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G:\Applications Department\Department Applications\Rates\2023 Electricity Rates\IRM\IRM Applications\Price Cap IR\London\Final Decision and Model\Final Docs\"/>
    </mc:Choice>
  </mc:AlternateContent>
  <xr:revisionPtr revIDLastSave="0" documentId="8_{0F8A1F2E-05D4-47F6-990C-16B83E73ADA7}" xr6:coauthVersionLast="47" xr6:coauthVersionMax="47" xr10:uidLastSave="{00000000-0000-0000-0000-000000000000}"/>
  <bookViews>
    <workbookView xWindow="57480" yWindow="-120" windowWidth="29040" windowHeight="15840" tabRatio="874" firstSheet="1"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7 LRAM" sheetId="79" r:id="rId10"/>
    <sheet name="6.  Carrying Charges" sheetId="47" r:id="rId11"/>
    <sheet name="7.  Persistence Report" sheetId="68" r:id="rId12"/>
    <sheet name="A. Rate Class Allocations" sheetId="89" r:id="rId13"/>
    <sheet name="B. Project List" sheetId="88" r:id="rId14"/>
    <sheet name="8.  Streetlighting" sheetId="85" r:id="rId15"/>
  </sheets>
  <externalReferences>
    <externalReference r:id="rId16"/>
  </externalReferences>
  <definedNames>
    <definedName name="_xlnm._FilterDatabase" localSheetId="11" hidden="1">'7.  Persistence Report'!$C$26:$BT$26</definedName>
    <definedName name="_xlnm._FilterDatabase" localSheetId="13" hidden="1">'B. Project List'!$A$3:$T$4206</definedName>
    <definedName name="_xlnm._FilterDatabase" localSheetId="3" hidden="1">DropDownList!$A$1:$A$40</definedName>
    <definedName name="_xlnm.Print_Area" localSheetId="4">'1.  LRAMVA Summary'!$A$1:$R$143</definedName>
    <definedName name="_xlnm.Print_Area" localSheetId="6">'2. LRAMVA Threshold'!$A$1:$R$69</definedName>
    <definedName name="_xlnm.Print_Area" localSheetId="7">'3.  Distribution Rates'!$A$1:$P$136</definedName>
    <definedName name="_xlnm.Print_Area" localSheetId="8">'4.  2011-2014 LRAM'!$A$1:$BA$564</definedName>
    <definedName name="_xlnm.Print_Area" localSheetId="9">'5.  2015-2027 LRAM'!$A:$AT</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LRAM'!$B$224</definedName>
    <definedName name="Table_5_c.__2017_Lost_Revenues_Work_Form">'5.  2015-2027 LRAM'!$B$420</definedName>
    <definedName name="Table_5_d.__2018_Lost_Revenues_Work_Form">'5.  2015-2027 LRAM'!$B$623</definedName>
    <definedName name="Table_5_e.__2019_Lost_Revenues_Work_Form">'5.  2015-2027 LRAM'!$B$817</definedName>
    <definedName name="Table_5_f.__2020_Lost_Revenues_Work_Form">'5.  2015-2027 LRAM'!$B$1013</definedName>
    <definedName name="Table_5_g.__2021_Lost_Revenues_Work_Form">'5.  2015-2027 LRAM'!$B$1208</definedName>
    <definedName name="Table_5_h.__2022_Lost_Revenues_Work_Form">'5.  2015-2027 LRAM'!$B$1402</definedName>
    <definedName name="Table_5_i.__2023_Lost_Revenues_Work_Form">'5.  2015-2027 LRAM'!$B$1599</definedName>
    <definedName name="Table_5_j.__2024_Lost_Revenues_Work_Form">'5.  2015-2027 LRAM'!$B$1625</definedName>
    <definedName name="Table_5_k.__2025_Lost_Revenues_Work_Form">'5.  2015-2027 LRAM'!$B$1651</definedName>
    <definedName name="Table_5_l.__2026_Lost_Revenues_Work_Form">'5.  2015-2027 LRAM'!$B$1678</definedName>
    <definedName name="Table_5_m.__2027_Lost_Revenues_Work_Form">'5.  2015-2027 LRAM'!$B$1705</definedName>
    <definedName name="Targets">'[1]LDC Targets'!$A$3:$D$83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204" i="88" l="1"/>
  <c r="Q4204" i="88"/>
  <c r="T4204" i="88" s="1"/>
  <c r="P4204" i="88"/>
  <c r="O4204" i="88"/>
  <c r="R4203" i="88"/>
  <c r="Q4203" i="88"/>
  <c r="P4203" i="88"/>
  <c r="O4203" i="88"/>
  <c r="S4203" i="88" s="1"/>
  <c r="R4202" i="88"/>
  <c r="Q4202" i="88"/>
  <c r="P4202" i="88"/>
  <c r="O4202" i="88"/>
  <c r="R4201" i="88"/>
  <c r="Q4201" i="88"/>
  <c r="P4201" i="88"/>
  <c r="O4201" i="88"/>
  <c r="R4200" i="88"/>
  <c r="Q4200" i="88"/>
  <c r="T4200" i="88" s="1"/>
  <c r="P4200" i="88"/>
  <c r="O4200" i="88"/>
  <c r="S4200" i="88" s="1"/>
  <c r="R4199" i="88"/>
  <c r="Q4199" i="88"/>
  <c r="T4199" i="88" s="1"/>
  <c r="P4199" i="88"/>
  <c r="O4199" i="88"/>
  <c r="S4199" i="88" s="1"/>
  <c r="R4198" i="88"/>
  <c r="Q4198" i="88"/>
  <c r="P4198" i="88"/>
  <c r="O4198" i="88"/>
  <c r="R4197" i="88"/>
  <c r="Q4197" i="88"/>
  <c r="T4197" i="88" s="1"/>
  <c r="P4197" i="88"/>
  <c r="O4197" i="88"/>
  <c r="S4197" i="88" s="1"/>
  <c r="R4196" i="88"/>
  <c r="Q4196" i="88"/>
  <c r="P4196" i="88"/>
  <c r="O4196" i="88"/>
  <c r="S4204" i="88" l="1"/>
  <c r="T4196" i="88"/>
  <c r="S4196" i="88"/>
  <c r="S4202" i="88"/>
  <c r="T4202" i="88"/>
  <c r="S4201" i="88"/>
  <c r="S4198" i="88"/>
  <c r="T4201" i="88"/>
  <c r="T4203" i="88"/>
  <c r="T4198" i="88"/>
  <c r="F196" i="47" l="1"/>
  <c r="F197" i="47" s="1"/>
  <c r="F198" i="47" s="1"/>
  <c r="F199" i="47" s="1"/>
  <c r="F200" i="47" s="1"/>
  <c r="F201" i="47" s="1"/>
  <c r="F202" i="47" s="1"/>
  <c r="F203" i="47" s="1"/>
  <c r="F204" i="47" s="1"/>
  <c r="F205" i="47" s="1"/>
  <c r="F206" i="47" s="1"/>
  <c r="C63" i="47"/>
  <c r="H195" i="47" s="1"/>
  <c r="H196" i="47" l="1"/>
  <c r="C64" i="47"/>
  <c r="H198" i="47" s="1"/>
  <c r="H197" i="47"/>
  <c r="H191" i="47"/>
  <c r="H190" i="47"/>
  <c r="H189" i="47"/>
  <c r="H188" i="47"/>
  <c r="H187" i="47"/>
  <c r="H186" i="47"/>
  <c r="P1375" i="79" l="1"/>
  <c r="P1296" i="79"/>
  <c r="O1296" i="79"/>
  <c r="O1375" i="79" s="1"/>
  <c r="N1296" i="79"/>
  <c r="N1375" i="79" s="1"/>
  <c r="M1296" i="79"/>
  <c r="M1375" i="79" s="1"/>
  <c r="L1296" i="79"/>
  <c r="L1375" i="79" s="1"/>
  <c r="K1296" i="79"/>
  <c r="K1375" i="79" s="1"/>
  <c r="J1296" i="79"/>
  <c r="J1375" i="79" s="1"/>
  <c r="AD1296" i="79"/>
  <c r="AD1375" i="79" s="1"/>
  <c r="AC1296" i="79"/>
  <c r="AC1375" i="79" s="1"/>
  <c r="AB1296" i="79"/>
  <c r="AB1375" i="79" s="1"/>
  <c r="AA1296" i="79"/>
  <c r="AA1375" i="79" s="1"/>
  <c r="Z1296" i="79"/>
  <c r="Z1375" i="79" s="1"/>
  <c r="Y1296" i="79"/>
  <c r="Y1375" i="79" s="1"/>
  <c r="X1296" i="79"/>
  <c r="X1375" i="79" s="1"/>
  <c r="P1180" i="79"/>
  <c r="P1102" i="79"/>
  <c r="O1102" i="79"/>
  <c r="N1102" i="79"/>
  <c r="M1102" i="79"/>
  <c r="L1102" i="79"/>
  <c r="K1102" i="79"/>
  <c r="J1102" i="79"/>
  <c r="J1180" i="79" s="1"/>
  <c r="P1101" i="79"/>
  <c r="O1101" i="79"/>
  <c r="O1180" i="79" s="1"/>
  <c r="N1101" i="79"/>
  <c r="N1180" i="79" s="1"/>
  <c r="M1101" i="79"/>
  <c r="L1101" i="79"/>
  <c r="K1101" i="79"/>
  <c r="J1101" i="79"/>
  <c r="AD1102" i="79"/>
  <c r="AC1102" i="79"/>
  <c r="AB1102" i="79"/>
  <c r="AA1102" i="79"/>
  <c r="Z1102" i="79"/>
  <c r="Z1180" i="79" s="1"/>
  <c r="Y1102" i="79"/>
  <c r="Y1180" i="79" s="1"/>
  <c r="X1102" i="79"/>
  <c r="X1180" i="79" s="1"/>
  <c r="AD1101" i="79"/>
  <c r="AD1180" i="79" s="1"/>
  <c r="AC1101" i="79"/>
  <c r="AC1180" i="79" s="1"/>
  <c r="AB1101" i="79"/>
  <c r="AA1101" i="79"/>
  <c r="Z1101" i="79"/>
  <c r="Y1101" i="79"/>
  <c r="X1101" i="79"/>
  <c r="AA1180" i="79" l="1"/>
  <c r="K1180" i="79"/>
  <c r="L1180" i="79"/>
  <c r="M1180" i="79"/>
  <c r="AB1180" i="79"/>
  <c r="AD907" i="79"/>
  <c r="AC907" i="79"/>
  <c r="AB907" i="79"/>
  <c r="AA907" i="79"/>
  <c r="Z907" i="79"/>
  <c r="Y907" i="79"/>
  <c r="X907" i="79"/>
  <c r="AD909" i="79"/>
  <c r="AC909" i="79"/>
  <c r="AB909" i="79"/>
  <c r="AA909" i="79"/>
  <c r="Z909" i="79"/>
  <c r="Y909" i="79"/>
  <c r="X909" i="79"/>
  <c r="AD906" i="79"/>
  <c r="AC906" i="79"/>
  <c r="AB906" i="79"/>
  <c r="AA906" i="79"/>
  <c r="Z906" i="79"/>
  <c r="Y906" i="79"/>
  <c r="X906" i="79"/>
  <c r="X985" i="79" s="1"/>
  <c r="AD905" i="79"/>
  <c r="AC905" i="79"/>
  <c r="AB905" i="79"/>
  <c r="AA905" i="79"/>
  <c r="Z905" i="79"/>
  <c r="Z985" i="79" s="1"/>
  <c r="Y905" i="79"/>
  <c r="Y985" i="79" s="1"/>
  <c r="X905" i="79"/>
  <c r="AC985" i="79"/>
  <c r="AD985" i="79"/>
  <c r="AB985" i="79"/>
  <c r="AA985" i="79"/>
  <c r="P909" i="79"/>
  <c r="O909" i="79"/>
  <c r="N909" i="79"/>
  <c r="M909" i="79"/>
  <c r="L909" i="79"/>
  <c r="K909" i="79"/>
  <c r="J909" i="79"/>
  <c r="P907" i="79"/>
  <c r="O907" i="79"/>
  <c r="N907" i="79"/>
  <c r="M907" i="79"/>
  <c r="L907" i="79"/>
  <c r="K907" i="79"/>
  <c r="J907" i="79"/>
  <c r="P906" i="79"/>
  <c r="O906" i="79"/>
  <c r="N906" i="79"/>
  <c r="M906" i="79"/>
  <c r="L906" i="79"/>
  <c r="K906" i="79"/>
  <c r="J906" i="79"/>
  <c r="J985" i="79" s="1"/>
  <c r="P905" i="79"/>
  <c r="P985" i="79" s="1"/>
  <c r="O905" i="79"/>
  <c r="O985" i="79" s="1"/>
  <c r="N905" i="79"/>
  <c r="N985" i="79" s="1"/>
  <c r="M905" i="79"/>
  <c r="M985" i="79" s="1"/>
  <c r="L905" i="79"/>
  <c r="L985" i="79" s="1"/>
  <c r="K905" i="79"/>
  <c r="K985" i="79" s="1"/>
  <c r="J905" i="79"/>
  <c r="AD718" i="79"/>
  <c r="AC718" i="79"/>
  <c r="AB718" i="79"/>
  <c r="AA718" i="79"/>
  <c r="Z718" i="79"/>
  <c r="Y718" i="79"/>
  <c r="X718" i="79"/>
  <c r="AD716" i="79"/>
  <c r="AC716" i="79"/>
  <c r="AB716" i="79"/>
  <c r="AA716" i="79"/>
  <c r="Z716" i="79"/>
  <c r="Y716" i="79"/>
  <c r="X716" i="79"/>
  <c r="AD715" i="79"/>
  <c r="AC715" i="79"/>
  <c r="AB715" i="79"/>
  <c r="AA715" i="79"/>
  <c r="Z715" i="79"/>
  <c r="Y715" i="79"/>
  <c r="X715" i="79"/>
  <c r="X789" i="79" s="1"/>
  <c r="AD714" i="79"/>
  <c r="AC714" i="79"/>
  <c r="AB714" i="79"/>
  <c r="AA714" i="79"/>
  <c r="AA789" i="79" s="1"/>
  <c r="Z714" i="79"/>
  <c r="Y714" i="79"/>
  <c r="Y789" i="79" s="1"/>
  <c r="X714" i="79"/>
  <c r="P718" i="79"/>
  <c r="O718" i="79"/>
  <c r="N718" i="79"/>
  <c r="M718" i="79"/>
  <c r="L718" i="79"/>
  <c r="K718" i="79"/>
  <c r="J718" i="79"/>
  <c r="P716" i="79"/>
  <c r="O716" i="79"/>
  <c r="N716" i="79"/>
  <c r="M716" i="79"/>
  <c r="L716" i="79"/>
  <c r="K716" i="79"/>
  <c r="J716" i="79"/>
  <c r="P715" i="79"/>
  <c r="O715" i="79"/>
  <c r="N715" i="79"/>
  <c r="M715" i="79"/>
  <c r="L715" i="79"/>
  <c r="K715" i="79"/>
  <c r="J715" i="79"/>
  <c r="P714" i="79"/>
  <c r="O714" i="79"/>
  <c r="N714" i="79"/>
  <c r="M714" i="79"/>
  <c r="L714" i="79"/>
  <c r="K714" i="79"/>
  <c r="J714" i="79"/>
  <c r="AE701" i="79"/>
  <c r="AE698" i="79"/>
  <c r="AS698" i="79" s="1"/>
  <c r="P701" i="79"/>
  <c r="O701" i="79"/>
  <c r="N701" i="79"/>
  <c r="M701" i="79"/>
  <c r="L701" i="79"/>
  <c r="K701" i="79"/>
  <c r="J701" i="79"/>
  <c r="D701" i="79"/>
  <c r="D698" i="79"/>
  <c r="AR699" i="79"/>
  <c r="AQ699" i="79"/>
  <c r="AP699" i="79"/>
  <c r="AO699" i="79"/>
  <c r="AN699" i="79"/>
  <c r="AM699" i="79"/>
  <c r="AL699" i="79"/>
  <c r="AK699" i="79"/>
  <c r="AJ699" i="79"/>
  <c r="AI699" i="79"/>
  <c r="AH699" i="79"/>
  <c r="AG699" i="79"/>
  <c r="AF699" i="79"/>
  <c r="AE699" i="79"/>
  <c r="AE592" i="79"/>
  <c r="AG589" i="79"/>
  <c r="AG590" i="79" s="1"/>
  <c r="AD592" i="79"/>
  <c r="AC592" i="79"/>
  <c r="AB592" i="79"/>
  <c r="AA592" i="79"/>
  <c r="Z592" i="79"/>
  <c r="Y592" i="79"/>
  <c r="X592" i="79"/>
  <c r="W592" i="79"/>
  <c r="V592" i="79"/>
  <c r="U592" i="79"/>
  <c r="T592" i="79"/>
  <c r="S592" i="79"/>
  <c r="AD589" i="79"/>
  <c r="AC589" i="79"/>
  <c r="AB589" i="79"/>
  <c r="AA589" i="79"/>
  <c r="Z589" i="79"/>
  <c r="Y589" i="79"/>
  <c r="X589" i="79"/>
  <c r="W589" i="79"/>
  <c r="V589" i="79"/>
  <c r="U589" i="79"/>
  <c r="T589" i="79"/>
  <c r="S589" i="79"/>
  <c r="R592" i="79"/>
  <c r="R589" i="79"/>
  <c r="P592" i="79"/>
  <c r="O592" i="79"/>
  <c r="N592" i="79"/>
  <c r="M592" i="79"/>
  <c r="L592" i="79"/>
  <c r="K592" i="79"/>
  <c r="J592" i="79"/>
  <c r="I592" i="79"/>
  <c r="H592" i="79"/>
  <c r="G592" i="79"/>
  <c r="F592" i="79"/>
  <c r="E592" i="79"/>
  <c r="P589" i="79"/>
  <c r="O589" i="79"/>
  <c r="N589" i="79"/>
  <c r="M589" i="79"/>
  <c r="L589" i="79"/>
  <c r="K589" i="79"/>
  <c r="J589" i="79"/>
  <c r="I589" i="79"/>
  <c r="H589" i="79"/>
  <c r="G589" i="79"/>
  <c r="F589" i="79"/>
  <c r="E589" i="79"/>
  <c r="D592" i="79"/>
  <c r="D589" i="79"/>
  <c r="AS585" i="79"/>
  <c r="AR590" i="79"/>
  <c r="AQ590" i="79"/>
  <c r="AP590" i="79"/>
  <c r="AO590" i="79"/>
  <c r="AN590" i="79"/>
  <c r="AM590" i="79"/>
  <c r="AL590" i="79"/>
  <c r="AK590" i="79"/>
  <c r="AJ590" i="79"/>
  <c r="AI590" i="79"/>
  <c r="AH590" i="79"/>
  <c r="AF590" i="79"/>
  <c r="AE590" i="79"/>
  <c r="Q590" i="79"/>
  <c r="AR586" i="79"/>
  <c r="AQ586" i="79"/>
  <c r="AP586" i="79"/>
  <c r="AO586" i="79"/>
  <c r="AN586" i="79"/>
  <c r="AM586" i="79"/>
  <c r="AL586" i="79"/>
  <c r="AK586" i="79"/>
  <c r="AJ586" i="79"/>
  <c r="AI586" i="79"/>
  <c r="AH586" i="79"/>
  <c r="AG586" i="79"/>
  <c r="AF586" i="79"/>
  <c r="AE586" i="79"/>
  <c r="Q586" i="79"/>
  <c r="AH532" i="79"/>
  <c r="AG532" i="79"/>
  <c r="AD533" i="79"/>
  <c r="AC533" i="79"/>
  <c r="AB533" i="79"/>
  <c r="AA533" i="79"/>
  <c r="Z533" i="79"/>
  <c r="Y533" i="79"/>
  <c r="X533" i="79"/>
  <c r="AD532" i="79"/>
  <c r="AC532" i="79"/>
  <c r="AB532" i="79"/>
  <c r="AA532" i="79"/>
  <c r="Z532" i="79"/>
  <c r="Y532" i="79"/>
  <c r="X532" i="79"/>
  <c r="W532" i="79"/>
  <c r="V532" i="79"/>
  <c r="U532" i="79"/>
  <c r="T532" i="79"/>
  <c r="S532" i="79"/>
  <c r="R532" i="79"/>
  <c r="P533" i="79"/>
  <c r="O533" i="79"/>
  <c r="N533" i="79"/>
  <c r="M533" i="79"/>
  <c r="L533" i="79"/>
  <c r="K533" i="79"/>
  <c r="J533" i="79"/>
  <c r="P532" i="79"/>
  <c r="O532" i="79"/>
  <c r="N532" i="79"/>
  <c r="M532" i="79"/>
  <c r="L532" i="79"/>
  <c r="K532" i="79"/>
  <c r="J532" i="79"/>
  <c r="I532" i="79"/>
  <c r="H532" i="79"/>
  <c r="G532" i="79"/>
  <c r="F532" i="79"/>
  <c r="E532" i="79"/>
  <c r="D533" i="79"/>
  <c r="D532" i="79"/>
  <c r="AH511" i="79"/>
  <c r="AG511" i="79"/>
  <c r="AF511" i="79"/>
  <c r="AD515" i="79"/>
  <c r="AC515" i="79"/>
  <c r="AB515" i="79"/>
  <c r="AA515" i="79"/>
  <c r="Z515" i="79"/>
  <c r="Y515" i="79"/>
  <c r="X515" i="79"/>
  <c r="AD514" i="79"/>
  <c r="AC514" i="79"/>
  <c r="AB514" i="79"/>
  <c r="AA514" i="79"/>
  <c r="Z514" i="79"/>
  <c r="Y514" i="79"/>
  <c r="X514" i="79"/>
  <c r="AD513" i="79"/>
  <c r="AC513" i="79"/>
  <c r="AB513" i="79"/>
  <c r="AA513" i="79"/>
  <c r="Z513" i="79"/>
  <c r="Y513" i="79"/>
  <c r="X513" i="79"/>
  <c r="AD512" i="79"/>
  <c r="AC512" i="79"/>
  <c r="AB512" i="79"/>
  <c r="AA512" i="79"/>
  <c r="Z512" i="79"/>
  <c r="Y512" i="79"/>
  <c r="X512" i="79"/>
  <c r="AD511" i="79"/>
  <c r="AC511" i="79"/>
  <c r="AB511" i="79"/>
  <c r="AA511" i="79"/>
  <c r="Z511" i="79"/>
  <c r="Y511" i="79"/>
  <c r="X511" i="79"/>
  <c r="W511" i="79"/>
  <c r="V511" i="79"/>
  <c r="U511" i="79"/>
  <c r="T511" i="79"/>
  <c r="S511" i="79"/>
  <c r="R511" i="79"/>
  <c r="P515" i="79"/>
  <c r="O515" i="79"/>
  <c r="N515" i="79"/>
  <c r="M515" i="79"/>
  <c r="L515" i="79"/>
  <c r="K515" i="79"/>
  <c r="J515" i="79"/>
  <c r="P514" i="79"/>
  <c r="O514" i="79"/>
  <c r="N514" i="79"/>
  <c r="M514" i="79"/>
  <c r="L514" i="79"/>
  <c r="K514" i="79"/>
  <c r="J514" i="79"/>
  <c r="P513" i="79"/>
  <c r="O513" i="79"/>
  <c r="N513" i="79"/>
  <c r="M513" i="79"/>
  <c r="L513" i="79"/>
  <c r="K513" i="79"/>
  <c r="J513" i="79"/>
  <c r="P512" i="79"/>
  <c r="O512" i="79"/>
  <c r="N512" i="79"/>
  <c r="M512" i="79"/>
  <c r="L512" i="79"/>
  <c r="K512" i="79"/>
  <c r="J512" i="79"/>
  <c r="P511" i="79"/>
  <c r="O511" i="79"/>
  <c r="N511" i="79"/>
  <c r="M511" i="79"/>
  <c r="L511" i="79"/>
  <c r="K511" i="79"/>
  <c r="J511" i="79"/>
  <c r="I511" i="79"/>
  <c r="H511" i="79"/>
  <c r="G511" i="79"/>
  <c r="F511" i="79"/>
  <c r="E511" i="79"/>
  <c r="D512" i="79"/>
  <c r="D511" i="79"/>
  <c r="AE495" i="79"/>
  <c r="AE496" i="79" s="1"/>
  <c r="AE504" i="79"/>
  <c r="AE498" i="79"/>
  <c r="AE492" i="79"/>
  <c r="AD504" i="79"/>
  <c r="AC504" i="79"/>
  <c r="AB504" i="79"/>
  <c r="AA504" i="79"/>
  <c r="Z504" i="79"/>
  <c r="Y504" i="79"/>
  <c r="X504" i="79"/>
  <c r="W504" i="79"/>
  <c r="V504" i="79"/>
  <c r="U504" i="79"/>
  <c r="T504" i="79"/>
  <c r="S504" i="79"/>
  <c r="AD499" i="79"/>
  <c r="AC499" i="79"/>
  <c r="AB499" i="79"/>
  <c r="AA499" i="79"/>
  <c r="Z499" i="79"/>
  <c r="Y499" i="79"/>
  <c r="X499" i="79"/>
  <c r="W499" i="79"/>
  <c r="V499" i="79"/>
  <c r="U499" i="79"/>
  <c r="T499" i="79"/>
  <c r="S499" i="79"/>
  <c r="AD498" i="79"/>
  <c r="AC498" i="79"/>
  <c r="AB498" i="79"/>
  <c r="AA498" i="79"/>
  <c r="Z498" i="79"/>
  <c r="Y498" i="79"/>
  <c r="X498" i="79"/>
  <c r="W498" i="79"/>
  <c r="V498" i="79"/>
  <c r="U498" i="79"/>
  <c r="T498" i="79"/>
  <c r="S498" i="79"/>
  <c r="AD495" i="79"/>
  <c r="AC495" i="79"/>
  <c r="AB495" i="79"/>
  <c r="AA495" i="79"/>
  <c r="Z495" i="79"/>
  <c r="Y495" i="79"/>
  <c r="X495" i="79"/>
  <c r="W495" i="79"/>
  <c r="V495" i="79"/>
  <c r="U495" i="79"/>
  <c r="T495" i="79"/>
  <c r="S495" i="79"/>
  <c r="AD493" i="79"/>
  <c r="AC493" i="79"/>
  <c r="AB493" i="79"/>
  <c r="AA493" i="79"/>
  <c r="Z493" i="79"/>
  <c r="Y493" i="79"/>
  <c r="X493" i="79"/>
  <c r="W493" i="79"/>
  <c r="V493" i="79"/>
  <c r="U493" i="79"/>
  <c r="T493" i="79"/>
  <c r="S493" i="79"/>
  <c r="AD492" i="79"/>
  <c r="AC492" i="79"/>
  <c r="AB492" i="79"/>
  <c r="AA492" i="79"/>
  <c r="Z492" i="79"/>
  <c r="Y492" i="79"/>
  <c r="X492" i="79"/>
  <c r="W492" i="79"/>
  <c r="V492" i="79"/>
  <c r="U492" i="79"/>
  <c r="T492" i="79"/>
  <c r="S492" i="79"/>
  <c r="R504" i="79"/>
  <c r="R499" i="79"/>
  <c r="R498" i="79"/>
  <c r="R495" i="79"/>
  <c r="R493" i="79"/>
  <c r="R492" i="79"/>
  <c r="P504" i="79"/>
  <c r="O504" i="79"/>
  <c r="N504" i="79"/>
  <c r="M504" i="79"/>
  <c r="L504" i="79"/>
  <c r="K504" i="79"/>
  <c r="J504" i="79"/>
  <c r="I504" i="79"/>
  <c r="H504" i="79"/>
  <c r="G504" i="79"/>
  <c r="F504" i="79"/>
  <c r="E504" i="79"/>
  <c r="P499" i="79"/>
  <c r="O499" i="79"/>
  <c r="N499" i="79"/>
  <c r="M499" i="79"/>
  <c r="L499" i="79"/>
  <c r="K499" i="79"/>
  <c r="J499" i="79"/>
  <c r="P498" i="79"/>
  <c r="O498" i="79"/>
  <c r="N498" i="79"/>
  <c r="M498" i="79"/>
  <c r="L498" i="79"/>
  <c r="K498" i="79"/>
  <c r="J498" i="79"/>
  <c r="I498" i="79"/>
  <c r="H498" i="79"/>
  <c r="G498" i="79"/>
  <c r="F498" i="79"/>
  <c r="E498" i="79"/>
  <c r="P495" i="79"/>
  <c r="O495" i="79"/>
  <c r="N495" i="79"/>
  <c r="M495" i="79"/>
  <c r="L495" i="79"/>
  <c r="K495" i="79"/>
  <c r="J495" i="79"/>
  <c r="I495" i="79"/>
  <c r="H495" i="79"/>
  <c r="G495" i="79"/>
  <c r="F495" i="79"/>
  <c r="E495" i="79"/>
  <c r="P493" i="79"/>
  <c r="O493" i="79"/>
  <c r="N493" i="79"/>
  <c r="M493" i="79"/>
  <c r="L493" i="79"/>
  <c r="K493" i="79"/>
  <c r="J493" i="79"/>
  <c r="P492" i="79"/>
  <c r="O492" i="79"/>
  <c r="N492" i="79"/>
  <c r="M492" i="79"/>
  <c r="L492" i="79"/>
  <c r="K492" i="79"/>
  <c r="J492" i="79"/>
  <c r="I492" i="79"/>
  <c r="H492" i="79"/>
  <c r="G492" i="79"/>
  <c r="F492" i="79"/>
  <c r="E492" i="79"/>
  <c r="D504" i="79"/>
  <c r="D499" i="79"/>
  <c r="D498" i="79"/>
  <c r="D495" i="79"/>
  <c r="AR496" i="79"/>
  <c r="AQ496" i="79"/>
  <c r="AP496" i="79"/>
  <c r="AO496" i="79"/>
  <c r="AN496" i="79"/>
  <c r="AM496" i="79"/>
  <c r="AL496" i="79"/>
  <c r="AK496" i="79"/>
  <c r="AJ496" i="79"/>
  <c r="AI496" i="79"/>
  <c r="AH496" i="79"/>
  <c r="AG496" i="79"/>
  <c r="AF496" i="79"/>
  <c r="D493" i="79"/>
  <c r="D492" i="79"/>
  <c r="Q331" i="79"/>
  <c r="AG336" i="79"/>
  <c r="AH330" i="79"/>
  <c r="AD337" i="79"/>
  <c r="AC337" i="79"/>
  <c r="AB337" i="79"/>
  <c r="AA337" i="79"/>
  <c r="Z337" i="79"/>
  <c r="Y337" i="79"/>
  <c r="X337" i="79"/>
  <c r="W337" i="79"/>
  <c r="V337" i="79"/>
  <c r="U337" i="79"/>
  <c r="T337" i="79"/>
  <c r="S337" i="79"/>
  <c r="AD336" i="79"/>
  <c r="AC336" i="79"/>
  <c r="AB336" i="79"/>
  <c r="AA336" i="79"/>
  <c r="Z336" i="79"/>
  <c r="Y336" i="79"/>
  <c r="X336" i="79"/>
  <c r="W336" i="79"/>
  <c r="V336" i="79"/>
  <c r="U336" i="79"/>
  <c r="T336" i="79"/>
  <c r="S336" i="79"/>
  <c r="AD331" i="79"/>
  <c r="AC331" i="79"/>
  <c r="AB331" i="79"/>
  <c r="AA331" i="79"/>
  <c r="Z331" i="79"/>
  <c r="Y331" i="79"/>
  <c r="X331" i="79"/>
  <c r="W331" i="79"/>
  <c r="V331" i="79"/>
  <c r="U331" i="79"/>
  <c r="T331" i="79"/>
  <c r="S331" i="79"/>
  <c r="AD330" i="79"/>
  <c r="AC330" i="79"/>
  <c r="AB330" i="79"/>
  <c r="AA330" i="79"/>
  <c r="Z330" i="79"/>
  <c r="Y330" i="79"/>
  <c r="X330" i="79"/>
  <c r="W330" i="79"/>
  <c r="V330" i="79"/>
  <c r="U330" i="79"/>
  <c r="T330" i="79"/>
  <c r="S330" i="79"/>
  <c r="R337" i="79"/>
  <c r="R336" i="79"/>
  <c r="R331" i="79"/>
  <c r="R330" i="79"/>
  <c r="P337" i="79"/>
  <c r="O337" i="79"/>
  <c r="N337" i="79"/>
  <c r="M337" i="79"/>
  <c r="L337" i="79"/>
  <c r="K337" i="79"/>
  <c r="J337" i="79"/>
  <c r="I337" i="79"/>
  <c r="H337" i="79"/>
  <c r="G337" i="79"/>
  <c r="F337" i="79"/>
  <c r="E337" i="79"/>
  <c r="P336" i="79"/>
  <c r="O336" i="79"/>
  <c r="N336" i="79"/>
  <c r="M336" i="79"/>
  <c r="L336" i="79"/>
  <c r="K336" i="79"/>
  <c r="J336" i="79"/>
  <c r="I336" i="79"/>
  <c r="H336" i="79"/>
  <c r="G336" i="79"/>
  <c r="F336" i="79"/>
  <c r="E336" i="79"/>
  <c r="P331" i="79"/>
  <c r="O331" i="79"/>
  <c r="N331" i="79"/>
  <c r="M331" i="79"/>
  <c r="L331" i="79"/>
  <c r="K331" i="79"/>
  <c r="J331" i="79"/>
  <c r="I331" i="79"/>
  <c r="H331" i="79"/>
  <c r="G331" i="79"/>
  <c r="F331" i="79"/>
  <c r="E331" i="79"/>
  <c r="P330" i="79"/>
  <c r="O330" i="79"/>
  <c r="N330" i="79"/>
  <c r="M330" i="79"/>
  <c r="L330" i="79"/>
  <c r="K330" i="79"/>
  <c r="J330" i="79"/>
  <c r="I330" i="79"/>
  <c r="H330" i="79"/>
  <c r="G330" i="79"/>
  <c r="F330" i="79"/>
  <c r="E330" i="79"/>
  <c r="D337" i="79"/>
  <c r="D336" i="79"/>
  <c r="D331" i="79"/>
  <c r="D330" i="79"/>
  <c r="AJ315" i="79"/>
  <c r="AH315" i="79"/>
  <c r="AG315" i="79"/>
  <c r="AF315" i="79"/>
  <c r="AG312" i="79"/>
  <c r="AE308" i="79"/>
  <c r="AE302" i="79"/>
  <c r="AE299" i="79"/>
  <c r="AD319" i="79"/>
  <c r="AC319" i="79"/>
  <c r="AB319" i="79"/>
  <c r="AA319" i="79"/>
  <c r="Z319" i="79"/>
  <c r="Y319" i="79"/>
  <c r="X319" i="79"/>
  <c r="AD318" i="79"/>
  <c r="AC318" i="79"/>
  <c r="AB318" i="79"/>
  <c r="AA318" i="79"/>
  <c r="Z318" i="79"/>
  <c r="Y318" i="79"/>
  <c r="X318" i="79"/>
  <c r="AD317" i="79"/>
  <c r="AC317" i="79"/>
  <c r="AB317" i="79"/>
  <c r="AA317" i="79"/>
  <c r="Z317" i="79"/>
  <c r="Y317" i="79"/>
  <c r="X317" i="79"/>
  <c r="AD316" i="79"/>
  <c r="AC316" i="79"/>
  <c r="AB316" i="79"/>
  <c r="AA316" i="79"/>
  <c r="Z316" i="79"/>
  <c r="Y316" i="79"/>
  <c r="X316" i="79"/>
  <c r="W316" i="79"/>
  <c r="V316" i="79"/>
  <c r="U316" i="79"/>
  <c r="T316" i="79"/>
  <c r="S316" i="79"/>
  <c r="AD315" i="79"/>
  <c r="AC315" i="79"/>
  <c r="AB315" i="79"/>
  <c r="AA315" i="79"/>
  <c r="Z315" i="79"/>
  <c r="Y315" i="79"/>
  <c r="X315" i="79"/>
  <c r="W315" i="79"/>
  <c r="V315" i="79"/>
  <c r="U315" i="79"/>
  <c r="T315" i="79"/>
  <c r="S315" i="79"/>
  <c r="AD312" i="79"/>
  <c r="AC312" i="79"/>
  <c r="AB312" i="79"/>
  <c r="AA312" i="79"/>
  <c r="Z312" i="79"/>
  <c r="Y312" i="79"/>
  <c r="X312" i="79"/>
  <c r="W312" i="79"/>
  <c r="V312" i="79"/>
  <c r="U312" i="79"/>
  <c r="T312" i="79"/>
  <c r="S312" i="79"/>
  <c r="AD309" i="79"/>
  <c r="AC309" i="79"/>
  <c r="AB309" i="79"/>
  <c r="AA309" i="79"/>
  <c r="Z309" i="79"/>
  <c r="Y309" i="79"/>
  <c r="X309" i="79"/>
  <c r="W309" i="79"/>
  <c r="V309" i="79"/>
  <c r="U309" i="79"/>
  <c r="T309" i="79"/>
  <c r="S309" i="79"/>
  <c r="AD308" i="79"/>
  <c r="AC308" i="79"/>
  <c r="AB308" i="79"/>
  <c r="AA308" i="79"/>
  <c r="Z308" i="79"/>
  <c r="Y308" i="79"/>
  <c r="X308" i="79"/>
  <c r="W308" i="79"/>
  <c r="V308" i="79"/>
  <c r="U308" i="79"/>
  <c r="T308" i="79"/>
  <c r="S308" i="79"/>
  <c r="AD303" i="79"/>
  <c r="AC303" i="79"/>
  <c r="AB303" i="79"/>
  <c r="AA303" i="79"/>
  <c r="Z303" i="79"/>
  <c r="Y303" i="79"/>
  <c r="X303" i="79"/>
  <c r="W303" i="79"/>
  <c r="V303" i="79"/>
  <c r="U303" i="79"/>
  <c r="T303" i="79"/>
  <c r="S303" i="79"/>
  <c r="AD302" i="79"/>
  <c r="AC302" i="79"/>
  <c r="AB302" i="79"/>
  <c r="AA302" i="79"/>
  <c r="Z302" i="79"/>
  <c r="Y302" i="79"/>
  <c r="X302" i="79"/>
  <c r="W302" i="79"/>
  <c r="V302" i="79"/>
  <c r="U302" i="79"/>
  <c r="T302" i="79"/>
  <c r="S302" i="79"/>
  <c r="AD300" i="79"/>
  <c r="AC300" i="79"/>
  <c r="AB300" i="79"/>
  <c r="AA300" i="79"/>
  <c r="Z300" i="79"/>
  <c r="Y300" i="79"/>
  <c r="X300" i="79"/>
  <c r="W300" i="79"/>
  <c r="V300" i="79"/>
  <c r="U300" i="79"/>
  <c r="T300" i="79"/>
  <c r="S300" i="79"/>
  <c r="AD299" i="79"/>
  <c r="AC299" i="79"/>
  <c r="AB299" i="79"/>
  <c r="AA299" i="79"/>
  <c r="Z299" i="79"/>
  <c r="Y299" i="79"/>
  <c r="X299" i="79"/>
  <c r="W299" i="79"/>
  <c r="V299" i="79"/>
  <c r="U299" i="79"/>
  <c r="T299" i="79"/>
  <c r="S299" i="79"/>
  <c r="R316" i="79"/>
  <c r="R315" i="79"/>
  <c r="R312" i="79"/>
  <c r="R309" i="79"/>
  <c r="R308" i="79"/>
  <c r="R303" i="79"/>
  <c r="R302" i="79"/>
  <c r="R300" i="79"/>
  <c r="R299" i="79"/>
  <c r="P319" i="79"/>
  <c r="O319" i="79"/>
  <c r="N319" i="79"/>
  <c r="M319" i="79"/>
  <c r="L319" i="79"/>
  <c r="K319" i="79"/>
  <c r="J319" i="79"/>
  <c r="P318" i="79"/>
  <c r="O318" i="79"/>
  <c r="N318" i="79"/>
  <c r="M318" i="79"/>
  <c r="L318" i="79"/>
  <c r="K318" i="79"/>
  <c r="J318" i="79"/>
  <c r="P317" i="79"/>
  <c r="O317" i="79"/>
  <c r="N317" i="79"/>
  <c r="M317" i="79"/>
  <c r="L317" i="79"/>
  <c r="K317" i="79"/>
  <c r="J317" i="79"/>
  <c r="P316" i="79"/>
  <c r="O316" i="79"/>
  <c r="N316" i="79"/>
  <c r="M316" i="79"/>
  <c r="L316" i="79"/>
  <c r="K316" i="79"/>
  <c r="J316" i="79"/>
  <c r="I316" i="79"/>
  <c r="H316" i="79"/>
  <c r="G316" i="79"/>
  <c r="F316" i="79"/>
  <c r="E316" i="79"/>
  <c r="P315" i="79"/>
  <c r="O315" i="79"/>
  <c r="N315" i="79"/>
  <c r="M315" i="79"/>
  <c r="L315" i="79"/>
  <c r="K315" i="79"/>
  <c r="J315" i="79"/>
  <c r="I315" i="79"/>
  <c r="H315" i="79"/>
  <c r="G315" i="79"/>
  <c r="F315" i="79"/>
  <c r="E315" i="79"/>
  <c r="P312" i="79"/>
  <c r="O312" i="79"/>
  <c r="N312" i="79"/>
  <c r="M312" i="79"/>
  <c r="L312" i="79"/>
  <c r="K312" i="79"/>
  <c r="J312" i="79"/>
  <c r="I312" i="79"/>
  <c r="H312" i="79"/>
  <c r="G312" i="79"/>
  <c r="F312" i="79"/>
  <c r="E312" i="79"/>
  <c r="P309" i="79"/>
  <c r="O309" i="79"/>
  <c r="N309" i="79"/>
  <c r="M309" i="79"/>
  <c r="L309" i="79"/>
  <c r="K309" i="79"/>
  <c r="J309" i="79"/>
  <c r="I309" i="79"/>
  <c r="H309" i="79"/>
  <c r="G309" i="79"/>
  <c r="F309" i="79"/>
  <c r="E309" i="79"/>
  <c r="P308" i="79"/>
  <c r="O308" i="79"/>
  <c r="N308" i="79"/>
  <c r="M308" i="79"/>
  <c r="L308" i="79"/>
  <c r="K308" i="79"/>
  <c r="J308" i="79"/>
  <c r="I308" i="79"/>
  <c r="H308" i="79"/>
  <c r="G308" i="79"/>
  <c r="F308" i="79"/>
  <c r="E308" i="79"/>
  <c r="P303" i="79"/>
  <c r="O303" i="79"/>
  <c r="N303" i="79"/>
  <c r="M303" i="79"/>
  <c r="L303" i="79"/>
  <c r="K303" i="79"/>
  <c r="J303" i="79"/>
  <c r="I303" i="79"/>
  <c r="H303" i="79"/>
  <c r="G303" i="79"/>
  <c r="F303" i="79"/>
  <c r="E303" i="79"/>
  <c r="P302" i="79"/>
  <c r="O302" i="79"/>
  <c r="N302" i="79"/>
  <c r="M302" i="79"/>
  <c r="L302" i="79"/>
  <c r="K302" i="79"/>
  <c r="J302" i="79"/>
  <c r="I302" i="79"/>
  <c r="H302" i="79"/>
  <c r="G302" i="79"/>
  <c r="F302" i="79"/>
  <c r="E302" i="79"/>
  <c r="P300" i="79"/>
  <c r="O300" i="79"/>
  <c r="N300" i="79"/>
  <c r="M300" i="79"/>
  <c r="L300" i="79"/>
  <c r="K300" i="79"/>
  <c r="J300" i="79"/>
  <c r="I300" i="79"/>
  <c r="H300" i="79"/>
  <c r="G300" i="79"/>
  <c r="F300" i="79"/>
  <c r="E300" i="79"/>
  <c r="P299" i="79"/>
  <c r="O299" i="79"/>
  <c r="N299" i="79"/>
  <c r="M299" i="79"/>
  <c r="L299" i="79"/>
  <c r="K299" i="79"/>
  <c r="J299" i="79"/>
  <c r="I299" i="79"/>
  <c r="H299" i="79"/>
  <c r="G299" i="79"/>
  <c r="F299" i="79"/>
  <c r="E299" i="79"/>
  <c r="D317" i="79"/>
  <c r="D316" i="79"/>
  <c r="D315" i="79"/>
  <c r="D312" i="79"/>
  <c r="D309" i="79"/>
  <c r="D308" i="79"/>
  <c r="D303" i="79"/>
  <c r="D302" i="79"/>
  <c r="D300" i="79"/>
  <c r="D299" i="79"/>
  <c r="AE285" i="79"/>
  <c r="AS285" i="79" s="1"/>
  <c r="AD285" i="79"/>
  <c r="AC285" i="79"/>
  <c r="AB285" i="79"/>
  <c r="AA285" i="79"/>
  <c r="Z285" i="79"/>
  <c r="Y285" i="79"/>
  <c r="X285" i="79"/>
  <c r="W285" i="79"/>
  <c r="V285" i="79"/>
  <c r="U285" i="79"/>
  <c r="T285" i="79"/>
  <c r="S285" i="79"/>
  <c r="R285" i="79"/>
  <c r="P285" i="79"/>
  <c r="O285" i="79"/>
  <c r="N285" i="79"/>
  <c r="M285" i="79"/>
  <c r="M392" i="79" s="1"/>
  <c r="L285" i="79"/>
  <c r="K285" i="79"/>
  <c r="J285" i="79"/>
  <c r="I285" i="79"/>
  <c r="H285" i="79"/>
  <c r="G285" i="79"/>
  <c r="F285" i="79"/>
  <c r="E285" i="79"/>
  <c r="D285" i="79"/>
  <c r="AR286" i="79"/>
  <c r="AQ286" i="79"/>
  <c r="AP286" i="79"/>
  <c r="AO286" i="79"/>
  <c r="AN286" i="79"/>
  <c r="AM286" i="79"/>
  <c r="AL286" i="79"/>
  <c r="AK286" i="79"/>
  <c r="AJ286" i="79"/>
  <c r="AI286" i="79"/>
  <c r="AH286" i="79"/>
  <c r="AG286" i="79"/>
  <c r="AF286" i="79"/>
  <c r="AE286" i="79"/>
  <c r="Q286" i="79"/>
  <c r="AG118" i="79"/>
  <c r="AG119" i="79" s="1"/>
  <c r="AF118" i="79"/>
  <c r="AF119" i="79" s="1"/>
  <c r="AE114" i="79"/>
  <c r="AE108" i="79"/>
  <c r="AE105" i="79"/>
  <c r="AD120" i="79"/>
  <c r="AC120" i="79"/>
  <c r="AB120" i="79"/>
  <c r="AA120" i="79"/>
  <c r="Z120" i="79"/>
  <c r="Y120" i="79"/>
  <c r="X120" i="79"/>
  <c r="AD119" i="79"/>
  <c r="AC119" i="79"/>
  <c r="AB119" i="79"/>
  <c r="AA119" i="79"/>
  <c r="Z119" i="79"/>
  <c r="Y119" i="79"/>
  <c r="X119" i="79"/>
  <c r="W119" i="79"/>
  <c r="V119" i="79"/>
  <c r="U119" i="79"/>
  <c r="T119" i="79"/>
  <c r="S119" i="79"/>
  <c r="AD118" i="79"/>
  <c r="AC118" i="79"/>
  <c r="AB118" i="79"/>
  <c r="AA118" i="79"/>
  <c r="Z118" i="79"/>
  <c r="Y118" i="79"/>
  <c r="X118" i="79"/>
  <c r="W118" i="79"/>
  <c r="V118" i="79"/>
  <c r="U118" i="79"/>
  <c r="T118" i="79"/>
  <c r="S118" i="79"/>
  <c r="AD114" i="79"/>
  <c r="AC114" i="79"/>
  <c r="AB114" i="79"/>
  <c r="AA114" i="79"/>
  <c r="Z114" i="79"/>
  <c r="Y114" i="79"/>
  <c r="X114" i="79"/>
  <c r="W114" i="79"/>
  <c r="V114" i="79"/>
  <c r="U114" i="79"/>
  <c r="T114" i="79"/>
  <c r="S114" i="79"/>
  <c r="AD109" i="79"/>
  <c r="AC109" i="79"/>
  <c r="AB109" i="79"/>
  <c r="AA109" i="79"/>
  <c r="Z109" i="79"/>
  <c r="Y109" i="79"/>
  <c r="X109" i="79"/>
  <c r="W109" i="79"/>
  <c r="V109" i="79"/>
  <c r="U109" i="79"/>
  <c r="T109" i="79"/>
  <c r="S109" i="79"/>
  <c r="AD108" i="79"/>
  <c r="AC108" i="79"/>
  <c r="AB108" i="79"/>
  <c r="AA108" i="79"/>
  <c r="Z108" i="79"/>
  <c r="Y108" i="79"/>
  <c r="X108" i="79"/>
  <c r="W108" i="79"/>
  <c r="V108" i="79"/>
  <c r="U108" i="79"/>
  <c r="T108" i="79"/>
  <c r="S108" i="79"/>
  <c r="AD106" i="79"/>
  <c r="AC106" i="79"/>
  <c r="AB106" i="79"/>
  <c r="AA106" i="79"/>
  <c r="Z106" i="79"/>
  <c r="Y106" i="79"/>
  <c r="X106" i="79"/>
  <c r="W106" i="79"/>
  <c r="V106" i="79"/>
  <c r="U106" i="79"/>
  <c r="T106" i="79"/>
  <c r="S106" i="79"/>
  <c r="AD105" i="79"/>
  <c r="AC105" i="79"/>
  <c r="AB105" i="79"/>
  <c r="AA105" i="79"/>
  <c r="Z105" i="79"/>
  <c r="Y105" i="79"/>
  <c r="X105" i="79"/>
  <c r="W105" i="79"/>
  <c r="V105" i="79"/>
  <c r="U105" i="79"/>
  <c r="T105" i="79"/>
  <c r="S105" i="79"/>
  <c r="R119" i="79"/>
  <c r="R118" i="79"/>
  <c r="R114" i="79"/>
  <c r="R109" i="79"/>
  <c r="R108" i="79"/>
  <c r="R106" i="79"/>
  <c r="R105" i="79"/>
  <c r="P120" i="79"/>
  <c r="O120" i="79"/>
  <c r="N120" i="79"/>
  <c r="M120" i="79"/>
  <c r="L120" i="79"/>
  <c r="K120" i="79"/>
  <c r="J120" i="79"/>
  <c r="P119" i="79"/>
  <c r="O119" i="79"/>
  <c r="N119" i="79"/>
  <c r="M119" i="79"/>
  <c r="L119" i="79"/>
  <c r="K119" i="79"/>
  <c r="J119" i="79"/>
  <c r="I119" i="79"/>
  <c r="H119" i="79"/>
  <c r="G119" i="79"/>
  <c r="F119" i="79"/>
  <c r="E119" i="79"/>
  <c r="P118" i="79"/>
  <c r="O118" i="79"/>
  <c r="N118" i="79"/>
  <c r="M118" i="79"/>
  <c r="L118" i="79"/>
  <c r="K118" i="79"/>
  <c r="J118" i="79"/>
  <c r="I118" i="79"/>
  <c r="H118" i="79"/>
  <c r="G118" i="79"/>
  <c r="F118" i="79"/>
  <c r="E118" i="79"/>
  <c r="P114" i="79"/>
  <c r="O114" i="79"/>
  <c r="N114" i="79"/>
  <c r="M114" i="79"/>
  <c r="L114" i="79"/>
  <c r="K114" i="79"/>
  <c r="J114" i="79"/>
  <c r="I114" i="79"/>
  <c r="H114" i="79"/>
  <c r="G114" i="79"/>
  <c r="F114" i="79"/>
  <c r="E114" i="79"/>
  <c r="P109" i="79"/>
  <c r="O109" i="79"/>
  <c r="N109" i="79"/>
  <c r="M109" i="79"/>
  <c r="L109" i="79"/>
  <c r="K109" i="79"/>
  <c r="J109" i="79"/>
  <c r="I109" i="79"/>
  <c r="H109" i="79"/>
  <c r="G109" i="79"/>
  <c r="F109" i="79"/>
  <c r="E109" i="79"/>
  <c r="P108" i="79"/>
  <c r="O108" i="79"/>
  <c r="N108" i="79"/>
  <c r="M108" i="79"/>
  <c r="L108" i="79"/>
  <c r="K108" i="79"/>
  <c r="J108" i="79"/>
  <c r="I108" i="79"/>
  <c r="H108" i="79"/>
  <c r="G108" i="79"/>
  <c r="F108" i="79"/>
  <c r="E108" i="79"/>
  <c r="P106" i="79"/>
  <c r="O106" i="79"/>
  <c r="N106" i="79"/>
  <c r="M106" i="79"/>
  <c r="L106" i="79"/>
  <c r="K106" i="79"/>
  <c r="J106" i="79"/>
  <c r="I106" i="79"/>
  <c r="H106" i="79"/>
  <c r="G106" i="79"/>
  <c r="F106" i="79"/>
  <c r="E106" i="79"/>
  <c r="P105" i="79"/>
  <c r="O105" i="79"/>
  <c r="N105" i="79"/>
  <c r="M105" i="79"/>
  <c r="L105" i="79"/>
  <c r="K105" i="79"/>
  <c r="J105" i="79"/>
  <c r="I105" i="79"/>
  <c r="H105" i="79"/>
  <c r="G105" i="79"/>
  <c r="F105" i="79"/>
  <c r="E105" i="79"/>
  <c r="D120" i="79"/>
  <c r="D119" i="79"/>
  <c r="D118" i="79"/>
  <c r="D114" i="79"/>
  <c r="D109" i="79"/>
  <c r="D108" i="79"/>
  <c r="D106" i="79"/>
  <c r="D105" i="79"/>
  <c r="AE80" i="79"/>
  <c r="AG76" i="79"/>
  <c r="AG73" i="79"/>
  <c r="AG70" i="79"/>
  <c r="AH58" i="79"/>
  <c r="AG58" i="79"/>
  <c r="AH55" i="79"/>
  <c r="AG55" i="79"/>
  <c r="AG63" i="79"/>
  <c r="AF60" i="79"/>
  <c r="AF57" i="79"/>
  <c r="AF58" i="79" s="1"/>
  <c r="AF54" i="79"/>
  <c r="AF55" i="79" s="1"/>
  <c r="AE47" i="79"/>
  <c r="AE44" i="79"/>
  <c r="AE41" i="79"/>
  <c r="AE38" i="79"/>
  <c r="AD80" i="79"/>
  <c r="AC80" i="79"/>
  <c r="AB80" i="79"/>
  <c r="AA80" i="79"/>
  <c r="Z80" i="79"/>
  <c r="Y80" i="79"/>
  <c r="X80" i="79"/>
  <c r="W80" i="79"/>
  <c r="V80" i="79"/>
  <c r="U80" i="79"/>
  <c r="T80" i="79"/>
  <c r="S80" i="79"/>
  <c r="AD76" i="79"/>
  <c r="AC76" i="79"/>
  <c r="AB76" i="79"/>
  <c r="AA76" i="79"/>
  <c r="Z76" i="79"/>
  <c r="Y76" i="79"/>
  <c r="X76" i="79"/>
  <c r="W76" i="79"/>
  <c r="V76" i="79"/>
  <c r="U76" i="79"/>
  <c r="T76" i="79"/>
  <c r="S76" i="79"/>
  <c r="AD73" i="79"/>
  <c r="AC73" i="79"/>
  <c r="AB73" i="79"/>
  <c r="AA73" i="79"/>
  <c r="Z73" i="79"/>
  <c r="Y73" i="79"/>
  <c r="X73" i="79"/>
  <c r="W73" i="79"/>
  <c r="V73" i="79"/>
  <c r="U73" i="79"/>
  <c r="T73" i="79"/>
  <c r="S73" i="79"/>
  <c r="AD70" i="79"/>
  <c r="AC70" i="79"/>
  <c r="AB70" i="79"/>
  <c r="AA70" i="79"/>
  <c r="Z70" i="79"/>
  <c r="Y70" i="79"/>
  <c r="X70" i="79"/>
  <c r="W70" i="79"/>
  <c r="V70" i="79"/>
  <c r="U70" i="79"/>
  <c r="T70" i="79"/>
  <c r="S70" i="79"/>
  <c r="AD64" i="79"/>
  <c r="AC64" i="79"/>
  <c r="AB64" i="79"/>
  <c r="AA64" i="79"/>
  <c r="Z64" i="79"/>
  <c r="Y64" i="79"/>
  <c r="X64" i="79"/>
  <c r="W64" i="79"/>
  <c r="V64" i="79"/>
  <c r="U64" i="79"/>
  <c r="T64" i="79"/>
  <c r="S64" i="79"/>
  <c r="AD61" i="79"/>
  <c r="AC61" i="79"/>
  <c r="AB61" i="79"/>
  <c r="AA61" i="79"/>
  <c r="Z61" i="79"/>
  <c r="Y61" i="79"/>
  <c r="X61" i="79"/>
  <c r="W61" i="79"/>
  <c r="V61" i="79"/>
  <c r="U61" i="79"/>
  <c r="T61" i="79"/>
  <c r="S61" i="79"/>
  <c r="AD60" i="79"/>
  <c r="AC60" i="79"/>
  <c r="AB60" i="79"/>
  <c r="AA60" i="79"/>
  <c r="Z60" i="79"/>
  <c r="Y60" i="79"/>
  <c r="X60" i="79"/>
  <c r="W60" i="79"/>
  <c r="V60" i="79"/>
  <c r="U60" i="79"/>
  <c r="T60" i="79"/>
  <c r="S60" i="79"/>
  <c r="AD58" i="79"/>
  <c r="AC58" i="79"/>
  <c r="AB58" i="79"/>
  <c r="AA58" i="79"/>
  <c r="Z58" i="79"/>
  <c r="Y58" i="79"/>
  <c r="X58" i="79"/>
  <c r="W58" i="79"/>
  <c r="V58" i="79"/>
  <c r="U58" i="79"/>
  <c r="T58" i="79"/>
  <c r="S58" i="79"/>
  <c r="AD57" i="79"/>
  <c r="AC57" i="79"/>
  <c r="AB57" i="79"/>
  <c r="AA57" i="79"/>
  <c r="Z57" i="79"/>
  <c r="Y57" i="79"/>
  <c r="X57" i="79"/>
  <c r="W57" i="79"/>
  <c r="V57" i="79"/>
  <c r="U57" i="79"/>
  <c r="T57" i="79"/>
  <c r="S57" i="79"/>
  <c r="AD55" i="79"/>
  <c r="AC55" i="79"/>
  <c r="AB55" i="79"/>
  <c r="AA55" i="79"/>
  <c r="Z55" i="79"/>
  <c r="Y55" i="79"/>
  <c r="X55" i="79"/>
  <c r="W55" i="79"/>
  <c r="V55" i="79"/>
  <c r="U55" i="79"/>
  <c r="T55" i="79"/>
  <c r="S55" i="79"/>
  <c r="AD54" i="79"/>
  <c r="AC54" i="79"/>
  <c r="AB54" i="79"/>
  <c r="AA54" i="79"/>
  <c r="Z54" i="79"/>
  <c r="Y54" i="79"/>
  <c r="X54" i="79"/>
  <c r="W54" i="79"/>
  <c r="V54" i="79"/>
  <c r="U54" i="79"/>
  <c r="T54" i="79"/>
  <c r="S54" i="79"/>
  <c r="AD48" i="79"/>
  <c r="AC48" i="79"/>
  <c r="AB48" i="79"/>
  <c r="AA48" i="79"/>
  <c r="Z48" i="79"/>
  <c r="Y48" i="79"/>
  <c r="X48" i="79"/>
  <c r="W48" i="79"/>
  <c r="V48" i="79"/>
  <c r="U48" i="79"/>
  <c r="T48" i="79"/>
  <c r="S48" i="79"/>
  <c r="AD47" i="79"/>
  <c r="AC47" i="79"/>
  <c r="AB47" i="79"/>
  <c r="AA47" i="79"/>
  <c r="Z47" i="79"/>
  <c r="Y47" i="79"/>
  <c r="X47" i="79"/>
  <c r="W47" i="79"/>
  <c r="V47" i="79"/>
  <c r="U47" i="79"/>
  <c r="T47" i="79"/>
  <c r="S47" i="79"/>
  <c r="AD44" i="79"/>
  <c r="AC44" i="79"/>
  <c r="AB44" i="79"/>
  <c r="AA44" i="79"/>
  <c r="Z44" i="79"/>
  <c r="Y44" i="79"/>
  <c r="X44" i="79"/>
  <c r="W44" i="79"/>
  <c r="V44" i="79"/>
  <c r="U44" i="79"/>
  <c r="T44" i="79"/>
  <c r="S44" i="79"/>
  <c r="AD41" i="79"/>
  <c r="AC41" i="79"/>
  <c r="AB41" i="79"/>
  <c r="AA41" i="79"/>
  <c r="Z41" i="79"/>
  <c r="Y41" i="79"/>
  <c r="X41" i="79"/>
  <c r="W41" i="79"/>
  <c r="V41" i="79"/>
  <c r="U41" i="79"/>
  <c r="T41" i="79"/>
  <c r="S41" i="79"/>
  <c r="AD39" i="79"/>
  <c r="AC39" i="79"/>
  <c r="AB39" i="79"/>
  <c r="AA39" i="79"/>
  <c r="Z39" i="79"/>
  <c r="Y39" i="79"/>
  <c r="X39" i="79"/>
  <c r="W39" i="79"/>
  <c r="V39" i="79"/>
  <c r="U39" i="79"/>
  <c r="T39" i="79"/>
  <c r="S39" i="79"/>
  <c r="AD38" i="79"/>
  <c r="AD196" i="79" s="1"/>
  <c r="AC38" i="79"/>
  <c r="AB38" i="79"/>
  <c r="AA38" i="79"/>
  <c r="Z38" i="79"/>
  <c r="Y38" i="79"/>
  <c r="X38" i="79"/>
  <c r="W38" i="79"/>
  <c r="V38" i="79"/>
  <c r="U38" i="79"/>
  <c r="T38" i="79"/>
  <c r="S38" i="79"/>
  <c r="R80" i="79"/>
  <c r="R76" i="79"/>
  <c r="R73" i="79"/>
  <c r="R70" i="79"/>
  <c r="R64" i="79"/>
  <c r="R61" i="79"/>
  <c r="R60" i="79"/>
  <c r="R58" i="79"/>
  <c r="R57" i="79"/>
  <c r="R55" i="79"/>
  <c r="R54" i="79"/>
  <c r="R48" i="79"/>
  <c r="R47" i="79"/>
  <c r="R44" i="79"/>
  <c r="R41" i="79"/>
  <c r="R39" i="79"/>
  <c r="R38" i="79"/>
  <c r="P80" i="79"/>
  <c r="O80" i="79"/>
  <c r="N80" i="79"/>
  <c r="M80" i="79"/>
  <c r="L80" i="79"/>
  <c r="K80" i="79"/>
  <c r="J80" i="79"/>
  <c r="I80" i="79"/>
  <c r="H80" i="79"/>
  <c r="G80" i="79"/>
  <c r="F80" i="79"/>
  <c r="E80" i="79"/>
  <c r="P76" i="79"/>
  <c r="O76" i="79"/>
  <c r="N76" i="79"/>
  <c r="M76" i="79"/>
  <c r="L76" i="79"/>
  <c r="K76" i="79"/>
  <c r="J76" i="79"/>
  <c r="I76" i="79"/>
  <c r="H76" i="79"/>
  <c r="G76" i="79"/>
  <c r="F76" i="79"/>
  <c r="E76" i="79"/>
  <c r="P73" i="79"/>
  <c r="O73" i="79"/>
  <c r="N73" i="79"/>
  <c r="M73" i="79"/>
  <c r="L73" i="79"/>
  <c r="K73" i="79"/>
  <c r="J73" i="79"/>
  <c r="I73" i="79"/>
  <c r="H73" i="79"/>
  <c r="G73" i="79"/>
  <c r="F73" i="79"/>
  <c r="E73" i="79"/>
  <c r="P70" i="79"/>
  <c r="O70" i="79"/>
  <c r="N70" i="79"/>
  <c r="M70" i="79"/>
  <c r="L70" i="79"/>
  <c r="K70" i="79"/>
  <c r="J70" i="79"/>
  <c r="I70" i="79"/>
  <c r="H70" i="79"/>
  <c r="G70" i="79"/>
  <c r="F70" i="79"/>
  <c r="E70" i="79"/>
  <c r="P64" i="79"/>
  <c r="O64" i="79"/>
  <c r="N64" i="79"/>
  <c r="M64" i="79"/>
  <c r="L64" i="79"/>
  <c r="K64" i="79"/>
  <c r="J64" i="79"/>
  <c r="I64" i="79"/>
  <c r="H64" i="79"/>
  <c r="G64" i="79"/>
  <c r="F64" i="79"/>
  <c r="E64" i="79"/>
  <c r="P61" i="79"/>
  <c r="O61" i="79"/>
  <c r="N61" i="79"/>
  <c r="M61" i="79"/>
  <c r="L61" i="79"/>
  <c r="K61" i="79"/>
  <c r="J61" i="79"/>
  <c r="I61" i="79"/>
  <c r="H61" i="79"/>
  <c r="G61" i="79"/>
  <c r="F61" i="79"/>
  <c r="E61" i="79"/>
  <c r="P60" i="79"/>
  <c r="O60" i="79"/>
  <c r="N60" i="79"/>
  <c r="M60" i="79"/>
  <c r="L60" i="79"/>
  <c r="K60" i="79"/>
  <c r="J60" i="79"/>
  <c r="I60" i="79"/>
  <c r="H60" i="79"/>
  <c r="G60" i="79"/>
  <c r="F60" i="79"/>
  <c r="E60" i="79"/>
  <c r="P58" i="79"/>
  <c r="O58" i="79"/>
  <c r="N58" i="79"/>
  <c r="M58" i="79"/>
  <c r="L58" i="79"/>
  <c r="K58" i="79"/>
  <c r="J58" i="79"/>
  <c r="I58" i="79"/>
  <c r="H58" i="79"/>
  <c r="G58" i="79"/>
  <c r="F58" i="79"/>
  <c r="E58" i="79"/>
  <c r="P57" i="79"/>
  <c r="O57" i="79"/>
  <c r="N57" i="79"/>
  <c r="M57" i="79"/>
  <c r="L57" i="79"/>
  <c r="K57" i="79"/>
  <c r="J57" i="79"/>
  <c r="I57" i="79"/>
  <c r="H57" i="79"/>
  <c r="G57" i="79"/>
  <c r="F57" i="79"/>
  <c r="E57" i="79"/>
  <c r="P55" i="79"/>
  <c r="O55" i="79"/>
  <c r="N55" i="79"/>
  <c r="M55" i="79"/>
  <c r="L55" i="79"/>
  <c r="K55" i="79"/>
  <c r="J55" i="79"/>
  <c r="I55" i="79"/>
  <c r="H55" i="79"/>
  <c r="G55" i="79"/>
  <c r="F55" i="79"/>
  <c r="E55" i="79"/>
  <c r="P54" i="79"/>
  <c r="O54" i="79"/>
  <c r="N54" i="79"/>
  <c r="M54" i="79"/>
  <c r="L54" i="79"/>
  <c r="K54" i="79"/>
  <c r="J54" i="79"/>
  <c r="I54" i="79"/>
  <c r="H54" i="79"/>
  <c r="G54" i="79"/>
  <c r="F54" i="79"/>
  <c r="E54" i="79"/>
  <c r="P48" i="79"/>
  <c r="O48" i="79"/>
  <c r="N48" i="79"/>
  <c r="M48" i="79"/>
  <c r="L48" i="79"/>
  <c r="K48" i="79"/>
  <c r="J48" i="79"/>
  <c r="I48" i="79"/>
  <c r="H48" i="79"/>
  <c r="G48" i="79"/>
  <c r="F48" i="79"/>
  <c r="E48" i="79"/>
  <c r="P47" i="79"/>
  <c r="O47" i="79"/>
  <c r="N47" i="79"/>
  <c r="M47" i="79"/>
  <c r="L47" i="79"/>
  <c r="K47" i="79"/>
  <c r="J47" i="79"/>
  <c r="I47" i="79"/>
  <c r="H47" i="79"/>
  <c r="G47" i="79"/>
  <c r="F47" i="79"/>
  <c r="E47" i="79"/>
  <c r="P44" i="79"/>
  <c r="O44" i="79"/>
  <c r="N44" i="79"/>
  <c r="M44" i="79"/>
  <c r="L44" i="79"/>
  <c r="K44" i="79"/>
  <c r="J44" i="79"/>
  <c r="I44" i="79"/>
  <c r="H44" i="79"/>
  <c r="G44" i="79"/>
  <c r="F44" i="79"/>
  <c r="E44" i="79"/>
  <c r="P41" i="79"/>
  <c r="O41" i="79"/>
  <c r="N41" i="79"/>
  <c r="M41" i="79"/>
  <c r="L41" i="79"/>
  <c r="K41" i="79"/>
  <c r="J41" i="79"/>
  <c r="I41" i="79"/>
  <c r="H41" i="79"/>
  <c r="G41" i="79"/>
  <c r="F41" i="79"/>
  <c r="E41" i="79"/>
  <c r="P39" i="79"/>
  <c r="O39" i="79"/>
  <c r="N39" i="79"/>
  <c r="M39" i="79"/>
  <c r="L39" i="79"/>
  <c r="K39" i="79"/>
  <c r="J39" i="79"/>
  <c r="I39" i="79"/>
  <c r="H39" i="79"/>
  <c r="G39" i="79"/>
  <c r="F39" i="79"/>
  <c r="E39" i="79"/>
  <c r="P38" i="79"/>
  <c r="O38" i="79"/>
  <c r="N38" i="79"/>
  <c r="M38" i="79"/>
  <c r="L38" i="79"/>
  <c r="K38" i="79"/>
  <c r="J38" i="79"/>
  <c r="I38" i="79"/>
  <c r="H38" i="79"/>
  <c r="G38" i="79"/>
  <c r="F38" i="79"/>
  <c r="E38" i="79"/>
  <c r="D80" i="79"/>
  <c r="D76" i="79"/>
  <c r="D73" i="79"/>
  <c r="D70" i="79"/>
  <c r="D64" i="79"/>
  <c r="D61" i="79"/>
  <c r="D60" i="79"/>
  <c r="D58" i="79"/>
  <c r="D57" i="79"/>
  <c r="D55" i="79"/>
  <c r="D54" i="79"/>
  <c r="D48" i="79"/>
  <c r="D47" i="79"/>
  <c r="D44" i="79"/>
  <c r="D41" i="79"/>
  <c r="D39" i="79"/>
  <c r="D38" i="79"/>
  <c r="R537" i="46"/>
  <c r="F537" i="46"/>
  <c r="AM531" i="46"/>
  <c r="AL531" i="46"/>
  <c r="AK531" i="46"/>
  <c r="AJ531" i="46"/>
  <c r="AI531" i="46"/>
  <c r="AH531" i="46"/>
  <c r="AG531" i="46"/>
  <c r="AF531" i="46"/>
  <c r="AE531" i="46"/>
  <c r="AD531" i="46"/>
  <c r="AC531" i="46"/>
  <c r="AB531" i="46"/>
  <c r="AA531" i="46"/>
  <c r="Z531" i="46"/>
  <c r="Y531" i="46"/>
  <c r="X531" i="46"/>
  <c r="W531" i="46"/>
  <c r="V531" i="46"/>
  <c r="T531" i="46"/>
  <c r="S531" i="46"/>
  <c r="R531" i="46"/>
  <c r="Q531" i="46"/>
  <c r="P531" i="46"/>
  <c r="O531" i="46"/>
  <c r="N531" i="46"/>
  <c r="M531" i="46"/>
  <c r="L531" i="46"/>
  <c r="K531" i="46"/>
  <c r="J531" i="46"/>
  <c r="I531" i="46"/>
  <c r="H531" i="46"/>
  <c r="G531" i="46"/>
  <c r="F531" i="46"/>
  <c r="E531" i="46"/>
  <c r="D531" i="46"/>
  <c r="AL501" i="46"/>
  <c r="AK501" i="46"/>
  <c r="AJ501" i="46"/>
  <c r="AI501" i="46"/>
  <c r="AH501" i="46"/>
  <c r="AG501" i="46"/>
  <c r="AF501" i="46"/>
  <c r="AE501" i="46"/>
  <c r="AD501" i="46"/>
  <c r="AC501" i="46"/>
  <c r="AB501" i="46"/>
  <c r="AA501" i="46"/>
  <c r="Z501" i="46"/>
  <c r="Y501" i="46"/>
  <c r="X501" i="46"/>
  <c r="W501" i="46"/>
  <c r="AL497" i="46"/>
  <c r="AK497" i="46"/>
  <c r="AJ497" i="46"/>
  <c r="AI497" i="46"/>
  <c r="AH497" i="46"/>
  <c r="AG497" i="46"/>
  <c r="AF497" i="46"/>
  <c r="AE497" i="46"/>
  <c r="AD497" i="46"/>
  <c r="AC497" i="46"/>
  <c r="AB497" i="46"/>
  <c r="AA497" i="46"/>
  <c r="Z497" i="46"/>
  <c r="Y497" i="46"/>
  <c r="X497" i="46"/>
  <c r="W497" i="46"/>
  <c r="AL491" i="46"/>
  <c r="AK491" i="46"/>
  <c r="AJ491" i="46"/>
  <c r="AI491" i="46"/>
  <c r="AH491" i="46"/>
  <c r="AG491" i="46"/>
  <c r="AF491" i="46"/>
  <c r="AE491" i="46"/>
  <c r="AD491" i="46"/>
  <c r="AC491" i="46"/>
  <c r="AB491" i="46"/>
  <c r="AA491" i="46"/>
  <c r="Z491" i="46"/>
  <c r="Y491" i="46"/>
  <c r="X491" i="46"/>
  <c r="W491" i="46"/>
  <c r="V501" i="46"/>
  <c r="V497" i="46"/>
  <c r="V491" i="46"/>
  <c r="T501" i="46"/>
  <c r="S501" i="46"/>
  <c r="R501" i="46"/>
  <c r="Q501" i="46"/>
  <c r="P501" i="46"/>
  <c r="O501" i="46"/>
  <c r="N501" i="46"/>
  <c r="M501" i="46"/>
  <c r="L501" i="46"/>
  <c r="K501" i="46"/>
  <c r="J501" i="46"/>
  <c r="I501" i="46"/>
  <c r="H501" i="46"/>
  <c r="G501" i="46"/>
  <c r="F501" i="46"/>
  <c r="E501" i="46"/>
  <c r="T497" i="46"/>
  <c r="S497" i="46"/>
  <c r="R497" i="46"/>
  <c r="Q497" i="46"/>
  <c r="P497" i="46"/>
  <c r="O497" i="46"/>
  <c r="N497" i="46"/>
  <c r="M497" i="46"/>
  <c r="L497" i="46"/>
  <c r="K497" i="46"/>
  <c r="J497" i="46"/>
  <c r="I497" i="46"/>
  <c r="H497" i="46"/>
  <c r="G497" i="46"/>
  <c r="F497" i="46"/>
  <c r="E497" i="46"/>
  <c r="T491" i="46"/>
  <c r="S491" i="46"/>
  <c r="R491" i="46"/>
  <c r="Q491" i="46"/>
  <c r="P491" i="46"/>
  <c r="O491" i="46"/>
  <c r="N491" i="46"/>
  <c r="M491" i="46"/>
  <c r="L491" i="46"/>
  <c r="K491" i="46"/>
  <c r="J491" i="46"/>
  <c r="I491" i="46"/>
  <c r="H491" i="46"/>
  <c r="G491" i="46"/>
  <c r="F491" i="46"/>
  <c r="E491" i="46"/>
  <c r="D501" i="46"/>
  <c r="D497" i="46"/>
  <c r="D491" i="46"/>
  <c r="AM501" i="46"/>
  <c r="AO497" i="46"/>
  <c r="AO491" i="46"/>
  <c r="AO488" i="46"/>
  <c r="AN481" i="46"/>
  <c r="AN472" i="46"/>
  <c r="AN463" i="46"/>
  <c r="AO460" i="46"/>
  <c r="AN460" i="46"/>
  <c r="AM456" i="46"/>
  <c r="AL488" i="46"/>
  <c r="AK488" i="46"/>
  <c r="AJ488" i="46"/>
  <c r="AI488" i="46"/>
  <c r="AH488" i="46"/>
  <c r="AG488" i="46"/>
  <c r="AF488" i="46"/>
  <c r="AE488" i="46"/>
  <c r="AD488" i="46"/>
  <c r="AC488" i="46"/>
  <c r="AB488" i="46"/>
  <c r="AA488" i="46"/>
  <c r="Z488" i="46"/>
  <c r="Y488" i="46"/>
  <c r="X488" i="46"/>
  <c r="W488" i="46"/>
  <c r="AL481" i="46"/>
  <c r="AK481" i="46"/>
  <c r="AJ481" i="46"/>
  <c r="AI481" i="46"/>
  <c r="AH481" i="46"/>
  <c r="AG481" i="46"/>
  <c r="AF481" i="46"/>
  <c r="AE481" i="46"/>
  <c r="AD481" i="46"/>
  <c r="AC481" i="46"/>
  <c r="AB481" i="46"/>
  <c r="AA481" i="46"/>
  <c r="Z481" i="46"/>
  <c r="Y481" i="46"/>
  <c r="X481" i="46"/>
  <c r="W481" i="46"/>
  <c r="AL472" i="46"/>
  <c r="AK472" i="46"/>
  <c r="AJ472" i="46"/>
  <c r="AI472" i="46"/>
  <c r="AH472" i="46"/>
  <c r="AG472" i="46"/>
  <c r="AF472" i="46"/>
  <c r="AE472" i="46"/>
  <c r="AD472" i="46"/>
  <c r="AC472" i="46"/>
  <c r="AB472" i="46"/>
  <c r="AA472" i="46"/>
  <c r="Z472" i="46"/>
  <c r="Y472" i="46"/>
  <c r="X472" i="46"/>
  <c r="W472" i="46"/>
  <c r="AL463" i="46"/>
  <c r="AK463" i="46"/>
  <c r="AJ463" i="46"/>
  <c r="AI463" i="46"/>
  <c r="AH463" i="46"/>
  <c r="AG463" i="46"/>
  <c r="AF463" i="46"/>
  <c r="AE463" i="46"/>
  <c r="AD463" i="46"/>
  <c r="AC463" i="46"/>
  <c r="AB463" i="46"/>
  <c r="AA463" i="46"/>
  <c r="Z463" i="46"/>
  <c r="Y463" i="46"/>
  <c r="X463" i="46"/>
  <c r="W463" i="46"/>
  <c r="AL460" i="46"/>
  <c r="AK460" i="46"/>
  <c r="AJ460" i="46"/>
  <c r="AI460" i="46"/>
  <c r="AH460" i="46"/>
  <c r="AG460" i="46"/>
  <c r="AF460" i="46"/>
  <c r="AE460" i="46"/>
  <c r="AD460" i="46"/>
  <c r="AC460" i="46"/>
  <c r="AB460" i="46"/>
  <c r="AA460" i="46"/>
  <c r="Z460" i="46"/>
  <c r="Y460" i="46"/>
  <c r="X460" i="46"/>
  <c r="W460" i="46"/>
  <c r="AL456" i="46"/>
  <c r="AK456" i="46"/>
  <c r="AJ456" i="46"/>
  <c r="AI456" i="46"/>
  <c r="AH456" i="46"/>
  <c r="AG456" i="46"/>
  <c r="AF456" i="46"/>
  <c r="AE456" i="46"/>
  <c r="AD456" i="46"/>
  <c r="AC456" i="46"/>
  <c r="AB456" i="46"/>
  <c r="AA456" i="46"/>
  <c r="Z456" i="46"/>
  <c r="Y456" i="46"/>
  <c r="X456" i="46"/>
  <c r="W456" i="46"/>
  <c r="V488" i="46"/>
  <c r="V481" i="46"/>
  <c r="V472" i="46"/>
  <c r="V463" i="46"/>
  <c r="V460" i="46"/>
  <c r="V456" i="46"/>
  <c r="T488" i="46"/>
  <c r="S488" i="46"/>
  <c r="R488" i="46"/>
  <c r="Q488" i="46"/>
  <c r="P488" i="46"/>
  <c r="O488" i="46"/>
  <c r="N488" i="46"/>
  <c r="M488" i="46"/>
  <c r="L488" i="46"/>
  <c r="K488" i="46"/>
  <c r="J488" i="46"/>
  <c r="I488" i="46"/>
  <c r="H488" i="46"/>
  <c r="G488" i="46"/>
  <c r="F488" i="46"/>
  <c r="E488" i="46"/>
  <c r="T481" i="46"/>
  <c r="S481" i="46"/>
  <c r="R481" i="46"/>
  <c r="Q481" i="46"/>
  <c r="P481" i="46"/>
  <c r="O481" i="46"/>
  <c r="N481" i="46"/>
  <c r="M481" i="46"/>
  <c r="L481" i="46"/>
  <c r="K481" i="46"/>
  <c r="J481" i="46"/>
  <c r="I481" i="46"/>
  <c r="H481" i="46"/>
  <c r="G481" i="46"/>
  <c r="F481" i="46"/>
  <c r="E481" i="46"/>
  <c r="T472" i="46"/>
  <c r="S472" i="46"/>
  <c r="R472" i="46"/>
  <c r="Q472" i="46"/>
  <c r="P472" i="46"/>
  <c r="O472" i="46"/>
  <c r="N472" i="46"/>
  <c r="M472" i="46"/>
  <c r="L472" i="46"/>
  <c r="K472" i="46"/>
  <c r="J472" i="46"/>
  <c r="I472" i="46"/>
  <c r="H472" i="46"/>
  <c r="G472" i="46"/>
  <c r="F472" i="46"/>
  <c r="E472" i="46"/>
  <c r="T463" i="46"/>
  <c r="S463" i="46"/>
  <c r="R463" i="46"/>
  <c r="Q463" i="46"/>
  <c r="P463" i="46"/>
  <c r="O463" i="46"/>
  <c r="N463" i="46"/>
  <c r="M463" i="46"/>
  <c r="L463" i="46"/>
  <c r="K463" i="46"/>
  <c r="J463" i="46"/>
  <c r="I463" i="46"/>
  <c r="H463" i="46"/>
  <c r="G463" i="46"/>
  <c r="F463" i="46"/>
  <c r="E463" i="46"/>
  <c r="T460" i="46"/>
  <c r="S460" i="46"/>
  <c r="R460" i="46"/>
  <c r="Q460" i="46"/>
  <c r="P460" i="46"/>
  <c r="O460" i="46"/>
  <c r="N460" i="46"/>
  <c r="M460" i="46"/>
  <c r="L460" i="46"/>
  <c r="K460" i="46"/>
  <c r="J460" i="46"/>
  <c r="I460" i="46"/>
  <c r="H460" i="46"/>
  <c r="G460" i="46"/>
  <c r="F460" i="46"/>
  <c r="E460" i="46"/>
  <c r="T456" i="46"/>
  <c r="S456" i="46"/>
  <c r="R456" i="46"/>
  <c r="Q456" i="46"/>
  <c r="P456" i="46"/>
  <c r="O456" i="46"/>
  <c r="N456" i="46"/>
  <c r="M456" i="46"/>
  <c r="L456" i="46"/>
  <c r="K456" i="46"/>
  <c r="J456" i="46"/>
  <c r="I456" i="46"/>
  <c r="H456" i="46"/>
  <c r="G456" i="46"/>
  <c r="F456" i="46"/>
  <c r="E456" i="46"/>
  <c r="D488" i="46"/>
  <c r="D481" i="46"/>
  <c r="D472" i="46"/>
  <c r="D463" i="46"/>
  <c r="D460" i="46"/>
  <c r="D456" i="46"/>
  <c r="AM444" i="46"/>
  <c r="AM441" i="46"/>
  <c r="AM438" i="46"/>
  <c r="AM435" i="46"/>
  <c r="AM432" i="46"/>
  <c r="AL444" i="46"/>
  <c r="AK444" i="46"/>
  <c r="AJ444" i="46"/>
  <c r="AI444" i="46"/>
  <c r="AH444" i="46"/>
  <c r="AG444" i="46"/>
  <c r="AF444" i="46"/>
  <c r="AE444" i="46"/>
  <c r="AD444" i="46"/>
  <c r="AC444" i="46"/>
  <c r="AB444" i="46"/>
  <c r="AA444" i="46"/>
  <c r="Z444" i="46"/>
  <c r="Y444" i="46"/>
  <c r="X444" i="46"/>
  <c r="W444" i="46"/>
  <c r="AL441" i="46"/>
  <c r="AK441" i="46"/>
  <c r="AJ441" i="46"/>
  <c r="AI441" i="46"/>
  <c r="AH441" i="46"/>
  <c r="AG441" i="46"/>
  <c r="AF441" i="46"/>
  <c r="AE441" i="46"/>
  <c r="AD441" i="46"/>
  <c r="AC441" i="46"/>
  <c r="AB441" i="46"/>
  <c r="AA441" i="46"/>
  <c r="Z441" i="46"/>
  <c r="Y441" i="46"/>
  <c r="X441" i="46"/>
  <c r="W441" i="46"/>
  <c r="AL438" i="46"/>
  <c r="AK438" i="46"/>
  <c r="AJ438" i="46"/>
  <c r="AI438" i="46"/>
  <c r="AH438" i="46"/>
  <c r="AG438" i="46"/>
  <c r="AF438" i="46"/>
  <c r="AE438" i="46"/>
  <c r="AD438" i="46"/>
  <c r="AC438" i="46"/>
  <c r="AB438" i="46"/>
  <c r="AA438" i="46"/>
  <c r="Z438" i="46"/>
  <c r="Y438" i="46"/>
  <c r="X438" i="46"/>
  <c r="W438" i="46"/>
  <c r="AL435" i="46"/>
  <c r="AK435" i="46"/>
  <c r="AJ435" i="46"/>
  <c r="AI435" i="46"/>
  <c r="AH435" i="46"/>
  <c r="AG435" i="46"/>
  <c r="AF435" i="46"/>
  <c r="AE435" i="46"/>
  <c r="AD435" i="46"/>
  <c r="AC435" i="46"/>
  <c r="AB435" i="46"/>
  <c r="AB537" i="46" s="1"/>
  <c r="AA435" i="46"/>
  <c r="Z435" i="46"/>
  <c r="Y435" i="46"/>
  <c r="X435" i="46"/>
  <c r="W435" i="46"/>
  <c r="AL432" i="46"/>
  <c r="AL537" i="46" s="1"/>
  <c r="AK432" i="46"/>
  <c r="AK537" i="46" s="1"/>
  <c r="AJ432" i="46"/>
  <c r="AJ537" i="46" s="1"/>
  <c r="AI432" i="46"/>
  <c r="AI537" i="46" s="1"/>
  <c r="AH432" i="46"/>
  <c r="AH537" i="46" s="1"/>
  <c r="AG432" i="46"/>
  <c r="AG537" i="46" s="1"/>
  <c r="AF432" i="46"/>
  <c r="AF537" i="46" s="1"/>
  <c r="AE432" i="46"/>
  <c r="AE537" i="46" s="1"/>
  <c r="AD432" i="46"/>
  <c r="AD537" i="46" s="1"/>
  <c r="AC432" i="46"/>
  <c r="AC537" i="46" s="1"/>
  <c r="AB432" i="46"/>
  <c r="AA432" i="46"/>
  <c r="AA537" i="46" s="1"/>
  <c r="Z432" i="46"/>
  <c r="Z537" i="46" s="1"/>
  <c r="Y432" i="46"/>
  <c r="Y537" i="46" s="1"/>
  <c r="X432" i="46"/>
  <c r="X537" i="46" s="1"/>
  <c r="W432" i="46"/>
  <c r="W537" i="46" s="1"/>
  <c r="V444" i="46"/>
  <c r="V441" i="46"/>
  <c r="V438" i="46"/>
  <c r="V435" i="46"/>
  <c r="V432" i="46"/>
  <c r="T444" i="46"/>
  <c r="S444" i="46"/>
  <c r="R444" i="46"/>
  <c r="Q444" i="46"/>
  <c r="P444" i="46"/>
  <c r="O444" i="46"/>
  <c r="N444" i="46"/>
  <c r="M444" i="46"/>
  <c r="L444" i="46"/>
  <c r="K444" i="46"/>
  <c r="J444" i="46"/>
  <c r="I444" i="46"/>
  <c r="H444" i="46"/>
  <c r="G444" i="46"/>
  <c r="F444" i="46"/>
  <c r="E444" i="46"/>
  <c r="T441" i="46"/>
  <c r="S441" i="46"/>
  <c r="R441" i="46"/>
  <c r="Q441" i="46"/>
  <c r="P441" i="46"/>
  <c r="O441" i="46"/>
  <c r="N441" i="46"/>
  <c r="M441" i="46"/>
  <c r="L441" i="46"/>
  <c r="K441" i="46"/>
  <c r="J441" i="46"/>
  <c r="I441" i="46"/>
  <c r="H441" i="46"/>
  <c r="G441" i="46"/>
  <c r="F441" i="46"/>
  <c r="E441" i="46"/>
  <c r="T438" i="46"/>
  <c r="S438" i="46"/>
  <c r="R438" i="46"/>
  <c r="Q438" i="46"/>
  <c r="P438" i="46"/>
  <c r="O438" i="46"/>
  <c r="N438" i="46"/>
  <c r="M438" i="46"/>
  <c r="L438" i="46"/>
  <c r="K438" i="46"/>
  <c r="J438" i="46"/>
  <c r="I438" i="46"/>
  <c r="H438" i="46"/>
  <c r="G438" i="46"/>
  <c r="F438" i="46"/>
  <c r="E438" i="46"/>
  <c r="T435" i="46"/>
  <c r="S435" i="46"/>
  <c r="R435" i="46"/>
  <c r="Q435" i="46"/>
  <c r="P435" i="46"/>
  <c r="O435" i="46"/>
  <c r="N435" i="46"/>
  <c r="M435" i="46"/>
  <c r="L435" i="46"/>
  <c r="K435" i="46"/>
  <c r="J435" i="46"/>
  <c r="I435" i="46"/>
  <c r="H435" i="46"/>
  <c r="G435" i="46"/>
  <c r="F435" i="46"/>
  <c r="E435" i="46"/>
  <c r="T432" i="46"/>
  <c r="T537" i="46" s="1"/>
  <c r="S432" i="46"/>
  <c r="S537" i="46" s="1"/>
  <c r="R432" i="46"/>
  <c r="Q432" i="46"/>
  <c r="Q537" i="46" s="1"/>
  <c r="P432" i="46"/>
  <c r="P537" i="46" s="1"/>
  <c r="O432" i="46"/>
  <c r="O537" i="46" s="1"/>
  <c r="N432" i="46"/>
  <c r="N537" i="46" s="1"/>
  <c r="M432" i="46"/>
  <c r="M537" i="46" s="1"/>
  <c r="L432" i="46"/>
  <c r="L537" i="46" s="1"/>
  <c r="K432" i="46"/>
  <c r="K537" i="46" s="1"/>
  <c r="J432" i="46"/>
  <c r="J537" i="46" s="1"/>
  <c r="I432" i="46"/>
  <c r="I537" i="46" s="1"/>
  <c r="H432" i="46"/>
  <c r="H537" i="46" s="1"/>
  <c r="G432" i="46"/>
  <c r="G537" i="46" s="1"/>
  <c r="F432" i="46"/>
  <c r="E432" i="46"/>
  <c r="E537" i="46" s="1"/>
  <c r="D444" i="46"/>
  <c r="D441" i="46"/>
  <c r="D438" i="46"/>
  <c r="D432" i="46"/>
  <c r="D435" i="46"/>
  <c r="AM365" i="46"/>
  <c r="AO361" i="46"/>
  <c r="AO355" i="46"/>
  <c r="AO349" i="46"/>
  <c r="AL365" i="46"/>
  <c r="AK365" i="46"/>
  <c r="AJ365" i="46"/>
  <c r="AI365" i="46"/>
  <c r="AH365" i="46"/>
  <c r="AG365" i="46"/>
  <c r="AF365" i="46"/>
  <c r="AE365" i="46"/>
  <c r="AD365" i="46"/>
  <c r="AC365" i="46"/>
  <c r="AB365" i="46"/>
  <c r="AA365" i="46"/>
  <c r="Z365" i="46"/>
  <c r="Y365" i="46"/>
  <c r="X365" i="46"/>
  <c r="W365" i="46"/>
  <c r="AL361" i="46"/>
  <c r="AK361" i="46"/>
  <c r="AJ361" i="46"/>
  <c r="AI361" i="46"/>
  <c r="AH361" i="46"/>
  <c r="AG361" i="46"/>
  <c r="AF361" i="46"/>
  <c r="AE361" i="46"/>
  <c r="AD361" i="46"/>
  <c r="AC361" i="46"/>
  <c r="AB361" i="46"/>
  <c r="AA361" i="46"/>
  <c r="Z361" i="46"/>
  <c r="Y361" i="46"/>
  <c r="X361" i="46"/>
  <c r="W361" i="46"/>
  <c r="AL359" i="46"/>
  <c r="AK359" i="46"/>
  <c r="AJ359" i="46"/>
  <c r="AI359" i="46"/>
  <c r="AH359" i="46"/>
  <c r="AG359" i="46"/>
  <c r="AF359" i="46"/>
  <c r="AE359" i="46"/>
  <c r="AD359" i="46"/>
  <c r="AC359" i="46"/>
  <c r="AB359" i="46"/>
  <c r="AL356" i="46"/>
  <c r="AK356" i="46"/>
  <c r="AJ356" i="46"/>
  <c r="AI356" i="46"/>
  <c r="AH356" i="46"/>
  <c r="AG356" i="46"/>
  <c r="AF356" i="46"/>
  <c r="AE356" i="46"/>
  <c r="AD356" i="46"/>
  <c r="AC356" i="46"/>
  <c r="AB356" i="46"/>
  <c r="AA356" i="46"/>
  <c r="Z356" i="46"/>
  <c r="Y356" i="46"/>
  <c r="X356" i="46"/>
  <c r="W356" i="46"/>
  <c r="AL355" i="46"/>
  <c r="AK355" i="46"/>
  <c r="AJ355" i="46"/>
  <c r="AI355" i="46"/>
  <c r="AH355" i="46"/>
  <c r="AG355" i="46"/>
  <c r="AF355" i="46"/>
  <c r="AE355" i="46"/>
  <c r="AD355" i="46"/>
  <c r="AC355" i="46"/>
  <c r="AB355" i="46"/>
  <c r="AA355" i="46"/>
  <c r="Z355" i="46"/>
  <c r="Y355" i="46"/>
  <c r="X355" i="46"/>
  <c r="W355" i="46"/>
  <c r="AL350" i="46"/>
  <c r="AK350" i="46"/>
  <c r="AJ350" i="46"/>
  <c r="AI350" i="46"/>
  <c r="AH350" i="46"/>
  <c r="AG350" i="46"/>
  <c r="AF350" i="46"/>
  <c r="AE350" i="46"/>
  <c r="AD350" i="46"/>
  <c r="AC350" i="46"/>
  <c r="AB350" i="46"/>
  <c r="AA350" i="46"/>
  <c r="Z350" i="46"/>
  <c r="Y350" i="46"/>
  <c r="X350" i="46"/>
  <c r="W350" i="46"/>
  <c r="V365" i="46"/>
  <c r="V361" i="46"/>
  <c r="V356" i="46"/>
  <c r="V355" i="46"/>
  <c r="V350" i="46"/>
  <c r="T365" i="46"/>
  <c r="S365" i="46"/>
  <c r="R365" i="46"/>
  <c r="Q365" i="46"/>
  <c r="P365" i="46"/>
  <c r="O365" i="46"/>
  <c r="N365" i="46"/>
  <c r="M365" i="46"/>
  <c r="L365" i="46"/>
  <c r="K365" i="46"/>
  <c r="J365" i="46"/>
  <c r="I365" i="46"/>
  <c r="H365" i="46"/>
  <c r="G365" i="46"/>
  <c r="F365" i="46"/>
  <c r="E365" i="46"/>
  <c r="T361" i="46"/>
  <c r="S361" i="46"/>
  <c r="R361" i="46"/>
  <c r="Q361" i="46"/>
  <c r="P361" i="46"/>
  <c r="O361" i="46"/>
  <c r="N361" i="46"/>
  <c r="M361" i="46"/>
  <c r="L361" i="46"/>
  <c r="K361" i="46"/>
  <c r="J361" i="46"/>
  <c r="I361" i="46"/>
  <c r="H361" i="46"/>
  <c r="G361" i="46"/>
  <c r="F361" i="46"/>
  <c r="E361" i="46"/>
  <c r="T359" i="46"/>
  <c r="S359" i="46"/>
  <c r="R359" i="46"/>
  <c r="Q359" i="46"/>
  <c r="P359" i="46"/>
  <c r="O359" i="46"/>
  <c r="N359" i="46"/>
  <c r="M359" i="46"/>
  <c r="L359" i="46"/>
  <c r="K359" i="46"/>
  <c r="J359" i="46"/>
  <c r="T356" i="46"/>
  <c r="S356" i="46"/>
  <c r="R356" i="46"/>
  <c r="Q356" i="46"/>
  <c r="P356" i="46"/>
  <c r="O356" i="46"/>
  <c r="N356" i="46"/>
  <c r="M356" i="46"/>
  <c r="L356" i="46"/>
  <c r="K356" i="46"/>
  <c r="J356" i="46"/>
  <c r="I356" i="46"/>
  <c r="H356" i="46"/>
  <c r="G356" i="46"/>
  <c r="F356" i="46"/>
  <c r="E356" i="46"/>
  <c r="T355" i="46"/>
  <c r="S355" i="46"/>
  <c r="R355" i="46"/>
  <c r="Q355" i="46"/>
  <c r="P355" i="46"/>
  <c r="O355" i="46"/>
  <c r="N355" i="46"/>
  <c r="M355" i="46"/>
  <c r="L355" i="46"/>
  <c r="K355" i="46"/>
  <c r="J355" i="46"/>
  <c r="I355" i="46"/>
  <c r="H355" i="46"/>
  <c r="G355" i="46"/>
  <c r="F355" i="46"/>
  <c r="E355" i="46"/>
  <c r="T350" i="46"/>
  <c r="S350" i="46"/>
  <c r="R350" i="46"/>
  <c r="Q350" i="46"/>
  <c r="P350" i="46"/>
  <c r="O350" i="46"/>
  <c r="N350" i="46"/>
  <c r="M350" i="46"/>
  <c r="L350" i="46"/>
  <c r="K350" i="46"/>
  <c r="J350" i="46"/>
  <c r="I350" i="46"/>
  <c r="H350" i="46"/>
  <c r="G350" i="46"/>
  <c r="F350" i="46"/>
  <c r="E350" i="46"/>
  <c r="Z789" i="79" l="1"/>
  <c r="AB789" i="79"/>
  <c r="AC789" i="79"/>
  <c r="AD789" i="79"/>
  <c r="X392" i="79"/>
  <c r="X595" i="79"/>
  <c r="L595" i="79"/>
  <c r="O595" i="79"/>
  <c r="P392" i="79"/>
  <c r="P595" i="79"/>
  <c r="AD595" i="79"/>
  <c r="Z392" i="79"/>
  <c r="Y595" i="79"/>
  <c r="J595" i="79"/>
  <c r="N595" i="79"/>
  <c r="AS589" i="79"/>
  <c r="Z196" i="79"/>
  <c r="Z595" i="79"/>
  <c r="K595" i="79"/>
  <c r="AA595" i="79"/>
  <c r="L392" i="79"/>
  <c r="AB595" i="79"/>
  <c r="AD392" i="79"/>
  <c r="M595" i="79"/>
  <c r="AC595" i="79"/>
  <c r="J196" i="79"/>
  <c r="AA196" i="79"/>
  <c r="AB392" i="79"/>
  <c r="AB196" i="79"/>
  <c r="N392" i="79"/>
  <c r="P196" i="79"/>
  <c r="J392" i="79"/>
  <c r="Y392" i="79"/>
  <c r="L196" i="79"/>
  <c r="AA392" i="79"/>
  <c r="K392" i="79"/>
  <c r="AC392" i="79"/>
  <c r="Y196" i="79"/>
  <c r="K196" i="79"/>
  <c r="O392" i="79"/>
  <c r="AS495" i="79"/>
  <c r="AC196" i="79"/>
  <c r="M196" i="79"/>
  <c r="N196" i="79"/>
  <c r="O196" i="79"/>
  <c r="X196" i="79"/>
  <c r="D365" i="46" l="1"/>
  <c r="D361" i="46"/>
  <c r="D356" i="46"/>
  <c r="D355" i="46"/>
  <c r="D350" i="46"/>
  <c r="AN342" i="46"/>
  <c r="AN336" i="46"/>
  <c r="AO333" i="46"/>
  <c r="AN333" i="46"/>
  <c r="AN327" i="46"/>
  <c r="AO324" i="46"/>
  <c r="AN324" i="46"/>
  <c r="AL342" i="46"/>
  <c r="AK342" i="46"/>
  <c r="AJ342" i="46"/>
  <c r="AI342" i="46"/>
  <c r="AH342" i="46"/>
  <c r="AG342" i="46"/>
  <c r="AF342" i="46"/>
  <c r="AE342" i="46"/>
  <c r="AD342" i="46"/>
  <c r="AC342" i="46"/>
  <c r="AB342" i="46"/>
  <c r="AA342" i="46"/>
  <c r="Z342" i="46"/>
  <c r="Y342" i="46"/>
  <c r="X342" i="46"/>
  <c r="W342" i="46"/>
  <c r="AL337" i="46"/>
  <c r="AK337" i="46"/>
  <c r="AJ337" i="46"/>
  <c r="AI337" i="46"/>
  <c r="AH337" i="46"/>
  <c r="AG337" i="46"/>
  <c r="AF337" i="46"/>
  <c r="AE337" i="46"/>
  <c r="AD337" i="46"/>
  <c r="AC337" i="46"/>
  <c r="AB337" i="46"/>
  <c r="AA337" i="46"/>
  <c r="Z337" i="46"/>
  <c r="Y337" i="46"/>
  <c r="X337" i="46"/>
  <c r="W337" i="46"/>
  <c r="AL336" i="46"/>
  <c r="AK336" i="46"/>
  <c r="AJ336" i="46"/>
  <c r="AI336" i="46"/>
  <c r="AH336" i="46"/>
  <c r="AG336" i="46"/>
  <c r="AF336" i="46"/>
  <c r="AE336" i="46"/>
  <c r="AD336" i="46"/>
  <c r="AC336" i="46"/>
  <c r="AB336" i="46"/>
  <c r="AA336" i="46"/>
  <c r="Z336" i="46"/>
  <c r="Y336" i="46"/>
  <c r="X336" i="46"/>
  <c r="W336" i="46"/>
  <c r="AL333" i="46"/>
  <c r="AK333" i="46"/>
  <c r="AJ333" i="46"/>
  <c r="AI333" i="46"/>
  <c r="AH333" i="46"/>
  <c r="AG333" i="46"/>
  <c r="AF333" i="46"/>
  <c r="AE333" i="46"/>
  <c r="AD333" i="46"/>
  <c r="AC333" i="46"/>
  <c r="AB333" i="46"/>
  <c r="AA333" i="46"/>
  <c r="Z333" i="46"/>
  <c r="Y333" i="46"/>
  <c r="X333" i="46"/>
  <c r="W333" i="46"/>
  <c r="AL328" i="46"/>
  <c r="AK328" i="46"/>
  <c r="AJ328" i="46"/>
  <c r="AI328" i="46"/>
  <c r="AH328" i="46"/>
  <c r="AG328" i="46"/>
  <c r="AF328" i="46"/>
  <c r="AE328" i="46"/>
  <c r="AD328" i="46"/>
  <c r="AC328" i="46"/>
  <c r="AB328" i="46"/>
  <c r="AA328" i="46"/>
  <c r="Z328" i="46"/>
  <c r="Y328" i="46"/>
  <c r="X328" i="46"/>
  <c r="W328" i="46"/>
  <c r="AL327" i="46"/>
  <c r="AK327" i="46"/>
  <c r="AJ327" i="46"/>
  <c r="AI327" i="46"/>
  <c r="AH327" i="46"/>
  <c r="AG327" i="46"/>
  <c r="AF327" i="46"/>
  <c r="AE327" i="46"/>
  <c r="AD327" i="46"/>
  <c r="AC327" i="46"/>
  <c r="AB327" i="46"/>
  <c r="AA327" i="46"/>
  <c r="Z327" i="46"/>
  <c r="Y327" i="46"/>
  <c r="X327" i="46"/>
  <c r="W327" i="46"/>
  <c r="AL325" i="46"/>
  <c r="AK325" i="46"/>
  <c r="AJ325" i="46"/>
  <c r="AI325" i="46"/>
  <c r="AH325" i="46"/>
  <c r="AG325" i="46"/>
  <c r="AF325" i="46"/>
  <c r="AE325" i="46"/>
  <c r="AD325" i="46"/>
  <c r="AC325" i="46"/>
  <c r="AB325" i="46"/>
  <c r="AA325" i="46"/>
  <c r="Z325" i="46"/>
  <c r="Y325" i="46"/>
  <c r="X325" i="46"/>
  <c r="W325" i="46"/>
  <c r="AL324" i="46"/>
  <c r="AK324" i="46"/>
  <c r="AJ324" i="46"/>
  <c r="AI324" i="46"/>
  <c r="AH324" i="46"/>
  <c r="AG324" i="46"/>
  <c r="AF324" i="46"/>
  <c r="AE324" i="46"/>
  <c r="AD324" i="46"/>
  <c r="AC324" i="46"/>
  <c r="AB324" i="46"/>
  <c r="AA324" i="46"/>
  <c r="Z324" i="46"/>
  <c r="Y324" i="46"/>
  <c r="X324" i="46"/>
  <c r="W324" i="46"/>
  <c r="V342" i="46"/>
  <c r="V337" i="46"/>
  <c r="V336" i="46"/>
  <c r="V333" i="46"/>
  <c r="V328" i="46"/>
  <c r="V327" i="46"/>
  <c r="V325" i="46"/>
  <c r="V324" i="46"/>
  <c r="T342" i="46"/>
  <c r="S342" i="46"/>
  <c r="R342" i="46"/>
  <c r="Q342" i="46"/>
  <c r="P342" i="46"/>
  <c r="O342" i="46"/>
  <c r="N342" i="46"/>
  <c r="M342" i="46"/>
  <c r="L342" i="46"/>
  <c r="K342" i="46"/>
  <c r="J342" i="46"/>
  <c r="I342" i="46"/>
  <c r="H342" i="46"/>
  <c r="G342" i="46"/>
  <c r="F342" i="46"/>
  <c r="E342" i="46"/>
  <c r="T337" i="46"/>
  <c r="S337" i="46"/>
  <c r="R337" i="46"/>
  <c r="Q337" i="46"/>
  <c r="P337" i="46"/>
  <c r="O337" i="46"/>
  <c r="N337" i="46"/>
  <c r="M337" i="46"/>
  <c r="L337" i="46"/>
  <c r="K337" i="46"/>
  <c r="J337" i="46"/>
  <c r="I337" i="46"/>
  <c r="H337" i="46"/>
  <c r="G337" i="46"/>
  <c r="F337" i="46"/>
  <c r="E337" i="46"/>
  <c r="T336" i="46"/>
  <c r="S336" i="46"/>
  <c r="R336" i="46"/>
  <c r="Q336" i="46"/>
  <c r="P336" i="46"/>
  <c r="O336" i="46"/>
  <c r="N336" i="46"/>
  <c r="M336" i="46"/>
  <c r="L336" i="46"/>
  <c r="K336" i="46"/>
  <c r="J336" i="46"/>
  <c r="I336" i="46"/>
  <c r="H336" i="46"/>
  <c r="G336" i="46"/>
  <c r="F336" i="46"/>
  <c r="E336" i="46"/>
  <c r="T333" i="46"/>
  <c r="S333" i="46"/>
  <c r="R333" i="46"/>
  <c r="Q333" i="46"/>
  <c r="P333" i="46"/>
  <c r="O333" i="46"/>
  <c r="N333" i="46"/>
  <c r="M333" i="46"/>
  <c r="L333" i="46"/>
  <c r="K333" i="46"/>
  <c r="J333" i="46"/>
  <c r="I333" i="46"/>
  <c r="H333" i="46"/>
  <c r="G333" i="46"/>
  <c r="F333" i="46"/>
  <c r="E333" i="46"/>
  <c r="T328" i="46"/>
  <c r="S328" i="46"/>
  <c r="R328" i="46"/>
  <c r="Q328" i="46"/>
  <c r="P328" i="46"/>
  <c r="O328" i="46"/>
  <c r="N328" i="46"/>
  <c r="M328" i="46"/>
  <c r="L328" i="46"/>
  <c r="K328" i="46"/>
  <c r="J328" i="46"/>
  <c r="I328" i="46"/>
  <c r="H328" i="46"/>
  <c r="G328" i="46"/>
  <c r="F328" i="46"/>
  <c r="E328" i="46"/>
  <c r="T327" i="46"/>
  <c r="S327" i="46"/>
  <c r="R327" i="46"/>
  <c r="Q327" i="46"/>
  <c r="P327" i="46"/>
  <c r="O327" i="46"/>
  <c r="N327" i="46"/>
  <c r="M327" i="46"/>
  <c r="L327" i="46"/>
  <c r="K327" i="46"/>
  <c r="J327" i="46"/>
  <c r="I327" i="46"/>
  <c r="H327" i="46"/>
  <c r="G327" i="46"/>
  <c r="F327" i="46"/>
  <c r="E327" i="46"/>
  <c r="T325" i="46"/>
  <c r="S325" i="46"/>
  <c r="R325" i="46"/>
  <c r="Q325" i="46"/>
  <c r="P325" i="46"/>
  <c r="O325" i="46"/>
  <c r="N325" i="46"/>
  <c r="M325" i="46"/>
  <c r="L325" i="46"/>
  <c r="K325" i="46"/>
  <c r="J325" i="46"/>
  <c r="I325" i="46"/>
  <c r="H325" i="46"/>
  <c r="G325" i="46"/>
  <c r="F325" i="46"/>
  <c r="E325" i="46"/>
  <c r="T324" i="46"/>
  <c r="S324" i="46"/>
  <c r="R324" i="46"/>
  <c r="Q324" i="46"/>
  <c r="P324" i="46"/>
  <c r="O324" i="46"/>
  <c r="N324" i="46"/>
  <c r="M324" i="46"/>
  <c r="L324" i="46"/>
  <c r="K324" i="46"/>
  <c r="J324" i="46"/>
  <c r="I324" i="46"/>
  <c r="H324" i="46"/>
  <c r="G324" i="46"/>
  <c r="F324" i="46"/>
  <c r="E324" i="46"/>
  <c r="D342" i="46"/>
  <c r="D337" i="46"/>
  <c r="D336" i="46"/>
  <c r="D333" i="46"/>
  <c r="D328" i="46"/>
  <c r="D327" i="46"/>
  <c r="D325" i="46"/>
  <c r="D324" i="46"/>
  <c r="AM308" i="46"/>
  <c r="AM305" i="46"/>
  <c r="AM302" i="46"/>
  <c r="AM299" i="46"/>
  <c r="AM296" i="46"/>
  <c r="AL243" i="46"/>
  <c r="AK243" i="46"/>
  <c r="AJ243" i="46"/>
  <c r="AI243" i="46"/>
  <c r="AH243" i="46"/>
  <c r="AG243" i="46"/>
  <c r="AF243" i="46"/>
  <c r="AL230" i="46"/>
  <c r="AK230" i="46"/>
  <c r="AJ230" i="46"/>
  <c r="AI230" i="46"/>
  <c r="AH230" i="46"/>
  <c r="AG230" i="46"/>
  <c r="AF230" i="46"/>
  <c r="AL229" i="46"/>
  <c r="AK229" i="46"/>
  <c r="AJ229" i="46"/>
  <c r="AI229" i="46"/>
  <c r="AH229" i="46"/>
  <c r="AG229" i="46"/>
  <c r="AF229" i="46"/>
  <c r="AL225" i="46"/>
  <c r="AK225" i="46"/>
  <c r="AJ225" i="46"/>
  <c r="AI225" i="46"/>
  <c r="AH225" i="46"/>
  <c r="AG225" i="46"/>
  <c r="AF225" i="46"/>
  <c r="AL220" i="46"/>
  <c r="AK220" i="46"/>
  <c r="AJ220" i="46"/>
  <c r="AI220" i="46"/>
  <c r="AH220" i="46"/>
  <c r="AG220" i="46"/>
  <c r="AF220" i="46"/>
  <c r="AL219" i="46"/>
  <c r="AK219" i="46"/>
  <c r="AJ219" i="46"/>
  <c r="AI219" i="46"/>
  <c r="AH219" i="46"/>
  <c r="AG219" i="46"/>
  <c r="AF219" i="46"/>
  <c r="AL209" i="46"/>
  <c r="AK209" i="46"/>
  <c r="AJ209" i="46"/>
  <c r="AI209" i="46"/>
  <c r="AH209" i="46"/>
  <c r="AG209" i="46"/>
  <c r="AF209" i="46"/>
  <c r="AL201" i="46"/>
  <c r="AK201" i="46"/>
  <c r="AJ201" i="46"/>
  <c r="AI201" i="46"/>
  <c r="AH201" i="46"/>
  <c r="AG201" i="46"/>
  <c r="AF201" i="46"/>
  <c r="AL197" i="46"/>
  <c r="AK197" i="46"/>
  <c r="AJ197" i="46"/>
  <c r="AJ265" i="46" s="1"/>
  <c r="AI197" i="46"/>
  <c r="AH197" i="46"/>
  <c r="AG197" i="46"/>
  <c r="AF197" i="46"/>
  <c r="AL192" i="46"/>
  <c r="AK192" i="46"/>
  <c r="AJ192" i="46"/>
  <c r="AI192" i="46"/>
  <c r="AH192" i="46"/>
  <c r="AG192" i="46"/>
  <c r="AF192" i="46"/>
  <c r="AL191" i="46"/>
  <c r="AL265" i="46" s="1"/>
  <c r="AK191" i="46"/>
  <c r="AJ191" i="46"/>
  <c r="AI191" i="46"/>
  <c r="AH191" i="46"/>
  <c r="AG191" i="46"/>
  <c r="AF191" i="46"/>
  <c r="AL189" i="46"/>
  <c r="AK189" i="46"/>
  <c r="AJ189" i="46"/>
  <c r="AI189" i="46"/>
  <c r="AH189" i="46"/>
  <c r="AG189" i="46"/>
  <c r="AG265" i="46" s="1"/>
  <c r="AF189" i="46"/>
  <c r="AL188" i="46"/>
  <c r="AK188" i="46"/>
  <c r="AJ188" i="46"/>
  <c r="AI188" i="46"/>
  <c r="AH188" i="46"/>
  <c r="AG188" i="46"/>
  <c r="AF188" i="46"/>
  <c r="AL172" i="46"/>
  <c r="AK172" i="46"/>
  <c r="AJ172" i="46"/>
  <c r="AI172" i="46"/>
  <c r="AI265" i="46" s="1"/>
  <c r="AH172" i="46"/>
  <c r="AG172" i="46"/>
  <c r="AF172" i="46"/>
  <c r="AL169" i="46"/>
  <c r="AK169" i="46"/>
  <c r="AJ169" i="46"/>
  <c r="AI169" i="46"/>
  <c r="AH169" i="46"/>
  <c r="AG169" i="46"/>
  <c r="AF169" i="46"/>
  <c r="AL167" i="46"/>
  <c r="AK167" i="46"/>
  <c r="AK265" i="46" s="1"/>
  <c r="AJ167" i="46"/>
  <c r="AI167" i="46"/>
  <c r="AH167" i="46"/>
  <c r="AG167" i="46"/>
  <c r="AF167" i="46"/>
  <c r="AL166" i="46"/>
  <c r="AK166" i="46"/>
  <c r="AJ166" i="46"/>
  <c r="AI166" i="46"/>
  <c r="AH166" i="46"/>
  <c r="AG166" i="46"/>
  <c r="AF166" i="46"/>
  <c r="AF265" i="46" s="1"/>
  <c r="AL163" i="46"/>
  <c r="AK163" i="46"/>
  <c r="AJ163" i="46"/>
  <c r="AI163" i="46"/>
  <c r="AH163" i="46"/>
  <c r="AG163" i="46"/>
  <c r="AF163" i="46"/>
  <c r="AL160" i="46"/>
  <c r="AK160" i="46"/>
  <c r="AJ160" i="46"/>
  <c r="AI160" i="46"/>
  <c r="AH160" i="46"/>
  <c r="AH265" i="46" s="1"/>
  <c r="AG160" i="46"/>
  <c r="AF160" i="46"/>
  <c r="T243" i="46"/>
  <c r="S243" i="46"/>
  <c r="R243" i="46"/>
  <c r="Q243" i="46"/>
  <c r="P243" i="46"/>
  <c r="O243" i="46"/>
  <c r="N243" i="46"/>
  <c r="T230" i="46"/>
  <c r="S230" i="46"/>
  <c r="R230" i="46"/>
  <c r="Q230" i="46"/>
  <c r="P230" i="46"/>
  <c r="O230" i="46"/>
  <c r="N230" i="46"/>
  <c r="T229" i="46"/>
  <c r="S229" i="46"/>
  <c r="R229" i="46"/>
  <c r="Q229" i="46"/>
  <c r="P229" i="46"/>
  <c r="O229" i="46"/>
  <c r="N229" i="46"/>
  <c r="T225" i="46"/>
  <c r="S225" i="46"/>
  <c r="R225" i="46"/>
  <c r="Q225" i="46"/>
  <c r="P225" i="46"/>
  <c r="O225" i="46"/>
  <c r="N225" i="46"/>
  <c r="T220" i="46"/>
  <c r="S220" i="46"/>
  <c r="R220" i="46"/>
  <c r="Q220" i="46"/>
  <c r="P220" i="46"/>
  <c r="O220" i="46"/>
  <c r="N220" i="46"/>
  <c r="T219" i="46"/>
  <c r="S219" i="46"/>
  <c r="R219" i="46"/>
  <c r="Q219" i="46"/>
  <c r="P219" i="46"/>
  <c r="O219" i="46"/>
  <c r="N219" i="46"/>
  <c r="T209" i="46"/>
  <c r="S209" i="46"/>
  <c r="R209" i="46"/>
  <c r="Q209" i="46"/>
  <c r="P209" i="46"/>
  <c r="O209" i="46"/>
  <c r="N209" i="46"/>
  <c r="T201" i="46"/>
  <c r="S201" i="46"/>
  <c r="R201" i="46"/>
  <c r="Q201" i="46"/>
  <c r="P201" i="46"/>
  <c r="O201" i="46"/>
  <c r="N201" i="46"/>
  <c r="T197" i="46"/>
  <c r="S197" i="46"/>
  <c r="R197" i="46"/>
  <c r="Q197" i="46"/>
  <c r="P197" i="46"/>
  <c r="O197" i="46"/>
  <c r="N197" i="46"/>
  <c r="T192" i="46"/>
  <c r="S192" i="46"/>
  <c r="R192" i="46"/>
  <c r="Q192" i="46"/>
  <c r="P192" i="46"/>
  <c r="O192" i="46"/>
  <c r="N192" i="46"/>
  <c r="N265" i="46" s="1"/>
  <c r="T191" i="46"/>
  <c r="S191" i="46"/>
  <c r="R191" i="46"/>
  <c r="Q191" i="46"/>
  <c r="P191" i="46"/>
  <c r="O191" i="46"/>
  <c r="N191" i="46"/>
  <c r="T189" i="46"/>
  <c r="S189" i="46"/>
  <c r="R189" i="46"/>
  <c r="Q189" i="46"/>
  <c r="P189" i="46"/>
  <c r="O189" i="46"/>
  <c r="N189" i="46"/>
  <c r="T188" i="46"/>
  <c r="S188" i="46"/>
  <c r="R188" i="46"/>
  <c r="Q188" i="46"/>
  <c r="P188" i="46"/>
  <c r="O188" i="46"/>
  <c r="N188" i="46"/>
  <c r="T172" i="46"/>
  <c r="S172" i="46"/>
  <c r="R172" i="46"/>
  <c r="R265" i="46" s="1"/>
  <c r="Q172" i="46"/>
  <c r="P172" i="46"/>
  <c r="O172" i="46"/>
  <c r="N172" i="46"/>
  <c r="T169" i="46"/>
  <c r="S169" i="46"/>
  <c r="R169" i="46"/>
  <c r="Q169" i="46"/>
  <c r="P169" i="46"/>
  <c r="O169" i="46"/>
  <c r="N169" i="46"/>
  <c r="T167" i="46"/>
  <c r="S167" i="46"/>
  <c r="R167" i="46"/>
  <c r="Q167" i="46"/>
  <c r="P167" i="46"/>
  <c r="O167" i="46"/>
  <c r="N167" i="46"/>
  <c r="T166" i="46"/>
  <c r="S166" i="46"/>
  <c r="R166" i="46"/>
  <c r="Q166" i="46"/>
  <c r="P166" i="46"/>
  <c r="O166" i="46"/>
  <c r="N166" i="46"/>
  <c r="T163" i="46"/>
  <c r="S163" i="46"/>
  <c r="R163" i="46"/>
  <c r="Q163" i="46"/>
  <c r="P163" i="46"/>
  <c r="O163" i="46"/>
  <c r="N163" i="46"/>
  <c r="T160" i="46"/>
  <c r="S160" i="46"/>
  <c r="R160" i="46"/>
  <c r="Q160" i="46"/>
  <c r="Q265" i="46" s="1"/>
  <c r="P160" i="46"/>
  <c r="O160" i="46"/>
  <c r="N160" i="46"/>
  <c r="AL106" i="46"/>
  <c r="AK106" i="46"/>
  <c r="AJ106" i="46"/>
  <c r="AI106" i="46"/>
  <c r="AH106" i="46"/>
  <c r="AG106" i="46"/>
  <c r="AL105" i="46"/>
  <c r="AK105" i="46"/>
  <c r="AJ105" i="46"/>
  <c r="AI105" i="46"/>
  <c r="AH105" i="46"/>
  <c r="AG105" i="46"/>
  <c r="AL102" i="46"/>
  <c r="AK102" i="46"/>
  <c r="AJ102" i="46"/>
  <c r="AI102" i="46"/>
  <c r="AH102" i="46"/>
  <c r="AG102" i="46"/>
  <c r="AL87" i="46"/>
  <c r="AK87" i="46"/>
  <c r="AJ87" i="46"/>
  <c r="AI87" i="46"/>
  <c r="AH87" i="46"/>
  <c r="AG87" i="46"/>
  <c r="AL84" i="46"/>
  <c r="AK84" i="46"/>
  <c r="AJ84" i="46"/>
  <c r="AI84" i="46"/>
  <c r="AH84" i="46"/>
  <c r="AG84" i="46"/>
  <c r="AL71" i="46"/>
  <c r="AK71" i="46"/>
  <c r="AJ71" i="46"/>
  <c r="AI71" i="46"/>
  <c r="AH71" i="46"/>
  <c r="AG71" i="46"/>
  <c r="AL63" i="46"/>
  <c r="AK63" i="46"/>
  <c r="AJ63" i="46"/>
  <c r="AI63" i="46"/>
  <c r="AH63" i="46"/>
  <c r="AG63" i="46"/>
  <c r="AL54" i="46"/>
  <c r="AK54" i="46"/>
  <c r="AJ54" i="46"/>
  <c r="AI54" i="46"/>
  <c r="AH54" i="46"/>
  <c r="AG54" i="46"/>
  <c r="AL53" i="46"/>
  <c r="AK53" i="46"/>
  <c r="AJ53" i="46"/>
  <c r="AI53" i="46"/>
  <c r="AH53" i="46"/>
  <c r="AG53" i="46"/>
  <c r="AL51" i="46"/>
  <c r="AK51" i="46"/>
  <c r="AJ51" i="46"/>
  <c r="AI51" i="46"/>
  <c r="AH51" i="46"/>
  <c r="AG51" i="46"/>
  <c r="AL50" i="46"/>
  <c r="AK50" i="46"/>
  <c r="AJ50" i="46"/>
  <c r="AI50" i="46"/>
  <c r="AH50" i="46"/>
  <c r="AG50" i="46"/>
  <c r="AL35" i="46"/>
  <c r="AK35" i="46"/>
  <c r="AJ35" i="46"/>
  <c r="AI35" i="46"/>
  <c r="AH35" i="46"/>
  <c r="AG35" i="46"/>
  <c r="AL34" i="46"/>
  <c r="AK34" i="46"/>
  <c r="AJ34" i="46"/>
  <c r="AI34" i="46"/>
  <c r="AH34" i="46"/>
  <c r="AG34" i="46"/>
  <c r="AL32" i="46"/>
  <c r="AK32" i="46"/>
  <c r="AJ32" i="46"/>
  <c r="AI32" i="46"/>
  <c r="AH32" i="46"/>
  <c r="AG32" i="46"/>
  <c r="AL31" i="46"/>
  <c r="AK31" i="46"/>
  <c r="AJ31" i="46"/>
  <c r="AI31" i="46"/>
  <c r="AH31" i="46"/>
  <c r="AG31" i="46"/>
  <c r="AL29" i="46"/>
  <c r="AK29" i="46"/>
  <c r="AJ29" i="46"/>
  <c r="AI29" i="46"/>
  <c r="AH29" i="46"/>
  <c r="AG29" i="46"/>
  <c r="AL28" i="46"/>
  <c r="AK28" i="46"/>
  <c r="AJ28" i="46"/>
  <c r="AI28" i="46"/>
  <c r="AH28" i="46"/>
  <c r="AG28" i="46"/>
  <c r="AL25" i="46"/>
  <c r="AK25" i="46"/>
  <c r="AJ25" i="46"/>
  <c r="AJ127" i="46" s="1"/>
  <c r="AI25" i="46"/>
  <c r="AH25" i="46"/>
  <c r="AG25" i="46"/>
  <c r="AL22" i="46"/>
  <c r="AK22" i="46"/>
  <c r="AK127" i="46" s="1"/>
  <c r="AJ22" i="46"/>
  <c r="AI22" i="46"/>
  <c r="AI127" i="46" s="1"/>
  <c r="AH22" i="46"/>
  <c r="AG22" i="46"/>
  <c r="T106" i="46"/>
  <c r="S106" i="46"/>
  <c r="R106" i="46"/>
  <c r="Q106" i="46"/>
  <c r="P106" i="46"/>
  <c r="O106" i="46"/>
  <c r="T105" i="46"/>
  <c r="S105" i="46"/>
  <c r="R105" i="46"/>
  <c r="Q105" i="46"/>
  <c r="P105" i="46"/>
  <c r="O105" i="46"/>
  <c r="T102" i="46"/>
  <c r="S102" i="46"/>
  <c r="R102" i="46"/>
  <c r="Q102" i="46"/>
  <c r="P102" i="46"/>
  <c r="O102" i="46"/>
  <c r="T87" i="46"/>
  <c r="S87" i="46"/>
  <c r="R87" i="46"/>
  <c r="Q87" i="46"/>
  <c r="P87" i="46"/>
  <c r="O87" i="46"/>
  <c r="T84" i="46"/>
  <c r="S84" i="46"/>
  <c r="R84" i="46"/>
  <c r="Q84" i="46"/>
  <c r="P84" i="46"/>
  <c r="O84" i="46"/>
  <c r="T71" i="46"/>
  <c r="S71" i="46"/>
  <c r="R71" i="46"/>
  <c r="Q71" i="46"/>
  <c r="P71" i="46"/>
  <c r="O71" i="46"/>
  <c r="T63" i="46"/>
  <c r="S63" i="46"/>
  <c r="R63" i="46"/>
  <c r="Q63" i="46"/>
  <c r="P63" i="46"/>
  <c r="O63" i="46"/>
  <c r="T54" i="46"/>
  <c r="S54" i="46"/>
  <c r="R54" i="46"/>
  <c r="Q54" i="46"/>
  <c r="P54" i="46"/>
  <c r="O54" i="46"/>
  <c r="T53" i="46"/>
  <c r="S53" i="46"/>
  <c r="R53" i="46"/>
  <c r="Q53" i="46"/>
  <c r="P53" i="46"/>
  <c r="O53" i="46"/>
  <c r="T51" i="46"/>
  <c r="S51" i="46"/>
  <c r="R51" i="46"/>
  <c r="Q51" i="46"/>
  <c r="P51" i="46"/>
  <c r="O51" i="46"/>
  <c r="T50" i="46"/>
  <c r="S50" i="46"/>
  <c r="R50" i="46"/>
  <c r="Q50" i="46"/>
  <c r="P50" i="46"/>
  <c r="O50" i="46"/>
  <c r="T35" i="46"/>
  <c r="S35" i="46"/>
  <c r="R35" i="46"/>
  <c r="Q35" i="46"/>
  <c r="P35" i="46"/>
  <c r="O35" i="46"/>
  <c r="T34" i="46"/>
  <c r="S34" i="46"/>
  <c r="R34" i="46"/>
  <c r="Q34" i="46"/>
  <c r="P34" i="46"/>
  <c r="O34" i="46"/>
  <c r="T32" i="46"/>
  <c r="S32" i="46"/>
  <c r="R32" i="46"/>
  <c r="Q32" i="46"/>
  <c r="P32" i="46"/>
  <c r="O32" i="46"/>
  <c r="T31" i="46"/>
  <c r="S31" i="46"/>
  <c r="R31" i="46"/>
  <c r="Q31" i="46"/>
  <c r="P31" i="46"/>
  <c r="O31" i="46"/>
  <c r="T29" i="46"/>
  <c r="S29" i="46"/>
  <c r="R29" i="46"/>
  <c r="Q29" i="46"/>
  <c r="P29" i="46"/>
  <c r="O29" i="46"/>
  <c r="T28" i="46"/>
  <c r="S28" i="46"/>
  <c r="R28" i="46"/>
  <c r="Q28" i="46"/>
  <c r="P28" i="46"/>
  <c r="O28" i="46"/>
  <c r="T25" i="46"/>
  <c r="S25" i="46"/>
  <c r="R25" i="46"/>
  <c r="Q25" i="46"/>
  <c r="P25" i="46"/>
  <c r="O25" i="46"/>
  <c r="T22" i="46"/>
  <c r="T127" i="46" s="1"/>
  <c r="S22" i="46"/>
  <c r="R22" i="46"/>
  <c r="R127" i="46" s="1"/>
  <c r="Q22" i="46"/>
  <c r="Q127" i="46" s="1"/>
  <c r="P22" i="46"/>
  <c r="O22" i="46"/>
  <c r="AL308" i="46"/>
  <c r="AK308" i="46"/>
  <c r="AJ308" i="46"/>
  <c r="AI308" i="46"/>
  <c r="AH308" i="46"/>
  <c r="AG308" i="46"/>
  <c r="AF308" i="46"/>
  <c r="AE308" i="46"/>
  <c r="AD308" i="46"/>
  <c r="AC308" i="46"/>
  <c r="AB308" i="46"/>
  <c r="AA308" i="46"/>
  <c r="Z308" i="46"/>
  <c r="Y308" i="46"/>
  <c r="X308" i="46"/>
  <c r="W308" i="46"/>
  <c r="AL306" i="46"/>
  <c r="AK306" i="46"/>
  <c r="AJ306" i="46"/>
  <c r="AI306" i="46"/>
  <c r="AH306" i="46"/>
  <c r="AG306" i="46"/>
  <c r="AF306" i="46"/>
  <c r="AE306" i="46"/>
  <c r="AD306" i="46"/>
  <c r="AC306" i="46"/>
  <c r="AB306" i="46"/>
  <c r="AA306" i="46"/>
  <c r="Z306" i="46"/>
  <c r="Y306" i="46"/>
  <c r="X306" i="46"/>
  <c r="W306" i="46"/>
  <c r="AL305" i="46"/>
  <c r="AK305" i="46"/>
  <c r="AJ305" i="46"/>
  <c r="AI305" i="46"/>
  <c r="AH305" i="46"/>
  <c r="AG305" i="46"/>
  <c r="AF305" i="46"/>
  <c r="AE305" i="46"/>
  <c r="AD305" i="46"/>
  <c r="AC305" i="46"/>
  <c r="AB305" i="46"/>
  <c r="AA305" i="46"/>
  <c r="Z305" i="46"/>
  <c r="Y305" i="46"/>
  <c r="X305" i="46"/>
  <c r="W305" i="46"/>
  <c r="AL303" i="46"/>
  <c r="AK303" i="46"/>
  <c r="AJ303" i="46"/>
  <c r="AI303" i="46"/>
  <c r="AH303" i="46"/>
  <c r="AG303" i="46"/>
  <c r="AF303" i="46"/>
  <c r="AE303" i="46"/>
  <c r="AD303" i="46"/>
  <c r="AC303" i="46"/>
  <c r="AB303" i="46"/>
  <c r="AA303" i="46"/>
  <c r="Z303" i="46"/>
  <c r="Y303" i="46"/>
  <c r="X303" i="46"/>
  <c r="W303" i="46"/>
  <c r="AL302" i="46"/>
  <c r="AK302" i="46"/>
  <c r="AJ302" i="46"/>
  <c r="AI302" i="46"/>
  <c r="AH302" i="46"/>
  <c r="AG302" i="46"/>
  <c r="AF302" i="46"/>
  <c r="AE302" i="46"/>
  <c r="AD302" i="46"/>
  <c r="AC302" i="46"/>
  <c r="AB302" i="46"/>
  <c r="AA302" i="46"/>
  <c r="Z302" i="46"/>
  <c r="Y302" i="46"/>
  <c r="X302" i="46"/>
  <c r="W302" i="46"/>
  <c r="AL299" i="46"/>
  <c r="AK299" i="46"/>
  <c r="AJ299" i="46"/>
  <c r="AI299" i="46"/>
  <c r="AH299" i="46"/>
  <c r="AG299" i="46"/>
  <c r="AF299" i="46"/>
  <c r="AE299" i="46"/>
  <c r="AD299" i="46"/>
  <c r="AC299" i="46"/>
  <c r="AB299" i="46"/>
  <c r="AA299" i="46"/>
  <c r="Z299" i="46"/>
  <c r="Y299" i="46"/>
  <c r="X299" i="46"/>
  <c r="W299" i="46"/>
  <c r="AL296" i="46"/>
  <c r="AK296" i="46"/>
  <c r="AJ296" i="46"/>
  <c r="AI296" i="46"/>
  <c r="AH296" i="46"/>
  <c r="AG296" i="46"/>
  <c r="AF296" i="46"/>
  <c r="AE296" i="46"/>
  <c r="AD296" i="46"/>
  <c r="AD401" i="46" s="1"/>
  <c r="AC296" i="46"/>
  <c r="AC401" i="46" s="1"/>
  <c r="AB296" i="46"/>
  <c r="AB401" i="46" s="1"/>
  <c r="AA296" i="46"/>
  <c r="Z296" i="46"/>
  <c r="Y296" i="46"/>
  <c r="X296" i="46"/>
  <c r="W296" i="46"/>
  <c r="V308" i="46"/>
  <c r="V306" i="46"/>
  <c r="V305" i="46"/>
  <c r="V303" i="46"/>
  <c r="V302" i="46"/>
  <c r="V299" i="46"/>
  <c r="V296" i="46"/>
  <c r="T308" i="46"/>
  <c r="S308" i="46"/>
  <c r="R308" i="46"/>
  <c r="Q308" i="46"/>
  <c r="P308" i="46"/>
  <c r="O308" i="46"/>
  <c r="N308" i="46"/>
  <c r="M308" i="46"/>
  <c r="T306" i="46"/>
  <c r="S306" i="46"/>
  <c r="R306" i="46"/>
  <c r="Q306" i="46"/>
  <c r="P306" i="46"/>
  <c r="O306" i="46"/>
  <c r="N306" i="46"/>
  <c r="M306" i="46"/>
  <c r="T305" i="46"/>
  <c r="S305" i="46"/>
  <c r="R305" i="46"/>
  <c r="Q305" i="46"/>
  <c r="P305" i="46"/>
  <c r="O305" i="46"/>
  <c r="N305" i="46"/>
  <c r="M305" i="46"/>
  <c r="T303" i="46"/>
  <c r="S303" i="46"/>
  <c r="R303" i="46"/>
  <c r="Q303" i="46"/>
  <c r="P303" i="46"/>
  <c r="O303" i="46"/>
  <c r="N303" i="46"/>
  <c r="M303" i="46"/>
  <c r="T302" i="46"/>
  <c r="S302" i="46"/>
  <c r="R302" i="46"/>
  <c r="Q302" i="46"/>
  <c r="P302" i="46"/>
  <c r="O302" i="46"/>
  <c r="N302" i="46"/>
  <c r="M302" i="46"/>
  <c r="T299" i="46"/>
  <c r="S299" i="46"/>
  <c r="R299" i="46"/>
  <c r="Q299" i="46"/>
  <c r="P299" i="46"/>
  <c r="O299" i="46"/>
  <c r="N299" i="46"/>
  <c r="M299" i="46"/>
  <c r="T296" i="46"/>
  <c r="S296" i="46"/>
  <c r="R296" i="46"/>
  <c r="Q296" i="46"/>
  <c r="P296" i="46"/>
  <c r="P401" i="46" s="1"/>
  <c r="O296" i="46"/>
  <c r="N296" i="46"/>
  <c r="M296" i="46"/>
  <c r="L308" i="46"/>
  <c r="K308" i="46"/>
  <c r="J308" i="46"/>
  <c r="I308" i="46"/>
  <c r="H308" i="46"/>
  <c r="G308" i="46"/>
  <c r="F308" i="46"/>
  <c r="E308" i="46"/>
  <c r="L306" i="46"/>
  <c r="K306" i="46"/>
  <c r="J306" i="46"/>
  <c r="I306" i="46"/>
  <c r="H306" i="46"/>
  <c r="G306" i="46"/>
  <c r="F306" i="46"/>
  <c r="E306" i="46"/>
  <c r="L305" i="46"/>
  <c r="K305" i="46"/>
  <c r="J305" i="46"/>
  <c r="I305" i="46"/>
  <c r="H305" i="46"/>
  <c r="G305" i="46"/>
  <c r="F305" i="46"/>
  <c r="E305" i="46"/>
  <c r="L303" i="46"/>
  <c r="K303" i="46"/>
  <c r="J303" i="46"/>
  <c r="I303" i="46"/>
  <c r="H303" i="46"/>
  <c r="G303" i="46"/>
  <c r="F303" i="46"/>
  <c r="E303" i="46"/>
  <c r="L302" i="46"/>
  <c r="K302" i="46"/>
  <c r="J302" i="46"/>
  <c r="I302" i="46"/>
  <c r="H302" i="46"/>
  <c r="G302" i="46"/>
  <c r="F302" i="46"/>
  <c r="E302" i="46"/>
  <c r="L299" i="46"/>
  <c r="K299" i="46"/>
  <c r="J299" i="46"/>
  <c r="I299" i="46"/>
  <c r="H299" i="46"/>
  <c r="G299" i="46"/>
  <c r="F299" i="46"/>
  <c r="E299" i="46"/>
  <c r="L296" i="46"/>
  <c r="K296" i="46"/>
  <c r="K401" i="46" s="1"/>
  <c r="J296" i="46"/>
  <c r="J401" i="46" s="1"/>
  <c r="I296" i="46"/>
  <c r="H296" i="46"/>
  <c r="G296" i="46"/>
  <c r="F296" i="46"/>
  <c r="E296" i="46"/>
  <c r="D308" i="46"/>
  <c r="D306" i="46"/>
  <c r="D305" i="46"/>
  <c r="D303" i="46"/>
  <c r="D302" i="46"/>
  <c r="D299" i="46"/>
  <c r="D296" i="46"/>
  <c r="AO243" i="46"/>
  <c r="AN243" i="46"/>
  <c r="AE243" i="46"/>
  <c r="AD243" i="46"/>
  <c r="AC243" i="46"/>
  <c r="AB243" i="46"/>
  <c r="AA243" i="46"/>
  <c r="Z243" i="46"/>
  <c r="Y243" i="46"/>
  <c r="X243" i="46"/>
  <c r="W243" i="46"/>
  <c r="V243" i="46"/>
  <c r="M243" i="46"/>
  <c r="L243" i="46"/>
  <c r="K243" i="46"/>
  <c r="J243" i="46"/>
  <c r="I243" i="46"/>
  <c r="H243" i="46"/>
  <c r="G243" i="46"/>
  <c r="F243" i="46"/>
  <c r="E243" i="46"/>
  <c r="D243" i="46"/>
  <c r="AM229" i="46"/>
  <c r="AO225" i="46"/>
  <c r="AO219" i="46"/>
  <c r="AE230" i="46"/>
  <c r="AD230" i="46"/>
  <c r="AC230" i="46"/>
  <c r="AB230" i="46"/>
  <c r="AA230" i="46"/>
  <c r="Z230" i="46"/>
  <c r="Y230" i="46"/>
  <c r="X230" i="46"/>
  <c r="W230" i="46"/>
  <c r="AE229" i="46"/>
  <c r="AD229" i="46"/>
  <c r="AC229" i="46"/>
  <c r="AB229" i="46"/>
  <c r="AA229" i="46"/>
  <c r="Z229" i="46"/>
  <c r="Y229" i="46"/>
  <c r="X229" i="46"/>
  <c r="W229" i="46"/>
  <c r="AE225" i="46"/>
  <c r="AD225" i="46"/>
  <c r="AC225" i="46"/>
  <c r="AB225" i="46"/>
  <c r="AA225" i="46"/>
  <c r="Z225" i="46"/>
  <c r="Y225" i="46"/>
  <c r="X225" i="46"/>
  <c r="W225" i="46"/>
  <c r="AE220" i="46"/>
  <c r="AD220" i="46"/>
  <c r="AC220" i="46"/>
  <c r="AB220" i="46"/>
  <c r="AA220" i="46"/>
  <c r="Z220" i="46"/>
  <c r="Y220" i="46"/>
  <c r="X220" i="46"/>
  <c r="W220" i="46"/>
  <c r="AE219" i="46"/>
  <c r="AD219" i="46"/>
  <c r="AC219" i="46"/>
  <c r="AB219" i="46"/>
  <c r="AA219" i="46"/>
  <c r="Z219" i="46"/>
  <c r="Y219" i="46"/>
  <c r="X219" i="46"/>
  <c r="W219" i="46"/>
  <c r="V230" i="46"/>
  <c r="V229" i="46"/>
  <c r="V225" i="46"/>
  <c r="V220" i="46"/>
  <c r="V219" i="46"/>
  <c r="M230" i="46"/>
  <c r="L230" i="46"/>
  <c r="K230" i="46"/>
  <c r="J230" i="46"/>
  <c r="I230" i="46"/>
  <c r="H230" i="46"/>
  <c r="G230" i="46"/>
  <c r="F230" i="46"/>
  <c r="E230" i="46"/>
  <c r="M229" i="46"/>
  <c r="L229" i="46"/>
  <c r="K229" i="46"/>
  <c r="J229" i="46"/>
  <c r="I229" i="46"/>
  <c r="H229" i="46"/>
  <c r="G229" i="46"/>
  <c r="F229" i="46"/>
  <c r="E229" i="46"/>
  <c r="M225" i="46"/>
  <c r="L225" i="46"/>
  <c r="K225" i="46"/>
  <c r="J225" i="46"/>
  <c r="I225" i="46"/>
  <c r="H225" i="46"/>
  <c r="G225" i="46"/>
  <c r="F225" i="46"/>
  <c r="E225" i="46"/>
  <c r="M220" i="46"/>
  <c r="L220" i="46"/>
  <c r="K220" i="46"/>
  <c r="J220" i="46"/>
  <c r="I220" i="46"/>
  <c r="H220" i="46"/>
  <c r="G220" i="46"/>
  <c r="F220" i="46"/>
  <c r="E220" i="46"/>
  <c r="M219" i="46"/>
  <c r="L219" i="46"/>
  <c r="K219" i="46"/>
  <c r="J219" i="46"/>
  <c r="I219" i="46"/>
  <c r="H219" i="46"/>
  <c r="G219" i="46"/>
  <c r="F219" i="46"/>
  <c r="E219" i="46"/>
  <c r="D230" i="46"/>
  <c r="D229" i="46"/>
  <c r="D225" i="46"/>
  <c r="D220" i="46"/>
  <c r="D219" i="46"/>
  <c r="AN209" i="46"/>
  <c r="AO197" i="46"/>
  <c r="AN200" i="46"/>
  <c r="AN197" i="46"/>
  <c r="AN191" i="46"/>
  <c r="AO188" i="46"/>
  <c r="AN188" i="46"/>
  <c r="AE209" i="46"/>
  <c r="AD209" i="46"/>
  <c r="AC209" i="46"/>
  <c r="AB209" i="46"/>
  <c r="AA209" i="46"/>
  <c r="Z209" i="46"/>
  <c r="Y209" i="46"/>
  <c r="X209" i="46"/>
  <c r="W209" i="46"/>
  <c r="AE201" i="46"/>
  <c r="AD201" i="46"/>
  <c r="AC201" i="46"/>
  <c r="AB201" i="46"/>
  <c r="AA201" i="46"/>
  <c r="Z201" i="46"/>
  <c r="Y201" i="46"/>
  <c r="X201" i="46"/>
  <c r="W201" i="46"/>
  <c r="AE197" i="46"/>
  <c r="AD197" i="46"/>
  <c r="AC197" i="46"/>
  <c r="AB197" i="46"/>
  <c r="AA197" i="46"/>
  <c r="Z197" i="46"/>
  <c r="Y197" i="46"/>
  <c r="X197" i="46"/>
  <c r="W197" i="46"/>
  <c r="AE192" i="46"/>
  <c r="AD192" i="46"/>
  <c r="AC192" i="46"/>
  <c r="AB192" i="46"/>
  <c r="AA192" i="46"/>
  <c r="Z192" i="46"/>
  <c r="Y192" i="46"/>
  <c r="X192" i="46"/>
  <c r="W192" i="46"/>
  <c r="AE191" i="46"/>
  <c r="AD191" i="46"/>
  <c r="AC191" i="46"/>
  <c r="AB191" i="46"/>
  <c r="AA191" i="46"/>
  <c r="Z191" i="46"/>
  <c r="Y191" i="46"/>
  <c r="X191" i="46"/>
  <c r="W191" i="46"/>
  <c r="AE189" i="46"/>
  <c r="AD189" i="46"/>
  <c r="AC189" i="46"/>
  <c r="AB189" i="46"/>
  <c r="AA189" i="46"/>
  <c r="Z189" i="46"/>
  <c r="Y189" i="46"/>
  <c r="X189" i="46"/>
  <c r="W189" i="46"/>
  <c r="AE188" i="46"/>
  <c r="AD188" i="46"/>
  <c r="AC188" i="46"/>
  <c r="AB188" i="46"/>
  <c r="AA188" i="46"/>
  <c r="Z188" i="46"/>
  <c r="Y188" i="46"/>
  <c r="X188" i="46"/>
  <c r="W188" i="46"/>
  <c r="V209" i="46"/>
  <c r="V201" i="46"/>
  <c r="V197" i="46"/>
  <c r="V192" i="46"/>
  <c r="V191" i="46"/>
  <c r="V189" i="46"/>
  <c r="V188" i="46"/>
  <c r="M209" i="46"/>
  <c r="L209" i="46"/>
  <c r="K209" i="46"/>
  <c r="J209" i="46"/>
  <c r="I209" i="46"/>
  <c r="H209" i="46"/>
  <c r="G209" i="46"/>
  <c r="F209" i="46"/>
  <c r="E209" i="46"/>
  <c r="M201" i="46"/>
  <c r="L201" i="46"/>
  <c r="K201" i="46"/>
  <c r="J201" i="46"/>
  <c r="I201" i="46"/>
  <c r="H201" i="46"/>
  <c r="G201" i="46"/>
  <c r="F201" i="46"/>
  <c r="E201" i="46"/>
  <c r="M197" i="46"/>
  <c r="L197" i="46"/>
  <c r="K197" i="46"/>
  <c r="J197" i="46"/>
  <c r="I197" i="46"/>
  <c r="H197" i="46"/>
  <c r="G197" i="46"/>
  <c r="F197" i="46"/>
  <c r="E197" i="46"/>
  <c r="M192" i="46"/>
  <c r="L192" i="46"/>
  <c r="K192" i="46"/>
  <c r="J192" i="46"/>
  <c r="I192" i="46"/>
  <c r="H192" i="46"/>
  <c r="G192" i="46"/>
  <c r="F192" i="46"/>
  <c r="E192" i="46"/>
  <c r="M191" i="46"/>
  <c r="L191" i="46"/>
  <c r="K191" i="46"/>
  <c r="J191" i="46"/>
  <c r="I191" i="46"/>
  <c r="H191" i="46"/>
  <c r="G191" i="46"/>
  <c r="F191" i="46"/>
  <c r="E191" i="46"/>
  <c r="M189" i="46"/>
  <c r="L189" i="46"/>
  <c r="K189" i="46"/>
  <c r="J189" i="46"/>
  <c r="I189" i="46"/>
  <c r="H189" i="46"/>
  <c r="G189" i="46"/>
  <c r="F189" i="46"/>
  <c r="E189" i="46"/>
  <c r="M188" i="46"/>
  <c r="L188" i="46"/>
  <c r="K188" i="46"/>
  <c r="J188" i="46"/>
  <c r="I188" i="46"/>
  <c r="H188" i="46"/>
  <c r="G188" i="46"/>
  <c r="F188" i="46"/>
  <c r="E188" i="46"/>
  <c r="D209" i="46"/>
  <c r="D201" i="46"/>
  <c r="D197" i="46"/>
  <c r="D192" i="46"/>
  <c r="D191" i="46"/>
  <c r="D189" i="46"/>
  <c r="D188" i="46"/>
  <c r="AM172" i="46"/>
  <c r="AM169" i="46"/>
  <c r="AM166" i="46"/>
  <c r="AM163" i="46"/>
  <c r="AE172" i="46"/>
  <c r="AD172" i="46"/>
  <c r="AC172" i="46"/>
  <c r="AB172" i="46"/>
  <c r="AA172" i="46"/>
  <c r="Z172" i="46"/>
  <c r="Y172" i="46"/>
  <c r="X172" i="46"/>
  <c r="W172" i="46"/>
  <c r="AE169" i="46"/>
  <c r="AD169" i="46"/>
  <c r="AC169" i="46"/>
  <c r="AB169" i="46"/>
  <c r="AA169" i="46"/>
  <c r="Z169" i="46"/>
  <c r="Y169" i="46"/>
  <c r="X169" i="46"/>
  <c r="W169" i="46"/>
  <c r="AE167" i="46"/>
  <c r="AD167" i="46"/>
  <c r="AC167" i="46"/>
  <c r="AB167" i="46"/>
  <c r="AA167" i="46"/>
  <c r="Z167" i="46"/>
  <c r="Y167" i="46"/>
  <c r="X167" i="46"/>
  <c r="W167" i="46"/>
  <c r="AE166" i="46"/>
  <c r="AD166" i="46"/>
  <c r="AC166" i="46"/>
  <c r="AB166" i="46"/>
  <c r="AA166" i="46"/>
  <c r="AA265" i="46" s="1"/>
  <c r="Z166" i="46"/>
  <c r="Y166" i="46"/>
  <c r="X166" i="46"/>
  <c r="W166" i="46"/>
  <c r="AE163" i="46"/>
  <c r="AD163" i="46"/>
  <c r="AC163" i="46"/>
  <c r="AB163" i="46"/>
  <c r="AA163" i="46"/>
  <c r="Z163" i="46"/>
  <c r="Y163" i="46"/>
  <c r="X163" i="46"/>
  <c r="W163" i="46"/>
  <c r="V172" i="46"/>
  <c r="V169" i="46"/>
  <c r="V167" i="46"/>
  <c r="V166" i="46"/>
  <c r="V163" i="46"/>
  <c r="M172" i="46"/>
  <c r="L172" i="46"/>
  <c r="K172" i="46"/>
  <c r="J172" i="46"/>
  <c r="I172" i="46"/>
  <c r="H172" i="46"/>
  <c r="G172" i="46"/>
  <c r="F172" i="46"/>
  <c r="E172" i="46"/>
  <c r="M169" i="46"/>
  <c r="L169" i="46"/>
  <c r="K169" i="46"/>
  <c r="J169" i="46"/>
  <c r="I169" i="46"/>
  <c r="H169" i="46"/>
  <c r="G169" i="46"/>
  <c r="F169" i="46"/>
  <c r="E169" i="46"/>
  <c r="M167" i="46"/>
  <c r="L167" i="46"/>
  <c r="K167" i="46"/>
  <c r="J167" i="46"/>
  <c r="I167" i="46"/>
  <c r="H167" i="46"/>
  <c r="G167" i="46"/>
  <c r="F167" i="46"/>
  <c r="E167" i="46"/>
  <c r="M166" i="46"/>
  <c r="L166" i="46"/>
  <c r="K166" i="46"/>
  <c r="J166" i="46"/>
  <c r="I166" i="46"/>
  <c r="H166" i="46"/>
  <c r="G166" i="46"/>
  <c r="F166" i="46"/>
  <c r="E166" i="46"/>
  <c r="M163" i="46"/>
  <c r="L163" i="46"/>
  <c r="K163" i="46"/>
  <c r="J163" i="46"/>
  <c r="I163" i="46"/>
  <c r="H163" i="46"/>
  <c r="H265" i="46" s="1"/>
  <c r="G163" i="46"/>
  <c r="F163" i="46"/>
  <c r="E163" i="46"/>
  <c r="D167" i="46"/>
  <c r="D169" i="46"/>
  <c r="D172" i="46"/>
  <c r="D166" i="46"/>
  <c r="D163" i="46"/>
  <c r="AM160" i="46"/>
  <c r="AE160" i="46"/>
  <c r="AE265" i="46" s="1"/>
  <c r="AD160" i="46"/>
  <c r="AD265" i="46" s="1"/>
  <c r="AC160" i="46"/>
  <c r="AC265" i="46" s="1"/>
  <c r="AB160" i="46"/>
  <c r="AB265" i="46" s="1"/>
  <c r="AA160" i="46"/>
  <c r="Z160" i="46"/>
  <c r="Z265" i="46" s="1"/>
  <c r="Y160" i="46"/>
  <c r="Y265" i="46" s="1"/>
  <c r="X160" i="46"/>
  <c r="X265" i="46" s="1"/>
  <c r="W160" i="46"/>
  <c r="W265" i="46" s="1"/>
  <c r="V160" i="46"/>
  <c r="M160" i="46"/>
  <c r="M265" i="46" s="1"/>
  <c r="L160" i="46"/>
  <c r="L265" i="46" s="1"/>
  <c r="K160" i="46"/>
  <c r="K265" i="46" s="1"/>
  <c r="J160" i="46"/>
  <c r="J265" i="46" s="1"/>
  <c r="I160" i="46"/>
  <c r="I265" i="46" s="1"/>
  <c r="H160" i="46"/>
  <c r="G160" i="46"/>
  <c r="G265" i="46" s="1"/>
  <c r="F160" i="46"/>
  <c r="F265" i="46" s="1"/>
  <c r="E160" i="46"/>
  <c r="E265" i="46" s="1"/>
  <c r="D160" i="46"/>
  <c r="AL127" i="46"/>
  <c r="AH127" i="46"/>
  <c r="AO102" i="46"/>
  <c r="AO105" i="46"/>
  <c r="AN105" i="46"/>
  <c r="AN102" i="46"/>
  <c r="AF106" i="46"/>
  <c r="AE106" i="46"/>
  <c r="AD106" i="46"/>
  <c r="AC106" i="46"/>
  <c r="AB106" i="46"/>
  <c r="AA106" i="46"/>
  <c r="Z106" i="46"/>
  <c r="Y106" i="46"/>
  <c r="X106" i="46"/>
  <c r="W106" i="46"/>
  <c r="AF105" i="46"/>
  <c r="AE105" i="46"/>
  <c r="AD105" i="46"/>
  <c r="AC105" i="46"/>
  <c r="AB105" i="46"/>
  <c r="AA105" i="46"/>
  <c r="Z105" i="46"/>
  <c r="Y105" i="46"/>
  <c r="X105" i="46"/>
  <c r="W105" i="46"/>
  <c r="AF102" i="46"/>
  <c r="AE102" i="46"/>
  <c r="AD102" i="46"/>
  <c r="AC102" i="46"/>
  <c r="AB102" i="46"/>
  <c r="AA102" i="46"/>
  <c r="Z102" i="46"/>
  <c r="Y102" i="46"/>
  <c r="X102" i="46"/>
  <c r="W102" i="46"/>
  <c r="V106" i="46"/>
  <c r="V105" i="46"/>
  <c r="V102" i="46"/>
  <c r="N106" i="46"/>
  <c r="M106" i="46"/>
  <c r="L106" i="46"/>
  <c r="K106" i="46"/>
  <c r="J106" i="46"/>
  <c r="I106" i="46"/>
  <c r="H106" i="46"/>
  <c r="G106" i="46"/>
  <c r="F106" i="46"/>
  <c r="E106" i="46"/>
  <c r="N105" i="46"/>
  <c r="M105" i="46"/>
  <c r="L105" i="46"/>
  <c r="K105" i="46"/>
  <c r="J105" i="46"/>
  <c r="I105" i="46"/>
  <c r="H105" i="46"/>
  <c r="G105" i="46"/>
  <c r="F105" i="46"/>
  <c r="E105" i="46"/>
  <c r="N102" i="46"/>
  <c r="M102" i="46"/>
  <c r="L102" i="46"/>
  <c r="K102" i="46"/>
  <c r="J102" i="46"/>
  <c r="I102" i="46"/>
  <c r="H102" i="46"/>
  <c r="G102" i="46"/>
  <c r="F102" i="46"/>
  <c r="E102" i="46"/>
  <c r="D106" i="46"/>
  <c r="D105" i="46"/>
  <c r="D102" i="46"/>
  <c r="AO87" i="46"/>
  <c r="AO84" i="46"/>
  <c r="AN84" i="46"/>
  <c r="AF87" i="46"/>
  <c r="AE87" i="46"/>
  <c r="AD87" i="46"/>
  <c r="AC87" i="46"/>
  <c r="AB87" i="46"/>
  <c r="AA87" i="46"/>
  <c r="Z87" i="46"/>
  <c r="Y87" i="46"/>
  <c r="X87" i="46"/>
  <c r="W87" i="46"/>
  <c r="AF84" i="46"/>
  <c r="AE84" i="46"/>
  <c r="AD84" i="46"/>
  <c r="AC84" i="46"/>
  <c r="AB84" i="46"/>
  <c r="AA84" i="46"/>
  <c r="Z84" i="46"/>
  <c r="Y84" i="46"/>
  <c r="X84" i="46"/>
  <c r="W84" i="46"/>
  <c r="V87" i="46"/>
  <c r="V84" i="46"/>
  <c r="N87" i="46"/>
  <c r="M87" i="46"/>
  <c r="L87" i="46"/>
  <c r="K87" i="46"/>
  <c r="J87" i="46"/>
  <c r="I87" i="46"/>
  <c r="H87" i="46"/>
  <c r="G87" i="46"/>
  <c r="F87" i="46"/>
  <c r="E87" i="46"/>
  <c r="N84" i="46"/>
  <c r="M84" i="46"/>
  <c r="L84" i="46"/>
  <c r="K84" i="46"/>
  <c r="J84" i="46"/>
  <c r="I84" i="46"/>
  <c r="H84" i="46"/>
  <c r="G84" i="46"/>
  <c r="F84" i="46"/>
  <c r="E84" i="46"/>
  <c r="D87" i="46"/>
  <c r="D84" i="46"/>
  <c r="AF71" i="46"/>
  <c r="AE71" i="46"/>
  <c r="AD71" i="46"/>
  <c r="AC71" i="46"/>
  <c r="AB71" i="46"/>
  <c r="AA71" i="46"/>
  <c r="Z71" i="46"/>
  <c r="Y71" i="46"/>
  <c r="X71" i="46"/>
  <c r="W71" i="46"/>
  <c r="V71" i="46"/>
  <c r="N71" i="46"/>
  <c r="M71" i="46"/>
  <c r="L71" i="46"/>
  <c r="K71" i="46"/>
  <c r="J71" i="46"/>
  <c r="I71" i="46"/>
  <c r="H71" i="46"/>
  <c r="G71" i="46"/>
  <c r="F71" i="46"/>
  <c r="E71" i="46"/>
  <c r="D71" i="46"/>
  <c r="AN71" i="46"/>
  <c r="AN62" i="46"/>
  <c r="AN53" i="46"/>
  <c r="AO50" i="46"/>
  <c r="AN50" i="46"/>
  <c r="AF63" i="46"/>
  <c r="AE63" i="46"/>
  <c r="AD63" i="46"/>
  <c r="AC63" i="46"/>
  <c r="AB63" i="46"/>
  <c r="AA63" i="46"/>
  <c r="Z63" i="46"/>
  <c r="Y63" i="46"/>
  <c r="X63" i="46"/>
  <c r="W63" i="46"/>
  <c r="AF54" i="46"/>
  <c r="AE54" i="46"/>
  <c r="AD54" i="46"/>
  <c r="AC54" i="46"/>
  <c r="AB54" i="46"/>
  <c r="AA54" i="46"/>
  <c r="Z54" i="46"/>
  <c r="Y54" i="46"/>
  <c r="X54" i="46"/>
  <c r="W54" i="46"/>
  <c r="AF53" i="46"/>
  <c r="AE53" i="46"/>
  <c r="AD53" i="46"/>
  <c r="AC53" i="46"/>
  <c r="AB53" i="46"/>
  <c r="AA53" i="46"/>
  <c r="Z53" i="46"/>
  <c r="Y53" i="46"/>
  <c r="X53" i="46"/>
  <c r="W53" i="46"/>
  <c r="AF51" i="46"/>
  <c r="AE51" i="46"/>
  <c r="AD51" i="46"/>
  <c r="AC51" i="46"/>
  <c r="AB51" i="46"/>
  <c r="AA51" i="46"/>
  <c r="Z51" i="46"/>
  <c r="Y51" i="46"/>
  <c r="X51" i="46"/>
  <c r="W51" i="46"/>
  <c r="AF50" i="46"/>
  <c r="AE50" i="46"/>
  <c r="AD50" i="46"/>
  <c r="AC50" i="46"/>
  <c r="AB50" i="46"/>
  <c r="AA50" i="46"/>
  <c r="Z50" i="46"/>
  <c r="Y50" i="46"/>
  <c r="X50" i="46"/>
  <c r="W50" i="46"/>
  <c r="V63" i="46"/>
  <c r="N63" i="46"/>
  <c r="M63" i="46"/>
  <c r="L63" i="46"/>
  <c r="K63" i="46"/>
  <c r="J63" i="46"/>
  <c r="I63" i="46"/>
  <c r="H63" i="46"/>
  <c r="G63" i="46"/>
  <c r="F63" i="46"/>
  <c r="E63" i="46"/>
  <c r="D63" i="46"/>
  <c r="V54" i="46"/>
  <c r="V53" i="46"/>
  <c r="V51" i="46"/>
  <c r="V50" i="46"/>
  <c r="N54" i="46"/>
  <c r="M54" i="46"/>
  <c r="L54" i="46"/>
  <c r="K54" i="46"/>
  <c r="J54" i="46"/>
  <c r="I54" i="46"/>
  <c r="H54" i="46"/>
  <c r="G54" i="46"/>
  <c r="F54" i="46"/>
  <c r="E54" i="46"/>
  <c r="N53" i="46"/>
  <c r="M53" i="46"/>
  <c r="L53" i="46"/>
  <c r="K53" i="46"/>
  <c r="J53" i="46"/>
  <c r="I53" i="46"/>
  <c r="H53" i="46"/>
  <c r="G53" i="46"/>
  <c r="F53" i="46"/>
  <c r="E53" i="46"/>
  <c r="N51" i="46"/>
  <c r="M51" i="46"/>
  <c r="L51" i="46"/>
  <c r="K51" i="46"/>
  <c r="J51" i="46"/>
  <c r="I51" i="46"/>
  <c r="H51" i="46"/>
  <c r="G51" i="46"/>
  <c r="F51" i="46"/>
  <c r="E51" i="46"/>
  <c r="N50" i="46"/>
  <c r="M50" i="46"/>
  <c r="L50" i="46"/>
  <c r="K50" i="46"/>
  <c r="J50" i="46"/>
  <c r="I50" i="46"/>
  <c r="H50" i="46"/>
  <c r="G50" i="46"/>
  <c r="F50" i="46"/>
  <c r="E50" i="46"/>
  <c r="D54" i="46"/>
  <c r="D53" i="46"/>
  <c r="D51" i="46"/>
  <c r="D50" i="46"/>
  <c r="AF35" i="46"/>
  <c r="AE35" i="46"/>
  <c r="AD35" i="46"/>
  <c r="AC35" i="46"/>
  <c r="AB35" i="46"/>
  <c r="AA35" i="46"/>
  <c r="Z35" i="46"/>
  <c r="Y35" i="46"/>
  <c r="X35" i="46"/>
  <c r="W35" i="46"/>
  <c r="AF34" i="46"/>
  <c r="AE34" i="46"/>
  <c r="AD34" i="46"/>
  <c r="AC34" i="46"/>
  <c r="AB34" i="46"/>
  <c r="AA34" i="46"/>
  <c r="Z34" i="46"/>
  <c r="Y34" i="46"/>
  <c r="X34" i="46"/>
  <c r="W34" i="46"/>
  <c r="V35" i="46"/>
  <c r="V34" i="46"/>
  <c r="N35" i="46"/>
  <c r="M35" i="46"/>
  <c r="L35" i="46"/>
  <c r="K35" i="46"/>
  <c r="J35" i="46"/>
  <c r="I35" i="46"/>
  <c r="H35" i="46"/>
  <c r="G35" i="46"/>
  <c r="F35" i="46"/>
  <c r="E35" i="46"/>
  <c r="N34" i="46"/>
  <c r="M34" i="46"/>
  <c r="L34" i="46"/>
  <c r="K34" i="46"/>
  <c r="J34" i="46"/>
  <c r="I34" i="46"/>
  <c r="H34" i="46"/>
  <c r="G34" i="46"/>
  <c r="F34" i="46"/>
  <c r="E34" i="46"/>
  <c r="D35" i="46"/>
  <c r="D34" i="46"/>
  <c r="AF32" i="46"/>
  <c r="AE32" i="46"/>
  <c r="AD32" i="46"/>
  <c r="AC32" i="46"/>
  <c r="AB32" i="46"/>
  <c r="AA32" i="46"/>
  <c r="Z32" i="46"/>
  <c r="Y32" i="46"/>
  <c r="X32" i="46"/>
  <c r="W32" i="46"/>
  <c r="AF31" i="46"/>
  <c r="AE31" i="46"/>
  <c r="AD31" i="46"/>
  <c r="AC31" i="46"/>
  <c r="AB31" i="46"/>
  <c r="AA31" i="46"/>
  <c r="Z31" i="46"/>
  <c r="Y31" i="46"/>
  <c r="X31" i="46"/>
  <c r="W31" i="46"/>
  <c r="V32" i="46"/>
  <c r="V31" i="46"/>
  <c r="N32" i="46"/>
  <c r="M32" i="46"/>
  <c r="L32" i="46"/>
  <c r="K32" i="46"/>
  <c r="J32" i="46"/>
  <c r="I32" i="46"/>
  <c r="H32" i="46"/>
  <c r="G32" i="46"/>
  <c r="F32" i="46"/>
  <c r="E32" i="46"/>
  <c r="N31" i="46"/>
  <c r="M31" i="46"/>
  <c r="L31" i="46"/>
  <c r="K31" i="46"/>
  <c r="J31" i="46"/>
  <c r="I31" i="46"/>
  <c r="H31" i="46"/>
  <c r="G31" i="46"/>
  <c r="F31" i="46"/>
  <c r="E31" i="46"/>
  <c r="D32" i="46"/>
  <c r="D31" i="46"/>
  <c r="AF29" i="46"/>
  <c r="AE29" i="46"/>
  <c r="AD29" i="46"/>
  <c r="AC29" i="46"/>
  <c r="AB29" i="46"/>
  <c r="AA29" i="46"/>
  <c r="Z29" i="46"/>
  <c r="Y29" i="46"/>
  <c r="X29" i="46"/>
  <c r="W29" i="46"/>
  <c r="AF28" i="46"/>
  <c r="AE28" i="46"/>
  <c r="AD28" i="46"/>
  <c r="AD127" i="46" s="1"/>
  <c r="AC28" i="46"/>
  <c r="AB28" i="46"/>
  <c r="AA28" i="46"/>
  <c r="Z28" i="46"/>
  <c r="Y28" i="46"/>
  <c r="X28" i="46"/>
  <c r="X127" i="46" s="1"/>
  <c r="W28" i="46"/>
  <c r="V29" i="46"/>
  <c r="V28" i="46"/>
  <c r="N29" i="46"/>
  <c r="M29" i="46"/>
  <c r="L29" i="46"/>
  <c r="K29" i="46"/>
  <c r="J29" i="46"/>
  <c r="I29" i="46"/>
  <c r="H29" i="46"/>
  <c r="G29" i="46"/>
  <c r="F29" i="46"/>
  <c r="E29" i="46"/>
  <c r="N28" i="46"/>
  <c r="M28" i="46"/>
  <c r="L28" i="46"/>
  <c r="K28" i="46"/>
  <c r="J28" i="46"/>
  <c r="J127" i="46" s="1"/>
  <c r="I28" i="46"/>
  <c r="H28" i="46"/>
  <c r="G28" i="46"/>
  <c r="F28" i="46"/>
  <c r="E28" i="46"/>
  <c r="D29" i="46"/>
  <c r="D28" i="46"/>
  <c r="AF25" i="46"/>
  <c r="AE25" i="46"/>
  <c r="AD25" i="46"/>
  <c r="AC25" i="46"/>
  <c r="AB25" i="46"/>
  <c r="AA25" i="46"/>
  <c r="Z25" i="46"/>
  <c r="Y25" i="46"/>
  <c r="X25" i="46"/>
  <c r="W25" i="46"/>
  <c r="V25" i="46"/>
  <c r="N25" i="46"/>
  <c r="M25" i="46"/>
  <c r="L25" i="46"/>
  <c r="K25" i="46"/>
  <c r="J25" i="46"/>
  <c r="I25" i="46"/>
  <c r="H25" i="46"/>
  <c r="G25" i="46"/>
  <c r="F25" i="46"/>
  <c r="E25" i="46"/>
  <c r="D25" i="46"/>
  <c r="AM34" i="46"/>
  <c r="AM31" i="46"/>
  <c r="AM28" i="46"/>
  <c r="AM25" i="46"/>
  <c r="AM22" i="46"/>
  <c r="AF22" i="46"/>
  <c r="AF127" i="46" s="1"/>
  <c r="AE22" i="46"/>
  <c r="AE127" i="46" s="1"/>
  <c r="AD22" i="46"/>
  <c r="AC22" i="46"/>
  <c r="AC127" i="46" s="1"/>
  <c r="AB22" i="46"/>
  <c r="AB127" i="46" s="1"/>
  <c r="AA22" i="46"/>
  <c r="AA127" i="46" s="1"/>
  <c r="Z22" i="46"/>
  <c r="Z127" i="46" s="1"/>
  <c r="Y22" i="46"/>
  <c r="Y127" i="46" s="1"/>
  <c r="X22" i="46"/>
  <c r="W22" i="46"/>
  <c r="W127" i="46" s="1"/>
  <c r="V22" i="46"/>
  <c r="N22" i="46"/>
  <c r="N127" i="46" s="1"/>
  <c r="M22" i="46"/>
  <c r="M127" i="46" s="1"/>
  <c r="L22" i="46"/>
  <c r="L127" i="46" s="1"/>
  <c r="K22" i="46"/>
  <c r="K127" i="46" s="1"/>
  <c r="J22" i="46"/>
  <c r="I22" i="46"/>
  <c r="I127" i="46" s="1"/>
  <c r="H22" i="46"/>
  <c r="H127" i="46" s="1"/>
  <c r="G22" i="46"/>
  <c r="G127" i="46" s="1"/>
  <c r="F22" i="46"/>
  <c r="F127" i="46" s="1"/>
  <c r="E22" i="46"/>
  <c r="E127" i="46" s="1"/>
  <c r="D22" i="46"/>
  <c r="L401" i="46" l="1"/>
  <c r="AE401" i="46"/>
  <c r="S127" i="46"/>
  <c r="P265" i="46"/>
  <c r="M401" i="46"/>
  <c r="AF401" i="46"/>
  <c r="N401" i="46"/>
  <c r="AG401" i="46"/>
  <c r="AG127" i="46"/>
  <c r="O401" i="46"/>
  <c r="AH401" i="46"/>
  <c r="AI401" i="46"/>
  <c r="O265" i="46"/>
  <c r="T265" i="46"/>
  <c r="Q401" i="46"/>
  <c r="AJ401" i="46"/>
  <c r="R401" i="46"/>
  <c r="AK401" i="46"/>
  <c r="S401" i="46"/>
  <c r="AL401" i="46"/>
  <c r="T401" i="46"/>
  <c r="O127" i="46"/>
  <c r="S265" i="46"/>
  <c r="P127" i="46"/>
  <c r="AY193" i="68"/>
  <c r="BC192" i="68"/>
  <c r="I701" i="79" s="1"/>
  <c r="BB192" i="68"/>
  <c r="H701" i="79" s="1"/>
  <c r="BA192" i="68"/>
  <c r="G701" i="79" s="1"/>
  <c r="AZ192" i="68"/>
  <c r="F701" i="79" s="1"/>
  <c r="AY192" i="68"/>
  <c r="E701" i="79" s="1"/>
  <c r="R4195" i="88"/>
  <c r="Q4195" i="88"/>
  <c r="T4195" i="88" s="1"/>
  <c r="P4195" i="88"/>
  <c r="O4195" i="88"/>
  <c r="R4194" i="88"/>
  <c r="Q4194" i="88"/>
  <c r="P4194" i="88"/>
  <c r="O4194" i="88"/>
  <c r="R4193" i="88"/>
  <c r="Q4193" i="88"/>
  <c r="T4193" i="88" s="1"/>
  <c r="P4193" i="88"/>
  <c r="O4193" i="88"/>
  <c r="R4192" i="88"/>
  <c r="Q4192" i="88"/>
  <c r="P4192" i="88"/>
  <c r="O4192" i="88"/>
  <c r="R4191" i="88"/>
  <c r="Q4191" i="88"/>
  <c r="T4191" i="88" s="1"/>
  <c r="P4191" i="88"/>
  <c r="O4191" i="88"/>
  <c r="R4190" i="88"/>
  <c r="Q4190" i="88"/>
  <c r="P4190" i="88"/>
  <c r="O4190" i="88"/>
  <c r="R4189" i="88"/>
  <c r="Q4189" i="88"/>
  <c r="P4189" i="88"/>
  <c r="O4189" i="88"/>
  <c r="R4188" i="88"/>
  <c r="Q4188" i="88"/>
  <c r="T4188" i="88" s="1"/>
  <c r="P4188" i="88"/>
  <c r="O4188" i="88"/>
  <c r="R4187" i="88"/>
  <c r="Q4187" i="88"/>
  <c r="T4187" i="88" s="1"/>
  <c r="P4187" i="88"/>
  <c r="O4187" i="88"/>
  <c r="R4186" i="88"/>
  <c r="Q4186" i="88"/>
  <c r="P4186" i="88"/>
  <c r="O4186" i="88"/>
  <c r="R4185" i="88"/>
  <c r="Q4185" i="88"/>
  <c r="T4185" i="88" s="1"/>
  <c r="P4185" i="88"/>
  <c r="O4185" i="88"/>
  <c r="R4184" i="88"/>
  <c r="Q4184" i="88"/>
  <c r="P4184" i="88"/>
  <c r="O4184" i="88"/>
  <c r="R4183" i="88"/>
  <c r="Q4183" i="88"/>
  <c r="T4183" i="88" s="1"/>
  <c r="P4183" i="88"/>
  <c r="O4183" i="88"/>
  <c r="R4182" i="88"/>
  <c r="Q4182" i="88"/>
  <c r="T4182" i="88" s="1"/>
  <c r="P4182" i="88"/>
  <c r="O4182" i="88"/>
  <c r="R4181" i="88"/>
  <c r="Q4181" i="88"/>
  <c r="T4181" i="88" s="1"/>
  <c r="P4181" i="88"/>
  <c r="O4181" i="88"/>
  <c r="R4180" i="88"/>
  <c r="Q4180" i="88"/>
  <c r="P4180" i="88"/>
  <c r="O4180" i="88"/>
  <c r="R4179" i="88"/>
  <c r="Q4179" i="88"/>
  <c r="T4179" i="88" s="1"/>
  <c r="P4179" i="88"/>
  <c r="O4179" i="88"/>
  <c r="R4178" i="88"/>
  <c r="Q4178" i="88"/>
  <c r="P4178" i="88"/>
  <c r="O4178" i="88"/>
  <c r="R4177" i="88"/>
  <c r="Q4177" i="88"/>
  <c r="T4177" i="88" s="1"/>
  <c r="P4177" i="88"/>
  <c r="O4177" i="88"/>
  <c r="R4176" i="88"/>
  <c r="Q4176" i="88"/>
  <c r="T4176" i="88" s="1"/>
  <c r="P4176" i="88"/>
  <c r="O4176" i="88"/>
  <c r="R4175" i="88"/>
  <c r="Q4175" i="88"/>
  <c r="T4175" i="88" s="1"/>
  <c r="P4175" i="88"/>
  <c r="O4175" i="88"/>
  <c r="R4174" i="88"/>
  <c r="Q4174" i="88"/>
  <c r="P4174" i="88"/>
  <c r="O4174" i="88"/>
  <c r="R4173" i="88"/>
  <c r="Q4173" i="88"/>
  <c r="T4173" i="88" s="1"/>
  <c r="P4173" i="88"/>
  <c r="O4173" i="88"/>
  <c r="R4172" i="88"/>
  <c r="Q4172" i="88"/>
  <c r="P4172" i="88"/>
  <c r="O4172" i="88"/>
  <c r="R4171" i="88"/>
  <c r="Q4171" i="88"/>
  <c r="P4171" i="88"/>
  <c r="O4171" i="88"/>
  <c r="R4170" i="88"/>
  <c r="Q4170" i="88"/>
  <c r="T4170" i="88" s="1"/>
  <c r="P4170" i="88"/>
  <c r="O4170" i="88"/>
  <c r="R4169" i="88"/>
  <c r="Q4169" i="88"/>
  <c r="T4169" i="88" s="1"/>
  <c r="P4169" i="88"/>
  <c r="O4169" i="88"/>
  <c r="R4168" i="88"/>
  <c r="Q4168" i="88"/>
  <c r="P4168" i="88"/>
  <c r="O4168" i="88"/>
  <c r="R4167" i="88"/>
  <c r="Q4167" i="88"/>
  <c r="T4167" i="88" s="1"/>
  <c r="P4167" i="88"/>
  <c r="O4167" i="88"/>
  <c r="R4166" i="88"/>
  <c r="Q4166" i="88"/>
  <c r="P4166" i="88"/>
  <c r="O4166" i="88"/>
  <c r="R4165" i="88"/>
  <c r="Q4165" i="88"/>
  <c r="P4165" i="88"/>
  <c r="O4165" i="88"/>
  <c r="R4164" i="88"/>
  <c r="Q4164" i="88"/>
  <c r="T4164" i="88" s="1"/>
  <c r="P4164" i="88"/>
  <c r="O4164" i="88"/>
  <c r="R4163" i="88"/>
  <c r="Q4163" i="88"/>
  <c r="T4163" i="88" s="1"/>
  <c r="P4163" i="88"/>
  <c r="O4163" i="88"/>
  <c r="R4162" i="88"/>
  <c r="Q4162" i="88"/>
  <c r="P4162" i="88"/>
  <c r="O4162" i="88"/>
  <c r="R4161" i="88"/>
  <c r="Q4161" i="88"/>
  <c r="T4161" i="88" s="1"/>
  <c r="P4161" i="88"/>
  <c r="O4161" i="88"/>
  <c r="R4160" i="88"/>
  <c r="Q4160" i="88"/>
  <c r="P4160" i="88"/>
  <c r="O4160" i="88"/>
  <c r="R4159" i="88"/>
  <c r="Q4159" i="88"/>
  <c r="P4159" i="88"/>
  <c r="O4159" i="88"/>
  <c r="R4158" i="88"/>
  <c r="Q4158" i="88"/>
  <c r="T4158" i="88" s="1"/>
  <c r="P4158" i="88"/>
  <c r="O4158" i="88"/>
  <c r="R4157" i="88"/>
  <c r="Q4157" i="88"/>
  <c r="T4157" i="88" s="1"/>
  <c r="P4157" i="88"/>
  <c r="O4157" i="88"/>
  <c r="R4156" i="88"/>
  <c r="Q4156" i="88"/>
  <c r="P4156" i="88"/>
  <c r="O4156" i="88"/>
  <c r="R4155" i="88"/>
  <c r="Q4155" i="88"/>
  <c r="T4155" i="88" s="1"/>
  <c r="P4155" i="88"/>
  <c r="O4155" i="88"/>
  <c r="R4154" i="88"/>
  <c r="Q4154" i="88"/>
  <c r="P4154" i="88"/>
  <c r="O4154" i="88"/>
  <c r="R4153" i="88"/>
  <c r="Q4153" i="88"/>
  <c r="P4153" i="88"/>
  <c r="O4153" i="88"/>
  <c r="R4152" i="88"/>
  <c r="Q4152" i="88"/>
  <c r="T4152" i="88" s="1"/>
  <c r="P4152" i="88"/>
  <c r="O4152" i="88"/>
  <c r="R4151" i="88"/>
  <c r="Q4151" i="88"/>
  <c r="T4151" i="88" s="1"/>
  <c r="P4151" i="88"/>
  <c r="O4151" i="88"/>
  <c r="R4150" i="88"/>
  <c r="Q4150" i="88"/>
  <c r="P4150" i="88"/>
  <c r="O4150" i="88"/>
  <c r="R4149" i="88"/>
  <c r="Q4149" i="88"/>
  <c r="T4149" i="88" s="1"/>
  <c r="P4149" i="88"/>
  <c r="O4149" i="88"/>
  <c r="R4148" i="88"/>
  <c r="Q4148" i="88"/>
  <c r="P4148" i="88"/>
  <c r="O4148" i="88"/>
  <c r="R4147" i="88"/>
  <c r="Q4147" i="88"/>
  <c r="P4147" i="88"/>
  <c r="O4147" i="88"/>
  <c r="R4146" i="88"/>
  <c r="Q4146" i="88"/>
  <c r="T4146" i="88" s="1"/>
  <c r="P4146" i="88"/>
  <c r="O4146" i="88"/>
  <c r="R4145" i="88"/>
  <c r="Q4145" i="88"/>
  <c r="T4145" i="88" s="1"/>
  <c r="P4145" i="88"/>
  <c r="O4145" i="88"/>
  <c r="R4144" i="88"/>
  <c r="Q4144" i="88"/>
  <c r="P4144" i="88"/>
  <c r="O4144" i="88"/>
  <c r="R4143" i="88"/>
  <c r="Q4143" i="88"/>
  <c r="T4143" i="88" s="1"/>
  <c r="P4143" i="88"/>
  <c r="O4143" i="88"/>
  <c r="R4142" i="88"/>
  <c r="Q4142" i="88"/>
  <c r="P4142" i="88"/>
  <c r="O4142" i="88"/>
  <c r="R4141" i="88"/>
  <c r="Q4141" i="88"/>
  <c r="P4141" i="88"/>
  <c r="O4141" i="88"/>
  <c r="R4140" i="88"/>
  <c r="Q4140" i="88"/>
  <c r="T4140" i="88" s="1"/>
  <c r="P4140" i="88"/>
  <c r="O4140" i="88"/>
  <c r="R4139" i="88"/>
  <c r="Q4139" i="88"/>
  <c r="T4139" i="88" s="1"/>
  <c r="P4139" i="88"/>
  <c r="O4139" i="88"/>
  <c r="R4138" i="88"/>
  <c r="Q4138" i="88"/>
  <c r="P4138" i="88"/>
  <c r="O4138" i="88"/>
  <c r="R4137" i="88"/>
  <c r="Q4137" i="88"/>
  <c r="T4137" i="88" s="1"/>
  <c r="P4137" i="88"/>
  <c r="O4137" i="88"/>
  <c r="R4136" i="88"/>
  <c r="Q4136" i="88"/>
  <c r="P4136" i="88"/>
  <c r="O4136" i="88"/>
  <c r="R4135" i="88"/>
  <c r="Q4135" i="88"/>
  <c r="P4135" i="88"/>
  <c r="O4135" i="88"/>
  <c r="R4134" i="88"/>
  <c r="Q4134" i="88"/>
  <c r="T4134" i="88" s="1"/>
  <c r="P4134" i="88"/>
  <c r="O4134" i="88"/>
  <c r="R4133" i="88"/>
  <c r="Q4133" i="88"/>
  <c r="T4133" i="88" s="1"/>
  <c r="P4133" i="88"/>
  <c r="O4133" i="88"/>
  <c r="R4132" i="88"/>
  <c r="Q4132" i="88"/>
  <c r="P4132" i="88"/>
  <c r="O4132" i="88"/>
  <c r="R4131" i="88"/>
  <c r="Q4131" i="88"/>
  <c r="T4131" i="88" s="1"/>
  <c r="P4131" i="88"/>
  <c r="O4131" i="88"/>
  <c r="R4130" i="88"/>
  <c r="Q4130" i="88"/>
  <c r="P4130" i="88"/>
  <c r="O4130" i="88"/>
  <c r="R4129" i="88"/>
  <c r="Q4129" i="88"/>
  <c r="P4129" i="88"/>
  <c r="O4129" i="88"/>
  <c r="R4128" i="88"/>
  <c r="Q4128" i="88"/>
  <c r="T4128" i="88" s="1"/>
  <c r="P4128" i="88"/>
  <c r="O4128" i="88"/>
  <c r="R4127" i="88"/>
  <c r="Q4127" i="88"/>
  <c r="T4127" i="88" s="1"/>
  <c r="P4127" i="88"/>
  <c r="O4127" i="88"/>
  <c r="R4126" i="88"/>
  <c r="Q4126" i="88"/>
  <c r="P4126" i="88"/>
  <c r="O4126" i="88"/>
  <c r="R4125" i="88"/>
  <c r="Q4125" i="88"/>
  <c r="T4125" i="88" s="1"/>
  <c r="P4125" i="88"/>
  <c r="O4125" i="88"/>
  <c r="R4124" i="88"/>
  <c r="Q4124" i="88"/>
  <c r="P4124" i="88"/>
  <c r="O4124" i="88"/>
  <c r="R4123" i="88"/>
  <c r="Q4123" i="88"/>
  <c r="P4123" i="88"/>
  <c r="O4123" i="88"/>
  <c r="R4122" i="88"/>
  <c r="Q4122" i="88"/>
  <c r="T4122" i="88" s="1"/>
  <c r="P4122" i="88"/>
  <c r="O4122" i="88"/>
  <c r="R4121" i="88"/>
  <c r="Q4121" i="88"/>
  <c r="T4121" i="88" s="1"/>
  <c r="P4121" i="88"/>
  <c r="O4121" i="88"/>
  <c r="R4120" i="88"/>
  <c r="Q4120" i="88"/>
  <c r="P4120" i="88"/>
  <c r="O4120" i="88"/>
  <c r="R4119" i="88"/>
  <c r="Q4119" i="88"/>
  <c r="T4119" i="88" s="1"/>
  <c r="P4119" i="88"/>
  <c r="O4119" i="88"/>
  <c r="R4118" i="88"/>
  <c r="Q4118" i="88"/>
  <c r="P4118" i="88"/>
  <c r="O4118" i="88"/>
  <c r="R4117" i="88"/>
  <c r="Q4117" i="88"/>
  <c r="P4117" i="88"/>
  <c r="O4117" i="88"/>
  <c r="R4116" i="88"/>
  <c r="Q4116" i="88"/>
  <c r="T4116" i="88" s="1"/>
  <c r="P4116" i="88"/>
  <c r="O4116" i="88"/>
  <c r="R4115" i="88"/>
  <c r="Q4115" i="88"/>
  <c r="T4115" i="88" s="1"/>
  <c r="P4115" i="88"/>
  <c r="O4115" i="88"/>
  <c r="R4114" i="88"/>
  <c r="Q4114" i="88"/>
  <c r="P4114" i="88"/>
  <c r="O4114" i="88"/>
  <c r="R4113" i="88"/>
  <c r="Q4113" i="88"/>
  <c r="T4113" i="88" s="1"/>
  <c r="P4113" i="88"/>
  <c r="O4113" i="88"/>
  <c r="R4112" i="88"/>
  <c r="Q4112" i="88"/>
  <c r="P4112" i="88"/>
  <c r="O4112" i="88"/>
  <c r="R4111" i="88"/>
  <c r="Q4111" i="88"/>
  <c r="P4111" i="88"/>
  <c r="O4111" i="88"/>
  <c r="R4110" i="88"/>
  <c r="Q4110" i="88"/>
  <c r="T4110" i="88" s="1"/>
  <c r="P4110" i="88"/>
  <c r="O4110" i="88"/>
  <c r="R4109" i="88"/>
  <c r="Q4109" i="88"/>
  <c r="T4109" i="88" s="1"/>
  <c r="P4109" i="88"/>
  <c r="O4109" i="88"/>
  <c r="R4108" i="88"/>
  <c r="Q4108" i="88"/>
  <c r="P4108" i="88"/>
  <c r="O4108" i="88"/>
  <c r="R4107" i="88"/>
  <c r="Q4107" i="88"/>
  <c r="T4107" i="88" s="1"/>
  <c r="P4107" i="88"/>
  <c r="O4107" i="88"/>
  <c r="R4106" i="88"/>
  <c r="Q4106" i="88"/>
  <c r="P4106" i="88"/>
  <c r="O4106" i="88"/>
  <c r="R4105" i="88"/>
  <c r="Q4105" i="88"/>
  <c r="P4105" i="88"/>
  <c r="O4105" i="88"/>
  <c r="R4104" i="88"/>
  <c r="Q4104" i="88"/>
  <c r="T4104" i="88" s="1"/>
  <c r="P4104" i="88"/>
  <c r="O4104" i="88"/>
  <c r="R4103" i="88"/>
  <c r="Q4103" i="88"/>
  <c r="T4103" i="88" s="1"/>
  <c r="P4103" i="88"/>
  <c r="O4103" i="88"/>
  <c r="R4102" i="88"/>
  <c r="Q4102" i="88"/>
  <c r="P4102" i="88"/>
  <c r="O4102" i="88"/>
  <c r="R4101" i="88"/>
  <c r="Q4101" i="88"/>
  <c r="T4101" i="88" s="1"/>
  <c r="P4101" i="88"/>
  <c r="O4101" i="88"/>
  <c r="R4100" i="88"/>
  <c r="Q4100" i="88"/>
  <c r="P4100" i="88"/>
  <c r="O4100" i="88"/>
  <c r="R4099" i="88"/>
  <c r="Q4099" i="88"/>
  <c r="P4099" i="88"/>
  <c r="O4099" i="88"/>
  <c r="R4098" i="88"/>
  <c r="Q4098" i="88"/>
  <c r="T4098" i="88" s="1"/>
  <c r="P4098" i="88"/>
  <c r="O4098" i="88"/>
  <c r="R4097" i="88"/>
  <c r="Q4097" i="88"/>
  <c r="T4097" i="88" s="1"/>
  <c r="P4097" i="88"/>
  <c r="O4097" i="88"/>
  <c r="R4096" i="88"/>
  <c r="Q4096" i="88"/>
  <c r="P4096" i="88"/>
  <c r="O4096" i="88"/>
  <c r="R4095" i="88"/>
  <c r="Q4095" i="88"/>
  <c r="T4095" i="88" s="1"/>
  <c r="P4095" i="88"/>
  <c r="O4095" i="88"/>
  <c r="R4094" i="88"/>
  <c r="Q4094" i="88"/>
  <c r="P4094" i="88"/>
  <c r="O4094" i="88"/>
  <c r="R4093" i="88"/>
  <c r="Q4093" i="88"/>
  <c r="P4093" i="88"/>
  <c r="O4093" i="88"/>
  <c r="R4092" i="88"/>
  <c r="Q4092" i="88"/>
  <c r="T4092" i="88" s="1"/>
  <c r="P4092" i="88"/>
  <c r="O4092" i="88"/>
  <c r="R4091" i="88"/>
  <c r="Q4091" i="88"/>
  <c r="T4091" i="88" s="1"/>
  <c r="P4091" i="88"/>
  <c r="O4091" i="88"/>
  <c r="R4090" i="88"/>
  <c r="Q4090" i="88"/>
  <c r="P4090" i="88"/>
  <c r="O4090" i="88"/>
  <c r="R4089" i="88"/>
  <c r="Q4089" i="88"/>
  <c r="T4089" i="88" s="1"/>
  <c r="P4089" i="88"/>
  <c r="O4089" i="88"/>
  <c r="R4088" i="88"/>
  <c r="Q4088" i="88"/>
  <c r="P4088" i="88"/>
  <c r="O4088" i="88"/>
  <c r="R4087" i="88"/>
  <c r="Q4087" i="88"/>
  <c r="P4087" i="88"/>
  <c r="O4087" i="88"/>
  <c r="R4086" i="88"/>
  <c r="Q4086" i="88"/>
  <c r="T4086" i="88" s="1"/>
  <c r="P4086" i="88"/>
  <c r="O4086" i="88"/>
  <c r="R4085" i="88"/>
  <c r="Q4085" i="88"/>
  <c r="T4085" i="88" s="1"/>
  <c r="P4085" i="88"/>
  <c r="O4085" i="88"/>
  <c r="R4084" i="88"/>
  <c r="Q4084" i="88"/>
  <c r="P4084" i="88"/>
  <c r="O4084" i="88"/>
  <c r="R4083" i="88"/>
  <c r="Q4083" i="88"/>
  <c r="T4083" i="88" s="1"/>
  <c r="P4083" i="88"/>
  <c r="O4083" i="88"/>
  <c r="R4082" i="88"/>
  <c r="Q4082" i="88"/>
  <c r="P4082" i="88"/>
  <c r="O4082" i="88"/>
  <c r="R4081" i="88"/>
  <c r="Q4081" i="88"/>
  <c r="P4081" i="88"/>
  <c r="O4081" i="88"/>
  <c r="R4080" i="88"/>
  <c r="Q4080" i="88"/>
  <c r="T4080" i="88" s="1"/>
  <c r="P4080" i="88"/>
  <c r="O4080" i="88"/>
  <c r="R4079" i="88"/>
  <c r="Q4079" i="88"/>
  <c r="T4079" i="88" s="1"/>
  <c r="P4079" i="88"/>
  <c r="O4079" i="88"/>
  <c r="R4078" i="88"/>
  <c r="Q4078" i="88"/>
  <c r="P4078" i="88"/>
  <c r="O4078" i="88"/>
  <c r="R4077" i="88"/>
  <c r="Q4077" i="88"/>
  <c r="T4077" i="88" s="1"/>
  <c r="P4077" i="88"/>
  <c r="O4077" i="88"/>
  <c r="R4076" i="88"/>
  <c r="Q4076" i="88"/>
  <c r="P4076" i="88"/>
  <c r="O4076" i="88"/>
  <c r="R4075" i="88"/>
  <c r="Q4075" i="88"/>
  <c r="P4075" i="88"/>
  <c r="O4075" i="88"/>
  <c r="R4074" i="88"/>
  <c r="Q4074" i="88"/>
  <c r="T4074" i="88" s="1"/>
  <c r="P4074" i="88"/>
  <c r="O4074" i="88"/>
  <c r="R4073" i="88"/>
  <c r="Q4073" i="88"/>
  <c r="T4073" i="88" s="1"/>
  <c r="P4073" i="88"/>
  <c r="O4073" i="88"/>
  <c r="R4072" i="88"/>
  <c r="Q4072" i="88"/>
  <c r="P4072" i="88"/>
  <c r="O4072" i="88"/>
  <c r="R4071" i="88"/>
  <c r="Q4071" i="88"/>
  <c r="T4071" i="88" s="1"/>
  <c r="P4071" i="88"/>
  <c r="O4071" i="88"/>
  <c r="R4070" i="88"/>
  <c r="Q4070" i="88"/>
  <c r="P4070" i="88"/>
  <c r="O4070" i="88"/>
  <c r="R4069" i="88"/>
  <c r="Q4069" i="88"/>
  <c r="P4069" i="88"/>
  <c r="O4069" i="88"/>
  <c r="R4068" i="88"/>
  <c r="Q4068" i="88"/>
  <c r="T4068" i="88" s="1"/>
  <c r="P4068" i="88"/>
  <c r="O4068" i="88"/>
  <c r="R4067" i="88"/>
  <c r="Q4067" i="88"/>
  <c r="T4067" i="88" s="1"/>
  <c r="P4067" i="88"/>
  <c r="O4067" i="88"/>
  <c r="R4066" i="88"/>
  <c r="Q4066" i="88"/>
  <c r="P4066" i="88"/>
  <c r="O4066" i="88"/>
  <c r="R4065" i="88"/>
  <c r="Q4065" i="88"/>
  <c r="T4065" i="88" s="1"/>
  <c r="P4065" i="88"/>
  <c r="O4065" i="88"/>
  <c r="R4064" i="88"/>
  <c r="Q4064" i="88"/>
  <c r="P4064" i="88"/>
  <c r="O4064" i="88"/>
  <c r="R4063" i="88"/>
  <c r="Q4063" i="88"/>
  <c r="P4063" i="88"/>
  <c r="O4063" i="88"/>
  <c r="R4062" i="88"/>
  <c r="Q4062" i="88"/>
  <c r="T4062" i="88" s="1"/>
  <c r="P4062" i="88"/>
  <c r="O4062" i="88"/>
  <c r="R4061" i="88"/>
  <c r="Q4061" i="88"/>
  <c r="T4061" i="88" s="1"/>
  <c r="P4061" i="88"/>
  <c r="O4061" i="88"/>
  <c r="R4060" i="88"/>
  <c r="Q4060" i="88"/>
  <c r="P4060" i="88"/>
  <c r="O4060" i="88"/>
  <c r="R4059" i="88"/>
  <c r="Q4059" i="88"/>
  <c r="T4059" i="88" s="1"/>
  <c r="P4059" i="88"/>
  <c r="O4059" i="88"/>
  <c r="R4058" i="88"/>
  <c r="Q4058" i="88"/>
  <c r="P4058" i="88"/>
  <c r="O4058" i="88"/>
  <c r="R4057" i="88"/>
  <c r="Q4057" i="88"/>
  <c r="P4057" i="88"/>
  <c r="O4057" i="88"/>
  <c r="R4056" i="88"/>
  <c r="Q4056" i="88"/>
  <c r="T4056" i="88" s="1"/>
  <c r="P4056" i="88"/>
  <c r="O4056" i="88"/>
  <c r="R4055" i="88"/>
  <c r="Q4055" i="88"/>
  <c r="T4055" i="88" s="1"/>
  <c r="P4055" i="88"/>
  <c r="O4055" i="88"/>
  <c r="R4054" i="88"/>
  <c r="Q4054" i="88"/>
  <c r="P4054" i="88"/>
  <c r="O4054" i="88"/>
  <c r="R4053" i="88"/>
  <c r="Q4053" i="88"/>
  <c r="T4053" i="88" s="1"/>
  <c r="P4053" i="88"/>
  <c r="O4053" i="88"/>
  <c r="R4052" i="88"/>
  <c r="Q4052" i="88"/>
  <c r="P4052" i="88"/>
  <c r="O4052" i="88"/>
  <c r="R4051" i="88"/>
  <c r="Q4051" i="88"/>
  <c r="P4051" i="88"/>
  <c r="O4051" i="88"/>
  <c r="R4050" i="88"/>
  <c r="Q4050" i="88"/>
  <c r="T4050" i="88" s="1"/>
  <c r="P4050" i="88"/>
  <c r="O4050" i="88"/>
  <c r="R4049" i="88"/>
  <c r="Q4049" i="88"/>
  <c r="T4049" i="88" s="1"/>
  <c r="P4049" i="88"/>
  <c r="O4049" i="88"/>
  <c r="R4048" i="88"/>
  <c r="Q4048" i="88"/>
  <c r="P4048" i="88"/>
  <c r="O4048" i="88"/>
  <c r="R4047" i="88"/>
  <c r="Q4047" i="88"/>
  <c r="T4047" i="88" s="1"/>
  <c r="P4047" i="88"/>
  <c r="O4047" i="88"/>
  <c r="R4046" i="88"/>
  <c r="Q4046" i="88"/>
  <c r="P4046" i="88"/>
  <c r="O4046" i="88"/>
  <c r="R4045" i="88"/>
  <c r="Q4045" i="88"/>
  <c r="P4045" i="88"/>
  <c r="O4045" i="88"/>
  <c r="R4044" i="88"/>
  <c r="Q4044" i="88"/>
  <c r="T4044" i="88" s="1"/>
  <c r="P4044" i="88"/>
  <c r="O4044" i="88"/>
  <c r="R4043" i="88"/>
  <c r="Q4043" i="88"/>
  <c r="T4043" i="88" s="1"/>
  <c r="P4043" i="88"/>
  <c r="O4043" i="88"/>
  <c r="R4042" i="88"/>
  <c r="Q4042" i="88"/>
  <c r="P4042" i="88"/>
  <c r="O4042" i="88"/>
  <c r="R4041" i="88"/>
  <c r="Q4041" i="88"/>
  <c r="T4041" i="88" s="1"/>
  <c r="P4041" i="88"/>
  <c r="O4041" i="88"/>
  <c r="R4040" i="88"/>
  <c r="Q4040" i="88"/>
  <c r="P4040" i="88"/>
  <c r="O4040" i="88"/>
  <c r="R4039" i="88"/>
  <c r="Q4039" i="88"/>
  <c r="P4039" i="88"/>
  <c r="O4039" i="88"/>
  <c r="R4038" i="88"/>
  <c r="Q4038" i="88"/>
  <c r="T4038" i="88" s="1"/>
  <c r="P4038" i="88"/>
  <c r="O4038" i="88"/>
  <c r="R4037" i="88"/>
  <c r="Q4037" i="88"/>
  <c r="T4037" i="88" s="1"/>
  <c r="P4037" i="88"/>
  <c r="O4037" i="88"/>
  <c r="R4036" i="88"/>
  <c r="Q4036" i="88"/>
  <c r="P4036" i="88"/>
  <c r="O4036" i="88"/>
  <c r="R4035" i="88"/>
  <c r="Q4035" i="88"/>
  <c r="T4035" i="88" s="1"/>
  <c r="P4035" i="88"/>
  <c r="O4035" i="88"/>
  <c r="R4034" i="88"/>
  <c r="Q4034" i="88"/>
  <c r="P4034" i="88"/>
  <c r="O4034" i="88"/>
  <c r="R4033" i="88"/>
  <c r="Q4033" i="88"/>
  <c r="P4033" i="88"/>
  <c r="O4033" i="88"/>
  <c r="R4032" i="88"/>
  <c r="Q4032" i="88"/>
  <c r="T4032" i="88" s="1"/>
  <c r="P4032" i="88"/>
  <c r="O4032" i="88"/>
  <c r="R4031" i="88"/>
  <c r="Q4031" i="88"/>
  <c r="T4031" i="88" s="1"/>
  <c r="P4031" i="88"/>
  <c r="O4031" i="88"/>
  <c r="R4030" i="88"/>
  <c r="Q4030" i="88"/>
  <c r="P4030" i="88"/>
  <c r="O4030" i="88"/>
  <c r="R4029" i="88"/>
  <c r="Q4029" i="88"/>
  <c r="T4029" i="88" s="1"/>
  <c r="P4029" i="88"/>
  <c r="O4029" i="88"/>
  <c r="R4028" i="88"/>
  <c r="Q4028" i="88"/>
  <c r="P4028" i="88"/>
  <c r="O4028" i="88"/>
  <c r="R4027" i="88"/>
  <c r="Q4027" i="88"/>
  <c r="P4027" i="88"/>
  <c r="O4027" i="88"/>
  <c r="R4026" i="88"/>
  <c r="Q4026" i="88"/>
  <c r="T4026" i="88" s="1"/>
  <c r="P4026" i="88"/>
  <c r="O4026" i="88"/>
  <c r="R4025" i="88"/>
  <c r="Q4025" i="88"/>
  <c r="T4025" i="88" s="1"/>
  <c r="P4025" i="88"/>
  <c r="O4025" i="88"/>
  <c r="R4024" i="88"/>
  <c r="Q4024" i="88"/>
  <c r="P4024" i="88"/>
  <c r="O4024" i="88"/>
  <c r="R4023" i="88"/>
  <c r="Q4023" i="88"/>
  <c r="T4023" i="88" s="1"/>
  <c r="P4023" i="88"/>
  <c r="O4023" i="88"/>
  <c r="R4022" i="88"/>
  <c r="Q4022" i="88"/>
  <c r="P4022" i="88"/>
  <c r="O4022" i="88"/>
  <c r="R4021" i="88"/>
  <c r="Q4021" i="88"/>
  <c r="P4021" i="88"/>
  <c r="O4021" i="88"/>
  <c r="R4020" i="88"/>
  <c r="Q4020" i="88"/>
  <c r="T4020" i="88" s="1"/>
  <c r="P4020" i="88"/>
  <c r="O4020" i="88"/>
  <c r="R4019" i="88"/>
  <c r="Q4019" i="88"/>
  <c r="T4019" i="88" s="1"/>
  <c r="P4019" i="88"/>
  <c r="O4019" i="88"/>
  <c r="R4018" i="88"/>
  <c r="Q4018" i="88"/>
  <c r="P4018" i="88"/>
  <c r="O4018" i="88"/>
  <c r="R4017" i="88"/>
  <c r="Q4017" i="88"/>
  <c r="T4017" i="88" s="1"/>
  <c r="P4017" i="88"/>
  <c r="O4017" i="88"/>
  <c r="R4016" i="88"/>
  <c r="Q4016" i="88"/>
  <c r="P4016" i="88"/>
  <c r="O4016" i="88"/>
  <c r="R4015" i="88"/>
  <c r="Q4015" i="88"/>
  <c r="P4015" i="88"/>
  <c r="O4015" i="88"/>
  <c r="R4014" i="88"/>
  <c r="Q4014" i="88"/>
  <c r="T4014" i="88" s="1"/>
  <c r="P4014" i="88"/>
  <c r="O4014" i="88"/>
  <c r="R4013" i="88"/>
  <c r="Q4013" i="88"/>
  <c r="T4013" i="88" s="1"/>
  <c r="P4013" i="88"/>
  <c r="O4013" i="88"/>
  <c r="R4012" i="88"/>
  <c r="Q4012" i="88"/>
  <c r="P4012" i="88"/>
  <c r="O4012" i="88"/>
  <c r="R4011" i="88"/>
  <c r="Q4011" i="88"/>
  <c r="T4011" i="88" s="1"/>
  <c r="P4011" i="88"/>
  <c r="O4011" i="88"/>
  <c r="R4010" i="88"/>
  <c r="Q4010" i="88"/>
  <c r="P4010" i="88"/>
  <c r="O4010" i="88"/>
  <c r="R4009" i="88"/>
  <c r="Q4009" i="88"/>
  <c r="P4009" i="88"/>
  <c r="O4009" i="88"/>
  <c r="R4008" i="88"/>
  <c r="Q4008" i="88"/>
  <c r="T4008" i="88" s="1"/>
  <c r="P4008" i="88"/>
  <c r="O4008" i="88"/>
  <c r="R4007" i="88"/>
  <c r="Q4007" i="88"/>
  <c r="T4007" i="88" s="1"/>
  <c r="P4007" i="88"/>
  <c r="O4007" i="88"/>
  <c r="R4006" i="88"/>
  <c r="Q4006" i="88"/>
  <c r="P4006" i="88"/>
  <c r="O4006" i="88"/>
  <c r="R4005" i="88"/>
  <c r="Q4005" i="88"/>
  <c r="T4005" i="88" s="1"/>
  <c r="P4005" i="88"/>
  <c r="O4005" i="88"/>
  <c r="R4004" i="88"/>
  <c r="Q4004" i="88"/>
  <c r="P4004" i="88"/>
  <c r="O4004" i="88"/>
  <c r="R4003" i="88"/>
  <c r="Q4003" i="88"/>
  <c r="P4003" i="88"/>
  <c r="O4003" i="88"/>
  <c r="R4002" i="88"/>
  <c r="Q4002" i="88"/>
  <c r="T4002" i="88" s="1"/>
  <c r="P4002" i="88"/>
  <c r="O4002" i="88"/>
  <c r="R4001" i="88"/>
  <c r="Q4001" i="88"/>
  <c r="T4001" i="88" s="1"/>
  <c r="P4001" i="88"/>
  <c r="O4001" i="88"/>
  <c r="R4000" i="88"/>
  <c r="Q4000" i="88"/>
  <c r="P4000" i="88"/>
  <c r="O4000" i="88"/>
  <c r="R3999" i="88"/>
  <c r="Q3999" i="88"/>
  <c r="T3999" i="88" s="1"/>
  <c r="P3999" i="88"/>
  <c r="O3999" i="88"/>
  <c r="R3998" i="88"/>
  <c r="Q3998" i="88"/>
  <c r="P3998" i="88"/>
  <c r="O3998" i="88"/>
  <c r="R3997" i="88"/>
  <c r="Q3997" i="88"/>
  <c r="P3997" i="88"/>
  <c r="O3997" i="88"/>
  <c r="R3996" i="88"/>
  <c r="Q3996" i="88"/>
  <c r="T3996" i="88" s="1"/>
  <c r="P3996" i="88"/>
  <c r="O3996" i="88"/>
  <c r="R3995" i="88"/>
  <c r="Q3995" i="88"/>
  <c r="T3995" i="88" s="1"/>
  <c r="P3995" i="88"/>
  <c r="O3995" i="88"/>
  <c r="R3994" i="88"/>
  <c r="Q3994" i="88"/>
  <c r="P3994" i="88"/>
  <c r="O3994" i="88"/>
  <c r="R3993" i="88"/>
  <c r="Q3993" i="88"/>
  <c r="T3993" i="88" s="1"/>
  <c r="P3993" i="88"/>
  <c r="O3993" i="88"/>
  <c r="R3992" i="88"/>
  <c r="Q3992" i="88"/>
  <c r="P3992" i="88"/>
  <c r="O3992" i="88"/>
  <c r="R3991" i="88"/>
  <c r="Q3991" i="88"/>
  <c r="P3991" i="88"/>
  <c r="O3991" i="88"/>
  <c r="R3990" i="88"/>
  <c r="Q3990" i="88"/>
  <c r="T3990" i="88" s="1"/>
  <c r="P3990" i="88"/>
  <c r="O3990" i="88"/>
  <c r="R3989" i="88"/>
  <c r="Q3989" i="88"/>
  <c r="T3989" i="88" s="1"/>
  <c r="P3989" i="88"/>
  <c r="O3989" i="88"/>
  <c r="R3988" i="88"/>
  <c r="Q3988" i="88"/>
  <c r="P3988" i="88"/>
  <c r="O3988" i="88"/>
  <c r="R3987" i="88"/>
  <c r="Q3987" i="88"/>
  <c r="T3987" i="88" s="1"/>
  <c r="P3987" i="88"/>
  <c r="O3987" i="88"/>
  <c r="R3986" i="88"/>
  <c r="Q3986" i="88"/>
  <c r="P3986" i="88"/>
  <c r="O3986" i="88"/>
  <c r="R3985" i="88"/>
  <c r="Q3985" i="88"/>
  <c r="P3985" i="88"/>
  <c r="O3985" i="88"/>
  <c r="R3984" i="88"/>
  <c r="Q3984" i="88"/>
  <c r="T3984" i="88" s="1"/>
  <c r="P3984" i="88"/>
  <c r="O3984" i="88"/>
  <c r="R3983" i="88"/>
  <c r="Q3983" i="88"/>
  <c r="T3983" i="88" s="1"/>
  <c r="P3983" i="88"/>
  <c r="O3983" i="88"/>
  <c r="R3982" i="88"/>
  <c r="Q3982" i="88"/>
  <c r="P3982" i="88"/>
  <c r="O3982" i="88"/>
  <c r="R3981" i="88"/>
  <c r="Q3981" i="88"/>
  <c r="T3981" i="88" s="1"/>
  <c r="P3981" i="88"/>
  <c r="O3981" i="88"/>
  <c r="R3980" i="88"/>
  <c r="Q3980" i="88"/>
  <c r="P3980" i="88"/>
  <c r="O3980" i="88"/>
  <c r="R3979" i="88"/>
  <c r="Q3979" i="88"/>
  <c r="P3979" i="88"/>
  <c r="O3979" i="88"/>
  <c r="R3978" i="88"/>
  <c r="Q3978" i="88"/>
  <c r="T3978" i="88" s="1"/>
  <c r="P3978" i="88"/>
  <c r="O3978" i="88"/>
  <c r="R3977" i="88"/>
  <c r="Q3977" i="88"/>
  <c r="T3977" i="88" s="1"/>
  <c r="P3977" i="88"/>
  <c r="O3977" i="88"/>
  <c r="R3976" i="88"/>
  <c r="Q3976" i="88"/>
  <c r="P3976" i="88"/>
  <c r="O3976" i="88"/>
  <c r="R3975" i="88"/>
  <c r="Q3975" i="88"/>
  <c r="T3975" i="88" s="1"/>
  <c r="P3975" i="88"/>
  <c r="O3975" i="88"/>
  <c r="R3974" i="88"/>
  <c r="Q3974" i="88"/>
  <c r="P3974" i="88"/>
  <c r="O3974" i="88"/>
  <c r="R3973" i="88"/>
  <c r="Q3973" i="88"/>
  <c r="P3973" i="88"/>
  <c r="O3973" i="88"/>
  <c r="R3972" i="88"/>
  <c r="Q3972" i="88"/>
  <c r="T3972" i="88" s="1"/>
  <c r="P3972" i="88"/>
  <c r="O3972" i="88"/>
  <c r="R3971" i="88"/>
  <c r="Q3971" i="88"/>
  <c r="T3971" i="88" s="1"/>
  <c r="P3971" i="88"/>
  <c r="O3971" i="88"/>
  <c r="R3970" i="88"/>
  <c r="Q3970" i="88"/>
  <c r="P3970" i="88"/>
  <c r="O3970" i="88"/>
  <c r="R3969" i="88"/>
  <c r="Q3969" i="88"/>
  <c r="T3969" i="88" s="1"/>
  <c r="P3969" i="88"/>
  <c r="O3969" i="88"/>
  <c r="R3968" i="88"/>
  <c r="Q3968" i="88"/>
  <c r="P3968" i="88"/>
  <c r="O3968" i="88"/>
  <c r="R3967" i="88"/>
  <c r="Q3967" i="88"/>
  <c r="P3967" i="88"/>
  <c r="O3967" i="88"/>
  <c r="R3966" i="88"/>
  <c r="Q3966" i="88"/>
  <c r="T3966" i="88" s="1"/>
  <c r="P3966" i="88"/>
  <c r="O3966" i="88"/>
  <c r="R3965" i="88"/>
  <c r="Q3965" i="88"/>
  <c r="T3965" i="88" s="1"/>
  <c r="P3965" i="88"/>
  <c r="O3965" i="88"/>
  <c r="R3964" i="88"/>
  <c r="Q3964" i="88"/>
  <c r="P3964" i="88"/>
  <c r="O3964" i="88"/>
  <c r="R3963" i="88"/>
  <c r="Q3963" i="88"/>
  <c r="T3963" i="88" s="1"/>
  <c r="P3963" i="88"/>
  <c r="O3963" i="88"/>
  <c r="R3962" i="88"/>
  <c r="Q3962" i="88"/>
  <c r="P3962" i="88"/>
  <c r="O3962" i="88"/>
  <c r="R3961" i="88"/>
  <c r="Q3961" i="88"/>
  <c r="P3961" i="88"/>
  <c r="O3961" i="88"/>
  <c r="R3960" i="88"/>
  <c r="Q3960" i="88"/>
  <c r="T3960" i="88" s="1"/>
  <c r="P3960" i="88"/>
  <c r="O3960" i="88"/>
  <c r="R3959" i="88"/>
  <c r="Q3959" i="88"/>
  <c r="T3959" i="88" s="1"/>
  <c r="P3959" i="88"/>
  <c r="O3959" i="88"/>
  <c r="R3958" i="88"/>
  <c r="Q3958" i="88"/>
  <c r="P3958" i="88"/>
  <c r="O3958" i="88"/>
  <c r="R3957" i="88"/>
  <c r="Q3957" i="88"/>
  <c r="T3957" i="88" s="1"/>
  <c r="P3957" i="88"/>
  <c r="O3957" i="88"/>
  <c r="R3956" i="88"/>
  <c r="Q3956" i="88"/>
  <c r="P3956" i="88"/>
  <c r="O3956" i="88"/>
  <c r="R3955" i="88"/>
  <c r="Q3955" i="88"/>
  <c r="P3955" i="88"/>
  <c r="O3955" i="88"/>
  <c r="R3954" i="88"/>
  <c r="Q3954" i="88"/>
  <c r="T3954" i="88" s="1"/>
  <c r="P3954" i="88"/>
  <c r="O3954" i="88"/>
  <c r="R3953" i="88"/>
  <c r="Q3953" i="88"/>
  <c r="T3953" i="88" s="1"/>
  <c r="P3953" i="88"/>
  <c r="O3953" i="88"/>
  <c r="R3952" i="88"/>
  <c r="Q3952" i="88"/>
  <c r="P3952" i="88"/>
  <c r="O3952" i="88"/>
  <c r="R3951" i="88"/>
  <c r="Q3951" i="88"/>
  <c r="T3951" i="88" s="1"/>
  <c r="P3951" i="88"/>
  <c r="O3951" i="88"/>
  <c r="R3950" i="88"/>
  <c r="Q3950" i="88"/>
  <c r="P3950" i="88"/>
  <c r="O3950" i="88"/>
  <c r="R3949" i="88"/>
  <c r="Q3949" i="88"/>
  <c r="P3949" i="88"/>
  <c r="O3949" i="88"/>
  <c r="R3948" i="88"/>
  <c r="Q3948" i="88"/>
  <c r="T3948" i="88" s="1"/>
  <c r="P3948" i="88"/>
  <c r="O3948" i="88"/>
  <c r="R3947" i="88"/>
  <c r="Q3947" i="88"/>
  <c r="T3947" i="88" s="1"/>
  <c r="P3947" i="88"/>
  <c r="O3947" i="88"/>
  <c r="R3946" i="88"/>
  <c r="Q3946" i="88"/>
  <c r="P3946" i="88"/>
  <c r="O3946" i="88"/>
  <c r="R3945" i="88"/>
  <c r="Q3945" i="88"/>
  <c r="T3945" i="88" s="1"/>
  <c r="P3945" i="88"/>
  <c r="O3945" i="88"/>
  <c r="R3944" i="88"/>
  <c r="Q3944" i="88"/>
  <c r="P3944" i="88"/>
  <c r="O3944" i="88"/>
  <c r="R3943" i="88"/>
  <c r="Q3943" i="88"/>
  <c r="P3943" i="88"/>
  <c r="O3943" i="88"/>
  <c r="R3942" i="88"/>
  <c r="Q3942" i="88"/>
  <c r="T3942" i="88" s="1"/>
  <c r="P3942" i="88"/>
  <c r="O3942" i="88"/>
  <c r="R3941" i="88"/>
  <c r="Q3941" i="88"/>
  <c r="T3941" i="88" s="1"/>
  <c r="P3941" i="88"/>
  <c r="O3941" i="88"/>
  <c r="R3940" i="88"/>
  <c r="Q3940" i="88"/>
  <c r="P3940" i="88"/>
  <c r="O3940" i="88"/>
  <c r="R3939" i="88"/>
  <c r="Q3939" i="88"/>
  <c r="T3939" i="88" s="1"/>
  <c r="P3939" i="88"/>
  <c r="O3939" i="88"/>
  <c r="R3938" i="88"/>
  <c r="Q3938" i="88"/>
  <c r="P3938" i="88"/>
  <c r="O3938" i="88"/>
  <c r="R3937" i="88"/>
  <c r="Q3937" i="88"/>
  <c r="P3937" i="88"/>
  <c r="O3937" i="88"/>
  <c r="R3936" i="88"/>
  <c r="Q3936" i="88"/>
  <c r="T3936" i="88" s="1"/>
  <c r="P3936" i="88"/>
  <c r="O3936" i="88"/>
  <c r="R3935" i="88"/>
  <c r="Q3935" i="88"/>
  <c r="T3935" i="88" s="1"/>
  <c r="P3935" i="88"/>
  <c r="O3935" i="88"/>
  <c r="R3934" i="88"/>
  <c r="Q3934" i="88"/>
  <c r="P3934" i="88"/>
  <c r="O3934" i="88"/>
  <c r="R3933" i="88"/>
  <c r="Q3933" i="88"/>
  <c r="T3933" i="88" s="1"/>
  <c r="P3933" i="88"/>
  <c r="O3933" i="88"/>
  <c r="R3932" i="88"/>
  <c r="Q3932" i="88"/>
  <c r="P3932" i="88"/>
  <c r="O3932" i="88"/>
  <c r="R3931" i="88"/>
  <c r="Q3931" i="88"/>
  <c r="P3931" i="88"/>
  <c r="O3931" i="88"/>
  <c r="R3930" i="88"/>
  <c r="Q3930" i="88"/>
  <c r="T3930" i="88" s="1"/>
  <c r="P3930" i="88"/>
  <c r="O3930" i="88"/>
  <c r="R3929" i="88"/>
  <c r="Q3929" i="88"/>
  <c r="T3929" i="88" s="1"/>
  <c r="P3929" i="88"/>
  <c r="O3929" i="88"/>
  <c r="R3928" i="88"/>
  <c r="Q3928" i="88"/>
  <c r="P3928" i="88"/>
  <c r="O3928" i="88"/>
  <c r="R3927" i="88"/>
  <c r="Q3927" i="88"/>
  <c r="T3927" i="88" s="1"/>
  <c r="P3927" i="88"/>
  <c r="O3927" i="88"/>
  <c r="R3926" i="88"/>
  <c r="Q3926" i="88"/>
  <c r="P3926" i="88"/>
  <c r="O3926" i="88"/>
  <c r="R3925" i="88"/>
  <c r="Q3925" i="88"/>
  <c r="P3925" i="88"/>
  <c r="O3925" i="88"/>
  <c r="R3924" i="88"/>
  <c r="Q3924" i="88"/>
  <c r="T3924" i="88" s="1"/>
  <c r="P3924" i="88"/>
  <c r="O3924" i="88"/>
  <c r="R3923" i="88"/>
  <c r="Q3923" i="88"/>
  <c r="T3923" i="88" s="1"/>
  <c r="P3923" i="88"/>
  <c r="O3923" i="88"/>
  <c r="R3922" i="88"/>
  <c r="Q3922" i="88"/>
  <c r="P3922" i="88"/>
  <c r="O3922" i="88"/>
  <c r="R3921" i="88"/>
  <c r="Q3921" i="88"/>
  <c r="T3921" i="88" s="1"/>
  <c r="P3921" i="88"/>
  <c r="O3921" i="88"/>
  <c r="R3920" i="88"/>
  <c r="Q3920" i="88"/>
  <c r="P3920" i="88"/>
  <c r="O3920" i="88"/>
  <c r="R3919" i="88"/>
  <c r="Q3919" i="88"/>
  <c r="P3919" i="88"/>
  <c r="O3919" i="88"/>
  <c r="R3918" i="88"/>
  <c r="Q3918" i="88"/>
  <c r="T3918" i="88" s="1"/>
  <c r="P3918" i="88"/>
  <c r="O3918" i="88"/>
  <c r="R3917" i="88"/>
  <c r="Q3917" i="88"/>
  <c r="T3917" i="88" s="1"/>
  <c r="P3917" i="88"/>
  <c r="O3917" i="88"/>
  <c r="R3916" i="88"/>
  <c r="Q3916" i="88"/>
  <c r="P3916" i="88"/>
  <c r="O3916" i="88"/>
  <c r="R3915" i="88"/>
  <c r="Q3915" i="88"/>
  <c r="T3915" i="88" s="1"/>
  <c r="P3915" i="88"/>
  <c r="O3915" i="88"/>
  <c r="R3914" i="88"/>
  <c r="Q3914" i="88"/>
  <c r="P3914" i="88"/>
  <c r="O3914" i="88"/>
  <c r="R3913" i="88"/>
  <c r="Q3913" i="88"/>
  <c r="P3913" i="88"/>
  <c r="O3913" i="88"/>
  <c r="R3912" i="88"/>
  <c r="Q3912" i="88"/>
  <c r="T3912" i="88" s="1"/>
  <c r="P3912" i="88"/>
  <c r="O3912" i="88"/>
  <c r="R3911" i="88"/>
  <c r="Q3911" i="88"/>
  <c r="T3911" i="88" s="1"/>
  <c r="P3911" i="88"/>
  <c r="O3911" i="88"/>
  <c r="R3910" i="88"/>
  <c r="Q3910" i="88"/>
  <c r="P3910" i="88"/>
  <c r="O3910" i="88"/>
  <c r="R3909" i="88"/>
  <c r="Q3909" i="88"/>
  <c r="T3909" i="88" s="1"/>
  <c r="P3909" i="88"/>
  <c r="O3909" i="88"/>
  <c r="R3908" i="88"/>
  <c r="Q3908" i="88"/>
  <c r="P3908" i="88"/>
  <c r="O3908" i="88"/>
  <c r="R3907" i="88"/>
  <c r="Q3907" i="88"/>
  <c r="P3907" i="88"/>
  <c r="O3907" i="88"/>
  <c r="R3906" i="88"/>
  <c r="Q3906" i="88"/>
  <c r="T3906" i="88" s="1"/>
  <c r="P3906" i="88"/>
  <c r="O3906" i="88"/>
  <c r="R3905" i="88"/>
  <c r="Q3905" i="88"/>
  <c r="T3905" i="88" s="1"/>
  <c r="P3905" i="88"/>
  <c r="O3905" i="88"/>
  <c r="R3904" i="88"/>
  <c r="Q3904" i="88"/>
  <c r="P3904" i="88"/>
  <c r="O3904" i="88"/>
  <c r="R3903" i="88"/>
  <c r="Q3903" i="88"/>
  <c r="T3903" i="88" s="1"/>
  <c r="P3903" i="88"/>
  <c r="O3903" i="88"/>
  <c r="R3902" i="88"/>
  <c r="Q3902" i="88"/>
  <c r="P3902" i="88"/>
  <c r="O3902" i="88"/>
  <c r="R3901" i="88"/>
  <c r="Q3901" i="88"/>
  <c r="P3901" i="88"/>
  <c r="O3901" i="88"/>
  <c r="R3900" i="88"/>
  <c r="Q3900" i="88"/>
  <c r="T3900" i="88" s="1"/>
  <c r="P3900" i="88"/>
  <c r="O3900" i="88"/>
  <c r="R3899" i="88"/>
  <c r="Q3899" i="88"/>
  <c r="T3899" i="88" s="1"/>
  <c r="P3899" i="88"/>
  <c r="O3899" i="88"/>
  <c r="R3898" i="88"/>
  <c r="Q3898" i="88"/>
  <c r="P3898" i="88"/>
  <c r="O3898" i="88"/>
  <c r="R3897" i="88"/>
  <c r="Q3897" i="88"/>
  <c r="T3897" i="88" s="1"/>
  <c r="P3897" i="88"/>
  <c r="O3897" i="88"/>
  <c r="R3896" i="88"/>
  <c r="Q3896" i="88"/>
  <c r="P3896" i="88"/>
  <c r="O3896" i="88"/>
  <c r="R3895" i="88"/>
  <c r="Q3895" i="88"/>
  <c r="P3895" i="88"/>
  <c r="O3895" i="88"/>
  <c r="R3894" i="88"/>
  <c r="Q3894" i="88"/>
  <c r="T3894" i="88" s="1"/>
  <c r="P3894" i="88"/>
  <c r="O3894" i="88"/>
  <c r="R3893" i="88"/>
  <c r="Q3893" i="88"/>
  <c r="T3893" i="88" s="1"/>
  <c r="P3893" i="88"/>
  <c r="O3893" i="88"/>
  <c r="R3892" i="88"/>
  <c r="Q3892" i="88"/>
  <c r="P3892" i="88"/>
  <c r="O3892" i="88"/>
  <c r="R3891" i="88"/>
  <c r="Q3891" i="88"/>
  <c r="T3891" i="88" s="1"/>
  <c r="P3891" i="88"/>
  <c r="O3891" i="88"/>
  <c r="R3890" i="88"/>
  <c r="Q3890" i="88"/>
  <c r="P3890" i="88"/>
  <c r="O3890" i="88"/>
  <c r="R3889" i="88"/>
  <c r="Q3889" i="88"/>
  <c r="P3889" i="88"/>
  <c r="O3889" i="88"/>
  <c r="R3888" i="88"/>
  <c r="Q3888" i="88"/>
  <c r="T3888" i="88" s="1"/>
  <c r="P3888" i="88"/>
  <c r="O3888" i="88"/>
  <c r="R3887" i="88"/>
  <c r="Q3887" i="88"/>
  <c r="T3887" i="88" s="1"/>
  <c r="P3887" i="88"/>
  <c r="O3887" i="88"/>
  <c r="R3886" i="88"/>
  <c r="Q3886" i="88"/>
  <c r="P3886" i="88"/>
  <c r="O3886" i="88"/>
  <c r="R3885" i="88"/>
  <c r="Q3885" i="88"/>
  <c r="T3885" i="88" s="1"/>
  <c r="P3885" i="88"/>
  <c r="O3885" i="88"/>
  <c r="R3884" i="88"/>
  <c r="Q3884" i="88"/>
  <c r="P3884" i="88"/>
  <c r="O3884" i="88"/>
  <c r="R3883" i="88"/>
  <c r="Q3883" i="88"/>
  <c r="P3883" i="88"/>
  <c r="O3883" i="88"/>
  <c r="R3882" i="88"/>
  <c r="Q3882" i="88"/>
  <c r="T3882" i="88" s="1"/>
  <c r="P3882" i="88"/>
  <c r="O3882" i="88"/>
  <c r="R3881" i="88"/>
  <c r="Q3881" i="88"/>
  <c r="T3881" i="88" s="1"/>
  <c r="P3881" i="88"/>
  <c r="O3881" i="88"/>
  <c r="R3880" i="88"/>
  <c r="Q3880" i="88"/>
  <c r="P3880" i="88"/>
  <c r="O3880" i="88"/>
  <c r="R3879" i="88"/>
  <c r="Q3879" i="88"/>
  <c r="T3879" i="88" s="1"/>
  <c r="P3879" i="88"/>
  <c r="O3879" i="88"/>
  <c r="R3878" i="88"/>
  <c r="Q3878" i="88"/>
  <c r="P3878" i="88"/>
  <c r="O3878" i="88"/>
  <c r="R3877" i="88"/>
  <c r="Q3877" i="88"/>
  <c r="P3877" i="88"/>
  <c r="O3877" i="88"/>
  <c r="R3876" i="88"/>
  <c r="Q3876" i="88"/>
  <c r="T3876" i="88" s="1"/>
  <c r="P3876" i="88"/>
  <c r="O3876" i="88"/>
  <c r="R3875" i="88"/>
  <c r="Q3875" i="88"/>
  <c r="T3875" i="88" s="1"/>
  <c r="P3875" i="88"/>
  <c r="O3875" i="88"/>
  <c r="R3874" i="88"/>
  <c r="Q3874" i="88"/>
  <c r="P3874" i="88"/>
  <c r="O3874" i="88"/>
  <c r="R3873" i="88"/>
  <c r="Q3873" i="88"/>
  <c r="T3873" i="88" s="1"/>
  <c r="P3873" i="88"/>
  <c r="O3873" i="88"/>
  <c r="R3872" i="88"/>
  <c r="Q3872" i="88"/>
  <c r="P3872" i="88"/>
  <c r="O3872" i="88"/>
  <c r="R3871" i="88"/>
  <c r="Q3871" i="88"/>
  <c r="P3871" i="88"/>
  <c r="O3871" i="88"/>
  <c r="R3870" i="88"/>
  <c r="Q3870" i="88"/>
  <c r="T3870" i="88" s="1"/>
  <c r="P3870" i="88"/>
  <c r="O3870" i="88"/>
  <c r="R3869" i="88"/>
  <c r="Q3869" i="88"/>
  <c r="T3869" i="88" s="1"/>
  <c r="P3869" i="88"/>
  <c r="O3869" i="88"/>
  <c r="R3868" i="88"/>
  <c r="Q3868" i="88"/>
  <c r="P3868" i="88"/>
  <c r="O3868" i="88"/>
  <c r="R3867" i="88"/>
  <c r="Q3867" i="88"/>
  <c r="T3867" i="88" s="1"/>
  <c r="P3867" i="88"/>
  <c r="O3867" i="88"/>
  <c r="R3866" i="88"/>
  <c r="Q3866" i="88"/>
  <c r="P3866" i="88"/>
  <c r="O3866" i="88"/>
  <c r="R3865" i="88"/>
  <c r="Q3865" i="88"/>
  <c r="P3865" i="88"/>
  <c r="O3865" i="88"/>
  <c r="R3864" i="88"/>
  <c r="Q3864" i="88"/>
  <c r="T3864" i="88" s="1"/>
  <c r="P3864" i="88"/>
  <c r="O3864" i="88"/>
  <c r="R3863" i="88"/>
  <c r="Q3863" i="88"/>
  <c r="T3863" i="88" s="1"/>
  <c r="P3863" i="88"/>
  <c r="O3863" i="88"/>
  <c r="R3862" i="88"/>
  <c r="Q3862" i="88"/>
  <c r="P3862" i="88"/>
  <c r="O3862" i="88"/>
  <c r="R3861" i="88"/>
  <c r="Q3861" i="88"/>
  <c r="T3861" i="88" s="1"/>
  <c r="P3861" i="88"/>
  <c r="O3861" i="88"/>
  <c r="R3860" i="88"/>
  <c r="Q3860" i="88"/>
  <c r="P3860" i="88"/>
  <c r="O3860" i="88"/>
  <c r="R3859" i="88"/>
  <c r="Q3859" i="88"/>
  <c r="P3859" i="88"/>
  <c r="O3859" i="88"/>
  <c r="R3858" i="88"/>
  <c r="Q3858" i="88"/>
  <c r="T3858" i="88" s="1"/>
  <c r="P3858" i="88"/>
  <c r="O3858" i="88"/>
  <c r="R3857" i="88"/>
  <c r="Q3857" i="88"/>
  <c r="T3857" i="88" s="1"/>
  <c r="P3857" i="88"/>
  <c r="O3857" i="88"/>
  <c r="R3856" i="88"/>
  <c r="Q3856" i="88"/>
  <c r="P3856" i="88"/>
  <c r="O3856" i="88"/>
  <c r="R3855" i="88"/>
  <c r="Q3855" i="88"/>
  <c r="T3855" i="88" s="1"/>
  <c r="P3855" i="88"/>
  <c r="O3855" i="88"/>
  <c r="R3854" i="88"/>
  <c r="Q3854" i="88"/>
  <c r="P3854" i="88"/>
  <c r="O3854" i="88"/>
  <c r="R3853" i="88"/>
  <c r="Q3853" i="88"/>
  <c r="P3853" i="88"/>
  <c r="O3853" i="88"/>
  <c r="R3852" i="88"/>
  <c r="Q3852" i="88"/>
  <c r="T3852" i="88" s="1"/>
  <c r="P3852" i="88"/>
  <c r="O3852" i="88"/>
  <c r="R3851" i="88"/>
  <c r="Q3851" i="88"/>
  <c r="T3851" i="88" s="1"/>
  <c r="P3851" i="88"/>
  <c r="O3851" i="88"/>
  <c r="R3850" i="88"/>
  <c r="Q3850" i="88"/>
  <c r="P3850" i="88"/>
  <c r="O3850" i="88"/>
  <c r="R3849" i="88"/>
  <c r="Q3849" i="88"/>
  <c r="T3849" i="88" s="1"/>
  <c r="P3849" i="88"/>
  <c r="O3849" i="88"/>
  <c r="R3848" i="88"/>
  <c r="Q3848" i="88"/>
  <c r="P3848" i="88"/>
  <c r="O3848" i="88"/>
  <c r="R3847" i="88"/>
  <c r="Q3847" i="88"/>
  <c r="P3847" i="88"/>
  <c r="O3847" i="88"/>
  <c r="R3846" i="88"/>
  <c r="Q3846" i="88"/>
  <c r="T3846" i="88" s="1"/>
  <c r="P3846" i="88"/>
  <c r="O3846" i="88"/>
  <c r="R3845" i="88"/>
  <c r="Q3845" i="88"/>
  <c r="T3845" i="88" s="1"/>
  <c r="P3845" i="88"/>
  <c r="O3845" i="88"/>
  <c r="R3844" i="88"/>
  <c r="Q3844" i="88"/>
  <c r="P3844" i="88"/>
  <c r="O3844" i="88"/>
  <c r="R3843" i="88"/>
  <c r="Q3843" i="88"/>
  <c r="T3843" i="88" s="1"/>
  <c r="P3843" i="88"/>
  <c r="O3843" i="88"/>
  <c r="R3842" i="88"/>
  <c r="Q3842" i="88"/>
  <c r="P3842" i="88"/>
  <c r="O3842" i="88"/>
  <c r="R3841" i="88"/>
  <c r="Q3841" i="88"/>
  <c r="P3841" i="88"/>
  <c r="O3841" i="88"/>
  <c r="R3840" i="88"/>
  <c r="Q3840" i="88"/>
  <c r="T3840" i="88" s="1"/>
  <c r="P3840" i="88"/>
  <c r="O3840" i="88"/>
  <c r="R3839" i="88"/>
  <c r="Q3839" i="88"/>
  <c r="T3839" i="88" s="1"/>
  <c r="P3839" i="88"/>
  <c r="O3839" i="88"/>
  <c r="R3838" i="88"/>
  <c r="Q3838" i="88"/>
  <c r="P3838" i="88"/>
  <c r="O3838" i="88"/>
  <c r="R3837" i="88"/>
  <c r="Q3837" i="88"/>
  <c r="T3837" i="88" s="1"/>
  <c r="P3837" i="88"/>
  <c r="O3837" i="88"/>
  <c r="R3836" i="88"/>
  <c r="Q3836" i="88"/>
  <c r="P3836" i="88"/>
  <c r="O3836" i="88"/>
  <c r="R3835" i="88"/>
  <c r="Q3835" i="88"/>
  <c r="P3835" i="88"/>
  <c r="O3835" i="88"/>
  <c r="R3834" i="88"/>
  <c r="Q3834" i="88"/>
  <c r="T3834" i="88" s="1"/>
  <c r="P3834" i="88"/>
  <c r="O3834" i="88"/>
  <c r="R3833" i="88"/>
  <c r="Q3833" i="88"/>
  <c r="T3833" i="88" s="1"/>
  <c r="P3833" i="88"/>
  <c r="O3833" i="88"/>
  <c r="R3832" i="88"/>
  <c r="Q3832" i="88"/>
  <c r="P3832" i="88"/>
  <c r="O3832" i="88"/>
  <c r="R3831" i="88"/>
  <c r="Q3831" i="88"/>
  <c r="T3831" i="88" s="1"/>
  <c r="P3831" i="88"/>
  <c r="O3831" i="88"/>
  <c r="R3830" i="88"/>
  <c r="Q3830" i="88"/>
  <c r="P3830" i="88"/>
  <c r="O3830" i="88"/>
  <c r="R3829" i="88"/>
  <c r="Q3829" i="88"/>
  <c r="P3829" i="88"/>
  <c r="O3829" i="88"/>
  <c r="R3828" i="88"/>
  <c r="Q3828" i="88"/>
  <c r="T3828" i="88" s="1"/>
  <c r="P3828" i="88"/>
  <c r="O3828" i="88"/>
  <c r="R3827" i="88"/>
  <c r="Q3827" i="88"/>
  <c r="T3827" i="88" s="1"/>
  <c r="P3827" i="88"/>
  <c r="O3827" i="88"/>
  <c r="R3826" i="88"/>
  <c r="Q3826" i="88"/>
  <c r="P3826" i="88"/>
  <c r="O3826" i="88"/>
  <c r="R3825" i="88"/>
  <c r="Q3825" i="88"/>
  <c r="T3825" i="88" s="1"/>
  <c r="P3825" i="88"/>
  <c r="O3825" i="88"/>
  <c r="R3824" i="88"/>
  <c r="Q3824" i="88"/>
  <c r="P3824" i="88"/>
  <c r="O3824" i="88"/>
  <c r="R3823" i="88"/>
  <c r="Q3823" i="88"/>
  <c r="P3823" i="88"/>
  <c r="O3823" i="88"/>
  <c r="R3822" i="88"/>
  <c r="Q3822" i="88"/>
  <c r="T3822" i="88" s="1"/>
  <c r="P3822" i="88"/>
  <c r="O3822" i="88"/>
  <c r="R3821" i="88"/>
  <c r="Q3821" i="88"/>
  <c r="T3821" i="88" s="1"/>
  <c r="P3821" i="88"/>
  <c r="O3821" i="88"/>
  <c r="R3820" i="88"/>
  <c r="Q3820" i="88"/>
  <c r="P3820" i="88"/>
  <c r="O3820" i="88"/>
  <c r="R3819" i="88"/>
  <c r="Q3819" i="88"/>
  <c r="T3819" i="88" s="1"/>
  <c r="P3819" i="88"/>
  <c r="O3819" i="88"/>
  <c r="R3818" i="88"/>
  <c r="Q3818" i="88"/>
  <c r="P3818" i="88"/>
  <c r="O3818" i="88"/>
  <c r="R3817" i="88"/>
  <c r="Q3817" i="88"/>
  <c r="P3817" i="88"/>
  <c r="O3817" i="88"/>
  <c r="R3816" i="88"/>
  <c r="Q3816" i="88"/>
  <c r="T3816" i="88" s="1"/>
  <c r="P3816" i="88"/>
  <c r="O3816" i="88"/>
  <c r="R3815" i="88"/>
  <c r="Q3815" i="88"/>
  <c r="T3815" i="88" s="1"/>
  <c r="P3815" i="88"/>
  <c r="O3815" i="88"/>
  <c r="R3814" i="88"/>
  <c r="Q3814" i="88"/>
  <c r="P3814" i="88"/>
  <c r="O3814" i="88"/>
  <c r="R3813" i="88"/>
  <c r="Q3813" i="88"/>
  <c r="T3813" i="88" s="1"/>
  <c r="P3813" i="88"/>
  <c r="O3813" i="88"/>
  <c r="R3812" i="88"/>
  <c r="Q3812" i="88"/>
  <c r="P3812" i="88"/>
  <c r="O3812" i="88"/>
  <c r="R3811" i="88"/>
  <c r="Q3811" i="88"/>
  <c r="P3811" i="88"/>
  <c r="O3811" i="88"/>
  <c r="R3810" i="88"/>
  <c r="Q3810" i="88"/>
  <c r="T3810" i="88" s="1"/>
  <c r="P3810" i="88"/>
  <c r="O3810" i="88"/>
  <c r="R3809" i="88"/>
  <c r="Q3809" i="88"/>
  <c r="T3809" i="88" s="1"/>
  <c r="P3809" i="88"/>
  <c r="O3809" i="88"/>
  <c r="R3808" i="88"/>
  <c r="Q3808" i="88"/>
  <c r="P3808" i="88"/>
  <c r="O3808" i="88"/>
  <c r="R3807" i="88"/>
  <c r="Q3807" i="88"/>
  <c r="T3807" i="88" s="1"/>
  <c r="P3807" i="88"/>
  <c r="O3807" i="88"/>
  <c r="R3806" i="88"/>
  <c r="Q3806" i="88"/>
  <c r="P3806" i="88"/>
  <c r="O3806" i="88"/>
  <c r="R3805" i="88"/>
  <c r="Q3805" i="88"/>
  <c r="P3805" i="88"/>
  <c r="O3805" i="88"/>
  <c r="R3804" i="88"/>
  <c r="Q3804" i="88"/>
  <c r="T3804" i="88" s="1"/>
  <c r="P3804" i="88"/>
  <c r="O3804" i="88"/>
  <c r="R3803" i="88"/>
  <c r="Q3803" i="88"/>
  <c r="T3803" i="88" s="1"/>
  <c r="P3803" i="88"/>
  <c r="O3803" i="88"/>
  <c r="R3802" i="88"/>
  <c r="Q3802" i="88"/>
  <c r="P3802" i="88"/>
  <c r="O3802" i="88"/>
  <c r="R3801" i="88"/>
  <c r="Q3801" i="88"/>
  <c r="T3801" i="88" s="1"/>
  <c r="P3801" i="88"/>
  <c r="O3801" i="88"/>
  <c r="R3800" i="88"/>
  <c r="Q3800" i="88"/>
  <c r="P3800" i="88"/>
  <c r="O3800" i="88"/>
  <c r="R3799" i="88"/>
  <c r="Q3799" i="88"/>
  <c r="P3799" i="88"/>
  <c r="O3799" i="88"/>
  <c r="R3798" i="88"/>
  <c r="Q3798" i="88"/>
  <c r="T3798" i="88" s="1"/>
  <c r="P3798" i="88"/>
  <c r="O3798" i="88"/>
  <c r="R3797" i="88"/>
  <c r="Q3797" i="88"/>
  <c r="T3797" i="88" s="1"/>
  <c r="P3797" i="88"/>
  <c r="O3797" i="88"/>
  <c r="R3796" i="88"/>
  <c r="Q3796" i="88"/>
  <c r="P3796" i="88"/>
  <c r="O3796" i="88"/>
  <c r="R3795" i="88"/>
  <c r="Q3795" i="88"/>
  <c r="T3795" i="88" s="1"/>
  <c r="P3795" i="88"/>
  <c r="O3795" i="88"/>
  <c r="R3794" i="88"/>
  <c r="Q3794" i="88"/>
  <c r="P3794" i="88"/>
  <c r="O3794" i="88"/>
  <c r="R3793" i="88"/>
  <c r="Q3793" i="88"/>
  <c r="P3793" i="88"/>
  <c r="O3793" i="88"/>
  <c r="R3792" i="88"/>
  <c r="Q3792" i="88"/>
  <c r="T3792" i="88" s="1"/>
  <c r="P3792" i="88"/>
  <c r="O3792" i="88"/>
  <c r="R3791" i="88"/>
  <c r="Q3791" i="88"/>
  <c r="T3791" i="88" s="1"/>
  <c r="P3791" i="88"/>
  <c r="O3791" i="88"/>
  <c r="R3790" i="88"/>
  <c r="Q3790" i="88"/>
  <c r="P3790" i="88"/>
  <c r="O3790" i="88"/>
  <c r="R3789" i="88"/>
  <c r="Q3789" i="88"/>
  <c r="T3789" i="88" s="1"/>
  <c r="P3789" i="88"/>
  <c r="O3789" i="88"/>
  <c r="R3788" i="88"/>
  <c r="Q3788" i="88"/>
  <c r="P3788" i="88"/>
  <c r="O3788" i="88"/>
  <c r="R3787" i="88"/>
  <c r="Q3787" i="88"/>
  <c r="P3787" i="88"/>
  <c r="O3787" i="88"/>
  <c r="R3786" i="88"/>
  <c r="Q3786" i="88"/>
  <c r="T3786" i="88" s="1"/>
  <c r="P3786" i="88"/>
  <c r="O3786" i="88"/>
  <c r="R3785" i="88"/>
  <c r="Q3785" i="88"/>
  <c r="T3785" i="88" s="1"/>
  <c r="P3785" i="88"/>
  <c r="O3785" i="88"/>
  <c r="R3784" i="88"/>
  <c r="Q3784" i="88"/>
  <c r="P3784" i="88"/>
  <c r="O3784" i="88"/>
  <c r="R3783" i="88"/>
  <c r="Q3783" i="88"/>
  <c r="T3783" i="88" s="1"/>
  <c r="P3783" i="88"/>
  <c r="O3783" i="88"/>
  <c r="R3782" i="88"/>
  <c r="Q3782" i="88"/>
  <c r="P3782" i="88"/>
  <c r="O3782" i="88"/>
  <c r="R3781" i="88"/>
  <c r="Q3781" i="88"/>
  <c r="P3781" i="88"/>
  <c r="O3781" i="88"/>
  <c r="R3780" i="88"/>
  <c r="Q3780" i="88"/>
  <c r="T3780" i="88" s="1"/>
  <c r="P3780" i="88"/>
  <c r="O3780" i="88"/>
  <c r="R3779" i="88"/>
  <c r="Q3779" i="88"/>
  <c r="T3779" i="88" s="1"/>
  <c r="P3779" i="88"/>
  <c r="O3779" i="88"/>
  <c r="R3778" i="88"/>
  <c r="Q3778" i="88"/>
  <c r="P3778" i="88"/>
  <c r="O3778" i="88"/>
  <c r="R3777" i="88"/>
  <c r="Q3777" i="88"/>
  <c r="T3777" i="88" s="1"/>
  <c r="P3777" i="88"/>
  <c r="O3777" i="88"/>
  <c r="R3776" i="88"/>
  <c r="Q3776" i="88"/>
  <c r="P3776" i="88"/>
  <c r="O3776" i="88"/>
  <c r="R3775" i="88"/>
  <c r="Q3775" i="88"/>
  <c r="P3775" i="88"/>
  <c r="O3775" i="88"/>
  <c r="R3774" i="88"/>
  <c r="Q3774" i="88"/>
  <c r="T3774" i="88" s="1"/>
  <c r="P3774" i="88"/>
  <c r="O3774" i="88"/>
  <c r="R3773" i="88"/>
  <c r="Q3773" i="88"/>
  <c r="T3773" i="88" s="1"/>
  <c r="P3773" i="88"/>
  <c r="O3773" i="88"/>
  <c r="R3772" i="88"/>
  <c r="Q3772" i="88"/>
  <c r="P3772" i="88"/>
  <c r="O3772" i="88"/>
  <c r="R3771" i="88"/>
  <c r="Q3771" i="88"/>
  <c r="T3771" i="88" s="1"/>
  <c r="P3771" i="88"/>
  <c r="O3771" i="88"/>
  <c r="R3770" i="88"/>
  <c r="Q3770" i="88"/>
  <c r="P3770" i="88"/>
  <c r="O3770" i="88"/>
  <c r="R3769" i="88"/>
  <c r="Q3769" i="88"/>
  <c r="P3769" i="88"/>
  <c r="O3769" i="88"/>
  <c r="R3768" i="88"/>
  <c r="Q3768" i="88"/>
  <c r="T3768" i="88" s="1"/>
  <c r="P3768" i="88"/>
  <c r="O3768" i="88"/>
  <c r="R3767" i="88"/>
  <c r="Q3767" i="88"/>
  <c r="T3767" i="88" s="1"/>
  <c r="P3767" i="88"/>
  <c r="O3767" i="88"/>
  <c r="R3766" i="88"/>
  <c r="Q3766" i="88"/>
  <c r="P3766" i="88"/>
  <c r="O3766" i="88"/>
  <c r="R3765" i="88"/>
  <c r="Q3765" i="88"/>
  <c r="T3765" i="88" s="1"/>
  <c r="P3765" i="88"/>
  <c r="O3765" i="88"/>
  <c r="R3764" i="88"/>
  <c r="Q3764" i="88"/>
  <c r="P3764" i="88"/>
  <c r="O3764" i="88"/>
  <c r="R3763" i="88"/>
  <c r="Q3763" i="88"/>
  <c r="P3763" i="88"/>
  <c r="O3763" i="88"/>
  <c r="R3762" i="88"/>
  <c r="Q3762" i="88"/>
  <c r="T3762" i="88" s="1"/>
  <c r="P3762" i="88"/>
  <c r="O3762" i="88"/>
  <c r="R3761" i="88"/>
  <c r="Q3761" i="88"/>
  <c r="T3761" i="88" s="1"/>
  <c r="P3761" i="88"/>
  <c r="O3761" i="88"/>
  <c r="R3760" i="88"/>
  <c r="Q3760" i="88"/>
  <c r="P3760" i="88"/>
  <c r="O3760" i="88"/>
  <c r="R3759" i="88"/>
  <c r="Q3759" i="88"/>
  <c r="T3759" i="88" s="1"/>
  <c r="P3759" i="88"/>
  <c r="O3759" i="88"/>
  <c r="R3758" i="88"/>
  <c r="Q3758" i="88"/>
  <c r="P3758" i="88"/>
  <c r="O3758" i="88"/>
  <c r="R3757" i="88"/>
  <c r="Q3757" i="88"/>
  <c r="P3757" i="88"/>
  <c r="O3757" i="88"/>
  <c r="R3756" i="88"/>
  <c r="Q3756" i="88"/>
  <c r="T3756" i="88" s="1"/>
  <c r="P3756" i="88"/>
  <c r="O3756" i="88"/>
  <c r="R3755" i="88"/>
  <c r="Q3755" i="88"/>
  <c r="T3755" i="88" s="1"/>
  <c r="P3755" i="88"/>
  <c r="O3755" i="88"/>
  <c r="R3754" i="88"/>
  <c r="Q3754" i="88"/>
  <c r="P3754" i="88"/>
  <c r="O3754" i="88"/>
  <c r="R3753" i="88"/>
  <c r="Q3753" i="88"/>
  <c r="T3753" i="88" s="1"/>
  <c r="P3753" i="88"/>
  <c r="O3753" i="88"/>
  <c r="R3752" i="88"/>
  <c r="Q3752" i="88"/>
  <c r="P3752" i="88"/>
  <c r="O3752" i="88"/>
  <c r="R3751" i="88"/>
  <c r="Q3751" i="88"/>
  <c r="P3751" i="88"/>
  <c r="O3751" i="88"/>
  <c r="R3750" i="88"/>
  <c r="Q3750" i="88"/>
  <c r="T3750" i="88" s="1"/>
  <c r="P3750" i="88"/>
  <c r="O3750" i="88"/>
  <c r="R3749" i="88"/>
  <c r="Q3749" i="88"/>
  <c r="T3749" i="88" s="1"/>
  <c r="P3749" i="88"/>
  <c r="O3749" i="88"/>
  <c r="R3748" i="88"/>
  <c r="Q3748" i="88"/>
  <c r="P3748" i="88"/>
  <c r="O3748" i="88"/>
  <c r="R3747" i="88"/>
  <c r="Q3747" i="88"/>
  <c r="T3747" i="88" s="1"/>
  <c r="P3747" i="88"/>
  <c r="O3747" i="88"/>
  <c r="R3746" i="88"/>
  <c r="Q3746" i="88"/>
  <c r="P3746" i="88"/>
  <c r="O3746" i="88"/>
  <c r="R3745" i="88"/>
  <c r="Q3745" i="88"/>
  <c r="P3745" i="88"/>
  <c r="O3745" i="88"/>
  <c r="R3744" i="88"/>
  <c r="Q3744" i="88"/>
  <c r="T3744" i="88" s="1"/>
  <c r="P3744" i="88"/>
  <c r="O3744" i="88"/>
  <c r="R3743" i="88"/>
  <c r="Q3743" i="88"/>
  <c r="T3743" i="88" s="1"/>
  <c r="P3743" i="88"/>
  <c r="O3743" i="88"/>
  <c r="R3742" i="88"/>
  <c r="Q3742" i="88"/>
  <c r="P3742" i="88"/>
  <c r="O3742" i="88"/>
  <c r="R3741" i="88"/>
  <c r="Q3741" i="88"/>
  <c r="T3741" i="88" s="1"/>
  <c r="P3741" i="88"/>
  <c r="O3741" i="88"/>
  <c r="R3740" i="88"/>
  <c r="Q3740" i="88"/>
  <c r="P3740" i="88"/>
  <c r="O3740" i="88"/>
  <c r="R3739" i="88"/>
  <c r="Q3739" i="88"/>
  <c r="P3739" i="88"/>
  <c r="O3739" i="88"/>
  <c r="R3738" i="88"/>
  <c r="Q3738" i="88"/>
  <c r="T3738" i="88" s="1"/>
  <c r="P3738" i="88"/>
  <c r="O3738" i="88"/>
  <c r="R3737" i="88"/>
  <c r="Q3737" i="88"/>
  <c r="T3737" i="88" s="1"/>
  <c r="P3737" i="88"/>
  <c r="O3737" i="88"/>
  <c r="R3736" i="88"/>
  <c r="Q3736" i="88"/>
  <c r="P3736" i="88"/>
  <c r="O3736" i="88"/>
  <c r="R3735" i="88"/>
  <c r="Q3735" i="88"/>
  <c r="T3735" i="88" s="1"/>
  <c r="P3735" i="88"/>
  <c r="O3735" i="88"/>
  <c r="R3734" i="88"/>
  <c r="Q3734" i="88"/>
  <c r="P3734" i="88"/>
  <c r="O3734" i="88"/>
  <c r="R3733" i="88"/>
  <c r="Q3733" i="88"/>
  <c r="P3733" i="88"/>
  <c r="O3733" i="88"/>
  <c r="R3732" i="88"/>
  <c r="Q3732" i="88"/>
  <c r="T3732" i="88" s="1"/>
  <c r="P3732" i="88"/>
  <c r="O3732" i="88"/>
  <c r="R3731" i="88"/>
  <c r="Q3731" i="88"/>
  <c r="T3731" i="88" s="1"/>
  <c r="P3731" i="88"/>
  <c r="O3731" i="88"/>
  <c r="R3730" i="88"/>
  <c r="Q3730" i="88"/>
  <c r="P3730" i="88"/>
  <c r="O3730" i="88"/>
  <c r="R3729" i="88"/>
  <c r="Q3729" i="88"/>
  <c r="T3729" i="88" s="1"/>
  <c r="P3729" i="88"/>
  <c r="O3729" i="88"/>
  <c r="R3728" i="88"/>
  <c r="Q3728" i="88"/>
  <c r="P3728" i="88"/>
  <c r="O3728" i="88"/>
  <c r="R3727" i="88"/>
  <c r="Q3727" i="88"/>
  <c r="P3727" i="88"/>
  <c r="O3727" i="88"/>
  <c r="R3726" i="88"/>
  <c r="Q3726" i="88"/>
  <c r="T3726" i="88" s="1"/>
  <c r="P3726" i="88"/>
  <c r="O3726" i="88"/>
  <c r="R3725" i="88"/>
  <c r="Q3725" i="88"/>
  <c r="T3725" i="88" s="1"/>
  <c r="P3725" i="88"/>
  <c r="O3725" i="88"/>
  <c r="R3724" i="88"/>
  <c r="Q3724" i="88"/>
  <c r="P3724" i="88"/>
  <c r="O3724" i="88"/>
  <c r="R3723" i="88"/>
  <c r="Q3723" i="88"/>
  <c r="T3723" i="88" s="1"/>
  <c r="P3723" i="88"/>
  <c r="O3723" i="88"/>
  <c r="R3722" i="88"/>
  <c r="Q3722" i="88"/>
  <c r="P3722" i="88"/>
  <c r="O3722" i="88"/>
  <c r="R3721" i="88"/>
  <c r="Q3721" i="88"/>
  <c r="P3721" i="88"/>
  <c r="O3721" i="88"/>
  <c r="R3720" i="88"/>
  <c r="Q3720" i="88"/>
  <c r="T3720" i="88" s="1"/>
  <c r="P3720" i="88"/>
  <c r="O3720" i="88"/>
  <c r="R3719" i="88"/>
  <c r="Q3719" i="88"/>
  <c r="T3719" i="88" s="1"/>
  <c r="P3719" i="88"/>
  <c r="O3719" i="88"/>
  <c r="R3718" i="88"/>
  <c r="Q3718" i="88"/>
  <c r="P3718" i="88"/>
  <c r="O3718" i="88"/>
  <c r="R3717" i="88"/>
  <c r="Q3717" i="88"/>
  <c r="T3717" i="88" s="1"/>
  <c r="P3717" i="88"/>
  <c r="O3717" i="88"/>
  <c r="R3716" i="88"/>
  <c r="Q3716" i="88"/>
  <c r="P3716" i="88"/>
  <c r="O3716" i="88"/>
  <c r="R3715" i="88"/>
  <c r="Q3715" i="88"/>
  <c r="P3715" i="88"/>
  <c r="O3715" i="88"/>
  <c r="R3714" i="88"/>
  <c r="Q3714" i="88"/>
  <c r="T3714" i="88" s="1"/>
  <c r="P3714" i="88"/>
  <c r="O3714" i="88"/>
  <c r="R3713" i="88"/>
  <c r="Q3713" i="88"/>
  <c r="T3713" i="88" s="1"/>
  <c r="P3713" i="88"/>
  <c r="O3713" i="88"/>
  <c r="R3712" i="88"/>
  <c r="Q3712" i="88"/>
  <c r="P3712" i="88"/>
  <c r="O3712" i="88"/>
  <c r="R3711" i="88"/>
  <c r="Q3711" i="88"/>
  <c r="T3711" i="88" s="1"/>
  <c r="P3711" i="88"/>
  <c r="O3711" i="88"/>
  <c r="R3710" i="88"/>
  <c r="Q3710" i="88"/>
  <c r="P3710" i="88"/>
  <c r="O3710" i="88"/>
  <c r="R3709" i="88"/>
  <c r="Q3709" i="88"/>
  <c r="P3709" i="88"/>
  <c r="O3709" i="88"/>
  <c r="R3708" i="88"/>
  <c r="Q3708" i="88"/>
  <c r="T3708" i="88" s="1"/>
  <c r="P3708" i="88"/>
  <c r="O3708" i="88"/>
  <c r="R3707" i="88"/>
  <c r="Q3707" i="88"/>
  <c r="T3707" i="88" s="1"/>
  <c r="P3707" i="88"/>
  <c r="O3707" i="88"/>
  <c r="R3706" i="88"/>
  <c r="Q3706" i="88"/>
  <c r="P3706" i="88"/>
  <c r="O3706" i="88"/>
  <c r="R3705" i="88"/>
  <c r="Q3705" i="88"/>
  <c r="T3705" i="88" s="1"/>
  <c r="P3705" i="88"/>
  <c r="O3705" i="88"/>
  <c r="R3704" i="88"/>
  <c r="Q3704" i="88"/>
  <c r="P3704" i="88"/>
  <c r="O3704" i="88"/>
  <c r="R3703" i="88"/>
  <c r="Q3703" i="88"/>
  <c r="P3703" i="88"/>
  <c r="O3703" i="88"/>
  <c r="R3702" i="88"/>
  <c r="Q3702" i="88"/>
  <c r="T3702" i="88" s="1"/>
  <c r="P3702" i="88"/>
  <c r="O3702" i="88"/>
  <c r="R3701" i="88"/>
  <c r="Q3701" i="88"/>
  <c r="T3701" i="88" s="1"/>
  <c r="P3701" i="88"/>
  <c r="O3701" i="88"/>
  <c r="R3700" i="88"/>
  <c r="Q3700" i="88"/>
  <c r="P3700" i="88"/>
  <c r="O3700" i="88"/>
  <c r="R3699" i="88"/>
  <c r="Q3699" i="88"/>
  <c r="T3699" i="88" s="1"/>
  <c r="P3699" i="88"/>
  <c r="O3699" i="88"/>
  <c r="R3698" i="88"/>
  <c r="Q3698" i="88"/>
  <c r="P3698" i="88"/>
  <c r="O3698" i="88"/>
  <c r="R3697" i="88"/>
  <c r="Q3697" i="88"/>
  <c r="P3697" i="88"/>
  <c r="O3697" i="88"/>
  <c r="R3696" i="88"/>
  <c r="Q3696" i="88"/>
  <c r="T3696" i="88" s="1"/>
  <c r="P3696" i="88"/>
  <c r="O3696" i="88"/>
  <c r="R3695" i="88"/>
  <c r="Q3695" i="88"/>
  <c r="T3695" i="88" s="1"/>
  <c r="P3695" i="88"/>
  <c r="O3695" i="88"/>
  <c r="R3694" i="88"/>
  <c r="Q3694" i="88"/>
  <c r="P3694" i="88"/>
  <c r="O3694" i="88"/>
  <c r="R3693" i="88"/>
  <c r="Q3693" i="88"/>
  <c r="T3693" i="88" s="1"/>
  <c r="P3693" i="88"/>
  <c r="O3693" i="88"/>
  <c r="R3692" i="88"/>
  <c r="Q3692" i="88"/>
  <c r="P3692" i="88"/>
  <c r="O3692" i="88"/>
  <c r="R3691" i="88"/>
  <c r="Q3691" i="88"/>
  <c r="P3691" i="88"/>
  <c r="O3691" i="88"/>
  <c r="R3690" i="88"/>
  <c r="Q3690" i="88"/>
  <c r="T3690" i="88" s="1"/>
  <c r="P3690" i="88"/>
  <c r="O3690" i="88"/>
  <c r="R3689" i="88"/>
  <c r="Q3689" i="88"/>
  <c r="T3689" i="88" s="1"/>
  <c r="P3689" i="88"/>
  <c r="O3689" i="88"/>
  <c r="R3688" i="88"/>
  <c r="Q3688" i="88"/>
  <c r="P3688" i="88"/>
  <c r="O3688" i="88"/>
  <c r="R3687" i="88"/>
  <c r="Q3687" i="88"/>
  <c r="T3687" i="88" s="1"/>
  <c r="P3687" i="88"/>
  <c r="O3687" i="88"/>
  <c r="R3686" i="88"/>
  <c r="Q3686" i="88"/>
  <c r="P3686" i="88"/>
  <c r="O3686" i="88"/>
  <c r="R3685" i="88"/>
  <c r="Q3685" i="88"/>
  <c r="P3685" i="88"/>
  <c r="O3685" i="88"/>
  <c r="R3684" i="88"/>
  <c r="Q3684" i="88"/>
  <c r="T3684" i="88" s="1"/>
  <c r="P3684" i="88"/>
  <c r="O3684" i="88"/>
  <c r="R3683" i="88"/>
  <c r="Q3683" i="88"/>
  <c r="T3683" i="88" s="1"/>
  <c r="P3683" i="88"/>
  <c r="O3683" i="88"/>
  <c r="R3682" i="88"/>
  <c r="Q3682" i="88"/>
  <c r="P3682" i="88"/>
  <c r="O3682" i="88"/>
  <c r="R3681" i="88"/>
  <c r="Q3681" i="88"/>
  <c r="T3681" i="88" s="1"/>
  <c r="P3681" i="88"/>
  <c r="O3681" i="88"/>
  <c r="R3680" i="88"/>
  <c r="Q3680" i="88"/>
  <c r="P3680" i="88"/>
  <c r="O3680" i="88"/>
  <c r="R3679" i="88"/>
  <c r="Q3679" i="88"/>
  <c r="P3679" i="88"/>
  <c r="O3679" i="88"/>
  <c r="R3678" i="88"/>
  <c r="Q3678" i="88"/>
  <c r="T3678" i="88" s="1"/>
  <c r="P3678" i="88"/>
  <c r="O3678" i="88"/>
  <c r="R3677" i="88"/>
  <c r="Q3677" i="88"/>
  <c r="T3677" i="88" s="1"/>
  <c r="P3677" i="88"/>
  <c r="O3677" i="88"/>
  <c r="R3676" i="88"/>
  <c r="Q3676" i="88"/>
  <c r="P3676" i="88"/>
  <c r="O3676" i="88"/>
  <c r="R3675" i="88"/>
  <c r="Q3675" i="88"/>
  <c r="T3675" i="88" s="1"/>
  <c r="P3675" i="88"/>
  <c r="O3675" i="88"/>
  <c r="R3674" i="88"/>
  <c r="Q3674" i="88"/>
  <c r="P3674" i="88"/>
  <c r="O3674" i="88"/>
  <c r="R3673" i="88"/>
  <c r="Q3673" i="88"/>
  <c r="P3673" i="88"/>
  <c r="O3673" i="88"/>
  <c r="R3672" i="88"/>
  <c r="Q3672" i="88"/>
  <c r="T3672" i="88" s="1"/>
  <c r="P3672" i="88"/>
  <c r="O3672" i="88"/>
  <c r="R3671" i="88"/>
  <c r="Q3671" i="88"/>
  <c r="T3671" i="88" s="1"/>
  <c r="P3671" i="88"/>
  <c r="O3671" i="88"/>
  <c r="R3670" i="88"/>
  <c r="Q3670" i="88"/>
  <c r="P3670" i="88"/>
  <c r="O3670" i="88"/>
  <c r="R3669" i="88"/>
  <c r="Q3669" i="88"/>
  <c r="T3669" i="88" s="1"/>
  <c r="P3669" i="88"/>
  <c r="O3669" i="88"/>
  <c r="R3668" i="88"/>
  <c r="Q3668" i="88"/>
  <c r="P3668" i="88"/>
  <c r="O3668" i="88"/>
  <c r="R3667" i="88"/>
  <c r="Q3667" i="88"/>
  <c r="P3667" i="88"/>
  <c r="O3667" i="88"/>
  <c r="R3666" i="88"/>
  <c r="Q3666" i="88"/>
  <c r="T3666" i="88" s="1"/>
  <c r="P3666" i="88"/>
  <c r="O3666" i="88"/>
  <c r="R3665" i="88"/>
  <c r="Q3665" i="88"/>
  <c r="T3665" i="88" s="1"/>
  <c r="P3665" i="88"/>
  <c r="O3665" i="88"/>
  <c r="R3664" i="88"/>
  <c r="Q3664" i="88"/>
  <c r="P3664" i="88"/>
  <c r="O3664" i="88"/>
  <c r="R3663" i="88"/>
  <c r="Q3663" i="88"/>
  <c r="T3663" i="88" s="1"/>
  <c r="P3663" i="88"/>
  <c r="O3663" i="88"/>
  <c r="R3662" i="88"/>
  <c r="Q3662" i="88"/>
  <c r="P3662" i="88"/>
  <c r="O3662" i="88"/>
  <c r="R3661" i="88"/>
  <c r="Q3661" i="88"/>
  <c r="P3661" i="88"/>
  <c r="O3661" i="88"/>
  <c r="R3660" i="88"/>
  <c r="Q3660" i="88"/>
  <c r="T3660" i="88" s="1"/>
  <c r="P3660" i="88"/>
  <c r="O3660" i="88"/>
  <c r="R3659" i="88"/>
  <c r="Q3659" i="88"/>
  <c r="T3659" i="88" s="1"/>
  <c r="P3659" i="88"/>
  <c r="O3659" i="88"/>
  <c r="R3658" i="88"/>
  <c r="Q3658" i="88"/>
  <c r="P3658" i="88"/>
  <c r="O3658" i="88"/>
  <c r="R3657" i="88"/>
  <c r="Q3657" i="88"/>
  <c r="T3657" i="88" s="1"/>
  <c r="P3657" i="88"/>
  <c r="O3657" i="88"/>
  <c r="R3656" i="88"/>
  <c r="Q3656" i="88"/>
  <c r="P3656" i="88"/>
  <c r="O3656" i="88"/>
  <c r="R3655" i="88"/>
  <c r="Q3655" i="88"/>
  <c r="P3655" i="88"/>
  <c r="O3655" i="88"/>
  <c r="R3654" i="88"/>
  <c r="Q3654" i="88"/>
  <c r="T3654" i="88" s="1"/>
  <c r="P3654" i="88"/>
  <c r="O3654" i="88"/>
  <c r="R3653" i="88"/>
  <c r="Q3653" i="88"/>
  <c r="T3653" i="88" s="1"/>
  <c r="P3653" i="88"/>
  <c r="O3653" i="88"/>
  <c r="R3652" i="88"/>
  <c r="Q3652" i="88"/>
  <c r="P3652" i="88"/>
  <c r="O3652" i="88"/>
  <c r="R3651" i="88"/>
  <c r="Q3651" i="88"/>
  <c r="T3651" i="88" s="1"/>
  <c r="P3651" i="88"/>
  <c r="O3651" i="88"/>
  <c r="R3650" i="88"/>
  <c r="Q3650" i="88"/>
  <c r="P3650" i="88"/>
  <c r="O3650" i="88"/>
  <c r="R3649" i="88"/>
  <c r="Q3649" i="88"/>
  <c r="P3649" i="88"/>
  <c r="O3649" i="88"/>
  <c r="R3648" i="88"/>
  <c r="Q3648" i="88"/>
  <c r="T3648" i="88" s="1"/>
  <c r="P3648" i="88"/>
  <c r="O3648" i="88"/>
  <c r="R3647" i="88"/>
  <c r="Q3647" i="88"/>
  <c r="T3647" i="88" s="1"/>
  <c r="P3647" i="88"/>
  <c r="O3647" i="88"/>
  <c r="R3646" i="88"/>
  <c r="Q3646" i="88"/>
  <c r="P3646" i="88"/>
  <c r="O3646" i="88"/>
  <c r="R3645" i="88"/>
  <c r="Q3645" i="88"/>
  <c r="T3645" i="88" s="1"/>
  <c r="P3645" i="88"/>
  <c r="O3645" i="88"/>
  <c r="R3644" i="88"/>
  <c r="Q3644" i="88"/>
  <c r="P3644" i="88"/>
  <c r="O3644" i="88"/>
  <c r="R3643" i="88"/>
  <c r="Q3643" i="88"/>
  <c r="P3643" i="88"/>
  <c r="O3643" i="88"/>
  <c r="R3642" i="88"/>
  <c r="Q3642" i="88"/>
  <c r="T3642" i="88" s="1"/>
  <c r="P3642" i="88"/>
  <c r="O3642" i="88"/>
  <c r="R3641" i="88"/>
  <c r="Q3641" i="88"/>
  <c r="T3641" i="88" s="1"/>
  <c r="P3641" i="88"/>
  <c r="O3641" i="88"/>
  <c r="R3640" i="88"/>
  <c r="Q3640" i="88"/>
  <c r="P3640" i="88"/>
  <c r="O3640" i="88"/>
  <c r="R3639" i="88"/>
  <c r="Q3639" i="88"/>
  <c r="T3639" i="88" s="1"/>
  <c r="P3639" i="88"/>
  <c r="O3639" i="88"/>
  <c r="R3638" i="88"/>
  <c r="Q3638" i="88"/>
  <c r="P3638" i="88"/>
  <c r="O3638" i="88"/>
  <c r="R3637" i="88"/>
  <c r="Q3637" i="88"/>
  <c r="P3637" i="88"/>
  <c r="O3637" i="88"/>
  <c r="R3636" i="88"/>
  <c r="Q3636" i="88"/>
  <c r="T3636" i="88" s="1"/>
  <c r="P3636" i="88"/>
  <c r="O3636" i="88"/>
  <c r="R3635" i="88"/>
  <c r="Q3635" i="88"/>
  <c r="T3635" i="88" s="1"/>
  <c r="P3635" i="88"/>
  <c r="O3635" i="88"/>
  <c r="R3634" i="88"/>
  <c r="Q3634" i="88"/>
  <c r="P3634" i="88"/>
  <c r="O3634" i="88"/>
  <c r="R3633" i="88"/>
  <c r="Q3633" i="88"/>
  <c r="T3633" i="88" s="1"/>
  <c r="P3633" i="88"/>
  <c r="O3633" i="88"/>
  <c r="R3632" i="88"/>
  <c r="Q3632" i="88"/>
  <c r="P3632" i="88"/>
  <c r="O3632" i="88"/>
  <c r="R3631" i="88"/>
  <c r="Q3631" i="88"/>
  <c r="P3631" i="88"/>
  <c r="O3631" i="88"/>
  <c r="R3630" i="88"/>
  <c r="Q3630" i="88"/>
  <c r="T3630" i="88" s="1"/>
  <c r="P3630" i="88"/>
  <c r="O3630" i="88"/>
  <c r="R3629" i="88"/>
  <c r="Q3629" i="88"/>
  <c r="T3629" i="88" s="1"/>
  <c r="P3629" i="88"/>
  <c r="O3629" i="88"/>
  <c r="R3628" i="88"/>
  <c r="Q3628" i="88"/>
  <c r="P3628" i="88"/>
  <c r="O3628" i="88"/>
  <c r="R3627" i="88"/>
  <c r="Q3627" i="88"/>
  <c r="T3627" i="88" s="1"/>
  <c r="P3627" i="88"/>
  <c r="O3627" i="88"/>
  <c r="R3626" i="88"/>
  <c r="Q3626" i="88"/>
  <c r="P3626" i="88"/>
  <c r="O3626" i="88"/>
  <c r="R3625" i="88"/>
  <c r="Q3625" i="88"/>
  <c r="P3625" i="88"/>
  <c r="O3625" i="88"/>
  <c r="R3624" i="88"/>
  <c r="Q3624" i="88"/>
  <c r="T3624" i="88" s="1"/>
  <c r="P3624" i="88"/>
  <c r="O3624" i="88"/>
  <c r="R3623" i="88"/>
  <c r="Q3623" i="88"/>
  <c r="T3623" i="88" s="1"/>
  <c r="P3623" i="88"/>
  <c r="O3623" i="88"/>
  <c r="R3622" i="88"/>
  <c r="Q3622" i="88"/>
  <c r="P3622" i="88"/>
  <c r="O3622" i="88"/>
  <c r="R3621" i="88"/>
  <c r="Q3621" i="88"/>
  <c r="T3621" i="88" s="1"/>
  <c r="P3621" i="88"/>
  <c r="O3621" i="88"/>
  <c r="R3620" i="88"/>
  <c r="Q3620" i="88"/>
  <c r="P3620" i="88"/>
  <c r="O3620" i="88"/>
  <c r="R3619" i="88"/>
  <c r="Q3619" i="88"/>
  <c r="P3619" i="88"/>
  <c r="O3619" i="88"/>
  <c r="R3618" i="88"/>
  <c r="Q3618" i="88"/>
  <c r="T3618" i="88" s="1"/>
  <c r="P3618" i="88"/>
  <c r="O3618" i="88"/>
  <c r="R3617" i="88"/>
  <c r="Q3617" i="88"/>
  <c r="T3617" i="88" s="1"/>
  <c r="P3617" i="88"/>
  <c r="O3617" i="88"/>
  <c r="R3616" i="88"/>
  <c r="Q3616" i="88"/>
  <c r="P3616" i="88"/>
  <c r="O3616" i="88"/>
  <c r="R3615" i="88"/>
  <c r="Q3615" i="88"/>
  <c r="T3615" i="88" s="1"/>
  <c r="P3615" i="88"/>
  <c r="O3615" i="88"/>
  <c r="R3614" i="88"/>
  <c r="Q3614" i="88"/>
  <c r="P3614" i="88"/>
  <c r="O3614" i="88"/>
  <c r="R3613" i="88"/>
  <c r="Q3613" i="88"/>
  <c r="P3613" i="88"/>
  <c r="O3613" i="88"/>
  <c r="R3612" i="88"/>
  <c r="Q3612" i="88"/>
  <c r="T3612" i="88" s="1"/>
  <c r="P3612" i="88"/>
  <c r="O3612" i="88"/>
  <c r="R3611" i="88"/>
  <c r="Q3611" i="88"/>
  <c r="T3611" i="88" s="1"/>
  <c r="P3611" i="88"/>
  <c r="O3611" i="88"/>
  <c r="R3610" i="88"/>
  <c r="Q3610" i="88"/>
  <c r="P3610" i="88"/>
  <c r="O3610" i="88"/>
  <c r="R3609" i="88"/>
  <c r="Q3609" i="88"/>
  <c r="T3609" i="88" s="1"/>
  <c r="P3609" i="88"/>
  <c r="O3609" i="88"/>
  <c r="R3608" i="88"/>
  <c r="Q3608" i="88"/>
  <c r="P3608" i="88"/>
  <c r="O3608" i="88"/>
  <c r="R3607" i="88"/>
  <c r="Q3607" i="88"/>
  <c r="P3607" i="88"/>
  <c r="O3607" i="88"/>
  <c r="R3606" i="88"/>
  <c r="Q3606" i="88"/>
  <c r="T3606" i="88" s="1"/>
  <c r="P3606" i="88"/>
  <c r="O3606" i="88"/>
  <c r="R3605" i="88"/>
  <c r="Q3605" i="88"/>
  <c r="T3605" i="88" s="1"/>
  <c r="P3605" i="88"/>
  <c r="O3605" i="88"/>
  <c r="R3604" i="88"/>
  <c r="Q3604" i="88"/>
  <c r="P3604" i="88"/>
  <c r="O3604" i="88"/>
  <c r="R3603" i="88"/>
  <c r="Q3603" i="88"/>
  <c r="T3603" i="88" s="1"/>
  <c r="P3603" i="88"/>
  <c r="O3603" i="88"/>
  <c r="R3602" i="88"/>
  <c r="Q3602" i="88"/>
  <c r="P3602" i="88"/>
  <c r="O3602" i="88"/>
  <c r="R3601" i="88"/>
  <c r="Q3601" i="88"/>
  <c r="P3601" i="88"/>
  <c r="O3601" i="88"/>
  <c r="R3600" i="88"/>
  <c r="Q3600" i="88"/>
  <c r="T3600" i="88" s="1"/>
  <c r="P3600" i="88"/>
  <c r="O3600" i="88"/>
  <c r="R3599" i="88"/>
  <c r="Q3599" i="88"/>
  <c r="T3599" i="88" s="1"/>
  <c r="P3599" i="88"/>
  <c r="O3599" i="88"/>
  <c r="R3598" i="88"/>
  <c r="Q3598" i="88"/>
  <c r="P3598" i="88"/>
  <c r="O3598" i="88"/>
  <c r="R3597" i="88"/>
  <c r="Q3597" i="88"/>
  <c r="T3597" i="88" s="1"/>
  <c r="P3597" i="88"/>
  <c r="O3597" i="88"/>
  <c r="R3596" i="88"/>
  <c r="Q3596" i="88"/>
  <c r="P3596" i="88"/>
  <c r="O3596" i="88"/>
  <c r="R3595" i="88"/>
  <c r="Q3595" i="88"/>
  <c r="P3595" i="88"/>
  <c r="O3595" i="88"/>
  <c r="R3594" i="88"/>
  <c r="Q3594" i="88"/>
  <c r="T3594" i="88" s="1"/>
  <c r="P3594" i="88"/>
  <c r="O3594" i="88"/>
  <c r="R3593" i="88"/>
  <c r="Q3593" i="88"/>
  <c r="T3593" i="88" s="1"/>
  <c r="P3593" i="88"/>
  <c r="O3593" i="88"/>
  <c r="R3592" i="88"/>
  <c r="Q3592" i="88"/>
  <c r="P3592" i="88"/>
  <c r="O3592" i="88"/>
  <c r="R3591" i="88"/>
  <c r="Q3591" i="88"/>
  <c r="T3591" i="88" s="1"/>
  <c r="P3591" i="88"/>
  <c r="O3591" i="88"/>
  <c r="R3590" i="88"/>
  <c r="Q3590" i="88"/>
  <c r="P3590" i="88"/>
  <c r="O3590" i="88"/>
  <c r="R3589" i="88"/>
  <c r="Q3589" i="88"/>
  <c r="P3589" i="88"/>
  <c r="O3589" i="88"/>
  <c r="R3588" i="88"/>
  <c r="Q3588" i="88"/>
  <c r="T3588" i="88" s="1"/>
  <c r="P3588" i="88"/>
  <c r="O3588" i="88"/>
  <c r="R3587" i="88"/>
  <c r="Q3587" i="88"/>
  <c r="T3587" i="88" s="1"/>
  <c r="P3587" i="88"/>
  <c r="O3587" i="88"/>
  <c r="R3586" i="88"/>
  <c r="Q3586" i="88"/>
  <c r="P3586" i="88"/>
  <c r="O3586" i="88"/>
  <c r="R3585" i="88"/>
  <c r="Q3585" i="88"/>
  <c r="T3585" i="88" s="1"/>
  <c r="P3585" i="88"/>
  <c r="O3585" i="88"/>
  <c r="R3584" i="88"/>
  <c r="Q3584" i="88"/>
  <c r="P3584" i="88"/>
  <c r="O3584" i="88"/>
  <c r="R3583" i="88"/>
  <c r="Q3583" i="88"/>
  <c r="P3583" i="88"/>
  <c r="O3583" i="88"/>
  <c r="R3582" i="88"/>
  <c r="Q3582" i="88"/>
  <c r="T3582" i="88" s="1"/>
  <c r="P3582" i="88"/>
  <c r="O3582" i="88"/>
  <c r="R3581" i="88"/>
  <c r="Q3581" i="88"/>
  <c r="T3581" i="88" s="1"/>
  <c r="P3581" i="88"/>
  <c r="O3581" i="88"/>
  <c r="R3580" i="88"/>
  <c r="Q3580" i="88"/>
  <c r="P3580" i="88"/>
  <c r="O3580" i="88"/>
  <c r="R3579" i="88"/>
  <c r="Q3579" i="88"/>
  <c r="T3579" i="88" s="1"/>
  <c r="P3579" i="88"/>
  <c r="O3579" i="88"/>
  <c r="R3578" i="88"/>
  <c r="Q3578" i="88"/>
  <c r="P3578" i="88"/>
  <c r="O3578" i="88"/>
  <c r="R3577" i="88"/>
  <c r="Q3577" i="88"/>
  <c r="P3577" i="88"/>
  <c r="O3577" i="88"/>
  <c r="R3576" i="88"/>
  <c r="Q3576" i="88"/>
  <c r="T3576" i="88" s="1"/>
  <c r="P3576" i="88"/>
  <c r="O3576" i="88"/>
  <c r="R3575" i="88"/>
  <c r="Q3575" i="88"/>
  <c r="T3575" i="88" s="1"/>
  <c r="P3575" i="88"/>
  <c r="O3575" i="88"/>
  <c r="R3574" i="88"/>
  <c r="Q3574" i="88"/>
  <c r="P3574" i="88"/>
  <c r="O3574" i="88"/>
  <c r="R3573" i="88"/>
  <c r="Q3573" i="88"/>
  <c r="T3573" i="88" s="1"/>
  <c r="P3573" i="88"/>
  <c r="O3573" i="88"/>
  <c r="R3572" i="88"/>
  <c r="Q3572" i="88"/>
  <c r="P3572" i="88"/>
  <c r="O3572" i="88"/>
  <c r="R3571" i="88"/>
  <c r="Q3571" i="88"/>
  <c r="P3571" i="88"/>
  <c r="O3571" i="88"/>
  <c r="R3570" i="88"/>
  <c r="Q3570" i="88"/>
  <c r="T3570" i="88" s="1"/>
  <c r="P3570" i="88"/>
  <c r="O3570" i="88"/>
  <c r="R3569" i="88"/>
  <c r="Q3569" i="88"/>
  <c r="T3569" i="88" s="1"/>
  <c r="P3569" i="88"/>
  <c r="O3569" i="88"/>
  <c r="R3568" i="88"/>
  <c r="Q3568" i="88"/>
  <c r="P3568" i="88"/>
  <c r="O3568" i="88"/>
  <c r="R3567" i="88"/>
  <c r="Q3567" i="88"/>
  <c r="T3567" i="88" s="1"/>
  <c r="P3567" i="88"/>
  <c r="O3567" i="88"/>
  <c r="R3566" i="88"/>
  <c r="Q3566" i="88"/>
  <c r="P3566" i="88"/>
  <c r="O3566" i="88"/>
  <c r="R3565" i="88"/>
  <c r="Q3565" i="88"/>
  <c r="P3565" i="88"/>
  <c r="O3565" i="88"/>
  <c r="R3564" i="88"/>
  <c r="Q3564" i="88"/>
  <c r="T3564" i="88" s="1"/>
  <c r="P3564" i="88"/>
  <c r="O3564" i="88"/>
  <c r="R3563" i="88"/>
  <c r="Q3563" i="88"/>
  <c r="T3563" i="88" s="1"/>
  <c r="P3563" i="88"/>
  <c r="O3563" i="88"/>
  <c r="R3562" i="88"/>
  <c r="Q3562" i="88"/>
  <c r="P3562" i="88"/>
  <c r="O3562" i="88"/>
  <c r="R3561" i="88"/>
  <c r="Q3561" i="88"/>
  <c r="T3561" i="88" s="1"/>
  <c r="P3561" i="88"/>
  <c r="O3561" i="88"/>
  <c r="R3560" i="88"/>
  <c r="Q3560" i="88"/>
  <c r="P3560" i="88"/>
  <c r="O3560" i="88"/>
  <c r="R3559" i="88"/>
  <c r="Q3559" i="88"/>
  <c r="P3559" i="88"/>
  <c r="O3559" i="88"/>
  <c r="R3558" i="88"/>
  <c r="Q3558" i="88"/>
  <c r="T3558" i="88" s="1"/>
  <c r="P3558" i="88"/>
  <c r="O3558" i="88"/>
  <c r="R3557" i="88"/>
  <c r="Q3557" i="88"/>
  <c r="T3557" i="88" s="1"/>
  <c r="P3557" i="88"/>
  <c r="O3557" i="88"/>
  <c r="R3556" i="88"/>
  <c r="Q3556" i="88"/>
  <c r="P3556" i="88"/>
  <c r="O3556" i="88"/>
  <c r="R3555" i="88"/>
  <c r="Q3555" i="88"/>
  <c r="T3555" i="88" s="1"/>
  <c r="P3555" i="88"/>
  <c r="O3555" i="88"/>
  <c r="R3554" i="88"/>
  <c r="Q3554" i="88"/>
  <c r="P3554" i="88"/>
  <c r="O3554" i="88"/>
  <c r="R3553" i="88"/>
  <c r="Q3553" i="88"/>
  <c r="P3553" i="88"/>
  <c r="O3553" i="88"/>
  <c r="R3552" i="88"/>
  <c r="Q3552" i="88"/>
  <c r="T3552" i="88" s="1"/>
  <c r="P3552" i="88"/>
  <c r="O3552" i="88"/>
  <c r="R3551" i="88"/>
  <c r="Q3551" i="88"/>
  <c r="T3551" i="88" s="1"/>
  <c r="P3551" i="88"/>
  <c r="O3551" i="88"/>
  <c r="R3550" i="88"/>
  <c r="Q3550" i="88"/>
  <c r="P3550" i="88"/>
  <c r="O3550" i="88"/>
  <c r="R3549" i="88"/>
  <c r="Q3549" i="88"/>
  <c r="T3549" i="88" s="1"/>
  <c r="P3549" i="88"/>
  <c r="O3549" i="88"/>
  <c r="R3548" i="88"/>
  <c r="Q3548" i="88"/>
  <c r="P3548" i="88"/>
  <c r="O3548" i="88"/>
  <c r="R3547" i="88"/>
  <c r="Q3547" i="88"/>
  <c r="P3547" i="88"/>
  <c r="O3547" i="88"/>
  <c r="S3547" i="88" s="1"/>
  <c r="R3546" i="88"/>
  <c r="Q3546" i="88"/>
  <c r="T3546" i="88" s="1"/>
  <c r="P3546" i="88"/>
  <c r="O3546" i="88"/>
  <c r="R3545" i="88"/>
  <c r="Q3545" i="88"/>
  <c r="T3545" i="88" s="1"/>
  <c r="P3545" i="88"/>
  <c r="O3545" i="88"/>
  <c r="R3544" i="88"/>
  <c r="Q3544" i="88"/>
  <c r="P3544" i="88"/>
  <c r="O3544" i="88"/>
  <c r="R3543" i="88"/>
  <c r="Q3543" i="88"/>
  <c r="T3543" i="88" s="1"/>
  <c r="P3543" i="88"/>
  <c r="O3543" i="88"/>
  <c r="R3542" i="88"/>
  <c r="Q3542" i="88"/>
  <c r="P3542" i="88"/>
  <c r="O3542" i="88"/>
  <c r="R3541" i="88"/>
  <c r="Q3541" i="88"/>
  <c r="P3541" i="88"/>
  <c r="O3541" i="88"/>
  <c r="R3540" i="88"/>
  <c r="Q3540" i="88"/>
  <c r="T3540" i="88" s="1"/>
  <c r="P3540" i="88"/>
  <c r="O3540" i="88"/>
  <c r="R3539" i="88"/>
  <c r="Q3539" i="88"/>
  <c r="T3539" i="88" s="1"/>
  <c r="P3539" i="88"/>
  <c r="O3539" i="88"/>
  <c r="R3538" i="88"/>
  <c r="Q3538" i="88"/>
  <c r="P3538" i="88"/>
  <c r="O3538" i="88"/>
  <c r="R3537" i="88"/>
  <c r="Q3537" i="88"/>
  <c r="T3537" i="88" s="1"/>
  <c r="P3537" i="88"/>
  <c r="O3537" i="88"/>
  <c r="R3536" i="88"/>
  <c r="Q3536" i="88"/>
  <c r="P3536" i="88"/>
  <c r="O3536" i="88"/>
  <c r="R3535" i="88"/>
  <c r="Q3535" i="88"/>
  <c r="P3535" i="88"/>
  <c r="O3535" i="88"/>
  <c r="S3535" i="88" s="1"/>
  <c r="R3534" i="88"/>
  <c r="Q3534" i="88"/>
  <c r="T3534" i="88" s="1"/>
  <c r="P3534" i="88"/>
  <c r="O3534" i="88"/>
  <c r="R3533" i="88"/>
  <c r="Q3533" i="88"/>
  <c r="T3533" i="88" s="1"/>
  <c r="P3533" i="88"/>
  <c r="O3533" i="88"/>
  <c r="R3532" i="88"/>
  <c r="Q3532" i="88"/>
  <c r="P3532" i="88"/>
  <c r="O3532" i="88"/>
  <c r="R3531" i="88"/>
  <c r="Q3531" i="88"/>
  <c r="T3531" i="88" s="1"/>
  <c r="P3531" i="88"/>
  <c r="O3531" i="88"/>
  <c r="R3530" i="88"/>
  <c r="Q3530" i="88"/>
  <c r="P3530" i="88"/>
  <c r="O3530" i="88"/>
  <c r="R3529" i="88"/>
  <c r="Q3529" i="88"/>
  <c r="P3529" i="88"/>
  <c r="O3529" i="88"/>
  <c r="R3528" i="88"/>
  <c r="Q3528" i="88"/>
  <c r="T3528" i="88" s="1"/>
  <c r="P3528" i="88"/>
  <c r="O3528" i="88"/>
  <c r="R3527" i="88"/>
  <c r="Q3527" i="88"/>
  <c r="T3527" i="88" s="1"/>
  <c r="P3527" i="88"/>
  <c r="O3527" i="88"/>
  <c r="R3526" i="88"/>
  <c r="Q3526" i="88"/>
  <c r="P3526" i="88"/>
  <c r="O3526" i="88"/>
  <c r="R3525" i="88"/>
  <c r="Q3525" i="88"/>
  <c r="T3525" i="88" s="1"/>
  <c r="P3525" i="88"/>
  <c r="O3525" i="88"/>
  <c r="R3524" i="88"/>
  <c r="Q3524" i="88"/>
  <c r="P3524" i="88"/>
  <c r="O3524" i="88"/>
  <c r="R3523" i="88"/>
  <c r="Q3523" i="88"/>
  <c r="P3523" i="88"/>
  <c r="O3523" i="88"/>
  <c r="S3523" i="88" s="1"/>
  <c r="R3522" i="88"/>
  <c r="Q3522" i="88"/>
  <c r="T3522" i="88" s="1"/>
  <c r="P3522" i="88"/>
  <c r="O3522" i="88"/>
  <c r="R3521" i="88"/>
  <c r="Q3521" i="88"/>
  <c r="T3521" i="88" s="1"/>
  <c r="P3521" i="88"/>
  <c r="O3521" i="88"/>
  <c r="R3520" i="88"/>
  <c r="Q3520" i="88"/>
  <c r="P3520" i="88"/>
  <c r="O3520" i="88"/>
  <c r="R3519" i="88"/>
  <c r="Q3519" i="88"/>
  <c r="T3519" i="88" s="1"/>
  <c r="P3519" i="88"/>
  <c r="O3519" i="88"/>
  <c r="R3518" i="88"/>
  <c r="Q3518" i="88"/>
  <c r="P3518" i="88"/>
  <c r="O3518" i="88"/>
  <c r="R3517" i="88"/>
  <c r="Q3517" i="88"/>
  <c r="P3517" i="88"/>
  <c r="O3517" i="88"/>
  <c r="R3516" i="88"/>
  <c r="Q3516" i="88"/>
  <c r="T3516" i="88" s="1"/>
  <c r="P3516" i="88"/>
  <c r="O3516" i="88"/>
  <c r="R3515" i="88"/>
  <c r="Q3515" i="88"/>
  <c r="T3515" i="88" s="1"/>
  <c r="P3515" i="88"/>
  <c r="O3515" i="88"/>
  <c r="R3514" i="88"/>
  <c r="Q3514" i="88"/>
  <c r="P3514" i="88"/>
  <c r="O3514" i="88"/>
  <c r="R3513" i="88"/>
  <c r="Q3513" i="88"/>
  <c r="T3513" i="88" s="1"/>
  <c r="P3513" i="88"/>
  <c r="O3513" i="88"/>
  <c r="R3512" i="88"/>
  <c r="Q3512" i="88"/>
  <c r="P3512" i="88"/>
  <c r="O3512" i="88"/>
  <c r="R3511" i="88"/>
  <c r="Q3511" i="88"/>
  <c r="P3511" i="88"/>
  <c r="O3511" i="88"/>
  <c r="S3511" i="88" s="1"/>
  <c r="R3510" i="88"/>
  <c r="Q3510" i="88"/>
  <c r="T3510" i="88" s="1"/>
  <c r="P3510" i="88"/>
  <c r="O3510" i="88"/>
  <c r="R3509" i="88"/>
  <c r="Q3509" i="88"/>
  <c r="T3509" i="88" s="1"/>
  <c r="P3509" i="88"/>
  <c r="O3509" i="88"/>
  <c r="R3508" i="88"/>
  <c r="Q3508" i="88"/>
  <c r="P3508" i="88"/>
  <c r="O3508" i="88"/>
  <c r="R3507" i="88"/>
  <c r="Q3507" i="88"/>
  <c r="T3507" i="88" s="1"/>
  <c r="P3507" i="88"/>
  <c r="O3507" i="88"/>
  <c r="R3506" i="88"/>
  <c r="Q3506" i="88"/>
  <c r="P3506" i="88"/>
  <c r="O3506" i="88"/>
  <c r="R3505" i="88"/>
  <c r="Q3505" i="88"/>
  <c r="P3505" i="88"/>
  <c r="O3505" i="88"/>
  <c r="R3504" i="88"/>
  <c r="Q3504" i="88"/>
  <c r="T3504" i="88" s="1"/>
  <c r="P3504" i="88"/>
  <c r="O3504" i="88"/>
  <c r="R3503" i="88"/>
  <c r="Q3503" i="88"/>
  <c r="T3503" i="88" s="1"/>
  <c r="P3503" i="88"/>
  <c r="O3503" i="88"/>
  <c r="R3502" i="88"/>
  <c r="Q3502" i="88"/>
  <c r="P3502" i="88"/>
  <c r="O3502" i="88"/>
  <c r="R3501" i="88"/>
  <c r="Q3501" i="88"/>
  <c r="T3501" i="88" s="1"/>
  <c r="P3501" i="88"/>
  <c r="O3501" i="88"/>
  <c r="R3500" i="88"/>
  <c r="Q3500" i="88"/>
  <c r="P3500" i="88"/>
  <c r="O3500" i="88"/>
  <c r="R3499" i="88"/>
  <c r="Q3499" i="88"/>
  <c r="P3499" i="88"/>
  <c r="O3499" i="88"/>
  <c r="S3499" i="88" s="1"/>
  <c r="R3498" i="88"/>
  <c r="Q3498" i="88"/>
  <c r="T3498" i="88" s="1"/>
  <c r="P3498" i="88"/>
  <c r="O3498" i="88"/>
  <c r="R3497" i="88"/>
  <c r="Q3497" i="88"/>
  <c r="T3497" i="88" s="1"/>
  <c r="P3497" i="88"/>
  <c r="O3497" i="88"/>
  <c r="R3496" i="88"/>
  <c r="Q3496" i="88"/>
  <c r="P3496" i="88"/>
  <c r="O3496" i="88"/>
  <c r="R3495" i="88"/>
  <c r="Q3495" i="88"/>
  <c r="T3495" i="88" s="1"/>
  <c r="P3495" i="88"/>
  <c r="O3495" i="88"/>
  <c r="R3494" i="88"/>
  <c r="Q3494" i="88"/>
  <c r="P3494" i="88"/>
  <c r="O3494" i="88"/>
  <c r="R3493" i="88"/>
  <c r="Q3493" i="88"/>
  <c r="P3493" i="88"/>
  <c r="O3493" i="88"/>
  <c r="S3493" i="88" s="1"/>
  <c r="R3492" i="88"/>
  <c r="Q3492" i="88"/>
  <c r="T3492" i="88" s="1"/>
  <c r="P3492" i="88"/>
  <c r="O3492" i="88"/>
  <c r="R3491" i="88"/>
  <c r="Q3491" i="88"/>
  <c r="T3491" i="88" s="1"/>
  <c r="P3491" i="88"/>
  <c r="O3491" i="88"/>
  <c r="R3490" i="88"/>
  <c r="Q3490" i="88"/>
  <c r="P3490" i="88"/>
  <c r="O3490" i="88"/>
  <c r="S3490" i="88" s="1"/>
  <c r="R3489" i="88"/>
  <c r="Q3489" i="88"/>
  <c r="T3489" i="88" s="1"/>
  <c r="P3489" i="88"/>
  <c r="O3489" i="88"/>
  <c r="R3488" i="88"/>
  <c r="Q3488" i="88"/>
  <c r="P3488" i="88"/>
  <c r="O3488" i="88"/>
  <c r="S3488" i="88" s="1"/>
  <c r="R3487" i="88"/>
  <c r="Q3487" i="88"/>
  <c r="P3487" i="88"/>
  <c r="O3487" i="88"/>
  <c r="S3487" i="88" s="1"/>
  <c r="R3486" i="88"/>
  <c r="Q3486" i="88"/>
  <c r="T3486" i="88" s="1"/>
  <c r="P3486" i="88"/>
  <c r="O3486" i="88"/>
  <c r="R3485" i="88"/>
  <c r="Q3485" i="88"/>
  <c r="T3485" i="88" s="1"/>
  <c r="P3485" i="88"/>
  <c r="O3485" i="88"/>
  <c r="R3484" i="88"/>
  <c r="Q3484" i="88"/>
  <c r="P3484" i="88"/>
  <c r="O3484" i="88"/>
  <c r="S3484" i="88" s="1"/>
  <c r="R3483" i="88"/>
  <c r="Q3483" i="88"/>
  <c r="T3483" i="88" s="1"/>
  <c r="P3483" i="88"/>
  <c r="O3483" i="88"/>
  <c r="R3482" i="88"/>
  <c r="Q3482" i="88"/>
  <c r="P3482" i="88"/>
  <c r="O3482" i="88"/>
  <c r="S3482" i="88" s="1"/>
  <c r="R3481" i="88"/>
  <c r="Q3481" i="88"/>
  <c r="P3481" i="88"/>
  <c r="O3481" i="88"/>
  <c r="S3481" i="88" s="1"/>
  <c r="R3480" i="88"/>
  <c r="Q3480" i="88"/>
  <c r="T3480" i="88" s="1"/>
  <c r="P3480" i="88"/>
  <c r="O3480" i="88"/>
  <c r="R3479" i="88"/>
  <c r="Q3479" i="88"/>
  <c r="T3479" i="88" s="1"/>
  <c r="P3479" i="88"/>
  <c r="O3479" i="88"/>
  <c r="R3478" i="88"/>
  <c r="Q3478" i="88"/>
  <c r="P3478" i="88"/>
  <c r="O3478" i="88"/>
  <c r="S3478" i="88" s="1"/>
  <c r="R3477" i="88"/>
  <c r="Q3477" i="88"/>
  <c r="T3477" i="88" s="1"/>
  <c r="P3477" i="88"/>
  <c r="O3477" i="88"/>
  <c r="R3476" i="88"/>
  <c r="Q3476" i="88"/>
  <c r="P3476" i="88"/>
  <c r="O3476" i="88"/>
  <c r="S3476" i="88" s="1"/>
  <c r="R3475" i="88"/>
  <c r="Q3475" i="88"/>
  <c r="P3475" i="88"/>
  <c r="O3475" i="88"/>
  <c r="S3475" i="88" s="1"/>
  <c r="R3474" i="88"/>
  <c r="Q3474" i="88"/>
  <c r="T3474" i="88" s="1"/>
  <c r="P3474" i="88"/>
  <c r="O3474" i="88"/>
  <c r="R3473" i="88"/>
  <c r="Q3473" i="88"/>
  <c r="T3473" i="88" s="1"/>
  <c r="P3473" i="88"/>
  <c r="O3473" i="88"/>
  <c r="R3472" i="88"/>
  <c r="Q3472" i="88"/>
  <c r="P3472" i="88"/>
  <c r="O3472" i="88"/>
  <c r="S3472" i="88" s="1"/>
  <c r="R3471" i="88"/>
  <c r="Q3471" i="88"/>
  <c r="T3471" i="88" s="1"/>
  <c r="P3471" i="88"/>
  <c r="O3471" i="88"/>
  <c r="R3470" i="88"/>
  <c r="Q3470" i="88"/>
  <c r="P3470" i="88"/>
  <c r="O3470" i="88"/>
  <c r="S3470" i="88" s="1"/>
  <c r="R3469" i="88"/>
  <c r="Q3469" i="88"/>
  <c r="P3469" i="88"/>
  <c r="O3469" i="88"/>
  <c r="S3469" i="88" s="1"/>
  <c r="R3468" i="88"/>
  <c r="Q3468" i="88"/>
  <c r="T3468" i="88" s="1"/>
  <c r="P3468" i="88"/>
  <c r="O3468" i="88"/>
  <c r="R3467" i="88"/>
  <c r="Q3467" i="88"/>
  <c r="T3467" i="88" s="1"/>
  <c r="P3467" i="88"/>
  <c r="O3467" i="88"/>
  <c r="R3466" i="88"/>
  <c r="Q3466" i="88"/>
  <c r="P3466" i="88"/>
  <c r="O3466" i="88"/>
  <c r="S3466" i="88" s="1"/>
  <c r="R3465" i="88"/>
  <c r="Q3465" i="88"/>
  <c r="T3465" i="88" s="1"/>
  <c r="P3465" i="88"/>
  <c r="O3465" i="88"/>
  <c r="R3464" i="88"/>
  <c r="Q3464" i="88"/>
  <c r="P3464" i="88"/>
  <c r="O3464" i="88"/>
  <c r="S3464" i="88" s="1"/>
  <c r="R3463" i="88"/>
  <c r="Q3463" i="88"/>
  <c r="P3463" i="88"/>
  <c r="O3463" i="88"/>
  <c r="S3463" i="88" s="1"/>
  <c r="R3462" i="88"/>
  <c r="Q3462" i="88"/>
  <c r="T3462" i="88" s="1"/>
  <c r="P3462" i="88"/>
  <c r="O3462" i="88"/>
  <c r="R3461" i="88"/>
  <c r="Q3461" i="88"/>
  <c r="T3461" i="88" s="1"/>
  <c r="P3461" i="88"/>
  <c r="O3461" i="88"/>
  <c r="R3460" i="88"/>
  <c r="Q3460" i="88"/>
  <c r="P3460" i="88"/>
  <c r="O3460" i="88"/>
  <c r="S3460" i="88" s="1"/>
  <c r="R3459" i="88"/>
  <c r="Q3459" i="88"/>
  <c r="T3459" i="88" s="1"/>
  <c r="P3459" i="88"/>
  <c r="O3459" i="88"/>
  <c r="R3458" i="88"/>
  <c r="Q3458" i="88"/>
  <c r="P3458" i="88"/>
  <c r="O3458" i="88"/>
  <c r="S3458" i="88" s="1"/>
  <c r="R3457" i="88"/>
  <c r="Q3457" i="88"/>
  <c r="T3457" i="88" s="1"/>
  <c r="P3457" i="88"/>
  <c r="O3457" i="88"/>
  <c r="S3457" i="88" s="1"/>
  <c r="R3456" i="88"/>
  <c r="Q3456" i="88"/>
  <c r="T3456" i="88" s="1"/>
  <c r="P3456" i="88"/>
  <c r="O3456" i="88"/>
  <c r="R3455" i="88"/>
  <c r="Q3455" i="88"/>
  <c r="T3455" i="88" s="1"/>
  <c r="P3455" i="88"/>
  <c r="O3455" i="88"/>
  <c r="R3454" i="88"/>
  <c r="Q3454" i="88"/>
  <c r="P3454" i="88"/>
  <c r="O3454" i="88"/>
  <c r="S3454" i="88" s="1"/>
  <c r="R3453" i="88"/>
  <c r="Q3453" i="88"/>
  <c r="T3453" i="88" s="1"/>
  <c r="P3453" i="88"/>
  <c r="O3453" i="88"/>
  <c r="R3452" i="88"/>
  <c r="Q3452" i="88"/>
  <c r="P3452" i="88"/>
  <c r="O3452" i="88"/>
  <c r="S3452" i="88" s="1"/>
  <c r="R3451" i="88"/>
  <c r="Q3451" i="88"/>
  <c r="T3451" i="88" s="1"/>
  <c r="P3451" i="88"/>
  <c r="O3451" i="88"/>
  <c r="S3451" i="88" s="1"/>
  <c r="R3450" i="88"/>
  <c r="Q3450" i="88"/>
  <c r="T3450" i="88" s="1"/>
  <c r="P3450" i="88"/>
  <c r="O3450" i="88"/>
  <c r="R3449" i="88"/>
  <c r="Q3449" i="88"/>
  <c r="T3449" i="88" s="1"/>
  <c r="P3449" i="88"/>
  <c r="O3449" i="88"/>
  <c r="R3448" i="88"/>
  <c r="Q3448" i="88"/>
  <c r="P3448" i="88"/>
  <c r="O3448" i="88"/>
  <c r="S3448" i="88" s="1"/>
  <c r="R3447" i="88"/>
  <c r="Q3447" i="88"/>
  <c r="T3447" i="88" s="1"/>
  <c r="P3447" i="88"/>
  <c r="O3447" i="88"/>
  <c r="R3446" i="88"/>
  <c r="Q3446" i="88"/>
  <c r="P3446" i="88"/>
  <c r="O3446" i="88"/>
  <c r="S3446" i="88" s="1"/>
  <c r="R3445" i="88"/>
  <c r="Q3445" i="88"/>
  <c r="T3445" i="88" s="1"/>
  <c r="P3445" i="88"/>
  <c r="O3445" i="88"/>
  <c r="S3445" i="88" s="1"/>
  <c r="R3444" i="88"/>
  <c r="Q3444" i="88"/>
  <c r="T3444" i="88" s="1"/>
  <c r="P3444" i="88"/>
  <c r="O3444" i="88"/>
  <c r="R3443" i="88"/>
  <c r="Q3443" i="88"/>
  <c r="T3443" i="88" s="1"/>
  <c r="P3443" i="88"/>
  <c r="O3443" i="88"/>
  <c r="R3442" i="88"/>
  <c r="Q3442" i="88"/>
  <c r="P3442" i="88"/>
  <c r="O3442" i="88"/>
  <c r="S3442" i="88" s="1"/>
  <c r="R3441" i="88"/>
  <c r="Q3441" i="88"/>
  <c r="T3441" i="88" s="1"/>
  <c r="P3441" i="88"/>
  <c r="O3441" i="88"/>
  <c r="R3440" i="88"/>
  <c r="Q3440" i="88"/>
  <c r="P3440" i="88"/>
  <c r="O3440" i="88"/>
  <c r="S3440" i="88" s="1"/>
  <c r="R3439" i="88"/>
  <c r="Q3439" i="88"/>
  <c r="T3439" i="88" s="1"/>
  <c r="P3439" i="88"/>
  <c r="O3439" i="88"/>
  <c r="S3439" i="88" s="1"/>
  <c r="R3438" i="88"/>
  <c r="Q3438" i="88"/>
  <c r="T3438" i="88" s="1"/>
  <c r="P3438" i="88"/>
  <c r="O3438" i="88"/>
  <c r="R3437" i="88"/>
  <c r="Q3437" i="88"/>
  <c r="T3437" i="88" s="1"/>
  <c r="P3437" i="88"/>
  <c r="O3437" i="88"/>
  <c r="R3436" i="88"/>
  <c r="Q3436" i="88"/>
  <c r="P3436" i="88"/>
  <c r="O3436" i="88"/>
  <c r="S3436" i="88" s="1"/>
  <c r="R3435" i="88"/>
  <c r="Q3435" i="88"/>
  <c r="T3435" i="88" s="1"/>
  <c r="P3435" i="88"/>
  <c r="O3435" i="88"/>
  <c r="R3434" i="88"/>
  <c r="Q3434" i="88"/>
  <c r="P3434" i="88"/>
  <c r="O3434" i="88"/>
  <c r="S3434" i="88" s="1"/>
  <c r="R3433" i="88"/>
  <c r="Q3433" i="88"/>
  <c r="T3433" i="88" s="1"/>
  <c r="P3433" i="88"/>
  <c r="O3433" i="88"/>
  <c r="R3432" i="88"/>
  <c r="Q3432" i="88"/>
  <c r="T3432" i="88" s="1"/>
  <c r="P3432" i="88"/>
  <c r="O3432" i="88"/>
  <c r="R3431" i="88"/>
  <c r="Q3431" i="88"/>
  <c r="T3431" i="88" s="1"/>
  <c r="P3431" i="88"/>
  <c r="O3431" i="88"/>
  <c r="R3430" i="88"/>
  <c r="Q3430" i="88"/>
  <c r="P3430" i="88"/>
  <c r="O3430" i="88"/>
  <c r="S3430" i="88" s="1"/>
  <c r="R3429" i="88"/>
  <c r="Q3429" i="88"/>
  <c r="T3429" i="88" s="1"/>
  <c r="P3429" i="88"/>
  <c r="O3429" i="88"/>
  <c r="R3428" i="88"/>
  <c r="Q3428" i="88"/>
  <c r="P3428" i="88"/>
  <c r="O3428" i="88"/>
  <c r="S3428" i="88" s="1"/>
  <c r="R3427" i="88"/>
  <c r="Q3427" i="88"/>
  <c r="T3427" i="88" s="1"/>
  <c r="P3427" i="88"/>
  <c r="O3427" i="88"/>
  <c r="S3427" i="88" s="1"/>
  <c r="R3426" i="88"/>
  <c r="Q3426" i="88"/>
  <c r="T3426" i="88" s="1"/>
  <c r="P3426" i="88"/>
  <c r="O3426" i="88"/>
  <c r="R3425" i="88"/>
  <c r="Q3425" i="88"/>
  <c r="T3425" i="88" s="1"/>
  <c r="P3425" i="88"/>
  <c r="O3425" i="88"/>
  <c r="R3424" i="88"/>
  <c r="Q3424" i="88"/>
  <c r="P3424" i="88"/>
  <c r="O3424" i="88"/>
  <c r="S3424" i="88" s="1"/>
  <c r="R3423" i="88"/>
  <c r="Q3423" i="88"/>
  <c r="T3423" i="88" s="1"/>
  <c r="P3423" i="88"/>
  <c r="O3423" i="88"/>
  <c r="R3422" i="88"/>
  <c r="Q3422" i="88"/>
  <c r="P3422" i="88"/>
  <c r="O3422" i="88"/>
  <c r="S3422" i="88" s="1"/>
  <c r="R3421" i="88"/>
  <c r="Q3421" i="88"/>
  <c r="T3421" i="88" s="1"/>
  <c r="P3421" i="88"/>
  <c r="O3421" i="88"/>
  <c r="S3421" i="88" s="1"/>
  <c r="R3420" i="88"/>
  <c r="Q3420" i="88"/>
  <c r="T3420" i="88" s="1"/>
  <c r="P3420" i="88"/>
  <c r="O3420" i="88"/>
  <c r="R3419" i="88"/>
  <c r="Q3419" i="88"/>
  <c r="T3419" i="88" s="1"/>
  <c r="P3419" i="88"/>
  <c r="O3419" i="88"/>
  <c r="R3418" i="88"/>
  <c r="Q3418" i="88"/>
  <c r="P3418" i="88"/>
  <c r="O3418" i="88"/>
  <c r="S3418" i="88" s="1"/>
  <c r="R3417" i="88"/>
  <c r="Q3417" i="88"/>
  <c r="T3417" i="88" s="1"/>
  <c r="P3417" i="88"/>
  <c r="O3417" i="88"/>
  <c r="R3416" i="88"/>
  <c r="Q3416" i="88"/>
  <c r="P3416" i="88"/>
  <c r="O3416" i="88"/>
  <c r="S3416" i="88" s="1"/>
  <c r="R3415" i="88"/>
  <c r="Q3415" i="88"/>
  <c r="T3415" i="88" s="1"/>
  <c r="P3415" i="88"/>
  <c r="O3415" i="88"/>
  <c r="S3415" i="88" s="1"/>
  <c r="R3414" i="88"/>
  <c r="Q3414" i="88"/>
  <c r="T3414" i="88" s="1"/>
  <c r="P3414" i="88"/>
  <c r="O3414" i="88"/>
  <c r="R3413" i="88"/>
  <c r="Q3413" i="88"/>
  <c r="T3413" i="88" s="1"/>
  <c r="P3413" i="88"/>
  <c r="O3413" i="88"/>
  <c r="R3412" i="88"/>
  <c r="Q3412" i="88"/>
  <c r="P3412" i="88"/>
  <c r="O3412" i="88"/>
  <c r="S3412" i="88" s="1"/>
  <c r="R3411" i="88"/>
  <c r="Q3411" i="88"/>
  <c r="T3411" i="88" s="1"/>
  <c r="P3411" i="88"/>
  <c r="O3411" i="88"/>
  <c r="R3410" i="88"/>
  <c r="Q3410" i="88"/>
  <c r="P3410" i="88"/>
  <c r="O3410" i="88"/>
  <c r="S3410" i="88" s="1"/>
  <c r="R3409" i="88"/>
  <c r="Q3409" i="88"/>
  <c r="T3409" i="88" s="1"/>
  <c r="P3409" i="88"/>
  <c r="O3409" i="88"/>
  <c r="S3409" i="88" s="1"/>
  <c r="R3408" i="88"/>
  <c r="Q3408" i="88"/>
  <c r="T3408" i="88" s="1"/>
  <c r="P3408" i="88"/>
  <c r="O3408" i="88"/>
  <c r="R3407" i="88"/>
  <c r="Q3407" i="88"/>
  <c r="T3407" i="88" s="1"/>
  <c r="P3407" i="88"/>
  <c r="O3407" i="88"/>
  <c r="R3406" i="88"/>
  <c r="Q3406" i="88"/>
  <c r="P3406" i="88"/>
  <c r="O3406" i="88"/>
  <c r="S3406" i="88" s="1"/>
  <c r="R3405" i="88"/>
  <c r="Q3405" i="88"/>
  <c r="T3405" i="88" s="1"/>
  <c r="P3405" i="88"/>
  <c r="O3405" i="88"/>
  <c r="R3404" i="88"/>
  <c r="Q3404" i="88"/>
  <c r="P3404" i="88"/>
  <c r="O3404" i="88"/>
  <c r="S3404" i="88" s="1"/>
  <c r="R3403" i="88"/>
  <c r="Q3403" i="88"/>
  <c r="T3403" i="88" s="1"/>
  <c r="P3403" i="88"/>
  <c r="O3403" i="88"/>
  <c r="S3403" i="88" s="1"/>
  <c r="R3402" i="88"/>
  <c r="Q3402" i="88"/>
  <c r="T3402" i="88" s="1"/>
  <c r="P3402" i="88"/>
  <c r="O3402" i="88"/>
  <c r="R3401" i="88"/>
  <c r="Q3401" i="88"/>
  <c r="T3401" i="88" s="1"/>
  <c r="P3401" i="88"/>
  <c r="O3401" i="88"/>
  <c r="R3400" i="88"/>
  <c r="Q3400" i="88"/>
  <c r="P3400" i="88"/>
  <c r="O3400" i="88"/>
  <c r="S3400" i="88" s="1"/>
  <c r="R3399" i="88"/>
  <c r="Q3399" i="88"/>
  <c r="T3399" i="88" s="1"/>
  <c r="P3399" i="88"/>
  <c r="O3399" i="88"/>
  <c r="R3398" i="88"/>
  <c r="Q3398" i="88"/>
  <c r="P3398" i="88"/>
  <c r="O3398" i="88"/>
  <c r="S3398" i="88" s="1"/>
  <c r="R3397" i="88"/>
  <c r="Q3397" i="88"/>
  <c r="T3397" i="88" s="1"/>
  <c r="P3397" i="88"/>
  <c r="O3397" i="88"/>
  <c r="S3397" i="88" s="1"/>
  <c r="R3396" i="88"/>
  <c r="Q3396" i="88"/>
  <c r="T3396" i="88" s="1"/>
  <c r="P3396" i="88"/>
  <c r="O3396" i="88"/>
  <c r="R3395" i="88"/>
  <c r="Q3395" i="88"/>
  <c r="T3395" i="88" s="1"/>
  <c r="P3395" i="88"/>
  <c r="O3395" i="88"/>
  <c r="R3394" i="88"/>
  <c r="Q3394" i="88"/>
  <c r="P3394" i="88"/>
  <c r="O3394" i="88"/>
  <c r="S3394" i="88" s="1"/>
  <c r="R3393" i="88"/>
  <c r="Q3393" i="88"/>
  <c r="T3393" i="88" s="1"/>
  <c r="P3393" i="88"/>
  <c r="O3393" i="88"/>
  <c r="R3392" i="88"/>
  <c r="Q3392" i="88"/>
  <c r="P3392" i="88"/>
  <c r="O3392" i="88"/>
  <c r="S3392" i="88" s="1"/>
  <c r="R3391" i="88"/>
  <c r="Q3391" i="88"/>
  <c r="T3391" i="88" s="1"/>
  <c r="P3391" i="88"/>
  <c r="O3391" i="88"/>
  <c r="S3391" i="88" s="1"/>
  <c r="R3390" i="88"/>
  <c r="Q3390" i="88"/>
  <c r="T3390" i="88" s="1"/>
  <c r="P3390" i="88"/>
  <c r="O3390" i="88"/>
  <c r="R3389" i="88"/>
  <c r="Q3389" i="88"/>
  <c r="T3389" i="88" s="1"/>
  <c r="P3389" i="88"/>
  <c r="O3389" i="88"/>
  <c r="R3388" i="88"/>
  <c r="Q3388" i="88"/>
  <c r="P3388" i="88"/>
  <c r="O3388" i="88"/>
  <c r="S3388" i="88" s="1"/>
  <c r="R3387" i="88"/>
  <c r="Q3387" i="88"/>
  <c r="T3387" i="88" s="1"/>
  <c r="P3387" i="88"/>
  <c r="O3387" i="88"/>
  <c r="R3386" i="88"/>
  <c r="Q3386" i="88"/>
  <c r="P3386" i="88"/>
  <c r="O3386" i="88"/>
  <c r="S3386" i="88" s="1"/>
  <c r="R3385" i="88"/>
  <c r="Q3385" i="88"/>
  <c r="T3385" i="88" s="1"/>
  <c r="P3385" i="88"/>
  <c r="O3385" i="88"/>
  <c r="S3385" i="88" s="1"/>
  <c r="R3384" i="88"/>
  <c r="Q3384" i="88"/>
  <c r="T3384" i="88" s="1"/>
  <c r="P3384" i="88"/>
  <c r="O3384" i="88"/>
  <c r="R3383" i="88"/>
  <c r="Q3383" i="88"/>
  <c r="T3383" i="88" s="1"/>
  <c r="P3383" i="88"/>
  <c r="O3383" i="88"/>
  <c r="R3382" i="88"/>
  <c r="Q3382" i="88"/>
  <c r="P3382" i="88"/>
  <c r="O3382" i="88"/>
  <c r="S3382" i="88" s="1"/>
  <c r="R3381" i="88"/>
  <c r="Q3381" i="88"/>
  <c r="T3381" i="88" s="1"/>
  <c r="P3381" i="88"/>
  <c r="O3381" i="88"/>
  <c r="R3380" i="88"/>
  <c r="Q3380" i="88"/>
  <c r="P3380" i="88"/>
  <c r="O3380" i="88"/>
  <c r="S3380" i="88" s="1"/>
  <c r="R3379" i="88"/>
  <c r="Q3379" i="88"/>
  <c r="T3379" i="88" s="1"/>
  <c r="P3379" i="88"/>
  <c r="O3379" i="88"/>
  <c r="S3379" i="88" s="1"/>
  <c r="R3378" i="88"/>
  <c r="Q3378" i="88"/>
  <c r="T3378" i="88" s="1"/>
  <c r="P3378" i="88"/>
  <c r="O3378" i="88"/>
  <c r="R3377" i="88"/>
  <c r="Q3377" i="88"/>
  <c r="T3377" i="88" s="1"/>
  <c r="P3377" i="88"/>
  <c r="O3377" i="88"/>
  <c r="R3376" i="88"/>
  <c r="Q3376" i="88"/>
  <c r="P3376" i="88"/>
  <c r="O3376" i="88"/>
  <c r="S3376" i="88" s="1"/>
  <c r="R3375" i="88"/>
  <c r="Q3375" i="88"/>
  <c r="T3375" i="88" s="1"/>
  <c r="P3375" i="88"/>
  <c r="O3375" i="88"/>
  <c r="R3374" i="88"/>
  <c r="Q3374" i="88"/>
  <c r="P3374" i="88"/>
  <c r="O3374" i="88"/>
  <c r="S3374" i="88" s="1"/>
  <c r="R3373" i="88"/>
  <c r="Q3373" i="88"/>
  <c r="T3373" i="88" s="1"/>
  <c r="P3373" i="88"/>
  <c r="O3373" i="88"/>
  <c r="S3373" i="88" s="1"/>
  <c r="R3372" i="88"/>
  <c r="Q3372" i="88"/>
  <c r="T3372" i="88" s="1"/>
  <c r="P3372" i="88"/>
  <c r="O3372" i="88"/>
  <c r="R3371" i="88"/>
  <c r="Q3371" i="88"/>
  <c r="T3371" i="88" s="1"/>
  <c r="P3371" i="88"/>
  <c r="O3371" i="88"/>
  <c r="R3370" i="88"/>
  <c r="Q3370" i="88"/>
  <c r="P3370" i="88"/>
  <c r="O3370" i="88"/>
  <c r="S3370" i="88" s="1"/>
  <c r="R3369" i="88"/>
  <c r="Q3369" i="88"/>
  <c r="T3369" i="88" s="1"/>
  <c r="P3369" i="88"/>
  <c r="O3369" i="88"/>
  <c r="R3368" i="88"/>
  <c r="Q3368" i="88"/>
  <c r="P3368" i="88"/>
  <c r="O3368" i="88"/>
  <c r="S3368" i="88" s="1"/>
  <c r="R3367" i="88"/>
  <c r="Q3367" i="88"/>
  <c r="T3367" i="88" s="1"/>
  <c r="P3367" i="88"/>
  <c r="O3367" i="88"/>
  <c r="S3367" i="88" s="1"/>
  <c r="R3366" i="88"/>
  <c r="Q3366" i="88"/>
  <c r="T3366" i="88" s="1"/>
  <c r="P3366" i="88"/>
  <c r="O3366" i="88"/>
  <c r="R3365" i="88"/>
  <c r="Q3365" i="88"/>
  <c r="T3365" i="88" s="1"/>
  <c r="P3365" i="88"/>
  <c r="O3365" i="88"/>
  <c r="R3364" i="88"/>
  <c r="Q3364" i="88"/>
  <c r="P3364" i="88"/>
  <c r="O3364" i="88"/>
  <c r="S3364" i="88" s="1"/>
  <c r="R3363" i="88"/>
  <c r="Q3363" i="88"/>
  <c r="T3363" i="88" s="1"/>
  <c r="P3363" i="88"/>
  <c r="O3363" i="88"/>
  <c r="R3362" i="88"/>
  <c r="Q3362" i="88"/>
  <c r="P3362" i="88"/>
  <c r="O3362" i="88"/>
  <c r="S3362" i="88" s="1"/>
  <c r="R3361" i="88"/>
  <c r="Q3361" i="88"/>
  <c r="T3361" i="88" s="1"/>
  <c r="P3361" i="88"/>
  <c r="O3361" i="88"/>
  <c r="S3361" i="88" s="1"/>
  <c r="R3360" i="88"/>
  <c r="Q3360" i="88"/>
  <c r="T3360" i="88" s="1"/>
  <c r="P3360" i="88"/>
  <c r="O3360" i="88"/>
  <c r="R3359" i="88"/>
  <c r="Q3359" i="88"/>
  <c r="T3359" i="88" s="1"/>
  <c r="P3359" i="88"/>
  <c r="O3359" i="88"/>
  <c r="R3358" i="88"/>
  <c r="Q3358" i="88"/>
  <c r="P3358" i="88"/>
  <c r="O3358" i="88"/>
  <c r="S3358" i="88" s="1"/>
  <c r="R3357" i="88"/>
  <c r="Q3357" i="88"/>
  <c r="T3357" i="88" s="1"/>
  <c r="P3357" i="88"/>
  <c r="O3357" i="88"/>
  <c r="R3356" i="88"/>
  <c r="Q3356" i="88"/>
  <c r="P3356" i="88"/>
  <c r="O3356" i="88"/>
  <c r="S3356" i="88" s="1"/>
  <c r="R3355" i="88"/>
  <c r="Q3355" i="88"/>
  <c r="T3355" i="88" s="1"/>
  <c r="P3355" i="88"/>
  <c r="O3355" i="88"/>
  <c r="S3355" i="88" s="1"/>
  <c r="R3354" i="88"/>
  <c r="Q3354" i="88"/>
  <c r="T3354" i="88" s="1"/>
  <c r="P3354" i="88"/>
  <c r="O3354" i="88"/>
  <c r="R3353" i="88"/>
  <c r="Q3353" i="88"/>
  <c r="T3353" i="88" s="1"/>
  <c r="P3353" i="88"/>
  <c r="O3353" i="88"/>
  <c r="R3352" i="88"/>
  <c r="Q3352" i="88"/>
  <c r="P3352" i="88"/>
  <c r="O3352" i="88"/>
  <c r="S3352" i="88" s="1"/>
  <c r="R3351" i="88"/>
  <c r="Q3351" i="88"/>
  <c r="T3351" i="88" s="1"/>
  <c r="P3351" i="88"/>
  <c r="O3351" i="88"/>
  <c r="R3350" i="88"/>
  <c r="Q3350" i="88"/>
  <c r="P3350" i="88"/>
  <c r="O3350" i="88"/>
  <c r="S3350" i="88" s="1"/>
  <c r="R3349" i="88"/>
  <c r="Q3349" i="88"/>
  <c r="T3349" i="88" s="1"/>
  <c r="P3349" i="88"/>
  <c r="O3349" i="88"/>
  <c r="S3349" i="88" s="1"/>
  <c r="R3348" i="88"/>
  <c r="Q3348" i="88"/>
  <c r="T3348" i="88" s="1"/>
  <c r="P3348" i="88"/>
  <c r="O3348" i="88"/>
  <c r="R3347" i="88"/>
  <c r="Q3347" i="88"/>
  <c r="T3347" i="88" s="1"/>
  <c r="P3347" i="88"/>
  <c r="O3347" i="88"/>
  <c r="R3346" i="88"/>
  <c r="Q3346" i="88"/>
  <c r="P3346" i="88"/>
  <c r="O3346" i="88"/>
  <c r="S3346" i="88" s="1"/>
  <c r="R3345" i="88"/>
  <c r="Q3345" i="88"/>
  <c r="T3345" i="88" s="1"/>
  <c r="P3345" i="88"/>
  <c r="O3345" i="88"/>
  <c r="R3344" i="88"/>
  <c r="Q3344" i="88"/>
  <c r="P3344" i="88"/>
  <c r="O3344" i="88"/>
  <c r="S3344" i="88" s="1"/>
  <c r="R3343" i="88"/>
  <c r="Q3343" i="88"/>
  <c r="T3343" i="88" s="1"/>
  <c r="P3343" i="88"/>
  <c r="O3343" i="88"/>
  <c r="S3343" i="88" s="1"/>
  <c r="R3342" i="88"/>
  <c r="Q3342" i="88"/>
  <c r="T3342" i="88" s="1"/>
  <c r="P3342" i="88"/>
  <c r="O3342" i="88"/>
  <c r="R3341" i="88"/>
  <c r="Q3341" i="88"/>
  <c r="T3341" i="88" s="1"/>
  <c r="P3341" i="88"/>
  <c r="O3341" i="88"/>
  <c r="R3340" i="88"/>
  <c r="Q3340" i="88"/>
  <c r="P3340" i="88"/>
  <c r="O3340" i="88"/>
  <c r="S3340" i="88" s="1"/>
  <c r="R3339" i="88"/>
  <c r="Q3339" i="88"/>
  <c r="T3339" i="88" s="1"/>
  <c r="P3339" i="88"/>
  <c r="O3339" i="88"/>
  <c r="R3338" i="88"/>
  <c r="Q3338" i="88"/>
  <c r="P3338" i="88"/>
  <c r="O3338" i="88"/>
  <c r="S3338" i="88" s="1"/>
  <c r="R3337" i="88"/>
  <c r="Q3337" i="88"/>
  <c r="T3337" i="88" s="1"/>
  <c r="P3337" i="88"/>
  <c r="O3337" i="88"/>
  <c r="R3336" i="88"/>
  <c r="Q3336" i="88"/>
  <c r="T3336" i="88" s="1"/>
  <c r="P3336" i="88"/>
  <c r="O3336" i="88"/>
  <c r="R3335" i="88"/>
  <c r="Q3335" i="88"/>
  <c r="T3335" i="88" s="1"/>
  <c r="P3335" i="88"/>
  <c r="O3335" i="88"/>
  <c r="R3334" i="88"/>
  <c r="Q3334" i="88"/>
  <c r="P3334" i="88"/>
  <c r="O3334" i="88"/>
  <c r="S3334" i="88" s="1"/>
  <c r="R3333" i="88"/>
  <c r="Q3333" i="88"/>
  <c r="T3333" i="88" s="1"/>
  <c r="P3333" i="88"/>
  <c r="O3333" i="88"/>
  <c r="R3332" i="88"/>
  <c r="Q3332" i="88"/>
  <c r="P3332" i="88"/>
  <c r="O3332" i="88"/>
  <c r="S3332" i="88" s="1"/>
  <c r="R3331" i="88"/>
  <c r="Q3331" i="88"/>
  <c r="T3331" i="88" s="1"/>
  <c r="P3331" i="88"/>
  <c r="O3331" i="88"/>
  <c r="S3331" i="88" s="1"/>
  <c r="R3330" i="88"/>
  <c r="Q3330" i="88"/>
  <c r="T3330" i="88" s="1"/>
  <c r="P3330" i="88"/>
  <c r="O3330" i="88"/>
  <c r="R3329" i="88"/>
  <c r="Q3329" i="88"/>
  <c r="T3329" i="88" s="1"/>
  <c r="P3329" i="88"/>
  <c r="O3329" i="88"/>
  <c r="R3328" i="88"/>
  <c r="Q3328" i="88"/>
  <c r="P3328" i="88"/>
  <c r="O3328" i="88"/>
  <c r="S3328" i="88" s="1"/>
  <c r="R3327" i="88"/>
  <c r="Q3327" i="88"/>
  <c r="T3327" i="88" s="1"/>
  <c r="P3327" i="88"/>
  <c r="O3327" i="88"/>
  <c r="R3326" i="88"/>
  <c r="Q3326" i="88"/>
  <c r="P3326" i="88"/>
  <c r="O3326" i="88"/>
  <c r="S3326" i="88" s="1"/>
  <c r="R3325" i="88"/>
  <c r="Q3325" i="88"/>
  <c r="T3325" i="88" s="1"/>
  <c r="P3325" i="88"/>
  <c r="O3325" i="88"/>
  <c r="S3325" i="88" s="1"/>
  <c r="R3324" i="88"/>
  <c r="Q3324" i="88"/>
  <c r="T3324" i="88" s="1"/>
  <c r="P3324" i="88"/>
  <c r="O3324" i="88"/>
  <c r="R3323" i="88"/>
  <c r="Q3323" i="88"/>
  <c r="T3323" i="88" s="1"/>
  <c r="P3323" i="88"/>
  <c r="O3323" i="88"/>
  <c r="R3322" i="88"/>
  <c r="Q3322" i="88"/>
  <c r="P3322" i="88"/>
  <c r="O3322" i="88"/>
  <c r="S3322" i="88" s="1"/>
  <c r="R3321" i="88"/>
  <c r="Q3321" i="88"/>
  <c r="T3321" i="88" s="1"/>
  <c r="P3321" i="88"/>
  <c r="O3321" i="88"/>
  <c r="R3320" i="88"/>
  <c r="Q3320" i="88"/>
  <c r="P3320" i="88"/>
  <c r="O3320" i="88"/>
  <c r="S3320" i="88" s="1"/>
  <c r="R3319" i="88"/>
  <c r="Q3319" i="88"/>
  <c r="T3319" i="88" s="1"/>
  <c r="P3319" i="88"/>
  <c r="O3319" i="88"/>
  <c r="S3319" i="88" s="1"/>
  <c r="R3318" i="88"/>
  <c r="Q3318" i="88"/>
  <c r="T3318" i="88" s="1"/>
  <c r="P3318" i="88"/>
  <c r="O3318" i="88"/>
  <c r="R3317" i="88"/>
  <c r="Q3317" i="88"/>
  <c r="T3317" i="88" s="1"/>
  <c r="P3317" i="88"/>
  <c r="O3317" i="88"/>
  <c r="R3316" i="88"/>
  <c r="Q3316" i="88"/>
  <c r="P3316" i="88"/>
  <c r="O3316" i="88"/>
  <c r="S3316" i="88" s="1"/>
  <c r="R3315" i="88"/>
  <c r="Q3315" i="88"/>
  <c r="T3315" i="88" s="1"/>
  <c r="P3315" i="88"/>
  <c r="O3315" i="88"/>
  <c r="R3314" i="88"/>
  <c r="Q3314" i="88"/>
  <c r="P3314" i="88"/>
  <c r="O3314" i="88"/>
  <c r="S3314" i="88" s="1"/>
  <c r="R3313" i="88"/>
  <c r="Q3313" i="88"/>
  <c r="T3313" i="88" s="1"/>
  <c r="P3313" i="88"/>
  <c r="O3313" i="88"/>
  <c r="S3313" i="88" s="1"/>
  <c r="R3312" i="88"/>
  <c r="Q3312" i="88"/>
  <c r="T3312" i="88" s="1"/>
  <c r="P3312" i="88"/>
  <c r="O3312" i="88"/>
  <c r="R3311" i="88"/>
  <c r="Q3311" i="88"/>
  <c r="T3311" i="88" s="1"/>
  <c r="P3311" i="88"/>
  <c r="O3311" i="88"/>
  <c r="R3310" i="88"/>
  <c r="Q3310" i="88"/>
  <c r="P3310" i="88"/>
  <c r="O3310" i="88"/>
  <c r="S3310" i="88" s="1"/>
  <c r="R3309" i="88"/>
  <c r="Q3309" i="88"/>
  <c r="T3309" i="88" s="1"/>
  <c r="P3309" i="88"/>
  <c r="O3309" i="88"/>
  <c r="R3308" i="88"/>
  <c r="Q3308" i="88"/>
  <c r="P3308" i="88"/>
  <c r="O3308" i="88"/>
  <c r="S3308" i="88" s="1"/>
  <c r="R3307" i="88"/>
  <c r="Q3307" i="88"/>
  <c r="T3307" i="88" s="1"/>
  <c r="P3307" i="88"/>
  <c r="O3307" i="88"/>
  <c r="S3307" i="88" s="1"/>
  <c r="R3306" i="88"/>
  <c r="Q3306" i="88"/>
  <c r="T3306" i="88" s="1"/>
  <c r="P3306" i="88"/>
  <c r="O3306" i="88"/>
  <c r="R3305" i="88"/>
  <c r="Q3305" i="88"/>
  <c r="T3305" i="88" s="1"/>
  <c r="P3305" i="88"/>
  <c r="O3305" i="88"/>
  <c r="R3304" i="88"/>
  <c r="Q3304" i="88"/>
  <c r="P3304" i="88"/>
  <c r="O3304" i="88"/>
  <c r="S3304" i="88" s="1"/>
  <c r="R3303" i="88"/>
  <c r="Q3303" i="88"/>
  <c r="T3303" i="88" s="1"/>
  <c r="P3303" i="88"/>
  <c r="O3303" i="88"/>
  <c r="R3302" i="88"/>
  <c r="Q3302" i="88"/>
  <c r="P3302" i="88"/>
  <c r="O3302" i="88"/>
  <c r="S3302" i="88" s="1"/>
  <c r="R3301" i="88"/>
  <c r="Q3301" i="88"/>
  <c r="T3301" i="88" s="1"/>
  <c r="P3301" i="88"/>
  <c r="O3301" i="88"/>
  <c r="S3301" i="88" s="1"/>
  <c r="R3300" i="88"/>
  <c r="Q3300" i="88"/>
  <c r="T3300" i="88" s="1"/>
  <c r="P3300" i="88"/>
  <c r="O3300" i="88"/>
  <c r="R3299" i="88"/>
  <c r="Q3299" i="88"/>
  <c r="T3299" i="88" s="1"/>
  <c r="P3299" i="88"/>
  <c r="O3299" i="88"/>
  <c r="R3298" i="88"/>
  <c r="Q3298" i="88"/>
  <c r="P3298" i="88"/>
  <c r="O3298" i="88"/>
  <c r="S3298" i="88" s="1"/>
  <c r="R3297" i="88"/>
  <c r="Q3297" i="88"/>
  <c r="T3297" i="88" s="1"/>
  <c r="P3297" i="88"/>
  <c r="O3297" i="88"/>
  <c r="R3296" i="88"/>
  <c r="Q3296" i="88"/>
  <c r="P3296" i="88"/>
  <c r="O3296" i="88"/>
  <c r="S3296" i="88" s="1"/>
  <c r="R3295" i="88"/>
  <c r="Q3295" i="88"/>
  <c r="T3295" i="88" s="1"/>
  <c r="P3295" i="88"/>
  <c r="O3295" i="88"/>
  <c r="S3295" i="88" s="1"/>
  <c r="R3294" i="88"/>
  <c r="Q3294" i="88"/>
  <c r="T3294" i="88" s="1"/>
  <c r="P3294" i="88"/>
  <c r="O3294" i="88"/>
  <c r="R3293" i="88"/>
  <c r="Q3293" i="88"/>
  <c r="T3293" i="88" s="1"/>
  <c r="P3293" i="88"/>
  <c r="O3293" i="88"/>
  <c r="R3292" i="88"/>
  <c r="Q3292" i="88"/>
  <c r="P3292" i="88"/>
  <c r="O3292" i="88"/>
  <c r="S3292" i="88" s="1"/>
  <c r="R3291" i="88"/>
  <c r="Q3291" i="88"/>
  <c r="T3291" i="88" s="1"/>
  <c r="P3291" i="88"/>
  <c r="O3291" i="88"/>
  <c r="R3290" i="88"/>
  <c r="Q3290" i="88"/>
  <c r="P3290" i="88"/>
  <c r="O3290" i="88"/>
  <c r="S3290" i="88" s="1"/>
  <c r="R3289" i="88"/>
  <c r="Q3289" i="88"/>
  <c r="T3289" i="88" s="1"/>
  <c r="P3289" i="88"/>
  <c r="O3289" i="88"/>
  <c r="S3289" i="88" s="1"/>
  <c r="R3288" i="88"/>
  <c r="Q3288" i="88"/>
  <c r="T3288" i="88" s="1"/>
  <c r="P3288" i="88"/>
  <c r="O3288" i="88"/>
  <c r="R3287" i="88"/>
  <c r="Q3287" i="88"/>
  <c r="T3287" i="88" s="1"/>
  <c r="P3287" i="88"/>
  <c r="O3287" i="88"/>
  <c r="R3286" i="88"/>
  <c r="Q3286" i="88"/>
  <c r="P3286" i="88"/>
  <c r="O3286" i="88"/>
  <c r="S3286" i="88" s="1"/>
  <c r="R3285" i="88"/>
  <c r="Q3285" i="88"/>
  <c r="T3285" i="88" s="1"/>
  <c r="P3285" i="88"/>
  <c r="O3285" i="88"/>
  <c r="R3284" i="88"/>
  <c r="Q3284" i="88"/>
  <c r="P3284" i="88"/>
  <c r="O3284" i="88"/>
  <c r="S3284" i="88" s="1"/>
  <c r="R3283" i="88"/>
  <c r="Q3283" i="88"/>
  <c r="T3283" i="88" s="1"/>
  <c r="P3283" i="88"/>
  <c r="O3283" i="88"/>
  <c r="S3283" i="88" s="1"/>
  <c r="R3282" i="88"/>
  <c r="Q3282" i="88"/>
  <c r="T3282" i="88" s="1"/>
  <c r="P3282" i="88"/>
  <c r="O3282" i="88"/>
  <c r="R3281" i="88"/>
  <c r="Q3281" i="88"/>
  <c r="T3281" i="88" s="1"/>
  <c r="P3281" i="88"/>
  <c r="O3281" i="88"/>
  <c r="R3280" i="88"/>
  <c r="Q3280" i="88"/>
  <c r="P3280" i="88"/>
  <c r="O3280" i="88"/>
  <c r="S3280" i="88" s="1"/>
  <c r="R3279" i="88"/>
  <c r="Q3279" i="88"/>
  <c r="T3279" i="88" s="1"/>
  <c r="P3279" i="88"/>
  <c r="O3279" i="88"/>
  <c r="R3278" i="88"/>
  <c r="Q3278" i="88"/>
  <c r="P3278" i="88"/>
  <c r="O3278" i="88"/>
  <c r="S3278" i="88" s="1"/>
  <c r="R3277" i="88"/>
  <c r="Q3277" i="88"/>
  <c r="T3277" i="88" s="1"/>
  <c r="P3277" i="88"/>
  <c r="O3277" i="88"/>
  <c r="S3277" i="88" s="1"/>
  <c r="R3276" i="88"/>
  <c r="Q3276" i="88"/>
  <c r="T3276" i="88" s="1"/>
  <c r="P3276" i="88"/>
  <c r="O3276" i="88"/>
  <c r="R3275" i="88"/>
  <c r="Q3275" i="88"/>
  <c r="T3275" i="88" s="1"/>
  <c r="P3275" i="88"/>
  <c r="O3275" i="88"/>
  <c r="R3274" i="88"/>
  <c r="Q3274" i="88"/>
  <c r="P3274" i="88"/>
  <c r="O3274" i="88"/>
  <c r="S3274" i="88" s="1"/>
  <c r="R3273" i="88"/>
  <c r="Q3273" i="88"/>
  <c r="T3273" i="88" s="1"/>
  <c r="P3273" i="88"/>
  <c r="O3273" i="88"/>
  <c r="R3272" i="88"/>
  <c r="Q3272" i="88"/>
  <c r="P3272" i="88"/>
  <c r="O3272" i="88"/>
  <c r="S3272" i="88" s="1"/>
  <c r="R3271" i="88"/>
  <c r="Q3271" i="88"/>
  <c r="T3271" i="88" s="1"/>
  <c r="P3271" i="88"/>
  <c r="O3271" i="88"/>
  <c r="S3271" i="88" s="1"/>
  <c r="R3270" i="88"/>
  <c r="Q3270" i="88"/>
  <c r="T3270" i="88" s="1"/>
  <c r="P3270" i="88"/>
  <c r="O3270" i="88"/>
  <c r="R3269" i="88"/>
  <c r="Q3269" i="88"/>
  <c r="T3269" i="88" s="1"/>
  <c r="P3269" i="88"/>
  <c r="O3269" i="88"/>
  <c r="R3268" i="88"/>
  <c r="Q3268" i="88"/>
  <c r="P3268" i="88"/>
  <c r="O3268" i="88"/>
  <c r="S3268" i="88" s="1"/>
  <c r="R3267" i="88"/>
  <c r="Q3267" i="88"/>
  <c r="T3267" i="88" s="1"/>
  <c r="P3267" i="88"/>
  <c r="O3267" i="88"/>
  <c r="R3266" i="88"/>
  <c r="Q3266" i="88"/>
  <c r="P3266" i="88"/>
  <c r="O3266" i="88"/>
  <c r="S3266" i="88" s="1"/>
  <c r="R3265" i="88"/>
  <c r="Q3265" i="88"/>
  <c r="T3265" i="88" s="1"/>
  <c r="P3265" i="88"/>
  <c r="O3265" i="88"/>
  <c r="S3265" i="88" s="1"/>
  <c r="R3264" i="88"/>
  <c r="Q3264" i="88"/>
  <c r="T3264" i="88" s="1"/>
  <c r="P3264" i="88"/>
  <c r="O3264" i="88"/>
  <c r="R3263" i="88"/>
  <c r="Q3263" i="88"/>
  <c r="T3263" i="88" s="1"/>
  <c r="P3263" i="88"/>
  <c r="O3263" i="88"/>
  <c r="R3262" i="88"/>
  <c r="Q3262" i="88"/>
  <c r="P3262" i="88"/>
  <c r="O3262" i="88"/>
  <c r="S3262" i="88" s="1"/>
  <c r="R3261" i="88"/>
  <c r="Q3261" i="88"/>
  <c r="T3261" i="88" s="1"/>
  <c r="P3261" i="88"/>
  <c r="O3261" i="88"/>
  <c r="R3260" i="88"/>
  <c r="Q3260" i="88"/>
  <c r="P3260" i="88"/>
  <c r="O3260" i="88"/>
  <c r="S3260" i="88" s="1"/>
  <c r="R3259" i="88"/>
  <c r="Q3259" i="88"/>
  <c r="T3259" i="88" s="1"/>
  <c r="P3259" i="88"/>
  <c r="O3259" i="88"/>
  <c r="S3259" i="88" s="1"/>
  <c r="R3258" i="88"/>
  <c r="Q3258" i="88"/>
  <c r="T3258" i="88" s="1"/>
  <c r="P3258" i="88"/>
  <c r="O3258" i="88"/>
  <c r="R3257" i="88"/>
  <c r="Q3257" i="88"/>
  <c r="T3257" i="88" s="1"/>
  <c r="P3257" i="88"/>
  <c r="O3257" i="88"/>
  <c r="R3256" i="88"/>
  <c r="Q3256" i="88"/>
  <c r="P3256" i="88"/>
  <c r="O3256" i="88"/>
  <c r="S3256" i="88" s="1"/>
  <c r="R3255" i="88"/>
  <c r="Q3255" i="88"/>
  <c r="T3255" i="88" s="1"/>
  <c r="P3255" i="88"/>
  <c r="O3255" i="88"/>
  <c r="R3254" i="88"/>
  <c r="Q3254" i="88"/>
  <c r="P3254" i="88"/>
  <c r="O3254" i="88"/>
  <c r="S3254" i="88" s="1"/>
  <c r="R3253" i="88"/>
  <c r="Q3253" i="88"/>
  <c r="T3253" i="88" s="1"/>
  <c r="P3253" i="88"/>
  <c r="O3253" i="88"/>
  <c r="S3253" i="88" s="1"/>
  <c r="R3252" i="88"/>
  <c r="Q3252" i="88"/>
  <c r="T3252" i="88" s="1"/>
  <c r="P3252" i="88"/>
  <c r="O3252" i="88"/>
  <c r="R3251" i="88"/>
  <c r="Q3251" i="88"/>
  <c r="T3251" i="88" s="1"/>
  <c r="P3251" i="88"/>
  <c r="O3251" i="88"/>
  <c r="R3250" i="88"/>
  <c r="Q3250" i="88"/>
  <c r="P3250" i="88"/>
  <c r="O3250" i="88"/>
  <c r="S3250" i="88" s="1"/>
  <c r="R3249" i="88"/>
  <c r="Q3249" i="88"/>
  <c r="T3249" i="88" s="1"/>
  <c r="P3249" i="88"/>
  <c r="O3249" i="88"/>
  <c r="R3248" i="88"/>
  <c r="Q3248" i="88"/>
  <c r="P3248" i="88"/>
  <c r="O3248" i="88"/>
  <c r="S3248" i="88" s="1"/>
  <c r="R3247" i="88"/>
  <c r="Q3247" i="88"/>
  <c r="T3247" i="88" s="1"/>
  <c r="P3247" i="88"/>
  <c r="O3247" i="88"/>
  <c r="S3247" i="88" s="1"/>
  <c r="R3246" i="88"/>
  <c r="Q3246" i="88"/>
  <c r="T3246" i="88" s="1"/>
  <c r="P3246" i="88"/>
  <c r="O3246" i="88"/>
  <c r="R3245" i="88"/>
  <c r="Q3245" i="88"/>
  <c r="T3245" i="88" s="1"/>
  <c r="P3245" i="88"/>
  <c r="O3245" i="88"/>
  <c r="R3244" i="88"/>
  <c r="Q3244" i="88"/>
  <c r="P3244" i="88"/>
  <c r="O3244" i="88"/>
  <c r="S3244" i="88" s="1"/>
  <c r="R3243" i="88"/>
  <c r="Q3243" i="88"/>
  <c r="T3243" i="88" s="1"/>
  <c r="P3243" i="88"/>
  <c r="O3243" i="88"/>
  <c r="R3242" i="88"/>
  <c r="Q3242" i="88"/>
  <c r="P3242" i="88"/>
  <c r="O3242" i="88"/>
  <c r="S3242" i="88" s="1"/>
  <c r="R3241" i="88"/>
  <c r="Q3241" i="88"/>
  <c r="T3241" i="88" s="1"/>
  <c r="P3241" i="88"/>
  <c r="O3241" i="88"/>
  <c r="S3241" i="88" s="1"/>
  <c r="R3240" i="88"/>
  <c r="Q3240" i="88"/>
  <c r="T3240" i="88" s="1"/>
  <c r="P3240" i="88"/>
  <c r="O3240" i="88"/>
  <c r="R3239" i="88"/>
  <c r="Q3239" i="88"/>
  <c r="T3239" i="88" s="1"/>
  <c r="P3239" i="88"/>
  <c r="O3239" i="88"/>
  <c r="R3238" i="88"/>
  <c r="Q3238" i="88"/>
  <c r="P3238" i="88"/>
  <c r="O3238" i="88"/>
  <c r="S3238" i="88" s="1"/>
  <c r="R3237" i="88"/>
  <c r="Q3237" i="88"/>
  <c r="T3237" i="88" s="1"/>
  <c r="P3237" i="88"/>
  <c r="O3237" i="88"/>
  <c r="R3236" i="88"/>
  <c r="Q3236" i="88"/>
  <c r="P3236" i="88"/>
  <c r="O3236" i="88"/>
  <c r="S3236" i="88" s="1"/>
  <c r="R3235" i="88"/>
  <c r="Q3235" i="88"/>
  <c r="T3235" i="88" s="1"/>
  <c r="P3235" i="88"/>
  <c r="O3235" i="88"/>
  <c r="S3235" i="88" s="1"/>
  <c r="R3234" i="88"/>
  <c r="Q3234" i="88"/>
  <c r="P3234" i="88"/>
  <c r="O3234" i="88"/>
  <c r="R3233" i="88"/>
  <c r="Q3233" i="88"/>
  <c r="T3233" i="88" s="1"/>
  <c r="P3233" i="88"/>
  <c r="O3233" i="88"/>
  <c r="R3232" i="88"/>
  <c r="Q3232" i="88"/>
  <c r="P3232" i="88"/>
  <c r="O3232" i="88"/>
  <c r="S3232" i="88" s="1"/>
  <c r="R3231" i="88"/>
  <c r="Q3231" i="88"/>
  <c r="T3231" i="88" s="1"/>
  <c r="P3231" i="88"/>
  <c r="O3231" i="88"/>
  <c r="R3230" i="88"/>
  <c r="Q3230" i="88"/>
  <c r="P3230" i="88"/>
  <c r="O3230" i="88"/>
  <c r="S3230" i="88" s="1"/>
  <c r="R3229" i="88"/>
  <c r="Q3229" i="88"/>
  <c r="T3229" i="88" s="1"/>
  <c r="P3229" i="88"/>
  <c r="O3229" i="88"/>
  <c r="S3229" i="88" s="1"/>
  <c r="R3228" i="88"/>
  <c r="Q3228" i="88"/>
  <c r="T3228" i="88" s="1"/>
  <c r="P3228" i="88"/>
  <c r="O3228" i="88"/>
  <c r="R3227" i="88"/>
  <c r="Q3227" i="88"/>
  <c r="T3227" i="88" s="1"/>
  <c r="P3227" i="88"/>
  <c r="O3227" i="88"/>
  <c r="R3226" i="88"/>
  <c r="Q3226" i="88"/>
  <c r="P3226" i="88"/>
  <c r="O3226" i="88"/>
  <c r="S3226" i="88" s="1"/>
  <c r="R3225" i="88"/>
  <c r="Q3225" i="88"/>
  <c r="T3225" i="88" s="1"/>
  <c r="P3225" i="88"/>
  <c r="O3225" i="88"/>
  <c r="R3224" i="88"/>
  <c r="Q3224" i="88"/>
  <c r="P3224" i="88"/>
  <c r="O3224" i="88"/>
  <c r="S3224" i="88" s="1"/>
  <c r="R3223" i="88"/>
  <c r="Q3223" i="88"/>
  <c r="T3223" i="88" s="1"/>
  <c r="P3223" i="88"/>
  <c r="O3223" i="88"/>
  <c r="S3223" i="88" s="1"/>
  <c r="R3222" i="88"/>
  <c r="Q3222" i="88"/>
  <c r="T3222" i="88" s="1"/>
  <c r="P3222" i="88"/>
  <c r="O3222" i="88"/>
  <c r="S3222" i="88" s="1"/>
  <c r="R3221" i="88"/>
  <c r="Q3221" i="88"/>
  <c r="T3221" i="88" s="1"/>
  <c r="P3221" i="88"/>
  <c r="O3221" i="88"/>
  <c r="R3220" i="88"/>
  <c r="Q3220" i="88"/>
  <c r="P3220" i="88"/>
  <c r="O3220" i="88"/>
  <c r="S3220" i="88" s="1"/>
  <c r="R3219" i="88"/>
  <c r="Q3219" i="88"/>
  <c r="T3219" i="88" s="1"/>
  <c r="P3219" i="88"/>
  <c r="O3219" i="88"/>
  <c r="R3218" i="88"/>
  <c r="Q3218" i="88"/>
  <c r="P3218" i="88"/>
  <c r="O3218" i="88"/>
  <c r="S3218" i="88" s="1"/>
  <c r="R3217" i="88"/>
  <c r="Q3217" i="88"/>
  <c r="T3217" i="88" s="1"/>
  <c r="P3217" i="88"/>
  <c r="O3217" i="88"/>
  <c r="S3217" i="88" s="1"/>
  <c r="R3216" i="88"/>
  <c r="Q3216" i="88"/>
  <c r="T3216" i="88" s="1"/>
  <c r="P3216" i="88"/>
  <c r="O3216" i="88"/>
  <c r="S3216" i="88" s="1"/>
  <c r="R3215" i="88"/>
  <c r="Q3215" i="88"/>
  <c r="T3215" i="88" s="1"/>
  <c r="P3215" i="88"/>
  <c r="O3215" i="88"/>
  <c r="R3214" i="88"/>
  <c r="Q3214" i="88"/>
  <c r="P3214" i="88"/>
  <c r="O3214" i="88"/>
  <c r="S3214" i="88" s="1"/>
  <c r="R3213" i="88"/>
  <c r="Q3213" i="88"/>
  <c r="T3213" i="88" s="1"/>
  <c r="P3213" i="88"/>
  <c r="O3213" i="88"/>
  <c r="R3212" i="88"/>
  <c r="Q3212" i="88"/>
  <c r="P3212" i="88"/>
  <c r="O3212" i="88"/>
  <c r="S3212" i="88" s="1"/>
  <c r="R3211" i="88"/>
  <c r="Q3211" i="88"/>
  <c r="T3211" i="88" s="1"/>
  <c r="P3211" i="88"/>
  <c r="O3211" i="88"/>
  <c r="S3211" i="88" s="1"/>
  <c r="R3210" i="88"/>
  <c r="Q3210" i="88"/>
  <c r="T3210" i="88" s="1"/>
  <c r="P3210" i="88"/>
  <c r="O3210" i="88"/>
  <c r="S3210" i="88" s="1"/>
  <c r="R3209" i="88"/>
  <c r="Q3209" i="88"/>
  <c r="T3209" i="88" s="1"/>
  <c r="P3209" i="88"/>
  <c r="O3209" i="88"/>
  <c r="R3208" i="88"/>
  <c r="Q3208" i="88"/>
  <c r="P3208" i="88"/>
  <c r="O3208" i="88"/>
  <c r="S3208" i="88" s="1"/>
  <c r="R3207" i="88"/>
  <c r="Q3207" i="88"/>
  <c r="T3207" i="88" s="1"/>
  <c r="P3207" i="88"/>
  <c r="O3207" i="88"/>
  <c r="R3206" i="88"/>
  <c r="Q3206" i="88"/>
  <c r="P3206" i="88"/>
  <c r="O3206" i="88"/>
  <c r="S3206" i="88" s="1"/>
  <c r="R3205" i="88"/>
  <c r="Q3205" i="88"/>
  <c r="T3205" i="88" s="1"/>
  <c r="P3205" i="88"/>
  <c r="O3205" i="88"/>
  <c r="S3205" i="88" s="1"/>
  <c r="R3204" i="88"/>
  <c r="Q3204" i="88"/>
  <c r="T3204" i="88" s="1"/>
  <c r="P3204" i="88"/>
  <c r="O3204" i="88"/>
  <c r="S3204" i="88" s="1"/>
  <c r="R3203" i="88"/>
  <c r="Q3203" i="88"/>
  <c r="T3203" i="88" s="1"/>
  <c r="P3203" i="88"/>
  <c r="O3203" i="88"/>
  <c r="R3202" i="88"/>
  <c r="Q3202" i="88"/>
  <c r="P3202" i="88"/>
  <c r="O3202" i="88"/>
  <c r="S3202" i="88" s="1"/>
  <c r="R3201" i="88"/>
  <c r="Q3201" i="88"/>
  <c r="T3201" i="88" s="1"/>
  <c r="P3201" i="88"/>
  <c r="O3201" i="88"/>
  <c r="R3200" i="88"/>
  <c r="Q3200" i="88"/>
  <c r="P3200" i="88"/>
  <c r="O3200" i="88"/>
  <c r="S3200" i="88" s="1"/>
  <c r="R3199" i="88"/>
  <c r="Q3199" i="88"/>
  <c r="T3199" i="88" s="1"/>
  <c r="P3199" i="88"/>
  <c r="O3199" i="88"/>
  <c r="S3199" i="88" s="1"/>
  <c r="R3198" i="88"/>
  <c r="Q3198" i="88"/>
  <c r="T3198" i="88" s="1"/>
  <c r="P3198" i="88"/>
  <c r="O3198" i="88"/>
  <c r="S3198" i="88" s="1"/>
  <c r="R3197" i="88"/>
  <c r="Q3197" i="88"/>
  <c r="T3197" i="88" s="1"/>
  <c r="P3197" i="88"/>
  <c r="O3197" i="88"/>
  <c r="R3196" i="88"/>
  <c r="Q3196" i="88"/>
  <c r="P3196" i="88"/>
  <c r="O3196" i="88"/>
  <c r="S3196" i="88" s="1"/>
  <c r="R3195" i="88"/>
  <c r="Q3195" i="88"/>
  <c r="T3195" i="88" s="1"/>
  <c r="P3195" i="88"/>
  <c r="O3195" i="88"/>
  <c r="R3194" i="88"/>
  <c r="Q3194" i="88"/>
  <c r="P3194" i="88"/>
  <c r="O3194" i="88"/>
  <c r="S3194" i="88" s="1"/>
  <c r="R3193" i="88"/>
  <c r="Q3193" i="88"/>
  <c r="T3193" i="88" s="1"/>
  <c r="P3193" i="88"/>
  <c r="O3193" i="88"/>
  <c r="S3193" i="88" s="1"/>
  <c r="R3192" i="88"/>
  <c r="Q3192" i="88"/>
  <c r="T3192" i="88" s="1"/>
  <c r="P3192" i="88"/>
  <c r="O3192" i="88"/>
  <c r="S3192" i="88" s="1"/>
  <c r="R3191" i="88"/>
  <c r="Q3191" i="88"/>
  <c r="T3191" i="88" s="1"/>
  <c r="P3191" i="88"/>
  <c r="O3191" i="88"/>
  <c r="R3190" i="88"/>
  <c r="Q3190" i="88"/>
  <c r="P3190" i="88"/>
  <c r="O3190" i="88"/>
  <c r="S3190" i="88" s="1"/>
  <c r="R3189" i="88"/>
  <c r="Q3189" i="88"/>
  <c r="T3189" i="88" s="1"/>
  <c r="P3189" i="88"/>
  <c r="O3189" i="88"/>
  <c r="R3188" i="88"/>
  <c r="Q3188" i="88"/>
  <c r="P3188" i="88"/>
  <c r="O3188" i="88"/>
  <c r="S3188" i="88" s="1"/>
  <c r="R3187" i="88"/>
  <c r="Q3187" i="88"/>
  <c r="T3187" i="88" s="1"/>
  <c r="P3187" i="88"/>
  <c r="O3187" i="88"/>
  <c r="S3187" i="88" s="1"/>
  <c r="R3186" i="88"/>
  <c r="Q3186" i="88"/>
  <c r="T3186" i="88" s="1"/>
  <c r="P3186" i="88"/>
  <c r="O3186" i="88"/>
  <c r="S3186" i="88" s="1"/>
  <c r="R3185" i="88"/>
  <c r="Q3185" i="88"/>
  <c r="T3185" i="88" s="1"/>
  <c r="P3185" i="88"/>
  <c r="O3185" i="88"/>
  <c r="R3184" i="88"/>
  <c r="Q3184" i="88"/>
  <c r="P3184" i="88"/>
  <c r="O3184" i="88"/>
  <c r="S3184" i="88" s="1"/>
  <c r="R3183" i="88"/>
  <c r="Q3183" i="88"/>
  <c r="T3183" i="88" s="1"/>
  <c r="P3183" i="88"/>
  <c r="O3183" i="88"/>
  <c r="R3182" i="88"/>
  <c r="Q3182" i="88"/>
  <c r="P3182" i="88"/>
  <c r="O3182" i="88"/>
  <c r="S3182" i="88" s="1"/>
  <c r="R3181" i="88"/>
  <c r="Q3181" i="88"/>
  <c r="T3181" i="88" s="1"/>
  <c r="P3181" i="88"/>
  <c r="O3181" i="88"/>
  <c r="S3181" i="88" s="1"/>
  <c r="R3180" i="88"/>
  <c r="Q3180" i="88"/>
  <c r="T3180" i="88" s="1"/>
  <c r="P3180" i="88"/>
  <c r="O3180" i="88"/>
  <c r="S3180" i="88" s="1"/>
  <c r="R3179" i="88"/>
  <c r="Q3179" i="88"/>
  <c r="T3179" i="88" s="1"/>
  <c r="P3179" i="88"/>
  <c r="O3179" i="88"/>
  <c r="R3178" i="88"/>
  <c r="Q3178" i="88"/>
  <c r="P3178" i="88"/>
  <c r="O3178" i="88"/>
  <c r="S3178" i="88" s="1"/>
  <c r="R3177" i="88"/>
  <c r="Q3177" i="88"/>
  <c r="T3177" i="88" s="1"/>
  <c r="P3177" i="88"/>
  <c r="O3177" i="88"/>
  <c r="R3176" i="88"/>
  <c r="Q3176" i="88"/>
  <c r="P3176" i="88"/>
  <c r="O3176" i="88"/>
  <c r="S3176" i="88" s="1"/>
  <c r="R3175" i="88"/>
  <c r="Q3175" i="88"/>
  <c r="T3175" i="88" s="1"/>
  <c r="P3175" i="88"/>
  <c r="O3175" i="88"/>
  <c r="S3175" i="88" s="1"/>
  <c r="R3174" i="88"/>
  <c r="Q3174" i="88"/>
  <c r="T3174" i="88" s="1"/>
  <c r="P3174" i="88"/>
  <c r="O3174" i="88"/>
  <c r="S3174" i="88" s="1"/>
  <c r="R3173" i="88"/>
  <c r="Q3173" i="88"/>
  <c r="T3173" i="88" s="1"/>
  <c r="P3173" i="88"/>
  <c r="O3173" i="88"/>
  <c r="R3172" i="88"/>
  <c r="Q3172" i="88"/>
  <c r="P3172" i="88"/>
  <c r="O3172" i="88"/>
  <c r="S3172" i="88" s="1"/>
  <c r="R3171" i="88"/>
  <c r="Q3171" i="88"/>
  <c r="T3171" i="88" s="1"/>
  <c r="P3171" i="88"/>
  <c r="O3171" i="88"/>
  <c r="R3170" i="88"/>
  <c r="Q3170" i="88"/>
  <c r="P3170" i="88"/>
  <c r="O3170" i="88"/>
  <c r="S3170" i="88" s="1"/>
  <c r="R3169" i="88"/>
  <c r="Q3169" i="88"/>
  <c r="T3169" i="88" s="1"/>
  <c r="P3169" i="88"/>
  <c r="O3169" i="88"/>
  <c r="S3169" i="88" s="1"/>
  <c r="R3168" i="88"/>
  <c r="Q3168" i="88"/>
  <c r="T3168" i="88" s="1"/>
  <c r="P3168" i="88"/>
  <c r="O3168" i="88"/>
  <c r="S3168" i="88" s="1"/>
  <c r="R3167" i="88"/>
  <c r="Q3167" i="88"/>
  <c r="T3167" i="88" s="1"/>
  <c r="P3167" i="88"/>
  <c r="O3167" i="88"/>
  <c r="R3166" i="88"/>
  <c r="Q3166" i="88"/>
  <c r="P3166" i="88"/>
  <c r="O3166" i="88"/>
  <c r="S3166" i="88" s="1"/>
  <c r="R3165" i="88"/>
  <c r="Q3165" i="88"/>
  <c r="T3165" i="88" s="1"/>
  <c r="P3165" i="88"/>
  <c r="O3165" i="88"/>
  <c r="R3164" i="88"/>
  <c r="Q3164" i="88"/>
  <c r="P3164" i="88"/>
  <c r="O3164" i="88"/>
  <c r="S3164" i="88" s="1"/>
  <c r="R3163" i="88"/>
  <c r="Q3163" i="88"/>
  <c r="T3163" i="88" s="1"/>
  <c r="P3163" i="88"/>
  <c r="O3163" i="88"/>
  <c r="S3163" i="88" s="1"/>
  <c r="R3162" i="88"/>
  <c r="Q3162" i="88"/>
  <c r="T3162" i="88" s="1"/>
  <c r="P3162" i="88"/>
  <c r="O3162" i="88"/>
  <c r="S3162" i="88" s="1"/>
  <c r="R3161" i="88"/>
  <c r="Q3161" i="88"/>
  <c r="T3161" i="88" s="1"/>
  <c r="P3161" i="88"/>
  <c r="O3161" i="88"/>
  <c r="R3160" i="88"/>
  <c r="Q3160" i="88"/>
  <c r="P3160" i="88"/>
  <c r="O3160" i="88"/>
  <c r="S3160" i="88" s="1"/>
  <c r="R3159" i="88"/>
  <c r="Q3159" i="88"/>
  <c r="T3159" i="88" s="1"/>
  <c r="P3159" i="88"/>
  <c r="O3159" i="88"/>
  <c r="R3158" i="88"/>
  <c r="Q3158" i="88"/>
  <c r="P3158" i="88"/>
  <c r="O3158" i="88"/>
  <c r="S3158" i="88" s="1"/>
  <c r="R3157" i="88"/>
  <c r="Q3157" i="88"/>
  <c r="T3157" i="88" s="1"/>
  <c r="P3157" i="88"/>
  <c r="O3157" i="88"/>
  <c r="S3157" i="88" s="1"/>
  <c r="R3156" i="88"/>
  <c r="Q3156" i="88"/>
  <c r="T3156" i="88" s="1"/>
  <c r="P3156" i="88"/>
  <c r="O3156" i="88"/>
  <c r="S3156" i="88" s="1"/>
  <c r="R3155" i="88"/>
  <c r="Q3155" i="88"/>
  <c r="T3155" i="88" s="1"/>
  <c r="P3155" i="88"/>
  <c r="O3155" i="88"/>
  <c r="R3154" i="88"/>
  <c r="Q3154" i="88"/>
  <c r="P3154" i="88"/>
  <c r="O3154" i="88"/>
  <c r="S3154" i="88" s="1"/>
  <c r="R3153" i="88"/>
  <c r="Q3153" i="88"/>
  <c r="T3153" i="88" s="1"/>
  <c r="P3153" i="88"/>
  <c r="O3153" i="88"/>
  <c r="R3152" i="88"/>
  <c r="Q3152" i="88"/>
  <c r="P3152" i="88"/>
  <c r="O3152" i="88"/>
  <c r="S3152" i="88" s="1"/>
  <c r="R3151" i="88"/>
  <c r="Q3151" i="88"/>
  <c r="T3151" i="88" s="1"/>
  <c r="P3151" i="88"/>
  <c r="O3151" i="88"/>
  <c r="S3151" i="88" s="1"/>
  <c r="R3150" i="88"/>
  <c r="Q3150" i="88"/>
  <c r="T3150" i="88" s="1"/>
  <c r="P3150" i="88"/>
  <c r="O3150" i="88"/>
  <c r="S3150" i="88" s="1"/>
  <c r="R3149" i="88"/>
  <c r="Q3149" i="88"/>
  <c r="T3149" i="88" s="1"/>
  <c r="P3149" i="88"/>
  <c r="O3149" i="88"/>
  <c r="R3148" i="88"/>
  <c r="Q3148" i="88"/>
  <c r="P3148" i="88"/>
  <c r="O3148" i="88"/>
  <c r="S3148" i="88" s="1"/>
  <c r="R3147" i="88"/>
  <c r="Q3147" i="88"/>
  <c r="T3147" i="88" s="1"/>
  <c r="P3147" i="88"/>
  <c r="O3147" i="88"/>
  <c r="R3146" i="88"/>
  <c r="Q3146" i="88"/>
  <c r="P3146" i="88"/>
  <c r="O3146" i="88"/>
  <c r="S3146" i="88" s="1"/>
  <c r="R3145" i="88"/>
  <c r="Q3145" i="88"/>
  <c r="T3145" i="88" s="1"/>
  <c r="P3145" i="88"/>
  <c r="O3145" i="88"/>
  <c r="S3145" i="88" s="1"/>
  <c r="R3144" i="88"/>
  <c r="Q3144" i="88"/>
  <c r="T3144" i="88" s="1"/>
  <c r="P3144" i="88"/>
  <c r="O3144" i="88"/>
  <c r="S3144" i="88" s="1"/>
  <c r="R3143" i="88"/>
  <c r="Q3143" i="88"/>
  <c r="T3143" i="88" s="1"/>
  <c r="P3143" i="88"/>
  <c r="O3143" i="88"/>
  <c r="R3142" i="88"/>
  <c r="Q3142" i="88"/>
  <c r="P3142" i="88"/>
  <c r="O3142" i="88"/>
  <c r="S3142" i="88" s="1"/>
  <c r="R3141" i="88"/>
  <c r="Q3141" i="88"/>
  <c r="T3141" i="88" s="1"/>
  <c r="P3141" i="88"/>
  <c r="O3141" i="88"/>
  <c r="R3140" i="88"/>
  <c r="Q3140" i="88"/>
  <c r="P3140" i="88"/>
  <c r="O3140" i="88"/>
  <c r="S3140" i="88" s="1"/>
  <c r="R3139" i="88"/>
  <c r="Q3139" i="88"/>
  <c r="T3139" i="88" s="1"/>
  <c r="P3139" i="88"/>
  <c r="O3139" i="88"/>
  <c r="S3139" i="88" s="1"/>
  <c r="R3138" i="88"/>
  <c r="Q3138" i="88"/>
  <c r="T3138" i="88" s="1"/>
  <c r="P3138" i="88"/>
  <c r="O3138" i="88"/>
  <c r="S3138" i="88" s="1"/>
  <c r="R3137" i="88"/>
  <c r="Q3137" i="88"/>
  <c r="T3137" i="88" s="1"/>
  <c r="P3137" i="88"/>
  <c r="O3137" i="88"/>
  <c r="R3136" i="88"/>
  <c r="Q3136" i="88"/>
  <c r="P3136" i="88"/>
  <c r="O3136" i="88"/>
  <c r="S3136" i="88" s="1"/>
  <c r="R3135" i="88"/>
  <c r="Q3135" i="88"/>
  <c r="T3135" i="88" s="1"/>
  <c r="P3135" i="88"/>
  <c r="O3135" i="88"/>
  <c r="R3134" i="88"/>
  <c r="Q3134" i="88"/>
  <c r="P3134" i="88"/>
  <c r="O3134" i="88"/>
  <c r="S3134" i="88" s="1"/>
  <c r="R3133" i="88"/>
  <c r="Q3133" i="88"/>
  <c r="T3133" i="88" s="1"/>
  <c r="P3133" i="88"/>
  <c r="O3133" i="88"/>
  <c r="S3133" i="88" s="1"/>
  <c r="R3132" i="88"/>
  <c r="Q3132" i="88"/>
  <c r="T3132" i="88" s="1"/>
  <c r="P3132" i="88"/>
  <c r="O3132" i="88"/>
  <c r="S3132" i="88" s="1"/>
  <c r="R3131" i="88"/>
  <c r="Q3131" i="88"/>
  <c r="T3131" i="88" s="1"/>
  <c r="P3131" i="88"/>
  <c r="O3131" i="88"/>
  <c r="R3130" i="88"/>
  <c r="Q3130" i="88"/>
  <c r="P3130" i="88"/>
  <c r="O3130" i="88"/>
  <c r="S3130" i="88" s="1"/>
  <c r="R3129" i="88"/>
  <c r="Q3129" i="88"/>
  <c r="T3129" i="88" s="1"/>
  <c r="P3129" i="88"/>
  <c r="O3129" i="88"/>
  <c r="R3128" i="88"/>
  <c r="Q3128" i="88"/>
  <c r="P3128" i="88"/>
  <c r="O3128" i="88"/>
  <c r="S3128" i="88" s="1"/>
  <c r="R3127" i="88"/>
  <c r="Q3127" i="88"/>
  <c r="T3127" i="88" s="1"/>
  <c r="P3127" i="88"/>
  <c r="O3127" i="88"/>
  <c r="R3126" i="88"/>
  <c r="Q3126" i="88"/>
  <c r="T3126" i="88" s="1"/>
  <c r="P3126" i="88"/>
  <c r="O3126" i="88"/>
  <c r="S3126" i="88" s="1"/>
  <c r="R3125" i="88"/>
  <c r="Q3125" i="88"/>
  <c r="T3125" i="88" s="1"/>
  <c r="P3125" i="88"/>
  <c r="O3125" i="88"/>
  <c r="R3124" i="88"/>
  <c r="Q3124" i="88"/>
  <c r="P3124" i="88"/>
  <c r="O3124" i="88"/>
  <c r="S3124" i="88" s="1"/>
  <c r="R3123" i="88"/>
  <c r="Q3123" i="88"/>
  <c r="T3123" i="88" s="1"/>
  <c r="P3123" i="88"/>
  <c r="O3123" i="88"/>
  <c r="R3122" i="88"/>
  <c r="Q3122" i="88"/>
  <c r="P3122" i="88"/>
  <c r="O3122" i="88"/>
  <c r="S3122" i="88" s="1"/>
  <c r="R3121" i="88"/>
  <c r="Q3121" i="88"/>
  <c r="T3121" i="88" s="1"/>
  <c r="P3121" i="88"/>
  <c r="O3121" i="88"/>
  <c r="S3121" i="88" s="1"/>
  <c r="R3120" i="88"/>
  <c r="Q3120" i="88"/>
  <c r="T3120" i="88" s="1"/>
  <c r="P3120" i="88"/>
  <c r="O3120" i="88"/>
  <c r="S3120" i="88" s="1"/>
  <c r="R3119" i="88"/>
  <c r="Q3119" i="88"/>
  <c r="T3119" i="88" s="1"/>
  <c r="P3119" i="88"/>
  <c r="O3119" i="88"/>
  <c r="R3118" i="88"/>
  <c r="Q3118" i="88"/>
  <c r="P3118" i="88"/>
  <c r="O3118" i="88"/>
  <c r="S3118" i="88" s="1"/>
  <c r="R3117" i="88"/>
  <c r="Q3117" i="88"/>
  <c r="T3117" i="88" s="1"/>
  <c r="P3117" i="88"/>
  <c r="O3117" i="88"/>
  <c r="R3116" i="88"/>
  <c r="Q3116" i="88"/>
  <c r="P3116" i="88"/>
  <c r="O3116" i="88"/>
  <c r="S3116" i="88" s="1"/>
  <c r="R3115" i="88"/>
  <c r="Q3115" i="88"/>
  <c r="T3115" i="88" s="1"/>
  <c r="P3115" i="88"/>
  <c r="O3115" i="88"/>
  <c r="R3114" i="88"/>
  <c r="Q3114" i="88"/>
  <c r="P3114" i="88"/>
  <c r="O3114" i="88"/>
  <c r="S3114" i="88" s="1"/>
  <c r="R3113" i="88"/>
  <c r="Q3113" i="88"/>
  <c r="T3113" i="88" s="1"/>
  <c r="P3113" i="88"/>
  <c r="O3113" i="88"/>
  <c r="R3112" i="88"/>
  <c r="Q3112" i="88"/>
  <c r="P3112" i="88"/>
  <c r="O3112" i="88"/>
  <c r="S3112" i="88" s="1"/>
  <c r="R3111" i="88"/>
  <c r="Q3111" i="88"/>
  <c r="T3111" i="88" s="1"/>
  <c r="P3111" i="88"/>
  <c r="O3111" i="88"/>
  <c r="R3110" i="88"/>
  <c r="Q3110" i="88"/>
  <c r="P3110" i="88"/>
  <c r="O3110" i="88"/>
  <c r="S3110" i="88" s="1"/>
  <c r="R3109" i="88"/>
  <c r="Q3109" i="88"/>
  <c r="T3109" i="88" s="1"/>
  <c r="P3109" i="88"/>
  <c r="O3109" i="88"/>
  <c r="S3109" i="88" s="1"/>
  <c r="R3108" i="88"/>
  <c r="Q3108" i="88"/>
  <c r="T3108" i="88" s="1"/>
  <c r="P3108" i="88"/>
  <c r="O3108" i="88"/>
  <c r="S3108" i="88" s="1"/>
  <c r="R3107" i="88"/>
  <c r="Q3107" i="88"/>
  <c r="T3107" i="88" s="1"/>
  <c r="P3107" i="88"/>
  <c r="O3107" i="88"/>
  <c r="R3106" i="88"/>
  <c r="Q3106" i="88"/>
  <c r="P3106" i="88"/>
  <c r="O3106" i="88"/>
  <c r="S3106" i="88" s="1"/>
  <c r="R3105" i="88"/>
  <c r="Q3105" i="88"/>
  <c r="T3105" i="88" s="1"/>
  <c r="P3105" i="88"/>
  <c r="O3105" i="88"/>
  <c r="R3104" i="88"/>
  <c r="Q3104" i="88"/>
  <c r="P3104" i="88"/>
  <c r="O3104" i="88"/>
  <c r="S3104" i="88" s="1"/>
  <c r="R3103" i="88"/>
  <c r="Q3103" i="88"/>
  <c r="T3103" i="88" s="1"/>
  <c r="P3103" i="88"/>
  <c r="O3103" i="88"/>
  <c r="R3102" i="88"/>
  <c r="Q3102" i="88"/>
  <c r="T3102" i="88" s="1"/>
  <c r="P3102" i="88"/>
  <c r="O3102" i="88"/>
  <c r="S3102" i="88" s="1"/>
  <c r="R3101" i="88"/>
  <c r="Q3101" i="88"/>
  <c r="T3101" i="88" s="1"/>
  <c r="P3101" i="88"/>
  <c r="O3101" i="88"/>
  <c r="R3100" i="88"/>
  <c r="Q3100" i="88"/>
  <c r="P3100" i="88"/>
  <c r="O3100" i="88"/>
  <c r="S3100" i="88" s="1"/>
  <c r="R3099" i="88"/>
  <c r="Q3099" i="88"/>
  <c r="T3099" i="88" s="1"/>
  <c r="P3099" i="88"/>
  <c r="O3099" i="88"/>
  <c r="R3098" i="88"/>
  <c r="Q3098" i="88"/>
  <c r="P3098" i="88"/>
  <c r="O3098" i="88"/>
  <c r="S3098" i="88" s="1"/>
  <c r="R3097" i="88"/>
  <c r="Q3097" i="88"/>
  <c r="T3097" i="88" s="1"/>
  <c r="P3097" i="88"/>
  <c r="O3097" i="88"/>
  <c r="S3097" i="88" s="1"/>
  <c r="R3096" i="88"/>
  <c r="Q3096" i="88"/>
  <c r="T3096" i="88" s="1"/>
  <c r="P3096" i="88"/>
  <c r="O3096" i="88"/>
  <c r="S3096" i="88" s="1"/>
  <c r="R3095" i="88"/>
  <c r="Q3095" i="88"/>
  <c r="T3095" i="88" s="1"/>
  <c r="P3095" i="88"/>
  <c r="O3095" i="88"/>
  <c r="R3094" i="88"/>
  <c r="Q3094" i="88"/>
  <c r="P3094" i="88"/>
  <c r="O3094" i="88"/>
  <c r="S3094" i="88" s="1"/>
  <c r="R3093" i="88"/>
  <c r="Q3093" i="88"/>
  <c r="T3093" i="88" s="1"/>
  <c r="P3093" i="88"/>
  <c r="O3093" i="88"/>
  <c r="R3092" i="88"/>
  <c r="Q3092" i="88"/>
  <c r="P3092" i="88"/>
  <c r="O3092" i="88"/>
  <c r="S3092" i="88" s="1"/>
  <c r="R3091" i="88"/>
  <c r="Q3091" i="88"/>
  <c r="T3091" i="88" s="1"/>
  <c r="P3091" i="88"/>
  <c r="O3091" i="88"/>
  <c r="S3091" i="88" s="1"/>
  <c r="R3090" i="88"/>
  <c r="Q3090" i="88"/>
  <c r="T3090" i="88" s="1"/>
  <c r="P3090" i="88"/>
  <c r="O3090" i="88"/>
  <c r="S3090" i="88" s="1"/>
  <c r="R3089" i="88"/>
  <c r="Q3089" i="88"/>
  <c r="T3089" i="88" s="1"/>
  <c r="P3089" i="88"/>
  <c r="O3089" i="88"/>
  <c r="R3088" i="88"/>
  <c r="Q3088" i="88"/>
  <c r="P3088" i="88"/>
  <c r="O3088" i="88"/>
  <c r="S3088" i="88" s="1"/>
  <c r="R3087" i="88"/>
  <c r="Q3087" i="88"/>
  <c r="T3087" i="88" s="1"/>
  <c r="P3087" i="88"/>
  <c r="O3087" i="88"/>
  <c r="R3086" i="88"/>
  <c r="Q3086" i="88"/>
  <c r="P3086" i="88"/>
  <c r="O3086" i="88"/>
  <c r="S3086" i="88" s="1"/>
  <c r="R3085" i="88"/>
  <c r="Q3085" i="88"/>
  <c r="T3085" i="88" s="1"/>
  <c r="P3085" i="88"/>
  <c r="O3085" i="88"/>
  <c r="S3085" i="88" s="1"/>
  <c r="R3084" i="88"/>
  <c r="Q3084" i="88"/>
  <c r="T3084" i="88" s="1"/>
  <c r="P3084" i="88"/>
  <c r="O3084" i="88"/>
  <c r="S3084" i="88" s="1"/>
  <c r="R3083" i="88"/>
  <c r="Q3083" i="88"/>
  <c r="T3083" i="88" s="1"/>
  <c r="P3083" i="88"/>
  <c r="O3083" i="88"/>
  <c r="R3082" i="88"/>
  <c r="Q3082" i="88"/>
  <c r="P3082" i="88"/>
  <c r="O3082" i="88"/>
  <c r="S3082" i="88" s="1"/>
  <c r="R3081" i="88"/>
  <c r="Q3081" i="88"/>
  <c r="T3081" i="88" s="1"/>
  <c r="P3081" i="88"/>
  <c r="O3081" i="88"/>
  <c r="R3080" i="88"/>
  <c r="Q3080" i="88"/>
  <c r="P3080" i="88"/>
  <c r="O3080" i="88"/>
  <c r="S3080" i="88" s="1"/>
  <c r="R3079" i="88"/>
  <c r="Q3079" i="88"/>
  <c r="T3079" i="88" s="1"/>
  <c r="P3079" i="88"/>
  <c r="O3079" i="88"/>
  <c r="S3079" i="88" s="1"/>
  <c r="R3078" i="88"/>
  <c r="Q3078" i="88"/>
  <c r="T3078" i="88" s="1"/>
  <c r="P3078" i="88"/>
  <c r="O3078" i="88"/>
  <c r="S3078" i="88" s="1"/>
  <c r="R3077" i="88"/>
  <c r="Q3077" i="88"/>
  <c r="T3077" i="88" s="1"/>
  <c r="P3077" i="88"/>
  <c r="O3077" i="88"/>
  <c r="R3076" i="88"/>
  <c r="Q3076" i="88"/>
  <c r="P3076" i="88"/>
  <c r="O3076" i="88"/>
  <c r="S3076" i="88" s="1"/>
  <c r="R3075" i="88"/>
  <c r="Q3075" i="88"/>
  <c r="T3075" i="88" s="1"/>
  <c r="P3075" i="88"/>
  <c r="O3075" i="88"/>
  <c r="R3074" i="88"/>
  <c r="Q3074" i="88"/>
  <c r="P3074" i="88"/>
  <c r="O3074" i="88"/>
  <c r="S3074" i="88" s="1"/>
  <c r="R3073" i="88"/>
  <c r="Q3073" i="88"/>
  <c r="T3073" i="88" s="1"/>
  <c r="P3073" i="88"/>
  <c r="O3073" i="88"/>
  <c r="S3073" i="88" s="1"/>
  <c r="R3072" i="88"/>
  <c r="Q3072" i="88"/>
  <c r="T3072" i="88" s="1"/>
  <c r="P3072" i="88"/>
  <c r="O3072" i="88"/>
  <c r="S3072" i="88" s="1"/>
  <c r="R3071" i="88"/>
  <c r="Q3071" i="88"/>
  <c r="T3071" i="88" s="1"/>
  <c r="P3071" i="88"/>
  <c r="O3071" i="88"/>
  <c r="R3070" i="88"/>
  <c r="Q3070" i="88"/>
  <c r="P3070" i="88"/>
  <c r="O3070" i="88"/>
  <c r="S3070" i="88" s="1"/>
  <c r="R3069" i="88"/>
  <c r="Q3069" i="88"/>
  <c r="T3069" i="88" s="1"/>
  <c r="P3069" i="88"/>
  <c r="O3069" i="88"/>
  <c r="R3068" i="88"/>
  <c r="Q3068" i="88"/>
  <c r="P3068" i="88"/>
  <c r="O3068" i="88"/>
  <c r="S3068" i="88" s="1"/>
  <c r="R3067" i="88"/>
  <c r="Q3067" i="88"/>
  <c r="T3067" i="88" s="1"/>
  <c r="P3067" i="88"/>
  <c r="O3067" i="88"/>
  <c r="S3067" i="88" s="1"/>
  <c r="R3066" i="88"/>
  <c r="Q3066" i="88"/>
  <c r="T3066" i="88" s="1"/>
  <c r="P3066" i="88"/>
  <c r="O3066" i="88"/>
  <c r="S3066" i="88" s="1"/>
  <c r="R3065" i="88"/>
  <c r="Q3065" i="88"/>
  <c r="T3065" i="88" s="1"/>
  <c r="P3065" i="88"/>
  <c r="O3065" i="88"/>
  <c r="R3064" i="88"/>
  <c r="Q3064" i="88"/>
  <c r="P3064" i="88"/>
  <c r="O3064" i="88"/>
  <c r="S3064" i="88" s="1"/>
  <c r="R3063" i="88"/>
  <c r="Q3063" i="88"/>
  <c r="T3063" i="88" s="1"/>
  <c r="P3063" i="88"/>
  <c r="O3063" i="88"/>
  <c r="R3062" i="88"/>
  <c r="Q3062" i="88"/>
  <c r="P3062" i="88"/>
  <c r="O3062" i="88"/>
  <c r="S3062" i="88" s="1"/>
  <c r="R3061" i="88"/>
  <c r="Q3061" i="88"/>
  <c r="T3061" i="88" s="1"/>
  <c r="P3061" i="88"/>
  <c r="O3061" i="88"/>
  <c r="S3061" i="88" s="1"/>
  <c r="R3060" i="88"/>
  <c r="Q3060" i="88"/>
  <c r="T3060" i="88" s="1"/>
  <c r="P3060" i="88"/>
  <c r="O3060" i="88"/>
  <c r="S3060" i="88" s="1"/>
  <c r="R3059" i="88"/>
  <c r="Q3059" i="88"/>
  <c r="T3059" i="88" s="1"/>
  <c r="P3059" i="88"/>
  <c r="O3059" i="88"/>
  <c r="R3058" i="88"/>
  <c r="Q3058" i="88"/>
  <c r="P3058" i="88"/>
  <c r="O3058" i="88"/>
  <c r="S3058" i="88" s="1"/>
  <c r="R3057" i="88"/>
  <c r="Q3057" i="88"/>
  <c r="T3057" i="88" s="1"/>
  <c r="P3057" i="88"/>
  <c r="O3057" i="88"/>
  <c r="R3056" i="88"/>
  <c r="Q3056" i="88"/>
  <c r="P3056" i="88"/>
  <c r="O3056" i="88"/>
  <c r="S3056" i="88" s="1"/>
  <c r="R3055" i="88"/>
  <c r="Q3055" i="88"/>
  <c r="T3055" i="88" s="1"/>
  <c r="P3055" i="88"/>
  <c r="O3055" i="88"/>
  <c r="S3055" i="88" s="1"/>
  <c r="R3054" i="88"/>
  <c r="Q3054" i="88"/>
  <c r="P3054" i="88"/>
  <c r="O3054" i="88"/>
  <c r="S3054" i="88" s="1"/>
  <c r="R3053" i="88"/>
  <c r="Q3053" i="88"/>
  <c r="T3053" i="88" s="1"/>
  <c r="P3053" i="88"/>
  <c r="O3053" i="88"/>
  <c r="R3052" i="88"/>
  <c r="Q3052" i="88"/>
  <c r="P3052" i="88"/>
  <c r="O3052" i="88"/>
  <c r="S3052" i="88" s="1"/>
  <c r="R3051" i="88"/>
  <c r="Q3051" i="88"/>
  <c r="T3051" i="88" s="1"/>
  <c r="P3051" i="88"/>
  <c r="O3051" i="88"/>
  <c r="R3050" i="88"/>
  <c r="Q3050" i="88"/>
  <c r="P3050" i="88"/>
  <c r="O3050" i="88"/>
  <c r="S3050" i="88" s="1"/>
  <c r="R3049" i="88"/>
  <c r="Q3049" i="88"/>
  <c r="T3049" i="88" s="1"/>
  <c r="P3049" i="88"/>
  <c r="O3049" i="88"/>
  <c r="S3049" i="88" s="1"/>
  <c r="R3048" i="88"/>
  <c r="Q3048" i="88"/>
  <c r="T3048" i="88" s="1"/>
  <c r="P3048" i="88"/>
  <c r="O3048" i="88"/>
  <c r="S3048" i="88" s="1"/>
  <c r="R3047" i="88"/>
  <c r="Q3047" i="88"/>
  <c r="T3047" i="88" s="1"/>
  <c r="P3047" i="88"/>
  <c r="O3047" i="88"/>
  <c r="R3046" i="88"/>
  <c r="Q3046" i="88"/>
  <c r="P3046" i="88"/>
  <c r="O3046" i="88"/>
  <c r="S3046" i="88" s="1"/>
  <c r="R3045" i="88"/>
  <c r="Q3045" i="88"/>
  <c r="T3045" i="88" s="1"/>
  <c r="P3045" i="88"/>
  <c r="O3045" i="88"/>
  <c r="R3044" i="88"/>
  <c r="Q3044" i="88"/>
  <c r="P3044" i="88"/>
  <c r="O3044" i="88"/>
  <c r="S3044" i="88" s="1"/>
  <c r="R3043" i="88"/>
  <c r="Q3043" i="88"/>
  <c r="T3043" i="88" s="1"/>
  <c r="P3043" i="88"/>
  <c r="O3043" i="88"/>
  <c r="S3043" i="88" s="1"/>
  <c r="R3042" i="88"/>
  <c r="Q3042" i="88"/>
  <c r="T3042" i="88" s="1"/>
  <c r="P3042" i="88"/>
  <c r="O3042" i="88"/>
  <c r="S3042" i="88" s="1"/>
  <c r="R3041" i="88"/>
  <c r="Q3041" i="88"/>
  <c r="T3041" i="88" s="1"/>
  <c r="P3041" i="88"/>
  <c r="O3041" i="88"/>
  <c r="R3040" i="88"/>
  <c r="Q3040" i="88"/>
  <c r="P3040" i="88"/>
  <c r="O3040" i="88"/>
  <c r="S3040" i="88" s="1"/>
  <c r="R3039" i="88"/>
  <c r="Q3039" i="88"/>
  <c r="T3039" i="88" s="1"/>
  <c r="P3039" i="88"/>
  <c r="O3039" i="88"/>
  <c r="R3038" i="88"/>
  <c r="Q3038" i="88"/>
  <c r="P3038" i="88"/>
  <c r="O3038" i="88"/>
  <c r="S3038" i="88" s="1"/>
  <c r="R3037" i="88"/>
  <c r="Q3037" i="88"/>
  <c r="T3037" i="88" s="1"/>
  <c r="P3037" i="88"/>
  <c r="O3037" i="88"/>
  <c r="S3037" i="88" s="1"/>
  <c r="R3036" i="88"/>
  <c r="Q3036" i="88"/>
  <c r="T3036" i="88" s="1"/>
  <c r="P3036" i="88"/>
  <c r="O3036" i="88"/>
  <c r="S3036" i="88" s="1"/>
  <c r="R3035" i="88"/>
  <c r="Q3035" i="88"/>
  <c r="T3035" i="88" s="1"/>
  <c r="P3035" i="88"/>
  <c r="O3035" i="88"/>
  <c r="R3034" i="88"/>
  <c r="Q3034" i="88"/>
  <c r="P3034" i="88"/>
  <c r="O3034" i="88"/>
  <c r="S3034" i="88" s="1"/>
  <c r="R3033" i="88"/>
  <c r="Q3033" i="88"/>
  <c r="T3033" i="88" s="1"/>
  <c r="P3033" i="88"/>
  <c r="O3033" i="88"/>
  <c r="R3032" i="88"/>
  <c r="Q3032" i="88"/>
  <c r="P3032" i="88"/>
  <c r="O3032" i="88"/>
  <c r="S3032" i="88" s="1"/>
  <c r="R3031" i="88"/>
  <c r="Q3031" i="88"/>
  <c r="T3031" i="88" s="1"/>
  <c r="P3031" i="88"/>
  <c r="O3031" i="88"/>
  <c r="S3031" i="88" s="1"/>
  <c r="R3030" i="88"/>
  <c r="Q3030" i="88"/>
  <c r="T3030" i="88" s="1"/>
  <c r="P3030" i="88"/>
  <c r="O3030" i="88"/>
  <c r="S3030" i="88" s="1"/>
  <c r="R3029" i="88"/>
  <c r="Q3029" i="88"/>
  <c r="T3029" i="88" s="1"/>
  <c r="P3029" i="88"/>
  <c r="O3029" i="88"/>
  <c r="R3028" i="88"/>
  <c r="Q3028" i="88"/>
  <c r="P3028" i="88"/>
  <c r="O3028" i="88"/>
  <c r="S3028" i="88" s="1"/>
  <c r="R3027" i="88"/>
  <c r="Q3027" i="88"/>
  <c r="T3027" i="88" s="1"/>
  <c r="P3027" i="88"/>
  <c r="O3027" i="88"/>
  <c r="R3026" i="88"/>
  <c r="Q3026" i="88"/>
  <c r="P3026" i="88"/>
  <c r="O3026" i="88"/>
  <c r="S3026" i="88" s="1"/>
  <c r="R3025" i="88"/>
  <c r="Q3025" i="88"/>
  <c r="T3025" i="88" s="1"/>
  <c r="P3025" i="88"/>
  <c r="O3025" i="88"/>
  <c r="S3025" i="88" s="1"/>
  <c r="R3024" i="88"/>
  <c r="Q3024" i="88"/>
  <c r="T3024" i="88" s="1"/>
  <c r="P3024" i="88"/>
  <c r="O3024" i="88"/>
  <c r="S3024" i="88" s="1"/>
  <c r="R3023" i="88"/>
  <c r="Q3023" i="88"/>
  <c r="T3023" i="88" s="1"/>
  <c r="P3023" i="88"/>
  <c r="O3023" i="88"/>
  <c r="R3022" i="88"/>
  <c r="Q3022" i="88"/>
  <c r="P3022" i="88"/>
  <c r="O3022" i="88"/>
  <c r="S3022" i="88" s="1"/>
  <c r="R3021" i="88"/>
  <c r="Q3021" i="88"/>
  <c r="T3021" i="88" s="1"/>
  <c r="P3021" i="88"/>
  <c r="O3021" i="88"/>
  <c r="R3020" i="88"/>
  <c r="Q3020" i="88"/>
  <c r="P3020" i="88"/>
  <c r="O3020" i="88"/>
  <c r="S3020" i="88" s="1"/>
  <c r="R3019" i="88"/>
  <c r="Q3019" i="88"/>
  <c r="T3019" i="88" s="1"/>
  <c r="P3019" i="88"/>
  <c r="O3019" i="88"/>
  <c r="S3019" i="88" s="1"/>
  <c r="R3018" i="88"/>
  <c r="Q3018" i="88"/>
  <c r="T3018" i="88" s="1"/>
  <c r="P3018" i="88"/>
  <c r="O3018" i="88"/>
  <c r="S3018" i="88" s="1"/>
  <c r="R3017" i="88"/>
  <c r="Q3017" i="88"/>
  <c r="T3017" i="88" s="1"/>
  <c r="P3017" i="88"/>
  <c r="O3017" i="88"/>
  <c r="R3016" i="88"/>
  <c r="Q3016" i="88"/>
  <c r="P3016" i="88"/>
  <c r="O3016" i="88"/>
  <c r="S3016" i="88" s="1"/>
  <c r="R3015" i="88"/>
  <c r="Q3015" i="88"/>
  <c r="T3015" i="88" s="1"/>
  <c r="P3015" i="88"/>
  <c r="O3015" i="88"/>
  <c r="R3014" i="88"/>
  <c r="Q3014" i="88"/>
  <c r="P3014" i="88"/>
  <c r="O3014" i="88"/>
  <c r="S3014" i="88" s="1"/>
  <c r="R3013" i="88"/>
  <c r="Q3013" i="88"/>
  <c r="T3013" i="88" s="1"/>
  <c r="P3013" i="88"/>
  <c r="O3013" i="88"/>
  <c r="S3013" i="88" s="1"/>
  <c r="R3012" i="88"/>
  <c r="Q3012" i="88"/>
  <c r="T3012" i="88" s="1"/>
  <c r="P3012" i="88"/>
  <c r="O3012" i="88"/>
  <c r="S3012" i="88" s="1"/>
  <c r="R3011" i="88"/>
  <c r="Q3011" i="88"/>
  <c r="T3011" i="88" s="1"/>
  <c r="P3011" i="88"/>
  <c r="O3011" i="88"/>
  <c r="R3010" i="88"/>
  <c r="Q3010" i="88"/>
  <c r="P3010" i="88"/>
  <c r="O3010" i="88"/>
  <c r="S3010" i="88" s="1"/>
  <c r="R3009" i="88"/>
  <c r="Q3009" i="88"/>
  <c r="T3009" i="88" s="1"/>
  <c r="P3009" i="88"/>
  <c r="O3009" i="88"/>
  <c r="R3008" i="88"/>
  <c r="Q3008" i="88"/>
  <c r="P3008" i="88"/>
  <c r="O3008" i="88"/>
  <c r="S3008" i="88" s="1"/>
  <c r="R3007" i="88"/>
  <c r="Q3007" i="88"/>
  <c r="T3007" i="88" s="1"/>
  <c r="P3007" i="88"/>
  <c r="O3007" i="88"/>
  <c r="S3007" i="88" s="1"/>
  <c r="R3006" i="88"/>
  <c r="Q3006" i="88"/>
  <c r="P3006" i="88"/>
  <c r="O3006" i="88"/>
  <c r="S3006" i="88" s="1"/>
  <c r="R3005" i="88"/>
  <c r="Q3005" i="88"/>
  <c r="T3005" i="88" s="1"/>
  <c r="P3005" i="88"/>
  <c r="O3005" i="88"/>
  <c r="R3004" i="88"/>
  <c r="Q3004" i="88"/>
  <c r="P3004" i="88"/>
  <c r="O3004" i="88"/>
  <c r="S3004" i="88" s="1"/>
  <c r="R3003" i="88"/>
  <c r="Q3003" i="88"/>
  <c r="T3003" i="88" s="1"/>
  <c r="P3003" i="88"/>
  <c r="O3003" i="88"/>
  <c r="R3002" i="88"/>
  <c r="Q3002" i="88"/>
  <c r="P3002" i="88"/>
  <c r="O3002" i="88"/>
  <c r="S3002" i="88" s="1"/>
  <c r="R3001" i="88"/>
  <c r="Q3001" i="88"/>
  <c r="T3001" i="88" s="1"/>
  <c r="P3001" i="88"/>
  <c r="O3001" i="88"/>
  <c r="S3001" i="88" s="1"/>
  <c r="R3000" i="88"/>
  <c r="Q3000" i="88"/>
  <c r="T3000" i="88" s="1"/>
  <c r="P3000" i="88"/>
  <c r="O3000" i="88"/>
  <c r="S3000" i="88" s="1"/>
  <c r="R2999" i="88"/>
  <c r="Q2999" i="88"/>
  <c r="T2999" i="88" s="1"/>
  <c r="P2999" i="88"/>
  <c r="O2999" i="88"/>
  <c r="R2998" i="88"/>
  <c r="Q2998" i="88"/>
  <c r="P2998" i="88"/>
  <c r="O2998" i="88"/>
  <c r="S2998" i="88" s="1"/>
  <c r="R2997" i="88"/>
  <c r="Q2997" i="88"/>
  <c r="T2997" i="88" s="1"/>
  <c r="P2997" i="88"/>
  <c r="O2997" i="88"/>
  <c r="R2996" i="88"/>
  <c r="Q2996" i="88"/>
  <c r="P2996" i="88"/>
  <c r="O2996" i="88"/>
  <c r="S2996" i="88" s="1"/>
  <c r="R2995" i="88"/>
  <c r="Q2995" i="88"/>
  <c r="T2995" i="88" s="1"/>
  <c r="P2995" i="88"/>
  <c r="O2995" i="88"/>
  <c r="S2995" i="88" s="1"/>
  <c r="R2994" i="88"/>
  <c r="Q2994" i="88"/>
  <c r="T2994" i="88" s="1"/>
  <c r="P2994" i="88"/>
  <c r="O2994" i="88"/>
  <c r="S2994" i="88" s="1"/>
  <c r="R2993" i="88"/>
  <c r="Q2993" i="88"/>
  <c r="T2993" i="88" s="1"/>
  <c r="P2993" i="88"/>
  <c r="O2993" i="88"/>
  <c r="R2992" i="88"/>
  <c r="Q2992" i="88"/>
  <c r="P2992" i="88"/>
  <c r="O2992" i="88"/>
  <c r="S2992" i="88" s="1"/>
  <c r="R2991" i="88"/>
  <c r="Q2991" i="88"/>
  <c r="T2991" i="88" s="1"/>
  <c r="P2991" i="88"/>
  <c r="O2991" i="88"/>
  <c r="R2990" i="88"/>
  <c r="Q2990" i="88"/>
  <c r="P2990" i="88"/>
  <c r="O2990" i="88"/>
  <c r="S2990" i="88" s="1"/>
  <c r="R2989" i="88"/>
  <c r="Q2989" i="88"/>
  <c r="T2989" i="88" s="1"/>
  <c r="P2989" i="88"/>
  <c r="O2989" i="88"/>
  <c r="S2989" i="88" s="1"/>
  <c r="R2988" i="88"/>
  <c r="Q2988" i="88"/>
  <c r="T2988" i="88" s="1"/>
  <c r="P2988" i="88"/>
  <c r="O2988" i="88"/>
  <c r="S2988" i="88" s="1"/>
  <c r="R2987" i="88"/>
  <c r="Q2987" i="88"/>
  <c r="T2987" i="88" s="1"/>
  <c r="P2987" i="88"/>
  <c r="O2987" i="88"/>
  <c r="R2986" i="88"/>
  <c r="Q2986" i="88"/>
  <c r="P2986" i="88"/>
  <c r="O2986" i="88"/>
  <c r="S2986" i="88" s="1"/>
  <c r="R2985" i="88"/>
  <c r="Q2985" i="88"/>
  <c r="T2985" i="88" s="1"/>
  <c r="P2985" i="88"/>
  <c r="O2985" i="88"/>
  <c r="R2984" i="88"/>
  <c r="Q2984" i="88"/>
  <c r="P2984" i="88"/>
  <c r="O2984" i="88"/>
  <c r="S2984" i="88" s="1"/>
  <c r="R2983" i="88"/>
  <c r="Q2983" i="88"/>
  <c r="T2983" i="88" s="1"/>
  <c r="P2983" i="88"/>
  <c r="O2983" i="88"/>
  <c r="S2983" i="88" s="1"/>
  <c r="R2982" i="88"/>
  <c r="Q2982" i="88"/>
  <c r="T2982" i="88" s="1"/>
  <c r="P2982" i="88"/>
  <c r="O2982" i="88"/>
  <c r="S2982" i="88" s="1"/>
  <c r="R2981" i="88"/>
  <c r="Q2981" i="88"/>
  <c r="T2981" i="88" s="1"/>
  <c r="P2981" i="88"/>
  <c r="O2981" i="88"/>
  <c r="R2980" i="88"/>
  <c r="Q2980" i="88"/>
  <c r="P2980" i="88"/>
  <c r="O2980" i="88"/>
  <c r="S2980" i="88" s="1"/>
  <c r="R2979" i="88"/>
  <c r="Q2979" i="88"/>
  <c r="T2979" i="88" s="1"/>
  <c r="P2979" i="88"/>
  <c r="O2979" i="88"/>
  <c r="R2978" i="88"/>
  <c r="Q2978" i="88"/>
  <c r="P2978" i="88"/>
  <c r="O2978" i="88"/>
  <c r="S2978" i="88" s="1"/>
  <c r="R2977" i="88"/>
  <c r="Q2977" i="88"/>
  <c r="T2977" i="88" s="1"/>
  <c r="P2977" i="88"/>
  <c r="O2977" i="88"/>
  <c r="R2976" i="88"/>
  <c r="Q2976" i="88"/>
  <c r="T2976" i="88" s="1"/>
  <c r="P2976" i="88"/>
  <c r="O2976" i="88"/>
  <c r="S2976" i="88" s="1"/>
  <c r="R2975" i="88"/>
  <c r="Q2975" i="88"/>
  <c r="T2975" i="88" s="1"/>
  <c r="P2975" i="88"/>
  <c r="O2975" i="88"/>
  <c r="R2974" i="88"/>
  <c r="Q2974" i="88"/>
  <c r="P2974" i="88"/>
  <c r="O2974" i="88"/>
  <c r="S2974" i="88" s="1"/>
  <c r="R2973" i="88"/>
  <c r="Q2973" i="88"/>
  <c r="T2973" i="88" s="1"/>
  <c r="P2973" i="88"/>
  <c r="O2973" i="88"/>
  <c r="R2972" i="88"/>
  <c r="Q2972" i="88"/>
  <c r="P2972" i="88"/>
  <c r="O2972" i="88"/>
  <c r="S2972" i="88" s="1"/>
  <c r="R2971" i="88"/>
  <c r="Q2971" i="88"/>
  <c r="T2971" i="88" s="1"/>
  <c r="P2971" i="88"/>
  <c r="O2971" i="88"/>
  <c r="S2971" i="88" s="1"/>
  <c r="R2970" i="88"/>
  <c r="Q2970" i="88"/>
  <c r="T2970" i="88" s="1"/>
  <c r="P2970" i="88"/>
  <c r="O2970" i="88"/>
  <c r="S2970" i="88" s="1"/>
  <c r="R2969" i="88"/>
  <c r="Q2969" i="88"/>
  <c r="T2969" i="88" s="1"/>
  <c r="P2969" i="88"/>
  <c r="O2969" i="88"/>
  <c r="R2968" i="88"/>
  <c r="Q2968" i="88"/>
  <c r="P2968" i="88"/>
  <c r="O2968" i="88"/>
  <c r="S2968" i="88" s="1"/>
  <c r="R2967" i="88"/>
  <c r="Q2967" i="88"/>
  <c r="T2967" i="88" s="1"/>
  <c r="P2967" i="88"/>
  <c r="O2967" i="88"/>
  <c r="R2966" i="88"/>
  <c r="Q2966" i="88"/>
  <c r="P2966" i="88"/>
  <c r="O2966" i="88"/>
  <c r="S2966" i="88" s="1"/>
  <c r="R2965" i="88"/>
  <c r="Q2965" i="88"/>
  <c r="T2965" i="88" s="1"/>
  <c r="P2965" i="88"/>
  <c r="O2965" i="88"/>
  <c r="S2965" i="88" s="1"/>
  <c r="R2964" i="88"/>
  <c r="Q2964" i="88"/>
  <c r="T2964" i="88" s="1"/>
  <c r="P2964" i="88"/>
  <c r="O2964" i="88"/>
  <c r="S2964" i="88" s="1"/>
  <c r="R2963" i="88"/>
  <c r="Q2963" i="88"/>
  <c r="T2963" i="88" s="1"/>
  <c r="P2963" i="88"/>
  <c r="O2963" i="88"/>
  <c r="R2962" i="88"/>
  <c r="Q2962" i="88"/>
  <c r="P2962" i="88"/>
  <c r="O2962" i="88"/>
  <c r="S2962" i="88" s="1"/>
  <c r="R2961" i="88"/>
  <c r="Q2961" i="88"/>
  <c r="T2961" i="88" s="1"/>
  <c r="P2961" i="88"/>
  <c r="O2961" i="88"/>
  <c r="R2960" i="88"/>
  <c r="Q2960" i="88"/>
  <c r="P2960" i="88"/>
  <c r="O2960" i="88"/>
  <c r="S2960" i="88" s="1"/>
  <c r="R2959" i="88"/>
  <c r="Q2959" i="88"/>
  <c r="T2959" i="88" s="1"/>
  <c r="P2959" i="88"/>
  <c r="O2959" i="88"/>
  <c r="S2959" i="88" s="1"/>
  <c r="R2958" i="88"/>
  <c r="Q2958" i="88"/>
  <c r="P2958" i="88"/>
  <c r="O2958" i="88"/>
  <c r="S2958" i="88" s="1"/>
  <c r="R2957" i="88"/>
  <c r="Q2957" i="88"/>
  <c r="T2957" i="88" s="1"/>
  <c r="P2957" i="88"/>
  <c r="O2957" i="88"/>
  <c r="R2956" i="88"/>
  <c r="Q2956" i="88"/>
  <c r="P2956" i="88"/>
  <c r="O2956" i="88"/>
  <c r="S2956" i="88" s="1"/>
  <c r="R2955" i="88"/>
  <c r="Q2955" i="88"/>
  <c r="T2955" i="88" s="1"/>
  <c r="P2955" i="88"/>
  <c r="O2955" i="88"/>
  <c r="R2954" i="88"/>
  <c r="Q2954" i="88"/>
  <c r="P2954" i="88"/>
  <c r="O2954" i="88"/>
  <c r="S2954" i="88" s="1"/>
  <c r="R2953" i="88"/>
  <c r="Q2953" i="88"/>
  <c r="T2953" i="88" s="1"/>
  <c r="P2953" i="88"/>
  <c r="O2953" i="88"/>
  <c r="S2953" i="88" s="1"/>
  <c r="R2952" i="88"/>
  <c r="Q2952" i="88"/>
  <c r="T2952" i="88" s="1"/>
  <c r="P2952" i="88"/>
  <c r="O2952" i="88"/>
  <c r="S2952" i="88" s="1"/>
  <c r="R2951" i="88"/>
  <c r="Q2951" i="88"/>
  <c r="T2951" i="88" s="1"/>
  <c r="P2951" i="88"/>
  <c r="O2951" i="88"/>
  <c r="R2950" i="88"/>
  <c r="Q2950" i="88"/>
  <c r="P2950" i="88"/>
  <c r="O2950" i="88"/>
  <c r="S2950" i="88" s="1"/>
  <c r="R2949" i="88"/>
  <c r="Q2949" i="88"/>
  <c r="T2949" i="88" s="1"/>
  <c r="P2949" i="88"/>
  <c r="O2949" i="88"/>
  <c r="R2948" i="88"/>
  <c r="Q2948" i="88"/>
  <c r="P2948" i="88"/>
  <c r="O2948" i="88"/>
  <c r="S2948" i="88" s="1"/>
  <c r="R2947" i="88"/>
  <c r="Q2947" i="88"/>
  <c r="T2947" i="88" s="1"/>
  <c r="P2947" i="88"/>
  <c r="O2947" i="88"/>
  <c r="S2947" i="88" s="1"/>
  <c r="R2946" i="88"/>
  <c r="Q2946" i="88"/>
  <c r="T2946" i="88" s="1"/>
  <c r="P2946" i="88"/>
  <c r="O2946" i="88"/>
  <c r="S2946" i="88" s="1"/>
  <c r="R2945" i="88"/>
  <c r="Q2945" i="88"/>
  <c r="T2945" i="88" s="1"/>
  <c r="P2945" i="88"/>
  <c r="O2945" i="88"/>
  <c r="R2944" i="88"/>
  <c r="Q2944" i="88"/>
  <c r="P2944" i="88"/>
  <c r="O2944" i="88"/>
  <c r="S2944" i="88" s="1"/>
  <c r="R2943" i="88"/>
  <c r="Q2943" i="88"/>
  <c r="T2943" i="88" s="1"/>
  <c r="P2943" i="88"/>
  <c r="O2943" i="88"/>
  <c r="R2942" i="88"/>
  <c r="Q2942" i="88"/>
  <c r="P2942" i="88"/>
  <c r="O2942" i="88"/>
  <c r="S2942" i="88" s="1"/>
  <c r="R2941" i="88"/>
  <c r="Q2941" i="88"/>
  <c r="T2941" i="88" s="1"/>
  <c r="P2941" i="88"/>
  <c r="O2941" i="88"/>
  <c r="S2941" i="88" s="1"/>
  <c r="R2940" i="88"/>
  <c r="Q2940" i="88"/>
  <c r="T2940" i="88" s="1"/>
  <c r="P2940" i="88"/>
  <c r="O2940" i="88"/>
  <c r="S2940" i="88" s="1"/>
  <c r="R2939" i="88"/>
  <c r="Q2939" i="88"/>
  <c r="T2939" i="88" s="1"/>
  <c r="P2939" i="88"/>
  <c r="O2939" i="88"/>
  <c r="R2938" i="88"/>
  <c r="Q2938" i="88"/>
  <c r="P2938" i="88"/>
  <c r="O2938" i="88"/>
  <c r="S2938" i="88" s="1"/>
  <c r="R2937" i="88"/>
  <c r="Q2937" i="88"/>
  <c r="T2937" i="88" s="1"/>
  <c r="P2937" i="88"/>
  <c r="O2937" i="88"/>
  <c r="R2936" i="88"/>
  <c r="Q2936" i="88"/>
  <c r="P2936" i="88"/>
  <c r="O2936" i="88"/>
  <c r="S2936" i="88" s="1"/>
  <c r="R2935" i="88"/>
  <c r="Q2935" i="88"/>
  <c r="T2935" i="88" s="1"/>
  <c r="P2935" i="88"/>
  <c r="O2935" i="88"/>
  <c r="S2935" i="88" s="1"/>
  <c r="R2934" i="88"/>
  <c r="Q2934" i="88"/>
  <c r="T2934" i="88" s="1"/>
  <c r="P2934" i="88"/>
  <c r="O2934" i="88"/>
  <c r="S2934" i="88" s="1"/>
  <c r="R2933" i="88"/>
  <c r="Q2933" i="88"/>
  <c r="T2933" i="88" s="1"/>
  <c r="P2933" i="88"/>
  <c r="O2933" i="88"/>
  <c r="R2932" i="88"/>
  <c r="Q2932" i="88"/>
  <c r="P2932" i="88"/>
  <c r="O2932" i="88"/>
  <c r="S2932" i="88" s="1"/>
  <c r="R2931" i="88"/>
  <c r="Q2931" i="88"/>
  <c r="T2931" i="88" s="1"/>
  <c r="P2931" i="88"/>
  <c r="O2931" i="88"/>
  <c r="R2930" i="88"/>
  <c r="Q2930" i="88"/>
  <c r="P2930" i="88"/>
  <c r="O2930" i="88"/>
  <c r="S2930" i="88" s="1"/>
  <c r="R2929" i="88"/>
  <c r="Q2929" i="88"/>
  <c r="T2929" i="88" s="1"/>
  <c r="P2929" i="88"/>
  <c r="O2929" i="88"/>
  <c r="S2929" i="88" s="1"/>
  <c r="R2928" i="88"/>
  <c r="Q2928" i="88"/>
  <c r="T2928" i="88" s="1"/>
  <c r="P2928" i="88"/>
  <c r="O2928" i="88"/>
  <c r="S2928" i="88" s="1"/>
  <c r="R2927" i="88"/>
  <c r="Q2927" i="88"/>
  <c r="T2927" i="88" s="1"/>
  <c r="P2927" i="88"/>
  <c r="O2927" i="88"/>
  <c r="R2926" i="88"/>
  <c r="Q2926" i="88"/>
  <c r="P2926" i="88"/>
  <c r="O2926" i="88"/>
  <c r="S2926" i="88" s="1"/>
  <c r="R2925" i="88"/>
  <c r="Q2925" i="88"/>
  <c r="T2925" i="88" s="1"/>
  <c r="P2925" i="88"/>
  <c r="O2925" i="88"/>
  <c r="R2924" i="88"/>
  <c r="Q2924" i="88"/>
  <c r="P2924" i="88"/>
  <c r="O2924" i="88"/>
  <c r="S2924" i="88" s="1"/>
  <c r="R2923" i="88"/>
  <c r="Q2923" i="88"/>
  <c r="T2923" i="88" s="1"/>
  <c r="P2923" i="88"/>
  <c r="O2923" i="88"/>
  <c r="S2923" i="88" s="1"/>
  <c r="R2922" i="88"/>
  <c r="Q2922" i="88"/>
  <c r="T2922" i="88" s="1"/>
  <c r="P2922" i="88"/>
  <c r="O2922" i="88"/>
  <c r="S2922" i="88" s="1"/>
  <c r="R2921" i="88"/>
  <c r="Q2921" i="88"/>
  <c r="T2921" i="88" s="1"/>
  <c r="P2921" i="88"/>
  <c r="O2921" i="88"/>
  <c r="R2920" i="88"/>
  <c r="Q2920" i="88"/>
  <c r="P2920" i="88"/>
  <c r="O2920" i="88"/>
  <c r="S2920" i="88" s="1"/>
  <c r="R2919" i="88"/>
  <c r="Q2919" i="88"/>
  <c r="T2919" i="88" s="1"/>
  <c r="P2919" i="88"/>
  <c r="O2919" i="88"/>
  <c r="R2918" i="88"/>
  <c r="Q2918" i="88"/>
  <c r="P2918" i="88"/>
  <c r="O2918" i="88"/>
  <c r="S2918" i="88" s="1"/>
  <c r="R2917" i="88"/>
  <c r="Q2917" i="88"/>
  <c r="T2917" i="88" s="1"/>
  <c r="P2917" i="88"/>
  <c r="O2917" i="88"/>
  <c r="S2917" i="88" s="1"/>
  <c r="R2916" i="88"/>
  <c r="Q2916" i="88"/>
  <c r="T2916" i="88" s="1"/>
  <c r="P2916" i="88"/>
  <c r="O2916" i="88"/>
  <c r="S2916" i="88" s="1"/>
  <c r="R2915" i="88"/>
  <c r="Q2915" i="88"/>
  <c r="T2915" i="88" s="1"/>
  <c r="P2915" i="88"/>
  <c r="O2915" i="88"/>
  <c r="R2914" i="88"/>
  <c r="Q2914" i="88"/>
  <c r="P2914" i="88"/>
  <c r="O2914" i="88"/>
  <c r="S2914" i="88" s="1"/>
  <c r="R2913" i="88"/>
  <c r="Q2913" i="88"/>
  <c r="T2913" i="88" s="1"/>
  <c r="P2913" i="88"/>
  <c r="O2913" i="88"/>
  <c r="R2912" i="88"/>
  <c r="Q2912" i="88"/>
  <c r="P2912" i="88"/>
  <c r="O2912" i="88"/>
  <c r="S2912" i="88" s="1"/>
  <c r="R2911" i="88"/>
  <c r="Q2911" i="88"/>
  <c r="T2911" i="88" s="1"/>
  <c r="P2911" i="88"/>
  <c r="O2911" i="88"/>
  <c r="S2911" i="88" s="1"/>
  <c r="R2910" i="88"/>
  <c r="Q2910" i="88"/>
  <c r="P2910" i="88"/>
  <c r="O2910" i="88"/>
  <c r="S2910" i="88" s="1"/>
  <c r="R2909" i="88"/>
  <c r="Q2909" i="88"/>
  <c r="T2909" i="88" s="1"/>
  <c r="P2909" i="88"/>
  <c r="O2909" i="88"/>
  <c r="R2908" i="88"/>
  <c r="Q2908" i="88"/>
  <c r="P2908" i="88"/>
  <c r="O2908" i="88"/>
  <c r="S2908" i="88" s="1"/>
  <c r="R2907" i="88"/>
  <c r="Q2907" i="88"/>
  <c r="T2907" i="88" s="1"/>
  <c r="P2907" i="88"/>
  <c r="O2907" i="88"/>
  <c r="R2906" i="88"/>
  <c r="Q2906" i="88"/>
  <c r="P2906" i="88"/>
  <c r="O2906" i="88"/>
  <c r="S2906" i="88" s="1"/>
  <c r="R2905" i="88"/>
  <c r="Q2905" i="88"/>
  <c r="T2905" i="88" s="1"/>
  <c r="P2905" i="88"/>
  <c r="O2905" i="88"/>
  <c r="S2905" i="88" s="1"/>
  <c r="R2904" i="88"/>
  <c r="Q2904" i="88"/>
  <c r="T2904" i="88" s="1"/>
  <c r="P2904" i="88"/>
  <c r="O2904" i="88"/>
  <c r="S2904" i="88" s="1"/>
  <c r="R2903" i="88"/>
  <c r="Q2903" i="88"/>
  <c r="T2903" i="88" s="1"/>
  <c r="P2903" i="88"/>
  <c r="O2903" i="88"/>
  <c r="R2902" i="88"/>
  <c r="Q2902" i="88"/>
  <c r="P2902" i="88"/>
  <c r="O2902" i="88"/>
  <c r="S2902" i="88" s="1"/>
  <c r="R2901" i="88"/>
  <c r="Q2901" i="88"/>
  <c r="T2901" i="88" s="1"/>
  <c r="P2901" i="88"/>
  <c r="O2901" i="88"/>
  <c r="R2900" i="88"/>
  <c r="Q2900" i="88"/>
  <c r="P2900" i="88"/>
  <c r="O2900" i="88"/>
  <c r="S2900" i="88" s="1"/>
  <c r="R2899" i="88"/>
  <c r="Q2899" i="88"/>
  <c r="T2899" i="88" s="1"/>
  <c r="P2899" i="88"/>
  <c r="O2899" i="88"/>
  <c r="S2899" i="88" s="1"/>
  <c r="R2898" i="88"/>
  <c r="Q2898" i="88"/>
  <c r="T2898" i="88" s="1"/>
  <c r="P2898" i="88"/>
  <c r="O2898" i="88"/>
  <c r="S2898" i="88" s="1"/>
  <c r="R2897" i="88"/>
  <c r="Q2897" i="88"/>
  <c r="T2897" i="88" s="1"/>
  <c r="P2897" i="88"/>
  <c r="O2897" i="88"/>
  <c r="R2896" i="88"/>
  <c r="Q2896" i="88"/>
  <c r="P2896" i="88"/>
  <c r="O2896" i="88"/>
  <c r="S2896" i="88" s="1"/>
  <c r="R2895" i="88"/>
  <c r="Q2895" i="88"/>
  <c r="T2895" i="88" s="1"/>
  <c r="P2895" i="88"/>
  <c r="O2895" i="88"/>
  <c r="R2894" i="88"/>
  <c r="Q2894" i="88"/>
  <c r="P2894" i="88"/>
  <c r="O2894" i="88"/>
  <c r="S2894" i="88" s="1"/>
  <c r="R2893" i="88"/>
  <c r="Q2893" i="88"/>
  <c r="T2893" i="88" s="1"/>
  <c r="P2893" i="88"/>
  <c r="O2893" i="88"/>
  <c r="S2893" i="88" s="1"/>
  <c r="R2892" i="88"/>
  <c r="Q2892" i="88"/>
  <c r="T2892" i="88" s="1"/>
  <c r="P2892" i="88"/>
  <c r="O2892" i="88"/>
  <c r="S2892" i="88" s="1"/>
  <c r="R2891" i="88"/>
  <c r="Q2891" i="88"/>
  <c r="T2891" i="88" s="1"/>
  <c r="P2891" i="88"/>
  <c r="O2891" i="88"/>
  <c r="R2890" i="88"/>
  <c r="Q2890" i="88"/>
  <c r="P2890" i="88"/>
  <c r="O2890" i="88"/>
  <c r="S2890" i="88" s="1"/>
  <c r="R2889" i="88"/>
  <c r="Q2889" i="88"/>
  <c r="T2889" i="88" s="1"/>
  <c r="P2889" i="88"/>
  <c r="O2889" i="88"/>
  <c r="R2888" i="88"/>
  <c r="Q2888" i="88"/>
  <c r="P2888" i="88"/>
  <c r="O2888" i="88"/>
  <c r="S2888" i="88" s="1"/>
  <c r="R2887" i="88"/>
  <c r="Q2887" i="88"/>
  <c r="T2887" i="88" s="1"/>
  <c r="P2887" i="88"/>
  <c r="O2887" i="88"/>
  <c r="S2887" i="88" s="1"/>
  <c r="R2886" i="88"/>
  <c r="Q2886" i="88"/>
  <c r="T2886" i="88" s="1"/>
  <c r="P2886" i="88"/>
  <c r="O2886" i="88"/>
  <c r="S2886" i="88" s="1"/>
  <c r="R2885" i="88"/>
  <c r="Q2885" i="88"/>
  <c r="T2885" i="88" s="1"/>
  <c r="P2885" i="88"/>
  <c r="O2885" i="88"/>
  <c r="R2884" i="88"/>
  <c r="Q2884" i="88"/>
  <c r="P2884" i="88"/>
  <c r="O2884" i="88"/>
  <c r="S2884" i="88" s="1"/>
  <c r="R2883" i="88"/>
  <c r="Q2883" i="88"/>
  <c r="T2883" i="88" s="1"/>
  <c r="P2883" i="88"/>
  <c r="O2883" i="88"/>
  <c r="R2882" i="88"/>
  <c r="Q2882" i="88"/>
  <c r="P2882" i="88"/>
  <c r="O2882" i="88"/>
  <c r="S2882" i="88" s="1"/>
  <c r="R2881" i="88"/>
  <c r="Q2881" i="88"/>
  <c r="T2881" i="88" s="1"/>
  <c r="P2881" i="88"/>
  <c r="O2881" i="88"/>
  <c r="S2881" i="88" s="1"/>
  <c r="R2880" i="88"/>
  <c r="Q2880" i="88"/>
  <c r="T2880" i="88" s="1"/>
  <c r="P2880" i="88"/>
  <c r="O2880" i="88"/>
  <c r="S2880" i="88" s="1"/>
  <c r="R2879" i="88"/>
  <c r="Q2879" i="88"/>
  <c r="T2879" i="88" s="1"/>
  <c r="P2879" i="88"/>
  <c r="O2879" i="88"/>
  <c r="R2878" i="88"/>
  <c r="Q2878" i="88"/>
  <c r="P2878" i="88"/>
  <c r="O2878" i="88"/>
  <c r="S2878" i="88" s="1"/>
  <c r="R2877" i="88"/>
  <c r="Q2877" i="88"/>
  <c r="T2877" i="88" s="1"/>
  <c r="P2877" i="88"/>
  <c r="O2877" i="88"/>
  <c r="R2876" i="88"/>
  <c r="Q2876" i="88"/>
  <c r="P2876" i="88"/>
  <c r="O2876" i="88"/>
  <c r="S2876" i="88" s="1"/>
  <c r="R2875" i="88"/>
  <c r="Q2875" i="88"/>
  <c r="T2875" i="88" s="1"/>
  <c r="P2875" i="88"/>
  <c r="O2875" i="88"/>
  <c r="S2875" i="88" s="1"/>
  <c r="R2874" i="88"/>
  <c r="Q2874" i="88"/>
  <c r="T2874" i="88" s="1"/>
  <c r="P2874" i="88"/>
  <c r="O2874" i="88"/>
  <c r="S2874" i="88" s="1"/>
  <c r="R2873" i="88"/>
  <c r="Q2873" i="88"/>
  <c r="T2873" i="88" s="1"/>
  <c r="P2873" i="88"/>
  <c r="O2873" i="88"/>
  <c r="R2872" i="88"/>
  <c r="Q2872" i="88"/>
  <c r="P2872" i="88"/>
  <c r="O2872" i="88"/>
  <c r="S2872" i="88" s="1"/>
  <c r="R2871" i="88"/>
  <c r="Q2871" i="88"/>
  <c r="T2871" i="88" s="1"/>
  <c r="P2871" i="88"/>
  <c r="O2871" i="88"/>
  <c r="R2870" i="88"/>
  <c r="Q2870" i="88"/>
  <c r="P2870" i="88"/>
  <c r="O2870" i="88"/>
  <c r="S2870" i="88" s="1"/>
  <c r="R2869" i="88"/>
  <c r="Q2869" i="88"/>
  <c r="T2869" i="88" s="1"/>
  <c r="P2869" i="88"/>
  <c r="O2869" i="88"/>
  <c r="S2869" i="88" s="1"/>
  <c r="R2868" i="88"/>
  <c r="Q2868" i="88"/>
  <c r="T2868" i="88" s="1"/>
  <c r="P2868" i="88"/>
  <c r="O2868" i="88"/>
  <c r="S2868" i="88" s="1"/>
  <c r="R2867" i="88"/>
  <c r="Q2867" i="88"/>
  <c r="T2867" i="88" s="1"/>
  <c r="P2867" i="88"/>
  <c r="O2867" i="88"/>
  <c r="R2866" i="88"/>
  <c r="Q2866" i="88"/>
  <c r="P2866" i="88"/>
  <c r="O2866" i="88"/>
  <c r="S2866" i="88" s="1"/>
  <c r="R2865" i="88"/>
  <c r="Q2865" i="88"/>
  <c r="T2865" i="88" s="1"/>
  <c r="P2865" i="88"/>
  <c r="O2865" i="88"/>
  <c r="R2864" i="88"/>
  <c r="Q2864" i="88"/>
  <c r="P2864" i="88"/>
  <c r="O2864" i="88"/>
  <c r="S2864" i="88" s="1"/>
  <c r="R2863" i="88"/>
  <c r="Q2863" i="88"/>
  <c r="T2863" i="88" s="1"/>
  <c r="P2863" i="88"/>
  <c r="O2863" i="88"/>
  <c r="R2862" i="88"/>
  <c r="Q2862" i="88"/>
  <c r="P2862" i="88"/>
  <c r="O2862" i="88"/>
  <c r="S2862" i="88" s="1"/>
  <c r="R2861" i="88"/>
  <c r="Q2861" i="88"/>
  <c r="T2861" i="88" s="1"/>
  <c r="P2861" i="88"/>
  <c r="O2861" i="88"/>
  <c r="R2860" i="88"/>
  <c r="Q2860" i="88"/>
  <c r="P2860" i="88"/>
  <c r="O2860" i="88"/>
  <c r="S2860" i="88" s="1"/>
  <c r="R2859" i="88"/>
  <c r="Q2859" i="88"/>
  <c r="T2859" i="88" s="1"/>
  <c r="P2859" i="88"/>
  <c r="O2859" i="88"/>
  <c r="R2858" i="88"/>
  <c r="Q2858" i="88"/>
  <c r="P2858" i="88"/>
  <c r="O2858" i="88"/>
  <c r="S2858" i="88" s="1"/>
  <c r="R2857" i="88"/>
  <c r="Q2857" i="88"/>
  <c r="T2857" i="88" s="1"/>
  <c r="P2857" i="88"/>
  <c r="O2857" i="88"/>
  <c r="S2857" i="88" s="1"/>
  <c r="R2856" i="88"/>
  <c r="Q2856" i="88"/>
  <c r="T2856" i="88" s="1"/>
  <c r="P2856" i="88"/>
  <c r="O2856" i="88"/>
  <c r="S2856" i="88" s="1"/>
  <c r="R2855" i="88"/>
  <c r="Q2855" i="88"/>
  <c r="T2855" i="88" s="1"/>
  <c r="P2855" i="88"/>
  <c r="O2855" i="88"/>
  <c r="R2854" i="88"/>
  <c r="Q2854" i="88"/>
  <c r="P2854" i="88"/>
  <c r="O2854" i="88"/>
  <c r="S2854" i="88" s="1"/>
  <c r="R2853" i="88"/>
  <c r="Q2853" i="88"/>
  <c r="T2853" i="88" s="1"/>
  <c r="P2853" i="88"/>
  <c r="O2853" i="88"/>
  <c r="R2852" i="88"/>
  <c r="Q2852" i="88"/>
  <c r="P2852" i="88"/>
  <c r="O2852" i="88"/>
  <c r="S2852" i="88" s="1"/>
  <c r="R2851" i="88"/>
  <c r="Q2851" i="88"/>
  <c r="T2851" i="88" s="1"/>
  <c r="P2851" i="88"/>
  <c r="O2851" i="88"/>
  <c r="S2851" i="88" s="1"/>
  <c r="R2850" i="88"/>
  <c r="Q2850" i="88"/>
  <c r="T2850" i="88" s="1"/>
  <c r="P2850" i="88"/>
  <c r="O2850" i="88"/>
  <c r="S2850" i="88" s="1"/>
  <c r="R2849" i="88"/>
  <c r="Q2849" i="88"/>
  <c r="T2849" i="88" s="1"/>
  <c r="P2849" i="88"/>
  <c r="O2849" i="88"/>
  <c r="R2848" i="88"/>
  <c r="Q2848" i="88"/>
  <c r="P2848" i="88"/>
  <c r="O2848" i="88"/>
  <c r="S2848" i="88" s="1"/>
  <c r="R2847" i="88"/>
  <c r="Q2847" i="88"/>
  <c r="T2847" i="88" s="1"/>
  <c r="P2847" i="88"/>
  <c r="O2847" i="88"/>
  <c r="R2846" i="88"/>
  <c r="Q2846" i="88"/>
  <c r="P2846" i="88"/>
  <c r="O2846" i="88"/>
  <c r="S2846" i="88" s="1"/>
  <c r="R2845" i="88"/>
  <c r="Q2845" i="88"/>
  <c r="T2845" i="88" s="1"/>
  <c r="P2845" i="88"/>
  <c r="O2845" i="88"/>
  <c r="S2845" i="88" s="1"/>
  <c r="R2844" i="88"/>
  <c r="Q2844" i="88"/>
  <c r="T2844" i="88" s="1"/>
  <c r="P2844" i="88"/>
  <c r="O2844" i="88"/>
  <c r="S2844" i="88" s="1"/>
  <c r="R2843" i="88"/>
  <c r="Q2843" i="88"/>
  <c r="T2843" i="88" s="1"/>
  <c r="P2843" i="88"/>
  <c r="O2843" i="88"/>
  <c r="R2842" i="88"/>
  <c r="Q2842" i="88"/>
  <c r="P2842" i="88"/>
  <c r="O2842" i="88"/>
  <c r="S2842" i="88" s="1"/>
  <c r="R2841" i="88"/>
  <c r="Q2841" i="88"/>
  <c r="T2841" i="88" s="1"/>
  <c r="P2841" i="88"/>
  <c r="O2841" i="88"/>
  <c r="R2840" i="88"/>
  <c r="Q2840" i="88"/>
  <c r="P2840" i="88"/>
  <c r="O2840" i="88"/>
  <c r="S2840" i="88" s="1"/>
  <c r="R2839" i="88"/>
  <c r="Q2839" i="88"/>
  <c r="T2839" i="88" s="1"/>
  <c r="P2839" i="88"/>
  <c r="O2839" i="88"/>
  <c r="S2839" i="88" s="1"/>
  <c r="R2838" i="88"/>
  <c r="Q2838" i="88"/>
  <c r="T2838" i="88" s="1"/>
  <c r="P2838" i="88"/>
  <c r="O2838" i="88"/>
  <c r="S2838" i="88" s="1"/>
  <c r="R2837" i="88"/>
  <c r="Q2837" i="88"/>
  <c r="T2837" i="88" s="1"/>
  <c r="P2837" i="88"/>
  <c r="O2837" i="88"/>
  <c r="R2836" i="88"/>
  <c r="Q2836" i="88"/>
  <c r="P2836" i="88"/>
  <c r="O2836" i="88"/>
  <c r="S2836" i="88" s="1"/>
  <c r="R2835" i="88"/>
  <c r="Q2835" i="88"/>
  <c r="T2835" i="88" s="1"/>
  <c r="P2835" i="88"/>
  <c r="O2835" i="88"/>
  <c r="R2834" i="88"/>
  <c r="Q2834" i="88"/>
  <c r="P2834" i="88"/>
  <c r="O2834" i="88"/>
  <c r="S2834" i="88" s="1"/>
  <c r="R2833" i="88"/>
  <c r="Q2833" i="88"/>
  <c r="T2833" i="88" s="1"/>
  <c r="P2833" i="88"/>
  <c r="O2833" i="88"/>
  <c r="S2833" i="88" s="1"/>
  <c r="R2832" i="88"/>
  <c r="Q2832" i="88"/>
  <c r="T2832" i="88" s="1"/>
  <c r="P2832" i="88"/>
  <c r="O2832" i="88"/>
  <c r="S2832" i="88" s="1"/>
  <c r="R2831" i="88"/>
  <c r="Q2831" i="88"/>
  <c r="T2831" i="88" s="1"/>
  <c r="P2831" i="88"/>
  <c r="O2831" i="88"/>
  <c r="R2830" i="88"/>
  <c r="Q2830" i="88"/>
  <c r="P2830" i="88"/>
  <c r="O2830" i="88"/>
  <c r="S2830" i="88" s="1"/>
  <c r="R2829" i="88"/>
  <c r="Q2829" i="88"/>
  <c r="T2829" i="88" s="1"/>
  <c r="P2829" i="88"/>
  <c r="O2829" i="88"/>
  <c r="R2828" i="88"/>
  <c r="Q2828" i="88"/>
  <c r="P2828" i="88"/>
  <c r="O2828" i="88"/>
  <c r="S2828" i="88" s="1"/>
  <c r="R2827" i="88"/>
  <c r="Q2827" i="88"/>
  <c r="T2827" i="88" s="1"/>
  <c r="P2827" i="88"/>
  <c r="O2827" i="88"/>
  <c r="S2827" i="88" s="1"/>
  <c r="R2826" i="88"/>
  <c r="Q2826" i="88"/>
  <c r="T2826" i="88" s="1"/>
  <c r="P2826" i="88"/>
  <c r="O2826" i="88"/>
  <c r="S2826" i="88" s="1"/>
  <c r="R2825" i="88"/>
  <c r="Q2825" i="88"/>
  <c r="T2825" i="88" s="1"/>
  <c r="P2825" i="88"/>
  <c r="O2825" i="88"/>
  <c r="R2824" i="88"/>
  <c r="Q2824" i="88"/>
  <c r="P2824" i="88"/>
  <c r="O2824" i="88"/>
  <c r="S2824" i="88" s="1"/>
  <c r="R2823" i="88"/>
  <c r="Q2823" i="88"/>
  <c r="T2823" i="88" s="1"/>
  <c r="P2823" i="88"/>
  <c r="O2823" i="88"/>
  <c r="R2822" i="88"/>
  <c r="Q2822" i="88"/>
  <c r="P2822" i="88"/>
  <c r="O2822" i="88"/>
  <c r="S2822" i="88" s="1"/>
  <c r="R2821" i="88"/>
  <c r="Q2821" i="88"/>
  <c r="T2821" i="88" s="1"/>
  <c r="P2821" i="88"/>
  <c r="O2821" i="88"/>
  <c r="S2821" i="88" s="1"/>
  <c r="R2820" i="88"/>
  <c r="Q2820" i="88"/>
  <c r="T2820" i="88" s="1"/>
  <c r="P2820" i="88"/>
  <c r="O2820" i="88"/>
  <c r="S2820" i="88" s="1"/>
  <c r="R2819" i="88"/>
  <c r="Q2819" i="88"/>
  <c r="T2819" i="88" s="1"/>
  <c r="P2819" i="88"/>
  <c r="O2819" i="88"/>
  <c r="R2818" i="88"/>
  <c r="Q2818" i="88"/>
  <c r="P2818" i="88"/>
  <c r="O2818" i="88"/>
  <c r="S2818" i="88" s="1"/>
  <c r="R2817" i="88"/>
  <c r="Q2817" i="88"/>
  <c r="T2817" i="88" s="1"/>
  <c r="P2817" i="88"/>
  <c r="O2817" i="88"/>
  <c r="R2816" i="88"/>
  <c r="Q2816" i="88"/>
  <c r="P2816" i="88"/>
  <c r="O2816" i="88"/>
  <c r="S2816" i="88" s="1"/>
  <c r="R2815" i="88"/>
  <c r="Q2815" i="88"/>
  <c r="T2815" i="88" s="1"/>
  <c r="P2815" i="88"/>
  <c r="O2815" i="88"/>
  <c r="S2815" i="88" s="1"/>
  <c r="R2814" i="88"/>
  <c r="Q2814" i="88"/>
  <c r="P2814" i="88"/>
  <c r="O2814" i="88"/>
  <c r="S2814" i="88" s="1"/>
  <c r="R2813" i="88"/>
  <c r="Q2813" i="88"/>
  <c r="T2813" i="88" s="1"/>
  <c r="P2813" i="88"/>
  <c r="O2813" i="88"/>
  <c r="R2812" i="88"/>
  <c r="Q2812" i="88"/>
  <c r="P2812" i="88"/>
  <c r="O2812" i="88"/>
  <c r="S2812" i="88" s="1"/>
  <c r="R2811" i="88"/>
  <c r="Q2811" i="88"/>
  <c r="T2811" i="88" s="1"/>
  <c r="P2811" i="88"/>
  <c r="O2811" i="88"/>
  <c r="R2810" i="88"/>
  <c r="Q2810" i="88"/>
  <c r="P2810" i="88"/>
  <c r="O2810" i="88"/>
  <c r="S2810" i="88" s="1"/>
  <c r="R2809" i="88"/>
  <c r="Q2809" i="88"/>
  <c r="T2809" i="88" s="1"/>
  <c r="P2809" i="88"/>
  <c r="O2809" i="88"/>
  <c r="R2808" i="88"/>
  <c r="Q2808" i="88"/>
  <c r="T2808" i="88" s="1"/>
  <c r="P2808" i="88"/>
  <c r="O2808" i="88"/>
  <c r="S2808" i="88" s="1"/>
  <c r="R2807" i="88"/>
  <c r="Q2807" i="88"/>
  <c r="T2807" i="88" s="1"/>
  <c r="P2807" i="88"/>
  <c r="O2807" i="88"/>
  <c r="R2806" i="88"/>
  <c r="Q2806" i="88"/>
  <c r="P2806" i="88"/>
  <c r="O2806" i="88"/>
  <c r="S2806" i="88" s="1"/>
  <c r="R2805" i="88"/>
  <c r="Q2805" i="88"/>
  <c r="T2805" i="88" s="1"/>
  <c r="P2805" i="88"/>
  <c r="O2805" i="88"/>
  <c r="R2804" i="88"/>
  <c r="Q2804" i="88"/>
  <c r="P2804" i="88"/>
  <c r="O2804" i="88"/>
  <c r="S2804" i="88" s="1"/>
  <c r="R2803" i="88"/>
  <c r="Q2803" i="88"/>
  <c r="T2803" i="88" s="1"/>
  <c r="P2803" i="88"/>
  <c r="O2803" i="88"/>
  <c r="S2803" i="88" s="1"/>
  <c r="R2802" i="88"/>
  <c r="Q2802" i="88"/>
  <c r="T2802" i="88" s="1"/>
  <c r="P2802" i="88"/>
  <c r="O2802" i="88"/>
  <c r="S2802" i="88" s="1"/>
  <c r="R2801" i="88"/>
  <c r="Q2801" i="88"/>
  <c r="T2801" i="88" s="1"/>
  <c r="P2801" i="88"/>
  <c r="O2801" i="88"/>
  <c r="R2800" i="88"/>
  <c r="Q2800" i="88"/>
  <c r="P2800" i="88"/>
  <c r="O2800" i="88"/>
  <c r="S2800" i="88" s="1"/>
  <c r="R2799" i="88"/>
  <c r="Q2799" i="88"/>
  <c r="T2799" i="88" s="1"/>
  <c r="P2799" i="88"/>
  <c r="O2799" i="88"/>
  <c r="R2798" i="88"/>
  <c r="Q2798" i="88"/>
  <c r="P2798" i="88"/>
  <c r="O2798" i="88"/>
  <c r="S2798" i="88" s="1"/>
  <c r="R2797" i="88"/>
  <c r="Q2797" i="88"/>
  <c r="T2797" i="88" s="1"/>
  <c r="P2797" i="88"/>
  <c r="O2797" i="88"/>
  <c r="S2797" i="88" s="1"/>
  <c r="R2796" i="88"/>
  <c r="Q2796" i="88"/>
  <c r="T2796" i="88" s="1"/>
  <c r="P2796" i="88"/>
  <c r="O2796" i="88"/>
  <c r="S2796" i="88" s="1"/>
  <c r="R2795" i="88"/>
  <c r="Q2795" i="88"/>
  <c r="T2795" i="88" s="1"/>
  <c r="P2795" i="88"/>
  <c r="O2795" i="88"/>
  <c r="R2794" i="88"/>
  <c r="Q2794" i="88"/>
  <c r="P2794" i="88"/>
  <c r="O2794" i="88"/>
  <c r="S2794" i="88" s="1"/>
  <c r="R2793" i="88"/>
  <c r="Q2793" i="88"/>
  <c r="T2793" i="88" s="1"/>
  <c r="P2793" i="88"/>
  <c r="O2793" i="88"/>
  <c r="R2792" i="88"/>
  <c r="Q2792" i="88"/>
  <c r="P2792" i="88"/>
  <c r="O2792" i="88"/>
  <c r="S2792" i="88" s="1"/>
  <c r="R2791" i="88"/>
  <c r="Q2791" i="88"/>
  <c r="T2791" i="88" s="1"/>
  <c r="P2791" i="88"/>
  <c r="O2791" i="88"/>
  <c r="S2791" i="88" s="1"/>
  <c r="R2790" i="88"/>
  <c r="Q2790" i="88"/>
  <c r="T2790" i="88" s="1"/>
  <c r="P2790" i="88"/>
  <c r="O2790" i="88"/>
  <c r="S2790" i="88" s="1"/>
  <c r="R2789" i="88"/>
  <c r="Q2789" i="88"/>
  <c r="T2789" i="88" s="1"/>
  <c r="P2789" i="88"/>
  <c r="O2789" i="88"/>
  <c r="R2788" i="88"/>
  <c r="Q2788" i="88"/>
  <c r="P2788" i="88"/>
  <c r="O2788" i="88"/>
  <c r="S2788" i="88" s="1"/>
  <c r="R2787" i="88"/>
  <c r="Q2787" i="88"/>
  <c r="T2787" i="88" s="1"/>
  <c r="P2787" i="88"/>
  <c r="O2787" i="88"/>
  <c r="R2786" i="88"/>
  <c r="Q2786" i="88"/>
  <c r="P2786" i="88"/>
  <c r="O2786" i="88"/>
  <c r="S2786" i="88" s="1"/>
  <c r="R2785" i="88"/>
  <c r="Q2785" i="88"/>
  <c r="T2785" i="88" s="1"/>
  <c r="P2785" i="88"/>
  <c r="O2785" i="88"/>
  <c r="S2785" i="88" s="1"/>
  <c r="R2784" i="88"/>
  <c r="Q2784" i="88"/>
  <c r="T2784" i="88" s="1"/>
  <c r="P2784" i="88"/>
  <c r="O2784" i="88"/>
  <c r="S2784" i="88" s="1"/>
  <c r="R2783" i="88"/>
  <c r="Q2783" i="88"/>
  <c r="T2783" i="88" s="1"/>
  <c r="P2783" i="88"/>
  <c r="O2783" i="88"/>
  <c r="R2782" i="88"/>
  <c r="Q2782" i="88"/>
  <c r="P2782" i="88"/>
  <c r="O2782" i="88"/>
  <c r="S2782" i="88" s="1"/>
  <c r="R2781" i="88"/>
  <c r="Q2781" i="88"/>
  <c r="T2781" i="88" s="1"/>
  <c r="P2781" i="88"/>
  <c r="O2781" i="88"/>
  <c r="R2780" i="88"/>
  <c r="Q2780" i="88"/>
  <c r="P2780" i="88"/>
  <c r="O2780" i="88"/>
  <c r="S2780" i="88" s="1"/>
  <c r="R2779" i="88"/>
  <c r="Q2779" i="88"/>
  <c r="T2779" i="88" s="1"/>
  <c r="P2779" i="88"/>
  <c r="O2779" i="88"/>
  <c r="S2779" i="88" s="1"/>
  <c r="R2778" i="88"/>
  <c r="Q2778" i="88"/>
  <c r="T2778" i="88" s="1"/>
  <c r="P2778" i="88"/>
  <c r="O2778" i="88"/>
  <c r="S2778" i="88" s="1"/>
  <c r="R2777" i="88"/>
  <c r="Q2777" i="88"/>
  <c r="T2777" i="88" s="1"/>
  <c r="P2777" i="88"/>
  <c r="O2777" i="88"/>
  <c r="R2776" i="88"/>
  <c r="Q2776" i="88"/>
  <c r="P2776" i="88"/>
  <c r="O2776" i="88"/>
  <c r="S2776" i="88" s="1"/>
  <c r="R2775" i="88"/>
  <c r="Q2775" i="88"/>
  <c r="T2775" i="88" s="1"/>
  <c r="P2775" i="88"/>
  <c r="O2775" i="88"/>
  <c r="R2774" i="88"/>
  <c r="Q2774" i="88"/>
  <c r="P2774" i="88"/>
  <c r="O2774" i="88"/>
  <c r="S2774" i="88" s="1"/>
  <c r="R2773" i="88"/>
  <c r="Q2773" i="88"/>
  <c r="T2773" i="88" s="1"/>
  <c r="P2773" i="88"/>
  <c r="O2773" i="88"/>
  <c r="S2773" i="88" s="1"/>
  <c r="R2772" i="88"/>
  <c r="Q2772" i="88"/>
  <c r="T2772" i="88" s="1"/>
  <c r="P2772" i="88"/>
  <c r="O2772" i="88"/>
  <c r="S2772" i="88" s="1"/>
  <c r="R2771" i="88"/>
  <c r="Q2771" i="88"/>
  <c r="T2771" i="88" s="1"/>
  <c r="P2771" i="88"/>
  <c r="O2771" i="88"/>
  <c r="R2770" i="88"/>
  <c r="Q2770" i="88"/>
  <c r="P2770" i="88"/>
  <c r="O2770" i="88"/>
  <c r="S2770" i="88" s="1"/>
  <c r="R2769" i="88"/>
  <c r="Q2769" i="88"/>
  <c r="T2769" i="88" s="1"/>
  <c r="P2769" i="88"/>
  <c r="O2769" i="88"/>
  <c r="R2768" i="88"/>
  <c r="Q2768" i="88"/>
  <c r="P2768" i="88"/>
  <c r="O2768" i="88"/>
  <c r="S2768" i="88" s="1"/>
  <c r="R2767" i="88"/>
  <c r="Q2767" i="88"/>
  <c r="T2767" i="88" s="1"/>
  <c r="P2767" i="88"/>
  <c r="O2767" i="88"/>
  <c r="S2767" i="88" s="1"/>
  <c r="R2766" i="88"/>
  <c r="Q2766" i="88"/>
  <c r="P2766" i="88"/>
  <c r="O2766" i="88"/>
  <c r="S2766" i="88" s="1"/>
  <c r="R2765" i="88"/>
  <c r="Q2765" i="88"/>
  <c r="T2765" i="88" s="1"/>
  <c r="P2765" i="88"/>
  <c r="O2765" i="88"/>
  <c r="R2764" i="88"/>
  <c r="Q2764" i="88"/>
  <c r="P2764" i="88"/>
  <c r="O2764" i="88"/>
  <c r="S2764" i="88" s="1"/>
  <c r="R2763" i="88"/>
  <c r="Q2763" i="88"/>
  <c r="T2763" i="88" s="1"/>
  <c r="P2763" i="88"/>
  <c r="O2763" i="88"/>
  <c r="R2762" i="88"/>
  <c r="Q2762" i="88"/>
  <c r="P2762" i="88"/>
  <c r="O2762" i="88"/>
  <c r="S2762" i="88" s="1"/>
  <c r="R2761" i="88"/>
  <c r="Q2761" i="88"/>
  <c r="T2761" i="88" s="1"/>
  <c r="P2761" i="88"/>
  <c r="O2761" i="88"/>
  <c r="S2761" i="88" s="1"/>
  <c r="R2760" i="88"/>
  <c r="Q2760" i="88"/>
  <c r="T2760" i="88" s="1"/>
  <c r="P2760" i="88"/>
  <c r="O2760" i="88"/>
  <c r="S2760" i="88" s="1"/>
  <c r="R2759" i="88"/>
  <c r="Q2759" i="88"/>
  <c r="T2759" i="88" s="1"/>
  <c r="P2759" i="88"/>
  <c r="O2759" i="88"/>
  <c r="R2758" i="88"/>
  <c r="Q2758" i="88"/>
  <c r="P2758" i="88"/>
  <c r="O2758" i="88"/>
  <c r="S2758" i="88" s="1"/>
  <c r="R2757" i="88"/>
  <c r="Q2757" i="88"/>
  <c r="T2757" i="88" s="1"/>
  <c r="P2757" i="88"/>
  <c r="O2757" i="88"/>
  <c r="R2756" i="88"/>
  <c r="Q2756" i="88"/>
  <c r="P2756" i="88"/>
  <c r="O2756" i="88"/>
  <c r="S2756" i="88" s="1"/>
  <c r="R2755" i="88"/>
  <c r="Q2755" i="88"/>
  <c r="T2755" i="88" s="1"/>
  <c r="P2755" i="88"/>
  <c r="O2755" i="88"/>
  <c r="S2755" i="88" s="1"/>
  <c r="R2754" i="88"/>
  <c r="Q2754" i="88"/>
  <c r="T2754" i="88" s="1"/>
  <c r="P2754" i="88"/>
  <c r="O2754" i="88"/>
  <c r="S2754" i="88" s="1"/>
  <c r="R2753" i="88"/>
  <c r="Q2753" i="88"/>
  <c r="T2753" i="88" s="1"/>
  <c r="P2753" i="88"/>
  <c r="O2753" i="88"/>
  <c r="R2752" i="88"/>
  <c r="Q2752" i="88"/>
  <c r="P2752" i="88"/>
  <c r="O2752" i="88"/>
  <c r="S2752" i="88" s="1"/>
  <c r="R2751" i="88"/>
  <c r="Q2751" i="88"/>
  <c r="T2751" i="88" s="1"/>
  <c r="P2751" i="88"/>
  <c r="O2751" i="88"/>
  <c r="R2750" i="88"/>
  <c r="Q2750" i="88"/>
  <c r="P2750" i="88"/>
  <c r="O2750" i="88"/>
  <c r="S2750" i="88" s="1"/>
  <c r="R2749" i="88"/>
  <c r="Q2749" i="88"/>
  <c r="T2749" i="88" s="1"/>
  <c r="P2749" i="88"/>
  <c r="O2749" i="88"/>
  <c r="S2749" i="88" s="1"/>
  <c r="R2748" i="88"/>
  <c r="Q2748" i="88"/>
  <c r="T2748" i="88" s="1"/>
  <c r="P2748" i="88"/>
  <c r="O2748" i="88"/>
  <c r="S2748" i="88" s="1"/>
  <c r="R2747" i="88"/>
  <c r="Q2747" i="88"/>
  <c r="T2747" i="88" s="1"/>
  <c r="P2747" i="88"/>
  <c r="O2747" i="88"/>
  <c r="R2746" i="88"/>
  <c r="Q2746" i="88"/>
  <c r="P2746" i="88"/>
  <c r="O2746" i="88"/>
  <c r="S2746" i="88" s="1"/>
  <c r="R2745" i="88"/>
  <c r="Q2745" i="88"/>
  <c r="T2745" i="88" s="1"/>
  <c r="P2745" i="88"/>
  <c r="O2745" i="88"/>
  <c r="R2744" i="88"/>
  <c r="Q2744" i="88"/>
  <c r="P2744" i="88"/>
  <c r="O2744" i="88"/>
  <c r="S2744" i="88" s="1"/>
  <c r="R2743" i="88"/>
  <c r="Q2743" i="88"/>
  <c r="T2743" i="88" s="1"/>
  <c r="P2743" i="88"/>
  <c r="O2743" i="88"/>
  <c r="S2743" i="88" s="1"/>
  <c r="R2742" i="88"/>
  <c r="Q2742" i="88"/>
  <c r="T2742" i="88" s="1"/>
  <c r="P2742" i="88"/>
  <c r="O2742" i="88"/>
  <c r="S2742" i="88" s="1"/>
  <c r="R2741" i="88"/>
  <c r="Q2741" i="88"/>
  <c r="T2741" i="88" s="1"/>
  <c r="P2741" i="88"/>
  <c r="O2741" i="88"/>
  <c r="R2740" i="88"/>
  <c r="Q2740" i="88"/>
  <c r="P2740" i="88"/>
  <c r="O2740" i="88"/>
  <c r="S2740" i="88" s="1"/>
  <c r="R2739" i="88"/>
  <c r="Q2739" i="88"/>
  <c r="T2739" i="88" s="1"/>
  <c r="P2739" i="88"/>
  <c r="O2739" i="88"/>
  <c r="R2738" i="88"/>
  <c r="Q2738" i="88"/>
  <c r="P2738" i="88"/>
  <c r="O2738" i="88"/>
  <c r="S2738" i="88" s="1"/>
  <c r="R2737" i="88"/>
  <c r="Q2737" i="88"/>
  <c r="T2737" i="88" s="1"/>
  <c r="P2737" i="88"/>
  <c r="O2737" i="88"/>
  <c r="S2737" i="88" s="1"/>
  <c r="R2736" i="88"/>
  <c r="Q2736" i="88"/>
  <c r="T2736" i="88" s="1"/>
  <c r="P2736" i="88"/>
  <c r="O2736" i="88"/>
  <c r="S2736" i="88" s="1"/>
  <c r="R2735" i="88"/>
  <c r="Q2735" i="88"/>
  <c r="T2735" i="88" s="1"/>
  <c r="P2735" i="88"/>
  <c r="O2735" i="88"/>
  <c r="R2734" i="88"/>
  <c r="Q2734" i="88"/>
  <c r="P2734" i="88"/>
  <c r="O2734" i="88"/>
  <c r="S2734" i="88" s="1"/>
  <c r="R2733" i="88"/>
  <c r="Q2733" i="88"/>
  <c r="T2733" i="88" s="1"/>
  <c r="P2733" i="88"/>
  <c r="O2733" i="88"/>
  <c r="R2732" i="88"/>
  <c r="Q2732" i="88"/>
  <c r="P2732" i="88"/>
  <c r="O2732" i="88"/>
  <c r="S2732" i="88" s="1"/>
  <c r="R2731" i="88"/>
  <c r="Q2731" i="88"/>
  <c r="T2731" i="88" s="1"/>
  <c r="P2731" i="88"/>
  <c r="O2731" i="88"/>
  <c r="S2731" i="88" s="1"/>
  <c r="R2730" i="88"/>
  <c r="Q2730" i="88"/>
  <c r="T2730" i="88" s="1"/>
  <c r="P2730" i="88"/>
  <c r="O2730" i="88"/>
  <c r="S2730" i="88" s="1"/>
  <c r="R2729" i="88"/>
  <c r="Q2729" i="88"/>
  <c r="T2729" i="88" s="1"/>
  <c r="P2729" i="88"/>
  <c r="O2729" i="88"/>
  <c r="R2728" i="88"/>
  <c r="Q2728" i="88"/>
  <c r="P2728" i="88"/>
  <c r="O2728" i="88"/>
  <c r="S2728" i="88" s="1"/>
  <c r="R2727" i="88"/>
  <c r="Q2727" i="88"/>
  <c r="T2727" i="88" s="1"/>
  <c r="P2727" i="88"/>
  <c r="O2727" i="88"/>
  <c r="R2726" i="88"/>
  <c r="Q2726" i="88"/>
  <c r="P2726" i="88"/>
  <c r="O2726" i="88"/>
  <c r="S2726" i="88" s="1"/>
  <c r="R2725" i="88"/>
  <c r="Q2725" i="88"/>
  <c r="T2725" i="88" s="1"/>
  <c r="P2725" i="88"/>
  <c r="O2725" i="88"/>
  <c r="S2725" i="88" s="1"/>
  <c r="R2724" i="88"/>
  <c r="Q2724" i="88"/>
  <c r="T2724" i="88" s="1"/>
  <c r="P2724" i="88"/>
  <c r="O2724" i="88"/>
  <c r="S2724" i="88" s="1"/>
  <c r="R2723" i="88"/>
  <c r="Q2723" i="88"/>
  <c r="T2723" i="88" s="1"/>
  <c r="P2723" i="88"/>
  <c r="O2723" i="88"/>
  <c r="R2722" i="88"/>
  <c r="Q2722" i="88"/>
  <c r="P2722" i="88"/>
  <c r="O2722" i="88"/>
  <c r="S2722" i="88" s="1"/>
  <c r="R2721" i="88"/>
  <c r="Q2721" i="88"/>
  <c r="T2721" i="88" s="1"/>
  <c r="P2721" i="88"/>
  <c r="O2721" i="88"/>
  <c r="R2720" i="88"/>
  <c r="Q2720" i="88"/>
  <c r="P2720" i="88"/>
  <c r="O2720" i="88"/>
  <c r="S2720" i="88" s="1"/>
  <c r="R2719" i="88"/>
  <c r="Q2719" i="88"/>
  <c r="T2719" i="88" s="1"/>
  <c r="P2719" i="88"/>
  <c r="O2719" i="88"/>
  <c r="S2719" i="88" s="1"/>
  <c r="R2718" i="88"/>
  <c r="Q2718" i="88"/>
  <c r="P2718" i="88"/>
  <c r="O2718" i="88"/>
  <c r="S2718" i="88" s="1"/>
  <c r="R2717" i="88"/>
  <c r="Q2717" i="88"/>
  <c r="T2717" i="88" s="1"/>
  <c r="P2717" i="88"/>
  <c r="O2717" i="88"/>
  <c r="R2716" i="88"/>
  <c r="Q2716" i="88"/>
  <c r="P2716" i="88"/>
  <c r="O2716" i="88"/>
  <c r="S2716" i="88" s="1"/>
  <c r="R2715" i="88"/>
  <c r="Q2715" i="88"/>
  <c r="T2715" i="88" s="1"/>
  <c r="P2715" i="88"/>
  <c r="O2715" i="88"/>
  <c r="R2714" i="88"/>
  <c r="Q2714" i="88"/>
  <c r="P2714" i="88"/>
  <c r="O2714" i="88"/>
  <c r="S2714" i="88" s="1"/>
  <c r="R2713" i="88"/>
  <c r="Q2713" i="88"/>
  <c r="T2713" i="88" s="1"/>
  <c r="P2713" i="88"/>
  <c r="O2713" i="88"/>
  <c r="R2712" i="88"/>
  <c r="Q2712" i="88"/>
  <c r="T2712" i="88" s="1"/>
  <c r="P2712" i="88"/>
  <c r="O2712" i="88"/>
  <c r="S2712" i="88" s="1"/>
  <c r="R2711" i="88"/>
  <c r="Q2711" i="88"/>
  <c r="T2711" i="88" s="1"/>
  <c r="P2711" i="88"/>
  <c r="O2711" i="88"/>
  <c r="R2710" i="88"/>
  <c r="Q2710" i="88"/>
  <c r="P2710" i="88"/>
  <c r="O2710" i="88"/>
  <c r="S2710" i="88" s="1"/>
  <c r="R2709" i="88"/>
  <c r="Q2709" i="88"/>
  <c r="T2709" i="88" s="1"/>
  <c r="P2709" i="88"/>
  <c r="O2709" i="88"/>
  <c r="R2708" i="88"/>
  <c r="Q2708" i="88"/>
  <c r="P2708" i="88"/>
  <c r="O2708" i="88"/>
  <c r="S2708" i="88" s="1"/>
  <c r="R2707" i="88"/>
  <c r="Q2707" i="88"/>
  <c r="T2707" i="88" s="1"/>
  <c r="P2707" i="88"/>
  <c r="O2707" i="88"/>
  <c r="S2707" i="88" s="1"/>
  <c r="R2706" i="88"/>
  <c r="Q2706" i="88"/>
  <c r="T2706" i="88" s="1"/>
  <c r="P2706" i="88"/>
  <c r="O2706" i="88"/>
  <c r="S2706" i="88" s="1"/>
  <c r="R2705" i="88"/>
  <c r="Q2705" i="88"/>
  <c r="T2705" i="88" s="1"/>
  <c r="P2705" i="88"/>
  <c r="O2705" i="88"/>
  <c r="R2704" i="88"/>
  <c r="Q2704" i="88"/>
  <c r="P2704" i="88"/>
  <c r="O2704" i="88"/>
  <c r="S2704" i="88" s="1"/>
  <c r="R2703" i="88"/>
  <c r="Q2703" i="88"/>
  <c r="T2703" i="88" s="1"/>
  <c r="P2703" i="88"/>
  <c r="O2703" i="88"/>
  <c r="R2702" i="88"/>
  <c r="Q2702" i="88"/>
  <c r="P2702" i="88"/>
  <c r="O2702" i="88"/>
  <c r="S2702" i="88" s="1"/>
  <c r="R2701" i="88"/>
  <c r="Q2701" i="88"/>
  <c r="T2701" i="88" s="1"/>
  <c r="P2701" i="88"/>
  <c r="O2701" i="88"/>
  <c r="S2701" i="88" s="1"/>
  <c r="R2700" i="88"/>
  <c r="Q2700" i="88"/>
  <c r="T2700" i="88" s="1"/>
  <c r="P2700" i="88"/>
  <c r="O2700" i="88"/>
  <c r="S2700" i="88" s="1"/>
  <c r="R2699" i="88"/>
  <c r="Q2699" i="88"/>
  <c r="T2699" i="88" s="1"/>
  <c r="P2699" i="88"/>
  <c r="O2699" i="88"/>
  <c r="R2698" i="88"/>
  <c r="Q2698" i="88"/>
  <c r="P2698" i="88"/>
  <c r="O2698" i="88"/>
  <c r="S2698" i="88" s="1"/>
  <c r="R2697" i="88"/>
  <c r="Q2697" i="88"/>
  <c r="T2697" i="88" s="1"/>
  <c r="P2697" i="88"/>
  <c r="O2697" i="88"/>
  <c r="R2696" i="88"/>
  <c r="Q2696" i="88"/>
  <c r="P2696" i="88"/>
  <c r="O2696" i="88"/>
  <c r="S2696" i="88" s="1"/>
  <c r="R2695" i="88"/>
  <c r="Q2695" i="88"/>
  <c r="T2695" i="88" s="1"/>
  <c r="P2695" i="88"/>
  <c r="O2695" i="88"/>
  <c r="R2694" i="88"/>
  <c r="Q2694" i="88"/>
  <c r="T2694" i="88" s="1"/>
  <c r="P2694" i="88"/>
  <c r="O2694" i="88"/>
  <c r="S2694" i="88" s="1"/>
  <c r="R2693" i="88"/>
  <c r="Q2693" i="88"/>
  <c r="T2693" i="88" s="1"/>
  <c r="P2693" i="88"/>
  <c r="O2693" i="88"/>
  <c r="R2692" i="88"/>
  <c r="Q2692" i="88"/>
  <c r="P2692" i="88"/>
  <c r="O2692" i="88"/>
  <c r="S2692" i="88" s="1"/>
  <c r="R2691" i="88"/>
  <c r="Q2691" i="88"/>
  <c r="T2691" i="88" s="1"/>
  <c r="P2691" i="88"/>
  <c r="O2691" i="88"/>
  <c r="R2690" i="88"/>
  <c r="Q2690" i="88"/>
  <c r="P2690" i="88"/>
  <c r="O2690" i="88"/>
  <c r="S2690" i="88" s="1"/>
  <c r="R2689" i="88"/>
  <c r="Q2689" i="88"/>
  <c r="T2689" i="88" s="1"/>
  <c r="P2689" i="88"/>
  <c r="O2689" i="88"/>
  <c r="S2689" i="88" s="1"/>
  <c r="R2688" i="88"/>
  <c r="Q2688" i="88"/>
  <c r="T2688" i="88" s="1"/>
  <c r="P2688" i="88"/>
  <c r="O2688" i="88"/>
  <c r="S2688" i="88" s="1"/>
  <c r="R2687" i="88"/>
  <c r="Q2687" i="88"/>
  <c r="T2687" i="88" s="1"/>
  <c r="P2687" i="88"/>
  <c r="O2687" i="88"/>
  <c r="R2686" i="88"/>
  <c r="Q2686" i="88"/>
  <c r="P2686" i="88"/>
  <c r="O2686" i="88"/>
  <c r="S2686" i="88" s="1"/>
  <c r="R2685" i="88"/>
  <c r="Q2685" i="88"/>
  <c r="T2685" i="88" s="1"/>
  <c r="P2685" i="88"/>
  <c r="O2685" i="88"/>
  <c r="R2684" i="88"/>
  <c r="Q2684" i="88"/>
  <c r="P2684" i="88"/>
  <c r="O2684" i="88"/>
  <c r="S2684" i="88" s="1"/>
  <c r="R2683" i="88"/>
  <c r="Q2683" i="88"/>
  <c r="T2683" i="88" s="1"/>
  <c r="P2683" i="88"/>
  <c r="O2683" i="88"/>
  <c r="R2682" i="88"/>
  <c r="Q2682" i="88"/>
  <c r="T2682" i="88" s="1"/>
  <c r="P2682" i="88"/>
  <c r="O2682" i="88"/>
  <c r="S2682" i="88" s="1"/>
  <c r="R2681" i="88"/>
  <c r="Q2681" i="88"/>
  <c r="T2681" i="88" s="1"/>
  <c r="P2681" i="88"/>
  <c r="O2681" i="88"/>
  <c r="R2680" i="88"/>
  <c r="Q2680" i="88"/>
  <c r="P2680" i="88"/>
  <c r="O2680" i="88"/>
  <c r="S2680" i="88" s="1"/>
  <c r="R2679" i="88"/>
  <c r="Q2679" i="88"/>
  <c r="T2679" i="88" s="1"/>
  <c r="P2679" i="88"/>
  <c r="O2679" i="88"/>
  <c r="R2678" i="88"/>
  <c r="Q2678" i="88"/>
  <c r="P2678" i="88"/>
  <c r="O2678" i="88"/>
  <c r="S2678" i="88" s="1"/>
  <c r="R2677" i="88"/>
  <c r="Q2677" i="88"/>
  <c r="T2677" i="88" s="1"/>
  <c r="P2677" i="88"/>
  <c r="O2677" i="88"/>
  <c r="S2677" i="88" s="1"/>
  <c r="R2676" i="88"/>
  <c r="Q2676" i="88"/>
  <c r="T2676" i="88" s="1"/>
  <c r="P2676" i="88"/>
  <c r="O2676" i="88"/>
  <c r="S2676" i="88" s="1"/>
  <c r="R2675" i="88"/>
  <c r="Q2675" i="88"/>
  <c r="T2675" i="88" s="1"/>
  <c r="P2675" i="88"/>
  <c r="O2675" i="88"/>
  <c r="R2674" i="88"/>
  <c r="Q2674" i="88"/>
  <c r="P2674" i="88"/>
  <c r="O2674" i="88"/>
  <c r="S2674" i="88" s="1"/>
  <c r="R2673" i="88"/>
  <c r="Q2673" i="88"/>
  <c r="T2673" i="88" s="1"/>
  <c r="P2673" i="88"/>
  <c r="O2673" i="88"/>
  <c r="R2672" i="88"/>
  <c r="Q2672" i="88"/>
  <c r="P2672" i="88"/>
  <c r="O2672" i="88"/>
  <c r="S2672" i="88" s="1"/>
  <c r="R2671" i="88"/>
  <c r="Q2671" i="88"/>
  <c r="T2671" i="88" s="1"/>
  <c r="P2671" i="88"/>
  <c r="O2671" i="88"/>
  <c r="S2671" i="88" s="1"/>
  <c r="R2670" i="88"/>
  <c r="Q2670" i="88"/>
  <c r="P2670" i="88"/>
  <c r="O2670" i="88"/>
  <c r="S2670" i="88" s="1"/>
  <c r="R2669" i="88"/>
  <c r="Q2669" i="88"/>
  <c r="T2669" i="88" s="1"/>
  <c r="P2669" i="88"/>
  <c r="O2669" i="88"/>
  <c r="R2668" i="88"/>
  <c r="Q2668" i="88"/>
  <c r="P2668" i="88"/>
  <c r="O2668" i="88"/>
  <c r="S2668" i="88" s="1"/>
  <c r="R2667" i="88"/>
  <c r="Q2667" i="88"/>
  <c r="T2667" i="88" s="1"/>
  <c r="P2667" i="88"/>
  <c r="O2667" i="88"/>
  <c r="R2666" i="88"/>
  <c r="Q2666" i="88"/>
  <c r="P2666" i="88"/>
  <c r="O2666" i="88"/>
  <c r="S2666" i="88" s="1"/>
  <c r="R2665" i="88"/>
  <c r="Q2665" i="88"/>
  <c r="T2665" i="88" s="1"/>
  <c r="P2665" i="88"/>
  <c r="O2665" i="88"/>
  <c r="S2665" i="88" s="1"/>
  <c r="R2664" i="88"/>
  <c r="Q2664" i="88"/>
  <c r="T2664" i="88" s="1"/>
  <c r="P2664" i="88"/>
  <c r="O2664" i="88"/>
  <c r="S2664" i="88" s="1"/>
  <c r="R2663" i="88"/>
  <c r="Q2663" i="88"/>
  <c r="T2663" i="88" s="1"/>
  <c r="P2663" i="88"/>
  <c r="O2663" i="88"/>
  <c r="R2662" i="88"/>
  <c r="Q2662" i="88"/>
  <c r="P2662" i="88"/>
  <c r="O2662" i="88"/>
  <c r="S2662" i="88" s="1"/>
  <c r="R2661" i="88"/>
  <c r="Q2661" i="88"/>
  <c r="T2661" i="88" s="1"/>
  <c r="P2661" i="88"/>
  <c r="O2661" i="88"/>
  <c r="R2660" i="88"/>
  <c r="Q2660" i="88"/>
  <c r="P2660" i="88"/>
  <c r="O2660" i="88"/>
  <c r="S2660" i="88" s="1"/>
  <c r="R2659" i="88"/>
  <c r="Q2659" i="88"/>
  <c r="T2659" i="88" s="1"/>
  <c r="P2659" i="88"/>
  <c r="O2659" i="88"/>
  <c r="S2659" i="88" s="1"/>
  <c r="R2658" i="88"/>
  <c r="Q2658" i="88"/>
  <c r="T2658" i="88" s="1"/>
  <c r="P2658" i="88"/>
  <c r="O2658" i="88"/>
  <c r="S2658" i="88" s="1"/>
  <c r="R2657" i="88"/>
  <c r="Q2657" i="88"/>
  <c r="T2657" i="88" s="1"/>
  <c r="P2657" i="88"/>
  <c r="O2657" i="88"/>
  <c r="R2656" i="88"/>
  <c r="Q2656" i="88"/>
  <c r="P2656" i="88"/>
  <c r="O2656" i="88"/>
  <c r="S2656" i="88" s="1"/>
  <c r="R2655" i="88"/>
  <c r="Q2655" i="88"/>
  <c r="T2655" i="88" s="1"/>
  <c r="P2655" i="88"/>
  <c r="O2655" i="88"/>
  <c r="R2654" i="88"/>
  <c r="Q2654" i="88"/>
  <c r="P2654" i="88"/>
  <c r="O2654" i="88"/>
  <c r="S2654" i="88" s="1"/>
  <c r="R2653" i="88"/>
  <c r="Q2653" i="88"/>
  <c r="T2653" i="88" s="1"/>
  <c r="P2653" i="88"/>
  <c r="O2653" i="88"/>
  <c r="S2653" i="88" s="1"/>
  <c r="R2652" i="88"/>
  <c r="Q2652" i="88"/>
  <c r="T2652" i="88" s="1"/>
  <c r="P2652" i="88"/>
  <c r="O2652" i="88"/>
  <c r="S2652" i="88" s="1"/>
  <c r="R2651" i="88"/>
  <c r="Q2651" i="88"/>
  <c r="T2651" i="88" s="1"/>
  <c r="P2651" i="88"/>
  <c r="O2651" i="88"/>
  <c r="R2650" i="88"/>
  <c r="Q2650" i="88"/>
  <c r="P2650" i="88"/>
  <c r="O2650" i="88"/>
  <c r="S2650" i="88" s="1"/>
  <c r="R2649" i="88"/>
  <c r="Q2649" i="88"/>
  <c r="T2649" i="88" s="1"/>
  <c r="P2649" i="88"/>
  <c r="O2649" i="88"/>
  <c r="R2648" i="88"/>
  <c r="Q2648" i="88"/>
  <c r="P2648" i="88"/>
  <c r="O2648" i="88"/>
  <c r="S2648" i="88" s="1"/>
  <c r="R2647" i="88"/>
  <c r="Q2647" i="88"/>
  <c r="T2647" i="88" s="1"/>
  <c r="P2647" i="88"/>
  <c r="O2647" i="88"/>
  <c r="S2647" i="88" s="1"/>
  <c r="R2646" i="88"/>
  <c r="Q2646" i="88"/>
  <c r="T2646" i="88" s="1"/>
  <c r="P2646" i="88"/>
  <c r="O2646" i="88"/>
  <c r="S2646" i="88" s="1"/>
  <c r="R2645" i="88"/>
  <c r="Q2645" i="88"/>
  <c r="T2645" i="88" s="1"/>
  <c r="P2645" i="88"/>
  <c r="O2645" i="88"/>
  <c r="R2644" i="88"/>
  <c r="Q2644" i="88"/>
  <c r="P2644" i="88"/>
  <c r="O2644" i="88"/>
  <c r="S2644" i="88" s="1"/>
  <c r="R2643" i="88"/>
  <c r="Q2643" i="88"/>
  <c r="T2643" i="88" s="1"/>
  <c r="P2643" i="88"/>
  <c r="O2643" i="88"/>
  <c r="R2642" i="88"/>
  <c r="Q2642" i="88"/>
  <c r="P2642" i="88"/>
  <c r="O2642" i="88"/>
  <c r="S2642" i="88" s="1"/>
  <c r="R2641" i="88"/>
  <c r="Q2641" i="88"/>
  <c r="T2641" i="88" s="1"/>
  <c r="P2641" i="88"/>
  <c r="O2641" i="88"/>
  <c r="S2641" i="88" s="1"/>
  <c r="R2640" i="88"/>
  <c r="Q2640" i="88"/>
  <c r="T2640" i="88" s="1"/>
  <c r="P2640" i="88"/>
  <c r="O2640" i="88"/>
  <c r="S2640" i="88" s="1"/>
  <c r="R2639" i="88"/>
  <c r="Q2639" i="88"/>
  <c r="T2639" i="88" s="1"/>
  <c r="P2639" i="88"/>
  <c r="O2639" i="88"/>
  <c r="R2638" i="88"/>
  <c r="Q2638" i="88"/>
  <c r="P2638" i="88"/>
  <c r="O2638" i="88"/>
  <c r="S2638" i="88" s="1"/>
  <c r="R2637" i="88"/>
  <c r="Q2637" i="88"/>
  <c r="T2637" i="88" s="1"/>
  <c r="P2637" i="88"/>
  <c r="O2637" i="88"/>
  <c r="R2636" i="88"/>
  <c r="Q2636" i="88"/>
  <c r="P2636" i="88"/>
  <c r="O2636" i="88"/>
  <c r="S2636" i="88" s="1"/>
  <c r="R2635" i="88"/>
  <c r="Q2635" i="88"/>
  <c r="T2635" i="88" s="1"/>
  <c r="P2635" i="88"/>
  <c r="O2635" i="88"/>
  <c r="S2635" i="88" s="1"/>
  <c r="R2634" i="88"/>
  <c r="Q2634" i="88"/>
  <c r="T2634" i="88" s="1"/>
  <c r="P2634" i="88"/>
  <c r="O2634" i="88"/>
  <c r="S2634" i="88" s="1"/>
  <c r="R2633" i="88"/>
  <c r="Q2633" i="88"/>
  <c r="T2633" i="88" s="1"/>
  <c r="P2633" i="88"/>
  <c r="O2633" i="88"/>
  <c r="R2632" i="88"/>
  <c r="Q2632" i="88"/>
  <c r="P2632" i="88"/>
  <c r="O2632" i="88"/>
  <c r="S2632" i="88" s="1"/>
  <c r="R2631" i="88"/>
  <c r="Q2631" i="88"/>
  <c r="T2631" i="88" s="1"/>
  <c r="P2631" i="88"/>
  <c r="O2631" i="88"/>
  <c r="R2630" i="88"/>
  <c r="Q2630" i="88"/>
  <c r="P2630" i="88"/>
  <c r="O2630" i="88"/>
  <c r="S2630" i="88" s="1"/>
  <c r="R2629" i="88"/>
  <c r="Q2629" i="88"/>
  <c r="T2629" i="88" s="1"/>
  <c r="P2629" i="88"/>
  <c r="O2629" i="88"/>
  <c r="S2629" i="88" s="1"/>
  <c r="R2628" i="88"/>
  <c r="Q2628" i="88"/>
  <c r="T2628" i="88" s="1"/>
  <c r="P2628" i="88"/>
  <c r="O2628" i="88"/>
  <c r="S2628" i="88" s="1"/>
  <c r="R2627" i="88"/>
  <c r="Q2627" i="88"/>
  <c r="T2627" i="88" s="1"/>
  <c r="P2627" i="88"/>
  <c r="O2627" i="88"/>
  <c r="R2626" i="88"/>
  <c r="Q2626" i="88"/>
  <c r="P2626" i="88"/>
  <c r="O2626" i="88"/>
  <c r="S2626" i="88" s="1"/>
  <c r="R2625" i="88"/>
  <c r="Q2625" i="88"/>
  <c r="T2625" i="88" s="1"/>
  <c r="P2625" i="88"/>
  <c r="O2625" i="88"/>
  <c r="R2624" i="88"/>
  <c r="Q2624" i="88"/>
  <c r="P2624" i="88"/>
  <c r="O2624" i="88"/>
  <c r="S2624" i="88" s="1"/>
  <c r="R2623" i="88"/>
  <c r="Q2623" i="88"/>
  <c r="T2623" i="88" s="1"/>
  <c r="P2623" i="88"/>
  <c r="O2623" i="88"/>
  <c r="S2623" i="88" s="1"/>
  <c r="R2622" i="88"/>
  <c r="Q2622" i="88"/>
  <c r="P2622" i="88"/>
  <c r="O2622" i="88"/>
  <c r="S2622" i="88" s="1"/>
  <c r="R2621" i="88"/>
  <c r="Q2621" i="88"/>
  <c r="T2621" i="88" s="1"/>
  <c r="P2621" i="88"/>
  <c r="O2621" i="88"/>
  <c r="R2620" i="88"/>
  <c r="Q2620" i="88"/>
  <c r="P2620" i="88"/>
  <c r="O2620" i="88"/>
  <c r="S2620" i="88" s="1"/>
  <c r="R2619" i="88"/>
  <c r="Q2619" i="88"/>
  <c r="T2619" i="88" s="1"/>
  <c r="P2619" i="88"/>
  <c r="O2619" i="88"/>
  <c r="R2618" i="88"/>
  <c r="Q2618" i="88"/>
  <c r="P2618" i="88"/>
  <c r="O2618" i="88"/>
  <c r="S2618" i="88" s="1"/>
  <c r="R2617" i="88"/>
  <c r="Q2617" i="88"/>
  <c r="T2617" i="88" s="1"/>
  <c r="P2617" i="88"/>
  <c r="O2617" i="88"/>
  <c r="R2616" i="88"/>
  <c r="Q2616" i="88"/>
  <c r="T2616" i="88" s="1"/>
  <c r="P2616" i="88"/>
  <c r="O2616" i="88"/>
  <c r="S2616" i="88" s="1"/>
  <c r="R2615" i="88"/>
  <c r="Q2615" i="88"/>
  <c r="T2615" i="88" s="1"/>
  <c r="P2615" i="88"/>
  <c r="O2615" i="88"/>
  <c r="R2614" i="88"/>
  <c r="Q2614" i="88"/>
  <c r="P2614" i="88"/>
  <c r="O2614" i="88"/>
  <c r="S2614" i="88" s="1"/>
  <c r="R2613" i="88"/>
  <c r="Q2613" i="88"/>
  <c r="T2613" i="88" s="1"/>
  <c r="P2613" i="88"/>
  <c r="O2613" i="88"/>
  <c r="R2612" i="88"/>
  <c r="Q2612" i="88"/>
  <c r="P2612" i="88"/>
  <c r="O2612" i="88"/>
  <c r="S2612" i="88" s="1"/>
  <c r="R2611" i="88"/>
  <c r="Q2611" i="88"/>
  <c r="T2611" i="88" s="1"/>
  <c r="P2611" i="88"/>
  <c r="O2611" i="88"/>
  <c r="S2611" i="88" s="1"/>
  <c r="R2610" i="88"/>
  <c r="Q2610" i="88"/>
  <c r="T2610" i="88" s="1"/>
  <c r="P2610" i="88"/>
  <c r="O2610" i="88"/>
  <c r="S2610" i="88" s="1"/>
  <c r="R2609" i="88"/>
  <c r="Q2609" i="88"/>
  <c r="T2609" i="88" s="1"/>
  <c r="P2609" i="88"/>
  <c r="O2609" i="88"/>
  <c r="R2608" i="88"/>
  <c r="Q2608" i="88"/>
  <c r="P2608" i="88"/>
  <c r="O2608" i="88"/>
  <c r="S2608" i="88" s="1"/>
  <c r="R2607" i="88"/>
  <c r="Q2607" i="88"/>
  <c r="T2607" i="88" s="1"/>
  <c r="P2607" i="88"/>
  <c r="O2607" i="88"/>
  <c r="R2606" i="88"/>
  <c r="Q2606" i="88"/>
  <c r="P2606" i="88"/>
  <c r="O2606" i="88"/>
  <c r="S2606" i="88" s="1"/>
  <c r="R2605" i="88"/>
  <c r="Q2605" i="88"/>
  <c r="T2605" i="88" s="1"/>
  <c r="P2605" i="88"/>
  <c r="O2605" i="88"/>
  <c r="S2605" i="88" s="1"/>
  <c r="R2604" i="88"/>
  <c r="Q2604" i="88"/>
  <c r="T2604" i="88" s="1"/>
  <c r="P2604" i="88"/>
  <c r="O2604" i="88"/>
  <c r="S2604" i="88" s="1"/>
  <c r="R2603" i="88"/>
  <c r="Q2603" i="88"/>
  <c r="T2603" i="88" s="1"/>
  <c r="P2603" i="88"/>
  <c r="O2603" i="88"/>
  <c r="R2602" i="88"/>
  <c r="Q2602" i="88"/>
  <c r="P2602" i="88"/>
  <c r="O2602" i="88"/>
  <c r="S2602" i="88" s="1"/>
  <c r="R2601" i="88"/>
  <c r="Q2601" i="88"/>
  <c r="T2601" i="88" s="1"/>
  <c r="P2601" i="88"/>
  <c r="O2601" i="88"/>
  <c r="R2600" i="88"/>
  <c r="Q2600" i="88"/>
  <c r="P2600" i="88"/>
  <c r="O2600" i="88"/>
  <c r="S2600" i="88" s="1"/>
  <c r="R2599" i="88"/>
  <c r="Q2599" i="88"/>
  <c r="T2599" i="88" s="1"/>
  <c r="P2599" i="88"/>
  <c r="O2599" i="88"/>
  <c r="S2599" i="88" s="1"/>
  <c r="R2598" i="88"/>
  <c r="Q2598" i="88"/>
  <c r="T2598" i="88" s="1"/>
  <c r="P2598" i="88"/>
  <c r="O2598" i="88"/>
  <c r="S2598" i="88" s="1"/>
  <c r="R2597" i="88"/>
  <c r="Q2597" i="88"/>
  <c r="T2597" i="88" s="1"/>
  <c r="P2597" i="88"/>
  <c r="O2597" i="88"/>
  <c r="R2596" i="88"/>
  <c r="Q2596" i="88"/>
  <c r="P2596" i="88"/>
  <c r="O2596" i="88"/>
  <c r="S2596" i="88" s="1"/>
  <c r="R2595" i="88"/>
  <c r="Q2595" i="88"/>
  <c r="T2595" i="88" s="1"/>
  <c r="P2595" i="88"/>
  <c r="O2595" i="88"/>
  <c r="R2594" i="88"/>
  <c r="Q2594" i="88"/>
  <c r="P2594" i="88"/>
  <c r="O2594" i="88"/>
  <c r="S2594" i="88" s="1"/>
  <c r="R2593" i="88"/>
  <c r="Q2593" i="88"/>
  <c r="T2593" i="88" s="1"/>
  <c r="P2593" i="88"/>
  <c r="O2593" i="88"/>
  <c r="S2593" i="88" s="1"/>
  <c r="R2592" i="88"/>
  <c r="Q2592" i="88"/>
  <c r="T2592" i="88" s="1"/>
  <c r="P2592" i="88"/>
  <c r="O2592" i="88"/>
  <c r="S2592" i="88" s="1"/>
  <c r="R2591" i="88"/>
  <c r="Q2591" i="88"/>
  <c r="T2591" i="88" s="1"/>
  <c r="P2591" i="88"/>
  <c r="O2591" i="88"/>
  <c r="R2590" i="88"/>
  <c r="Q2590" i="88"/>
  <c r="P2590" i="88"/>
  <c r="O2590" i="88"/>
  <c r="S2590" i="88" s="1"/>
  <c r="R2589" i="88"/>
  <c r="Q2589" i="88"/>
  <c r="T2589" i="88" s="1"/>
  <c r="P2589" i="88"/>
  <c r="O2589" i="88"/>
  <c r="R2588" i="88"/>
  <c r="Q2588" i="88"/>
  <c r="P2588" i="88"/>
  <c r="O2588" i="88"/>
  <c r="S2588" i="88" s="1"/>
  <c r="R2587" i="88"/>
  <c r="Q2587" i="88"/>
  <c r="T2587" i="88" s="1"/>
  <c r="P2587" i="88"/>
  <c r="O2587" i="88"/>
  <c r="S2587" i="88" s="1"/>
  <c r="R2586" i="88"/>
  <c r="Q2586" i="88"/>
  <c r="T2586" i="88" s="1"/>
  <c r="P2586" i="88"/>
  <c r="O2586" i="88"/>
  <c r="S2586" i="88" s="1"/>
  <c r="R2585" i="88"/>
  <c r="Q2585" i="88"/>
  <c r="T2585" i="88" s="1"/>
  <c r="P2585" i="88"/>
  <c r="O2585" i="88"/>
  <c r="R2584" i="88"/>
  <c r="Q2584" i="88"/>
  <c r="P2584" i="88"/>
  <c r="O2584" i="88"/>
  <c r="S2584" i="88" s="1"/>
  <c r="R2583" i="88"/>
  <c r="Q2583" i="88"/>
  <c r="T2583" i="88" s="1"/>
  <c r="P2583" i="88"/>
  <c r="O2583" i="88"/>
  <c r="R2582" i="88"/>
  <c r="Q2582" i="88"/>
  <c r="P2582" i="88"/>
  <c r="O2582" i="88"/>
  <c r="S2582" i="88" s="1"/>
  <c r="R2581" i="88"/>
  <c r="Q2581" i="88"/>
  <c r="T2581" i="88" s="1"/>
  <c r="P2581" i="88"/>
  <c r="O2581" i="88"/>
  <c r="S2581" i="88" s="1"/>
  <c r="R2580" i="88"/>
  <c r="Q2580" i="88"/>
  <c r="T2580" i="88" s="1"/>
  <c r="P2580" i="88"/>
  <c r="O2580" i="88"/>
  <c r="S2580" i="88" s="1"/>
  <c r="R2579" i="88"/>
  <c r="Q2579" i="88"/>
  <c r="T2579" i="88" s="1"/>
  <c r="P2579" i="88"/>
  <c r="O2579" i="88"/>
  <c r="R2578" i="88"/>
  <c r="Q2578" i="88"/>
  <c r="P2578" i="88"/>
  <c r="O2578" i="88"/>
  <c r="S2578" i="88" s="1"/>
  <c r="R2577" i="88"/>
  <c r="Q2577" i="88"/>
  <c r="T2577" i="88" s="1"/>
  <c r="P2577" i="88"/>
  <c r="O2577" i="88"/>
  <c r="R2576" i="88"/>
  <c r="Q2576" i="88"/>
  <c r="P2576" i="88"/>
  <c r="O2576" i="88"/>
  <c r="S2576" i="88" s="1"/>
  <c r="R2575" i="88"/>
  <c r="Q2575" i="88"/>
  <c r="T2575" i="88" s="1"/>
  <c r="P2575" i="88"/>
  <c r="O2575" i="88"/>
  <c r="S2575" i="88" s="1"/>
  <c r="R2574" i="88"/>
  <c r="Q2574" i="88"/>
  <c r="P2574" i="88"/>
  <c r="O2574" i="88"/>
  <c r="S2574" i="88" s="1"/>
  <c r="R2573" i="88"/>
  <c r="Q2573" i="88"/>
  <c r="T2573" i="88" s="1"/>
  <c r="P2573" i="88"/>
  <c r="O2573" i="88"/>
  <c r="R2572" i="88"/>
  <c r="Q2572" i="88"/>
  <c r="P2572" i="88"/>
  <c r="O2572" i="88"/>
  <c r="S2572" i="88" s="1"/>
  <c r="R2571" i="88"/>
  <c r="Q2571" i="88"/>
  <c r="T2571" i="88" s="1"/>
  <c r="P2571" i="88"/>
  <c r="O2571" i="88"/>
  <c r="R2570" i="88"/>
  <c r="Q2570" i="88"/>
  <c r="P2570" i="88"/>
  <c r="O2570" i="88"/>
  <c r="S2570" i="88" s="1"/>
  <c r="R2569" i="88"/>
  <c r="Q2569" i="88"/>
  <c r="T2569" i="88" s="1"/>
  <c r="P2569" i="88"/>
  <c r="O2569" i="88"/>
  <c r="R2568" i="88"/>
  <c r="Q2568" i="88"/>
  <c r="T2568" i="88" s="1"/>
  <c r="P2568" i="88"/>
  <c r="O2568" i="88"/>
  <c r="S2568" i="88" s="1"/>
  <c r="R2567" i="88"/>
  <c r="Q2567" i="88"/>
  <c r="T2567" i="88" s="1"/>
  <c r="P2567" i="88"/>
  <c r="O2567" i="88"/>
  <c r="R2566" i="88"/>
  <c r="Q2566" i="88"/>
  <c r="P2566" i="88"/>
  <c r="O2566" i="88"/>
  <c r="S2566" i="88" s="1"/>
  <c r="R2565" i="88"/>
  <c r="Q2565" i="88"/>
  <c r="T2565" i="88" s="1"/>
  <c r="P2565" i="88"/>
  <c r="O2565" i="88"/>
  <c r="R2564" i="88"/>
  <c r="Q2564" i="88"/>
  <c r="P2564" i="88"/>
  <c r="O2564" i="88"/>
  <c r="S2564" i="88" s="1"/>
  <c r="R2563" i="88"/>
  <c r="Q2563" i="88"/>
  <c r="T2563" i="88" s="1"/>
  <c r="P2563" i="88"/>
  <c r="O2563" i="88"/>
  <c r="R2562" i="88"/>
  <c r="Q2562" i="88"/>
  <c r="T2562" i="88" s="1"/>
  <c r="P2562" i="88"/>
  <c r="O2562" i="88"/>
  <c r="S2562" i="88" s="1"/>
  <c r="R2561" i="88"/>
  <c r="Q2561" i="88"/>
  <c r="T2561" i="88" s="1"/>
  <c r="P2561" i="88"/>
  <c r="O2561" i="88"/>
  <c r="R2560" i="88"/>
  <c r="Q2560" i="88"/>
  <c r="P2560" i="88"/>
  <c r="O2560" i="88"/>
  <c r="S2560" i="88" s="1"/>
  <c r="R2559" i="88"/>
  <c r="Q2559" i="88"/>
  <c r="T2559" i="88" s="1"/>
  <c r="P2559" i="88"/>
  <c r="O2559" i="88"/>
  <c r="R2558" i="88"/>
  <c r="Q2558" i="88"/>
  <c r="P2558" i="88"/>
  <c r="O2558" i="88"/>
  <c r="S2558" i="88" s="1"/>
  <c r="R2557" i="88"/>
  <c r="Q2557" i="88"/>
  <c r="T2557" i="88" s="1"/>
  <c r="P2557" i="88"/>
  <c r="O2557" i="88"/>
  <c r="S2557" i="88" s="1"/>
  <c r="R2556" i="88"/>
  <c r="Q2556" i="88"/>
  <c r="T2556" i="88" s="1"/>
  <c r="P2556" i="88"/>
  <c r="O2556" i="88"/>
  <c r="S2556" i="88" s="1"/>
  <c r="R2555" i="88"/>
  <c r="Q2555" i="88"/>
  <c r="T2555" i="88" s="1"/>
  <c r="P2555" i="88"/>
  <c r="O2555" i="88"/>
  <c r="R2554" i="88"/>
  <c r="Q2554" i="88"/>
  <c r="P2554" i="88"/>
  <c r="O2554" i="88"/>
  <c r="S2554" i="88" s="1"/>
  <c r="R2553" i="88"/>
  <c r="Q2553" i="88"/>
  <c r="T2553" i="88" s="1"/>
  <c r="P2553" i="88"/>
  <c r="O2553" i="88"/>
  <c r="R2552" i="88"/>
  <c r="Q2552" i="88"/>
  <c r="P2552" i="88"/>
  <c r="O2552" i="88"/>
  <c r="S2552" i="88" s="1"/>
  <c r="R2551" i="88"/>
  <c r="Q2551" i="88"/>
  <c r="T2551" i="88" s="1"/>
  <c r="P2551" i="88"/>
  <c r="O2551" i="88"/>
  <c r="S2551" i="88" s="1"/>
  <c r="R2550" i="88"/>
  <c r="Q2550" i="88"/>
  <c r="T2550" i="88" s="1"/>
  <c r="P2550" i="88"/>
  <c r="O2550" i="88"/>
  <c r="S2550" i="88" s="1"/>
  <c r="R2549" i="88"/>
  <c r="Q2549" i="88"/>
  <c r="T2549" i="88" s="1"/>
  <c r="P2549" i="88"/>
  <c r="O2549" i="88"/>
  <c r="R2548" i="88"/>
  <c r="Q2548" i="88"/>
  <c r="P2548" i="88"/>
  <c r="O2548" i="88"/>
  <c r="S2548" i="88" s="1"/>
  <c r="R2547" i="88"/>
  <c r="Q2547" i="88"/>
  <c r="T2547" i="88" s="1"/>
  <c r="P2547" i="88"/>
  <c r="O2547" i="88"/>
  <c r="R2546" i="88"/>
  <c r="Q2546" i="88"/>
  <c r="P2546" i="88"/>
  <c r="O2546" i="88"/>
  <c r="S2546" i="88" s="1"/>
  <c r="R2545" i="88"/>
  <c r="Q2545" i="88"/>
  <c r="T2545" i="88" s="1"/>
  <c r="P2545" i="88"/>
  <c r="O2545" i="88"/>
  <c r="S2545" i="88" s="1"/>
  <c r="R2544" i="88"/>
  <c r="Q2544" i="88"/>
  <c r="T2544" i="88" s="1"/>
  <c r="P2544" i="88"/>
  <c r="O2544" i="88"/>
  <c r="S2544" i="88" s="1"/>
  <c r="R2543" i="88"/>
  <c r="Q2543" i="88"/>
  <c r="T2543" i="88" s="1"/>
  <c r="P2543" i="88"/>
  <c r="O2543" i="88"/>
  <c r="R2542" i="88"/>
  <c r="Q2542" i="88"/>
  <c r="P2542" i="88"/>
  <c r="O2542" i="88"/>
  <c r="S2542" i="88" s="1"/>
  <c r="R2541" i="88"/>
  <c r="Q2541" i="88"/>
  <c r="T2541" i="88" s="1"/>
  <c r="P2541" i="88"/>
  <c r="O2541" i="88"/>
  <c r="R2540" i="88"/>
  <c r="Q2540" i="88"/>
  <c r="P2540" i="88"/>
  <c r="O2540" i="88"/>
  <c r="S2540" i="88" s="1"/>
  <c r="R2539" i="88"/>
  <c r="Q2539" i="88"/>
  <c r="T2539" i="88" s="1"/>
  <c r="P2539" i="88"/>
  <c r="O2539" i="88"/>
  <c r="S2539" i="88" s="1"/>
  <c r="R2538" i="88"/>
  <c r="Q2538" i="88"/>
  <c r="T2538" i="88" s="1"/>
  <c r="P2538" i="88"/>
  <c r="O2538" i="88"/>
  <c r="S2538" i="88" s="1"/>
  <c r="R2537" i="88"/>
  <c r="Q2537" i="88"/>
  <c r="T2537" i="88" s="1"/>
  <c r="P2537" i="88"/>
  <c r="O2537" i="88"/>
  <c r="R2536" i="88"/>
  <c r="Q2536" i="88"/>
  <c r="P2536" i="88"/>
  <c r="O2536" i="88"/>
  <c r="S2536" i="88" s="1"/>
  <c r="R2535" i="88"/>
  <c r="Q2535" i="88"/>
  <c r="T2535" i="88" s="1"/>
  <c r="P2535" i="88"/>
  <c r="O2535" i="88"/>
  <c r="R2534" i="88"/>
  <c r="Q2534" i="88"/>
  <c r="P2534" i="88"/>
  <c r="O2534" i="88"/>
  <c r="S2534" i="88" s="1"/>
  <c r="R2533" i="88"/>
  <c r="Q2533" i="88"/>
  <c r="T2533" i="88" s="1"/>
  <c r="P2533" i="88"/>
  <c r="O2533" i="88"/>
  <c r="S2533" i="88" s="1"/>
  <c r="R2532" i="88"/>
  <c r="Q2532" i="88"/>
  <c r="T2532" i="88" s="1"/>
  <c r="P2532" i="88"/>
  <c r="O2532" i="88"/>
  <c r="S2532" i="88" s="1"/>
  <c r="R2531" i="88"/>
  <c r="Q2531" i="88"/>
  <c r="T2531" i="88" s="1"/>
  <c r="P2531" i="88"/>
  <c r="O2531" i="88"/>
  <c r="R2530" i="88"/>
  <c r="Q2530" i="88"/>
  <c r="P2530" i="88"/>
  <c r="O2530" i="88"/>
  <c r="S2530" i="88" s="1"/>
  <c r="R2529" i="88"/>
  <c r="Q2529" i="88"/>
  <c r="T2529" i="88" s="1"/>
  <c r="P2529" i="88"/>
  <c r="O2529" i="88"/>
  <c r="R2528" i="88"/>
  <c r="Q2528" i="88"/>
  <c r="P2528" i="88"/>
  <c r="O2528" i="88"/>
  <c r="S2528" i="88" s="1"/>
  <c r="R2527" i="88"/>
  <c r="Q2527" i="88"/>
  <c r="T2527" i="88" s="1"/>
  <c r="P2527" i="88"/>
  <c r="O2527" i="88"/>
  <c r="S2527" i="88" s="1"/>
  <c r="R2526" i="88"/>
  <c r="Q2526" i="88"/>
  <c r="P2526" i="88"/>
  <c r="O2526" i="88"/>
  <c r="S2526" i="88" s="1"/>
  <c r="R2525" i="88"/>
  <c r="Q2525" i="88"/>
  <c r="T2525" i="88" s="1"/>
  <c r="P2525" i="88"/>
  <c r="O2525" i="88"/>
  <c r="R2524" i="88"/>
  <c r="Q2524" i="88"/>
  <c r="P2524" i="88"/>
  <c r="O2524" i="88"/>
  <c r="S2524" i="88" s="1"/>
  <c r="R2523" i="88"/>
  <c r="Q2523" i="88"/>
  <c r="T2523" i="88" s="1"/>
  <c r="P2523" i="88"/>
  <c r="O2523" i="88"/>
  <c r="R2522" i="88"/>
  <c r="Q2522" i="88"/>
  <c r="P2522" i="88"/>
  <c r="O2522" i="88"/>
  <c r="S2522" i="88" s="1"/>
  <c r="R2521" i="88"/>
  <c r="Q2521" i="88"/>
  <c r="T2521" i="88" s="1"/>
  <c r="P2521" i="88"/>
  <c r="O2521" i="88"/>
  <c r="R2520" i="88"/>
  <c r="Q2520" i="88"/>
  <c r="T2520" i="88" s="1"/>
  <c r="P2520" i="88"/>
  <c r="O2520" i="88"/>
  <c r="S2520" i="88" s="1"/>
  <c r="R2519" i="88"/>
  <c r="Q2519" i="88"/>
  <c r="T2519" i="88" s="1"/>
  <c r="P2519" i="88"/>
  <c r="O2519" i="88"/>
  <c r="R2518" i="88"/>
  <c r="Q2518" i="88"/>
  <c r="P2518" i="88"/>
  <c r="O2518" i="88"/>
  <c r="S2518" i="88" s="1"/>
  <c r="R2517" i="88"/>
  <c r="Q2517" i="88"/>
  <c r="T2517" i="88" s="1"/>
  <c r="P2517" i="88"/>
  <c r="O2517" i="88"/>
  <c r="R2516" i="88"/>
  <c r="Q2516" i="88"/>
  <c r="P2516" i="88"/>
  <c r="O2516" i="88"/>
  <c r="S2516" i="88" s="1"/>
  <c r="R2515" i="88"/>
  <c r="Q2515" i="88"/>
  <c r="T2515" i="88" s="1"/>
  <c r="P2515" i="88"/>
  <c r="O2515" i="88"/>
  <c r="S2515" i="88" s="1"/>
  <c r="R2514" i="88"/>
  <c r="Q2514" i="88"/>
  <c r="T2514" i="88" s="1"/>
  <c r="P2514" i="88"/>
  <c r="O2514" i="88"/>
  <c r="S2514" i="88" s="1"/>
  <c r="R2513" i="88"/>
  <c r="Q2513" i="88"/>
  <c r="T2513" i="88" s="1"/>
  <c r="P2513" i="88"/>
  <c r="O2513" i="88"/>
  <c r="R2512" i="88"/>
  <c r="Q2512" i="88"/>
  <c r="P2512" i="88"/>
  <c r="O2512" i="88"/>
  <c r="S2512" i="88" s="1"/>
  <c r="R2511" i="88"/>
  <c r="Q2511" i="88"/>
  <c r="T2511" i="88" s="1"/>
  <c r="P2511" i="88"/>
  <c r="O2511" i="88"/>
  <c r="R2510" i="88"/>
  <c r="Q2510" i="88"/>
  <c r="P2510" i="88"/>
  <c r="O2510" i="88"/>
  <c r="S2510" i="88" s="1"/>
  <c r="R2509" i="88"/>
  <c r="Q2509" i="88"/>
  <c r="T2509" i="88" s="1"/>
  <c r="P2509" i="88"/>
  <c r="O2509" i="88"/>
  <c r="S2509" i="88" s="1"/>
  <c r="R2508" i="88"/>
  <c r="Q2508" i="88"/>
  <c r="T2508" i="88" s="1"/>
  <c r="P2508" i="88"/>
  <c r="O2508" i="88"/>
  <c r="S2508" i="88" s="1"/>
  <c r="R2507" i="88"/>
  <c r="Q2507" i="88"/>
  <c r="T2507" i="88" s="1"/>
  <c r="P2507" i="88"/>
  <c r="O2507" i="88"/>
  <c r="R2506" i="88"/>
  <c r="Q2506" i="88"/>
  <c r="P2506" i="88"/>
  <c r="O2506" i="88"/>
  <c r="S2506" i="88" s="1"/>
  <c r="R2505" i="88"/>
  <c r="Q2505" i="88"/>
  <c r="T2505" i="88" s="1"/>
  <c r="P2505" i="88"/>
  <c r="O2505" i="88"/>
  <c r="R2504" i="88"/>
  <c r="Q2504" i="88"/>
  <c r="P2504" i="88"/>
  <c r="O2504" i="88"/>
  <c r="S2504" i="88" s="1"/>
  <c r="R2503" i="88"/>
  <c r="Q2503" i="88"/>
  <c r="T2503" i="88" s="1"/>
  <c r="P2503" i="88"/>
  <c r="O2503" i="88"/>
  <c r="R2502" i="88"/>
  <c r="Q2502" i="88"/>
  <c r="T2502" i="88" s="1"/>
  <c r="P2502" i="88"/>
  <c r="O2502" i="88"/>
  <c r="S2502" i="88" s="1"/>
  <c r="R2501" i="88"/>
  <c r="Q2501" i="88"/>
  <c r="T2501" i="88" s="1"/>
  <c r="P2501" i="88"/>
  <c r="O2501" i="88"/>
  <c r="R2500" i="88"/>
  <c r="Q2500" i="88"/>
  <c r="P2500" i="88"/>
  <c r="O2500" i="88"/>
  <c r="S2500" i="88" s="1"/>
  <c r="R2499" i="88"/>
  <c r="Q2499" i="88"/>
  <c r="T2499" i="88" s="1"/>
  <c r="P2499" i="88"/>
  <c r="O2499" i="88"/>
  <c r="R2498" i="88"/>
  <c r="Q2498" i="88"/>
  <c r="P2498" i="88"/>
  <c r="O2498" i="88"/>
  <c r="S2498" i="88" s="1"/>
  <c r="R2497" i="88"/>
  <c r="Q2497" i="88"/>
  <c r="T2497" i="88" s="1"/>
  <c r="P2497" i="88"/>
  <c r="O2497" i="88"/>
  <c r="S2497" i="88" s="1"/>
  <c r="R2496" i="88"/>
  <c r="Q2496" i="88"/>
  <c r="P2496" i="88"/>
  <c r="O2496" i="88"/>
  <c r="S2496" i="88" s="1"/>
  <c r="R2495" i="88"/>
  <c r="Q2495" i="88"/>
  <c r="T2495" i="88" s="1"/>
  <c r="P2495" i="88"/>
  <c r="O2495" i="88"/>
  <c r="R2494" i="88"/>
  <c r="Q2494" i="88"/>
  <c r="P2494" i="88"/>
  <c r="O2494" i="88"/>
  <c r="S2494" i="88" s="1"/>
  <c r="R2493" i="88"/>
  <c r="Q2493" i="88"/>
  <c r="T2493" i="88" s="1"/>
  <c r="P2493" i="88"/>
  <c r="O2493" i="88"/>
  <c r="R2492" i="88"/>
  <c r="Q2492" i="88"/>
  <c r="P2492" i="88"/>
  <c r="O2492" i="88"/>
  <c r="S2492" i="88" s="1"/>
  <c r="R2491" i="88"/>
  <c r="Q2491" i="88"/>
  <c r="T2491" i="88" s="1"/>
  <c r="P2491" i="88"/>
  <c r="O2491" i="88"/>
  <c r="S2491" i="88" s="1"/>
  <c r="R2490" i="88"/>
  <c r="Q2490" i="88"/>
  <c r="P2490" i="88"/>
  <c r="O2490" i="88"/>
  <c r="S2490" i="88" s="1"/>
  <c r="R2489" i="88"/>
  <c r="Q2489" i="88"/>
  <c r="T2489" i="88" s="1"/>
  <c r="P2489" i="88"/>
  <c r="O2489" i="88"/>
  <c r="R2488" i="88"/>
  <c r="Q2488" i="88"/>
  <c r="P2488" i="88"/>
  <c r="O2488" i="88"/>
  <c r="S2488" i="88" s="1"/>
  <c r="R2487" i="88"/>
  <c r="Q2487" i="88"/>
  <c r="T2487" i="88" s="1"/>
  <c r="P2487" i="88"/>
  <c r="O2487" i="88"/>
  <c r="R2486" i="88"/>
  <c r="Q2486" i="88"/>
  <c r="P2486" i="88"/>
  <c r="O2486" i="88"/>
  <c r="S2486" i="88" s="1"/>
  <c r="R2485" i="88"/>
  <c r="Q2485" i="88"/>
  <c r="T2485" i="88" s="1"/>
  <c r="P2485" i="88"/>
  <c r="O2485" i="88"/>
  <c r="S2485" i="88" s="1"/>
  <c r="R2484" i="88"/>
  <c r="Q2484" i="88"/>
  <c r="P2484" i="88"/>
  <c r="O2484" i="88"/>
  <c r="S2484" i="88" s="1"/>
  <c r="R2483" i="88"/>
  <c r="Q2483" i="88"/>
  <c r="T2483" i="88" s="1"/>
  <c r="P2483" i="88"/>
  <c r="O2483" i="88"/>
  <c r="R2482" i="88"/>
  <c r="Q2482" i="88"/>
  <c r="P2482" i="88"/>
  <c r="O2482" i="88"/>
  <c r="S2482" i="88" s="1"/>
  <c r="R2481" i="88"/>
  <c r="Q2481" i="88"/>
  <c r="T2481" i="88" s="1"/>
  <c r="P2481" i="88"/>
  <c r="O2481" i="88"/>
  <c r="R2480" i="88"/>
  <c r="Q2480" i="88"/>
  <c r="P2480" i="88"/>
  <c r="O2480" i="88"/>
  <c r="S2480" i="88" s="1"/>
  <c r="R2479" i="88"/>
  <c r="Q2479" i="88"/>
  <c r="T2479" i="88" s="1"/>
  <c r="P2479" i="88"/>
  <c r="O2479" i="88"/>
  <c r="S2479" i="88" s="1"/>
  <c r="R2478" i="88"/>
  <c r="Q2478" i="88"/>
  <c r="P2478" i="88"/>
  <c r="O2478" i="88"/>
  <c r="S2478" i="88" s="1"/>
  <c r="R2477" i="88"/>
  <c r="Q2477" i="88"/>
  <c r="T2477" i="88" s="1"/>
  <c r="P2477" i="88"/>
  <c r="O2477" i="88"/>
  <c r="R2476" i="88"/>
  <c r="Q2476" i="88"/>
  <c r="P2476" i="88"/>
  <c r="O2476" i="88"/>
  <c r="S2476" i="88" s="1"/>
  <c r="R2475" i="88"/>
  <c r="Q2475" i="88"/>
  <c r="T2475" i="88" s="1"/>
  <c r="P2475" i="88"/>
  <c r="O2475" i="88"/>
  <c r="R2474" i="88"/>
  <c r="Q2474" i="88"/>
  <c r="P2474" i="88"/>
  <c r="O2474" i="88"/>
  <c r="S2474" i="88" s="1"/>
  <c r="R2473" i="88"/>
  <c r="Q2473" i="88"/>
  <c r="T2473" i="88" s="1"/>
  <c r="P2473" i="88"/>
  <c r="O2473" i="88"/>
  <c r="R2472" i="88"/>
  <c r="Q2472" i="88"/>
  <c r="P2472" i="88"/>
  <c r="O2472" i="88"/>
  <c r="S2472" i="88" s="1"/>
  <c r="R2471" i="88"/>
  <c r="Q2471" i="88"/>
  <c r="T2471" i="88" s="1"/>
  <c r="P2471" i="88"/>
  <c r="O2471" i="88"/>
  <c r="R2470" i="88"/>
  <c r="Q2470" i="88"/>
  <c r="P2470" i="88"/>
  <c r="O2470" i="88"/>
  <c r="S2470" i="88" s="1"/>
  <c r="R2469" i="88"/>
  <c r="Q2469" i="88"/>
  <c r="T2469" i="88" s="1"/>
  <c r="P2469" i="88"/>
  <c r="O2469" i="88"/>
  <c r="R2468" i="88"/>
  <c r="Q2468" i="88"/>
  <c r="P2468" i="88"/>
  <c r="O2468" i="88"/>
  <c r="S2468" i="88" s="1"/>
  <c r="R2467" i="88"/>
  <c r="Q2467" i="88"/>
  <c r="T2467" i="88" s="1"/>
  <c r="P2467" i="88"/>
  <c r="O2467" i="88"/>
  <c r="S2467" i="88" s="1"/>
  <c r="R2466" i="88"/>
  <c r="Q2466" i="88"/>
  <c r="T2466" i="88" s="1"/>
  <c r="P2466" i="88"/>
  <c r="O2466" i="88"/>
  <c r="S2466" i="88" s="1"/>
  <c r="R2465" i="88"/>
  <c r="Q2465" i="88"/>
  <c r="T2465" i="88" s="1"/>
  <c r="P2465" i="88"/>
  <c r="O2465" i="88"/>
  <c r="R2464" i="88"/>
  <c r="Q2464" i="88"/>
  <c r="P2464" i="88"/>
  <c r="O2464" i="88"/>
  <c r="S2464" i="88" s="1"/>
  <c r="R2463" i="88"/>
  <c r="Q2463" i="88"/>
  <c r="T2463" i="88" s="1"/>
  <c r="P2463" i="88"/>
  <c r="O2463" i="88"/>
  <c r="R2462" i="88"/>
  <c r="Q2462" i="88"/>
  <c r="P2462" i="88"/>
  <c r="O2462" i="88"/>
  <c r="S2462" i="88" s="1"/>
  <c r="R2461" i="88"/>
  <c r="Q2461" i="88"/>
  <c r="T2461" i="88" s="1"/>
  <c r="P2461" i="88"/>
  <c r="O2461" i="88"/>
  <c r="S2461" i="88" s="1"/>
  <c r="R2460" i="88"/>
  <c r="Q2460" i="88"/>
  <c r="T2460" i="88" s="1"/>
  <c r="P2460" i="88"/>
  <c r="O2460" i="88"/>
  <c r="S2460" i="88" s="1"/>
  <c r="R2459" i="88"/>
  <c r="Q2459" i="88"/>
  <c r="T2459" i="88" s="1"/>
  <c r="P2459" i="88"/>
  <c r="O2459" i="88"/>
  <c r="R2458" i="88"/>
  <c r="Q2458" i="88"/>
  <c r="P2458" i="88"/>
  <c r="O2458" i="88"/>
  <c r="S2458" i="88" s="1"/>
  <c r="R2457" i="88"/>
  <c r="Q2457" i="88"/>
  <c r="T2457" i="88" s="1"/>
  <c r="P2457" i="88"/>
  <c r="O2457" i="88"/>
  <c r="R2456" i="88"/>
  <c r="Q2456" i="88"/>
  <c r="P2456" i="88"/>
  <c r="O2456" i="88"/>
  <c r="S2456" i="88" s="1"/>
  <c r="R2455" i="88"/>
  <c r="Q2455" i="88"/>
  <c r="T2455" i="88" s="1"/>
  <c r="P2455" i="88"/>
  <c r="O2455" i="88"/>
  <c r="S2455" i="88" s="1"/>
  <c r="R2454" i="88"/>
  <c r="Q2454" i="88"/>
  <c r="T2454" i="88" s="1"/>
  <c r="P2454" i="88"/>
  <c r="O2454" i="88"/>
  <c r="S2454" i="88" s="1"/>
  <c r="R2453" i="88"/>
  <c r="Q2453" i="88"/>
  <c r="T2453" i="88" s="1"/>
  <c r="P2453" i="88"/>
  <c r="O2453" i="88"/>
  <c r="R2452" i="88"/>
  <c r="Q2452" i="88"/>
  <c r="P2452" i="88"/>
  <c r="O2452" i="88"/>
  <c r="S2452" i="88" s="1"/>
  <c r="R2451" i="88"/>
  <c r="Q2451" i="88"/>
  <c r="T2451" i="88" s="1"/>
  <c r="P2451" i="88"/>
  <c r="O2451" i="88"/>
  <c r="R2450" i="88"/>
  <c r="Q2450" i="88"/>
  <c r="P2450" i="88"/>
  <c r="O2450" i="88"/>
  <c r="S2450" i="88" s="1"/>
  <c r="R2449" i="88"/>
  <c r="Q2449" i="88"/>
  <c r="T2449" i="88" s="1"/>
  <c r="P2449" i="88"/>
  <c r="O2449" i="88"/>
  <c r="S2449" i="88" s="1"/>
  <c r="R2448" i="88"/>
  <c r="Q2448" i="88"/>
  <c r="T2448" i="88" s="1"/>
  <c r="P2448" i="88"/>
  <c r="O2448" i="88"/>
  <c r="S2448" i="88" s="1"/>
  <c r="R2447" i="88"/>
  <c r="Q2447" i="88"/>
  <c r="T2447" i="88" s="1"/>
  <c r="P2447" i="88"/>
  <c r="O2447" i="88"/>
  <c r="R2446" i="88"/>
  <c r="Q2446" i="88"/>
  <c r="P2446" i="88"/>
  <c r="O2446" i="88"/>
  <c r="S2446" i="88" s="1"/>
  <c r="R2445" i="88"/>
  <c r="Q2445" i="88"/>
  <c r="T2445" i="88" s="1"/>
  <c r="P2445" i="88"/>
  <c r="O2445" i="88"/>
  <c r="R2444" i="88"/>
  <c r="Q2444" i="88"/>
  <c r="P2444" i="88"/>
  <c r="O2444" i="88"/>
  <c r="S2444" i="88" s="1"/>
  <c r="R2443" i="88"/>
  <c r="Q2443" i="88"/>
  <c r="T2443" i="88" s="1"/>
  <c r="P2443" i="88"/>
  <c r="O2443" i="88"/>
  <c r="R2442" i="88"/>
  <c r="Q2442" i="88"/>
  <c r="T2442" i="88" s="1"/>
  <c r="P2442" i="88"/>
  <c r="O2442" i="88"/>
  <c r="S2442" i="88" s="1"/>
  <c r="R2441" i="88"/>
  <c r="Q2441" i="88"/>
  <c r="T2441" i="88" s="1"/>
  <c r="P2441" i="88"/>
  <c r="O2441" i="88"/>
  <c r="R2440" i="88"/>
  <c r="Q2440" i="88"/>
  <c r="P2440" i="88"/>
  <c r="O2440" i="88"/>
  <c r="S2440" i="88" s="1"/>
  <c r="R2439" i="88"/>
  <c r="Q2439" i="88"/>
  <c r="T2439" i="88" s="1"/>
  <c r="P2439" i="88"/>
  <c r="O2439" i="88"/>
  <c r="R2438" i="88"/>
  <c r="Q2438" i="88"/>
  <c r="P2438" i="88"/>
  <c r="O2438" i="88"/>
  <c r="S2438" i="88" s="1"/>
  <c r="R2437" i="88"/>
  <c r="Q2437" i="88"/>
  <c r="T2437" i="88" s="1"/>
  <c r="P2437" i="88"/>
  <c r="O2437" i="88"/>
  <c r="S2437" i="88" s="1"/>
  <c r="R2436" i="88"/>
  <c r="Q2436" i="88"/>
  <c r="T2436" i="88" s="1"/>
  <c r="P2436" i="88"/>
  <c r="O2436" i="88"/>
  <c r="S2436" i="88" s="1"/>
  <c r="R2435" i="88"/>
  <c r="Q2435" i="88"/>
  <c r="T2435" i="88" s="1"/>
  <c r="P2435" i="88"/>
  <c r="O2435" i="88"/>
  <c r="R2434" i="88"/>
  <c r="Q2434" i="88"/>
  <c r="P2434" i="88"/>
  <c r="O2434" i="88"/>
  <c r="S2434" i="88" s="1"/>
  <c r="R2433" i="88"/>
  <c r="Q2433" i="88"/>
  <c r="T2433" i="88" s="1"/>
  <c r="P2433" i="88"/>
  <c r="O2433" i="88"/>
  <c r="R2432" i="88"/>
  <c r="Q2432" i="88"/>
  <c r="P2432" i="88"/>
  <c r="O2432" i="88"/>
  <c r="S2432" i="88" s="1"/>
  <c r="R2431" i="88"/>
  <c r="Q2431" i="88"/>
  <c r="T2431" i="88" s="1"/>
  <c r="P2431" i="88"/>
  <c r="O2431" i="88"/>
  <c r="S2431" i="88" s="1"/>
  <c r="R2430" i="88"/>
  <c r="Q2430" i="88"/>
  <c r="P2430" i="88"/>
  <c r="O2430" i="88"/>
  <c r="S2430" i="88" s="1"/>
  <c r="R2429" i="88"/>
  <c r="Q2429" i="88"/>
  <c r="T2429" i="88" s="1"/>
  <c r="P2429" i="88"/>
  <c r="O2429" i="88"/>
  <c r="R2428" i="88"/>
  <c r="Q2428" i="88"/>
  <c r="P2428" i="88"/>
  <c r="O2428" i="88"/>
  <c r="S2428" i="88" s="1"/>
  <c r="R2427" i="88"/>
  <c r="Q2427" i="88"/>
  <c r="T2427" i="88" s="1"/>
  <c r="P2427" i="88"/>
  <c r="O2427" i="88"/>
  <c r="R2426" i="88"/>
  <c r="Q2426" i="88"/>
  <c r="P2426" i="88"/>
  <c r="O2426" i="88"/>
  <c r="S2426" i="88" s="1"/>
  <c r="R2425" i="88"/>
  <c r="Q2425" i="88"/>
  <c r="T2425" i="88" s="1"/>
  <c r="P2425" i="88"/>
  <c r="O2425" i="88"/>
  <c r="R2424" i="88"/>
  <c r="Q2424" i="88"/>
  <c r="T2424" i="88" s="1"/>
  <c r="P2424" i="88"/>
  <c r="O2424" i="88"/>
  <c r="S2424" i="88" s="1"/>
  <c r="R2423" i="88"/>
  <c r="Q2423" i="88"/>
  <c r="T2423" i="88" s="1"/>
  <c r="P2423" i="88"/>
  <c r="O2423" i="88"/>
  <c r="R2422" i="88"/>
  <c r="Q2422" i="88"/>
  <c r="P2422" i="88"/>
  <c r="O2422" i="88"/>
  <c r="S2422" i="88" s="1"/>
  <c r="R2421" i="88"/>
  <c r="Q2421" i="88"/>
  <c r="T2421" i="88" s="1"/>
  <c r="P2421" i="88"/>
  <c r="O2421" i="88"/>
  <c r="R2420" i="88"/>
  <c r="Q2420" i="88"/>
  <c r="P2420" i="88"/>
  <c r="O2420" i="88"/>
  <c r="S2420" i="88" s="1"/>
  <c r="R2419" i="88"/>
  <c r="Q2419" i="88"/>
  <c r="T2419" i="88" s="1"/>
  <c r="P2419" i="88"/>
  <c r="O2419" i="88"/>
  <c r="S2419" i="88" s="1"/>
  <c r="R2418" i="88"/>
  <c r="Q2418" i="88"/>
  <c r="T2418" i="88" s="1"/>
  <c r="P2418" i="88"/>
  <c r="O2418" i="88"/>
  <c r="S2418" i="88" s="1"/>
  <c r="R2417" i="88"/>
  <c r="Q2417" i="88"/>
  <c r="T2417" i="88" s="1"/>
  <c r="P2417" i="88"/>
  <c r="O2417" i="88"/>
  <c r="R2416" i="88"/>
  <c r="Q2416" i="88"/>
  <c r="P2416" i="88"/>
  <c r="O2416" i="88"/>
  <c r="S2416" i="88" s="1"/>
  <c r="R2415" i="88"/>
  <c r="Q2415" i="88"/>
  <c r="T2415" i="88" s="1"/>
  <c r="P2415" i="88"/>
  <c r="O2415" i="88"/>
  <c r="R2414" i="88"/>
  <c r="Q2414" i="88"/>
  <c r="P2414" i="88"/>
  <c r="O2414" i="88"/>
  <c r="S2414" i="88" s="1"/>
  <c r="R2413" i="88"/>
  <c r="Q2413" i="88"/>
  <c r="T2413" i="88" s="1"/>
  <c r="P2413" i="88"/>
  <c r="O2413" i="88"/>
  <c r="S2413" i="88" s="1"/>
  <c r="R2412" i="88"/>
  <c r="Q2412" i="88"/>
  <c r="T2412" i="88" s="1"/>
  <c r="P2412" i="88"/>
  <c r="O2412" i="88"/>
  <c r="S2412" i="88" s="1"/>
  <c r="R2411" i="88"/>
  <c r="Q2411" i="88"/>
  <c r="T2411" i="88" s="1"/>
  <c r="P2411" i="88"/>
  <c r="O2411" i="88"/>
  <c r="R2410" i="88"/>
  <c r="Q2410" i="88"/>
  <c r="P2410" i="88"/>
  <c r="O2410" i="88"/>
  <c r="S2410" i="88" s="1"/>
  <c r="R2409" i="88"/>
  <c r="Q2409" i="88"/>
  <c r="T2409" i="88" s="1"/>
  <c r="P2409" i="88"/>
  <c r="O2409" i="88"/>
  <c r="R2408" i="88"/>
  <c r="Q2408" i="88"/>
  <c r="P2408" i="88"/>
  <c r="O2408" i="88"/>
  <c r="S2408" i="88" s="1"/>
  <c r="R2407" i="88"/>
  <c r="Q2407" i="88"/>
  <c r="T2407" i="88" s="1"/>
  <c r="P2407" i="88"/>
  <c r="O2407" i="88"/>
  <c r="S2407" i="88" s="1"/>
  <c r="R2406" i="88"/>
  <c r="Q2406" i="88"/>
  <c r="T2406" i="88" s="1"/>
  <c r="P2406" i="88"/>
  <c r="O2406" i="88"/>
  <c r="S2406" i="88" s="1"/>
  <c r="R2405" i="88"/>
  <c r="Q2405" i="88"/>
  <c r="T2405" i="88" s="1"/>
  <c r="P2405" i="88"/>
  <c r="O2405" i="88"/>
  <c r="R2404" i="88"/>
  <c r="Q2404" i="88"/>
  <c r="P2404" i="88"/>
  <c r="O2404" i="88"/>
  <c r="S2404" i="88" s="1"/>
  <c r="R2403" i="88"/>
  <c r="Q2403" i="88"/>
  <c r="T2403" i="88" s="1"/>
  <c r="P2403" i="88"/>
  <c r="O2403" i="88"/>
  <c r="R2402" i="88"/>
  <c r="Q2402" i="88"/>
  <c r="P2402" i="88"/>
  <c r="O2402" i="88"/>
  <c r="S2402" i="88" s="1"/>
  <c r="R2401" i="88"/>
  <c r="Q2401" i="88"/>
  <c r="T2401" i="88" s="1"/>
  <c r="P2401" i="88"/>
  <c r="O2401" i="88"/>
  <c r="S2401" i="88" s="1"/>
  <c r="R2400" i="88"/>
  <c r="Q2400" i="88"/>
  <c r="T2400" i="88" s="1"/>
  <c r="P2400" i="88"/>
  <c r="O2400" i="88"/>
  <c r="S2400" i="88" s="1"/>
  <c r="R2399" i="88"/>
  <c r="Q2399" i="88"/>
  <c r="T2399" i="88" s="1"/>
  <c r="P2399" i="88"/>
  <c r="O2399" i="88"/>
  <c r="R2398" i="88"/>
  <c r="Q2398" i="88"/>
  <c r="P2398" i="88"/>
  <c r="O2398" i="88"/>
  <c r="S2398" i="88" s="1"/>
  <c r="R2397" i="88"/>
  <c r="Q2397" i="88"/>
  <c r="T2397" i="88" s="1"/>
  <c r="P2397" i="88"/>
  <c r="O2397" i="88"/>
  <c r="R2396" i="88"/>
  <c r="Q2396" i="88"/>
  <c r="P2396" i="88"/>
  <c r="O2396" i="88"/>
  <c r="S2396" i="88" s="1"/>
  <c r="R2395" i="88"/>
  <c r="Q2395" i="88"/>
  <c r="T2395" i="88" s="1"/>
  <c r="P2395" i="88"/>
  <c r="O2395" i="88"/>
  <c r="S2395" i="88" s="1"/>
  <c r="R2394" i="88"/>
  <c r="Q2394" i="88"/>
  <c r="T2394" i="88" s="1"/>
  <c r="P2394" i="88"/>
  <c r="O2394" i="88"/>
  <c r="S2394" i="88" s="1"/>
  <c r="R2393" i="88"/>
  <c r="Q2393" i="88"/>
  <c r="T2393" i="88" s="1"/>
  <c r="P2393" i="88"/>
  <c r="O2393" i="88"/>
  <c r="R2392" i="88"/>
  <c r="Q2392" i="88"/>
  <c r="P2392" i="88"/>
  <c r="O2392" i="88"/>
  <c r="S2392" i="88" s="1"/>
  <c r="R2391" i="88"/>
  <c r="Q2391" i="88"/>
  <c r="T2391" i="88" s="1"/>
  <c r="P2391" i="88"/>
  <c r="O2391" i="88"/>
  <c r="R2390" i="88"/>
  <c r="Q2390" i="88"/>
  <c r="P2390" i="88"/>
  <c r="O2390" i="88"/>
  <c r="S2390" i="88" s="1"/>
  <c r="R2389" i="88"/>
  <c r="Q2389" i="88"/>
  <c r="T2389" i="88" s="1"/>
  <c r="P2389" i="88"/>
  <c r="O2389" i="88"/>
  <c r="S2389" i="88" s="1"/>
  <c r="R2388" i="88"/>
  <c r="Q2388" i="88"/>
  <c r="T2388" i="88" s="1"/>
  <c r="P2388" i="88"/>
  <c r="O2388" i="88"/>
  <c r="S2388" i="88" s="1"/>
  <c r="R2387" i="88"/>
  <c r="Q2387" i="88"/>
  <c r="T2387" i="88" s="1"/>
  <c r="P2387" i="88"/>
  <c r="O2387" i="88"/>
  <c r="R2386" i="88"/>
  <c r="Q2386" i="88"/>
  <c r="P2386" i="88"/>
  <c r="O2386" i="88"/>
  <c r="S2386" i="88" s="1"/>
  <c r="R2385" i="88"/>
  <c r="Q2385" i="88"/>
  <c r="T2385" i="88" s="1"/>
  <c r="P2385" i="88"/>
  <c r="O2385" i="88"/>
  <c r="R2384" i="88"/>
  <c r="Q2384" i="88"/>
  <c r="P2384" i="88"/>
  <c r="O2384" i="88"/>
  <c r="S2384" i="88" s="1"/>
  <c r="R2383" i="88"/>
  <c r="Q2383" i="88"/>
  <c r="T2383" i="88" s="1"/>
  <c r="P2383" i="88"/>
  <c r="O2383" i="88"/>
  <c r="S2383" i="88" s="1"/>
  <c r="R2382" i="88"/>
  <c r="Q2382" i="88"/>
  <c r="P2382" i="88"/>
  <c r="O2382" i="88"/>
  <c r="S2382" i="88" s="1"/>
  <c r="R2381" i="88"/>
  <c r="Q2381" i="88"/>
  <c r="T2381" i="88" s="1"/>
  <c r="P2381" i="88"/>
  <c r="O2381" i="88"/>
  <c r="R2380" i="88"/>
  <c r="Q2380" i="88"/>
  <c r="P2380" i="88"/>
  <c r="O2380" i="88"/>
  <c r="S2380" i="88" s="1"/>
  <c r="R2379" i="88"/>
  <c r="Q2379" i="88"/>
  <c r="T2379" i="88" s="1"/>
  <c r="P2379" i="88"/>
  <c r="O2379" i="88"/>
  <c r="R2378" i="88"/>
  <c r="Q2378" i="88"/>
  <c r="P2378" i="88"/>
  <c r="O2378" i="88"/>
  <c r="S2378" i="88" s="1"/>
  <c r="R2377" i="88"/>
  <c r="Q2377" i="88"/>
  <c r="T2377" i="88" s="1"/>
  <c r="P2377" i="88"/>
  <c r="O2377" i="88"/>
  <c r="R2376" i="88"/>
  <c r="Q2376" i="88"/>
  <c r="T2376" i="88" s="1"/>
  <c r="P2376" i="88"/>
  <c r="O2376" i="88"/>
  <c r="S2376" i="88" s="1"/>
  <c r="R2375" i="88"/>
  <c r="Q2375" i="88"/>
  <c r="T2375" i="88" s="1"/>
  <c r="P2375" i="88"/>
  <c r="O2375" i="88"/>
  <c r="R2374" i="88"/>
  <c r="Q2374" i="88"/>
  <c r="P2374" i="88"/>
  <c r="O2374" i="88"/>
  <c r="S2374" i="88" s="1"/>
  <c r="R2373" i="88"/>
  <c r="Q2373" i="88"/>
  <c r="T2373" i="88" s="1"/>
  <c r="P2373" i="88"/>
  <c r="O2373" i="88"/>
  <c r="R2372" i="88"/>
  <c r="Q2372" i="88"/>
  <c r="P2372" i="88"/>
  <c r="O2372" i="88"/>
  <c r="S2372" i="88" s="1"/>
  <c r="R2371" i="88"/>
  <c r="Q2371" i="88"/>
  <c r="T2371" i="88" s="1"/>
  <c r="P2371" i="88"/>
  <c r="O2371" i="88"/>
  <c r="R2370" i="88"/>
  <c r="Q2370" i="88"/>
  <c r="P2370" i="88"/>
  <c r="O2370" i="88"/>
  <c r="S2370" i="88" s="1"/>
  <c r="R2369" i="88"/>
  <c r="Q2369" i="88"/>
  <c r="T2369" i="88" s="1"/>
  <c r="P2369" i="88"/>
  <c r="O2369" i="88"/>
  <c r="R2368" i="88"/>
  <c r="Q2368" i="88"/>
  <c r="P2368" i="88"/>
  <c r="O2368" i="88"/>
  <c r="S2368" i="88" s="1"/>
  <c r="R2367" i="88"/>
  <c r="Q2367" i="88"/>
  <c r="T2367" i="88" s="1"/>
  <c r="P2367" i="88"/>
  <c r="O2367" i="88"/>
  <c r="R2366" i="88"/>
  <c r="Q2366" i="88"/>
  <c r="P2366" i="88"/>
  <c r="O2366" i="88"/>
  <c r="S2366" i="88" s="1"/>
  <c r="R2365" i="88"/>
  <c r="Q2365" i="88"/>
  <c r="T2365" i="88" s="1"/>
  <c r="P2365" i="88"/>
  <c r="O2365" i="88"/>
  <c r="S2365" i="88" s="1"/>
  <c r="R2364" i="88"/>
  <c r="Q2364" i="88"/>
  <c r="T2364" i="88" s="1"/>
  <c r="P2364" i="88"/>
  <c r="O2364" i="88"/>
  <c r="S2364" i="88" s="1"/>
  <c r="R2363" i="88"/>
  <c r="Q2363" i="88"/>
  <c r="T2363" i="88" s="1"/>
  <c r="P2363" i="88"/>
  <c r="O2363" i="88"/>
  <c r="R2362" i="88"/>
  <c r="Q2362" i="88"/>
  <c r="P2362" i="88"/>
  <c r="O2362" i="88"/>
  <c r="S2362" i="88" s="1"/>
  <c r="R2361" i="88"/>
  <c r="Q2361" i="88"/>
  <c r="T2361" i="88" s="1"/>
  <c r="P2361" i="88"/>
  <c r="O2361" i="88"/>
  <c r="R2360" i="88"/>
  <c r="Q2360" i="88"/>
  <c r="P2360" i="88"/>
  <c r="O2360" i="88"/>
  <c r="S2360" i="88" s="1"/>
  <c r="R2359" i="88"/>
  <c r="Q2359" i="88"/>
  <c r="T2359" i="88" s="1"/>
  <c r="P2359" i="88"/>
  <c r="O2359" i="88"/>
  <c r="S2359" i="88" s="1"/>
  <c r="R2358" i="88"/>
  <c r="Q2358" i="88"/>
  <c r="T2358" i="88" s="1"/>
  <c r="P2358" i="88"/>
  <c r="O2358" i="88"/>
  <c r="S2358" i="88" s="1"/>
  <c r="R2357" i="88"/>
  <c r="Q2357" i="88"/>
  <c r="T2357" i="88" s="1"/>
  <c r="P2357" i="88"/>
  <c r="O2357" i="88"/>
  <c r="R2356" i="88"/>
  <c r="Q2356" i="88"/>
  <c r="P2356" i="88"/>
  <c r="O2356" i="88"/>
  <c r="S2356" i="88" s="1"/>
  <c r="R2355" i="88"/>
  <c r="Q2355" i="88"/>
  <c r="T2355" i="88" s="1"/>
  <c r="P2355" i="88"/>
  <c r="O2355" i="88"/>
  <c r="R2354" i="88"/>
  <c r="Q2354" i="88"/>
  <c r="P2354" i="88"/>
  <c r="O2354" i="88"/>
  <c r="S2354" i="88" s="1"/>
  <c r="R2353" i="88"/>
  <c r="Q2353" i="88"/>
  <c r="T2353" i="88" s="1"/>
  <c r="P2353" i="88"/>
  <c r="O2353" i="88"/>
  <c r="S2353" i="88" s="1"/>
  <c r="R2352" i="88"/>
  <c r="Q2352" i="88"/>
  <c r="T2352" i="88" s="1"/>
  <c r="P2352" i="88"/>
  <c r="O2352" i="88"/>
  <c r="S2352" i="88" s="1"/>
  <c r="R2351" i="88"/>
  <c r="Q2351" i="88"/>
  <c r="T2351" i="88" s="1"/>
  <c r="P2351" i="88"/>
  <c r="O2351" i="88"/>
  <c r="R2350" i="88"/>
  <c r="Q2350" i="88"/>
  <c r="P2350" i="88"/>
  <c r="O2350" i="88"/>
  <c r="S2350" i="88" s="1"/>
  <c r="R2349" i="88"/>
  <c r="Q2349" i="88"/>
  <c r="T2349" i="88" s="1"/>
  <c r="P2349" i="88"/>
  <c r="O2349" i="88"/>
  <c r="R2348" i="88"/>
  <c r="Q2348" i="88"/>
  <c r="P2348" i="88"/>
  <c r="O2348" i="88"/>
  <c r="S2348" i="88" s="1"/>
  <c r="R2347" i="88"/>
  <c r="Q2347" i="88"/>
  <c r="T2347" i="88" s="1"/>
  <c r="P2347" i="88"/>
  <c r="O2347" i="88"/>
  <c r="S2347" i="88" s="1"/>
  <c r="R2346" i="88"/>
  <c r="Q2346" i="88"/>
  <c r="P2346" i="88"/>
  <c r="O2346" i="88"/>
  <c r="S2346" i="88" s="1"/>
  <c r="R2345" i="88"/>
  <c r="Q2345" i="88"/>
  <c r="T2345" i="88" s="1"/>
  <c r="P2345" i="88"/>
  <c r="O2345" i="88"/>
  <c r="R2344" i="88"/>
  <c r="Q2344" i="88"/>
  <c r="P2344" i="88"/>
  <c r="O2344" i="88"/>
  <c r="S2344" i="88" s="1"/>
  <c r="R2343" i="88"/>
  <c r="Q2343" i="88"/>
  <c r="T2343" i="88" s="1"/>
  <c r="P2343" i="88"/>
  <c r="O2343" i="88"/>
  <c r="R2342" i="88"/>
  <c r="Q2342" i="88"/>
  <c r="P2342" i="88"/>
  <c r="O2342" i="88"/>
  <c r="S2342" i="88" s="1"/>
  <c r="R2341" i="88"/>
  <c r="Q2341" i="88"/>
  <c r="T2341" i="88" s="1"/>
  <c r="P2341" i="88"/>
  <c r="O2341" i="88"/>
  <c r="S2341" i="88" s="1"/>
  <c r="R2340" i="88"/>
  <c r="Q2340" i="88"/>
  <c r="T2340" i="88" s="1"/>
  <c r="P2340" i="88"/>
  <c r="O2340" i="88"/>
  <c r="S2340" i="88" s="1"/>
  <c r="R2339" i="88"/>
  <c r="Q2339" i="88"/>
  <c r="T2339" i="88" s="1"/>
  <c r="P2339" i="88"/>
  <c r="O2339" i="88"/>
  <c r="R2338" i="88"/>
  <c r="Q2338" i="88"/>
  <c r="P2338" i="88"/>
  <c r="O2338" i="88"/>
  <c r="S2338" i="88" s="1"/>
  <c r="R2337" i="88"/>
  <c r="Q2337" i="88"/>
  <c r="T2337" i="88" s="1"/>
  <c r="P2337" i="88"/>
  <c r="O2337" i="88"/>
  <c r="R2336" i="88"/>
  <c r="Q2336" i="88"/>
  <c r="P2336" i="88"/>
  <c r="O2336" i="88"/>
  <c r="S2336" i="88" s="1"/>
  <c r="R2335" i="88"/>
  <c r="Q2335" i="88"/>
  <c r="T2335" i="88" s="1"/>
  <c r="P2335" i="88"/>
  <c r="O2335" i="88"/>
  <c r="S2335" i="88" s="1"/>
  <c r="R2334" i="88"/>
  <c r="Q2334" i="88"/>
  <c r="P2334" i="88"/>
  <c r="O2334" i="88"/>
  <c r="S2334" i="88" s="1"/>
  <c r="R2333" i="88"/>
  <c r="Q2333" i="88"/>
  <c r="T2333" i="88" s="1"/>
  <c r="P2333" i="88"/>
  <c r="O2333" i="88"/>
  <c r="R2332" i="88"/>
  <c r="Q2332" i="88"/>
  <c r="P2332" i="88"/>
  <c r="O2332" i="88"/>
  <c r="S2332" i="88" s="1"/>
  <c r="R2331" i="88"/>
  <c r="Q2331" i="88"/>
  <c r="T2331" i="88" s="1"/>
  <c r="P2331" i="88"/>
  <c r="O2331" i="88"/>
  <c r="R2330" i="88"/>
  <c r="Q2330" i="88"/>
  <c r="P2330" i="88"/>
  <c r="O2330" i="88"/>
  <c r="S2330" i="88" s="1"/>
  <c r="R2329" i="88"/>
  <c r="Q2329" i="88"/>
  <c r="T2329" i="88" s="1"/>
  <c r="P2329" i="88"/>
  <c r="O2329" i="88"/>
  <c r="R2328" i="88"/>
  <c r="Q2328" i="88"/>
  <c r="T2328" i="88" s="1"/>
  <c r="P2328" i="88"/>
  <c r="O2328" i="88"/>
  <c r="S2328" i="88" s="1"/>
  <c r="R2327" i="88"/>
  <c r="Q2327" i="88"/>
  <c r="T2327" i="88" s="1"/>
  <c r="P2327" i="88"/>
  <c r="O2327" i="88"/>
  <c r="R2326" i="88"/>
  <c r="Q2326" i="88"/>
  <c r="P2326" i="88"/>
  <c r="O2326" i="88"/>
  <c r="S2326" i="88" s="1"/>
  <c r="R2325" i="88"/>
  <c r="Q2325" i="88"/>
  <c r="T2325" i="88" s="1"/>
  <c r="P2325" i="88"/>
  <c r="O2325" i="88"/>
  <c r="R2324" i="88"/>
  <c r="Q2324" i="88"/>
  <c r="P2324" i="88"/>
  <c r="O2324" i="88"/>
  <c r="S2324" i="88" s="1"/>
  <c r="R2323" i="88"/>
  <c r="Q2323" i="88"/>
  <c r="T2323" i="88" s="1"/>
  <c r="P2323" i="88"/>
  <c r="O2323" i="88"/>
  <c r="S2323" i="88" s="1"/>
  <c r="R2322" i="88"/>
  <c r="Q2322" i="88"/>
  <c r="T2322" i="88" s="1"/>
  <c r="P2322" i="88"/>
  <c r="O2322" i="88"/>
  <c r="S2322" i="88" s="1"/>
  <c r="R2321" i="88"/>
  <c r="Q2321" i="88"/>
  <c r="T2321" i="88" s="1"/>
  <c r="P2321" i="88"/>
  <c r="O2321" i="88"/>
  <c r="R2320" i="88"/>
  <c r="Q2320" i="88"/>
  <c r="P2320" i="88"/>
  <c r="O2320" i="88"/>
  <c r="S2320" i="88" s="1"/>
  <c r="R2319" i="88"/>
  <c r="Q2319" i="88"/>
  <c r="T2319" i="88" s="1"/>
  <c r="P2319" i="88"/>
  <c r="O2319" i="88"/>
  <c r="R2318" i="88"/>
  <c r="Q2318" i="88"/>
  <c r="P2318" i="88"/>
  <c r="O2318" i="88"/>
  <c r="S2318" i="88" s="1"/>
  <c r="R2317" i="88"/>
  <c r="Q2317" i="88"/>
  <c r="T2317" i="88" s="1"/>
  <c r="P2317" i="88"/>
  <c r="O2317" i="88"/>
  <c r="S2317" i="88" s="1"/>
  <c r="R2316" i="88"/>
  <c r="Q2316" i="88"/>
  <c r="T2316" i="88" s="1"/>
  <c r="P2316" i="88"/>
  <c r="O2316" i="88"/>
  <c r="S2316" i="88" s="1"/>
  <c r="R2315" i="88"/>
  <c r="Q2315" i="88"/>
  <c r="T2315" i="88" s="1"/>
  <c r="P2315" i="88"/>
  <c r="O2315" i="88"/>
  <c r="R2314" i="88"/>
  <c r="Q2314" i="88"/>
  <c r="P2314" i="88"/>
  <c r="O2314" i="88"/>
  <c r="S2314" i="88" s="1"/>
  <c r="R2313" i="88"/>
  <c r="Q2313" i="88"/>
  <c r="T2313" i="88" s="1"/>
  <c r="P2313" i="88"/>
  <c r="O2313" i="88"/>
  <c r="R2312" i="88"/>
  <c r="Q2312" i="88"/>
  <c r="P2312" i="88"/>
  <c r="O2312" i="88"/>
  <c r="S2312" i="88" s="1"/>
  <c r="R2311" i="88"/>
  <c r="Q2311" i="88"/>
  <c r="T2311" i="88" s="1"/>
  <c r="P2311" i="88"/>
  <c r="O2311" i="88"/>
  <c r="R2310" i="88"/>
  <c r="Q2310" i="88"/>
  <c r="P2310" i="88"/>
  <c r="O2310" i="88"/>
  <c r="S2310" i="88" s="1"/>
  <c r="R2309" i="88"/>
  <c r="Q2309" i="88"/>
  <c r="T2309" i="88" s="1"/>
  <c r="P2309" i="88"/>
  <c r="O2309" i="88"/>
  <c r="R2308" i="88"/>
  <c r="Q2308" i="88"/>
  <c r="P2308" i="88"/>
  <c r="O2308" i="88"/>
  <c r="S2308" i="88" s="1"/>
  <c r="R2307" i="88"/>
  <c r="Q2307" i="88"/>
  <c r="T2307" i="88" s="1"/>
  <c r="P2307" i="88"/>
  <c r="O2307" i="88"/>
  <c r="R2306" i="88"/>
  <c r="Q2306" i="88"/>
  <c r="P2306" i="88"/>
  <c r="O2306" i="88"/>
  <c r="S2306" i="88" s="1"/>
  <c r="R2305" i="88"/>
  <c r="Q2305" i="88"/>
  <c r="T2305" i="88" s="1"/>
  <c r="P2305" i="88"/>
  <c r="O2305" i="88"/>
  <c r="S2305" i="88" s="1"/>
  <c r="R2304" i="88"/>
  <c r="Q2304" i="88"/>
  <c r="P2304" i="88"/>
  <c r="O2304" i="88"/>
  <c r="S2304" i="88" s="1"/>
  <c r="R2303" i="88"/>
  <c r="Q2303" i="88"/>
  <c r="T2303" i="88" s="1"/>
  <c r="P2303" i="88"/>
  <c r="O2303" i="88"/>
  <c r="R2302" i="88"/>
  <c r="Q2302" i="88"/>
  <c r="P2302" i="88"/>
  <c r="O2302" i="88"/>
  <c r="S2302" i="88" s="1"/>
  <c r="R2301" i="88"/>
  <c r="Q2301" i="88"/>
  <c r="T2301" i="88" s="1"/>
  <c r="P2301" i="88"/>
  <c r="O2301" i="88"/>
  <c r="R2300" i="88"/>
  <c r="Q2300" i="88"/>
  <c r="P2300" i="88"/>
  <c r="O2300" i="88"/>
  <c r="S2300" i="88" s="1"/>
  <c r="R2299" i="88"/>
  <c r="Q2299" i="88"/>
  <c r="T2299" i="88" s="1"/>
  <c r="P2299" i="88"/>
  <c r="O2299" i="88"/>
  <c r="S2299" i="88" s="1"/>
  <c r="R2298" i="88"/>
  <c r="Q2298" i="88"/>
  <c r="P2298" i="88"/>
  <c r="O2298" i="88"/>
  <c r="S2298" i="88" s="1"/>
  <c r="R2297" i="88"/>
  <c r="Q2297" i="88"/>
  <c r="T2297" i="88" s="1"/>
  <c r="P2297" i="88"/>
  <c r="O2297" i="88"/>
  <c r="R2296" i="88"/>
  <c r="Q2296" i="88"/>
  <c r="P2296" i="88"/>
  <c r="O2296" i="88"/>
  <c r="S2296" i="88" s="1"/>
  <c r="R2295" i="88"/>
  <c r="Q2295" i="88"/>
  <c r="T2295" i="88" s="1"/>
  <c r="P2295" i="88"/>
  <c r="O2295" i="88"/>
  <c r="R2294" i="88"/>
  <c r="Q2294" i="88"/>
  <c r="P2294" i="88"/>
  <c r="O2294" i="88"/>
  <c r="S2294" i="88" s="1"/>
  <c r="R2293" i="88"/>
  <c r="Q2293" i="88"/>
  <c r="T2293" i="88" s="1"/>
  <c r="P2293" i="88"/>
  <c r="O2293" i="88"/>
  <c r="S2293" i="88" s="1"/>
  <c r="R2292" i="88"/>
  <c r="Q2292" i="88"/>
  <c r="P2292" i="88"/>
  <c r="O2292" i="88"/>
  <c r="S2292" i="88" s="1"/>
  <c r="R2291" i="88"/>
  <c r="Q2291" i="88"/>
  <c r="T2291" i="88" s="1"/>
  <c r="P2291" i="88"/>
  <c r="O2291" i="88"/>
  <c r="R2290" i="88"/>
  <c r="Q2290" i="88"/>
  <c r="P2290" i="88"/>
  <c r="O2290" i="88"/>
  <c r="S2290" i="88" s="1"/>
  <c r="R2289" i="88"/>
  <c r="Q2289" i="88"/>
  <c r="T2289" i="88" s="1"/>
  <c r="P2289" i="88"/>
  <c r="O2289" i="88"/>
  <c r="R2288" i="88"/>
  <c r="Q2288" i="88"/>
  <c r="P2288" i="88"/>
  <c r="O2288" i="88"/>
  <c r="S2288" i="88" s="1"/>
  <c r="R2287" i="88"/>
  <c r="Q2287" i="88"/>
  <c r="T2287" i="88" s="1"/>
  <c r="P2287" i="88"/>
  <c r="O2287" i="88"/>
  <c r="S2287" i="88" s="1"/>
  <c r="R2286" i="88"/>
  <c r="Q2286" i="88"/>
  <c r="P2286" i="88"/>
  <c r="O2286" i="88"/>
  <c r="S2286" i="88" s="1"/>
  <c r="R2285" i="88"/>
  <c r="Q2285" i="88"/>
  <c r="T2285" i="88" s="1"/>
  <c r="P2285" i="88"/>
  <c r="O2285" i="88"/>
  <c r="R2284" i="88"/>
  <c r="Q2284" i="88"/>
  <c r="P2284" i="88"/>
  <c r="O2284" i="88"/>
  <c r="S2284" i="88" s="1"/>
  <c r="R2283" i="88"/>
  <c r="Q2283" i="88"/>
  <c r="T2283" i="88" s="1"/>
  <c r="P2283" i="88"/>
  <c r="O2283" i="88"/>
  <c r="R2282" i="88"/>
  <c r="Q2282" i="88"/>
  <c r="P2282" i="88"/>
  <c r="O2282" i="88"/>
  <c r="S2282" i="88" s="1"/>
  <c r="R2281" i="88"/>
  <c r="Q2281" i="88"/>
  <c r="T2281" i="88" s="1"/>
  <c r="P2281" i="88"/>
  <c r="O2281" i="88"/>
  <c r="R2280" i="88"/>
  <c r="Q2280" i="88"/>
  <c r="P2280" i="88"/>
  <c r="O2280" i="88"/>
  <c r="S2280" i="88" s="1"/>
  <c r="R2279" i="88"/>
  <c r="Q2279" i="88"/>
  <c r="T2279" i="88" s="1"/>
  <c r="P2279" i="88"/>
  <c r="O2279" i="88"/>
  <c r="R2278" i="88"/>
  <c r="Q2278" i="88"/>
  <c r="P2278" i="88"/>
  <c r="O2278" i="88"/>
  <c r="S2278" i="88" s="1"/>
  <c r="R2277" i="88"/>
  <c r="Q2277" i="88"/>
  <c r="T2277" i="88" s="1"/>
  <c r="P2277" i="88"/>
  <c r="O2277" i="88"/>
  <c r="R2276" i="88"/>
  <c r="Q2276" i="88"/>
  <c r="P2276" i="88"/>
  <c r="O2276" i="88"/>
  <c r="S2276" i="88" s="1"/>
  <c r="R2275" i="88"/>
  <c r="Q2275" i="88"/>
  <c r="T2275" i="88" s="1"/>
  <c r="P2275" i="88"/>
  <c r="O2275" i="88"/>
  <c r="S2275" i="88" s="1"/>
  <c r="R2274" i="88"/>
  <c r="Q2274" i="88"/>
  <c r="T2274" i="88" s="1"/>
  <c r="P2274" i="88"/>
  <c r="O2274" i="88"/>
  <c r="S2274" i="88" s="1"/>
  <c r="R2273" i="88"/>
  <c r="Q2273" i="88"/>
  <c r="T2273" i="88" s="1"/>
  <c r="P2273" i="88"/>
  <c r="O2273" i="88"/>
  <c r="R2272" i="88"/>
  <c r="Q2272" i="88"/>
  <c r="P2272" i="88"/>
  <c r="O2272" i="88"/>
  <c r="S2272" i="88" s="1"/>
  <c r="R2271" i="88"/>
  <c r="Q2271" i="88"/>
  <c r="T2271" i="88" s="1"/>
  <c r="P2271" i="88"/>
  <c r="O2271" i="88"/>
  <c r="R2270" i="88"/>
  <c r="Q2270" i="88"/>
  <c r="P2270" i="88"/>
  <c r="O2270" i="88"/>
  <c r="S2270" i="88" s="1"/>
  <c r="R2269" i="88"/>
  <c r="Q2269" i="88"/>
  <c r="T2269" i="88" s="1"/>
  <c r="P2269" i="88"/>
  <c r="O2269" i="88"/>
  <c r="S2269" i="88" s="1"/>
  <c r="R2268" i="88"/>
  <c r="Q2268" i="88"/>
  <c r="T2268" i="88" s="1"/>
  <c r="P2268" i="88"/>
  <c r="O2268" i="88"/>
  <c r="S2268" i="88" s="1"/>
  <c r="R2267" i="88"/>
  <c r="Q2267" i="88"/>
  <c r="T2267" i="88" s="1"/>
  <c r="P2267" i="88"/>
  <c r="O2267" i="88"/>
  <c r="R2266" i="88"/>
  <c r="Q2266" i="88"/>
  <c r="P2266" i="88"/>
  <c r="O2266" i="88"/>
  <c r="S2266" i="88" s="1"/>
  <c r="R2265" i="88"/>
  <c r="Q2265" i="88"/>
  <c r="T2265" i="88" s="1"/>
  <c r="P2265" i="88"/>
  <c r="O2265" i="88"/>
  <c r="R2264" i="88"/>
  <c r="Q2264" i="88"/>
  <c r="P2264" i="88"/>
  <c r="O2264" i="88"/>
  <c r="S2264" i="88" s="1"/>
  <c r="R2263" i="88"/>
  <c r="Q2263" i="88"/>
  <c r="T2263" i="88" s="1"/>
  <c r="P2263" i="88"/>
  <c r="O2263" i="88"/>
  <c r="S2263" i="88" s="1"/>
  <c r="R2262" i="88"/>
  <c r="Q2262" i="88"/>
  <c r="T2262" i="88" s="1"/>
  <c r="P2262" i="88"/>
  <c r="O2262" i="88"/>
  <c r="S2262" i="88" s="1"/>
  <c r="R2261" i="88"/>
  <c r="Q2261" i="88"/>
  <c r="T2261" i="88" s="1"/>
  <c r="P2261" i="88"/>
  <c r="O2261" i="88"/>
  <c r="R2260" i="88"/>
  <c r="Q2260" i="88"/>
  <c r="P2260" i="88"/>
  <c r="O2260" i="88"/>
  <c r="S2260" i="88" s="1"/>
  <c r="R2259" i="88"/>
  <c r="Q2259" i="88"/>
  <c r="T2259" i="88" s="1"/>
  <c r="P2259" i="88"/>
  <c r="O2259" i="88"/>
  <c r="R2258" i="88"/>
  <c r="Q2258" i="88"/>
  <c r="P2258" i="88"/>
  <c r="O2258" i="88"/>
  <c r="S2258" i="88" s="1"/>
  <c r="R2257" i="88"/>
  <c r="Q2257" i="88"/>
  <c r="T2257" i="88" s="1"/>
  <c r="P2257" i="88"/>
  <c r="O2257" i="88"/>
  <c r="S2257" i="88" s="1"/>
  <c r="R2256" i="88"/>
  <c r="Q2256" i="88"/>
  <c r="T2256" i="88" s="1"/>
  <c r="P2256" i="88"/>
  <c r="O2256" i="88"/>
  <c r="S2256" i="88" s="1"/>
  <c r="R2255" i="88"/>
  <c r="Q2255" i="88"/>
  <c r="T2255" i="88" s="1"/>
  <c r="P2255" i="88"/>
  <c r="O2255" i="88"/>
  <c r="R2254" i="88"/>
  <c r="Q2254" i="88"/>
  <c r="P2254" i="88"/>
  <c r="O2254" i="88"/>
  <c r="S2254" i="88" s="1"/>
  <c r="R2253" i="88"/>
  <c r="Q2253" i="88"/>
  <c r="T2253" i="88" s="1"/>
  <c r="P2253" i="88"/>
  <c r="O2253" i="88"/>
  <c r="R2252" i="88"/>
  <c r="Q2252" i="88"/>
  <c r="P2252" i="88"/>
  <c r="O2252" i="88"/>
  <c r="S2252" i="88" s="1"/>
  <c r="R2251" i="88"/>
  <c r="Q2251" i="88"/>
  <c r="T2251" i="88" s="1"/>
  <c r="P2251" i="88"/>
  <c r="O2251" i="88"/>
  <c r="S2251" i="88" s="1"/>
  <c r="R2250" i="88"/>
  <c r="Q2250" i="88"/>
  <c r="T2250" i="88" s="1"/>
  <c r="P2250" i="88"/>
  <c r="O2250" i="88"/>
  <c r="S2250" i="88" s="1"/>
  <c r="R2249" i="88"/>
  <c r="Q2249" i="88"/>
  <c r="T2249" i="88" s="1"/>
  <c r="P2249" i="88"/>
  <c r="O2249" i="88"/>
  <c r="R2248" i="88"/>
  <c r="Q2248" i="88"/>
  <c r="P2248" i="88"/>
  <c r="O2248" i="88"/>
  <c r="S2248" i="88" s="1"/>
  <c r="R2247" i="88"/>
  <c r="Q2247" i="88"/>
  <c r="T2247" i="88" s="1"/>
  <c r="P2247" i="88"/>
  <c r="O2247" i="88"/>
  <c r="R2246" i="88"/>
  <c r="Q2246" i="88"/>
  <c r="P2246" i="88"/>
  <c r="O2246" i="88"/>
  <c r="S2246" i="88" s="1"/>
  <c r="R2245" i="88"/>
  <c r="Q2245" i="88"/>
  <c r="T2245" i="88" s="1"/>
  <c r="P2245" i="88"/>
  <c r="O2245" i="88"/>
  <c r="S2245" i="88" s="1"/>
  <c r="R2244" i="88"/>
  <c r="Q2244" i="88"/>
  <c r="T2244" i="88" s="1"/>
  <c r="P2244" i="88"/>
  <c r="O2244" i="88"/>
  <c r="S2244" i="88" s="1"/>
  <c r="R2243" i="88"/>
  <c r="Q2243" i="88"/>
  <c r="T2243" i="88" s="1"/>
  <c r="P2243" i="88"/>
  <c r="O2243" i="88"/>
  <c r="R2242" i="88"/>
  <c r="Q2242" i="88"/>
  <c r="P2242" i="88"/>
  <c r="O2242" i="88"/>
  <c r="S2242" i="88" s="1"/>
  <c r="R2241" i="88"/>
  <c r="Q2241" i="88"/>
  <c r="T2241" i="88" s="1"/>
  <c r="P2241" i="88"/>
  <c r="O2241" i="88"/>
  <c r="R2240" i="88"/>
  <c r="Q2240" i="88"/>
  <c r="P2240" i="88"/>
  <c r="O2240" i="88"/>
  <c r="S2240" i="88" s="1"/>
  <c r="R2239" i="88"/>
  <c r="Q2239" i="88"/>
  <c r="T2239" i="88" s="1"/>
  <c r="P2239" i="88"/>
  <c r="O2239" i="88"/>
  <c r="S2239" i="88" s="1"/>
  <c r="R2238" i="88"/>
  <c r="Q2238" i="88"/>
  <c r="P2238" i="88"/>
  <c r="O2238" i="88"/>
  <c r="S2238" i="88" s="1"/>
  <c r="R2237" i="88"/>
  <c r="Q2237" i="88"/>
  <c r="T2237" i="88" s="1"/>
  <c r="P2237" i="88"/>
  <c r="O2237" i="88"/>
  <c r="R2236" i="88"/>
  <c r="Q2236" i="88"/>
  <c r="P2236" i="88"/>
  <c r="O2236" i="88"/>
  <c r="S2236" i="88" s="1"/>
  <c r="R2235" i="88"/>
  <c r="Q2235" i="88"/>
  <c r="T2235" i="88" s="1"/>
  <c r="P2235" i="88"/>
  <c r="O2235" i="88"/>
  <c r="R2234" i="88"/>
  <c r="Q2234" i="88"/>
  <c r="P2234" i="88"/>
  <c r="O2234" i="88"/>
  <c r="S2234" i="88" s="1"/>
  <c r="R2233" i="88"/>
  <c r="Q2233" i="88"/>
  <c r="T2233" i="88" s="1"/>
  <c r="P2233" i="88"/>
  <c r="O2233" i="88"/>
  <c r="R2232" i="88"/>
  <c r="Q2232" i="88"/>
  <c r="T2232" i="88" s="1"/>
  <c r="P2232" i="88"/>
  <c r="O2232" i="88"/>
  <c r="S2232" i="88" s="1"/>
  <c r="R2231" i="88"/>
  <c r="Q2231" i="88"/>
  <c r="T2231" i="88" s="1"/>
  <c r="P2231" i="88"/>
  <c r="O2231" i="88"/>
  <c r="R2230" i="88"/>
  <c r="Q2230" i="88"/>
  <c r="P2230" i="88"/>
  <c r="O2230" i="88"/>
  <c r="S2230" i="88" s="1"/>
  <c r="R2229" i="88"/>
  <c r="Q2229" i="88"/>
  <c r="T2229" i="88" s="1"/>
  <c r="P2229" i="88"/>
  <c r="O2229" i="88"/>
  <c r="R2228" i="88"/>
  <c r="Q2228" i="88"/>
  <c r="P2228" i="88"/>
  <c r="O2228" i="88"/>
  <c r="S2228" i="88" s="1"/>
  <c r="R2227" i="88"/>
  <c r="Q2227" i="88"/>
  <c r="T2227" i="88" s="1"/>
  <c r="P2227" i="88"/>
  <c r="O2227" i="88"/>
  <c r="S2227" i="88" s="1"/>
  <c r="R2226" i="88"/>
  <c r="Q2226" i="88"/>
  <c r="T2226" i="88" s="1"/>
  <c r="P2226" i="88"/>
  <c r="O2226" i="88"/>
  <c r="S2226" i="88" s="1"/>
  <c r="R2225" i="88"/>
  <c r="Q2225" i="88"/>
  <c r="T2225" i="88" s="1"/>
  <c r="P2225" i="88"/>
  <c r="O2225" i="88"/>
  <c r="R2224" i="88"/>
  <c r="Q2224" i="88"/>
  <c r="P2224" i="88"/>
  <c r="O2224" i="88"/>
  <c r="S2224" i="88" s="1"/>
  <c r="R2223" i="88"/>
  <c r="Q2223" i="88"/>
  <c r="T2223" i="88" s="1"/>
  <c r="P2223" i="88"/>
  <c r="O2223" i="88"/>
  <c r="R2222" i="88"/>
  <c r="Q2222" i="88"/>
  <c r="P2222" i="88"/>
  <c r="O2222" i="88"/>
  <c r="S2222" i="88" s="1"/>
  <c r="R2221" i="88"/>
  <c r="Q2221" i="88"/>
  <c r="T2221" i="88" s="1"/>
  <c r="P2221" i="88"/>
  <c r="O2221" i="88"/>
  <c r="S2221" i="88" s="1"/>
  <c r="R2220" i="88"/>
  <c r="Q2220" i="88"/>
  <c r="T2220" i="88" s="1"/>
  <c r="P2220" i="88"/>
  <c r="O2220" i="88"/>
  <c r="S2220" i="88" s="1"/>
  <c r="R2219" i="88"/>
  <c r="Q2219" i="88"/>
  <c r="T2219" i="88" s="1"/>
  <c r="P2219" i="88"/>
  <c r="O2219" i="88"/>
  <c r="R2218" i="88"/>
  <c r="Q2218" i="88"/>
  <c r="P2218" i="88"/>
  <c r="O2218" i="88"/>
  <c r="S2218" i="88" s="1"/>
  <c r="R2217" i="88"/>
  <c r="Q2217" i="88"/>
  <c r="T2217" i="88" s="1"/>
  <c r="P2217" i="88"/>
  <c r="O2217" i="88"/>
  <c r="R2216" i="88"/>
  <c r="Q2216" i="88"/>
  <c r="P2216" i="88"/>
  <c r="O2216" i="88"/>
  <c r="S2216" i="88" s="1"/>
  <c r="R2215" i="88"/>
  <c r="Q2215" i="88"/>
  <c r="T2215" i="88" s="1"/>
  <c r="P2215" i="88"/>
  <c r="O2215" i="88"/>
  <c r="S2215" i="88" s="1"/>
  <c r="R2214" i="88"/>
  <c r="Q2214" i="88"/>
  <c r="T2214" i="88" s="1"/>
  <c r="P2214" i="88"/>
  <c r="O2214" i="88"/>
  <c r="S2214" i="88" s="1"/>
  <c r="R2213" i="88"/>
  <c r="Q2213" i="88"/>
  <c r="T2213" i="88" s="1"/>
  <c r="P2213" i="88"/>
  <c r="O2213" i="88"/>
  <c r="R2212" i="88"/>
  <c r="Q2212" i="88"/>
  <c r="P2212" i="88"/>
  <c r="O2212" i="88"/>
  <c r="S2212" i="88" s="1"/>
  <c r="R2211" i="88"/>
  <c r="Q2211" i="88"/>
  <c r="T2211" i="88" s="1"/>
  <c r="P2211" i="88"/>
  <c r="O2211" i="88"/>
  <c r="R2210" i="88"/>
  <c r="Q2210" i="88"/>
  <c r="P2210" i="88"/>
  <c r="O2210" i="88"/>
  <c r="S2210" i="88" s="1"/>
  <c r="R2209" i="88"/>
  <c r="Q2209" i="88"/>
  <c r="T2209" i="88" s="1"/>
  <c r="P2209" i="88"/>
  <c r="O2209" i="88"/>
  <c r="S2209" i="88" s="1"/>
  <c r="R2208" i="88"/>
  <c r="Q2208" i="88"/>
  <c r="T2208" i="88" s="1"/>
  <c r="P2208" i="88"/>
  <c r="O2208" i="88"/>
  <c r="S2208" i="88" s="1"/>
  <c r="R2207" i="88"/>
  <c r="Q2207" i="88"/>
  <c r="T2207" i="88" s="1"/>
  <c r="P2207" i="88"/>
  <c r="O2207" i="88"/>
  <c r="R2206" i="88"/>
  <c r="Q2206" i="88"/>
  <c r="P2206" i="88"/>
  <c r="O2206" i="88"/>
  <c r="S2206" i="88" s="1"/>
  <c r="R2205" i="88"/>
  <c r="Q2205" i="88"/>
  <c r="T2205" i="88" s="1"/>
  <c r="P2205" i="88"/>
  <c r="O2205" i="88"/>
  <c r="R2204" i="88"/>
  <c r="Q2204" i="88"/>
  <c r="P2204" i="88"/>
  <c r="O2204" i="88"/>
  <c r="S2204" i="88" s="1"/>
  <c r="R2203" i="88"/>
  <c r="Q2203" i="88"/>
  <c r="T2203" i="88" s="1"/>
  <c r="P2203" i="88"/>
  <c r="O2203" i="88"/>
  <c r="S2203" i="88" s="1"/>
  <c r="R2202" i="88"/>
  <c r="Q2202" i="88"/>
  <c r="P2202" i="88"/>
  <c r="O2202" i="88"/>
  <c r="S2202" i="88" s="1"/>
  <c r="R2201" i="88"/>
  <c r="Q2201" i="88"/>
  <c r="T2201" i="88" s="1"/>
  <c r="P2201" i="88"/>
  <c r="O2201" i="88"/>
  <c r="R2200" i="88"/>
  <c r="Q2200" i="88"/>
  <c r="P2200" i="88"/>
  <c r="O2200" i="88"/>
  <c r="S2200" i="88" s="1"/>
  <c r="R2199" i="88"/>
  <c r="Q2199" i="88"/>
  <c r="T2199" i="88" s="1"/>
  <c r="P2199" i="88"/>
  <c r="O2199" i="88"/>
  <c r="R2198" i="88"/>
  <c r="Q2198" i="88"/>
  <c r="P2198" i="88"/>
  <c r="O2198" i="88"/>
  <c r="S2198" i="88" s="1"/>
  <c r="R2197" i="88"/>
  <c r="Q2197" i="88"/>
  <c r="T2197" i="88" s="1"/>
  <c r="P2197" i="88"/>
  <c r="O2197" i="88"/>
  <c r="S2197" i="88" s="1"/>
  <c r="R2196" i="88"/>
  <c r="Q2196" i="88"/>
  <c r="P2196" i="88"/>
  <c r="O2196" i="88"/>
  <c r="S2196" i="88" s="1"/>
  <c r="R2195" i="88"/>
  <c r="Q2195" i="88"/>
  <c r="T2195" i="88" s="1"/>
  <c r="P2195" i="88"/>
  <c r="O2195" i="88"/>
  <c r="R2194" i="88"/>
  <c r="Q2194" i="88"/>
  <c r="P2194" i="88"/>
  <c r="O2194" i="88"/>
  <c r="S2194" i="88" s="1"/>
  <c r="R2193" i="88"/>
  <c r="Q2193" i="88"/>
  <c r="T2193" i="88" s="1"/>
  <c r="P2193" i="88"/>
  <c r="O2193" i="88"/>
  <c r="R2192" i="88"/>
  <c r="Q2192" i="88"/>
  <c r="P2192" i="88"/>
  <c r="O2192" i="88"/>
  <c r="S2192" i="88" s="1"/>
  <c r="R2191" i="88"/>
  <c r="Q2191" i="88"/>
  <c r="T2191" i="88" s="1"/>
  <c r="P2191" i="88"/>
  <c r="O2191" i="88"/>
  <c r="S2191" i="88" s="1"/>
  <c r="R2190" i="88"/>
  <c r="Q2190" i="88"/>
  <c r="T2190" i="88" s="1"/>
  <c r="P2190" i="88"/>
  <c r="O2190" i="88"/>
  <c r="S2190" i="88" s="1"/>
  <c r="R2189" i="88"/>
  <c r="Q2189" i="88"/>
  <c r="T2189" i="88" s="1"/>
  <c r="P2189" i="88"/>
  <c r="O2189" i="88"/>
  <c r="R2188" i="88"/>
  <c r="Q2188" i="88"/>
  <c r="P2188" i="88"/>
  <c r="O2188" i="88"/>
  <c r="S2188" i="88" s="1"/>
  <c r="R2187" i="88"/>
  <c r="Q2187" i="88"/>
  <c r="T2187" i="88" s="1"/>
  <c r="P2187" i="88"/>
  <c r="O2187" i="88"/>
  <c r="R2186" i="88"/>
  <c r="Q2186" i="88"/>
  <c r="P2186" i="88"/>
  <c r="O2186" i="88"/>
  <c r="S2186" i="88" s="1"/>
  <c r="R2185" i="88"/>
  <c r="Q2185" i="88"/>
  <c r="T2185" i="88" s="1"/>
  <c r="P2185" i="88"/>
  <c r="O2185" i="88"/>
  <c r="S2185" i="88" s="1"/>
  <c r="R2184" i="88"/>
  <c r="Q2184" i="88"/>
  <c r="T2184" i="88" s="1"/>
  <c r="P2184" i="88"/>
  <c r="O2184" i="88"/>
  <c r="S2184" i="88" s="1"/>
  <c r="R2183" i="88"/>
  <c r="Q2183" i="88"/>
  <c r="T2183" i="88" s="1"/>
  <c r="P2183" i="88"/>
  <c r="O2183" i="88"/>
  <c r="R2182" i="88"/>
  <c r="Q2182" i="88"/>
  <c r="P2182" i="88"/>
  <c r="O2182" i="88"/>
  <c r="S2182" i="88" s="1"/>
  <c r="R2181" i="88"/>
  <c r="Q2181" i="88"/>
  <c r="T2181" i="88" s="1"/>
  <c r="P2181" i="88"/>
  <c r="O2181" i="88"/>
  <c r="R2180" i="88"/>
  <c r="Q2180" i="88"/>
  <c r="P2180" i="88"/>
  <c r="O2180" i="88"/>
  <c r="S2180" i="88" s="1"/>
  <c r="R2179" i="88"/>
  <c r="Q2179" i="88"/>
  <c r="T2179" i="88" s="1"/>
  <c r="P2179" i="88"/>
  <c r="O2179" i="88"/>
  <c r="S2179" i="88" s="1"/>
  <c r="R2178" i="88"/>
  <c r="Q2178" i="88"/>
  <c r="T2178" i="88" s="1"/>
  <c r="P2178" i="88"/>
  <c r="O2178" i="88"/>
  <c r="S2178" i="88" s="1"/>
  <c r="R2177" i="88"/>
  <c r="Q2177" i="88"/>
  <c r="T2177" i="88" s="1"/>
  <c r="P2177" i="88"/>
  <c r="O2177" i="88"/>
  <c r="R2176" i="88"/>
  <c r="Q2176" i="88"/>
  <c r="P2176" i="88"/>
  <c r="O2176" i="88"/>
  <c r="S2176" i="88" s="1"/>
  <c r="R2175" i="88"/>
  <c r="Q2175" i="88"/>
  <c r="T2175" i="88" s="1"/>
  <c r="P2175" i="88"/>
  <c r="O2175" i="88"/>
  <c r="R2174" i="88"/>
  <c r="Q2174" i="88"/>
  <c r="P2174" i="88"/>
  <c r="O2174" i="88"/>
  <c r="S2174" i="88" s="1"/>
  <c r="R2173" i="88"/>
  <c r="Q2173" i="88"/>
  <c r="T2173" i="88" s="1"/>
  <c r="P2173" i="88"/>
  <c r="O2173" i="88"/>
  <c r="S2173" i="88" s="1"/>
  <c r="R2172" i="88"/>
  <c r="Q2172" i="88"/>
  <c r="T2172" i="88" s="1"/>
  <c r="P2172" i="88"/>
  <c r="O2172" i="88"/>
  <c r="S2172" i="88" s="1"/>
  <c r="R2171" i="88"/>
  <c r="Q2171" i="88"/>
  <c r="T2171" i="88" s="1"/>
  <c r="P2171" i="88"/>
  <c r="O2171" i="88"/>
  <c r="R2170" i="88"/>
  <c r="Q2170" i="88"/>
  <c r="P2170" i="88"/>
  <c r="O2170" i="88"/>
  <c r="S2170" i="88" s="1"/>
  <c r="R2169" i="88"/>
  <c r="Q2169" i="88"/>
  <c r="T2169" i="88" s="1"/>
  <c r="P2169" i="88"/>
  <c r="O2169" i="88"/>
  <c r="R2168" i="88"/>
  <c r="Q2168" i="88"/>
  <c r="P2168" i="88"/>
  <c r="O2168" i="88"/>
  <c r="S2168" i="88" s="1"/>
  <c r="R2167" i="88"/>
  <c r="Q2167" i="88"/>
  <c r="T2167" i="88" s="1"/>
  <c r="P2167" i="88"/>
  <c r="O2167" i="88"/>
  <c r="S2167" i="88" s="1"/>
  <c r="R2166" i="88"/>
  <c r="Q2166" i="88"/>
  <c r="T2166" i="88" s="1"/>
  <c r="P2166" i="88"/>
  <c r="O2166" i="88"/>
  <c r="S2166" i="88" s="1"/>
  <c r="R2165" i="88"/>
  <c r="Q2165" i="88"/>
  <c r="T2165" i="88" s="1"/>
  <c r="P2165" i="88"/>
  <c r="O2165" i="88"/>
  <c r="R2164" i="88"/>
  <c r="Q2164" i="88"/>
  <c r="P2164" i="88"/>
  <c r="O2164" i="88"/>
  <c r="S2164" i="88" s="1"/>
  <c r="R2163" i="88"/>
  <c r="Q2163" i="88"/>
  <c r="T2163" i="88" s="1"/>
  <c r="P2163" i="88"/>
  <c r="O2163" i="88"/>
  <c r="R2162" i="88"/>
  <c r="Q2162" i="88"/>
  <c r="P2162" i="88"/>
  <c r="O2162" i="88"/>
  <c r="S2162" i="88" s="1"/>
  <c r="R2161" i="88"/>
  <c r="Q2161" i="88"/>
  <c r="T2161" i="88" s="1"/>
  <c r="P2161" i="88"/>
  <c r="O2161" i="88"/>
  <c r="S2161" i="88" s="1"/>
  <c r="R2160" i="88"/>
  <c r="Q2160" i="88"/>
  <c r="T2160" i="88" s="1"/>
  <c r="P2160" i="88"/>
  <c r="O2160" i="88"/>
  <c r="S2160" i="88" s="1"/>
  <c r="R2159" i="88"/>
  <c r="Q2159" i="88"/>
  <c r="T2159" i="88" s="1"/>
  <c r="P2159" i="88"/>
  <c r="O2159" i="88"/>
  <c r="R2158" i="88"/>
  <c r="Q2158" i="88"/>
  <c r="P2158" i="88"/>
  <c r="O2158" i="88"/>
  <c r="S2158" i="88" s="1"/>
  <c r="R2157" i="88"/>
  <c r="Q2157" i="88"/>
  <c r="T2157" i="88" s="1"/>
  <c r="P2157" i="88"/>
  <c r="O2157" i="88"/>
  <c r="R2156" i="88"/>
  <c r="Q2156" i="88"/>
  <c r="P2156" i="88"/>
  <c r="O2156" i="88"/>
  <c r="S2156" i="88" s="1"/>
  <c r="R2155" i="88"/>
  <c r="Q2155" i="88"/>
  <c r="T2155" i="88" s="1"/>
  <c r="P2155" i="88"/>
  <c r="O2155" i="88"/>
  <c r="S2155" i="88" s="1"/>
  <c r="R2154" i="88"/>
  <c r="Q2154" i="88"/>
  <c r="T2154" i="88" s="1"/>
  <c r="P2154" i="88"/>
  <c r="O2154" i="88"/>
  <c r="S2154" i="88" s="1"/>
  <c r="R2153" i="88"/>
  <c r="Q2153" i="88"/>
  <c r="T2153" i="88" s="1"/>
  <c r="P2153" i="88"/>
  <c r="O2153" i="88"/>
  <c r="R2152" i="88"/>
  <c r="Q2152" i="88"/>
  <c r="P2152" i="88"/>
  <c r="O2152" i="88"/>
  <c r="S2152" i="88" s="1"/>
  <c r="R2151" i="88"/>
  <c r="Q2151" i="88"/>
  <c r="T2151" i="88" s="1"/>
  <c r="P2151" i="88"/>
  <c r="O2151" i="88"/>
  <c r="R2150" i="88"/>
  <c r="Q2150" i="88"/>
  <c r="P2150" i="88"/>
  <c r="O2150" i="88"/>
  <c r="S2150" i="88" s="1"/>
  <c r="R2149" i="88"/>
  <c r="Q2149" i="88"/>
  <c r="T2149" i="88" s="1"/>
  <c r="P2149" i="88"/>
  <c r="O2149" i="88"/>
  <c r="S2149" i="88" s="1"/>
  <c r="R2148" i="88"/>
  <c r="Q2148" i="88"/>
  <c r="P2148" i="88"/>
  <c r="O2148" i="88"/>
  <c r="S2148" i="88" s="1"/>
  <c r="R2147" i="88"/>
  <c r="Q2147" i="88"/>
  <c r="T2147" i="88" s="1"/>
  <c r="P2147" i="88"/>
  <c r="O2147" i="88"/>
  <c r="R2146" i="88"/>
  <c r="Q2146" i="88"/>
  <c r="P2146" i="88"/>
  <c r="O2146" i="88"/>
  <c r="S2146" i="88" s="1"/>
  <c r="R2145" i="88"/>
  <c r="Q2145" i="88"/>
  <c r="T2145" i="88" s="1"/>
  <c r="P2145" i="88"/>
  <c r="O2145" i="88"/>
  <c r="R2144" i="88"/>
  <c r="Q2144" i="88"/>
  <c r="P2144" i="88"/>
  <c r="O2144" i="88"/>
  <c r="S2144" i="88" s="1"/>
  <c r="R2143" i="88"/>
  <c r="Q2143" i="88"/>
  <c r="T2143" i="88" s="1"/>
  <c r="P2143" i="88"/>
  <c r="O2143" i="88"/>
  <c r="S2143" i="88" s="1"/>
  <c r="R2142" i="88"/>
  <c r="Q2142" i="88"/>
  <c r="T2142" i="88" s="1"/>
  <c r="P2142" i="88"/>
  <c r="O2142" i="88"/>
  <c r="S2142" i="88" s="1"/>
  <c r="R2141" i="88"/>
  <c r="Q2141" i="88"/>
  <c r="T2141" i="88" s="1"/>
  <c r="P2141" i="88"/>
  <c r="O2141" i="88"/>
  <c r="R2140" i="88"/>
  <c r="Q2140" i="88"/>
  <c r="P2140" i="88"/>
  <c r="O2140" i="88"/>
  <c r="S2140" i="88" s="1"/>
  <c r="R2139" i="88"/>
  <c r="Q2139" i="88"/>
  <c r="T2139" i="88" s="1"/>
  <c r="P2139" i="88"/>
  <c r="O2139" i="88"/>
  <c r="R2138" i="88"/>
  <c r="Q2138" i="88"/>
  <c r="P2138" i="88"/>
  <c r="O2138" i="88"/>
  <c r="S2138" i="88" s="1"/>
  <c r="R2137" i="88"/>
  <c r="Q2137" i="88"/>
  <c r="T2137" i="88" s="1"/>
  <c r="P2137" i="88"/>
  <c r="O2137" i="88"/>
  <c r="S2137" i="88" s="1"/>
  <c r="R2136" i="88"/>
  <c r="Q2136" i="88"/>
  <c r="T2136" i="88" s="1"/>
  <c r="P2136" i="88"/>
  <c r="O2136" i="88"/>
  <c r="S2136" i="88" s="1"/>
  <c r="R2135" i="88"/>
  <c r="Q2135" i="88"/>
  <c r="T2135" i="88" s="1"/>
  <c r="P2135" i="88"/>
  <c r="O2135" i="88"/>
  <c r="R2134" i="88"/>
  <c r="Q2134" i="88"/>
  <c r="P2134" i="88"/>
  <c r="O2134" i="88"/>
  <c r="S2134" i="88" s="1"/>
  <c r="R2133" i="88"/>
  <c r="Q2133" i="88"/>
  <c r="T2133" i="88" s="1"/>
  <c r="P2133" i="88"/>
  <c r="O2133" i="88"/>
  <c r="R2132" i="88"/>
  <c r="Q2132" i="88"/>
  <c r="P2132" i="88"/>
  <c r="O2132" i="88"/>
  <c r="S2132" i="88" s="1"/>
  <c r="R2131" i="88"/>
  <c r="Q2131" i="88"/>
  <c r="T2131" i="88" s="1"/>
  <c r="P2131" i="88"/>
  <c r="O2131" i="88"/>
  <c r="S2131" i="88" s="1"/>
  <c r="R2130" i="88"/>
  <c r="Q2130" i="88"/>
  <c r="T2130" i="88" s="1"/>
  <c r="P2130" i="88"/>
  <c r="O2130" i="88"/>
  <c r="S2130" i="88" s="1"/>
  <c r="R2129" i="88"/>
  <c r="Q2129" i="88"/>
  <c r="T2129" i="88" s="1"/>
  <c r="P2129" i="88"/>
  <c r="O2129" i="88"/>
  <c r="R2128" i="88"/>
  <c r="Q2128" i="88"/>
  <c r="P2128" i="88"/>
  <c r="O2128" i="88"/>
  <c r="S2128" i="88" s="1"/>
  <c r="R2127" i="88"/>
  <c r="Q2127" i="88"/>
  <c r="T2127" i="88" s="1"/>
  <c r="P2127" i="88"/>
  <c r="O2127" i="88"/>
  <c r="R2126" i="88"/>
  <c r="Q2126" i="88"/>
  <c r="P2126" i="88"/>
  <c r="O2126" i="88"/>
  <c r="S2126" i="88" s="1"/>
  <c r="R2125" i="88"/>
  <c r="Q2125" i="88"/>
  <c r="T2125" i="88" s="1"/>
  <c r="P2125" i="88"/>
  <c r="O2125" i="88"/>
  <c r="S2125" i="88" s="1"/>
  <c r="R2124" i="88"/>
  <c r="Q2124" i="88"/>
  <c r="T2124" i="88" s="1"/>
  <c r="P2124" i="88"/>
  <c r="O2124" i="88"/>
  <c r="S2124" i="88" s="1"/>
  <c r="R2123" i="88"/>
  <c r="Q2123" i="88"/>
  <c r="T2123" i="88" s="1"/>
  <c r="P2123" i="88"/>
  <c r="O2123" i="88"/>
  <c r="R2122" i="88"/>
  <c r="Q2122" i="88"/>
  <c r="P2122" i="88"/>
  <c r="O2122" i="88"/>
  <c r="S2122" i="88" s="1"/>
  <c r="R2121" i="88"/>
  <c r="Q2121" i="88"/>
  <c r="T2121" i="88" s="1"/>
  <c r="P2121" i="88"/>
  <c r="O2121" i="88"/>
  <c r="R2120" i="88"/>
  <c r="Q2120" i="88"/>
  <c r="P2120" i="88"/>
  <c r="O2120" i="88"/>
  <c r="S2120" i="88" s="1"/>
  <c r="R2119" i="88"/>
  <c r="Q2119" i="88"/>
  <c r="T2119" i="88" s="1"/>
  <c r="P2119" i="88"/>
  <c r="O2119" i="88"/>
  <c r="R2118" i="88"/>
  <c r="Q2118" i="88"/>
  <c r="T2118" i="88" s="1"/>
  <c r="P2118" i="88"/>
  <c r="O2118" i="88"/>
  <c r="S2118" i="88" s="1"/>
  <c r="R2117" i="88"/>
  <c r="Q2117" i="88"/>
  <c r="T2117" i="88" s="1"/>
  <c r="P2117" i="88"/>
  <c r="O2117" i="88"/>
  <c r="R2116" i="88"/>
  <c r="Q2116" i="88"/>
  <c r="P2116" i="88"/>
  <c r="O2116" i="88"/>
  <c r="S2116" i="88" s="1"/>
  <c r="R2115" i="88"/>
  <c r="Q2115" i="88"/>
  <c r="T2115" i="88" s="1"/>
  <c r="P2115" i="88"/>
  <c r="O2115" i="88"/>
  <c r="R2114" i="88"/>
  <c r="Q2114" i="88"/>
  <c r="P2114" i="88"/>
  <c r="O2114" i="88"/>
  <c r="S2114" i="88" s="1"/>
  <c r="R2113" i="88"/>
  <c r="Q2113" i="88"/>
  <c r="T2113" i="88" s="1"/>
  <c r="P2113" i="88"/>
  <c r="O2113" i="88"/>
  <c r="S2113" i="88" s="1"/>
  <c r="R2112" i="88"/>
  <c r="Q2112" i="88"/>
  <c r="T2112" i="88" s="1"/>
  <c r="P2112" i="88"/>
  <c r="O2112" i="88"/>
  <c r="S2112" i="88" s="1"/>
  <c r="R2111" i="88"/>
  <c r="Q2111" i="88"/>
  <c r="T2111" i="88" s="1"/>
  <c r="P2111" i="88"/>
  <c r="O2111" i="88"/>
  <c r="R2110" i="88"/>
  <c r="Q2110" i="88"/>
  <c r="P2110" i="88"/>
  <c r="O2110" i="88"/>
  <c r="S2110" i="88" s="1"/>
  <c r="R2109" i="88"/>
  <c r="Q2109" i="88"/>
  <c r="T2109" i="88" s="1"/>
  <c r="P2109" i="88"/>
  <c r="O2109" i="88"/>
  <c r="R2108" i="88"/>
  <c r="Q2108" i="88"/>
  <c r="P2108" i="88"/>
  <c r="O2108" i="88"/>
  <c r="S2108" i="88" s="1"/>
  <c r="R2107" i="88"/>
  <c r="Q2107" i="88"/>
  <c r="T2107" i="88" s="1"/>
  <c r="P2107" i="88"/>
  <c r="O2107" i="88"/>
  <c r="S2107" i="88" s="1"/>
  <c r="R2106" i="88"/>
  <c r="Q2106" i="88"/>
  <c r="T2106" i="88" s="1"/>
  <c r="P2106" i="88"/>
  <c r="O2106" i="88"/>
  <c r="S2106" i="88" s="1"/>
  <c r="R2105" i="88"/>
  <c r="Q2105" i="88"/>
  <c r="T2105" i="88" s="1"/>
  <c r="P2105" i="88"/>
  <c r="O2105" i="88"/>
  <c r="R2104" i="88"/>
  <c r="Q2104" i="88"/>
  <c r="P2104" i="88"/>
  <c r="O2104" i="88"/>
  <c r="S2104" i="88" s="1"/>
  <c r="R2103" i="88"/>
  <c r="Q2103" i="88"/>
  <c r="T2103" i="88" s="1"/>
  <c r="P2103" i="88"/>
  <c r="O2103" i="88"/>
  <c r="R2102" i="88"/>
  <c r="Q2102" i="88"/>
  <c r="P2102" i="88"/>
  <c r="O2102" i="88"/>
  <c r="S2102" i="88" s="1"/>
  <c r="R2101" i="88"/>
  <c r="Q2101" i="88"/>
  <c r="T2101" i="88" s="1"/>
  <c r="P2101" i="88"/>
  <c r="O2101" i="88"/>
  <c r="S2101" i="88" s="1"/>
  <c r="R2100" i="88"/>
  <c r="Q2100" i="88"/>
  <c r="P2100" i="88"/>
  <c r="O2100" i="88"/>
  <c r="S2100" i="88" s="1"/>
  <c r="R2099" i="88"/>
  <c r="Q2099" i="88"/>
  <c r="T2099" i="88" s="1"/>
  <c r="P2099" i="88"/>
  <c r="O2099" i="88"/>
  <c r="R2098" i="88"/>
  <c r="Q2098" i="88"/>
  <c r="P2098" i="88"/>
  <c r="O2098" i="88"/>
  <c r="S2098" i="88" s="1"/>
  <c r="R2097" i="88"/>
  <c r="Q2097" i="88"/>
  <c r="T2097" i="88" s="1"/>
  <c r="P2097" i="88"/>
  <c r="O2097" i="88"/>
  <c r="R2096" i="88"/>
  <c r="Q2096" i="88"/>
  <c r="P2096" i="88"/>
  <c r="O2096" i="88"/>
  <c r="S2096" i="88" s="1"/>
  <c r="R2095" i="88"/>
  <c r="Q2095" i="88"/>
  <c r="T2095" i="88" s="1"/>
  <c r="P2095" i="88"/>
  <c r="O2095" i="88"/>
  <c r="S2095" i="88" s="1"/>
  <c r="R2094" i="88"/>
  <c r="Q2094" i="88"/>
  <c r="T2094" i="88" s="1"/>
  <c r="P2094" i="88"/>
  <c r="O2094" i="88"/>
  <c r="S2094" i="88" s="1"/>
  <c r="R2093" i="88"/>
  <c r="Q2093" i="88"/>
  <c r="T2093" i="88" s="1"/>
  <c r="P2093" i="88"/>
  <c r="O2093" i="88"/>
  <c r="R2092" i="88"/>
  <c r="Q2092" i="88"/>
  <c r="P2092" i="88"/>
  <c r="O2092" i="88"/>
  <c r="S2092" i="88" s="1"/>
  <c r="R2091" i="88"/>
  <c r="Q2091" i="88"/>
  <c r="T2091" i="88" s="1"/>
  <c r="P2091" i="88"/>
  <c r="O2091" i="88"/>
  <c r="R2090" i="88"/>
  <c r="Q2090" i="88"/>
  <c r="P2090" i="88"/>
  <c r="O2090" i="88"/>
  <c r="S2090" i="88" s="1"/>
  <c r="R2089" i="88"/>
  <c r="Q2089" i="88"/>
  <c r="T2089" i="88" s="1"/>
  <c r="P2089" i="88"/>
  <c r="O2089" i="88"/>
  <c r="S2089" i="88" s="1"/>
  <c r="R2088" i="88"/>
  <c r="Q2088" i="88"/>
  <c r="T2088" i="88" s="1"/>
  <c r="P2088" i="88"/>
  <c r="O2088" i="88"/>
  <c r="S2088" i="88" s="1"/>
  <c r="R2087" i="88"/>
  <c r="Q2087" i="88"/>
  <c r="T2087" i="88" s="1"/>
  <c r="P2087" i="88"/>
  <c r="O2087" i="88"/>
  <c r="R2086" i="88"/>
  <c r="Q2086" i="88"/>
  <c r="P2086" i="88"/>
  <c r="O2086" i="88"/>
  <c r="S2086" i="88" s="1"/>
  <c r="R2085" i="88"/>
  <c r="Q2085" i="88"/>
  <c r="T2085" i="88" s="1"/>
  <c r="P2085" i="88"/>
  <c r="O2085" i="88"/>
  <c r="R2084" i="88"/>
  <c r="Q2084" i="88"/>
  <c r="P2084" i="88"/>
  <c r="O2084" i="88"/>
  <c r="S2084" i="88" s="1"/>
  <c r="R2083" i="88"/>
  <c r="Q2083" i="88"/>
  <c r="T2083" i="88" s="1"/>
  <c r="P2083" i="88"/>
  <c r="O2083" i="88"/>
  <c r="S2083" i="88" s="1"/>
  <c r="R2082" i="88"/>
  <c r="Q2082" i="88"/>
  <c r="T2082" i="88" s="1"/>
  <c r="P2082" i="88"/>
  <c r="O2082" i="88"/>
  <c r="S2082" i="88" s="1"/>
  <c r="R2081" i="88"/>
  <c r="Q2081" i="88"/>
  <c r="T2081" i="88" s="1"/>
  <c r="P2081" i="88"/>
  <c r="O2081" i="88"/>
  <c r="R2080" i="88"/>
  <c r="Q2080" i="88"/>
  <c r="P2080" i="88"/>
  <c r="O2080" i="88"/>
  <c r="S2080" i="88" s="1"/>
  <c r="R2079" i="88"/>
  <c r="Q2079" i="88"/>
  <c r="T2079" i="88" s="1"/>
  <c r="P2079" i="88"/>
  <c r="O2079" i="88"/>
  <c r="R2078" i="88"/>
  <c r="Q2078" i="88"/>
  <c r="P2078" i="88"/>
  <c r="O2078" i="88"/>
  <c r="S2078" i="88" s="1"/>
  <c r="R2077" i="88"/>
  <c r="Q2077" i="88"/>
  <c r="T2077" i="88" s="1"/>
  <c r="P2077" i="88"/>
  <c r="O2077" i="88"/>
  <c r="S2077" i="88" s="1"/>
  <c r="R2076" i="88"/>
  <c r="Q2076" i="88"/>
  <c r="T2076" i="88" s="1"/>
  <c r="P2076" i="88"/>
  <c r="O2076" i="88"/>
  <c r="S2076" i="88" s="1"/>
  <c r="R2075" i="88"/>
  <c r="Q2075" i="88"/>
  <c r="T2075" i="88" s="1"/>
  <c r="P2075" i="88"/>
  <c r="O2075" i="88"/>
  <c r="R2074" i="88"/>
  <c r="Q2074" i="88"/>
  <c r="P2074" i="88"/>
  <c r="O2074" i="88"/>
  <c r="S2074" i="88" s="1"/>
  <c r="R2073" i="88"/>
  <c r="Q2073" i="88"/>
  <c r="T2073" i="88" s="1"/>
  <c r="P2073" i="88"/>
  <c r="O2073" i="88"/>
  <c r="R2072" i="88"/>
  <c r="Q2072" i="88"/>
  <c r="P2072" i="88"/>
  <c r="O2072" i="88"/>
  <c r="S2072" i="88" s="1"/>
  <c r="R2071" i="88"/>
  <c r="Q2071" i="88"/>
  <c r="T2071" i="88" s="1"/>
  <c r="P2071" i="88"/>
  <c r="O2071" i="88"/>
  <c r="S2071" i="88" s="1"/>
  <c r="R2070" i="88"/>
  <c r="Q2070" i="88"/>
  <c r="T2070" i="88" s="1"/>
  <c r="P2070" i="88"/>
  <c r="O2070" i="88"/>
  <c r="S2070" i="88" s="1"/>
  <c r="R2069" i="88"/>
  <c r="Q2069" i="88"/>
  <c r="T2069" i="88" s="1"/>
  <c r="P2069" i="88"/>
  <c r="O2069" i="88"/>
  <c r="R2068" i="88"/>
  <c r="Q2068" i="88"/>
  <c r="P2068" i="88"/>
  <c r="O2068" i="88"/>
  <c r="S2068" i="88" s="1"/>
  <c r="R2067" i="88"/>
  <c r="Q2067" i="88"/>
  <c r="T2067" i="88" s="1"/>
  <c r="P2067" i="88"/>
  <c r="O2067" i="88"/>
  <c r="R2066" i="88"/>
  <c r="Q2066" i="88"/>
  <c r="P2066" i="88"/>
  <c r="O2066" i="88"/>
  <c r="S2066" i="88" s="1"/>
  <c r="R2065" i="88"/>
  <c r="Q2065" i="88"/>
  <c r="T2065" i="88" s="1"/>
  <c r="P2065" i="88"/>
  <c r="O2065" i="88"/>
  <c r="S2065" i="88" s="1"/>
  <c r="R2064" i="88"/>
  <c r="Q2064" i="88"/>
  <c r="T2064" i="88" s="1"/>
  <c r="P2064" i="88"/>
  <c r="O2064" i="88"/>
  <c r="S2064" i="88" s="1"/>
  <c r="R2063" i="88"/>
  <c r="Q2063" i="88"/>
  <c r="T2063" i="88" s="1"/>
  <c r="P2063" i="88"/>
  <c r="O2063" i="88"/>
  <c r="R2062" i="88"/>
  <c r="Q2062" i="88"/>
  <c r="P2062" i="88"/>
  <c r="O2062" i="88"/>
  <c r="S2062" i="88" s="1"/>
  <c r="R2061" i="88"/>
  <c r="Q2061" i="88"/>
  <c r="T2061" i="88" s="1"/>
  <c r="P2061" i="88"/>
  <c r="O2061" i="88"/>
  <c r="R2060" i="88"/>
  <c r="Q2060" i="88"/>
  <c r="P2060" i="88"/>
  <c r="O2060" i="88"/>
  <c r="S2060" i="88" s="1"/>
  <c r="R2059" i="88"/>
  <c r="Q2059" i="88"/>
  <c r="T2059" i="88" s="1"/>
  <c r="P2059" i="88"/>
  <c r="O2059" i="88"/>
  <c r="S2059" i="88" s="1"/>
  <c r="R2058" i="88"/>
  <c r="Q2058" i="88"/>
  <c r="T2058" i="88" s="1"/>
  <c r="P2058" i="88"/>
  <c r="O2058" i="88"/>
  <c r="S2058" i="88" s="1"/>
  <c r="R2057" i="88"/>
  <c r="Q2057" i="88"/>
  <c r="T2057" i="88" s="1"/>
  <c r="P2057" i="88"/>
  <c r="O2057" i="88"/>
  <c r="R2056" i="88"/>
  <c r="Q2056" i="88"/>
  <c r="P2056" i="88"/>
  <c r="O2056" i="88"/>
  <c r="S2056" i="88" s="1"/>
  <c r="R2055" i="88"/>
  <c r="Q2055" i="88"/>
  <c r="T2055" i="88" s="1"/>
  <c r="P2055" i="88"/>
  <c r="O2055" i="88"/>
  <c r="R2054" i="88"/>
  <c r="Q2054" i="88"/>
  <c r="P2054" i="88"/>
  <c r="O2054" i="88"/>
  <c r="S2054" i="88" s="1"/>
  <c r="R2053" i="88"/>
  <c r="Q2053" i="88"/>
  <c r="T2053" i="88" s="1"/>
  <c r="P2053" i="88"/>
  <c r="O2053" i="88"/>
  <c r="S2053" i="88" s="1"/>
  <c r="R2052" i="88"/>
  <c r="Q2052" i="88"/>
  <c r="P2052" i="88"/>
  <c r="O2052" i="88"/>
  <c r="S2052" i="88" s="1"/>
  <c r="R2051" i="88"/>
  <c r="Q2051" i="88"/>
  <c r="T2051" i="88" s="1"/>
  <c r="P2051" i="88"/>
  <c r="O2051" i="88"/>
  <c r="R2050" i="88"/>
  <c r="Q2050" i="88"/>
  <c r="P2050" i="88"/>
  <c r="O2050" i="88"/>
  <c r="S2050" i="88" s="1"/>
  <c r="R2049" i="88"/>
  <c r="Q2049" i="88"/>
  <c r="T2049" i="88" s="1"/>
  <c r="P2049" i="88"/>
  <c r="O2049" i="88"/>
  <c r="R2048" i="88"/>
  <c r="Q2048" i="88"/>
  <c r="P2048" i="88"/>
  <c r="O2048" i="88"/>
  <c r="S2048" i="88" s="1"/>
  <c r="R2047" i="88"/>
  <c r="Q2047" i="88"/>
  <c r="T2047" i="88" s="1"/>
  <c r="P2047" i="88"/>
  <c r="O2047" i="88"/>
  <c r="R2046" i="88"/>
  <c r="Q2046" i="88"/>
  <c r="T2046" i="88" s="1"/>
  <c r="P2046" i="88"/>
  <c r="O2046" i="88"/>
  <c r="S2046" i="88" s="1"/>
  <c r="R2045" i="88"/>
  <c r="Q2045" i="88"/>
  <c r="T2045" i="88" s="1"/>
  <c r="P2045" i="88"/>
  <c r="O2045" i="88"/>
  <c r="R2044" i="88"/>
  <c r="Q2044" i="88"/>
  <c r="P2044" i="88"/>
  <c r="O2044" i="88"/>
  <c r="S2044" i="88" s="1"/>
  <c r="R2043" i="88"/>
  <c r="Q2043" i="88"/>
  <c r="T2043" i="88" s="1"/>
  <c r="P2043" i="88"/>
  <c r="O2043" i="88"/>
  <c r="R2042" i="88"/>
  <c r="Q2042" i="88"/>
  <c r="P2042" i="88"/>
  <c r="O2042" i="88"/>
  <c r="S2042" i="88" s="1"/>
  <c r="R2041" i="88"/>
  <c r="Q2041" i="88"/>
  <c r="T2041" i="88" s="1"/>
  <c r="P2041" i="88"/>
  <c r="O2041" i="88"/>
  <c r="S2041" i="88" s="1"/>
  <c r="R2040" i="88"/>
  <c r="Q2040" i="88"/>
  <c r="T2040" i="88" s="1"/>
  <c r="P2040" i="88"/>
  <c r="O2040" i="88"/>
  <c r="S2040" i="88" s="1"/>
  <c r="R2039" i="88"/>
  <c r="Q2039" i="88"/>
  <c r="T2039" i="88" s="1"/>
  <c r="P2039" i="88"/>
  <c r="O2039" i="88"/>
  <c r="R2038" i="88"/>
  <c r="Q2038" i="88"/>
  <c r="P2038" i="88"/>
  <c r="O2038" i="88"/>
  <c r="S2038" i="88" s="1"/>
  <c r="R2037" i="88"/>
  <c r="Q2037" i="88"/>
  <c r="T2037" i="88" s="1"/>
  <c r="P2037" i="88"/>
  <c r="O2037" i="88"/>
  <c r="R2036" i="88"/>
  <c r="Q2036" i="88"/>
  <c r="P2036" i="88"/>
  <c r="O2036" i="88"/>
  <c r="S2036" i="88" s="1"/>
  <c r="R2035" i="88"/>
  <c r="Q2035" i="88"/>
  <c r="T2035" i="88" s="1"/>
  <c r="P2035" i="88"/>
  <c r="O2035" i="88"/>
  <c r="S2035" i="88" s="1"/>
  <c r="R2034" i="88"/>
  <c r="Q2034" i="88"/>
  <c r="T2034" i="88" s="1"/>
  <c r="P2034" i="88"/>
  <c r="O2034" i="88"/>
  <c r="S2034" i="88" s="1"/>
  <c r="R2033" i="88"/>
  <c r="Q2033" i="88"/>
  <c r="T2033" i="88" s="1"/>
  <c r="P2033" i="88"/>
  <c r="O2033" i="88"/>
  <c r="R2032" i="88"/>
  <c r="Q2032" i="88"/>
  <c r="P2032" i="88"/>
  <c r="O2032" i="88"/>
  <c r="S2032" i="88" s="1"/>
  <c r="R2031" i="88"/>
  <c r="Q2031" i="88"/>
  <c r="T2031" i="88" s="1"/>
  <c r="P2031" i="88"/>
  <c r="O2031" i="88"/>
  <c r="R2030" i="88"/>
  <c r="Q2030" i="88"/>
  <c r="P2030" i="88"/>
  <c r="O2030" i="88"/>
  <c r="S2030" i="88" s="1"/>
  <c r="R2029" i="88"/>
  <c r="Q2029" i="88"/>
  <c r="T2029" i="88" s="1"/>
  <c r="P2029" i="88"/>
  <c r="O2029" i="88"/>
  <c r="S2029" i="88" s="1"/>
  <c r="R2028" i="88"/>
  <c r="Q2028" i="88"/>
  <c r="T2028" i="88" s="1"/>
  <c r="P2028" i="88"/>
  <c r="O2028" i="88"/>
  <c r="S2028" i="88" s="1"/>
  <c r="R2027" i="88"/>
  <c r="Q2027" i="88"/>
  <c r="T2027" i="88" s="1"/>
  <c r="P2027" i="88"/>
  <c r="O2027" i="88"/>
  <c r="R2026" i="88"/>
  <c r="Q2026" i="88"/>
  <c r="P2026" i="88"/>
  <c r="O2026" i="88"/>
  <c r="S2026" i="88" s="1"/>
  <c r="R2025" i="88"/>
  <c r="Q2025" i="88"/>
  <c r="T2025" i="88" s="1"/>
  <c r="P2025" i="88"/>
  <c r="O2025" i="88"/>
  <c r="R2024" i="88"/>
  <c r="Q2024" i="88"/>
  <c r="P2024" i="88"/>
  <c r="O2024" i="88"/>
  <c r="S2024" i="88" s="1"/>
  <c r="R2023" i="88"/>
  <c r="Q2023" i="88"/>
  <c r="T2023" i="88" s="1"/>
  <c r="P2023" i="88"/>
  <c r="O2023" i="88"/>
  <c r="S2023" i="88" s="1"/>
  <c r="R2022" i="88"/>
  <c r="Q2022" i="88"/>
  <c r="T2022" i="88" s="1"/>
  <c r="P2022" i="88"/>
  <c r="O2022" i="88"/>
  <c r="S2022" i="88" s="1"/>
  <c r="R2021" i="88"/>
  <c r="Q2021" i="88"/>
  <c r="T2021" i="88" s="1"/>
  <c r="P2021" i="88"/>
  <c r="O2021" i="88"/>
  <c r="R2020" i="88"/>
  <c r="Q2020" i="88"/>
  <c r="P2020" i="88"/>
  <c r="O2020" i="88"/>
  <c r="S2020" i="88" s="1"/>
  <c r="R2019" i="88"/>
  <c r="Q2019" i="88"/>
  <c r="T2019" i="88" s="1"/>
  <c r="P2019" i="88"/>
  <c r="O2019" i="88"/>
  <c r="R2018" i="88"/>
  <c r="Q2018" i="88"/>
  <c r="P2018" i="88"/>
  <c r="O2018" i="88"/>
  <c r="S2018" i="88" s="1"/>
  <c r="R2017" i="88"/>
  <c r="Q2017" i="88"/>
  <c r="T2017" i="88" s="1"/>
  <c r="P2017" i="88"/>
  <c r="O2017" i="88"/>
  <c r="S2017" i="88" s="1"/>
  <c r="R2016" i="88"/>
  <c r="Q2016" i="88"/>
  <c r="T2016" i="88" s="1"/>
  <c r="P2016" i="88"/>
  <c r="O2016" i="88"/>
  <c r="S2016" i="88" s="1"/>
  <c r="R2015" i="88"/>
  <c r="Q2015" i="88"/>
  <c r="T2015" i="88" s="1"/>
  <c r="P2015" i="88"/>
  <c r="O2015" i="88"/>
  <c r="R2014" i="88"/>
  <c r="Q2014" i="88"/>
  <c r="P2014" i="88"/>
  <c r="O2014" i="88"/>
  <c r="S2014" i="88" s="1"/>
  <c r="R2013" i="88"/>
  <c r="Q2013" i="88"/>
  <c r="T2013" i="88" s="1"/>
  <c r="P2013" i="88"/>
  <c r="O2013" i="88"/>
  <c r="R2012" i="88"/>
  <c r="Q2012" i="88"/>
  <c r="P2012" i="88"/>
  <c r="O2012" i="88"/>
  <c r="S2012" i="88" s="1"/>
  <c r="R2011" i="88"/>
  <c r="Q2011" i="88"/>
  <c r="T2011" i="88" s="1"/>
  <c r="P2011" i="88"/>
  <c r="O2011" i="88"/>
  <c r="S2011" i="88" s="1"/>
  <c r="R2010" i="88"/>
  <c r="Q2010" i="88"/>
  <c r="T2010" i="88" s="1"/>
  <c r="P2010" i="88"/>
  <c r="O2010" i="88"/>
  <c r="S2010" i="88" s="1"/>
  <c r="R2009" i="88"/>
  <c r="Q2009" i="88"/>
  <c r="T2009" i="88" s="1"/>
  <c r="P2009" i="88"/>
  <c r="O2009" i="88"/>
  <c r="R2008" i="88"/>
  <c r="Q2008" i="88"/>
  <c r="P2008" i="88"/>
  <c r="O2008" i="88"/>
  <c r="S2008" i="88" s="1"/>
  <c r="R2007" i="88"/>
  <c r="Q2007" i="88"/>
  <c r="T2007" i="88" s="1"/>
  <c r="P2007" i="88"/>
  <c r="O2007" i="88"/>
  <c r="R2006" i="88"/>
  <c r="Q2006" i="88"/>
  <c r="P2006" i="88"/>
  <c r="O2006" i="88"/>
  <c r="S2006" i="88" s="1"/>
  <c r="R2005" i="88"/>
  <c r="Q2005" i="88"/>
  <c r="T2005" i="88" s="1"/>
  <c r="P2005" i="88"/>
  <c r="O2005" i="88"/>
  <c r="S2005" i="88" s="1"/>
  <c r="R2004" i="88"/>
  <c r="Q2004" i="88"/>
  <c r="P2004" i="88"/>
  <c r="O2004" i="88"/>
  <c r="S2004" i="88" s="1"/>
  <c r="R2003" i="88"/>
  <c r="Q2003" i="88"/>
  <c r="T2003" i="88" s="1"/>
  <c r="P2003" i="88"/>
  <c r="O2003" i="88"/>
  <c r="R2002" i="88"/>
  <c r="Q2002" i="88"/>
  <c r="P2002" i="88"/>
  <c r="O2002" i="88"/>
  <c r="S2002" i="88" s="1"/>
  <c r="R2001" i="88"/>
  <c r="Q2001" i="88"/>
  <c r="T2001" i="88" s="1"/>
  <c r="P2001" i="88"/>
  <c r="O2001" i="88"/>
  <c r="R2000" i="88"/>
  <c r="Q2000" i="88"/>
  <c r="P2000" i="88"/>
  <c r="O2000" i="88"/>
  <c r="S2000" i="88" s="1"/>
  <c r="R1999" i="88"/>
  <c r="Q1999" i="88"/>
  <c r="T1999" i="88" s="1"/>
  <c r="P1999" i="88"/>
  <c r="O1999" i="88"/>
  <c r="R1998" i="88"/>
  <c r="Q1998" i="88"/>
  <c r="T1998" i="88" s="1"/>
  <c r="P1998" i="88"/>
  <c r="O1998" i="88"/>
  <c r="S1998" i="88" s="1"/>
  <c r="R1997" i="88"/>
  <c r="Q1997" i="88"/>
  <c r="T1997" i="88" s="1"/>
  <c r="P1997" i="88"/>
  <c r="O1997" i="88"/>
  <c r="R1996" i="88"/>
  <c r="Q1996" i="88"/>
  <c r="P1996" i="88"/>
  <c r="O1996" i="88"/>
  <c r="S1996" i="88" s="1"/>
  <c r="R1995" i="88"/>
  <c r="Q1995" i="88"/>
  <c r="T1995" i="88" s="1"/>
  <c r="P1995" i="88"/>
  <c r="O1995" i="88"/>
  <c r="R1994" i="88"/>
  <c r="Q1994" i="88"/>
  <c r="P1994" i="88"/>
  <c r="O1994" i="88"/>
  <c r="S1994" i="88" s="1"/>
  <c r="R1993" i="88"/>
  <c r="Q1993" i="88"/>
  <c r="T1993" i="88" s="1"/>
  <c r="P1993" i="88"/>
  <c r="O1993" i="88"/>
  <c r="S1993" i="88" s="1"/>
  <c r="R1992" i="88"/>
  <c r="Q1992" i="88"/>
  <c r="T1992" i="88" s="1"/>
  <c r="P1992" i="88"/>
  <c r="O1992" i="88"/>
  <c r="S1992" i="88" s="1"/>
  <c r="R1991" i="88"/>
  <c r="Q1991" i="88"/>
  <c r="T1991" i="88" s="1"/>
  <c r="P1991" i="88"/>
  <c r="O1991" i="88"/>
  <c r="R1990" i="88"/>
  <c r="Q1990" i="88"/>
  <c r="P1990" i="88"/>
  <c r="O1990" i="88"/>
  <c r="S1990" i="88" s="1"/>
  <c r="R1989" i="88"/>
  <c r="Q1989" i="88"/>
  <c r="T1989" i="88" s="1"/>
  <c r="P1989" i="88"/>
  <c r="O1989" i="88"/>
  <c r="R1988" i="88"/>
  <c r="Q1988" i="88"/>
  <c r="P1988" i="88"/>
  <c r="O1988" i="88"/>
  <c r="S1988" i="88" s="1"/>
  <c r="R1987" i="88"/>
  <c r="Q1987" i="88"/>
  <c r="T1987" i="88" s="1"/>
  <c r="P1987" i="88"/>
  <c r="O1987" i="88"/>
  <c r="S1987" i="88" s="1"/>
  <c r="R1986" i="88"/>
  <c r="Q1986" i="88"/>
  <c r="T1986" i="88" s="1"/>
  <c r="P1986" i="88"/>
  <c r="O1986" i="88"/>
  <c r="S1986" i="88" s="1"/>
  <c r="R1985" i="88"/>
  <c r="Q1985" i="88"/>
  <c r="T1985" i="88" s="1"/>
  <c r="P1985" i="88"/>
  <c r="O1985" i="88"/>
  <c r="R1984" i="88"/>
  <c r="Q1984" i="88"/>
  <c r="P1984" i="88"/>
  <c r="O1984" i="88"/>
  <c r="S1984" i="88" s="1"/>
  <c r="R1983" i="88"/>
  <c r="Q1983" i="88"/>
  <c r="T1983" i="88" s="1"/>
  <c r="P1983" i="88"/>
  <c r="O1983" i="88"/>
  <c r="R1982" i="88"/>
  <c r="Q1982" i="88"/>
  <c r="P1982" i="88"/>
  <c r="O1982" i="88"/>
  <c r="S1982" i="88" s="1"/>
  <c r="R1981" i="88"/>
  <c r="Q1981" i="88"/>
  <c r="T1981" i="88" s="1"/>
  <c r="P1981" i="88"/>
  <c r="O1981" i="88"/>
  <c r="S1981" i="88" s="1"/>
  <c r="R1980" i="88"/>
  <c r="Q1980" i="88"/>
  <c r="T1980" i="88" s="1"/>
  <c r="P1980" i="88"/>
  <c r="O1980" i="88"/>
  <c r="S1980" i="88" s="1"/>
  <c r="R1979" i="88"/>
  <c r="Q1979" i="88"/>
  <c r="T1979" i="88" s="1"/>
  <c r="P1979" i="88"/>
  <c r="O1979" i="88"/>
  <c r="R1978" i="88"/>
  <c r="Q1978" i="88"/>
  <c r="P1978" i="88"/>
  <c r="O1978" i="88"/>
  <c r="S1978" i="88" s="1"/>
  <c r="R1977" i="88"/>
  <c r="Q1977" i="88"/>
  <c r="T1977" i="88" s="1"/>
  <c r="P1977" i="88"/>
  <c r="O1977" i="88"/>
  <c r="R1976" i="88"/>
  <c r="Q1976" i="88"/>
  <c r="P1976" i="88"/>
  <c r="O1976" i="88"/>
  <c r="S1976" i="88" s="1"/>
  <c r="R1975" i="88"/>
  <c r="Q1975" i="88"/>
  <c r="T1975" i="88" s="1"/>
  <c r="P1975" i="88"/>
  <c r="O1975" i="88"/>
  <c r="S1975" i="88" s="1"/>
  <c r="R1974" i="88"/>
  <c r="Q1974" i="88"/>
  <c r="T1974" i="88" s="1"/>
  <c r="P1974" i="88"/>
  <c r="O1974" i="88"/>
  <c r="S1974" i="88" s="1"/>
  <c r="R1973" i="88"/>
  <c r="Q1973" i="88"/>
  <c r="T1973" i="88" s="1"/>
  <c r="P1973" i="88"/>
  <c r="O1973" i="88"/>
  <c r="R1972" i="88"/>
  <c r="Q1972" i="88"/>
  <c r="P1972" i="88"/>
  <c r="O1972" i="88"/>
  <c r="S1972" i="88" s="1"/>
  <c r="R1971" i="88"/>
  <c r="Q1971" i="88"/>
  <c r="T1971" i="88" s="1"/>
  <c r="P1971" i="88"/>
  <c r="O1971" i="88"/>
  <c r="R1970" i="88"/>
  <c r="Q1970" i="88"/>
  <c r="P1970" i="88"/>
  <c r="O1970" i="88"/>
  <c r="S1970" i="88" s="1"/>
  <c r="R1969" i="88"/>
  <c r="Q1969" i="88"/>
  <c r="T1969" i="88" s="1"/>
  <c r="P1969" i="88"/>
  <c r="O1969" i="88"/>
  <c r="S1969" i="88" s="1"/>
  <c r="R1968" i="88"/>
  <c r="Q1968" i="88"/>
  <c r="T1968" i="88" s="1"/>
  <c r="P1968" i="88"/>
  <c r="O1968" i="88"/>
  <c r="S1968" i="88" s="1"/>
  <c r="R1967" i="88"/>
  <c r="Q1967" i="88"/>
  <c r="T1967" i="88" s="1"/>
  <c r="P1967" i="88"/>
  <c r="O1967" i="88"/>
  <c r="R1966" i="88"/>
  <c r="Q1966" i="88"/>
  <c r="P1966" i="88"/>
  <c r="O1966" i="88"/>
  <c r="S1966" i="88" s="1"/>
  <c r="R1965" i="88"/>
  <c r="Q1965" i="88"/>
  <c r="T1965" i="88" s="1"/>
  <c r="P1965" i="88"/>
  <c r="O1965" i="88"/>
  <c r="R1964" i="88"/>
  <c r="Q1964" i="88"/>
  <c r="P1964" i="88"/>
  <c r="O1964" i="88"/>
  <c r="S1964" i="88" s="1"/>
  <c r="R1963" i="88"/>
  <c r="Q1963" i="88"/>
  <c r="T1963" i="88" s="1"/>
  <c r="P1963" i="88"/>
  <c r="O1963" i="88"/>
  <c r="S1963" i="88" s="1"/>
  <c r="R1962" i="88"/>
  <c r="Q1962" i="88"/>
  <c r="T1962" i="88" s="1"/>
  <c r="P1962" i="88"/>
  <c r="O1962" i="88"/>
  <c r="S1962" i="88" s="1"/>
  <c r="R1961" i="88"/>
  <c r="Q1961" i="88"/>
  <c r="T1961" i="88" s="1"/>
  <c r="P1961" i="88"/>
  <c r="O1961" i="88"/>
  <c r="R1960" i="88"/>
  <c r="Q1960" i="88"/>
  <c r="P1960" i="88"/>
  <c r="O1960" i="88"/>
  <c r="S1960" i="88" s="1"/>
  <c r="R1959" i="88"/>
  <c r="Q1959" i="88"/>
  <c r="T1959" i="88" s="1"/>
  <c r="P1959" i="88"/>
  <c r="O1959" i="88"/>
  <c r="R1958" i="88"/>
  <c r="Q1958" i="88"/>
  <c r="P1958" i="88"/>
  <c r="O1958" i="88"/>
  <c r="S1958" i="88" s="1"/>
  <c r="R1957" i="88"/>
  <c r="Q1957" i="88"/>
  <c r="T1957" i="88" s="1"/>
  <c r="P1957" i="88"/>
  <c r="O1957" i="88"/>
  <c r="S1957" i="88" s="1"/>
  <c r="R1956" i="88"/>
  <c r="Q1956" i="88"/>
  <c r="P1956" i="88"/>
  <c r="O1956" i="88"/>
  <c r="S1956" i="88" s="1"/>
  <c r="R1955" i="88"/>
  <c r="Q1955" i="88"/>
  <c r="T1955" i="88" s="1"/>
  <c r="P1955" i="88"/>
  <c r="O1955" i="88"/>
  <c r="R1954" i="88"/>
  <c r="Q1954" i="88"/>
  <c r="P1954" i="88"/>
  <c r="O1954" i="88"/>
  <c r="S1954" i="88" s="1"/>
  <c r="R1953" i="88"/>
  <c r="Q1953" i="88"/>
  <c r="T1953" i="88" s="1"/>
  <c r="P1953" i="88"/>
  <c r="O1953" i="88"/>
  <c r="R1952" i="88"/>
  <c r="Q1952" i="88"/>
  <c r="P1952" i="88"/>
  <c r="O1952" i="88"/>
  <c r="S1952" i="88" s="1"/>
  <c r="R1951" i="88"/>
  <c r="Q1951" i="88"/>
  <c r="T1951" i="88" s="1"/>
  <c r="P1951" i="88"/>
  <c r="O1951" i="88"/>
  <c r="R1950" i="88"/>
  <c r="Q1950" i="88"/>
  <c r="T1950" i="88" s="1"/>
  <c r="P1950" i="88"/>
  <c r="O1950" i="88"/>
  <c r="S1950" i="88" s="1"/>
  <c r="R1949" i="88"/>
  <c r="Q1949" i="88"/>
  <c r="T1949" i="88" s="1"/>
  <c r="P1949" i="88"/>
  <c r="O1949" i="88"/>
  <c r="R1948" i="88"/>
  <c r="Q1948" i="88"/>
  <c r="P1948" i="88"/>
  <c r="O1948" i="88"/>
  <c r="S1948" i="88" s="1"/>
  <c r="R1947" i="88"/>
  <c r="Q1947" i="88"/>
  <c r="T1947" i="88" s="1"/>
  <c r="P1947" i="88"/>
  <c r="O1947" i="88"/>
  <c r="R1946" i="88"/>
  <c r="Q1946" i="88"/>
  <c r="P1946" i="88"/>
  <c r="O1946" i="88"/>
  <c r="S1946" i="88" s="1"/>
  <c r="R1945" i="88"/>
  <c r="Q1945" i="88"/>
  <c r="T1945" i="88" s="1"/>
  <c r="P1945" i="88"/>
  <c r="O1945" i="88"/>
  <c r="S1945" i="88" s="1"/>
  <c r="R1944" i="88"/>
  <c r="Q1944" i="88"/>
  <c r="P1944" i="88"/>
  <c r="O1944" i="88"/>
  <c r="S1944" i="88" s="1"/>
  <c r="R1943" i="88"/>
  <c r="Q1943" i="88"/>
  <c r="T1943" i="88" s="1"/>
  <c r="P1943" i="88"/>
  <c r="O1943" i="88"/>
  <c r="R1942" i="88"/>
  <c r="Q1942" i="88"/>
  <c r="P1942" i="88"/>
  <c r="O1942" i="88"/>
  <c r="S1942" i="88" s="1"/>
  <c r="R1941" i="88"/>
  <c r="Q1941" i="88"/>
  <c r="T1941" i="88" s="1"/>
  <c r="P1941" i="88"/>
  <c r="O1941" i="88"/>
  <c r="R1940" i="88"/>
  <c r="Q1940" i="88"/>
  <c r="P1940" i="88"/>
  <c r="O1940" i="88"/>
  <c r="S1940" i="88" s="1"/>
  <c r="R1939" i="88"/>
  <c r="Q1939" i="88"/>
  <c r="T1939" i="88" s="1"/>
  <c r="P1939" i="88"/>
  <c r="O1939" i="88"/>
  <c r="S1939" i="88" s="1"/>
  <c r="R1938" i="88"/>
  <c r="Q1938" i="88"/>
  <c r="P1938" i="88"/>
  <c r="O1938" i="88"/>
  <c r="S1938" i="88" s="1"/>
  <c r="R1937" i="88"/>
  <c r="Q1937" i="88"/>
  <c r="T1937" i="88" s="1"/>
  <c r="P1937" i="88"/>
  <c r="O1937" i="88"/>
  <c r="R1936" i="88"/>
  <c r="Q1936" i="88"/>
  <c r="P1936" i="88"/>
  <c r="O1936" i="88"/>
  <c r="S1936" i="88" s="1"/>
  <c r="R1935" i="88"/>
  <c r="Q1935" i="88"/>
  <c r="T1935" i="88" s="1"/>
  <c r="P1935" i="88"/>
  <c r="O1935" i="88"/>
  <c r="R1934" i="88"/>
  <c r="Q1934" i="88"/>
  <c r="P1934" i="88"/>
  <c r="O1934" i="88"/>
  <c r="S1934" i="88" s="1"/>
  <c r="R1933" i="88"/>
  <c r="Q1933" i="88"/>
  <c r="T1933" i="88" s="1"/>
  <c r="P1933" i="88"/>
  <c r="O1933" i="88"/>
  <c r="S1933" i="88" s="1"/>
  <c r="R1932" i="88"/>
  <c r="Q1932" i="88"/>
  <c r="P1932" i="88"/>
  <c r="O1932" i="88"/>
  <c r="S1932" i="88" s="1"/>
  <c r="R1931" i="88"/>
  <c r="Q1931" i="88"/>
  <c r="T1931" i="88" s="1"/>
  <c r="P1931" i="88"/>
  <c r="O1931" i="88"/>
  <c r="R1930" i="88"/>
  <c r="Q1930" i="88"/>
  <c r="P1930" i="88"/>
  <c r="O1930" i="88"/>
  <c r="S1930" i="88" s="1"/>
  <c r="R1929" i="88"/>
  <c r="Q1929" i="88"/>
  <c r="T1929" i="88" s="1"/>
  <c r="P1929" i="88"/>
  <c r="O1929" i="88"/>
  <c r="R1928" i="88"/>
  <c r="Q1928" i="88"/>
  <c r="P1928" i="88"/>
  <c r="O1928" i="88"/>
  <c r="S1928" i="88" s="1"/>
  <c r="R1927" i="88"/>
  <c r="Q1927" i="88"/>
  <c r="T1927" i="88" s="1"/>
  <c r="P1927" i="88"/>
  <c r="O1927" i="88"/>
  <c r="S1927" i="88" s="1"/>
  <c r="R1926" i="88"/>
  <c r="Q1926" i="88"/>
  <c r="T1926" i="88" s="1"/>
  <c r="P1926" i="88"/>
  <c r="O1926" i="88"/>
  <c r="S1926" i="88" s="1"/>
  <c r="R1925" i="88"/>
  <c r="Q1925" i="88"/>
  <c r="T1925" i="88" s="1"/>
  <c r="P1925" i="88"/>
  <c r="O1925" i="88"/>
  <c r="R1924" i="88"/>
  <c r="Q1924" i="88"/>
  <c r="P1924" i="88"/>
  <c r="O1924" i="88"/>
  <c r="S1924" i="88" s="1"/>
  <c r="R1923" i="88"/>
  <c r="Q1923" i="88"/>
  <c r="T1923" i="88" s="1"/>
  <c r="P1923" i="88"/>
  <c r="O1923" i="88"/>
  <c r="R1922" i="88"/>
  <c r="Q1922" i="88"/>
  <c r="P1922" i="88"/>
  <c r="O1922" i="88"/>
  <c r="S1922" i="88" s="1"/>
  <c r="R1921" i="88"/>
  <c r="Q1921" i="88"/>
  <c r="T1921" i="88" s="1"/>
  <c r="P1921" i="88"/>
  <c r="O1921" i="88"/>
  <c r="S1921" i="88" s="1"/>
  <c r="R1920" i="88"/>
  <c r="Q1920" i="88"/>
  <c r="T1920" i="88" s="1"/>
  <c r="P1920" i="88"/>
  <c r="O1920" i="88"/>
  <c r="S1920" i="88" s="1"/>
  <c r="R1919" i="88"/>
  <c r="Q1919" i="88"/>
  <c r="T1919" i="88" s="1"/>
  <c r="P1919" i="88"/>
  <c r="O1919" i="88"/>
  <c r="R1918" i="88"/>
  <c r="Q1918" i="88"/>
  <c r="P1918" i="88"/>
  <c r="O1918" i="88"/>
  <c r="S1918" i="88" s="1"/>
  <c r="R1917" i="88"/>
  <c r="Q1917" i="88"/>
  <c r="T1917" i="88" s="1"/>
  <c r="P1917" i="88"/>
  <c r="O1917" i="88"/>
  <c r="R1916" i="88"/>
  <c r="Q1916" i="88"/>
  <c r="P1916" i="88"/>
  <c r="O1916" i="88"/>
  <c r="S1916" i="88" s="1"/>
  <c r="R1915" i="88"/>
  <c r="Q1915" i="88"/>
  <c r="T1915" i="88" s="1"/>
  <c r="P1915" i="88"/>
  <c r="O1915" i="88"/>
  <c r="S1915" i="88" s="1"/>
  <c r="R1914" i="88"/>
  <c r="Q1914" i="88"/>
  <c r="T1914" i="88" s="1"/>
  <c r="P1914" i="88"/>
  <c r="O1914" i="88"/>
  <c r="S1914" i="88" s="1"/>
  <c r="R1913" i="88"/>
  <c r="Q1913" i="88"/>
  <c r="T1913" i="88" s="1"/>
  <c r="P1913" i="88"/>
  <c r="O1913" i="88"/>
  <c r="R1912" i="88"/>
  <c r="Q1912" i="88"/>
  <c r="P1912" i="88"/>
  <c r="O1912" i="88"/>
  <c r="S1912" i="88" s="1"/>
  <c r="R1911" i="88"/>
  <c r="Q1911" i="88"/>
  <c r="T1911" i="88" s="1"/>
  <c r="P1911" i="88"/>
  <c r="O1911" i="88"/>
  <c r="R1910" i="88"/>
  <c r="Q1910" i="88"/>
  <c r="P1910" i="88"/>
  <c r="O1910" i="88"/>
  <c r="S1910" i="88" s="1"/>
  <c r="R1909" i="88"/>
  <c r="Q1909" i="88"/>
  <c r="T1909" i="88" s="1"/>
  <c r="P1909" i="88"/>
  <c r="O1909" i="88"/>
  <c r="S1909" i="88" s="1"/>
  <c r="R1908" i="88"/>
  <c r="Q1908" i="88"/>
  <c r="P1908" i="88"/>
  <c r="O1908" i="88"/>
  <c r="S1908" i="88" s="1"/>
  <c r="R1907" i="88"/>
  <c r="Q1907" i="88"/>
  <c r="T1907" i="88" s="1"/>
  <c r="P1907" i="88"/>
  <c r="O1907" i="88"/>
  <c r="R1906" i="88"/>
  <c r="Q1906" i="88"/>
  <c r="P1906" i="88"/>
  <c r="O1906" i="88"/>
  <c r="S1906" i="88" s="1"/>
  <c r="R1905" i="88"/>
  <c r="Q1905" i="88"/>
  <c r="T1905" i="88" s="1"/>
  <c r="P1905" i="88"/>
  <c r="O1905" i="88"/>
  <c r="R1904" i="88"/>
  <c r="Q1904" i="88"/>
  <c r="P1904" i="88"/>
  <c r="O1904" i="88"/>
  <c r="S1904" i="88" s="1"/>
  <c r="R1903" i="88"/>
  <c r="Q1903" i="88"/>
  <c r="T1903" i="88" s="1"/>
  <c r="P1903" i="88"/>
  <c r="O1903" i="88"/>
  <c r="R1902" i="88"/>
  <c r="Q1902" i="88"/>
  <c r="T1902" i="88" s="1"/>
  <c r="P1902" i="88"/>
  <c r="O1902" i="88"/>
  <c r="S1902" i="88" s="1"/>
  <c r="R1901" i="88"/>
  <c r="Q1901" i="88"/>
  <c r="T1901" i="88" s="1"/>
  <c r="P1901" i="88"/>
  <c r="O1901" i="88"/>
  <c r="R1900" i="88"/>
  <c r="Q1900" i="88"/>
  <c r="P1900" i="88"/>
  <c r="O1900" i="88"/>
  <c r="S1900" i="88" s="1"/>
  <c r="R1899" i="88"/>
  <c r="Q1899" i="88"/>
  <c r="T1899" i="88" s="1"/>
  <c r="P1899" i="88"/>
  <c r="O1899" i="88"/>
  <c r="R1898" i="88"/>
  <c r="Q1898" i="88"/>
  <c r="P1898" i="88"/>
  <c r="O1898" i="88"/>
  <c r="S1898" i="88" s="1"/>
  <c r="R1897" i="88"/>
  <c r="Q1897" i="88"/>
  <c r="T1897" i="88" s="1"/>
  <c r="P1897" i="88"/>
  <c r="O1897" i="88"/>
  <c r="S1897" i="88" s="1"/>
  <c r="R1896" i="88"/>
  <c r="Q1896" i="88"/>
  <c r="T1896" i="88" s="1"/>
  <c r="P1896" i="88"/>
  <c r="O1896" i="88"/>
  <c r="S1896" i="88" s="1"/>
  <c r="R1895" i="88"/>
  <c r="Q1895" i="88"/>
  <c r="T1895" i="88" s="1"/>
  <c r="P1895" i="88"/>
  <c r="O1895" i="88"/>
  <c r="R1894" i="88"/>
  <c r="Q1894" i="88"/>
  <c r="P1894" i="88"/>
  <c r="O1894" i="88"/>
  <c r="S1894" i="88" s="1"/>
  <c r="R1893" i="88"/>
  <c r="Q1893" i="88"/>
  <c r="T1893" i="88" s="1"/>
  <c r="P1893" i="88"/>
  <c r="O1893" i="88"/>
  <c r="R1892" i="88"/>
  <c r="Q1892" i="88"/>
  <c r="P1892" i="88"/>
  <c r="O1892" i="88"/>
  <c r="S1892" i="88" s="1"/>
  <c r="R1891" i="88"/>
  <c r="Q1891" i="88"/>
  <c r="T1891" i="88" s="1"/>
  <c r="P1891" i="88"/>
  <c r="O1891" i="88"/>
  <c r="S1891" i="88" s="1"/>
  <c r="R1890" i="88"/>
  <c r="Q1890" i="88"/>
  <c r="T1890" i="88" s="1"/>
  <c r="P1890" i="88"/>
  <c r="O1890" i="88"/>
  <c r="S1890" i="88" s="1"/>
  <c r="R1889" i="88"/>
  <c r="Q1889" i="88"/>
  <c r="T1889" i="88" s="1"/>
  <c r="P1889" i="88"/>
  <c r="O1889" i="88"/>
  <c r="R1888" i="88"/>
  <c r="Q1888" i="88"/>
  <c r="P1888" i="88"/>
  <c r="O1888" i="88"/>
  <c r="S1888" i="88" s="1"/>
  <c r="R1887" i="88"/>
  <c r="Q1887" i="88"/>
  <c r="T1887" i="88" s="1"/>
  <c r="P1887" i="88"/>
  <c r="O1887" i="88"/>
  <c r="R1886" i="88"/>
  <c r="Q1886" i="88"/>
  <c r="P1886" i="88"/>
  <c r="O1886" i="88"/>
  <c r="S1886" i="88" s="1"/>
  <c r="R1885" i="88"/>
  <c r="Q1885" i="88"/>
  <c r="T1885" i="88" s="1"/>
  <c r="P1885" i="88"/>
  <c r="O1885" i="88"/>
  <c r="S1885" i="88" s="1"/>
  <c r="R1884" i="88"/>
  <c r="Q1884" i="88"/>
  <c r="T1884" i="88" s="1"/>
  <c r="P1884" i="88"/>
  <c r="O1884" i="88"/>
  <c r="S1884" i="88" s="1"/>
  <c r="R1883" i="88"/>
  <c r="Q1883" i="88"/>
  <c r="T1883" i="88" s="1"/>
  <c r="P1883" i="88"/>
  <c r="O1883" i="88"/>
  <c r="R1882" i="88"/>
  <c r="Q1882" i="88"/>
  <c r="P1882" i="88"/>
  <c r="O1882" i="88"/>
  <c r="S1882" i="88" s="1"/>
  <c r="R1881" i="88"/>
  <c r="Q1881" i="88"/>
  <c r="T1881" i="88" s="1"/>
  <c r="P1881" i="88"/>
  <c r="O1881" i="88"/>
  <c r="R1880" i="88"/>
  <c r="Q1880" i="88"/>
  <c r="P1880" i="88"/>
  <c r="O1880" i="88"/>
  <c r="S1880" i="88" s="1"/>
  <c r="R1879" i="88"/>
  <c r="Q1879" i="88"/>
  <c r="T1879" i="88" s="1"/>
  <c r="P1879" i="88"/>
  <c r="O1879" i="88"/>
  <c r="S1879" i="88" s="1"/>
  <c r="R1878" i="88"/>
  <c r="Q1878" i="88"/>
  <c r="T1878" i="88" s="1"/>
  <c r="P1878" i="88"/>
  <c r="O1878" i="88"/>
  <c r="S1878" i="88" s="1"/>
  <c r="R1877" i="88"/>
  <c r="Q1877" i="88"/>
  <c r="T1877" i="88" s="1"/>
  <c r="P1877" i="88"/>
  <c r="O1877" i="88"/>
  <c r="R1876" i="88"/>
  <c r="Q1876" i="88"/>
  <c r="P1876" i="88"/>
  <c r="O1876" i="88"/>
  <c r="S1876" i="88" s="1"/>
  <c r="R1875" i="88"/>
  <c r="Q1875" i="88"/>
  <c r="T1875" i="88" s="1"/>
  <c r="P1875" i="88"/>
  <c r="O1875" i="88"/>
  <c r="R1874" i="88"/>
  <c r="Q1874" i="88"/>
  <c r="P1874" i="88"/>
  <c r="O1874" i="88"/>
  <c r="S1874" i="88" s="1"/>
  <c r="R1873" i="88"/>
  <c r="Q1873" i="88"/>
  <c r="T1873" i="88" s="1"/>
  <c r="P1873" i="88"/>
  <c r="O1873" i="88"/>
  <c r="S1873" i="88" s="1"/>
  <c r="R1872" i="88"/>
  <c r="Q1872" i="88"/>
  <c r="T1872" i="88" s="1"/>
  <c r="P1872" i="88"/>
  <c r="O1872" i="88"/>
  <c r="S1872" i="88" s="1"/>
  <c r="R1871" i="88"/>
  <c r="Q1871" i="88"/>
  <c r="T1871" i="88" s="1"/>
  <c r="P1871" i="88"/>
  <c r="O1871" i="88"/>
  <c r="R1870" i="88"/>
  <c r="Q1870" i="88"/>
  <c r="P1870" i="88"/>
  <c r="O1870" i="88"/>
  <c r="S1870" i="88" s="1"/>
  <c r="R1869" i="88"/>
  <c r="Q1869" i="88"/>
  <c r="T1869" i="88" s="1"/>
  <c r="P1869" i="88"/>
  <c r="O1869" i="88"/>
  <c r="R1868" i="88"/>
  <c r="Q1868" i="88"/>
  <c r="P1868" i="88"/>
  <c r="O1868" i="88"/>
  <c r="S1868" i="88" s="1"/>
  <c r="R1867" i="88"/>
  <c r="Q1867" i="88"/>
  <c r="T1867" i="88" s="1"/>
  <c r="P1867" i="88"/>
  <c r="O1867" i="88"/>
  <c r="R1866" i="88"/>
  <c r="Q1866" i="88"/>
  <c r="T1866" i="88" s="1"/>
  <c r="P1866" i="88"/>
  <c r="O1866" i="88"/>
  <c r="S1866" i="88" s="1"/>
  <c r="R1865" i="88"/>
  <c r="Q1865" i="88"/>
  <c r="T1865" i="88" s="1"/>
  <c r="P1865" i="88"/>
  <c r="O1865" i="88"/>
  <c r="R1864" i="88"/>
  <c r="Q1864" i="88"/>
  <c r="P1864" i="88"/>
  <c r="O1864" i="88"/>
  <c r="S1864" i="88" s="1"/>
  <c r="R1863" i="88"/>
  <c r="Q1863" i="88"/>
  <c r="T1863" i="88" s="1"/>
  <c r="P1863" i="88"/>
  <c r="O1863" i="88"/>
  <c r="R1862" i="88"/>
  <c r="Q1862" i="88"/>
  <c r="P1862" i="88"/>
  <c r="O1862" i="88"/>
  <c r="S1862" i="88" s="1"/>
  <c r="R1861" i="88"/>
  <c r="Q1861" i="88"/>
  <c r="T1861" i="88" s="1"/>
  <c r="P1861" i="88"/>
  <c r="O1861" i="88"/>
  <c r="S1861" i="88" s="1"/>
  <c r="R1860" i="88"/>
  <c r="Q1860" i="88"/>
  <c r="P1860" i="88"/>
  <c r="O1860" i="88"/>
  <c r="S1860" i="88" s="1"/>
  <c r="R1859" i="88"/>
  <c r="Q1859" i="88"/>
  <c r="T1859" i="88" s="1"/>
  <c r="P1859" i="88"/>
  <c r="O1859" i="88"/>
  <c r="R1858" i="88"/>
  <c r="Q1858" i="88"/>
  <c r="P1858" i="88"/>
  <c r="O1858" i="88"/>
  <c r="S1858" i="88" s="1"/>
  <c r="R1857" i="88"/>
  <c r="Q1857" i="88"/>
  <c r="T1857" i="88" s="1"/>
  <c r="P1857" i="88"/>
  <c r="O1857" i="88"/>
  <c r="R1856" i="88"/>
  <c r="Q1856" i="88"/>
  <c r="P1856" i="88"/>
  <c r="O1856" i="88"/>
  <c r="S1856" i="88" s="1"/>
  <c r="R1855" i="88"/>
  <c r="Q1855" i="88"/>
  <c r="T1855" i="88" s="1"/>
  <c r="P1855" i="88"/>
  <c r="O1855" i="88"/>
  <c r="R1854" i="88"/>
  <c r="Q1854" i="88"/>
  <c r="T1854" i="88" s="1"/>
  <c r="P1854" i="88"/>
  <c r="O1854" i="88"/>
  <c r="S1854" i="88" s="1"/>
  <c r="R1853" i="88"/>
  <c r="Q1853" i="88"/>
  <c r="T1853" i="88" s="1"/>
  <c r="P1853" i="88"/>
  <c r="O1853" i="88"/>
  <c r="R1852" i="88"/>
  <c r="Q1852" i="88"/>
  <c r="P1852" i="88"/>
  <c r="O1852" i="88"/>
  <c r="S1852" i="88" s="1"/>
  <c r="R1851" i="88"/>
  <c r="Q1851" i="88"/>
  <c r="T1851" i="88" s="1"/>
  <c r="P1851" i="88"/>
  <c r="O1851" i="88"/>
  <c r="R1850" i="88"/>
  <c r="Q1850" i="88"/>
  <c r="P1850" i="88"/>
  <c r="O1850" i="88"/>
  <c r="S1850" i="88" s="1"/>
  <c r="R1849" i="88"/>
  <c r="Q1849" i="88"/>
  <c r="T1849" i="88" s="1"/>
  <c r="P1849" i="88"/>
  <c r="O1849" i="88"/>
  <c r="S1849" i="88" s="1"/>
  <c r="R1848" i="88"/>
  <c r="Q1848" i="88"/>
  <c r="T1848" i="88" s="1"/>
  <c r="P1848" i="88"/>
  <c r="O1848" i="88"/>
  <c r="S1848" i="88" s="1"/>
  <c r="R1847" i="88"/>
  <c r="Q1847" i="88"/>
  <c r="T1847" i="88" s="1"/>
  <c r="P1847" i="88"/>
  <c r="O1847" i="88"/>
  <c r="R1846" i="88"/>
  <c r="Q1846" i="88"/>
  <c r="P1846" i="88"/>
  <c r="O1846" i="88"/>
  <c r="S1846" i="88" s="1"/>
  <c r="R1845" i="88"/>
  <c r="Q1845" i="88"/>
  <c r="T1845" i="88" s="1"/>
  <c r="P1845" i="88"/>
  <c r="O1845" i="88"/>
  <c r="R1844" i="88"/>
  <c r="Q1844" i="88"/>
  <c r="P1844" i="88"/>
  <c r="O1844" i="88"/>
  <c r="S1844" i="88" s="1"/>
  <c r="R1843" i="88"/>
  <c r="Q1843" i="88"/>
  <c r="T1843" i="88" s="1"/>
  <c r="P1843" i="88"/>
  <c r="O1843" i="88"/>
  <c r="S1843" i="88" s="1"/>
  <c r="R1842" i="88"/>
  <c r="Q1842" i="88"/>
  <c r="T1842" i="88" s="1"/>
  <c r="P1842" i="88"/>
  <c r="O1842" i="88"/>
  <c r="S1842" i="88" s="1"/>
  <c r="R1841" i="88"/>
  <c r="Q1841" i="88"/>
  <c r="T1841" i="88" s="1"/>
  <c r="P1841" i="88"/>
  <c r="O1841" i="88"/>
  <c r="R1840" i="88"/>
  <c r="Q1840" i="88"/>
  <c r="P1840" i="88"/>
  <c r="O1840" i="88"/>
  <c r="S1840" i="88" s="1"/>
  <c r="R1839" i="88"/>
  <c r="Q1839" i="88"/>
  <c r="T1839" i="88" s="1"/>
  <c r="P1839" i="88"/>
  <c r="O1839" i="88"/>
  <c r="R1838" i="88"/>
  <c r="Q1838" i="88"/>
  <c r="P1838" i="88"/>
  <c r="O1838" i="88"/>
  <c r="S1838" i="88" s="1"/>
  <c r="R1837" i="88"/>
  <c r="Q1837" i="88"/>
  <c r="T1837" i="88" s="1"/>
  <c r="P1837" i="88"/>
  <c r="O1837" i="88"/>
  <c r="S1837" i="88" s="1"/>
  <c r="R1836" i="88"/>
  <c r="Q1836" i="88"/>
  <c r="T1836" i="88" s="1"/>
  <c r="P1836" i="88"/>
  <c r="O1836" i="88"/>
  <c r="S1836" i="88" s="1"/>
  <c r="R1835" i="88"/>
  <c r="Q1835" i="88"/>
  <c r="T1835" i="88" s="1"/>
  <c r="P1835" i="88"/>
  <c r="O1835" i="88"/>
  <c r="R1834" i="88"/>
  <c r="Q1834" i="88"/>
  <c r="P1834" i="88"/>
  <c r="O1834" i="88"/>
  <c r="S1834" i="88" s="1"/>
  <c r="R1833" i="88"/>
  <c r="Q1833" i="88"/>
  <c r="T1833" i="88" s="1"/>
  <c r="P1833" i="88"/>
  <c r="O1833" i="88"/>
  <c r="R1832" i="88"/>
  <c r="Q1832" i="88"/>
  <c r="P1832" i="88"/>
  <c r="O1832" i="88"/>
  <c r="S1832" i="88" s="1"/>
  <c r="R1831" i="88"/>
  <c r="Q1831" i="88"/>
  <c r="T1831" i="88" s="1"/>
  <c r="P1831" i="88"/>
  <c r="O1831" i="88"/>
  <c r="S1831" i="88" s="1"/>
  <c r="R1830" i="88"/>
  <c r="Q1830" i="88"/>
  <c r="T1830" i="88" s="1"/>
  <c r="P1830" i="88"/>
  <c r="O1830" i="88"/>
  <c r="S1830" i="88" s="1"/>
  <c r="R1829" i="88"/>
  <c r="Q1829" i="88"/>
  <c r="T1829" i="88" s="1"/>
  <c r="P1829" i="88"/>
  <c r="O1829" i="88"/>
  <c r="R1828" i="88"/>
  <c r="Q1828" i="88"/>
  <c r="P1828" i="88"/>
  <c r="O1828" i="88"/>
  <c r="S1828" i="88" s="1"/>
  <c r="R1827" i="88"/>
  <c r="Q1827" i="88"/>
  <c r="T1827" i="88" s="1"/>
  <c r="P1827" i="88"/>
  <c r="O1827" i="88"/>
  <c r="R1826" i="88"/>
  <c r="Q1826" i="88"/>
  <c r="P1826" i="88"/>
  <c r="O1826" i="88"/>
  <c r="S1826" i="88" s="1"/>
  <c r="R1825" i="88"/>
  <c r="Q1825" i="88"/>
  <c r="T1825" i="88" s="1"/>
  <c r="P1825" i="88"/>
  <c r="O1825" i="88"/>
  <c r="S1825" i="88" s="1"/>
  <c r="R1824" i="88"/>
  <c r="Q1824" i="88"/>
  <c r="T1824" i="88" s="1"/>
  <c r="P1824" i="88"/>
  <c r="O1824" i="88"/>
  <c r="S1824" i="88" s="1"/>
  <c r="R1823" i="88"/>
  <c r="Q1823" i="88"/>
  <c r="T1823" i="88" s="1"/>
  <c r="P1823" i="88"/>
  <c r="O1823" i="88"/>
  <c r="R1822" i="88"/>
  <c r="Q1822" i="88"/>
  <c r="P1822" i="88"/>
  <c r="O1822" i="88"/>
  <c r="S1822" i="88" s="1"/>
  <c r="R1821" i="88"/>
  <c r="Q1821" i="88"/>
  <c r="T1821" i="88" s="1"/>
  <c r="P1821" i="88"/>
  <c r="O1821" i="88"/>
  <c r="R1820" i="88"/>
  <c r="Q1820" i="88"/>
  <c r="P1820" i="88"/>
  <c r="O1820" i="88"/>
  <c r="S1820" i="88" s="1"/>
  <c r="R1819" i="88"/>
  <c r="Q1819" i="88"/>
  <c r="T1819" i="88" s="1"/>
  <c r="P1819" i="88"/>
  <c r="O1819" i="88"/>
  <c r="S1819" i="88" s="1"/>
  <c r="R1818" i="88"/>
  <c r="Q1818" i="88"/>
  <c r="T1818" i="88" s="1"/>
  <c r="P1818" i="88"/>
  <c r="O1818" i="88"/>
  <c r="S1818" i="88" s="1"/>
  <c r="R1817" i="88"/>
  <c r="Q1817" i="88"/>
  <c r="T1817" i="88" s="1"/>
  <c r="P1817" i="88"/>
  <c r="O1817" i="88"/>
  <c r="R1816" i="88"/>
  <c r="Q1816" i="88"/>
  <c r="P1816" i="88"/>
  <c r="O1816" i="88"/>
  <c r="S1816" i="88" s="1"/>
  <c r="R1815" i="88"/>
  <c r="Q1815" i="88"/>
  <c r="T1815" i="88" s="1"/>
  <c r="P1815" i="88"/>
  <c r="O1815" i="88"/>
  <c r="R1814" i="88"/>
  <c r="Q1814" i="88"/>
  <c r="P1814" i="88"/>
  <c r="O1814" i="88"/>
  <c r="S1814" i="88" s="1"/>
  <c r="R1813" i="88"/>
  <c r="Q1813" i="88"/>
  <c r="T1813" i="88" s="1"/>
  <c r="P1813" i="88"/>
  <c r="O1813" i="88"/>
  <c r="S1813" i="88" s="1"/>
  <c r="R1812" i="88"/>
  <c r="Q1812" i="88"/>
  <c r="P1812" i="88"/>
  <c r="O1812" i="88"/>
  <c r="S1812" i="88" s="1"/>
  <c r="R1811" i="88"/>
  <c r="Q1811" i="88"/>
  <c r="T1811" i="88" s="1"/>
  <c r="P1811" i="88"/>
  <c r="O1811" i="88"/>
  <c r="R1810" i="88"/>
  <c r="Q1810" i="88"/>
  <c r="P1810" i="88"/>
  <c r="O1810" i="88"/>
  <c r="S1810" i="88" s="1"/>
  <c r="R1809" i="88"/>
  <c r="Q1809" i="88"/>
  <c r="T1809" i="88" s="1"/>
  <c r="P1809" i="88"/>
  <c r="O1809" i="88"/>
  <c r="R1808" i="88"/>
  <c r="Q1808" i="88"/>
  <c r="P1808" i="88"/>
  <c r="O1808" i="88"/>
  <c r="S1808" i="88" s="1"/>
  <c r="R1807" i="88"/>
  <c r="Q1807" i="88"/>
  <c r="T1807" i="88" s="1"/>
  <c r="P1807" i="88"/>
  <c r="O1807" i="88"/>
  <c r="R1806" i="88"/>
  <c r="Q1806" i="88"/>
  <c r="T1806" i="88" s="1"/>
  <c r="P1806" i="88"/>
  <c r="O1806" i="88"/>
  <c r="S1806" i="88" s="1"/>
  <c r="R1805" i="88"/>
  <c r="Q1805" i="88"/>
  <c r="T1805" i="88" s="1"/>
  <c r="P1805" i="88"/>
  <c r="O1805" i="88"/>
  <c r="R1804" i="88"/>
  <c r="Q1804" i="88"/>
  <c r="P1804" i="88"/>
  <c r="O1804" i="88"/>
  <c r="S1804" i="88" s="1"/>
  <c r="R1803" i="88"/>
  <c r="Q1803" i="88"/>
  <c r="T1803" i="88" s="1"/>
  <c r="P1803" i="88"/>
  <c r="O1803" i="88"/>
  <c r="R1802" i="88"/>
  <c r="Q1802" i="88"/>
  <c r="P1802" i="88"/>
  <c r="O1802" i="88"/>
  <c r="S1802" i="88" s="1"/>
  <c r="R1801" i="88"/>
  <c r="Q1801" i="88"/>
  <c r="T1801" i="88" s="1"/>
  <c r="P1801" i="88"/>
  <c r="O1801" i="88"/>
  <c r="S1801" i="88" s="1"/>
  <c r="R1800" i="88"/>
  <c r="Q1800" i="88"/>
  <c r="T1800" i="88" s="1"/>
  <c r="P1800" i="88"/>
  <c r="O1800" i="88"/>
  <c r="S1800" i="88" s="1"/>
  <c r="R1799" i="88"/>
  <c r="Q1799" i="88"/>
  <c r="T1799" i="88" s="1"/>
  <c r="P1799" i="88"/>
  <c r="O1799" i="88"/>
  <c r="R1798" i="88"/>
  <c r="Q1798" i="88"/>
  <c r="P1798" i="88"/>
  <c r="O1798" i="88"/>
  <c r="S1798" i="88" s="1"/>
  <c r="R1797" i="88"/>
  <c r="Q1797" i="88"/>
  <c r="T1797" i="88" s="1"/>
  <c r="P1797" i="88"/>
  <c r="O1797" i="88"/>
  <c r="R1796" i="88"/>
  <c r="Q1796" i="88"/>
  <c r="P1796" i="88"/>
  <c r="O1796" i="88"/>
  <c r="S1796" i="88" s="1"/>
  <c r="R1795" i="88"/>
  <c r="Q1795" i="88"/>
  <c r="T1795" i="88" s="1"/>
  <c r="P1795" i="88"/>
  <c r="O1795" i="88"/>
  <c r="R1794" i="88"/>
  <c r="Q1794" i="88"/>
  <c r="P1794" i="88"/>
  <c r="O1794" i="88"/>
  <c r="S1794" i="88" s="1"/>
  <c r="R1793" i="88"/>
  <c r="Q1793" i="88"/>
  <c r="T1793" i="88" s="1"/>
  <c r="P1793" i="88"/>
  <c r="O1793" i="88"/>
  <c r="R1792" i="88"/>
  <c r="Q1792" i="88"/>
  <c r="P1792" i="88"/>
  <c r="O1792" i="88"/>
  <c r="S1792" i="88" s="1"/>
  <c r="R1791" i="88"/>
  <c r="Q1791" i="88"/>
  <c r="T1791" i="88" s="1"/>
  <c r="P1791" i="88"/>
  <c r="O1791" i="88"/>
  <c r="R1790" i="88"/>
  <c r="Q1790" i="88"/>
  <c r="P1790" i="88"/>
  <c r="O1790" i="88"/>
  <c r="S1790" i="88" s="1"/>
  <c r="R1789" i="88"/>
  <c r="Q1789" i="88"/>
  <c r="T1789" i="88" s="1"/>
  <c r="P1789" i="88"/>
  <c r="O1789" i="88"/>
  <c r="S1789" i="88" s="1"/>
  <c r="R1788" i="88"/>
  <c r="Q1788" i="88"/>
  <c r="T1788" i="88" s="1"/>
  <c r="P1788" i="88"/>
  <c r="O1788" i="88"/>
  <c r="S1788" i="88" s="1"/>
  <c r="R1787" i="88"/>
  <c r="Q1787" i="88"/>
  <c r="T1787" i="88" s="1"/>
  <c r="P1787" i="88"/>
  <c r="O1787" i="88"/>
  <c r="R1786" i="88"/>
  <c r="Q1786" i="88"/>
  <c r="P1786" i="88"/>
  <c r="O1786" i="88"/>
  <c r="S1786" i="88" s="1"/>
  <c r="R1785" i="88"/>
  <c r="Q1785" i="88"/>
  <c r="T1785" i="88" s="1"/>
  <c r="P1785" i="88"/>
  <c r="O1785" i="88"/>
  <c r="R1784" i="88"/>
  <c r="Q1784" i="88"/>
  <c r="P1784" i="88"/>
  <c r="O1784" i="88"/>
  <c r="S1784" i="88" s="1"/>
  <c r="R1783" i="88"/>
  <c r="Q1783" i="88"/>
  <c r="T1783" i="88" s="1"/>
  <c r="P1783" i="88"/>
  <c r="O1783" i="88"/>
  <c r="S1783" i="88" s="1"/>
  <c r="R1782" i="88"/>
  <c r="Q1782" i="88"/>
  <c r="T1782" i="88" s="1"/>
  <c r="P1782" i="88"/>
  <c r="O1782" i="88"/>
  <c r="S1782" i="88" s="1"/>
  <c r="R1781" i="88"/>
  <c r="Q1781" i="88"/>
  <c r="T1781" i="88" s="1"/>
  <c r="P1781" i="88"/>
  <c r="O1781" i="88"/>
  <c r="R1780" i="88"/>
  <c r="Q1780" i="88"/>
  <c r="P1780" i="88"/>
  <c r="O1780" i="88"/>
  <c r="S1780" i="88" s="1"/>
  <c r="R1779" i="88"/>
  <c r="Q1779" i="88"/>
  <c r="T1779" i="88" s="1"/>
  <c r="P1779" i="88"/>
  <c r="O1779" i="88"/>
  <c r="R1778" i="88"/>
  <c r="Q1778" i="88"/>
  <c r="P1778" i="88"/>
  <c r="O1778" i="88"/>
  <c r="S1778" i="88" s="1"/>
  <c r="R1777" i="88"/>
  <c r="Q1777" i="88"/>
  <c r="T1777" i="88" s="1"/>
  <c r="P1777" i="88"/>
  <c r="O1777" i="88"/>
  <c r="S1777" i="88" s="1"/>
  <c r="R1776" i="88"/>
  <c r="Q1776" i="88"/>
  <c r="T1776" i="88" s="1"/>
  <c r="P1776" i="88"/>
  <c r="O1776" i="88"/>
  <c r="S1776" i="88" s="1"/>
  <c r="R1775" i="88"/>
  <c r="Q1775" i="88"/>
  <c r="T1775" i="88" s="1"/>
  <c r="P1775" i="88"/>
  <c r="O1775" i="88"/>
  <c r="R1774" i="88"/>
  <c r="Q1774" i="88"/>
  <c r="P1774" i="88"/>
  <c r="O1774" i="88"/>
  <c r="S1774" i="88" s="1"/>
  <c r="R1773" i="88"/>
  <c r="Q1773" i="88"/>
  <c r="T1773" i="88" s="1"/>
  <c r="P1773" i="88"/>
  <c r="O1773" i="88"/>
  <c r="R1772" i="88"/>
  <c r="Q1772" i="88"/>
  <c r="P1772" i="88"/>
  <c r="O1772" i="88"/>
  <c r="S1772" i="88" s="1"/>
  <c r="R1771" i="88"/>
  <c r="Q1771" i="88"/>
  <c r="T1771" i="88" s="1"/>
  <c r="P1771" i="88"/>
  <c r="O1771" i="88"/>
  <c r="S1771" i="88" s="1"/>
  <c r="R1770" i="88"/>
  <c r="Q1770" i="88"/>
  <c r="T1770" i="88" s="1"/>
  <c r="P1770" i="88"/>
  <c r="O1770" i="88"/>
  <c r="S1770" i="88" s="1"/>
  <c r="R1769" i="88"/>
  <c r="Q1769" i="88"/>
  <c r="T1769" i="88" s="1"/>
  <c r="P1769" i="88"/>
  <c r="O1769" i="88"/>
  <c r="R1768" i="88"/>
  <c r="Q1768" i="88"/>
  <c r="P1768" i="88"/>
  <c r="O1768" i="88"/>
  <c r="S1768" i="88" s="1"/>
  <c r="R1767" i="88"/>
  <c r="Q1767" i="88"/>
  <c r="T1767" i="88" s="1"/>
  <c r="P1767" i="88"/>
  <c r="O1767" i="88"/>
  <c r="R1766" i="88"/>
  <c r="Q1766" i="88"/>
  <c r="P1766" i="88"/>
  <c r="O1766" i="88"/>
  <c r="S1766" i="88" s="1"/>
  <c r="R1765" i="88"/>
  <c r="Q1765" i="88"/>
  <c r="T1765" i="88" s="1"/>
  <c r="P1765" i="88"/>
  <c r="O1765" i="88"/>
  <c r="S1765" i="88" s="1"/>
  <c r="R1764" i="88"/>
  <c r="Q1764" i="88"/>
  <c r="P1764" i="88"/>
  <c r="O1764" i="88"/>
  <c r="S1764" i="88" s="1"/>
  <c r="R1763" i="88"/>
  <c r="Q1763" i="88"/>
  <c r="T1763" i="88" s="1"/>
  <c r="P1763" i="88"/>
  <c r="O1763" i="88"/>
  <c r="R1762" i="88"/>
  <c r="Q1762" i="88"/>
  <c r="P1762" i="88"/>
  <c r="O1762" i="88"/>
  <c r="S1762" i="88" s="1"/>
  <c r="R1761" i="88"/>
  <c r="Q1761" i="88"/>
  <c r="T1761" i="88" s="1"/>
  <c r="P1761" i="88"/>
  <c r="O1761" i="88"/>
  <c r="R1760" i="88"/>
  <c r="Q1760" i="88"/>
  <c r="P1760" i="88"/>
  <c r="O1760" i="88"/>
  <c r="S1760" i="88" s="1"/>
  <c r="R1759" i="88"/>
  <c r="Q1759" i="88"/>
  <c r="T1759" i="88" s="1"/>
  <c r="P1759" i="88"/>
  <c r="O1759" i="88"/>
  <c r="R1758" i="88"/>
  <c r="Q1758" i="88"/>
  <c r="T1758" i="88" s="1"/>
  <c r="P1758" i="88"/>
  <c r="O1758" i="88"/>
  <c r="S1758" i="88" s="1"/>
  <c r="R1757" i="88"/>
  <c r="Q1757" i="88"/>
  <c r="T1757" i="88" s="1"/>
  <c r="P1757" i="88"/>
  <c r="O1757" i="88"/>
  <c r="R1756" i="88"/>
  <c r="Q1756" i="88"/>
  <c r="P1756" i="88"/>
  <c r="O1756" i="88"/>
  <c r="S1756" i="88" s="1"/>
  <c r="R1755" i="88"/>
  <c r="Q1755" i="88"/>
  <c r="T1755" i="88" s="1"/>
  <c r="P1755" i="88"/>
  <c r="O1755" i="88"/>
  <c r="R1754" i="88"/>
  <c r="Q1754" i="88"/>
  <c r="P1754" i="88"/>
  <c r="O1754" i="88"/>
  <c r="S1754" i="88" s="1"/>
  <c r="R1753" i="88"/>
  <c r="Q1753" i="88"/>
  <c r="T1753" i="88" s="1"/>
  <c r="P1753" i="88"/>
  <c r="O1753" i="88"/>
  <c r="S1753" i="88" s="1"/>
  <c r="R1752" i="88"/>
  <c r="Q1752" i="88"/>
  <c r="P1752" i="88"/>
  <c r="O1752" i="88"/>
  <c r="S1752" i="88" s="1"/>
  <c r="R1751" i="88"/>
  <c r="Q1751" i="88"/>
  <c r="T1751" i="88" s="1"/>
  <c r="P1751" i="88"/>
  <c r="O1751" i="88"/>
  <c r="R1750" i="88"/>
  <c r="Q1750" i="88"/>
  <c r="P1750" i="88"/>
  <c r="O1750" i="88"/>
  <c r="R1749" i="88"/>
  <c r="Q1749" i="88"/>
  <c r="T1749" i="88" s="1"/>
  <c r="P1749" i="88"/>
  <c r="O1749" i="88"/>
  <c r="R1748" i="88"/>
  <c r="Q1748" i="88"/>
  <c r="P1748" i="88"/>
  <c r="O1748" i="88"/>
  <c r="R1747" i="88"/>
  <c r="Q1747" i="88"/>
  <c r="T1747" i="88" s="1"/>
  <c r="P1747" i="88"/>
  <c r="O1747" i="88"/>
  <c r="S1747" i="88" s="1"/>
  <c r="R1746" i="88"/>
  <c r="Q1746" i="88"/>
  <c r="P1746" i="88"/>
  <c r="O1746" i="88"/>
  <c r="R1745" i="88"/>
  <c r="Q1745" i="88"/>
  <c r="T1745" i="88" s="1"/>
  <c r="P1745" i="88"/>
  <c r="O1745" i="88"/>
  <c r="R1744" i="88"/>
  <c r="Q1744" i="88"/>
  <c r="P1744" i="88"/>
  <c r="O1744" i="88"/>
  <c r="R1743" i="88"/>
  <c r="Q1743" i="88"/>
  <c r="T1743" i="88" s="1"/>
  <c r="P1743" i="88"/>
  <c r="O1743" i="88"/>
  <c r="R1742" i="88"/>
  <c r="Q1742" i="88"/>
  <c r="P1742" i="88"/>
  <c r="O1742" i="88"/>
  <c r="R1741" i="88"/>
  <c r="Q1741" i="88"/>
  <c r="T1741" i="88" s="1"/>
  <c r="P1741" i="88"/>
  <c r="O1741" i="88"/>
  <c r="S1741" i="88" s="1"/>
  <c r="R1740" i="88"/>
  <c r="Q1740" i="88"/>
  <c r="P1740" i="88"/>
  <c r="O1740" i="88"/>
  <c r="R1739" i="88"/>
  <c r="Q1739" i="88"/>
  <c r="T1739" i="88" s="1"/>
  <c r="P1739" i="88"/>
  <c r="O1739" i="88"/>
  <c r="R1738" i="88"/>
  <c r="Q1738" i="88"/>
  <c r="P1738" i="88"/>
  <c r="O1738" i="88"/>
  <c r="R1737" i="88"/>
  <c r="Q1737" i="88"/>
  <c r="T1737" i="88" s="1"/>
  <c r="P1737" i="88"/>
  <c r="O1737" i="88"/>
  <c r="R1736" i="88"/>
  <c r="Q1736" i="88"/>
  <c r="P1736" i="88"/>
  <c r="O1736" i="88"/>
  <c r="R1735" i="88"/>
  <c r="Q1735" i="88"/>
  <c r="T1735" i="88" s="1"/>
  <c r="P1735" i="88"/>
  <c r="O1735" i="88"/>
  <c r="S1735" i="88" s="1"/>
  <c r="R1734" i="88"/>
  <c r="Q1734" i="88"/>
  <c r="T1734" i="88" s="1"/>
  <c r="P1734" i="88"/>
  <c r="O1734" i="88"/>
  <c r="R1733" i="88"/>
  <c r="Q1733" i="88"/>
  <c r="T1733" i="88" s="1"/>
  <c r="P1733" i="88"/>
  <c r="O1733" i="88"/>
  <c r="R1732" i="88"/>
  <c r="Q1732" i="88"/>
  <c r="P1732" i="88"/>
  <c r="O1732" i="88"/>
  <c r="R1731" i="88"/>
  <c r="Q1731" i="88"/>
  <c r="T1731" i="88" s="1"/>
  <c r="P1731" i="88"/>
  <c r="O1731" i="88"/>
  <c r="R1730" i="88"/>
  <c r="Q1730" i="88"/>
  <c r="P1730" i="88"/>
  <c r="O1730" i="88"/>
  <c r="R1729" i="88"/>
  <c r="Q1729" i="88"/>
  <c r="T1729" i="88" s="1"/>
  <c r="P1729" i="88"/>
  <c r="O1729" i="88"/>
  <c r="S1729" i="88" s="1"/>
  <c r="R1728" i="88"/>
  <c r="Q1728" i="88"/>
  <c r="T1728" i="88" s="1"/>
  <c r="P1728" i="88"/>
  <c r="O1728" i="88"/>
  <c r="R1727" i="88"/>
  <c r="Q1727" i="88"/>
  <c r="T1727" i="88" s="1"/>
  <c r="P1727" i="88"/>
  <c r="O1727" i="88"/>
  <c r="R1726" i="88"/>
  <c r="Q1726" i="88"/>
  <c r="P1726" i="88"/>
  <c r="O1726" i="88"/>
  <c r="R1725" i="88"/>
  <c r="Q1725" i="88"/>
  <c r="T1725" i="88" s="1"/>
  <c r="P1725" i="88"/>
  <c r="O1725" i="88"/>
  <c r="R1724" i="88"/>
  <c r="Q1724" i="88"/>
  <c r="P1724" i="88"/>
  <c r="O1724" i="88"/>
  <c r="R1723" i="88"/>
  <c r="Q1723" i="88"/>
  <c r="T1723" i="88" s="1"/>
  <c r="P1723" i="88"/>
  <c r="O1723" i="88"/>
  <c r="R1722" i="88"/>
  <c r="Q1722" i="88"/>
  <c r="P1722" i="88"/>
  <c r="O1722" i="88"/>
  <c r="R1721" i="88"/>
  <c r="Q1721" i="88"/>
  <c r="T1721" i="88" s="1"/>
  <c r="P1721" i="88"/>
  <c r="O1721" i="88"/>
  <c r="R1720" i="88"/>
  <c r="Q1720" i="88"/>
  <c r="P1720" i="88"/>
  <c r="O1720" i="88"/>
  <c r="R1719" i="88"/>
  <c r="Q1719" i="88"/>
  <c r="T1719" i="88" s="1"/>
  <c r="P1719" i="88"/>
  <c r="O1719" i="88"/>
  <c r="R1718" i="88"/>
  <c r="Q1718" i="88"/>
  <c r="P1718" i="88"/>
  <c r="O1718" i="88"/>
  <c r="R1717" i="88"/>
  <c r="Q1717" i="88"/>
  <c r="T1717" i="88" s="1"/>
  <c r="P1717" i="88"/>
  <c r="O1717" i="88"/>
  <c r="S1717" i="88" s="1"/>
  <c r="R1716" i="88"/>
  <c r="Q1716" i="88"/>
  <c r="P1716" i="88"/>
  <c r="O1716" i="88"/>
  <c r="R1715" i="88"/>
  <c r="Q1715" i="88"/>
  <c r="T1715" i="88" s="1"/>
  <c r="P1715" i="88"/>
  <c r="O1715" i="88"/>
  <c r="R1714" i="88"/>
  <c r="Q1714" i="88"/>
  <c r="P1714" i="88"/>
  <c r="O1714" i="88"/>
  <c r="R1713" i="88"/>
  <c r="Q1713" i="88"/>
  <c r="T1713" i="88" s="1"/>
  <c r="P1713" i="88"/>
  <c r="O1713" i="88"/>
  <c r="R1712" i="88"/>
  <c r="Q1712" i="88"/>
  <c r="P1712" i="88"/>
  <c r="O1712" i="88"/>
  <c r="R1711" i="88"/>
  <c r="Q1711" i="88"/>
  <c r="T1711" i="88" s="1"/>
  <c r="P1711" i="88"/>
  <c r="O1711" i="88"/>
  <c r="R1710" i="88"/>
  <c r="Q1710" i="88"/>
  <c r="T1710" i="88" s="1"/>
  <c r="P1710" i="88"/>
  <c r="O1710" i="88"/>
  <c r="R1709" i="88"/>
  <c r="Q1709" i="88"/>
  <c r="T1709" i="88" s="1"/>
  <c r="P1709" i="88"/>
  <c r="O1709" i="88"/>
  <c r="R1708" i="88"/>
  <c r="Q1708" i="88"/>
  <c r="P1708" i="88"/>
  <c r="O1708" i="88"/>
  <c r="R1707" i="88"/>
  <c r="Q1707" i="88"/>
  <c r="T1707" i="88" s="1"/>
  <c r="P1707" i="88"/>
  <c r="O1707" i="88"/>
  <c r="R1706" i="88"/>
  <c r="Q1706" i="88"/>
  <c r="P1706" i="88"/>
  <c r="O1706" i="88"/>
  <c r="R1705" i="88"/>
  <c r="Q1705" i="88"/>
  <c r="T1705" i="88" s="1"/>
  <c r="P1705" i="88"/>
  <c r="O1705" i="88"/>
  <c r="S1705" i="88" s="1"/>
  <c r="R1704" i="88"/>
  <c r="Q1704" i="88"/>
  <c r="T1704" i="88" s="1"/>
  <c r="P1704" i="88"/>
  <c r="O1704" i="88"/>
  <c r="R1703" i="88"/>
  <c r="Q1703" i="88"/>
  <c r="T1703" i="88" s="1"/>
  <c r="P1703" i="88"/>
  <c r="O1703" i="88"/>
  <c r="R1702" i="88"/>
  <c r="Q1702" i="88"/>
  <c r="P1702" i="88"/>
  <c r="O1702" i="88"/>
  <c r="R1701" i="88"/>
  <c r="Q1701" i="88"/>
  <c r="T1701" i="88" s="1"/>
  <c r="P1701" i="88"/>
  <c r="O1701" i="88"/>
  <c r="R1700" i="88"/>
  <c r="Q1700" i="88"/>
  <c r="P1700" i="88"/>
  <c r="O1700" i="88"/>
  <c r="R1699" i="88"/>
  <c r="Q1699" i="88"/>
  <c r="T1699" i="88" s="1"/>
  <c r="P1699" i="88"/>
  <c r="O1699" i="88"/>
  <c r="S1699" i="88" s="1"/>
  <c r="R1698" i="88"/>
  <c r="Q1698" i="88"/>
  <c r="T1698" i="88" s="1"/>
  <c r="P1698" i="88"/>
  <c r="O1698" i="88"/>
  <c r="R1697" i="88"/>
  <c r="Q1697" i="88"/>
  <c r="T1697" i="88" s="1"/>
  <c r="P1697" i="88"/>
  <c r="O1697" i="88"/>
  <c r="R1696" i="88"/>
  <c r="Q1696" i="88"/>
  <c r="P1696" i="88"/>
  <c r="O1696" i="88"/>
  <c r="R1695" i="88"/>
  <c r="Q1695" i="88"/>
  <c r="T1695" i="88" s="1"/>
  <c r="P1695" i="88"/>
  <c r="O1695" i="88"/>
  <c r="R1694" i="88"/>
  <c r="Q1694" i="88"/>
  <c r="P1694" i="88"/>
  <c r="O1694" i="88"/>
  <c r="R1693" i="88"/>
  <c r="Q1693" i="88"/>
  <c r="T1693" i="88" s="1"/>
  <c r="P1693" i="88"/>
  <c r="O1693" i="88"/>
  <c r="S1693" i="88" s="1"/>
  <c r="R1692" i="88"/>
  <c r="Q1692" i="88"/>
  <c r="T1692" i="88" s="1"/>
  <c r="P1692" i="88"/>
  <c r="O1692" i="88"/>
  <c r="R1691" i="88"/>
  <c r="Q1691" i="88"/>
  <c r="T1691" i="88" s="1"/>
  <c r="P1691" i="88"/>
  <c r="O1691" i="88"/>
  <c r="R1690" i="88"/>
  <c r="Q1690" i="88"/>
  <c r="P1690" i="88"/>
  <c r="O1690" i="88"/>
  <c r="R1689" i="88"/>
  <c r="Q1689" i="88"/>
  <c r="T1689" i="88" s="1"/>
  <c r="P1689" i="88"/>
  <c r="O1689" i="88"/>
  <c r="R1688" i="88"/>
  <c r="Q1688" i="88"/>
  <c r="P1688" i="88"/>
  <c r="O1688" i="88"/>
  <c r="R1687" i="88"/>
  <c r="Q1687" i="88"/>
  <c r="T1687" i="88" s="1"/>
  <c r="P1687" i="88"/>
  <c r="O1687" i="88"/>
  <c r="S1687" i="88" s="1"/>
  <c r="R1686" i="88"/>
  <c r="Q1686" i="88"/>
  <c r="T1686" i="88" s="1"/>
  <c r="P1686" i="88"/>
  <c r="O1686" i="88"/>
  <c r="R1685" i="88"/>
  <c r="Q1685" i="88"/>
  <c r="T1685" i="88" s="1"/>
  <c r="P1685" i="88"/>
  <c r="O1685" i="88"/>
  <c r="R1684" i="88"/>
  <c r="Q1684" i="88"/>
  <c r="P1684" i="88"/>
  <c r="O1684" i="88"/>
  <c r="R1683" i="88"/>
  <c r="Q1683" i="88"/>
  <c r="T1683" i="88" s="1"/>
  <c r="P1683" i="88"/>
  <c r="O1683" i="88"/>
  <c r="R1682" i="88"/>
  <c r="Q1682" i="88"/>
  <c r="P1682" i="88"/>
  <c r="O1682" i="88"/>
  <c r="R1681" i="88"/>
  <c r="Q1681" i="88"/>
  <c r="T1681" i="88" s="1"/>
  <c r="P1681" i="88"/>
  <c r="O1681" i="88"/>
  <c r="S1681" i="88" s="1"/>
  <c r="R1680" i="88"/>
  <c r="Q1680" i="88"/>
  <c r="T1680" i="88" s="1"/>
  <c r="P1680" i="88"/>
  <c r="O1680" i="88"/>
  <c r="R1679" i="88"/>
  <c r="Q1679" i="88"/>
  <c r="T1679" i="88" s="1"/>
  <c r="P1679" i="88"/>
  <c r="O1679" i="88"/>
  <c r="R1678" i="88"/>
  <c r="Q1678" i="88"/>
  <c r="P1678" i="88"/>
  <c r="O1678" i="88"/>
  <c r="R1677" i="88"/>
  <c r="Q1677" i="88"/>
  <c r="T1677" i="88" s="1"/>
  <c r="P1677" i="88"/>
  <c r="O1677" i="88"/>
  <c r="R1676" i="88"/>
  <c r="Q1676" i="88"/>
  <c r="P1676" i="88"/>
  <c r="O1676" i="88"/>
  <c r="R1675" i="88"/>
  <c r="Q1675" i="88"/>
  <c r="T1675" i="88" s="1"/>
  <c r="P1675" i="88"/>
  <c r="O1675" i="88"/>
  <c r="S1675" i="88" s="1"/>
  <c r="R1674" i="88"/>
  <c r="Q1674" i="88"/>
  <c r="T1674" i="88" s="1"/>
  <c r="P1674" i="88"/>
  <c r="O1674" i="88"/>
  <c r="R1673" i="88"/>
  <c r="Q1673" i="88"/>
  <c r="T1673" i="88" s="1"/>
  <c r="P1673" i="88"/>
  <c r="O1673" i="88"/>
  <c r="R1672" i="88"/>
  <c r="Q1672" i="88"/>
  <c r="P1672" i="88"/>
  <c r="O1672" i="88"/>
  <c r="R1671" i="88"/>
  <c r="Q1671" i="88"/>
  <c r="T1671" i="88" s="1"/>
  <c r="P1671" i="88"/>
  <c r="O1671" i="88"/>
  <c r="R1670" i="88"/>
  <c r="Q1670" i="88"/>
  <c r="P1670" i="88"/>
  <c r="O1670" i="88"/>
  <c r="R1669" i="88"/>
  <c r="Q1669" i="88"/>
  <c r="T1669" i="88" s="1"/>
  <c r="P1669" i="88"/>
  <c r="O1669" i="88"/>
  <c r="S1669" i="88" s="1"/>
  <c r="R1668" i="88"/>
  <c r="Q1668" i="88"/>
  <c r="P1668" i="88"/>
  <c r="O1668" i="88"/>
  <c r="R1667" i="88"/>
  <c r="Q1667" i="88"/>
  <c r="T1667" i="88" s="1"/>
  <c r="P1667" i="88"/>
  <c r="O1667" i="88"/>
  <c r="R1666" i="88"/>
  <c r="Q1666" i="88"/>
  <c r="P1666" i="88"/>
  <c r="O1666" i="88"/>
  <c r="R1665" i="88"/>
  <c r="Q1665" i="88"/>
  <c r="T1665" i="88" s="1"/>
  <c r="P1665" i="88"/>
  <c r="O1665" i="88"/>
  <c r="R1664" i="88"/>
  <c r="Q1664" i="88"/>
  <c r="P1664" i="88"/>
  <c r="O1664" i="88"/>
  <c r="R1663" i="88"/>
  <c r="Q1663" i="88"/>
  <c r="T1663" i="88" s="1"/>
  <c r="P1663" i="88"/>
  <c r="O1663" i="88"/>
  <c r="S1663" i="88" s="1"/>
  <c r="R1662" i="88"/>
  <c r="Q1662" i="88"/>
  <c r="T1662" i="88" s="1"/>
  <c r="P1662" i="88"/>
  <c r="O1662" i="88"/>
  <c r="R1661" i="88"/>
  <c r="Q1661" i="88"/>
  <c r="T1661" i="88" s="1"/>
  <c r="P1661" i="88"/>
  <c r="O1661" i="88"/>
  <c r="R1660" i="88"/>
  <c r="Q1660" i="88"/>
  <c r="P1660" i="88"/>
  <c r="O1660" i="88"/>
  <c r="R1659" i="88"/>
  <c r="Q1659" i="88"/>
  <c r="T1659" i="88" s="1"/>
  <c r="P1659" i="88"/>
  <c r="O1659" i="88"/>
  <c r="R1658" i="88"/>
  <c r="Q1658" i="88"/>
  <c r="P1658" i="88"/>
  <c r="O1658" i="88"/>
  <c r="R1657" i="88"/>
  <c r="Q1657" i="88"/>
  <c r="T1657" i="88" s="1"/>
  <c r="P1657" i="88"/>
  <c r="O1657" i="88"/>
  <c r="S1657" i="88" s="1"/>
  <c r="R1656" i="88"/>
  <c r="Q1656" i="88"/>
  <c r="T1656" i="88" s="1"/>
  <c r="P1656" i="88"/>
  <c r="O1656" i="88"/>
  <c r="R1655" i="88"/>
  <c r="Q1655" i="88"/>
  <c r="T1655" i="88" s="1"/>
  <c r="P1655" i="88"/>
  <c r="O1655" i="88"/>
  <c r="R1654" i="88"/>
  <c r="Q1654" i="88"/>
  <c r="P1654" i="88"/>
  <c r="O1654" i="88"/>
  <c r="R1653" i="88"/>
  <c r="Q1653" i="88"/>
  <c r="T1653" i="88" s="1"/>
  <c r="P1653" i="88"/>
  <c r="O1653" i="88"/>
  <c r="R1652" i="88"/>
  <c r="Q1652" i="88"/>
  <c r="P1652" i="88"/>
  <c r="O1652" i="88"/>
  <c r="R1651" i="88"/>
  <c r="Q1651" i="88"/>
  <c r="T1651" i="88" s="1"/>
  <c r="P1651" i="88"/>
  <c r="O1651" i="88"/>
  <c r="R1650" i="88"/>
  <c r="Q1650" i="88"/>
  <c r="T1650" i="88" s="1"/>
  <c r="P1650" i="88"/>
  <c r="O1650" i="88"/>
  <c r="R1649" i="88"/>
  <c r="Q1649" i="88"/>
  <c r="T1649" i="88" s="1"/>
  <c r="P1649" i="88"/>
  <c r="O1649" i="88"/>
  <c r="R1648" i="88"/>
  <c r="Q1648" i="88"/>
  <c r="P1648" i="88"/>
  <c r="O1648" i="88"/>
  <c r="R1647" i="88"/>
  <c r="Q1647" i="88"/>
  <c r="T1647" i="88" s="1"/>
  <c r="P1647" i="88"/>
  <c r="O1647" i="88"/>
  <c r="R1646" i="88"/>
  <c r="Q1646" i="88"/>
  <c r="P1646" i="88"/>
  <c r="O1646" i="88"/>
  <c r="R1645" i="88"/>
  <c r="Q1645" i="88"/>
  <c r="T1645" i="88" s="1"/>
  <c r="P1645" i="88"/>
  <c r="O1645" i="88"/>
  <c r="S1645" i="88" s="1"/>
  <c r="R1644" i="88"/>
  <c r="Q1644" i="88"/>
  <c r="T1644" i="88" s="1"/>
  <c r="P1644" i="88"/>
  <c r="O1644" i="88"/>
  <c r="R1643" i="88"/>
  <c r="Q1643" i="88"/>
  <c r="T1643" i="88" s="1"/>
  <c r="P1643" i="88"/>
  <c r="O1643" i="88"/>
  <c r="R1642" i="88"/>
  <c r="Q1642" i="88"/>
  <c r="P1642" i="88"/>
  <c r="O1642" i="88"/>
  <c r="R1641" i="88"/>
  <c r="Q1641" i="88"/>
  <c r="T1641" i="88" s="1"/>
  <c r="P1641" i="88"/>
  <c r="O1641" i="88"/>
  <c r="R1640" i="88"/>
  <c r="Q1640" i="88"/>
  <c r="P1640" i="88"/>
  <c r="O1640" i="88"/>
  <c r="R1639" i="88"/>
  <c r="Q1639" i="88"/>
  <c r="T1639" i="88" s="1"/>
  <c r="P1639" i="88"/>
  <c r="O1639" i="88"/>
  <c r="S1639" i="88" s="1"/>
  <c r="R1638" i="88"/>
  <c r="Q1638" i="88"/>
  <c r="P1638" i="88"/>
  <c r="O1638" i="88"/>
  <c r="R1637" i="88"/>
  <c r="Q1637" i="88"/>
  <c r="T1637" i="88" s="1"/>
  <c r="P1637" i="88"/>
  <c r="O1637" i="88"/>
  <c r="R1636" i="88"/>
  <c r="Q1636" i="88"/>
  <c r="P1636" i="88"/>
  <c r="O1636" i="88"/>
  <c r="S1636" i="88" s="1"/>
  <c r="R1635" i="88"/>
  <c r="Q1635" i="88"/>
  <c r="T1635" i="88" s="1"/>
  <c r="P1635" i="88"/>
  <c r="O1635" i="88"/>
  <c r="R1634" i="88"/>
  <c r="Q1634" i="88"/>
  <c r="P1634" i="88"/>
  <c r="O1634" i="88"/>
  <c r="S1634" i="88" s="1"/>
  <c r="R1633" i="88"/>
  <c r="Q1633" i="88"/>
  <c r="T1633" i="88" s="1"/>
  <c r="P1633" i="88"/>
  <c r="O1633" i="88"/>
  <c r="S1633" i="88" s="1"/>
  <c r="R1632" i="88"/>
  <c r="Q1632" i="88"/>
  <c r="T1632" i="88" s="1"/>
  <c r="P1632" i="88"/>
  <c r="O1632" i="88"/>
  <c r="S1632" i="88" s="1"/>
  <c r="R1631" i="88"/>
  <c r="Q1631" i="88"/>
  <c r="T1631" i="88" s="1"/>
  <c r="P1631" i="88"/>
  <c r="O1631" i="88"/>
  <c r="R1630" i="88"/>
  <c r="Q1630" i="88"/>
  <c r="P1630" i="88"/>
  <c r="O1630" i="88"/>
  <c r="S1630" i="88" s="1"/>
  <c r="R1629" i="88"/>
  <c r="Q1629" i="88"/>
  <c r="T1629" i="88" s="1"/>
  <c r="P1629" i="88"/>
  <c r="O1629" i="88"/>
  <c r="R1628" i="88"/>
  <c r="Q1628" i="88"/>
  <c r="P1628" i="88"/>
  <c r="O1628" i="88"/>
  <c r="S1628" i="88" s="1"/>
  <c r="R1627" i="88"/>
  <c r="Q1627" i="88"/>
  <c r="T1627" i="88" s="1"/>
  <c r="P1627" i="88"/>
  <c r="O1627" i="88"/>
  <c r="S1627" i="88" s="1"/>
  <c r="R1626" i="88"/>
  <c r="Q1626" i="88"/>
  <c r="T1626" i="88" s="1"/>
  <c r="P1626" i="88"/>
  <c r="O1626" i="88"/>
  <c r="S1626" i="88" s="1"/>
  <c r="R1625" i="88"/>
  <c r="Q1625" i="88"/>
  <c r="T1625" i="88" s="1"/>
  <c r="P1625" i="88"/>
  <c r="O1625" i="88"/>
  <c r="R1624" i="88"/>
  <c r="Q1624" i="88"/>
  <c r="P1624" i="88"/>
  <c r="O1624" i="88"/>
  <c r="S1624" i="88" s="1"/>
  <c r="R1623" i="88"/>
  <c r="Q1623" i="88"/>
  <c r="T1623" i="88" s="1"/>
  <c r="P1623" i="88"/>
  <c r="O1623" i="88"/>
  <c r="R1622" i="88"/>
  <c r="Q1622" i="88"/>
  <c r="P1622" i="88"/>
  <c r="O1622" i="88"/>
  <c r="S1622" i="88" s="1"/>
  <c r="R1621" i="88"/>
  <c r="Q1621" i="88"/>
  <c r="T1621" i="88" s="1"/>
  <c r="P1621" i="88"/>
  <c r="O1621" i="88"/>
  <c r="S1621" i="88" s="1"/>
  <c r="R1620" i="88"/>
  <c r="Q1620" i="88"/>
  <c r="T1620" i="88" s="1"/>
  <c r="P1620" i="88"/>
  <c r="O1620" i="88"/>
  <c r="S1620" i="88" s="1"/>
  <c r="R1619" i="88"/>
  <c r="Q1619" i="88"/>
  <c r="T1619" i="88" s="1"/>
  <c r="P1619" i="88"/>
  <c r="O1619" i="88"/>
  <c r="R1618" i="88"/>
  <c r="Q1618" i="88"/>
  <c r="P1618" i="88"/>
  <c r="O1618" i="88"/>
  <c r="S1618" i="88" s="1"/>
  <c r="R1617" i="88"/>
  <c r="Q1617" i="88"/>
  <c r="T1617" i="88" s="1"/>
  <c r="P1617" i="88"/>
  <c r="O1617" i="88"/>
  <c r="R1616" i="88"/>
  <c r="Q1616" i="88"/>
  <c r="P1616" i="88"/>
  <c r="O1616" i="88"/>
  <c r="S1616" i="88" s="1"/>
  <c r="R1615" i="88"/>
  <c r="Q1615" i="88"/>
  <c r="T1615" i="88" s="1"/>
  <c r="P1615" i="88"/>
  <c r="O1615" i="88"/>
  <c r="S1615" i="88" s="1"/>
  <c r="R1614" i="88"/>
  <c r="Q1614" i="88"/>
  <c r="T1614" i="88" s="1"/>
  <c r="P1614" i="88"/>
  <c r="O1614" i="88"/>
  <c r="S1614" i="88" s="1"/>
  <c r="R1613" i="88"/>
  <c r="Q1613" i="88"/>
  <c r="T1613" i="88" s="1"/>
  <c r="P1613" i="88"/>
  <c r="O1613" i="88"/>
  <c r="R1612" i="88"/>
  <c r="Q1612" i="88"/>
  <c r="P1612" i="88"/>
  <c r="O1612" i="88"/>
  <c r="S1612" i="88" s="1"/>
  <c r="R1611" i="88"/>
  <c r="Q1611" i="88"/>
  <c r="T1611" i="88" s="1"/>
  <c r="P1611" i="88"/>
  <c r="O1611" i="88"/>
  <c r="R1610" i="88"/>
  <c r="Q1610" i="88"/>
  <c r="P1610" i="88"/>
  <c r="O1610" i="88"/>
  <c r="S1610" i="88" s="1"/>
  <c r="R1609" i="88"/>
  <c r="Q1609" i="88"/>
  <c r="T1609" i="88" s="1"/>
  <c r="P1609" i="88"/>
  <c r="O1609" i="88"/>
  <c r="S1609" i="88" s="1"/>
  <c r="R1608" i="88"/>
  <c r="Q1608" i="88"/>
  <c r="T1608" i="88" s="1"/>
  <c r="P1608" i="88"/>
  <c r="O1608" i="88"/>
  <c r="S1608" i="88" s="1"/>
  <c r="R1607" i="88"/>
  <c r="Q1607" i="88"/>
  <c r="T1607" i="88" s="1"/>
  <c r="P1607" i="88"/>
  <c r="O1607" i="88"/>
  <c r="R1606" i="88"/>
  <c r="Q1606" i="88"/>
  <c r="P1606" i="88"/>
  <c r="O1606" i="88"/>
  <c r="S1606" i="88" s="1"/>
  <c r="R1605" i="88"/>
  <c r="Q1605" i="88"/>
  <c r="T1605" i="88" s="1"/>
  <c r="P1605" i="88"/>
  <c r="O1605" i="88"/>
  <c r="R1604" i="88"/>
  <c r="Q1604" i="88"/>
  <c r="P1604" i="88"/>
  <c r="O1604" i="88"/>
  <c r="S1604" i="88" s="1"/>
  <c r="R1603" i="88"/>
  <c r="Q1603" i="88"/>
  <c r="T1603" i="88" s="1"/>
  <c r="P1603" i="88"/>
  <c r="O1603" i="88"/>
  <c r="S1603" i="88" s="1"/>
  <c r="R1602" i="88"/>
  <c r="Q1602" i="88"/>
  <c r="T1602" i="88" s="1"/>
  <c r="P1602" i="88"/>
  <c r="O1602" i="88"/>
  <c r="S1602" i="88" s="1"/>
  <c r="R1601" i="88"/>
  <c r="Q1601" i="88"/>
  <c r="T1601" i="88" s="1"/>
  <c r="P1601" i="88"/>
  <c r="O1601" i="88"/>
  <c r="R1600" i="88"/>
  <c r="Q1600" i="88"/>
  <c r="P1600" i="88"/>
  <c r="O1600" i="88"/>
  <c r="S1600" i="88" s="1"/>
  <c r="R1599" i="88"/>
  <c r="Q1599" i="88"/>
  <c r="T1599" i="88" s="1"/>
  <c r="P1599" i="88"/>
  <c r="O1599" i="88"/>
  <c r="R1598" i="88"/>
  <c r="Q1598" i="88"/>
  <c r="P1598" i="88"/>
  <c r="O1598" i="88"/>
  <c r="S1598" i="88" s="1"/>
  <c r="R1597" i="88"/>
  <c r="Q1597" i="88"/>
  <c r="T1597" i="88" s="1"/>
  <c r="P1597" i="88"/>
  <c r="O1597" i="88"/>
  <c r="S1597" i="88" s="1"/>
  <c r="R1596" i="88"/>
  <c r="Q1596" i="88"/>
  <c r="T1596" i="88" s="1"/>
  <c r="P1596" i="88"/>
  <c r="O1596" i="88"/>
  <c r="S1596" i="88" s="1"/>
  <c r="R1595" i="88"/>
  <c r="Q1595" i="88"/>
  <c r="T1595" i="88" s="1"/>
  <c r="P1595" i="88"/>
  <c r="O1595" i="88"/>
  <c r="R1594" i="88"/>
  <c r="Q1594" i="88"/>
  <c r="P1594" i="88"/>
  <c r="O1594" i="88"/>
  <c r="S1594" i="88" s="1"/>
  <c r="R1593" i="88"/>
  <c r="Q1593" i="88"/>
  <c r="T1593" i="88" s="1"/>
  <c r="P1593" i="88"/>
  <c r="O1593" i="88"/>
  <c r="R1592" i="88"/>
  <c r="Q1592" i="88"/>
  <c r="P1592" i="88"/>
  <c r="O1592" i="88"/>
  <c r="S1592" i="88" s="1"/>
  <c r="R1591" i="88"/>
  <c r="Q1591" i="88"/>
  <c r="T1591" i="88" s="1"/>
  <c r="P1591" i="88"/>
  <c r="O1591" i="88"/>
  <c r="S1591" i="88" s="1"/>
  <c r="R1590" i="88"/>
  <c r="Q1590" i="88"/>
  <c r="P1590" i="88"/>
  <c r="O1590" i="88"/>
  <c r="S1590" i="88" s="1"/>
  <c r="R1589" i="88"/>
  <c r="Q1589" i="88"/>
  <c r="T1589" i="88" s="1"/>
  <c r="P1589" i="88"/>
  <c r="O1589" i="88"/>
  <c r="R1588" i="88"/>
  <c r="Q1588" i="88"/>
  <c r="P1588" i="88"/>
  <c r="O1588" i="88"/>
  <c r="S1588" i="88" s="1"/>
  <c r="R1587" i="88"/>
  <c r="Q1587" i="88"/>
  <c r="T1587" i="88" s="1"/>
  <c r="P1587" i="88"/>
  <c r="O1587" i="88"/>
  <c r="R1586" i="88"/>
  <c r="Q1586" i="88"/>
  <c r="P1586" i="88"/>
  <c r="O1586" i="88"/>
  <c r="S1586" i="88" s="1"/>
  <c r="R1585" i="88"/>
  <c r="Q1585" i="88"/>
  <c r="T1585" i="88" s="1"/>
  <c r="P1585" i="88"/>
  <c r="O1585" i="88"/>
  <c r="S1585" i="88" s="1"/>
  <c r="R1584" i="88"/>
  <c r="Q1584" i="88"/>
  <c r="T1584" i="88" s="1"/>
  <c r="P1584" i="88"/>
  <c r="O1584" i="88"/>
  <c r="S1584" i="88" s="1"/>
  <c r="R1583" i="88"/>
  <c r="Q1583" i="88"/>
  <c r="T1583" i="88" s="1"/>
  <c r="P1583" i="88"/>
  <c r="O1583" i="88"/>
  <c r="R1582" i="88"/>
  <c r="Q1582" i="88"/>
  <c r="P1582" i="88"/>
  <c r="O1582" i="88"/>
  <c r="S1582" i="88" s="1"/>
  <c r="R1581" i="88"/>
  <c r="Q1581" i="88"/>
  <c r="T1581" i="88" s="1"/>
  <c r="P1581" i="88"/>
  <c r="O1581" i="88"/>
  <c r="R1580" i="88"/>
  <c r="Q1580" i="88"/>
  <c r="P1580" i="88"/>
  <c r="O1580" i="88"/>
  <c r="S1580" i="88" s="1"/>
  <c r="R1579" i="88"/>
  <c r="Q1579" i="88"/>
  <c r="T1579" i="88" s="1"/>
  <c r="P1579" i="88"/>
  <c r="O1579" i="88"/>
  <c r="S1579" i="88" s="1"/>
  <c r="R1578" i="88"/>
  <c r="Q1578" i="88"/>
  <c r="T1578" i="88" s="1"/>
  <c r="P1578" i="88"/>
  <c r="O1578" i="88"/>
  <c r="S1578" i="88" s="1"/>
  <c r="R1577" i="88"/>
  <c r="Q1577" i="88"/>
  <c r="T1577" i="88" s="1"/>
  <c r="P1577" i="88"/>
  <c r="O1577" i="88"/>
  <c r="R1576" i="88"/>
  <c r="Q1576" i="88"/>
  <c r="P1576" i="88"/>
  <c r="O1576" i="88"/>
  <c r="S1576" i="88" s="1"/>
  <c r="R1575" i="88"/>
  <c r="Q1575" i="88"/>
  <c r="T1575" i="88" s="1"/>
  <c r="P1575" i="88"/>
  <c r="O1575" i="88"/>
  <c r="R1574" i="88"/>
  <c r="Q1574" i="88"/>
  <c r="P1574" i="88"/>
  <c r="O1574" i="88"/>
  <c r="S1574" i="88" s="1"/>
  <c r="R1573" i="88"/>
  <c r="Q1573" i="88"/>
  <c r="T1573" i="88" s="1"/>
  <c r="P1573" i="88"/>
  <c r="O1573" i="88"/>
  <c r="S1573" i="88" s="1"/>
  <c r="R1572" i="88"/>
  <c r="Q1572" i="88"/>
  <c r="T1572" i="88" s="1"/>
  <c r="P1572" i="88"/>
  <c r="O1572" i="88"/>
  <c r="S1572" i="88" s="1"/>
  <c r="R1571" i="88"/>
  <c r="Q1571" i="88"/>
  <c r="T1571" i="88" s="1"/>
  <c r="P1571" i="88"/>
  <c r="O1571" i="88"/>
  <c r="R1570" i="88"/>
  <c r="Q1570" i="88"/>
  <c r="P1570" i="88"/>
  <c r="O1570" i="88"/>
  <c r="S1570" i="88" s="1"/>
  <c r="R1569" i="88"/>
  <c r="Q1569" i="88"/>
  <c r="T1569" i="88" s="1"/>
  <c r="P1569" i="88"/>
  <c r="O1569" i="88"/>
  <c r="R1568" i="88"/>
  <c r="Q1568" i="88"/>
  <c r="P1568" i="88"/>
  <c r="O1568" i="88"/>
  <c r="S1568" i="88" s="1"/>
  <c r="R1567" i="88"/>
  <c r="Q1567" i="88"/>
  <c r="T1567" i="88" s="1"/>
  <c r="P1567" i="88"/>
  <c r="O1567" i="88"/>
  <c r="S1567" i="88" s="1"/>
  <c r="R1566" i="88"/>
  <c r="Q1566" i="88"/>
  <c r="T1566" i="88" s="1"/>
  <c r="P1566" i="88"/>
  <c r="O1566" i="88"/>
  <c r="S1566" i="88" s="1"/>
  <c r="R1565" i="88"/>
  <c r="Q1565" i="88"/>
  <c r="T1565" i="88" s="1"/>
  <c r="P1565" i="88"/>
  <c r="O1565" i="88"/>
  <c r="R1564" i="88"/>
  <c r="Q1564" i="88"/>
  <c r="P1564" i="88"/>
  <c r="O1564" i="88"/>
  <c r="S1564" i="88" s="1"/>
  <c r="R1563" i="88"/>
  <c r="Q1563" i="88"/>
  <c r="T1563" i="88" s="1"/>
  <c r="P1563" i="88"/>
  <c r="O1563" i="88"/>
  <c r="R1562" i="88"/>
  <c r="Q1562" i="88"/>
  <c r="P1562" i="88"/>
  <c r="O1562" i="88"/>
  <c r="S1562" i="88" s="1"/>
  <c r="R1561" i="88"/>
  <c r="Q1561" i="88"/>
  <c r="T1561" i="88" s="1"/>
  <c r="P1561" i="88"/>
  <c r="O1561" i="88"/>
  <c r="S1561" i="88" s="1"/>
  <c r="R1560" i="88"/>
  <c r="Q1560" i="88"/>
  <c r="T1560" i="88" s="1"/>
  <c r="P1560" i="88"/>
  <c r="O1560" i="88"/>
  <c r="S1560" i="88" s="1"/>
  <c r="R1559" i="88"/>
  <c r="Q1559" i="88"/>
  <c r="T1559" i="88" s="1"/>
  <c r="P1559" i="88"/>
  <c r="O1559" i="88"/>
  <c r="R1558" i="88"/>
  <c r="Q1558" i="88"/>
  <c r="P1558" i="88"/>
  <c r="O1558" i="88"/>
  <c r="S1558" i="88" s="1"/>
  <c r="R1557" i="88"/>
  <c r="Q1557" i="88"/>
  <c r="T1557" i="88" s="1"/>
  <c r="P1557" i="88"/>
  <c r="O1557" i="88"/>
  <c r="R1556" i="88"/>
  <c r="Q1556" i="88"/>
  <c r="P1556" i="88"/>
  <c r="O1556" i="88"/>
  <c r="S1556" i="88" s="1"/>
  <c r="R1555" i="88"/>
  <c r="Q1555" i="88"/>
  <c r="T1555" i="88" s="1"/>
  <c r="P1555" i="88"/>
  <c r="O1555" i="88"/>
  <c r="S1555" i="88" s="1"/>
  <c r="R1554" i="88"/>
  <c r="Q1554" i="88"/>
  <c r="T1554" i="88" s="1"/>
  <c r="P1554" i="88"/>
  <c r="O1554" i="88"/>
  <c r="S1554" i="88" s="1"/>
  <c r="R1553" i="88"/>
  <c r="Q1553" i="88"/>
  <c r="T1553" i="88" s="1"/>
  <c r="P1553" i="88"/>
  <c r="O1553" i="88"/>
  <c r="R1552" i="88"/>
  <c r="Q1552" i="88"/>
  <c r="P1552" i="88"/>
  <c r="O1552" i="88"/>
  <c r="S1552" i="88" s="1"/>
  <c r="R1551" i="88"/>
  <c r="Q1551" i="88"/>
  <c r="T1551" i="88" s="1"/>
  <c r="P1551" i="88"/>
  <c r="O1551" i="88"/>
  <c r="R1550" i="88"/>
  <c r="Q1550" i="88"/>
  <c r="P1550" i="88"/>
  <c r="O1550" i="88"/>
  <c r="S1550" i="88" s="1"/>
  <c r="R1549" i="88"/>
  <c r="Q1549" i="88"/>
  <c r="T1549" i="88" s="1"/>
  <c r="P1549" i="88"/>
  <c r="O1549" i="88"/>
  <c r="S1549" i="88" s="1"/>
  <c r="R1548" i="88"/>
  <c r="Q1548" i="88"/>
  <c r="T1548" i="88" s="1"/>
  <c r="P1548" i="88"/>
  <c r="O1548" i="88"/>
  <c r="S1548" i="88" s="1"/>
  <c r="R1547" i="88"/>
  <c r="Q1547" i="88"/>
  <c r="T1547" i="88" s="1"/>
  <c r="P1547" i="88"/>
  <c r="O1547" i="88"/>
  <c r="R1546" i="88"/>
  <c r="Q1546" i="88"/>
  <c r="P1546" i="88"/>
  <c r="O1546" i="88"/>
  <c r="S1546" i="88" s="1"/>
  <c r="R1545" i="88"/>
  <c r="Q1545" i="88"/>
  <c r="T1545" i="88" s="1"/>
  <c r="P1545" i="88"/>
  <c r="O1545" i="88"/>
  <c r="R1544" i="88"/>
  <c r="Q1544" i="88"/>
  <c r="P1544" i="88"/>
  <c r="O1544" i="88"/>
  <c r="S1544" i="88" s="1"/>
  <c r="R1543" i="88"/>
  <c r="Q1543" i="88"/>
  <c r="T1543" i="88" s="1"/>
  <c r="P1543" i="88"/>
  <c r="O1543" i="88"/>
  <c r="S1543" i="88" s="1"/>
  <c r="R1542" i="88"/>
  <c r="Q1542" i="88"/>
  <c r="P1542" i="88"/>
  <c r="O1542" i="88"/>
  <c r="S1542" i="88" s="1"/>
  <c r="R1541" i="88"/>
  <c r="Q1541" i="88"/>
  <c r="T1541" i="88" s="1"/>
  <c r="P1541" i="88"/>
  <c r="O1541" i="88"/>
  <c r="R1540" i="88"/>
  <c r="Q1540" i="88"/>
  <c r="P1540" i="88"/>
  <c r="O1540" i="88"/>
  <c r="S1540" i="88" s="1"/>
  <c r="R1539" i="88"/>
  <c r="Q1539" i="88"/>
  <c r="T1539" i="88" s="1"/>
  <c r="P1539" i="88"/>
  <c r="O1539" i="88"/>
  <c r="R1538" i="88"/>
  <c r="Q1538" i="88"/>
  <c r="P1538" i="88"/>
  <c r="O1538" i="88"/>
  <c r="S1538" i="88" s="1"/>
  <c r="R1537" i="88"/>
  <c r="Q1537" i="88"/>
  <c r="T1537" i="88" s="1"/>
  <c r="P1537" i="88"/>
  <c r="O1537" i="88"/>
  <c r="R1536" i="88"/>
  <c r="Q1536" i="88"/>
  <c r="T1536" i="88" s="1"/>
  <c r="P1536" i="88"/>
  <c r="O1536" i="88"/>
  <c r="S1536" i="88" s="1"/>
  <c r="R1535" i="88"/>
  <c r="Q1535" i="88"/>
  <c r="T1535" i="88" s="1"/>
  <c r="P1535" i="88"/>
  <c r="O1535" i="88"/>
  <c r="R1534" i="88"/>
  <c r="Q1534" i="88"/>
  <c r="P1534" i="88"/>
  <c r="O1534" i="88"/>
  <c r="S1534" i="88" s="1"/>
  <c r="R1533" i="88"/>
  <c r="Q1533" i="88"/>
  <c r="T1533" i="88" s="1"/>
  <c r="P1533" i="88"/>
  <c r="O1533" i="88"/>
  <c r="R1532" i="88"/>
  <c r="Q1532" i="88"/>
  <c r="P1532" i="88"/>
  <c r="O1532" i="88"/>
  <c r="S1532" i="88" s="1"/>
  <c r="R1531" i="88"/>
  <c r="Q1531" i="88"/>
  <c r="T1531" i="88" s="1"/>
  <c r="P1531" i="88"/>
  <c r="O1531" i="88"/>
  <c r="S1531" i="88" s="1"/>
  <c r="R1530" i="88"/>
  <c r="Q1530" i="88"/>
  <c r="T1530" i="88" s="1"/>
  <c r="P1530" i="88"/>
  <c r="O1530" i="88"/>
  <c r="S1530" i="88" s="1"/>
  <c r="R1529" i="88"/>
  <c r="Q1529" i="88"/>
  <c r="T1529" i="88" s="1"/>
  <c r="P1529" i="88"/>
  <c r="O1529" i="88"/>
  <c r="R1528" i="88"/>
  <c r="Q1528" i="88"/>
  <c r="P1528" i="88"/>
  <c r="O1528" i="88"/>
  <c r="S1528" i="88" s="1"/>
  <c r="R1527" i="88"/>
  <c r="Q1527" i="88"/>
  <c r="T1527" i="88" s="1"/>
  <c r="P1527" i="88"/>
  <c r="O1527" i="88"/>
  <c r="R1526" i="88"/>
  <c r="Q1526" i="88"/>
  <c r="P1526" i="88"/>
  <c r="O1526" i="88"/>
  <c r="S1526" i="88" s="1"/>
  <c r="R1525" i="88"/>
  <c r="Q1525" i="88"/>
  <c r="T1525" i="88" s="1"/>
  <c r="P1525" i="88"/>
  <c r="O1525" i="88"/>
  <c r="S1525" i="88" s="1"/>
  <c r="R1524" i="88"/>
  <c r="Q1524" i="88"/>
  <c r="P1524" i="88"/>
  <c r="O1524" i="88"/>
  <c r="S1524" i="88" s="1"/>
  <c r="R1523" i="88"/>
  <c r="Q1523" i="88"/>
  <c r="T1523" i="88" s="1"/>
  <c r="P1523" i="88"/>
  <c r="O1523" i="88"/>
  <c r="R1522" i="88"/>
  <c r="Q1522" i="88"/>
  <c r="P1522" i="88"/>
  <c r="O1522" i="88"/>
  <c r="S1522" i="88" s="1"/>
  <c r="R1521" i="88"/>
  <c r="Q1521" i="88"/>
  <c r="T1521" i="88" s="1"/>
  <c r="P1521" i="88"/>
  <c r="O1521" i="88"/>
  <c r="R1520" i="88"/>
  <c r="Q1520" i="88"/>
  <c r="P1520" i="88"/>
  <c r="O1520" i="88"/>
  <c r="S1520" i="88" s="1"/>
  <c r="R1519" i="88"/>
  <c r="Q1519" i="88"/>
  <c r="T1519" i="88" s="1"/>
  <c r="P1519" i="88"/>
  <c r="O1519" i="88"/>
  <c r="S1519" i="88" s="1"/>
  <c r="R1518" i="88"/>
  <c r="Q1518" i="88"/>
  <c r="P1518" i="88"/>
  <c r="O1518" i="88"/>
  <c r="S1518" i="88" s="1"/>
  <c r="R1517" i="88"/>
  <c r="Q1517" i="88"/>
  <c r="T1517" i="88" s="1"/>
  <c r="P1517" i="88"/>
  <c r="O1517" i="88"/>
  <c r="R1516" i="88"/>
  <c r="Q1516" i="88"/>
  <c r="P1516" i="88"/>
  <c r="O1516" i="88"/>
  <c r="S1516" i="88" s="1"/>
  <c r="R1515" i="88"/>
  <c r="Q1515" i="88"/>
  <c r="T1515" i="88" s="1"/>
  <c r="P1515" i="88"/>
  <c r="O1515" i="88"/>
  <c r="R1514" i="88"/>
  <c r="Q1514" i="88"/>
  <c r="P1514" i="88"/>
  <c r="O1514" i="88"/>
  <c r="S1514" i="88" s="1"/>
  <c r="R1513" i="88"/>
  <c r="Q1513" i="88"/>
  <c r="T1513" i="88" s="1"/>
  <c r="P1513" i="88"/>
  <c r="O1513" i="88"/>
  <c r="S1513" i="88" s="1"/>
  <c r="R1512" i="88"/>
  <c r="Q1512" i="88"/>
  <c r="T1512" i="88" s="1"/>
  <c r="P1512" i="88"/>
  <c r="O1512" i="88"/>
  <c r="S1512" i="88" s="1"/>
  <c r="R1511" i="88"/>
  <c r="Q1511" i="88"/>
  <c r="T1511" i="88" s="1"/>
  <c r="P1511" i="88"/>
  <c r="O1511" i="88"/>
  <c r="R1510" i="88"/>
  <c r="Q1510" i="88"/>
  <c r="P1510" i="88"/>
  <c r="O1510" i="88"/>
  <c r="S1510" i="88" s="1"/>
  <c r="R1509" i="88"/>
  <c r="Q1509" i="88"/>
  <c r="T1509" i="88" s="1"/>
  <c r="P1509" i="88"/>
  <c r="O1509" i="88"/>
  <c r="R1508" i="88"/>
  <c r="Q1508" i="88"/>
  <c r="P1508" i="88"/>
  <c r="O1508" i="88"/>
  <c r="S1508" i="88" s="1"/>
  <c r="R1507" i="88"/>
  <c r="Q1507" i="88"/>
  <c r="T1507" i="88" s="1"/>
  <c r="P1507" i="88"/>
  <c r="O1507" i="88"/>
  <c r="S1507" i="88" s="1"/>
  <c r="R1506" i="88"/>
  <c r="Q1506" i="88"/>
  <c r="T1506" i="88" s="1"/>
  <c r="P1506" i="88"/>
  <c r="O1506" i="88"/>
  <c r="S1506" i="88" s="1"/>
  <c r="R1505" i="88"/>
  <c r="Q1505" i="88"/>
  <c r="T1505" i="88" s="1"/>
  <c r="P1505" i="88"/>
  <c r="O1505" i="88"/>
  <c r="R1504" i="88"/>
  <c r="Q1504" i="88"/>
  <c r="P1504" i="88"/>
  <c r="O1504" i="88"/>
  <c r="S1504" i="88" s="1"/>
  <c r="R1503" i="88"/>
  <c r="Q1503" i="88"/>
  <c r="T1503" i="88" s="1"/>
  <c r="P1503" i="88"/>
  <c r="O1503" i="88"/>
  <c r="R1502" i="88"/>
  <c r="Q1502" i="88"/>
  <c r="P1502" i="88"/>
  <c r="O1502" i="88"/>
  <c r="S1502" i="88" s="1"/>
  <c r="R1501" i="88"/>
  <c r="Q1501" i="88"/>
  <c r="T1501" i="88" s="1"/>
  <c r="P1501" i="88"/>
  <c r="O1501" i="88"/>
  <c r="S1501" i="88" s="1"/>
  <c r="R1500" i="88"/>
  <c r="Q1500" i="88"/>
  <c r="T1500" i="88" s="1"/>
  <c r="P1500" i="88"/>
  <c r="O1500" i="88"/>
  <c r="S1500" i="88" s="1"/>
  <c r="R1499" i="88"/>
  <c r="Q1499" i="88"/>
  <c r="T1499" i="88" s="1"/>
  <c r="P1499" i="88"/>
  <c r="O1499" i="88"/>
  <c r="R1498" i="88"/>
  <c r="Q1498" i="88"/>
  <c r="P1498" i="88"/>
  <c r="O1498" i="88"/>
  <c r="S1498" i="88" s="1"/>
  <c r="R1497" i="88"/>
  <c r="Q1497" i="88"/>
  <c r="T1497" i="88" s="1"/>
  <c r="P1497" i="88"/>
  <c r="O1497" i="88"/>
  <c r="R1496" i="88"/>
  <c r="Q1496" i="88"/>
  <c r="P1496" i="88"/>
  <c r="O1496" i="88"/>
  <c r="S1496" i="88" s="1"/>
  <c r="R1495" i="88"/>
  <c r="Q1495" i="88"/>
  <c r="T1495" i="88" s="1"/>
  <c r="P1495" i="88"/>
  <c r="O1495" i="88"/>
  <c r="S1495" i="88" s="1"/>
  <c r="R1494" i="88"/>
  <c r="Q1494" i="88"/>
  <c r="P1494" i="88"/>
  <c r="O1494" i="88"/>
  <c r="S1494" i="88" s="1"/>
  <c r="R1493" i="88"/>
  <c r="Q1493" i="88"/>
  <c r="T1493" i="88" s="1"/>
  <c r="P1493" i="88"/>
  <c r="O1493" i="88"/>
  <c r="R1492" i="88"/>
  <c r="Q1492" i="88"/>
  <c r="P1492" i="88"/>
  <c r="O1492" i="88"/>
  <c r="S1492" i="88" s="1"/>
  <c r="R1491" i="88"/>
  <c r="Q1491" i="88"/>
  <c r="T1491" i="88" s="1"/>
  <c r="P1491" i="88"/>
  <c r="O1491" i="88"/>
  <c r="R1490" i="88"/>
  <c r="Q1490" i="88"/>
  <c r="P1490" i="88"/>
  <c r="O1490" i="88"/>
  <c r="S1490" i="88" s="1"/>
  <c r="R1489" i="88"/>
  <c r="Q1489" i="88"/>
  <c r="T1489" i="88" s="1"/>
  <c r="P1489" i="88"/>
  <c r="O1489" i="88"/>
  <c r="R1488" i="88"/>
  <c r="Q1488" i="88"/>
  <c r="T1488" i="88" s="1"/>
  <c r="P1488" i="88"/>
  <c r="O1488" i="88"/>
  <c r="S1488" i="88" s="1"/>
  <c r="R1487" i="88"/>
  <c r="Q1487" i="88"/>
  <c r="T1487" i="88" s="1"/>
  <c r="P1487" i="88"/>
  <c r="O1487" i="88"/>
  <c r="R1486" i="88"/>
  <c r="Q1486" i="88"/>
  <c r="P1486" i="88"/>
  <c r="O1486" i="88"/>
  <c r="S1486" i="88" s="1"/>
  <c r="R1485" i="88"/>
  <c r="Q1485" i="88"/>
  <c r="T1485" i="88" s="1"/>
  <c r="P1485" i="88"/>
  <c r="O1485" i="88"/>
  <c r="R1484" i="88"/>
  <c r="Q1484" i="88"/>
  <c r="P1484" i="88"/>
  <c r="O1484" i="88"/>
  <c r="S1484" i="88" s="1"/>
  <c r="R1483" i="88"/>
  <c r="Q1483" i="88"/>
  <c r="T1483" i="88" s="1"/>
  <c r="P1483" i="88"/>
  <c r="O1483" i="88"/>
  <c r="S1483" i="88" s="1"/>
  <c r="R1482" i="88"/>
  <c r="Q1482" i="88"/>
  <c r="T1482" i="88" s="1"/>
  <c r="P1482" i="88"/>
  <c r="O1482" i="88"/>
  <c r="S1482" i="88" s="1"/>
  <c r="R1481" i="88"/>
  <c r="Q1481" i="88"/>
  <c r="T1481" i="88" s="1"/>
  <c r="P1481" i="88"/>
  <c r="O1481" i="88"/>
  <c r="R1480" i="88"/>
  <c r="Q1480" i="88"/>
  <c r="P1480" i="88"/>
  <c r="O1480" i="88"/>
  <c r="S1480" i="88" s="1"/>
  <c r="R1479" i="88"/>
  <c r="Q1479" i="88"/>
  <c r="T1479" i="88" s="1"/>
  <c r="P1479" i="88"/>
  <c r="O1479" i="88"/>
  <c r="R1478" i="88"/>
  <c r="Q1478" i="88"/>
  <c r="P1478" i="88"/>
  <c r="O1478" i="88"/>
  <c r="S1478" i="88" s="1"/>
  <c r="R1477" i="88"/>
  <c r="Q1477" i="88"/>
  <c r="T1477" i="88" s="1"/>
  <c r="P1477" i="88"/>
  <c r="O1477" i="88"/>
  <c r="S1477" i="88" s="1"/>
  <c r="R1476" i="88"/>
  <c r="Q1476" i="88"/>
  <c r="P1476" i="88"/>
  <c r="O1476" i="88"/>
  <c r="S1476" i="88" s="1"/>
  <c r="R1475" i="88"/>
  <c r="Q1475" i="88"/>
  <c r="T1475" i="88" s="1"/>
  <c r="P1475" i="88"/>
  <c r="O1475" i="88"/>
  <c r="R1474" i="88"/>
  <c r="Q1474" i="88"/>
  <c r="P1474" i="88"/>
  <c r="O1474" i="88"/>
  <c r="S1474" i="88" s="1"/>
  <c r="R1473" i="88"/>
  <c r="Q1473" i="88"/>
  <c r="T1473" i="88" s="1"/>
  <c r="P1473" i="88"/>
  <c r="O1473" i="88"/>
  <c r="R1472" i="88"/>
  <c r="Q1472" i="88"/>
  <c r="P1472" i="88"/>
  <c r="O1472" i="88"/>
  <c r="S1472" i="88" s="1"/>
  <c r="R1471" i="88"/>
  <c r="Q1471" i="88"/>
  <c r="T1471" i="88" s="1"/>
  <c r="P1471" i="88"/>
  <c r="O1471" i="88"/>
  <c r="S1471" i="88" s="1"/>
  <c r="R1470" i="88"/>
  <c r="Q1470" i="88"/>
  <c r="T1470" i="88" s="1"/>
  <c r="P1470" i="88"/>
  <c r="O1470" i="88"/>
  <c r="S1470" i="88" s="1"/>
  <c r="R1469" i="88"/>
  <c r="Q1469" i="88"/>
  <c r="T1469" i="88" s="1"/>
  <c r="P1469" i="88"/>
  <c r="O1469" i="88"/>
  <c r="R1468" i="88"/>
  <c r="Q1468" i="88"/>
  <c r="P1468" i="88"/>
  <c r="O1468" i="88"/>
  <c r="S1468" i="88" s="1"/>
  <c r="R1467" i="88"/>
  <c r="Q1467" i="88"/>
  <c r="T1467" i="88" s="1"/>
  <c r="P1467" i="88"/>
  <c r="O1467" i="88"/>
  <c r="R1466" i="88"/>
  <c r="Q1466" i="88"/>
  <c r="P1466" i="88"/>
  <c r="O1466" i="88"/>
  <c r="S1466" i="88" s="1"/>
  <c r="R1465" i="88"/>
  <c r="Q1465" i="88"/>
  <c r="T1465" i="88" s="1"/>
  <c r="P1465" i="88"/>
  <c r="O1465" i="88"/>
  <c r="S1465" i="88" s="1"/>
  <c r="R1464" i="88"/>
  <c r="Q1464" i="88"/>
  <c r="T1464" i="88" s="1"/>
  <c r="P1464" i="88"/>
  <c r="O1464" i="88"/>
  <c r="S1464" i="88" s="1"/>
  <c r="R1463" i="88"/>
  <c r="Q1463" i="88"/>
  <c r="T1463" i="88" s="1"/>
  <c r="P1463" i="88"/>
  <c r="O1463" i="88"/>
  <c r="R1462" i="88"/>
  <c r="Q1462" i="88"/>
  <c r="P1462" i="88"/>
  <c r="O1462" i="88"/>
  <c r="S1462" i="88" s="1"/>
  <c r="R1461" i="88"/>
  <c r="Q1461" i="88"/>
  <c r="T1461" i="88" s="1"/>
  <c r="P1461" i="88"/>
  <c r="O1461" i="88"/>
  <c r="R1460" i="88"/>
  <c r="Q1460" i="88"/>
  <c r="P1460" i="88"/>
  <c r="O1460" i="88"/>
  <c r="S1460" i="88" s="1"/>
  <c r="R1459" i="88"/>
  <c r="Q1459" i="88"/>
  <c r="T1459" i="88" s="1"/>
  <c r="P1459" i="88"/>
  <c r="O1459" i="88"/>
  <c r="S1459" i="88" s="1"/>
  <c r="R1458" i="88"/>
  <c r="Q1458" i="88"/>
  <c r="T1458" i="88" s="1"/>
  <c r="P1458" i="88"/>
  <c r="O1458" i="88"/>
  <c r="R1457" i="88"/>
  <c r="Q1457" i="88"/>
  <c r="T1457" i="88" s="1"/>
  <c r="P1457" i="88"/>
  <c r="O1457" i="88"/>
  <c r="R1456" i="88"/>
  <c r="Q1456" i="88"/>
  <c r="P1456" i="88"/>
  <c r="O1456" i="88"/>
  <c r="R1455" i="88"/>
  <c r="Q1455" i="88"/>
  <c r="T1455" i="88" s="1"/>
  <c r="P1455" i="88"/>
  <c r="O1455" i="88"/>
  <c r="R1454" i="88"/>
  <c r="Q1454" i="88"/>
  <c r="P1454" i="88"/>
  <c r="O1454" i="88"/>
  <c r="R1453" i="88"/>
  <c r="Q1453" i="88"/>
  <c r="T1453" i="88" s="1"/>
  <c r="P1453" i="88"/>
  <c r="O1453" i="88"/>
  <c r="S1453" i="88" s="1"/>
  <c r="R1452" i="88"/>
  <c r="Q1452" i="88"/>
  <c r="T1452" i="88" s="1"/>
  <c r="P1452" i="88"/>
  <c r="O1452" i="88"/>
  <c r="R1451" i="88"/>
  <c r="Q1451" i="88"/>
  <c r="T1451" i="88" s="1"/>
  <c r="P1451" i="88"/>
  <c r="O1451" i="88"/>
  <c r="R1450" i="88"/>
  <c r="Q1450" i="88"/>
  <c r="P1450" i="88"/>
  <c r="O1450" i="88"/>
  <c r="R1449" i="88"/>
  <c r="Q1449" i="88"/>
  <c r="T1449" i="88" s="1"/>
  <c r="P1449" i="88"/>
  <c r="O1449" i="88"/>
  <c r="R1448" i="88"/>
  <c r="Q1448" i="88"/>
  <c r="P1448" i="88"/>
  <c r="O1448" i="88"/>
  <c r="R1447" i="88"/>
  <c r="Q1447" i="88"/>
  <c r="T1447" i="88" s="1"/>
  <c r="P1447" i="88"/>
  <c r="O1447" i="88"/>
  <c r="S1447" i="88" s="1"/>
  <c r="R1446" i="88"/>
  <c r="Q1446" i="88"/>
  <c r="P1446" i="88"/>
  <c r="O1446" i="88"/>
  <c r="R1445" i="88"/>
  <c r="Q1445" i="88"/>
  <c r="T1445" i="88" s="1"/>
  <c r="P1445" i="88"/>
  <c r="O1445" i="88"/>
  <c r="R1444" i="88"/>
  <c r="Q1444" i="88"/>
  <c r="P1444" i="88"/>
  <c r="O1444" i="88"/>
  <c r="R1443" i="88"/>
  <c r="Q1443" i="88"/>
  <c r="T1443" i="88" s="1"/>
  <c r="P1443" i="88"/>
  <c r="O1443" i="88"/>
  <c r="R1442" i="88"/>
  <c r="Q1442" i="88"/>
  <c r="P1442" i="88"/>
  <c r="O1442" i="88"/>
  <c r="R1441" i="88"/>
  <c r="Q1441" i="88"/>
  <c r="T1441" i="88" s="1"/>
  <c r="P1441" i="88"/>
  <c r="O1441" i="88"/>
  <c r="R1440" i="88"/>
  <c r="Q1440" i="88"/>
  <c r="T1440" i="88" s="1"/>
  <c r="P1440" i="88"/>
  <c r="O1440" i="88"/>
  <c r="R1439" i="88"/>
  <c r="Q1439" i="88"/>
  <c r="T1439" i="88" s="1"/>
  <c r="P1439" i="88"/>
  <c r="O1439" i="88"/>
  <c r="R1438" i="88"/>
  <c r="Q1438" i="88"/>
  <c r="P1438" i="88"/>
  <c r="O1438" i="88"/>
  <c r="R1437" i="88"/>
  <c r="Q1437" i="88"/>
  <c r="T1437" i="88" s="1"/>
  <c r="P1437" i="88"/>
  <c r="O1437" i="88"/>
  <c r="R1436" i="88"/>
  <c r="Q1436" i="88"/>
  <c r="P1436" i="88"/>
  <c r="O1436" i="88"/>
  <c r="R1435" i="88"/>
  <c r="Q1435" i="88"/>
  <c r="T1435" i="88" s="1"/>
  <c r="P1435" i="88"/>
  <c r="O1435" i="88"/>
  <c r="S1435" i="88" s="1"/>
  <c r="R1434" i="88"/>
  <c r="Q1434" i="88"/>
  <c r="T1434" i="88" s="1"/>
  <c r="P1434" i="88"/>
  <c r="O1434" i="88"/>
  <c r="R1433" i="88"/>
  <c r="Q1433" i="88"/>
  <c r="T1433" i="88" s="1"/>
  <c r="P1433" i="88"/>
  <c r="O1433" i="88"/>
  <c r="R1432" i="88"/>
  <c r="Q1432" i="88"/>
  <c r="P1432" i="88"/>
  <c r="O1432" i="88"/>
  <c r="R1431" i="88"/>
  <c r="Q1431" i="88"/>
  <c r="T1431" i="88" s="1"/>
  <c r="P1431" i="88"/>
  <c r="O1431" i="88"/>
  <c r="R1430" i="88"/>
  <c r="Q1430" i="88"/>
  <c r="P1430" i="88"/>
  <c r="O1430" i="88"/>
  <c r="R1429" i="88"/>
  <c r="Q1429" i="88"/>
  <c r="T1429" i="88" s="1"/>
  <c r="P1429" i="88"/>
  <c r="O1429" i="88"/>
  <c r="S1429" i="88" s="1"/>
  <c r="R1428" i="88"/>
  <c r="Q1428" i="88"/>
  <c r="T1428" i="88" s="1"/>
  <c r="P1428" i="88"/>
  <c r="O1428" i="88"/>
  <c r="R1427" i="88"/>
  <c r="Q1427" i="88"/>
  <c r="T1427" i="88" s="1"/>
  <c r="P1427" i="88"/>
  <c r="O1427" i="88"/>
  <c r="R1426" i="88"/>
  <c r="Q1426" i="88"/>
  <c r="P1426" i="88"/>
  <c r="O1426" i="88"/>
  <c r="R1425" i="88"/>
  <c r="Q1425" i="88"/>
  <c r="T1425" i="88" s="1"/>
  <c r="P1425" i="88"/>
  <c r="O1425" i="88"/>
  <c r="R1424" i="88"/>
  <c r="Q1424" i="88"/>
  <c r="P1424" i="88"/>
  <c r="O1424" i="88"/>
  <c r="R1423" i="88"/>
  <c r="Q1423" i="88"/>
  <c r="T1423" i="88" s="1"/>
  <c r="P1423" i="88"/>
  <c r="O1423" i="88"/>
  <c r="S1423" i="88" s="1"/>
  <c r="R1422" i="88"/>
  <c r="Q1422" i="88"/>
  <c r="T1422" i="88" s="1"/>
  <c r="P1422" i="88"/>
  <c r="O1422" i="88"/>
  <c r="R1421" i="88"/>
  <c r="Q1421" i="88"/>
  <c r="T1421" i="88" s="1"/>
  <c r="P1421" i="88"/>
  <c r="O1421" i="88"/>
  <c r="R1420" i="88"/>
  <c r="Q1420" i="88"/>
  <c r="P1420" i="88"/>
  <c r="O1420" i="88"/>
  <c r="R1419" i="88"/>
  <c r="Q1419" i="88"/>
  <c r="T1419" i="88" s="1"/>
  <c r="P1419" i="88"/>
  <c r="O1419" i="88"/>
  <c r="R1418" i="88"/>
  <c r="Q1418" i="88"/>
  <c r="P1418" i="88"/>
  <c r="O1418" i="88"/>
  <c r="R1417" i="88"/>
  <c r="Q1417" i="88"/>
  <c r="T1417" i="88" s="1"/>
  <c r="P1417" i="88"/>
  <c r="O1417" i="88"/>
  <c r="S1417" i="88" s="1"/>
  <c r="R1416" i="88"/>
  <c r="Q1416" i="88"/>
  <c r="T1416" i="88" s="1"/>
  <c r="P1416" i="88"/>
  <c r="O1416" i="88"/>
  <c r="R1415" i="88"/>
  <c r="Q1415" i="88"/>
  <c r="T1415" i="88" s="1"/>
  <c r="P1415" i="88"/>
  <c r="O1415" i="88"/>
  <c r="R1414" i="88"/>
  <c r="Q1414" i="88"/>
  <c r="P1414" i="88"/>
  <c r="O1414" i="88"/>
  <c r="R1413" i="88"/>
  <c r="Q1413" i="88"/>
  <c r="T1413" i="88" s="1"/>
  <c r="P1413" i="88"/>
  <c r="O1413" i="88"/>
  <c r="R1412" i="88"/>
  <c r="Q1412" i="88"/>
  <c r="P1412" i="88"/>
  <c r="O1412" i="88"/>
  <c r="R1411" i="88"/>
  <c r="Q1411" i="88"/>
  <c r="T1411" i="88" s="1"/>
  <c r="P1411" i="88"/>
  <c r="O1411" i="88"/>
  <c r="S1411" i="88" s="1"/>
  <c r="R1410" i="88"/>
  <c r="Q1410" i="88"/>
  <c r="T1410" i="88" s="1"/>
  <c r="P1410" i="88"/>
  <c r="O1410" i="88"/>
  <c r="R1409" i="88"/>
  <c r="Q1409" i="88"/>
  <c r="T1409" i="88" s="1"/>
  <c r="P1409" i="88"/>
  <c r="O1409" i="88"/>
  <c r="R1408" i="88"/>
  <c r="Q1408" i="88"/>
  <c r="P1408" i="88"/>
  <c r="O1408" i="88"/>
  <c r="R1407" i="88"/>
  <c r="Q1407" i="88"/>
  <c r="T1407" i="88" s="1"/>
  <c r="P1407" i="88"/>
  <c r="O1407" i="88"/>
  <c r="R1406" i="88"/>
  <c r="Q1406" i="88"/>
  <c r="P1406" i="88"/>
  <c r="O1406" i="88"/>
  <c r="R1405" i="88"/>
  <c r="Q1405" i="88"/>
  <c r="T1405" i="88" s="1"/>
  <c r="P1405" i="88"/>
  <c r="O1405" i="88"/>
  <c r="S1405" i="88" s="1"/>
  <c r="R1404" i="88"/>
  <c r="Q1404" i="88"/>
  <c r="T1404" i="88" s="1"/>
  <c r="P1404" i="88"/>
  <c r="O1404" i="88"/>
  <c r="R1403" i="88"/>
  <c r="Q1403" i="88"/>
  <c r="T1403" i="88" s="1"/>
  <c r="P1403" i="88"/>
  <c r="O1403" i="88"/>
  <c r="R1402" i="88"/>
  <c r="Q1402" i="88"/>
  <c r="P1402" i="88"/>
  <c r="O1402" i="88"/>
  <c r="R1401" i="88"/>
  <c r="Q1401" i="88"/>
  <c r="T1401" i="88" s="1"/>
  <c r="P1401" i="88"/>
  <c r="O1401" i="88"/>
  <c r="R1400" i="88"/>
  <c r="Q1400" i="88"/>
  <c r="P1400" i="88"/>
  <c r="O1400" i="88"/>
  <c r="R1399" i="88"/>
  <c r="Q1399" i="88"/>
  <c r="T1399" i="88" s="1"/>
  <c r="P1399" i="88"/>
  <c r="O1399" i="88"/>
  <c r="S1399" i="88" s="1"/>
  <c r="R1398" i="88"/>
  <c r="Q1398" i="88"/>
  <c r="P1398" i="88"/>
  <c r="O1398" i="88"/>
  <c r="R1397" i="88"/>
  <c r="Q1397" i="88"/>
  <c r="T1397" i="88" s="1"/>
  <c r="P1397" i="88"/>
  <c r="O1397" i="88"/>
  <c r="R1396" i="88"/>
  <c r="Q1396" i="88"/>
  <c r="P1396" i="88"/>
  <c r="O1396" i="88"/>
  <c r="R1395" i="88"/>
  <c r="Q1395" i="88"/>
  <c r="T1395" i="88" s="1"/>
  <c r="P1395" i="88"/>
  <c r="O1395" i="88"/>
  <c r="R1394" i="88"/>
  <c r="Q1394" i="88"/>
  <c r="P1394" i="88"/>
  <c r="O1394" i="88"/>
  <c r="R1393" i="88"/>
  <c r="Q1393" i="88"/>
  <c r="T1393" i="88" s="1"/>
  <c r="P1393" i="88"/>
  <c r="O1393" i="88"/>
  <c r="R1392" i="88"/>
  <c r="Q1392" i="88"/>
  <c r="T1392" i="88" s="1"/>
  <c r="P1392" i="88"/>
  <c r="O1392" i="88"/>
  <c r="R1391" i="88"/>
  <c r="Q1391" i="88"/>
  <c r="T1391" i="88" s="1"/>
  <c r="P1391" i="88"/>
  <c r="O1391" i="88"/>
  <c r="R1390" i="88"/>
  <c r="Q1390" i="88"/>
  <c r="P1390" i="88"/>
  <c r="O1390" i="88"/>
  <c r="R1389" i="88"/>
  <c r="Q1389" i="88"/>
  <c r="T1389" i="88" s="1"/>
  <c r="P1389" i="88"/>
  <c r="O1389" i="88"/>
  <c r="R1388" i="88"/>
  <c r="Q1388" i="88"/>
  <c r="P1388" i="88"/>
  <c r="O1388" i="88"/>
  <c r="R1387" i="88"/>
  <c r="Q1387" i="88"/>
  <c r="T1387" i="88" s="1"/>
  <c r="P1387" i="88"/>
  <c r="O1387" i="88"/>
  <c r="S1387" i="88" s="1"/>
  <c r="R1386" i="88"/>
  <c r="Q1386" i="88"/>
  <c r="T1386" i="88" s="1"/>
  <c r="P1386" i="88"/>
  <c r="O1386" i="88"/>
  <c r="R1385" i="88"/>
  <c r="Q1385" i="88"/>
  <c r="T1385" i="88" s="1"/>
  <c r="P1385" i="88"/>
  <c r="O1385" i="88"/>
  <c r="R1384" i="88"/>
  <c r="Q1384" i="88"/>
  <c r="P1384" i="88"/>
  <c r="O1384" i="88"/>
  <c r="R1383" i="88"/>
  <c r="Q1383" i="88"/>
  <c r="T1383" i="88" s="1"/>
  <c r="P1383" i="88"/>
  <c r="O1383" i="88"/>
  <c r="R1382" i="88"/>
  <c r="Q1382" i="88"/>
  <c r="P1382" i="88"/>
  <c r="O1382" i="88"/>
  <c r="R1381" i="88"/>
  <c r="Q1381" i="88"/>
  <c r="T1381" i="88" s="1"/>
  <c r="P1381" i="88"/>
  <c r="O1381" i="88"/>
  <c r="S1381" i="88" s="1"/>
  <c r="R1380" i="88"/>
  <c r="Q1380" i="88"/>
  <c r="T1380" i="88" s="1"/>
  <c r="P1380" i="88"/>
  <c r="O1380" i="88"/>
  <c r="R1379" i="88"/>
  <c r="Q1379" i="88"/>
  <c r="T1379" i="88" s="1"/>
  <c r="P1379" i="88"/>
  <c r="O1379" i="88"/>
  <c r="R1378" i="88"/>
  <c r="Q1378" i="88"/>
  <c r="P1378" i="88"/>
  <c r="O1378" i="88"/>
  <c r="R1377" i="88"/>
  <c r="Q1377" i="88"/>
  <c r="T1377" i="88" s="1"/>
  <c r="P1377" i="88"/>
  <c r="O1377" i="88"/>
  <c r="R1376" i="88"/>
  <c r="Q1376" i="88"/>
  <c r="P1376" i="88"/>
  <c r="O1376" i="88"/>
  <c r="R1375" i="88"/>
  <c r="Q1375" i="88"/>
  <c r="T1375" i="88" s="1"/>
  <c r="P1375" i="88"/>
  <c r="O1375" i="88"/>
  <c r="S1375" i="88" s="1"/>
  <c r="R1374" i="88"/>
  <c r="Q1374" i="88"/>
  <c r="T1374" i="88" s="1"/>
  <c r="P1374" i="88"/>
  <c r="O1374" i="88"/>
  <c r="R1373" i="88"/>
  <c r="Q1373" i="88"/>
  <c r="T1373" i="88" s="1"/>
  <c r="P1373" i="88"/>
  <c r="O1373" i="88"/>
  <c r="R1372" i="88"/>
  <c r="Q1372" i="88"/>
  <c r="P1372" i="88"/>
  <c r="O1372" i="88"/>
  <c r="R1371" i="88"/>
  <c r="Q1371" i="88"/>
  <c r="T1371" i="88" s="1"/>
  <c r="P1371" i="88"/>
  <c r="O1371" i="88"/>
  <c r="R1370" i="88"/>
  <c r="Q1370" i="88"/>
  <c r="P1370" i="88"/>
  <c r="O1370" i="88"/>
  <c r="R1369" i="88"/>
  <c r="Q1369" i="88"/>
  <c r="T1369" i="88" s="1"/>
  <c r="P1369" i="88"/>
  <c r="O1369" i="88"/>
  <c r="S1369" i="88" s="1"/>
  <c r="R1368" i="88"/>
  <c r="Q1368" i="88"/>
  <c r="P1368" i="88"/>
  <c r="O1368" i="88"/>
  <c r="R1367" i="88"/>
  <c r="Q1367" i="88"/>
  <c r="T1367" i="88" s="1"/>
  <c r="P1367" i="88"/>
  <c r="O1367" i="88"/>
  <c r="R1366" i="88"/>
  <c r="Q1366" i="88"/>
  <c r="P1366" i="88"/>
  <c r="O1366" i="88"/>
  <c r="R1365" i="88"/>
  <c r="Q1365" i="88"/>
  <c r="T1365" i="88" s="1"/>
  <c r="P1365" i="88"/>
  <c r="O1365" i="88"/>
  <c r="R1364" i="88"/>
  <c r="Q1364" i="88"/>
  <c r="P1364" i="88"/>
  <c r="O1364" i="88"/>
  <c r="R1363" i="88"/>
  <c r="Q1363" i="88"/>
  <c r="T1363" i="88" s="1"/>
  <c r="P1363" i="88"/>
  <c r="O1363" i="88"/>
  <c r="S1363" i="88" s="1"/>
  <c r="R1362" i="88"/>
  <c r="Q1362" i="88"/>
  <c r="P1362" i="88"/>
  <c r="O1362" i="88"/>
  <c r="R1361" i="88"/>
  <c r="Q1361" i="88"/>
  <c r="T1361" i="88" s="1"/>
  <c r="P1361" i="88"/>
  <c r="O1361" i="88"/>
  <c r="R1360" i="88"/>
  <c r="Q1360" i="88"/>
  <c r="P1360" i="88"/>
  <c r="O1360" i="88"/>
  <c r="R1359" i="88"/>
  <c r="Q1359" i="88"/>
  <c r="T1359" i="88" s="1"/>
  <c r="P1359" i="88"/>
  <c r="O1359" i="88"/>
  <c r="R1358" i="88"/>
  <c r="Q1358" i="88"/>
  <c r="P1358" i="88"/>
  <c r="O1358" i="88"/>
  <c r="R1357" i="88"/>
  <c r="Q1357" i="88"/>
  <c r="T1357" i="88" s="1"/>
  <c r="P1357" i="88"/>
  <c r="O1357" i="88"/>
  <c r="S1357" i="88" s="1"/>
  <c r="R1356" i="88"/>
  <c r="Q1356" i="88"/>
  <c r="P1356" i="88"/>
  <c r="O1356" i="88"/>
  <c r="R1355" i="88"/>
  <c r="Q1355" i="88"/>
  <c r="T1355" i="88" s="1"/>
  <c r="P1355" i="88"/>
  <c r="O1355" i="88"/>
  <c r="R1354" i="88"/>
  <c r="Q1354" i="88"/>
  <c r="P1354" i="88"/>
  <c r="O1354" i="88"/>
  <c r="R1353" i="88"/>
  <c r="Q1353" i="88"/>
  <c r="T1353" i="88" s="1"/>
  <c r="P1353" i="88"/>
  <c r="O1353" i="88"/>
  <c r="R1352" i="88"/>
  <c r="Q1352" i="88"/>
  <c r="P1352" i="88"/>
  <c r="O1352" i="88"/>
  <c r="R1351" i="88"/>
  <c r="Q1351" i="88"/>
  <c r="T1351" i="88" s="1"/>
  <c r="P1351" i="88"/>
  <c r="O1351" i="88"/>
  <c r="S1351" i="88" s="1"/>
  <c r="R1350" i="88"/>
  <c r="Q1350" i="88"/>
  <c r="P1350" i="88"/>
  <c r="O1350" i="88"/>
  <c r="R1349" i="88"/>
  <c r="Q1349" i="88"/>
  <c r="T1349" i="88" s="1"/>
  <c r="P1349" i="88"/>
  <c r="O1349" i="88"/>
  <c r="R1348" i="88"/>
  <c r="Q1348" i="88"/>
  <c r="P1348" i="88"/>
  <c r="O1348" i="88"/>
  <c r="R1347" i="88"/>
  <c r="Q1347" i="88"/>
  <c r="T1347" i="88" s="1"/>
  <c r="P1347" i="88"/>
  <c r="O1347" i="88"/>
  <c r="R1346" i="88"/>
  <c r="Q1346" i="88"/>
  <c r="P1346" i="88"/>
  <c r="O1346" i="88"/>
  <c r="R1345" i="88"/>
  <c r="Q1345" i="88"/>
  <c r="T1345" i="88" s="1"/>
  <c r="P1345" i="88"/>
  <c r="O1345" i="88"/>
  <c r="R1344" i="88"/>
  <c r="Q1344" i="88"/>
  <c r="P1344" i="88"/>
  <c r="O1344" i="88"/>
  <c r="R1343" i="88"/>
  <c r="Q1343" i="88"/>
  <c r="T1343" i="88" s="1"/>
  <c r="P1343" i="88"/>
  <c r="O1343" i="88"/>
  <c r="R1342" i="88"/>
  <c r="Q1342" i="88"/>
  <c r="P1342" i="88"/>
  <c r="O1342" i="88"/>
  <c r="R1341" i="88"/>
  <c r="Q1341" i="88"/>
  <c r="T1341" i="88" s="1"/>
  <c r="P1341" i="88"/>
  <c r="O1341" i="88"/>
  <c r="R1340" i="88"/>
  <c r="Q1340" i="88"/>
  <c r="P1340" i="88"/>
  <c r="O1340" i="88"/>
  <c r="R1339" i="88"/>
  <c r="Q1339" i="88"/>
  <c r="T1339" i="88" s="1"/>
  <c r="P1339" i="88"/>
  <c r="O1339" i="88"/>
  <c r="S1339" i="88" s="1"/>
  <c r="R1338" i="88"/>
  <c r="Q1338" i="88"/>
  <c r="P1338" i="88"/>
  <c r="O1338" i="88"/>
  <c r="R1337" i="88"/>
  <c r="Q1337" i="88"/>
  <c r="T1337" i="88" s="1"/>
  <c r="P1337" i="88"/>
  <c r="O1337" i="88"/>
  <c r="R1336" i="88"/>
  <c r="Q1336" i="88"/>
  <c r="P1336" i="88"/>
  <c r="O1336" i="88"/>
  <c r="R1335" i="88"/>
  <c r="Q1335" i="88"/>
  <c r="T1335" i="88" s="1"/>
  <c r="P1335" i="88"/>
  <c r="O1335" i="88"/>
  <c r="R1334" i="88"/>
  <c r="Q1334" i="88"/>
  <c r="P1334" i="88"/>
  <c r="O1334" i="88"/>
  <c r="R1333" i="88"/>
  <c r="Q1333" i="88"/>
  <c r="T1333" i="88" s="1"/>
  <c r="P1333" i="88"/>
  <c r="O1333" i="88"/>
  <c r="S1333" i="88" s="1"/>
  <c r="R1332" i="88"/>
  <c r="Q1332" i="88"/>
  <c r="P1332" i="88"/>
  <c r="O1332" i="88"/>
  <c r="R1331" i="88"/>
  <c r="Q1331" i="88"/>
  <c r="T1331" i="88" s="1"/>
  <c r="P1331" i="88"/>
  <c r="O1331" i="88"/>
  <c r="R1330" i="88"/>
  <c r="Q1330" i="88"/>
  <c r="P1330" i="88"/>
  <c r="O1330" i="88"/>
  <c r="R1329" i="88"/>
  <c r="Q1329" i="88"/>
  <c r="T1329" i="88" s="1"/>
  <c r="P1329" i="88"/>
  <c r="O1329" i="88"/>
  <c r="R1328" i="88"/>
  <c r="Q1328" i="88"/>
  <c r="P1328" i="88"/>
  <c r="O1328" i="88"/>
  <c r="R1327" i="88"/>
  <c r="Q1327" i="88"/>
  <c r="T1327" i="88" s="1"/>
  <c r="P1327" i="88"/>
  <c r="O1327" i="88"/>
  <c r="S1327" i="88" s="1"/>
  <c r="R1326" i="88"/>
  <c r="Q1326" i="88"/>
  <c r="P1326" i="88"/>
  <c r="O1326" i="88"/>
  <c r="R1325" i="88"/>
  <c r="Q1325" i="88"/>
  <c r="T1325" i="88" s="1"/>
  <c r="P1325" i="88"/>
  <c r="O1325" i="88"/>
  <c r="R1324" i="88"/>
  <c r="Q1324" i="88"/>
  <c r="P1324" i="88"/>
  <c r="O1324" i="88"/>
  <c r="R1323" i="88"/>
  <c r="Q1323" i="88"/>
  <c r="T1323" i="88" s="1"/>
  <c r="P1323" i="88"/>
  <c r="O1323" i="88"/>
  <c r="R1322" i="88"/>
  <c r="Q1322" i="88"/>
  <c r="P1322" i="88"/>
  <c r="O1322" i="88"/>
  <c r="R1321" i="88"/>
  <c r="Q1321" i="88"/>
  <c r="T1321" i="88" s="1"/>
  <c r="P1321" i="88"/>
  <c r="O1321" i="88"/>
  <c r="S1321" i="88" s="1"/>
  <c r="R1320" i="88"/>
  <c r="Q1320" i="88"/>
  <c r="P1320" i="88"/>
  <c r="O1320" i="88"/>
  <c r="R1319" i="88"/>
  <c r="Q1319" i="88"/>
  <c r="T1319" i="88" s="1"/>
  <c r="P1319" i="88"/>
  <c r="O1319" i="88"/>
  <c r="R1318" i="88"/>
  <c r="Q1318" i="88"/>
  <c r="P1318" i="88"/>
  <c r="O1318" i="88"/>
  <c r="R1317" i="88"/>
  <c r="Q1317" i="88"/>
  <c r="T1317" i="88" s="1"/>
  <c r="P1317" i="88"/>
  <c r="O1317" i="88"/>
  <c r="R1316" i="88"/>
  <c r="Q1316" i="88"/>
  <c r="P1316" i="88"/>
  <c r="O1316" i="88"/>
  <c r="R1315" i="88"/>
  <c r="Q1315" i="88"/>
  <c r="T1315" i="88" s="1"/>
  <c r="P1315" i="88"/>
  <c r="O1315" i="88"/>
  <c r="S1315" i="88" s="1"/>
  <c r="R1314" i="88"/>
  <c r="Q1314" i="88"/>
  <c r="P1314" i="88"/>
  <c r="O1314" i="88"/>
  <c r="R1313" i="88"/>
  <c r="Q1313" i="88"/>
  <c r="T1313" i="88" s="1"/>
  <c r="P1313" i="88"/>
  <c r="O1313" i="88"/>
  <c r="R1312" i="88"/>
  <c r="Q1312" i="88"/>
  <c r="P1312" i="88"/>
  <c r="O1312" i="88"/>
  <c r="R1311" i="88"/>
  <c r="Q1311" i="88"/>
  <c r="T1311" i="88" s="1"/>
  <c r="P1311" i="88"/>
  <c r="O1311" i="88"/>
  <c r="R1310" i="88"/>
  <c r="Q1310" i="88"/>
  <c r="P1310" i="88"/>
  <c r="O1310" i="88"/>
  <c r="R1309" i="88"/>
  <c r="Q1309" i="88"/>
  <c r="T1309" i="88" s="1"/>
  <c r="P1309" i="88"/>
  <c r="O1309" i="88"/>
  <c r="S1309" i="88" s="1"/>
  <c r="R1308" i="88"/>
  <c r="Q1308" i="88"/>
  <c r="P1308" i="88"/>
  <c r="O1308" i="88"/>
  <c r="R1307" i="88"/>
  <c r="Q1307" i="88"/>
  <c r="T1307" i="88" s="1"/>
  <c r="P1307" i="88"/>
  <c r="O1307" i="88"/>
  <c r="R1306" i="88"/>
  <c r="Q1306" i="88"/>
  <c r="P1306" i="88"/>
  <c r="O1306" i="88"/>
  <c r="R1305" i="88"/>
  <c r="Q1305" i="88"/>
  <c r="T1305" i="88" s="1"/>
  <c r="P1305" i="88"/>
  <c r="O1305" i="88"/>
  <c r="R1304" i="88"/>
  <c r="Q1304" i="88"/>
  <c r="P1304" i="88"/>
  <c r="O1304" i="88"/>
  <c r="R1303" i="88"/>
  <c r="Q1303" i="88"/>
  <c r="T1303" i="88" s="1"/>
  <c r="P1303" i="88"/>
  <c r="O1303" i="88"/>
  <c r="S1303" i="88" s="1"/>
  <c r="R1302" i="88"/>
  <c r="Q1302" i="88"/>
  <c r="P1302" i="88"/>
  <c r="O1302" i="88"/>
  <c r="R1301" i="88"/>
  <c r="Q1301" i="88"/>
  <c r="T1301" i="88" s="1"/>
  <c r="P1301" i="88"/>
  <c r="O1301" i="88"/>
  <c r="R1300" i="88"/>
  <c r="Q1300" i="88"/>
  <c r="P1300" i="88"/>
  <c r="O1300" i="88"/>
  <c r="R1299" i="88"/>
  <c r="Q1299" i="88"/>
  <c r="T1299" i="88" s="1"/>
  <c r="P1299" i="88"/>
  <c r="O1299" i="88"/>
  <c r="R1298" i="88"/>
  <c r="Q1298" i="88"/>
  <c r="P1298" i="88"/>
  <c r="O1298" i="88"/>
  <c r="R1297" i="88"/>
  <c r="Q1297" i="88"/>
  <c r="T1297" i="88" s="1"/>
  <c r="P1297" i="88"/>
  <c r="O1297" i="88"/>
  <c r="R1296" i="88"/>
  <c r="Q1296" i="88"/>
  <c r="P1296" i="88"/>
  <c r="O1296" i="88"/>
  <c r="R1295" i="88"/>
  <c r="Q1295" i="88"/>
  <c r="T1295" i="88" s="1"/>
  <c r="P1295" i="88"/>
  <c r="O1295" i="88"/>
  <c r="R1294" i="88"/>
  <c r="Q1294" i="88"/>
  <c r="P1294" i="88"/>
  <c r="O1294" i="88"/>
  <c r="R1293" i="88"/>
  <c r="Q1293" i="88"/>
  <c r="T1293" i="88" s="1"/>
  <c r="P1293" i="88"/>
  <c r="O1293" i="88"/>
  <c r="R1292" i="88"/>
  <c r="Q1292" i="88"/>
  <c r="P1292" i="88"/>
  <c r="O1292" i="88"/>
  <c r="R1291" i="88"/>
  <c r="Q1291" i="88"/>
  <c r="T1291" i="88" s="1"/>
  <c r="P1291" i="88"/>
  <c r="O1291" i="88"/>
  <c r="S1291" i="88" s="1"/>
  <c r="R1290" i="88"/>
  <c r="Q1290" i="88"/>
  <c r="T1290" i="88" s="1"/>
  <c r="P1290" i="88"/>
  <c r="O1290" i="88"/>
  <c r="R1289" i="88"/>
  <c r="Q1289" i="88"/>
  <c r="T1289" i="88" s="1"/>
  <c r="P1289" i="88"/>
  <c r="O1289" i="88"/>
  <c r="R1288" i="88"/>
  <c r="Q1288" i="88"/>
  <c r="P1288" i="88"/>
  <c r="O1288" i="88"/>
  <c r="R1287" i="88"/>
  <c r="Q1287" i="88"/>
  <c r="T1287" i="88" s="1"/>
  <c r="P1287" i="88"/>
  <c r="O1287" i="88"/>
  <c r="R1286" i="88"/>
  <c r="Q1286" i="88"/>
  <c r="P1286" i="88"/>
  <c r="O1286" i="88"/>
  <c r="R1285" i="88"/>
  <c r="Q1285" i="88"/>
  <c r="T1285" i="88" s="1"/>
  <c r="P1285" i="88"/>
  <c r="O1285" i="88"/>
  <c r="R1284" i="88"/>
  <c r="Q1284" i="88"/>
  <c r="T1284" i="88" s="1"/>
  <c r="P1284" i="88"/>
  <c r="O1284" i="88"/>
  <c r="R1283" i="88"/>
  <c r="Q1283" i="88"/>
  <c r="T1283" i="88" s="1"/>
  <c r="P1283" i="88"/>
  <c r="O1283" i="88"/>
  <c r="R1282" i="88"/>
  <c r="Q1282" i="88"/>
  <c r="P1282" i="88"/>
  <c r="O1282" i="88"/>
  <c r="R1281" i="88"/>
  <c r="Q1281" i="88"/>
  <c r="T1281" i="88" s="1"/>
  <c r="P1281" i="88"/>
  <c r="O1281" i="88"/>
  <c r="R1280" i="88"/>
  <c r="Q1280" i="88"/>
  <c r="P1280" i="88"/>
  <c r="O1280" i="88"/>
  <c r="R1279" i="88"/>
  <c r="Q1279" i="88"/>
  <c r="T1279" i="88" s="1"/>
  <c r="P1279" i="88"/>
  <c r="O1279" i="88"/>
  <c r="S1279" i="88" s="1"/>
  <c r="R1278" i="88"/>
  <c r="Q1278" i="88"/>
  <c r="T1278" i="88" s="1"/>
  <c r="P1278" i="88"/>
  <c r="O1278" i="88"/>
  <c r="R1277" i="88"/>
  <c r="Q1277" i="88"/>
  <c r="T1277" i="88" s="1"/>
  <c r="P1277" i="88"/>
  <c r="O1277" i="88"/>
  <c r="R1276" i="88"/>
  <c r="Q1276" i="88"/>
  <c r="P1276" i="88"/>
  <c r="O1276" i="88"/>
  <c r="R1275" i="88"/>
  <c r="Q1275" i="88"/>
  <c r="T1275" i="88" s="1"/>
  <c r="P1275" i="88"/>
  <c r="O1275" i="88"/>
  <c r="R1274" i="88"/>
  <c r="Q1274" i="88"/>
  <c r="P1274" i="88"/>
  <c r="O1274" i="88"/>
  <c r="R1273" i="88"/>
  <c r="Q1273" i="88"/>
  <c r="T1273" i="88" s="1"/>
  <c r="P1273" i="88"/>
  <c r="O1273" i="88"/>
  <c r="S1273" i="88" s="1"/>
  <c r="R1272" i="88"/>
  <c r="Q1272" i="88"/>
  <c r="T1272" i="88" s="1"/>
  <c r="P1272" i="88"/>
  <c r="O1272" i="88"/>
  <c r="R1271" i="88"/>
  <c r="Q1271" i="88"/>
  <c r="T1271" i="88" s="1"/>
  <c r="P1271" i="88"/>
  <c r="O1271" i="88"/>
  <c r="R1270" i="88"/>
  <c r="Q1270" i="88"/>
  <c r="P1270" i="88"/>
  <c r="O1270" i="88"/>
  <c r="R1269" i="88"/>
  <c r="Q1269" i="88"/>
  <c r="T1269" i="88" s="1"/>
  <c r="P1269" i="88"/>
  <c r="O1269" i="88"/>
  <c r="R1268" i="88"/>
  <c r="Q1268" i="88"/>
  <c r="P1268" i="88"/>
  <c r="O1268" i="88"/>
  <c r="R1267" i="88"/>
  <c r="Q1267" i="88"/>
  <c r="T1267" i="88" s="1"/>
  <c r="P1267" i="88"/>
  <c r="O1267" i="88"/>
  <c r="S1267" i="88" s="1"/>
  <c r="R1266" i="88"/>
  <c r="Q1266" i="88"/>
  <c r="T1266" i="88" s="1"/>
  <c r="P1266" i="88"/>
  <c r="O1266" i="88"/>
  <c r="R1265" i="88"/>
  <c r="Q1265" i="88"/>
  <c r="T1265" i="88" s="1"/>
  <c r="P1265" i="88"/>
  <c r="O1265" i="88"/>
  <c r="R1264" i="88"/>
  <c r="Q1264" i="88"/>
  <c r="P1264" i="88"/>
  <c r="O1264" i="88"/>
  <c r="R1263" i="88"/>
  <c r="Q1263" i="88"/>
  <c r="T1263" i="88" s="1"/>
  <c r="P1263" i="88"/>
  <c r="O1263" i="88"/>
  <c r="R1262" i="88"/>
  <c r="Q1262" i="88"/>
  <c r="P1262" i="88"/>
  <c r="O1262" i="88"/>
  <c r="R1261" i="88"/>
  <c r="Q1261" i="88"/>
  <c r="T1261" i="88" s="1"/>
  <c r="P1261" i="88"/>
  <c r="O1261" i="88"/>
  <c r="R1260" i="88"/>
  <c r="Q1260" i="88"/>
  <c r="T1260" i="88" s="1"/>
  <c r="P1260" i="88"/>
  <c r="O1260" i="88"/>
  <c r="R1259" i="88"/>
  <c r="Q1259" i="88"/>
  <c r="T1259" i="88" s="1"/>
  <c r="P1259" i="88"/>
  <c r="O1259" i="88"/>
  <c r="R1258" i="88"/>
  <c r="Q1258" i="88"/>
  <c r="P1258" i="88"/>
  <c r="O1258" i="88"/>
  <c r="R1257" i="88"/>
  <c r="Q1257" i="88"/>
  <c r="T1257" i="88" s="1"/>
  <c r="P1257" i="88"/>
  <c r="O1257" i="88"/>
  <c r="R1256" i="88"/>
  <c r="Q1256" i="88"/>
  <c r="P1256" i="88"/>
  <c r="O1256" i="88"/>
  <c r="R1255" i="88"/>
  <c r="Q1255" i="88"/>
  <c r="T1255" i="88" s="1"/>
  <c r="P1255" i="88"/>
  <c r="O1255" i="88"/>
  <c r="S1255" i="88" s="1"/>
  <c r="R1254" i="88"/>
  <c r="Q1254" i="88"/>
  <c r="P1254" i="88"/>
  <c r="O1254" i="88"/>
  <c r="R1253" i="88"/>
  <c r="Q1253" i="88"/>
  <c r="T1253" i="88" s="1"/>
  <c r="P1253" i="88"/>
  <c r="O1253" i="88"/>
  <c r="R1252" i="88"/>
  <c r="Q1252" i="88"/>
  <c r="P1252" i="88"/>
  <c r="O1252" i="88"/>
  <c r="R1251" i="88"/>
  <c r="Q1251" i="88"/>
  <c r="T1251" i="88" s="1"/>
  <c r="P1251" i="88"/>
  <c r="O1251" i="88"/>
  <c r="R1250" i="88"/>
  <c r="Q1250" i="88"/>
  <c r="P1250" i="88"/>
  <c r="O1250" i="88"/>
  <c r="R1249" i="88"/>
  <c r="Q1249" i="88"/>
  <c r="T1249" i="88" s="1"/>
  <c r="P1249" i="88"/>
  <c r="O1249" i="88"/>
  <c r="R1248" i="88"/>
  <c r="Q1248" i="88"/>
  <c r="T1248" i="88" s="1"/>
  <c r="P1248" i="88"/>
  <c r="O1248" i="88"/>
  <c r="R1247" i="88"/>
  <c r="Q1247" i="88"/>
  <c r="T1247" i="88" s="1"/>
  <c r="P1247" i="88"/>
  <c r="O1247" i="88"/>
  <c r="R1246" i="88"/>
  <c r="Q1246" i="88"/>
  <c r="P1246" i="88"/>
  <c r="O1246" i="88"/>
  <c r="R1245" i="88"/>
  <c r="Q1245" i="88"/>
  <c r="T1245" i="88" s="1"/>
  <c r="P1245" i="88"/>
  <c r="O1245" i="88"/>
  <c r="R1244" i="88"/>
  <c r="Q1244" i="88"/>
  <c r="P1244" i="88"/>
  <c r="O1244" i="88"/>
  <c r="R1243" i="88"/>
  <c r="Q1243" i="88"/>
  <c r="T1243" i="88" s="1"/>
  <c r="P1243" i="88"/>
  <c r="O1243" i="88"/>
  <c r="S1243" i="88" s="1"/>
  <c r="R1242" i="88"/>
  <c r="Q1242" i="88"/>
  <c r="T1242" i="88" s="1"/>
  <c r="P1242" i="88"/>
  <c r="O1242" i="88"/>
  <c r="R1241" i="88"/>
  <c r="Q1241" i="88"/>
  <c r="T1241" i="88" s="1"/>
  <c r="P1241" i="88"/>
  <c r="O1241" i="88"/>
  <c r="R1240" i="88"/>
  <c r="Q1240" i="88"/>
  <c r="P1240" i="88"/>
  <c r="O1240" i="88"/>
  <c r="R1239" i="88"/>
  <c r="Q1239" i="88"/>
  <c r="T1239" i="88" s="1"/>
  <c r="P1239" i="88"/>
  <c r="O1239" i="88"/>
  <c r="R1238" i="88"/>
  <c r="Q1238" i="88"/>
  <c r="P1238" i="88"/>
  <c r="O1238" i="88"/>
  <c r="R1237" i="88"/>
  <c r="Q1237" i="88"/>
  <c r="T1237" i="88" s="1"/>
  <c r="P1237" i="88"/>
  <c r="O1237" i="88"/>
  <c r="S1237" i="88" s="1"/>
  <c r="R1236" i="88"/>
  <c r="Q1236" i="88"/>
  <c r="T1236" i="88" s="1"/>
  <c r="P1236" i="88"/>
  <c r="O1236" i="88"/>
  <c r="R1235" i="88"/>
  <c r="Q1235" i="88"/>
  <c r="T1235" i="88" s="1"/>
  <c r="P1235" i="88"/>
  <c r="O1235" i="88"/>
  <c r="R1234" i="88"/>
  <c r="Q1234" i="88"/>
  <c r="P1234" i="88"/>
  <c r="O1234" i="88"/>
  <c r="R1233" i="88"/>
  <c r="Q1233" i="88"/>
  <c r="T1233" i="88" s="1"/>
  <c r="P1233" i="88"/>
  <c r="O1233" i="88"/>
  <c r="R1232" i="88"/>
  <c r="Q1232" i="88"/>
  <c r="P1232" i="88"/>
  <c r="O1232" i="88"/>
  <c r="R1231" i="88"/>
  <c r="Q1231" i="88"/>
  <c r="T1231" i="88" s="1"/>
  <c r="P1231" i="88"/>
  <c r="O1231" i="88"/>
  <c r="S1231" i="88" s="1"/>
  <c r="R1230" i="88"/>
  <c r="Q1230" i="88"/>
  <c r="P1230" i="88"/>
  <c r="O1230" i="88"/>
  <c r="R1229" i="88"/>
  <c r="Q1229" i="88"/>
  <c r="T1229" i="88" s="1"/>
  <c r="P1229" i="88"/>
  <c r="O1229" i="88"/>
  <c r="R1228" i="88"/>
  <c r="Q1228" i="88"/>
  <c r="P1228" i="88"/>
  <c r="O1228" i="88"/>
  <c r="R1227" i="88"/>
  <c r="Q1227" i="88"/>
  <c r="T1227" i="88" s="1"/>
  <c r="P1227" i="88"/>
  <c r="O1227" i="88"/>
  <c r="R1226" i="88"/>
  <c r="Q1226" i="88"/>
  <c r="P1226" i="88"/>
  <c r="O1226" i="88"/>
  <c r="R1225" i="88"/>
  <c r="Q1225" i="88"/>
  <c r="T1225" i="88" s="1"/>
  <c r="P1225" i="88"/>
  <c r="O1225" i="88"/>
  <c r="S1225" i="88" s="1"/>
  <c r="R1224" i="88"/>
  <c r="Q1224" i="88"/>
  <c r="P1224" i="88"/>
  <c r="O1224" i="88"/>
  <c r="R1223" i="88"/>
  <c r="Q1223" i="88"/>
  <c r="T1223" i="88" s="1"/>
  <c r="P1223" i="88"/>
  <c r="O1223" i="88"/>
  <c r="R1222" i="88"/>
  <c r="Q1222" i="88"/>
  <c r="P1222" i="88"/>
  <c r="O1222" i="88"/>
  <c r="R1221" i="88"/>
  <c r="Q1221" i="88"/>
  <c r="T1221" i="88" s="1"/>
  <c r="P1221" i="88"/>
  <c r="O1221" i="88"/>
  <c r="R1220" i="88"/>
  <c r="Q1220" i="88"/>
  <c r="P1220" i="88"/>
  <c r="O1220" i="88"/>
  <c r="R1219" i="88"/>
  <c r="Q1219" i="88"/>
  <c r="T1219" i="88" s="1"/>
  <c r="P1219" i="88"/>
  <c r="O1219" i="88"/>
  <c r="S1219" i="88" s="1"/>
  <c r="R1218" i="88"/>
  <c r="Q1218" i="88"/>
  <c r="P1218" i="88"/>
  <c r="O1218" i="88"/>
  <c r="R1217" i="88"/>
  <c r="Q1217" i="88"/>
  <c r="T1217" i="88" s="1"/>
  <c r="P1217" i="88"/>
  <c r="O1217" i="88"/>
  <c r="R1216" i="88"/>
  <c r="Q1216" i="88"/>
  <c r="P1216" i="88"/>
  <c r="O1216" i="88"/>
  <c r="R1215" i="88"/>
  <c r="Q1215" i="88"/>
  <c r="T1215" i="88" s="1"/>
  <c r="P1215" i="88"/>
  <c r="O1215" i="88"/>
  <c r="R1214" i="88"/>
  <c r="Q1214" i="88"/>
  <c r="P1214" i="88"/>
  <c r="O1214" i="88"/>
  <c r="R1213" i="88"/>
  <c r="Q1213" i="88"/>
  <c r="T1213" i="88" s="1"/>
  <c r="P1213" i="88"/>
  <c r="O1213" i="88"/>
  <c r="S1213" i="88" s="1"/>
  <c r="R1212" i="88"/>
  <c r="Q1212" i="88"/>
  <c r="P1212" i="88"/>
  <c r="O1212" i="88"/>
  <c r="R1211" i="88"/>
  <c r="Q1211" i="88"/>
  <c r="T1211" i="88" s="1"/>
  <c r="P1211" i="88"/>
  <c r="O1211" i="88"/>
  <c r="R1210" i="88"/>
  <c r="Q1210" i="88"/>
  <c r="P1210" i="88"/>
  <c r="O1210" i="88"/>
  <c r="R1209" i="88"/>
  <c r="Q1209" i="88"/>
  <c r="T1209" i="88" s="1"/>
  <c r="P1209" i="88"/>
  <c r="O1209" i="88"/>
  <c r="R1208" i="88"/>
  <c r="Q1208" i="88"/>
  <c r="P1208" i="88"/>
  <c r="O1208" i="88"/>
  <c r="R1207" i="88"/>
  <c r="Q1207" i="88"/>
  <c r="T1207" i="88" s="1"/>
  <c r="P1207" i="88"/>
  <c r="O1207" i="88"/>
  <c r="S1207" i="88" s="1"/>
  <c r="R1206" i="88"/>
  <c r="Q1206" i="88"/>
  <c r="P1206" i="88"/>
  <c r="O1206" i="88"/>
  <c r="R1205" i="88"/>
  <c r="Q1205" i="88"/>
  <c r="T1205" i="88" s="1"/>
  <c r="P1205" i="88"/>
  <c r="O1205" i="88"/>
  <c r="R1204" i="88"/>
  <c r="Q1204" i="88"/>
  <c r="P1204" i="88"/>
  <c r="O1204" i="88"/>
  <c r="R1203" i="88"/>
  <c r="Q1203" i="88"/>
  <c r="T1203" i="88" s="1"/>
  <c r="P1203" i="88"/>
  <c r="O1203" i="88"/>
  <c r="R1202" i="88"/>
  <c r="Q1202" i="88"/>
  <c r="P1202" i="88"/>
  <c r="O1202" i="88"/>
  <c r="R1201" i="88"/>
  <c r="Q1201" i="88"/>
  <c r="T1201" i="88" s="1"/>
  <c r="P1201" i="88"/>
  <c r="O1201" i="88"/>
  <c r="R1200" i="88"/>
  <c r="Q1200" i="88"/>
  <c r="T1200" i="88" s="1"/>
  <c r="P1200" i="88"/>
  <c r="O1200" i="88"/>
  <c r="R1199" i="88"/>
  <c r="Q1199" i="88"/>
  <c r="T1199" i="88" s="1"/>
  <c r="P1199" i="88"/>
  <c r="O1199" i="88"/>
  <c r="R1198" i="88"/>
  <c r="Q1198" i="88"/>
  <c r="P1198" i="88"/>
  <c r="O1198" i="88"/>
  <c r="R1197" i="88"/>
  <c r="Q1197" i="88"/>
  <c r="T1197" i="88" s="1"/>
  <c r="P1197" i="88"/>
  <c r="O1197" i="88"/>
  <c r="R1196" i="88"/>
  <c r="Q1196" i="88"/>
  <c r="P1196" i="88"/>
  <c r="O1196" i="88"/>
  <c r="R1195" i="88"/>
  <c r="Q1195" i="88"/>
  <c r="T1195" i="88" s="1"/>
  <c r="P1195" i="88"/>
  <c r="O1195" i="88"/>
  <c r="S1195" i="88" s="1"/>
  <c r="R1194" i="88"/>
  <c r="Q1194" i="88"/>
  <c r="T1194" i="88" s="1"/>
  <c r="P1194" i="88"/>
  <c r="O1194" i="88"/>
  <c r="R1193" i="88"/>
  <c r="Q1193" i="88"/>
  <c r="T1193" i="88" s="1"/>
  <c r="P1193" i="88"/>
  <c r="O1193" i="88"/>
  <c r="R1192" i="88"/>
  <c r="Q1192" i="88"/>
  <c r="P1192" i="88"/>
  <c r="O1192" i="88"/>
  <c r="R1191" i="88"/>
  <c r="Q1191" i="88"/>
  <c r="T1191" i="88" s="1"/>
  <c r="P1191" i="88"/>
  <c r="O1191" i="88"/>
  <c r="R1190" i="88"/>
  <c r="Q1190" i="88"/>
  <c r="P1190" i="88"/>
  <c r="O1190" i="88"/>
  <c r="R1189" i="88"/>
  <c r="Q1189" i="88"/>
  <c r="T1189" i="88" s="1"/>
  <c r="P1189" i="88"/>
  <c r="O1189" i="88"/>
  <c r="S1189" i="88" s="1"/>
  <c r="R1188" i="88"/>
  <c r="Q1188" i="88"/>
  <c r="T1188" i="88" s="1"/>
  <c r="P1188" i="88"/>
  <c r="O1188" i="88"/>
  <c r="R1187" i="88"/>
  <c r="Q1187" i="88"/>
  <c r="T1187" i="88" s="1"/>
  <c r="P1187" i="88"/>
  <c r="O1187" i="88"/>
  <c r="R1186" i="88"/>
  <c r="Q1186" i="88"/>
  <c r="P1186" i="88"/>
  <c r="O1186" i="88"/>
  <c r="R1185" i="88"/>
  <c r="Q1185" i="88"/>
  <c r="T1185" i="88" s="1"/>
  <c r="P1185" i="88"/>
  <c r="O1185" i="88"/>
  <c r="R1184" i="88"/>
  <c r="Q1184" i="88"/>
  <c r="P1184" i="88"/>
  <c r="O1184" i="88"/>
  <c r="R1183" i="88"/>
  <c r="Q1183" i="88"/>
  <c r="T1183" i="88" s="1"/>
  <c r="P1183" i="88"/>
  <c r="O1183" i="88"/>
  <c r="S1183" i="88" s="1"/>
  <c r="R1182" i="88"/>
  <c r="Q1182" i="88"/>
  <c r="T1182" i="88" s="1"/>
  <c r="P1182" i="88"/>
  <c r="O1182" i="88"/>
  <c r="R1181" i="88"/>
  <c r="Q1181" i="88"/>
  <c r="T1181" i="88" s="1"/>
  <c r="P1181" i="88"/>
  <c r="O1181" i="88"/>
  <c r="R1180" i="88"/>
  <c r="Q1180" i="88"/>
  <c r="P1180" i="88"/>
  <c r="O1180" i="88"/>
  <c r="R1179" i="88"/>
  <c r="Q1179" i="88"/>
  <c r="T1179" i="88" s="1"/>
  <c r="P1179" i="88"/>
  <c r="O1179" i="88"/>
  <c r="R1178" i="88"/>
  <c r="Q1178" i="88"/>
  <c r="P1178" i="88"/>
  <c r="O1178" i="88"/>
  <c r="R1177" i="88"/>
  <c r="Q1177" i="88"/>
  <c r="T1177" i="88" s="1"/>
  <c r="P1177" i="88"/>
  <c r="O1177" i="88"/>
  <c r="S1177" i="88" s="1"/>
  <c r="R1176" i="88"/>
  <c r="Q1176" i="88"/>
  <c r="P1176" i="88"/>
  <c r="O1176" i="88"/>
  <c r="R1175" i="88"/>
  <c r="Q1175" i="88"/>
  <c r="T1175" i="88" s="1"/>
  <c r="P1175" i="88"/>
  <c r="O1175" i="88"/>
  <c r="R1174" i="88"/>
  <c r="Q1174" i="88"/>
  <c r="P1174" i="88"/>
  <c r="O1174" i="88"/>
  <c r="R1173" i="88"/>
  <c r="Q1173" i="88"/>
  <c r="T1173" i="88" s="1"/>
  <c r="P1173" i="88"/>
  <c r="O1173" i="88"/>
  <c r="R1172" i="88"/>
  <c r="Q1172" i="88"/>
  <c r="P1172" i="88"/>
  <c r="O1172" i="88"/>
  <c r="R1171" i="88"/>
  <c r="Q1171" i="88"/>
  <c r="T1171" i="88" s="1"/>
  <c r="P1171" i="88"/>
  <c r="O1171" i="88"/>
  <c r="S1171" i="88" s="1"/>
  <c r="R1170" i="88"/>
  <c r="Q1170" i="88"/>
  <c r="P1170" i="88"/>
  <c r="O1170" i="88"/>
  <c r="R1169" i="88"/>
  <c r="Q1169" i="88"/>
  <c r="T1169" i="88" s="1"/>
  <c r="P1169" i="88"/>
  <c r="O1169" i="88"/>
  <c r="R1168" i="88"/>
  <c r="Q1168" i="88"/>
  <c r="P1168" i="88"/>
  <c r="O1168" i="88"/>
  <c r="R1167" i="88"/>
  <c r="Q1167" i="88"/>
  <c r="T1167" i="88" s="1"/>
  <c r="P1167" i="88"/>
  <c r="O1167" i="88"/>
  <c r="R1166" i="88"/>
  <c r="Q1166" i="88"/>
  <c r="P1166" i="88"/>
  <c r="O1166" i="88"/>
  <c r="R1165" i="88"/>
  <c r="Q1165" i="88"/>
  <c r="T1165" i="88" s="1"/>
  <c r="P1165" i="88"/>
  <c r="O1165" i="88"/>
  <c r="S1165" i="88" s="1"/>
  <c r="R1164" i="88"/>
  <c r="Q1164" i="88"/>
  <c r="P1164" i="88"/>
  <c r="O1164" i="88"/>
  <c r="R1163" i="88"/>
  <c r="Q1163" i="88"/>
  <c r="T1163" i="88" s="1"/>
  <c r="P1163" i="88"/>
  <c r="O1163" i="88"/>
  <c r="R1162" i="88"/>
  <c r="Q1162" i="88"/>
  <c r="P1162" i="88"/>
  <c r="O1162" i="88"/>
  <c r="R1161" i="88"/>
  <c r="Q1161" i="88"/>
  <c r="T1161" i="88" s="1"/>
  <c r="P1161" i="88"/>
  <c r="O1161" i="88"/>
  <c r="R1160" i="88"/>
  <c r="Q1160" i="88"/>
  <c r="P1160" i="88"/>
  <c r="O1160" i="88"/>
  <c r="R1159" i="88"/>
  <c r="Q1159" i="88"/>
  <c r="T1159" i="88" s="1"/>
  <c r="P1159" i="88"/>
  <c r="O1159" i="88"/>
  <c r="R1158" i="88"/>
  <c r="Q1158" i="88"/>
  <c r="P1158" i="88"/>
  <c r="O1158" i="88"/>
  <c r="R1157" i="88"/>
  <c r="Q1157" i="88"/>
  <c r="T1157" i="88" s="1"/>
  <c r="P1157" i="88"/>
  <c r="O1157" i="88"/>
  <c r="R1156" i="88"/>
  <c r="Q1156" i="88"/>
  <c r="P1156" i="88"/>
  <c r="O1156" i="88"/>
  <c r="R1155" i="88"/>
  <c r="Q1155" i="88"/>
  <c r="T1155" i="88" s="1"/>
  <c r="P1155" i="88"/>
  <c r="O1155" i="88"/>
  <c r="R1154" i="88"/>
  <c r="Q1154" i="88"/>
  <c r="P1154" i="88"/>
  <c r="O1154" i="88"/>
  <c r="R1153" i="88"/>
  <c r="Q1153" i="88"/>
  <c r="T1153" i="88" s="1"/>
  <c r="P1153" i="88"/>
  <c r="O1153" i="88"/>
  <c r="R1152" i="88"/>
  <c r="Q1152" i="88"/>
  <c r="P1152" i="88"/>
  <c r="O1152" i="88"/>
  <c r="R1151" i="88"/>
  <c r="Q1151" i="88"/>
  <c r="T1151" i="88" s="1"/>
  <c r="P1151" i="88"/>
  <c r="O1151" i="88"/>
  <c r="R1150" i="88"/>
  <c r="Q1150" i="88"/>
  <c r="P1150" i="88"/>
  <c r="O1150" i="88"/>
  <c r="R1149" i="88"/>
  <c r="Q1149" i="88"/>
  <c r="T1149" i="88" s="1"/>
  <c r="P1149" i="88"/>
  <c r="O1149" i="88"/>
  <c r="R1148" i="88"/>
  <c r="Q1148" i="88"/>
  <c r="P1148" i="88"/>
  <c r="O1148" i="88"/>
  <c r="R1147" i="88"/>
  <c r="Q1147" i="88"/>
  <c r="T1147" i="88" s="1"/>
  <c r="P1147" i="88"/>
  <c r="O1147" i="88"/>
  <c r="S1147" i="88" s="1"/>
  <c r="R1146" i="88"/>
  <c r="Q1146" i="88"/>
  <c r="P1146" i="88"/>
  <c r="O1146" i="88"/>
  <c r="R1145" i="88"/>
  <c r="Q1145" i="88"/>
  <c r="T1145" i="88" s="1"/>
  <c r="P1145" i="88"/>
  <c r="O1145" i="88"/>
  <c r="R1144" i="88"/>
  <c r="Q1144" i="88"/>
  <c r="P1144" i="88"/>
  <c r="O1144" i="88"/>
  <c r="R1143" i="88"/>
  <c r="Q1143" i="88"/>
  <c r="T1143" i="88" s="1"/>
  <c r="P1143" i="88"/>
  <c r="O1143" i="88"/>
  <c r="R1142" i="88"/>
  <c r="Q1142" i="88"/>
  <c r="P1142" i="88"/>
  <c r="O1142" i="88"/>
  <c r="R1141" i="88"/>
  <c r="Q1141" i="88"/>
  <c r="T1141" i="88" s="1"/>
  <c r="P1141" i="88"/>
  <c r="O1141" i="88"/>
  <c r="S1141" i="88" s="1"/>
  <c r="R1140" i="88"/>
  <c r="Q1140" i="88"/>
  <c r="P1140" i="88"/>
  <c r="O1140" i="88"/>
  <c r="R1139" i="88"/>
  <c r="Q1139" i="88"/>
  <c r="T1139" i="88" s="1"/>
  <c r="P1139" i="88"/>
  <c r="O1139" i="88"/>
  <c r="R1138" i="88"/>
  <c r="Q1138" i="88"/>
  <c r="P1138" i="88"/>
  <c r="O1138" i="88"/>
  <c r="R1137" i="88"/>
  <c r="Q1137" i="88"/>
  <c r="T1137" i="88" s="1"/>
  <c r="P1137" i="88"/>
  <c r="O1137" i="88"/>
  <c r="R1136" i="88"/>
  <c r="Q1136" i="88"/>
  <c r="P1136" i="88"/>
  <c r="O1136" i="88"/>
  <c r="R1135" i="88"/>
  <c r="Q1135" i="88"/>
  <c r="T1135" i="88" s="1"/>
  <c r="P1135" i="88"/>
  <c r="O1135" i="88"/>
  <c r="S1135" i="88" s="1"/>
  <c r="R1134" i="88"/>
  <c r="Q1134" i="88"/>
  <c r="P1134" i="88"/>
  <c r="O1134" i="88"/>
  <c r="R1133" i="88"/>
  <c r="Q1133" i="88"/>
  <c r="T1133" i="88" s="1"/>
  <c r="P1133" i="88"/>
  <c r="O1133" i="88"/>
  <c r="R1132" i="88"/>
  <c r="Q1132" i="88"/>
  <c r="P1132" i="88"/>
  <c r="O1132" i="88"/>
  <c r="R1131" i="88"/>
  <c r="Q1131" i="88"/>
  <c r="T1131" i="88" s="1"/>
  <c r="P1131" i="88"/>
  <c r="O1131" i="88"/>
  <c r="R1130" i="88"/>
  <c r="Q1130" i="88"/>
  <c r="P1130" i="88"/>
  <c r="O1130" i="88"/>
  <c r="R1129" i="88"/>
  <c r="Q1129" i="88"/>
  <c r="T1129" i="88" s="1"/>
  <c r="P1129" i="88"/>
  <c r="O1129" i="88"/>
  <c r="S1129" i="88" s="1"/>
  <c r="R1128" i="88"/>
  <c r="Q1128" i="88"/>
  <c r="T1128" i="88" s="1"/>
  <c r="P1128" i="88"/>
  <c r="O1128" i="88"/>
  <c r="R1127" i="88"/>
  <c r="Q1127" i="88"/>
  <c r="T1127" i="88" s="1"/>
  <c r="P1127" i="88"/>
  <c r="O1127" i="88"/>
  <c r="R1126" i="88"/>
  <c r="Q1126" i="88"/>
  <c r="P1126" i="88"/>
  <c r="O1126" i="88"/>
  <c r="R1125" i="88"/>
  <c r="Q1125" i="88"/>
  <c r="T1125" i="88" s="1"/>
  <c r="P1125" i="88"/>
  <c r="O1125" i="88"/>
  <c r="R1124" i="88"/>
  <c r="Q1124" i="88"/>
  <c r="P1124" i="88"/>
  <c r="O1124" i="88"/>
  <c r="R1123" i="88"/>
  <c r="Q1123" i="88"/>
  <c r="T1123" i="88" s="1"/>
  <c r="P1123" i="88"/>
  <c r="O1123" i="88"/>
  <c r="S1123" i="88" s="1"/>
  <c r="R1122" i="88"/>
  <c r="Q1122" i="88"/>
  <c r="T1122" i="88" s="1"/>
  <c r="P1122" i="88"/>
  <c r="O1122" i="88"/>
  <c r="R1121" i="88"/>
  <c r="Q1121" i="88"/>
  <c r="T1121" i="88" s="1"/>
  <c r="P1121" i="88"/>
  <c r="O1121" i="88"/>
  <c r="R1120" i="88"/>
  <c r="Q1120" i="88"/>
  <c r="P1120" i="88"/>
  <c r="O1120" i="88"/>
  <c r="R1119" i="88"/>
  <c r="Q1119" i="88"/>
  <c r="T1119" i="88" s="1"/>
  <c r="P1119" i="88"/>
  <c r="O1119" i="88"/>
  <c r="R1118" i="88"/>
  <c r="Q1118" i="88"/>
  <c r="P1118" i="88"/>
  <c r="O1118" i="88"/>
  <c r="R1117" i="88"/>
  <c r="Q1117" i="88"/>
  <c r="T1117" i="88" s="1"/>
  <c r="P1117" i="88"/>
  <c r="O1117" i="88"/>
  <c r="R1116" i="88"/>
  <c r="Q1116" i="88"/>
  <c r="P1116" i="88"/>
  <c r="O1116" i="88"/>
  <c r="R1115" i="88"/>
  <c r="Q1115" i="88"/>
  <c r="T1115" i="88" s="1"/>
  <c r="P1115" i="88"/>
  <c r="O1115" i="88"/>
  <c r="R1114" i="88"/>
  <c r="Q1114" i="88"/>
  <c r="P1114" i="88"/>
  <c r="O1114" i="88"/>
  <c r="R1113" i="88"/>
  <c r="Q1113" i="88"/>
  <c r="T1113" i="88" s="1"/>
  <c r="P1113" i="88"/>
  <c r="O1113" i="88"/>
  <c r="R1112" i="88"/>
  <c r="Q1112" i="88"/>
  <c r="P1112" i="88"/>
  <c r="O1112" i="88"/>
  <c r="R1111" i="88"/>
  <c r="Q1111" i="88"/>
  <c r="T1111" i="88" s="1"/>
  <c r="P1111" i="88"/>
  <c r="O1111" i="88"/>
  <c r="R1110" i="88"/>
  <c r="Q1110" i="88"/>
  <c r="P1110" i="88"/>
  <c r="O1110" i="88"/>
  <c r="R1109" i="88"/>
  <c r="Q1109" i="88"/>
  <c r="T1109" i="88" s="1"/>
  <c r="P1109" i="88"/>
  <c r="O1109" i="88"/>
  <c r="R1108" i="88"/>
  <c r="Q1108" i="88"/>
  <c r="P1108" i="88"/>
  <c r="O1108" i="88"/>
  <c r="R1107" i="88"/>
  <c r="Q1107" i="88"/>
  <c r="T1107" i="88" s="1"/>
  <c r="P1107" i="88"/>
  <c r="O1107" i="88"/>
  <c r="R1106" i="88"/>
  <c r="Q1106" i="88"/>
  <c r="P1106" i="88"/>
  <c r="O1106" i="88"/>
  <c r="R1105" i="88"/>
  <c r="Q1105" i="88"/>
  <c r="T1105" i="88" s="1"/>
  <c r="P1105" i="88"/>
  <c r="O1105" i="88"/>
  <c r="S1105" i="88" s="1"/>
  <c r="R1104" i="88"/>
  <c r="Q1104" i="88"/>
  <c r="P1104" i="88"/>
  <c r="O1104" i="88"/>
  <c r="R1103" i="88"/>
  <c r="Q1103" i="88"/>
  <c r="T1103" i="88" s="1"/>
  <c r="P1103" i="88"/>
  <c r="O1103" i="88"/>
  <c r="R1102" i="88"/>
  <c r="Q1102" i="88"/>
  <c r="P1102" i="88"/>
  <c r="O1102" i="88"/>
  <c r="R1101" i="88"/>
  <c r="Q1101" i="88"/>
  <c r="T1101" i="88" s="1"/>
  <c r="P1101" i="88"/>
  <c r="O1101" i="88"/>
  <c r="R1100" i="88"/>
  <c r="Q1100" i="88"/>
  <c r="P1100" i="88"/>
  <c r="O1100" i="88"/>
  <c r="R1099" i="88"/>
  <c r="Q1099" i="88"/>
  <c r="T1099" i="88" s="1"/>
  <c r="P1099" i="88"/>
  <c r="O1099" i="88"/>
  <c r="S1099" i="88" s="1"/>
  <c r="R1098" i="88"/>
  <c r="Q1098" i="88"/>
  <c r="P1098" i="88"/>
  <c r="O1098" i="88"/>
  <c r="R1097" i="88"/>
  <c r="Q1097" i="88"/>
  <c r="T1097" i="88" s="1"/>
  <c r="P1097" i="88"/>
  <c r="O1097" i="88"/>
  <c r="R1096" i="88"/>
  <c r="Q1096" i="88"/>
  <c r="P1096" i="88"/>
  <c r="O1096" i="88"/>
  <c r="R1095" i="88"/>
  <c r="Q1095" i="88"/>
  <c r="T1095" i="88" s="1"/>
  <c r="P1095" i="88"/>
  <c r="O1095" i="88"/>
  <c r="R1094" i="88"/>
  <c r="Q1094" i="88"/>
  <c r="P1094" i="88"/>
  <c r="O1094" i="88"/>
  <c r="R1093" i="88"/>
  <c r="Q1093" i="88"/>
  <c r="T1093" i="88" s="1"/>
  <c r="P1093" i="88"/>
  <c r="O1093" i="88"/>
  <c r="S1093" i="88" s="1"/>
  <c r="R1092" i="88"/>
  <c r="Q1092" i="88"/>
  <c r="T1092" i="88" s="1"/>
  <c r="P1092" i="88"/>
  <c r="O1092" i="88"/>
  <c r="R1091" i="88"/>
  <c r="Q1091" i="88"/>
  <c r="T1091" i="88" s="1"/>
  <c r="P1091" i="88"/>
  <c r="O1091" i="88"/>
  <c r="R1090" i="88"/>
  <c r="Q1090" i="88"/>
  <c r="P1090" i="88"/>
  <c r="O1090" i="88"/>
  <c r="R1089" i="88"/>
  <c r="Q1089" i="88"/>
  <c r="T1089" i="88" s="1"/>
  <c r="P1089" i="88"/>
  <c r="O1089" i="88"/>
  <c r="R1088" i="88"/>
  <c r="Q1088" i="88"/>
  <c r="P1088" i="88"/>
  <c r="O1088" i="88"/>
  <c r="R1087" i="88"/>
  <c r="Q1087" i="88"/>
  <c r="T1087" i="88" s="1"/>
  <c r="P1087" i="88"/>
  <c r="O1087" i="88"/>
  <c r="S1087" i="88" s="1"/>
  <c r="R1086" i="88"/>
  <c r="Q1086" i="88"/>
  <c r="T1086" i="88" s="1"/>
  <c r="P1086" i="88"/>
  <c r="O1086" i="88"/>
  <c r="R1085" i="88"/>
  <c r="Q1085" i="88"/>
  <c r="T1085" i="88" s="1"/>
  <c r="P1085" i="88"/>
  <c r="O1085" i="88"/>
  <c r="R1084" i="88"/>
  <c r="Q1084" i="88"/>
  <c r="P1084" i="88"/>
  <c r="O1084" i="88"/>
  <c r="R1083" i="88"/>
  <c r="Q1083" i="88"/>
  <c r="T1083" i="88" s="1"/>
  <c r="P1083" i="88"/>
  <c r="O1083" i="88"/>
  <c r="R1082" i="88"/>
  <c r="Q1082" i="88"/>
  <c r="P1082" i="88"/>
  <c r="O1082" i="88"/>
  <c r="R1081" i="88"/>
  <c r="Q1081" i="88"/>
  <c r="T1081" i="88" s="1"/>
  <c r="P1081" i="88"/>
  <c r="O1081" i="88"/>
  <c r="S1081" i="88" s="1"/>
  <c r="R1080" i="88"/>
  <c r="Q1080" i="88"/>
  <c r="T1080" i="88" s="1"/>
  <c r="P1080" i="88"/>
  <c r="O1080" i="88"/>
  <c r="R1079" i="88"/>
  <c r="Q1079" i="88"/>
  <c r="T1079" i="88" s="1"/>
  <c r="P1079" i="88"/>
  <c r="O1079" i="88"/>
  <c r="R1078" i="88"/>
  <c r="Q1078" i="88"/>
  <c r="P1078" i="88"/>
  <c r="O1078" i="88"/>
  <c r="R1077" i="88"/>
  <c r="Q1077" i="88"/>
  <c r="T1077" i="88" s="1"/>
  <c r="P1077" i="88"/>
  <c r="O1077" i="88"/>
  <c r="R1076" i="88"/>
  <c r="Q1076" i="88"/>
  <c r="P1076" i="88"/>
  <c r="O1076" i="88"/>
  <c r="R1075" i="88"/>
  <c r="Q1075" i="88"/>
  <c r="T1075" i="88" s="1"/>
  <c r="P1075" i="88"/>
  <c r="O1075" i="88"/>
  <c r="S1075" i="88" s="1"/>
  <c r="R1074" i="88"/>
  <c r="Q1074" i="88"/>
  <c r="T1074" i="88" s="1"/>
  <c r="P1074" i="88"/>
  <c r="O1074" i="88"/>
  <c r="R1073" i="88"/>
  <c r="Q1073" i="88"/>
  <c r="T1073" i="88" s="1"/>
  <c r="P1073" i="88"/>
  <c r="O1073" i="88"/>
  <c r="R1072" i="88"/>
  <c r="Q1072" i="88"/>
  <c r="P1072" i="88"/>
  <c r="O1072" i="88"/>
  <c r="R1071" i="88"/>
  <c r="Q1071" i="88"/>
  <c r="T1071" i="88" s="1"/>
  <c r="P1071" i="88"/>
  <c r="O1071" i="88"/>
  <c r="R1070" i="88"/>
  <c r="Q1070" i="88"/>
  <c r="P1070" i="88"/>
  <c r="O1070" i="88"/>
  <c r="R1069" i="88"/>
  <c r="Q1069" i="88"/>
  <c r="T1069" i="88" s="1"/>
  <c r="P1069" i="88"/>
  <c r="O1069" i="88"/>
  <c r="S1069" i="88" s="1"/>
  <c r="R1068" i="88"/>
  <c r="Q1068" i="88"/>
  <c r="P1068" i="88"/>
  <c r="O1068" i="88"/>
  <c r="R1067" i="88"/>
  <c r="Q1067" i="88"/>
  <c r="T1067" i="88" s="1"/>
  <c r="P1067" i="88"/>
  <c r="O1067" i="88"/>
  <c r="R1066" i="88"/>
  <c r="Q1066" i="88"/>
  <c r="P1066" i="88"/>
  <c r="O1066" i="88"/>
  <c r="R1065" i="88"/>
  <c r="Q1065" i="88"/>
  <c r="T1065" i="88" s="1"/>
  <c r="P1065" i="88"/>
  <c r="O1065" i="88"/>
  <c r="R1064" i="88"/>
  <c r="Q1064" i="88"/>
  <c r="P1064" i="88"/>
  <c r="O1064" i="88"/>
  <c r="R1063" i="88"/>
  <c r="Q1063" i="88"/>
  <c r="T1063" i="88" s="1"/>
  <c r="P1063" i="88"/>
  <c r="O1063" i="88"/>
  <c r="R1062" i="88"/>
  <c r="Q1062" i="88"/>
  <c r="T1062" i="88" s="1"/>
  <c r="P1062" i="88"/>
  <c r="O1062" i="88"/>
  <c r="R1061" i="88"/>
  <c r="Q1061" i="88"/>
  <c r="T1061" i="88" s="1"/>
  <c r="P1061" i="88"/>
  <c r="O1061" i="88"/>
  <c r="R1060" i="88"/>
  <c r="Q1060" i="88"/>
  <c r="P1060" i="88"/>
  <c r="O1060" i="88"/>
  <c r="R1059" i="88"/>
  <c r="Q1059" i="88"/>
  <c r="T1059" i="88" s="1"/>
  <c r="P1059" i="88"/>
  <c r="O1059" i="88"/>
  <c r="R1058" i="88"/>
  <c r="Q1058" i="88"/>
  <c r="P1058" i="88"/>
  <c r="O1058" i="88"/>
  <c r="R1057" i="88"/>
  <c r="Q1057" i="88"/>
  <c r="T1057" i="88" s="1"/>
  <c r="P1057" i="88"/>
  <c r="O1057" i="88"/>
  <c r="S1057" i="88" s="1"/>
  <c r="R1056" i="88"/>
  <c r="Q1056" i="88"/>
  <c r="T1056" i="88" s="1"/>
  <c r="P1056" i="88"/>
  <c r="O1056" i="88"/>
  <c r="R1055" i="88"/>
  <c r="Q1055" i="88"/>
  <c r="T1055" i="88" s="1"/>
  <c r="P1055" i="88"/>
  <c r="O1055" i="88"/>
  <c r="R1054" i="88"/>
  <c r="Q1054" i="88"/>
  <c r="P1054" i="88"/>
  <c r="O1054" i="88"/>
  <c r="R1053" i="88"/>
  <c r="Q1053" i="88"/>
  <c r="T1053" i="88" s="1"/>
  <c r="P1053" i="88"/>
  <c r="O1053" i="88"/>
  <c r="R1052" i="88"/>
  <c r="Q1052" i="88"/>
  <c r="P1052" i="88"/>
  <c r="O1052" i="88"/>
  <c r="R1051" i="88"/>
  <c r="Q1051" i="88"/>
  <c r="T1051" i="88" s="1"/>
  <c r="P1051" i="88"/>
  <c r="O1051" i="88"/>
  <c r="S1051" i="88" s="1"/>
  <c r="R1050" i="88"/>
  <c r="Q1050" i="88"/>
  <c r="T1050" i="88" s="1"/>
  <c r="P1050" i="88"/>
  <c r="O1050" i="88"/>
  <c r="R1049" i="88"/>
  <c r="Q1049" i="88"/>
  <c r="T1049" i="88" s="1"/>
  <c r="P1049" i="88"/>
  <c r="O1049" i="88"/>
  <c r="R1048" i="88"/>
  <c r="Q1048" i="88"/>
  <c r="P1048" i="88"/>
  <c r="O1048" i="88"/>
  <c r="R1047" i="88"/>
  <c r="Q1047" i="88"/>
  <c r="T1047" i="88" s="1"/>
  <c r="P1047" i="88"/>
  <c r="O1047" i="88"/>
  <c r="R1046" i="88"/>
  <c r="Q1046" i="88"/>
  <c r="P1046" i="88"/>
  <c r="O1046" i="88"/>
  <c r="R1045" i="88"/>
  <c r="Q1045" i="88"/>
  <c r="T1045" i="88" s="1"/>
  <c r="P1045" i="88"/>
  <c r="O1045" i="88"/>
  <c r="S1045" i="88" s="1"/>
  <c r="R1044" i="88"/>
  <c r="Q1044" i="88"/>
  <c r="T1044" i="88" s="1"/>
  <c r="P1044" i="88"/>
  <c r="O1044" i="88"/>
  <c r="R1043" i="88"/>
  <c r="Q1043" i="88"/>
  <c r="T1043" i="88" s="1"/>
  <c r="P1043" i="88"/>
  <c r="O1043" i="88"/>
  <c r="R1042" i="88"/>
  <c r="Q1042" i="88"/>
  <c r="P1042" i="88"/>
  <c r="O1042" i="88"/>
  <c r="R1041" i="88"/>
  <c r="Q1041" i="88"/>
  <c r="T1041" i="88" s="1"/>
  <c r="P1041" i="88"/>
  <c r="O1041" i="88"/>
  <c r="R1040" i="88"/>
  <c r="Q1040" i="88"/>
  <c r="P1040" i="88"/>
  <c r="O1040" i="88"/>
  <c r="R1039" i="88"/>
  <c r="Q1039" i="88"/>
  <c r="T1039" i="88" s="1"/>
  <c r="P1039" i="88"/>
  <c r="O1039" i="88"/>
  <c r="S1039" i="88" s="1"/>
  <c r="R1038" i="88"/>
  <c r="Q1038" i="88"/>
  <c r="T1038" i="88" s="1"/>
  <c r="P1038" i="88"/>
  <c r="O1038" i="88"/>
  <c r="R1037" i="88"/>
  <c r="Q1037" i="88"/>
  <c r="T1037" i="88" s="1"/>
  <c r="P1037" i="88"/>
  <c r="O1037" i="88"/>
  <c r="R1036" i="88"/>
  <c r="Q1036" i="88"/>
  <c r="P1036" i="88"/>
  <c r="O1036" i="88"/>
  <c r="R1035" i="88"/>
  <c r="Q1035" i="88"/>
  <c r="T1035" i="88" s="1"/>
  <c r="P1035" i="88"/>
  <c r="O1035" i="88"/>
  <c r="R1034" i="88"/>
  <c r="Q1034" i="88"/>
  <c r="P1034" i="88"/>
  <c r="O1034" i="88"/>
  <c r="R1033" i="88"/>
  <c r="Q1033" i="88"/>
  <c r="T1033" i="88" s="1"/>
  <c r="P1033" i="88"/>
  <c r="O1033" i="88"/>
  <c r="S1033" i="88" s="1"/>
  <c r="R1032" i="88"/>
  <c r="Q1032" i="88"/>
  <c r="T1032" i="88" s="1"/>
  <c r="P1032" i="88"/>
  <c r="O1032" i="88"/>
  <c r="R1031" i="88"/>
  <c r="Q1031" i="88"/>
  <c r="T1031" i="88" s="1"/>
  <c r="P1031" i="88"/>
  <c r="O1031" i="88"/>
  <c r="R1030" i="88"/>
  <c r="Q1030" i="88"/>
  <c r="P1030" i="88"/>
  <c r="O1030" i="88"/>
  <c r="R1029" i="88"/>
  <c r="Q1029" i="88"/>
  <c r="T1029" i="88" s="1"/>
  <c r="P1029" i="88"/>
  <c r="O1029" i="88"/>
  <c r="R1028" i="88"/>
  <c r="Q1028" i="88"/>
  <c r="P1028" i="88"/>
  <c r="O1028" i="88"/>
  <c r="R1027" i="88"/>
  <c r="Q1027" i="88"/>
  <c r="T1027" i="88" s="1"/>
  <c r="P1027" i="88"/>
  <c r="O1027" i="88"/>
  <c r="S1027" i="88" s="1"/>
  <c r="R1026" i="88"/>
  <c r="Q1026" i="88"/>
  <c r="T1026" i="88" s="1"/>
  <c r="P1026" i="88"/>
  <c r="O1026" i="88"/>
  <c r="R1025" i="88"/>
  <c r="Q1025" i="88"/>
  <c r="T1025" i="88" s="1"/>
  <c r="P1025" i="88"/>
  <c r="O1025" i="88"/>
  <c r="R1024" i="88"/>
  <c r="Q1024" i="88"/>
  <c r="P1024" i="88"/>
  <c r="O1024" i="88"/>
  <c r="R1023" i="88"/>
  <c r="Q1023" i="88"/>
  <c r="T1023" i="88" s="1"/>
  <c r="P1023" i="88"/>
  <c r="O1023" i="88"/>
  <c r="R1022" i="88"/>
  <c r="Q1022" i="88"/>
  <c r="P1022" i="88"/>
  <c r="O1022" i="88"/>
  <c r="R1021" i="88"/>
  <c r="Q1021" i="88"/>
  <c r="T1021" i="88" s="1"/>
  <c r="P1021" i="88"/>
  <c r="O1021" i="88"/>
  <c r="S1021" i="88" s="1"/>
  <c r="R1020" i="88"/>
  <c r="Q1020" i="88"/>
  <c r="P1020" i="88"/>
  <c r="O1020" i="88"/>
  <c r="R1019" i="88"/>
  <c r="Q1019" i="88"/>
  <c r="T1019" i="88" s="1"/>
  <c r="P1019" i="88"/>
  <c r="O1019" i="88"/>
  <c r="R1018" i="88"/>
  <c r="Q1018" i="88"/>
  <c r="P1018" i="88"/>
  <c r="O1018" i="88"/>
  <c r="R1017" i="88"/>
  <c r="Q1017" i="88"/>
  <c r="T1017" i="88" s="1"/>
  <c r="P1017" i="88"/>
  <c r="O1017" i="88"/>
  <c r="R1016" i="88"/>
  <c r="Q1016" i="88"/>
  <c r="P1016" i="88"/>
  <c r="O1016" i="88"/>
  <c r="R1015" i="88"/>
  <c r="Q1015" i="88"/>
  <c r="T1015" i="88" s="1"/>
  <c r="P1015" i="88"/>
  <c r="O1015" i="88"/>
  <c r="R1014" i="88"/>
  <c r="Q1014" i="88"/>
  <c r="T1014" i="88" s="1"/>
  <c r="P1014" i="88"/>
  <c r="O1014" i="88"/>
  <c r="R1013" i="88"/>
  <c r="Q1013" i="88"/>
  <c r="T1013" i="88" s="1"/>
  <c r="P1013" i="88"/>
  <c r="O1013" i="88"/>
  <c r="R1012" i="88"/>
  <c r="Q1012" i="88"/>
  <c r="P1012" i="88"/>
  <c r="O1012" i="88"/>
  <c r="R1011" i="88"/>
  <c r="Q1011" i="88"/>
  <c r="T1011" i="88" s="1"/>
  <c r="P1011" i="88"/>
  <c r="O1011" i="88"/>
  <c r="R1010" i="88"/>
  <c r="Q1010" i="88"/>
  <c r="P1010" i="88"/>
  <c r="O1010" i="88"/>
  <c r="R1009" i="88"/>
  <c r="Q1009" i="88"/>
  <c r="T1009" i="88" s="1"/>
  <c r="P1009" i="88"/>
  <c r="O1009" i="88"/>
  <c r="S1009" i="88" s="1"/>
  <c r="R1008" i="88"/>
  <c r="Q1008" i="88"/>
  <c r="T1008" i="88" s="1"/>
  <c r="P1008" i="88"/>
  <c r="O1008" i="88"/>
  <c r="R1007" i="88"/>
  <c r="Q1007" i="88"/>
  <c r="T1007" i="88" s="1"/>
  <c r="P1007" i="88"/>
  <c r="O1007" i="88"/>
  <c r="R1006" i="88"/>
  <c r="Q1006" i="88"/>
  <c r="P1006" i="88"/>
  <c r="O1006" i="88"/>
  <c r="R1005" i="88"/>
  <c r="Q1005" i="88"/>
  <c r="T1005" i="88" s="1"/>
  <c r="P1005" i="88"/>
  <c r="O1005" i="88"/>
  <c r="R1004" i="88"/>
  <c r="Q1004" i="88"/>
  <c r="P1004" i="88"/>
  <c r="O1004" i="88"/>
  <c r="R1003" i="88"/>
  <c r="Q1003" i="88"/>
  <c r="T1003" i="88" s="1"/>
  <c r="P1003" i="88"/>
  <c r="O1003" i="88"/>
  <c r="S1003" i="88" s="1"/>
  <c r="R1002" i="88"/>
  <c r="Q1002" i="88"/>
  <c r="P1002" i="88"/>
  <c r="O1002" i="88"/>
  <c r="R1001" i="88"/>
  <c r="Q1001" i="88"/>
  <c r="T1001" i="88" s="1"/>
  <c r="P1001" i="88"/>
  <c r="O1001" i="88"/>
  <c r="R1000" i="88"/>
  <c r="Q1000" i="88"/>
  <c r="P1000" i="88"/>
  <c r="O1000" i="88"/>
  <c r="R999" i="88"/>
  <c r="Q999" i="88"/>
  <c r="T999" i="88" s="1"/>
  <c r="P999" i="88"/>
  <c r="O999" i="88"/>
  <c r="R998" i="88"/>
  <c r="Q998" i="88"/>
  <c r="P998" i="88"/>
  <c r="O998" i="88"/>
  <c r="R997" i="88"/>
  <c r="Q997" i="88"/>
  <c r="T997" i="88" s="1"/>
  <c r="P997" i="88"/>
  <c r="O997" i="88"/>
  <c r="S997" i="88" s="1"/>
  <c r="R996" i="88"/>
  <c r="Q996" i="88"/>
  <c r="P996" i="88"/>
  <c r="O996" i="88"/>
  <c r="R995" i="88"/>
  <c r="Q995" i="88"/>
  <c r="T995" i="88" s="1"/>
  <c r="P995" i="88"/>
  <c r="O995" i="88"/>
  <c r="R994" i="88"/>
  <c r="Q994" i="88"/>
  <c r="P994" i="88"/>
  <c r="O994" i="88"/>
  <c r="R993" i="88"/>
  <c r="Q993" i="88"/>
  <c r="T993" i="88" s="1"/>
  <c r="P993" i="88"/>
  <c r="O993" i="88"/>
  <c r="R992" i="88"/>
  <c r="Q992" i="88"/>
  <c r="P992" i="88"/>
  <c r="O992" i="88"/>
  <c r="R991" i="88"/>
  <c r="Q991" i="88"/>
  <c r="T991" i="88" s="1"/>
  <c r="P991" i="88"/>
  <c r="O991" i="88"/>
  <c r="S991" i="88" s="1"/>
  <c r="R990" i="88"/>
  <c r="Q990" i="88"/>
  <c r="P990" i="88"/>
  <c r="O990" i="88"/>
  <c r="R989" i="88"/>
  <c r="Q989" i="88"/>
  <c r="T989" i="88" s="1"/>
  <c r="P989" i="88"/>
  <c r="O989" i="88"/>
  <c r="R988" i="88"/>
  <c r="Q988" i="88"/>
  <c r="P988" i="88"/>
  <c r="O988" i="88"/>
  <c r="R987" i="88"/>
  <c r="Q987" i="88"/>
  <c r="T987" i="88" s="1"/>
  <c r="P987" i="88"/>
  <c r="O987" i="88"/>
  <c r="R986" i="88"/>
  <c r="Q986" i="88"/>
  <c r="P986" i="88"/>
  <c r="O986" i="88"/>
  <c r="R985" i="88"/>
  <c r="Q985" i="88"/>
  <c r="T985" i="88" s="1"/>
  <c r="P985" i="88"/>
  <c r="O985" i="88"/>
  <c r="S985" i="88" s="1"/>
  <c r="R984" i="88"/>
  <c r="Q984" i="88"/>
  <c r="P984" i="88"/>
  <c r="O984" i="88"/>
  <c r="R983" i="88"/>
  <c r="Q983" i="88"/>
  <c r="T983" i="88" s="1"/>
  <c r="P983" i="88"/>
  <c r="O983" i="88"/>
  <c r="R982" i="88"/>
  <c r="Q982" i="88"/>
  <c r="P982" i="88"/>
  <c r="O982" i="88"/>
  <c r="R981" i="88"/>
  <c r="Q981" i="88"/>
  <c r="T981" i="88" s="1"/>
  <c r="P981" i="88"/>
  <c r="O981" i="88"/>
  <c r="R980" i="88"/>
  <c r="Q980" i="88"/>
  <c r="P980" i="88"/>
  <c r="O980" i="88"/>
  <c r="R979" i="88"/>
  <c r="Q979" i="88"/>
  <c r="T979" i="88" s="1"/>
  <c r="P979" i="88"/>
  <c r="O979" i="88"/>
  <c r="R978" i="88"/>
  <c r="Q978" i="88"/>
  <c r="P978" i="88"/>
  <c r="O978" i="88"/>
  <c r="R977" i="88"/>
  <c r="Q977" i="88"/>
  <c r="T977" i="88" s="1"/>
  <c r="P977" i="88"/>
  <c r="O977" i="88"/>
  <c r="R976" i="88"/>
  <c r="Q976" i="88"/>
  <c r="P976" i="88"/>
  <c r="O976" i="88"/>
  <c r="R975" i="88"/>
  <c r="Q975" i="88"/>
  <c r="T975" i="88" s="1"/>
  <c r="P975" i="88"/>
  <c r="O975" i="88"/>
  <c r="R974" i="88"/>
  <c r="Q974" i="88"/>
  <c r="P974" i="88"/>
  <c r="O974" i="88"/>
  <c r="R973" i="88"/>
  <c r="Q973" i="88"/>
  <c r="T973" i="88" s="1"/>
  <c r="P973" i="88"/>
  <c r="O973" i="88"/>
  <c r="R972" i="88"/>
  <c r="Q972" i="88"/>
  <c r="P972" i="88"/>
  <c r="O972" i="88"/>
  <c r="R971" i="88"/>
  <c r="Q971" i="88"/>
  <c r="T971" i="88" s="1"/>
  <c r="P971" i="88"/>
  <c r="O971" i="88"/>
  <c r="R970" i="88"/>
  <c r="Q970" i="88"/>
  <c r="P970" i="88"/>
  <c r="O970" i="88"/>
  <c r="R969" i="88"/>
  <c r="Q969" i="88"/>
  <c r="T969" i="88" s="1"/>
  <c r="P969" i="88"/>
  <c r="O969" i="88"/>
  <c r="R968" i="88"/>
  <c r="Q968" i="88"/>
  <c r="P968" i="88"/>
  <c r="O968" i="88"/>
  <c r="R967" i="88"/>
  <c r="Q967" i="88"/>
  <c r="T967" i="88" s="1"/>
  <c r="P967" i="88"/>
  <c r="O967" i="88"/>
  <c r="R966" i="88"/>
  <c r="Q966" i="88"/>
  <c r="P966" i="88"/>
  <c r="O966" i="88"/>
  <c r="R965" i="88"/>
  <c r="Q965" i="88"/>
  <c r="T965" i="88" s="1"/>
  <c r="P965" i="88"/>
  <c r="O965" i="88"/>
  <c r="R964" i="88"/>
  <c r="Q964" i="88"/>
  <c r="P964" i="88"/>
  <c r="O964" i="88"/>
  <c r="R963" i="88"/>
  <c r="Q963" i="88"/>
  <c r="T963" i="88" s="1"/>
  <c r="P963" i="88"/>
  <c r="O963" i="88"/>
  <c r="R962" i="88"/>
  <c r="Q962" i="88"/>
  <c r="P962" i="88"/>
  <c r="O962" i="88"/>
  <c r="R961" i="88"/>
  <c r="Q961" i="88"/>
  <c r="T961" i="88" s="1"/>
  <c r="P961" i="88"/>
  <c r="O961" i="88"/>
  <c r="R960" i="88"/>
  <c r="Q960" i="88"/>
  <c r="P960" i="88"/>
  <c r="O960" i="88"/>
  <c r="R959" i="88"/>
  <c r="Q959" i="88"/>
  <c r="T959" i="88" s="1"/>
  <c r="P959" i="88"/>
  <c r="O959" i="88"/>
  <c r="R958" i="88"/>
  <c r="Q958" i="88"/>
  <c r="P958" i="88"/>
  <c r="O958" i="88"/>
  <c r="R957" i="88"/>
  <c r="Q957" i="88"/>
  <c r="T957" i="88" s="1"/>
  <c r="P957" i="88"/>
  <c r="O957" i="88"/>
  <c r="R956" i="88"/>
  <c r="Q956" i="88"/>
  <c r="P956" i="88"/>
  <c r="O956" i="88"/>
  <c r="R955" i="88"/>
  <c r="Q955" i="88"/>
  <c r="T955" i="88" s="1"/>
  <c r="P955" i="88"/>
  <c r="O955" i="88"/>
  <c r="R954" i="88"/>
  <c r="Q954" i="88"/>
  <c r="P954" i="88"/>
  <c r="O954" i="88"/>
  <c r="R953" i="88"/>
  <c r="Q953" i="88"/>
  <c r="T953" i="88" s="1"/>
  <c r="P953" i="88"/>
  <c r="O953" i="88"/>
  <c r="R952" i="88"/>
  <c r="Q952" i="88"/>
  <c r="P952" i="88"/>
  <c r="O952" i="88"/>
  <c r="R951" i="88"/>
  <c r="Q951" i="88"/>
  <c r="T951" i="88" s="1"/>
  <c r="P951" i="88"/>
  <c r="O951" i="88"/>
  <c r="R950" i="88"/>
  <c r="Q950" i="88"/>
  <c r="P950" i="88"/>
  <c r="O950" i="88"/>
  <c r="R949" i="88"/>
  <c r="Q949" i="88"/>
  <c r="T949" i="88" s="1"/>
  <c r="P949" i="88"/>
  <c r="O949" i="88"/>
  <c r="S949" i="88" s="1"/>
  <c r="R948" i="88"/>
  <c r="Q948" i="88"/>
  <c r="P948" i="88"/>
  <c r="O948" i="88"/>
  <c r="R947" i="88"/>
  <c r="Q947" i="88"/>
  <c r="T947" i="88" s="1"/>
  <c r="P947" i="88"/>
  <c r="O947" i="88"/>
  <c r="R946" i="88"/>
  <c r="Q946" i="88"/>
  <c r="P946" i="88"/>
  <c r="O946" i="88"/>
  <c r="R945" i="88"/>
  <c r="Q945" i="88"/>
  <c r="T945" i="88" s="1"/>
  <c r="P945" i="88"/>
  <c r="O945" i="88"/>
  <c r="R944" i="88"/>
  <c r="Q944" i="88"/>
  <c r="P944" i="88"/>
  <c r="O944" i="88"/>
  <c r="R943" i="88"/>
  <c r="Q943" i="88"/>
  <c r="T943" i="88" s="1"/>
  <c r="P943" i="88"/>
  <c r="O943" i="88"/>
  <c r="S943" i="88" s="1"/>
  <c r="R942" i="88"/>
  <c r="Q942" i="88"/>
  <c r="P942" i="88"/>
  <c r="O942" i="88"/>
  <c r="R941" i="88"/>
  <c r="Q941" i="88"/>
  <c r="T941" i="88" s="1"/>
  <c r="P941" i="88"/>
  <c r="O941" i="88"/>
  <c r="R940" i="88"/>
  <c r="Q940" i="88"/>
  <c r="P940" i="88"/>
  <c r="O940" i="88"/>
  <c r="R939" i="88"/>
  <c r="Q939" i="88"/>
  <c r="T939" i="88" s="1"/>
  <c r="P939" i="88"/>
  <c r="O939" i="88"/>
  <c r="R938" i="88"/>
  <c r="Q938" i="88"/>
  <c r="P938" i="88"/>
  <c r="O938" i="88"/>
  <c r="R937" i="88"/>
  <c r="Q937" i="88"/>
  <c r="T937" i="88" s="1"/>
  <c r="P937" i="88"/>
  <c r="O937" i="88"/>
  <c r="R936" i="88"/>
  <c r="Q936" i="88"/>
  <c r="P936" i="88"/>
  <c r="O936" i="88"/>
  <c r="R935" i="88"/>
  <c r="Q935" i="88"/>
  <c r="T935" i="88" s="1"/>
  <c r="P935" i="88"/>
  <c r="O935" i="88"/>
  <c r="R934" i="88"/>
  <c r="Q934" i="88"/>
  <c r="P934" i="88"/>
  <c r="O934" i="88"/>
  <c r="R933" i="88"/>
  <c r="Q933" i="88"/>
  <c r="T933" i="88" s="1"/>
  <c r="P933" i="88"/>
  <c r="O933" i="88"/>
  <c r="R932" i="88"/>
  <c r="Q932" i="88"/>
  <c r="P932" i="88"/>
  <c r="O932" i="88"/>
  <c r="R931" i="88"/>
  <c r="Q931" i="88"/>
  <c r="T931" i="88" s="1"/>
  <c r="P931" i="88"/>
  <c r="O931" i="88"/>
  <c r="S931" i="88" s="1"/>
  <c r="R930" i="88"/>
  <c r="Q930" i="88"/>
  <c r="P930" i="88"/>
  <c r="O930" i="88"/>
  <c r="R929" i="88"/>
  <c r="Q929" i="88"/>
  <c r="T929" i="88" s="1"/>
  <c r="P929" i="88"/>
  <c r="O929" i="88"/>
  <c r="R928" i="88"/>
  <c r="Q928" i="88"/>
  <c r="P928" i="88"/>
  <c r="O928" i="88"/>
  <c r="R927" i="88"/>
  <c r="Q927" i="88"/>
  <c r="T927" i="88" s="1"/>
  <c r="P927" i="88"/>
  <c r="O927" i="88"/>
  <c r="R926" i="88"/>
  <c r="Q926" i="88"/>
  <c r="P926" i="88"/>
  <c r="O926" i="88"/>
  <c r="R925" i="88"/>
  <c r="Q925" i="88"/>
  <c r="T925" i="88" s="1"/>
  <c r="P925" i="88"/>
  <c r="O925" i="88"/>
  <c r="R924" i="88"/>
  <c r="Q924" i="88"/>
  <c r="T924" i="88" s="1"/>
  <c r="P924" i="88"/>
  <c r="O924" i="88"/>
  <c r="R923" i="88"/>
  <c r="Q923" i="88"/>
  <c r="T923" i="88" s="1"/>
  <c r="P923" i="88"/>
  <c r="O923" i="88"/>
  <c r="R922" i="88"/>
  <c r="Q922" i="88"/>
  <c r="P922" i="88"/>
  <c r="O922" i="88"/>
  <c r="R921" i="88"/>
  <c r="Q921" i="88"/>
  <c r="T921" i="88" s="1"/>
  <c r="P921" i="88"/>
  <c r="O921" i="88"/>
  <c r="R920" i="88"/>
  <c r="Q920" i="88"/>
  <c r="P920" i="88"/>
  <c r="O920" i="88"/>
  <c r="R919" i="88"/>
  <c r="Q919" i="88"/>
  <c r="T919" i="88" s="1"/>
  <c r="P919" i="88"/>
  <c r="O919" i="88"/>
  <c r="S919" i="88" s="1"/>
  <c r="R918" i="88"/>
  <c r="Q918" i="88"/>
  <c r="P918" i="88"/>
  <c r="O918" i="88"/>
  <c r="R917" i="88"/>
  <c r="Q917" i="88"/>
  <c r="T917" i="88" s="1"/>
  <c r="P917" i="88"/>
  <c r="O917" i="88"/>
  <c r="R916" i="88"/>
  <c r="Q916" i="88"/>
  <c r="P916" i="88"/>
  <c r="O916" i="88"/>
  <c r="R915" i="88"/>
  <c r="Q915" i="88"/>
  <c r="T915" i="88" s="1"/>
  <c r="P915" i="88"/>
  <c r="O915" i="88"/>
  <c r="R914" i="88"/>
  <c r="Q914" i="88"/>
  <c r="P914" i="88"/>
  <c r="O914" i="88"/>
  <c r="R913" i="88"/>
  <c r="Q913" i="88"/>
  <c r="T913" i="88" s="1"/>
  <c r="P913" i="88"/>
  <c r="O913" i="88"/>
  <c r="S913" i="88" s="1"/>
  <c r="R912" i="88"/>
  <c r="Q912" i="88"/>
  <c r="P912" i="88"/>
  <c r="O912" i="88"/>
  <c r="R911" i="88"/>
  <c r="Q911" i="88"/>
  <c r="T911" i="88" s="1"/>
  <c r="P911" i="88"/>
  <c r="O911" i="88"/>
  <c r="R910" i="88"/>
  <c r="Q910" i="88"/>
  <c r="P910" i="88"/>
  <c r="O910" i="88"/>
  <c r="R909" i="88"/>
  <c r="Q909" i="88"/>
  <c r="T909" i="88" s="1"/>
  <c r="P909" i="88"/>
  <c r="O909" i="88"/>
  <c r="R908" i="88"/>
  <c r="Q908" i="88"/>
  <c r="P908" i="88"/>
  <c r="O908" i="88"/>
  <c r="R907" i="88"/>
  <c r="Q907" i="88"/>
  <c r="T907" i="88" s="1"/>
  <c r="P907" i="88"/>
  <c r="O907" i="88"/>
  <c r="S907" i="88" s="1"/>
  <c r="R906" i="88"/>
  <c r="Q906" i="88"/>
  <c r="T906" i="88" s="1"/>
  <c r="P906" i="88"/>
  <c r="O906" i="88"/>
  <c r="R905" i="88"/>
  <c r="Q905" i="88"/>
  <c r="T905" i="88" s="1"/>
  <c r="P905" i="88"/>
  <c r="O905" i="88"/>
  <c r="R904" i="88"/>
  <c r="Q904" i="88"/>
  <c r="P904" i="88"/>
  <c r="O904" i="88"/>
  <c r="R903" i="88"/>
  <c r="Q903" i="88"/>
  <c r="T903" i="88" s="1"/>
  <c r="P903" i="88"/>
  <c r="O903" i="88"/>
  <c r="R902" i="88"/>
  <c r="Q902" i="88"/>
  <c r="P902" i="88"/>
  <c r="O902" i="88"/>
  <c r="R901" i="88"/>
  <c r="Q901" i="88"/>
  <c r="T901" i="88" s="1"/>
  <c r="P901" i="88"/>
  <c r="O901" i="88"/>
  <c r="R900" i="88"/>
  <c r="Q900" i="88"/>
  <c r="P900" i="88"/>
  <c r="O900" i="88"/>
  <c r="R899" i="88"/>
  <c r="Q899" i="88"/>
  <c r="T899" i="88" s="1"/>
  <c r="P899" i="88"/>
  <c r="O899" i="88"/>
  <c r="R898" i="88"/>
  <c r="Q898" i="88"/>
  <c r="P898" i="88"/>
  <c r="O898" i="88"/>
  <c r="R897" i="88"/>
  <c r="Q897" i="88"/>
  <c r="T897" i="88" s="1"/>
  <c r="P897" i="88"/>
  <c r="O897" i="88"/>
  <c r="R896" i="88"/>
  <c r="Q896" i="88"/>
  <c r="P896" i="88"/>
  <c r="O896" i="88"/>
  <c r="R895" i="88"/>
  <c r="Q895" i="88"/>
  <c r="T895" i="88" s="1"/>
  <c r="P895" i="88"/>
  <c r="O895" i="88"/>
  <c r="S895" i="88" s="1"/>
  <c r="R894" i="88"/>
  <c r="Q894" i="88"/>
  <c r="T894" i="88" s="1"/>
  <c r="P894" i="88"/>
  <c r="O894" i="88"/>
  <c r="R893" i="88"/>
  <c r="Q893" i="88"/>
  <c r="T893" i="88" s="1"/>
  <c r="P893" i="88"/>
  <c r="O893" i="88"/>
  <c r="R892" i="88"/>
  <c r="Q892" i="88"/>
  <c r="P892" i="88"/>
  <c r="O892" i="88"/>
  <c r="R891" i="88"/>
  <c r="Q891" i="88"/>
  <c r="T891" i="88" s="1"/>
  <c r="P891" i="88"/>
  <c r="O891" i="88"/>
  <c r="R890" i="88"/>
  <c r="Q890" i="88"/>
  <c r="P890" i="88"/>
  <c r="O890" i="88"/>
  <c r="R889" i="88"/>
  <c r="Q889" i="88"/>
  <c r="T889" i="88" s="1"/>
  <c r="P889" i="88"/>
  <c r="O889" i="88"/>
  <c r="S889" i="88" s="1"/>
  <c r="R888" i="88"/>
  <c r="Q888" i="88"/>
  <c r="P888" i="88"/>
  <c r="O888" i="88"/>
  <c r="R887" i="88"/>
  <c r="Q887" i="88"/>
  <c r="T887" i="88" s="1"/>
  <c r="P887" i="88"/>
  <c r="O887" i="88"/>
  <c r="R886" i="88"/>
  <c r="Q886" i="88"/>
  <c r="P886" i="88"/>
  <c r="O886" i="88"/>
  <c r="R885" i="88"/>
  <c r="Q885" i="88"/>
  <c r="T885" i="88" s="1"/>
  <c r="P885" i="88"/>
  <c r="O885" i="88"/>
  <c r="R884" i="88"/>
  <c r="Q884" i="88"/>
  <c r="P884" i="88"/>
  <c r="O884" i="88"/>
  <c r="R883" i="88"/>
  <c r="Q883" i="88"/>
  <c r="T883" i="88" s="1"/>
  <c r="P883" i="88"/>
  <c r="O883" i="88"/>
  <c r="S883" i="88" s="1"/>
  <c r="R882" i="88"/>
  <c r="Q882" i="88"/>
  <c r="P882" i="88"/>
  <c r="O882" i="88"/>
  <c r="R881" i="88"/>
  <c r="Q881" i="88"/>
  <c r="T881" i="88" s="1"/>
  <c r="P881" i="88"/>
  <c r="O881" i="88"/>
  <c r="R880" i="88"/>
  <c r="Q880" i="88"/>
  <c r="P880" i="88"/>
  <c r="O880" i="88"/>
  <c r="R879" i="88"/>
  <c r="Q879" i="88"/>
  <c r="T879" i="88" s="1"/>
  <c r="P879" i="88"/>
  <c r="O879" i="88"/>
  <c r="R878" i="88"/>
  <c r="Q878" i="88"/>
  <c r="P878" i="88"/>
  <c r="O878" i="88"/>
  <c r="R877" i="88"/>
  <c r="Q877" i="88"/>
  <c r="T877" i="88" s="1"/>
  <c r="P877" i="88"/>
  <c r="O877" i="88"/>
  <c r="S877" i="88" s="1"/>
  <c r="R876" i="88"/>
  <c r="Q876" i="88"/>
  <c r="P876" i="88"/>
  <c r="O876" i="88"/>
  <c r="R875" i="88"/>
  <c r="Q875" i="88"/>
  <c r="T875" i="88" s="1"/>
  <c r="P875" i="88"/>
  <c r="O875" i="88"/>
  <c r="R874" i="88"/>
  <c r="Q874" i="88"/>
  <c r="P874" i="88"/>
  <c r="O874" i="88"/>
  <c r="R873" i="88"/>
  <c r="Q873" i="88"/>
  <c r="T873" i="88" s="1"/>
  <c r="P873" i="88"/>
  <c r="O873" i="88"/>
  <c r="R872" i="88"/>
  <c r="Q872" i="88"/>
  <c r="P872" i="88"/>
  <c r="O872" i="88"/>
  <c r="R871" i="88"/>
  <c r="Q871" i="88"/>
  <c r="T871" i="88" s="1"/>
  <c r="P871" i="88"/>
  <c r="O871" i="88"/>
  <c r="S871" i="88" s="1"/>
  <c r="R870" i="88"/>
  <c r="Q870" i="88"/>
  <c r="T870" i="88" s="1"/>
  <c r="P870" i="88"/>
  <c r="O870" i="88"/>
  <c r="R869" i="88"/>
  <c r="Q869" i="88"/>
  <c r="T869" i="88" s="1"/>
  <c r="P869" i="88"/>
  <c r="O869" i="88"/>
  <c r="R868" i="88"/>
  <c r="Q868" i="88"/>
  <c r="P868" i="88"/>
  <c r="O868" i="88"/>
  <c r="R867" i="88"/>
  <c r="Q867" i="88"/>
  <c r="T867" i="88" s="1"/>
  <c r="P867" i="88"/>
  <c r="O867" i="88"/>
  <c r="R866" i="88"/>
  <c r="Q866" i="88"/>
  <c r="P866" i="88"/>
  <c r="O866" i="88"/>
  <c r="R865" i="88"/>
  <c r="Q865" i="88"/>
  <c r="T865" i="88" s="1"/>
  <c r="P865" i="88"/>
  <c r="O865" i="88"/>
  <c r="S865" i="88" s="1"/>
  <c r="R864" i="88"/>
  <c r="Q864" i="88"/>
  <c r="P864" i="88"/>
  <c r="O864" i="88"/>
  <c r="R863" i="88"/>
  <c r="Q863" i="88"/>
  <c r="T863" i="88" s="1"/>
  <c r="P863" i="88"/>
  <c r="O863" i="88"/>
  <c r="R862" i="88"/>
  <c r="Q862" i="88"/>
  <c r="P862" i="88"/>
  <c r="O862" i="88"/>
  <c r="R861" i="88"/>
  <c r="Q861" i="88"/>
  <c r="T861" i="88" s="1"/>
  <c r="P861" i="88"/>
  <c r="O861" i="88"/>
  <c r="R860" i="88"/>
  <c r="Q860" i="88"/>
  <c r="P860" i="88"/>
  <c r="O860" i="88"/>
  <c r="R859" i="88"/>
  <c r="Q859" i="88"/>
  <c r="T859" i="88" s="1"/>
  <c r="P859" i="88"/>
  <c r="O859" i="88"/>
  <c r="S859" i="88" s="1"/>
  <c r="R858" i="88"/>
  <c r="Q858" i="88"/>
  <c r="P858" i="88"/>
  <c r="O858" i="88"/>
  <c r="R857" i="88"/>
  <c r="Q857" i="88"/>
  <c r="T857" i="88" s="1"/>
  <c r="P857" i="88"/>
  <c r="O857" i="88"/>
  <c r="R856" i="88"/>
  <c r="Q856" i="88"/>
  <c r="P856" i="88"/>
  <c r="O856" i="88"/>
  <c r="R855" i="88"/>
  <c r="Q855" i="88"/>
  <c r="T855" i="88" s="1"/>
  <c r="P855" i="88"/>
  <c r="O855" i="88"/>
  <c r="R854" i="88"/>
  <c r="Q854" i="88"/>
  <c r="P854" i="88"/>
  <c r="O854" i="88"/>
  <c r="R853" i="88"/>
  <c r="Q853" i="88"/>
  <c r="T853" i="88" s="1"/>
  <c r="P853" i="88"/>
  <c r="O853" i="88"/>
  <c r="S853" i="88" s="1"/>
  <c r="R852" i="88"/>
  <c r="Q852" i="88"/>
  <c r="P852" i="88"/>
  <c r="O852" i="88"/>
  <c r="R851" i="88"/>
  <c r="Q851" i="88"/>
  <c r="T851" i="88" s="1"/>
  <c r="P851" i="88"/>
  <c r="O851" i="88"/>
  <c r="R850" i="88"/>
  <c r="Q850" i="88"/>
  <c r="P850" i="88"/>
  <c r="O850" i="88"/>
  <c r="R849" i="88"/>
  <c r="Q849" i="88"/>
  <c r="T849" i="88" s="1"/>
  <c r="P849" i="88"/>
  <c r="O849" i="88"/>
  <c r="R848" i="88"/>
  <c r="Q848" i="88"/>
  <c r="P848" i="88"/>
  <c r="O848" i="88"/>
  <c r="R847" i="88"/>
  <c r="Q847" i="88"/>
  <c r="T847" i="88" s="1"/>
  <c r="P847" i="88"/>
  <c r="O847" i="88"/>
  <c r="S847" i="88" s="1"/>
  <c r="R846" i="88"/>
  <c r="Q846" i="88"/>
  <c r="P846" i="88"/>
  <c r="O846" i="88"/>
  <c r="R845" i="88"/>
  <c r="Q845" i="88"/>
  <c r="T845" i="88" s="1"/>
  <c r="P845" i="88"/>
  <c r="O845" i="88"/>
  <c r="R844" i="88"/>
  <c r="Q844" i="88"/>
  <c r="P844" i="88"/>
  <c r="O844" i="88"/>
  <c r="R843" i="88"/>
  <c r="Q843" i="88"/>
  <c r="T843" i="88" s="1"/>
  <c r="P843" i="88"/>
  <c r="O843" i="88"/>
  <c r="R842" i="88"/>
  <c r="Q842" i="88"/>
  <c r="P842" i="88"/>
  <c r="O842" i="88"/>
  <c r="R841" i="88"/>
  <c r="Q841" i="88"/>
  <c r="T841" i="88" s="1"/>
  <c r="P841" i="88"/>
  <c r="O841" i="88"/>
  <c r="S841" i="88" s="1"/>
  <c r="R840" i="88"/>
  <c r="Q840" i="88"/>
  <c r="P840" i="88"/>
  <c r="O840" i="88"/>
  <c r="R839" i="88"/>
  <c r="Q839" i="88"/>
  <c r="T839" i="88" s="1"/>
  <c r="P839" i="88"/>
  <c r="O839" i="88"/>
  <c r="R838" i="88"/>
  <c r="Q838" i="88"/>
  <c r="P838" i="88"/>
  <c r="O838" i="88"/>
  <c r="R837" i="88"/>
  <c r="Q837" i="88"/>
  <c r="T837" i="88" s="1"/>
  <c r="P837" i="88"/>
  <c r="O837" i="88"/>
  <c r="R836" i="88"/>
  <c r="Q836" i="88"/>
  <c r="P836" i="88"/>
  <c r="O836" i="88"/>
  <c r="R835" i="88"/>
  <c r="Q835" i="88"/>
  <c r="T835" i="88" s="1"/>
  <c r="P835" i="88"/>
  <c r="O835" i="88"/>
  <c r="R834" i="88"/>
  <c r="Q834" i="88"/>
  <c r="P834" i="88"/>
  <c r="O834" i="88"/>
  <c r="R833" i="88"/>
  <c r="Q833" i="88"/>
  <c r="T833" i="88" s="1"/>
  <c r="P833" i="88"/>
  <c r="O833" i="88"/>
  <c r="R832" i="88"/>
  <c r="Q832" i="88"/>
  <c r="P832" i="88"/>
  <c r="O832" i="88"/>
  <c r="R831" i="88"/>
  <c r="Q831" i="88"/>
  <c r="T831" i="88" s="1"/>
  <c r="P831" i="88"/>
  <c r="O831" i="88"/>
  <c r="R830" i="88"/>
  <c r="Q830" i="88"/>
  <c r="P830" i="88"/>
  <c r="O830" i="88"/>
  <c r="R829" i="88"/>
  <c r="Q829" i="88"/>
  <c r="T829" i="88" s="1"/>
  <c r="P829" i="88"/>
  <c r="O829" i="88"/>
  <c r="S829" i="88" s="1"/>
  <c r="R828" i="88"/>
  <c r="Q828" i="88"/>
  <c r="P828" i="88"/>
  <c r="O828" i="88"/>
  <c r="R827" i="88"/>
  <c r="Q827" i="88"/>
  <c r="T827" i="88" s="1"/>
  <c r="P827" i="88"/>
  <c r="O827" i="88"/>
  <c r="R826" i="88"/>
  <c r="Q826" i="88"/>
  <c r="P826" i="88"/>
  <c r="O826" i="88"/>
  <c r="R825" i="88"/>
  <c r="Q825" i="88"/>
  <c r="T825" i="88" s="1"/>
  <c r="P825" i="88"/>
  <c r="O825" i="88"/>
  <c r="R824" i="88"/>
  <c r="Q824" i="88"/>
  <c r="P824" i="88"/>
  <c r="O824" i="88"/>
  <c r="R823" i="88"/>
  <c r="Q823" i="88"/>
  <c r="T823" i="88" s="1"/>
  <c r="P823" i="88"/>
  <c r="O823" i="88"/>
  <c r="S823" i="88" s="1"/>
  <c r="R822" i="88"/>
  <c r="Q822" i="88"/>
  <c r="P822" i="88"/>
  <c r="O822" i="88"/>
  <c r="R821" i="88"/>
  <c r="Q821" i="88"/>
  <c r="T821" i="88" s="1"/>
  <c r="P821" i="88"/>
  <c r="O821" i="88"/>
  <c r="R820" i="88"/>
  <c r="Q820" i="88"/>
  <c r="P820" i="88"/>
  <c r="O820" i="88"/>
  <c r="R819" i="88"/>
  <c r="Q819" i="88"/>
  <c r="T819" i="88" s="1"/>
  <c r="P819" i="88"/>
  <c r="O819" i="88"/>
  <c r="R818" i="88"/>
  <c r="Q818" i="88"/>
  <c r="P818" i="88"/>
  <c r="O818" i="88"/>
  <c r="R817" i="88"/>
  <c r="Q817" i="88"/>
  <c r="T817" i="88" s="1"/>
  <c r="P817" i="88"/>
  <c r="O817" i="88"/>
  <c r="S817" i="88" s="1"/>
  <c r="R816" i="88"/>
  <c r="Q816" i="88"/>
  <c r="P816" i="88"/>
  <c r="O816" i="88"/>
  <c r="R815" i="88"/>
  <c r="Q815" i="88"/>
  <c r="T815" i="88" s="1"/>
  <c r="P815" i="88"/>
  <c r="O815" i="88"/>
  <c r="R814" i="88"/>
  <c r="Q814" i="88"/>
  <c r="P814" i="88"/>
  <c r="O814" i="88"/>
  <c r="R813" i="88"/>
  <c r="Q813" i="88"/>
  <c r="T813" i="88" s="1"/>
  <c r="P813" i="88"/>
  <c r="O813" i="88"/>
  <c r="R812" i="88"/>
  <c r="Q812" i="88"/>
  <c r="P812" i="88"/>
  <c r="O812" i="88"/>
  <c r="R811" i="88"/>
  <c r="Q811" i="88"/>
  <c r="T811" i="88" s="1"/>
  <c r="P811" i="88"/>
  <c r="O811" i="88"/>
  <c r="S811" i="88" s="1"/>
  <c r="R810" i="88"/>
  <c r="Q810" i="88"/>
  <c r="P810" i="88"/>
  <c r="O810" i="88"/>
  <c r="R809" i="88"/>
  <c r="Q809" i="88"/>
  <c r="T809" i="88" s="1"/>
  <c r="P809" i="88"/>
  <c r="O809" i="88"/>
  <c r="R808" i="88"/>
  <c r="Q808" i="88"/>
  <c r="P808" i="88"/>
  <c r="O808" i="88"/>
  <c r="R807" i="88"/>
  <c r="Q807" i="88"/>
  <c r="T807" i="88" s="1"/>
  <c r="P807" i="88"/>
  <c r="O807" i="88"/>
  <c r="R806" i="88"/>
  <c r="Q806" i="88"/>
  <c r="P806" i="88"/>
  <c r="O806" i="88"/>
  <c r="R805" i="88"/>
  <c r="Q805" i="88"/>
  <c r="T805" i="88" s="1"/>
  <c r="P805" i="88"/>
  <c r="O805" i="88"/>
  <c r="R804" i="88"/>
  <c r="Q804" i="88"/>
  <c r="P804" i="88"/>
  <c r="O804" i="88"/>
  <c r="R803" i="88"/>
  <c r="Q803" i="88"/>
  <c r="T803" i="88" s="1"/>
  <c r="P803" i="88"/>
  <c r="O803" i="88"/>
  <c r="R802" i="88"/>
  <c r="Q802" i="88"/>
  <c r="P802" i="88"/>
  <c r="O802" i="88"/>
  <c r="R801" i="88"/>
  <c r="Q801" i="88"/>
  <c r="T801" i="88" s="1"/>
  <c r="P801" i="88"/>
  <c r="O801" i="88"/>
  <c r="R800" i="88"/>
  <c r="Q800" i="88"/>
  <c r="P800" i="88"/>
  <c r="O800" i="88"/>
  <c r="R799" i="88"/>
  <c r="Q799" i="88"/>
  <c r="T799" i="88" s="1"/>
  <c r="P799" i="88"/>
  <c r="O799" i="88"/>
  <c r="R798" i="88"/>
  <c r="Q798" i="88"/>
  <c r="P798" i="88"/>
  <c r="O798" i="88"/>
  <c r="R797" i="88"/>
  <c r="Q797" i="88"/>
  <c r="T797" i="88" s="1"/>
  <c r="P797" i="88"/>
  <c r="O797" i="88"/>
  <c r="R796" i="88"/>
  <c r="Q796" i="88"/>
  <c r="P796" i="88"/>
  <c r="O796" i="88"/>
  <c r="R795" i="88"/>
  <c r="Q795" i="88"/>
  <c r="T795" i="88" s="1"/>
  <c r="P795" i="88"/>
  <c r="O795" i="88"/>
  <c r="R794" i="88"/>
  <c r="Q794" i="88"/>
  <c r="P794" i="88"/>
  <c r="O794" i="88"/>
  <c r="R793" i="88"/>
  <c r="Q793" i="88"/>
  <c r="T793" i="88" s="1"/>
  <c r="P793" i="88"/>
  <c r="O793" i="88"/>
  <c r="R792" i="88"/>
  <c r="Q792" i="88"/>
  <c r="P792" i="88"/>
  <c r="O792" i="88"/>
  <c r="R791" i="88"/>
  <c r="Q791" i="88"/>
  <c r="T791" i="88" s="1"/>
  <c r="P791" i="88"/>
  <c r="O791" i="88"/>
  <c r="R790" i="88"/>
  <c r="Q790" i="88"/>
  <c r="P790" i="88"/>
  <c r="O790" i="88"/>
  <c r="R789" i="88"/>
  <c r="Q789" i="88"/>
  <c r="T789" i="88" s="1"/>
  <c r="P789" i="88"/>
  <c r="O789" i="88"/>
  <c r="R788" i="88"/>
  <c r="Q788" i="88"/>
  <c r="P788" i="88"/>
  <c r="O788" i="88"/>
  <c r="R787" i="88"/>
  <c r="Q787" i="88"/>
  <c r="T787" i="88" s="1"/>
  <c r="P787" i="88"/>
  <c r="O787" i="88"/>
  <c r="S787" i="88" s="1"/>
  <c r="R786" i="88"/>
  <c r="Q786" i="88"/>
  <c r="P786" i="88"/>
  <c r="O786" i="88"/>
  <c r="R785" i="88"/>
  <c r="Q785" i="88"/>
  <c r="T785" i="88" s="1"/>
  <c r="P785" i="88"/>
  <c r="O785" i="88"/>
  <c r="R784" i="88"/>
  <c r="Q784" i="88"/>
  <c r="P784" i="88"/>
  <c r="O784" i="88"/>
  <c r="R783" i="88"/>
  <c r="Q783" i="88"/>
  <c r="T783" i="88" s="1"/>
  <c r="P783" i="88"/>
  <c r="O783" i="88"/>
  <c r="R782" i="88"/>
  <c r="Q782" i="88"/>
  <c r="P782" i="88"/>
  <c r="O782" i="88"/>
  <c r="R781" i="88"/>
  <c r="Q781" i="88"/>
  <c r="T781" i="88" s="1"/>
  <c r="P781" i="88"/>
  <c r="O781" i="88"/>
  <c r="R780" i="88"/>
  <c r="Q780" i="88"/>
  <c r="P780" i="88"/>
  <c r="O780" i="88"/>
  <c r="R779" i="88"/>
  <c r="Q779" i="88"/>
  <c r="T779" i="88" s="1"/>
  <c r="P779" i="88"/>
  <c r="O779" i="88"/>
  <c r="R778" i="88"/>
  <c r="Q778" i="88"/>
  <c r="P778" i="88"/>
  <c r="O778" i="88"/>
  <c r="R777" i="88"/>
  <c r="Q777" i="88"/>
  <c r="T777" i="88" s="1"/>
  <c r="P777" i="88"/>
  <c r="O777" i="88"/>
  <c r="R776" i="88"/>
  <c r="Q776" i="88"/>
  <c r="P776" i="88"/>
  <c r="O776" i="88"/>
  <c r="R775" i="88"/>
  <c r="Q775" i="88"/>
  <c r="T775" i="88" s="1"/>
  <c r="P775" i="88"/>
  <c r="O775" i="88"/>
  <c r="R774" i="88"/>
  <c r="Q774" i="88"/>
  <c r="P774" i="88"/>
  <c r="O774" i="88"/>
  <c r="R773" i="88"/>
  <c r="Q773" i="88"/>
  <c r="T773" i="88" s="1"/>
  <c r="P773" i="88"/>
  <c r="O773" i="88"/>
  <c r="R772" i="88"/>
  <c r="Q772" i="88"/>
  <c r="P772" i="88"/>
  <c r="O772" i="88"/>
  <c r="R771" i="88"/>
  <c r="Q771" i="88"/>
  <c r="T771" i="88" s="1"/>
  <c r="P771" i="88"/>
  <c r="O771" i="88"/>
  <c r="R770" i="88"/>
  <c r="Q770" i="88"/>
  <c r="P770" i="88"/>
  <c r="O770" i="88"/>
  <c r="R769" i="88"/>
  <c r="Q769" i="88"/>
  <c r="T769" i="88" s="1"/>
  <c r="P769" i="88"/>
  <c r="O769" i="88"/>
  <c r="S769" i="88" s="1"/>
  <c r="R768" i="88"/>
  <c r="Q768" i="88"/>
  <c r="P768" i="88"/>
  <c r="O768" i="88"/>
  <c r="R767" i="88"/>
  <c r="Q767" i="88"/>
  <c r="T767" i="88" s="1"/>
  <c r="P767" i="88"/>
  <c r="O767" i="88"/>
  <c r="R766" i="88"/>
  <c r="Q766" i="88"/>
  <c r="P766" i="88"/>
  <c r="O766" i="88"/>
  <c r="R765" i="88"/>
  <c r="Q765" i="88"/>
  <c r="T765" i="88" s="1"/>
  <c r="P765" i="88"/>
  <c r="O765" i="88"/>
  <c r="R764" i="88"/>
  <c r="Q764" i="88"/>
  <c r="P764" i="88"/>
  <c r="O764" i="88"/>
  <c r="R763" i="88"/>
  <c r="Q763" i="88"/>
  <c r="T763" i="88" s="1"/>
  <c r="P763" i="88"/>
  <c r="O763" i="88"/>
  <c r="R762" i="88"/>
  <c r="Q762" i="88"/>
  <c r="P762" i="88"/>
  <c r="O762" i="88"/>
  <c r="R761" i="88"/>
  <c r="Q761" i="88"/>
  <c r="T761" i="88" s="1"/>
  <c r="P761" i="88"/>
  <c r="O761" i="88"/>
  <c r="R760" i="88"/>
  <c r="Q760" i="88"/>
  <c r="P760" i="88"/>
  <c r="O760" i="88"/>
  <c r="R759" i="88"/>
  <c r="Q759" i="88"/>
  <c r="T759" i="88" s="1"/>
  <c r="P759" i="88"/>
  <c r="O759" i="88"/>
  <c r="R758" i="88"/>
  <c r="Q758" i="88"/>
  <c r="P758" i="88"/>
  <c r="O758" i="88"/>
  <c r="R757" i="88"/>
  <c r="Q757" i="88"/>
  <c r="T757" i="88" s="1"/>
  <c r="P757" i="88"/>
  <c r="O757" i="88"/>
  <c r="S757" i="88" s="1"/>
  <c r="R756" i="88"/>
  <c r="Q756" i="88"/>
  <c r="P756" i="88"/>
  <c r="O756" i="88"/>
  <c r="R755" i="88"/>
  <c r="Q755" i="88"/>
  <c r="T755" i="88" s="1"/>
  <c r="P755" i="88"/>
  <c r="O755" i="88"/>
  <c r="R754" i="88"/>
  <c r="Q754" i="88"/>
  <c r="P754" i="88"/>
  <c r="O754" i="88"/>
  <c r="R753" i="88"/>
  <c r="Q753" i="88"/>
  <c r="T753" i="88" s="1"/>
  <c r="P753" i="88"/>
  <c r="O753" i="88"/>
  <c r="R752" i="88"/>
  <c r="Q752" i="88"/>
  <c r="P752" i="88"/>
  <c r="O752" i="88"/>
  <c r="R751" i="88"/>
  <c r="Q751" i="88"/>
  <c r="T751" i="88" s="1"/>
  <c r="P751" i="88"/>
  <c r="O751" i="88"/>
  <c r="S751" i="88" s="1"/>
  <c r="R750" i="88"/>
  <c r="Q750" i="88"/>
  <c r="P750" i="88"/>
  <c r="O750" i="88"/>
  <c r="R749" i="88"/>
  <c r="Q749" i="88"/>
  <c r="T749" i="88" s="1"/>
  <c r="P749" i="88"/>
  <c r="O749" i="88"/>
  <c r="R748" i="88"/>
  <c r="Q748" i="88"/>
  <c r="P748" i="88"/>
  <c r="O748" i="88"/>
  <c r="R747" i="88"/>
  <c r="Q747" i="88"/>
  <c r="T747" i="88" s="1"/>
  <c r="P747" i="88"/>
  <c r="O747" i="88"/>
  <c r="R746" i="88"/>
  <c r="Q746" i="88"/>
  <c r="P746" i="88"/>
  <c r="O746" i="88"/>
  <c r="R745" i="88"/>
  <c r="Q745" i="88"/>
  <c r="T745" i="88" s="1"/>
  <c r="P745" i="88"/>
  <c r="O745" i="88"/>
  <c r="S745" i="88" s="1"/>
  <c r="R744" i="88"/>
  <c r="Q744" i="88"/>
  <c r="P744" i="88"/>
  <c r="O744" i="88"/>
  <c r="R743" i="88"/>
  <c r="Q743" i="88"/>
  <c r="T743" i="88" s="1"/>
  <c r="P743" i="88"/>
  <c r="O743" i="88"/>
  <c r="R742" i="88"/>
  <c r="Q742" i="88"/>
  <c r="P742" i="88"/>
  <c r="O742" i="88"/>
  <c r="R741" i="88"/>
  <c r="Q741" i="88"/>
  <c r="T741" i="88" s="1"/>
  <c r="P741" i="88"/>
  <c r="O741" i="88"/>
  <c r="R740" i="88"/>
  <c r="Q740" i="88"/>
  <c r="P740" i="88"/>
  <c r="O740" i="88"/>
  <c r="R739" i="88"/>
  <c r="Q739" i="88"/>
  <c r="T739" i="88" s="1"/>
  <c r="P739" i="88"/>
  <c r="O739" i="88"/>
  <c r="S739" i="88" s="1"/>
  <c r="R738" i="88"/>
  <c r="Q738" i="88"/>
  <c r="P738" i="88"/>
  <c r="O738" i="88"/>
  <c r="R737" i="88"/>
  <c r="Q737" i="88"/>
  <c r="T737" i="88" s="1"/>
  <c r="P737" i="88"/>
  <c r="O737" i="88"/>
  <c r="R736" i="88"/>
  <c r="Q736" i="88"/>
  <c r="P736" i="88"/>
  <c r="O736" i="88"/>
  <c r="R735" i="88"/>
  <c r="Q735" i="88"/>
  <c r="T735" i="88" s="1"/>
  <c r="P735" i="88"/>
  <c r="O735" i="88"/>
  <c r="R734" i="88"/>
  <c r="Q734" i="88"/>
  <c r="P734" i="88"/>
  <c r="O734" i="88"/>
  <c r="R733" i="88"/>
  <c r="Q733" i="88"/>
  <c r="T733" i="88" s="1"/>
  <c r="P733" i="88"/>
  <c r="O733" i="88"/>
  <c r="S733" i="88" s="1"/>
  <c r="R732" i="88"/>
  <c r="Q732" i="88"/>
  <c r="P732" i="88"/>
  <c r="O732" i="88"/>
  <c r="R731" i="88"/>
  <c r="Q731" i="88"/>
  <c r="T731" i="88" s="1"/>
  <c r="P731" i="88"/>
  <c r="O731" i="88"/>
  <c r="R730" i="88"/>
  <c r="Q730" i="88"/>
  <c r="P730" i="88"/>
  <c r="O730" i="88"/>
  <c r="R729" i="88"/>
  <c r="Q729" i="88"/>
  <c r="T729" i="88" s="1"/>
  <c r="P729" i="88"/>
  <c r="O729" i="88"/>
  <c r="R728" i="88"/>
  <c r="Q728" i="88"/>
  <c r="P728" i="88"/>
  <c r="O728" i="88"/>
  <c r="R727" i="88"/>
  <c r="Q727" i="88"/>
  <c r="T727" i="88" s="1"/>
  <c r="P727" i="88"/>
  <c r="O727" i="88"/>
  <c r="R726" i="88"/>
  <c r="Q726" i="88"/>
  <c r="P726" i="88"/>
  <c r="O726" i="88"/>
  <c r="R725" i="88"/>
  <c r="Q725" i="88"/>
  <c r="T725" i="88" s="1"/>
  <c r="P725" i="88"/>
  <c r="O725" i="88"/>
  <c r="R724" i="88"/>
  <c r="Q724" i="88"/>
  <c r="P724" i="88"/>
  <c r="O724" i="88"/>
  <c r="R723" i="88"/>
  <c r="Q723" i="88"/>
  <c r="T723" i="88" s="1"/>
  <c r="P723" i="88"/>
  <c r="O723" i="88"/>
  <c r="R722" i="88"/>
  <c r="Q722" i="88"/>
  <c r="P722" i="88"/>
  <c r="O722" i="88"/>
  <c r="R721" i="88"/>
  <c r="Q721" i="88"/>
  <c r="T721" i="88" s="1"/>
  <c r="P721" i="88"/>
  <c r="O721" i="88"/>
  <c r="S721" i="88" s="1"/>
  <c r="R720" i="88"/>
  <c r="Q720" i="88"/>
  <c r="P720" i="88"/>
  <c r="O720" i="88"/>
  <c r="R719" i="88"/>
  <c r="Q719" i="88"/>
  <c r="T719" i="88" s="1"/>
  <c r="P719" i="88"/>
  <c r="O719" i="88"/>
  <c r="R718" i="88"/>
  <c r="Q718" i="88"/>
  <c r="P718" i="88"/>
  <c r="O718" i="88"/>
  <c r="R717" i="88"/>
  <c r="Q717" i="88"/>
  <c r="T717" i="88" s="1"/>
  <c r="P717" i="88"/>
  <c r="O717" i="88"/>
  <c r="R716" i="88"/>
  <c r="Q716" i="88"/>
  <c r="P716" i="88"/>
  <c r="O716" i="88"/>
  <c r="R715" i="88"/>
  <c r="Q715" i="88"/>
  <c r="T715" i="88" s="1"/>
  <c r="P715" i="88"/>
  <c r="O715" i="88"/>
  <c r="S715" i="88" s="1"/>
  <c r="R714" i="88"/>
  <c r="Q714" i="88"/>
  <c r="P714" i="88"/>
  <c r="O714" i="88"/>
  <c r="R713" i="88"/>
  <c r="Q713" i="88"/>
  <c r="T713" i="88" s="1"/>
  <c r="P713" i="88"/>
  <c r="O713" i="88"/>
  <c r="R712" i="88"/>
  <c r="Q712" i="88"/>
  <c r="P712" i="88"/>
  <c r="O712" i="88"/>
  <c r="R711" i="88"/>
  <c r="Q711" i="88"/>
  <c r="T711" i="88" s="1"/>
  <c r="P711" i="88"/>
  <c r="O711" i="88"/>
  <c r="R710" i="88"/>
  <c r="Q710" i="88"/>
  <c r="P710" i="88"/>
  <c r="O710" i="88"/>
  <c r="R709" i="88"/>
  <c r="Q709" i="88"/>
  <c r="T709" i="88" s="1"/>
  <c r="P709" i="88"/>
  <c r="O709" i="88"/>
  <c r="R708" i="88"/>
  <c r="Q708" i="88"/>
  <c r="P708" i="88"/>
  <c r="O708" i="88"/>
  <c r="R707" i="88"/>
  <c r="Q707" i="88"/>
  <c r="T707" i="88" s="1"/>
  <c r="P707" i="88"/>
  <c r="O707" i="88"/>
  <c r="R706" i="88"/>
  <c r="Q706" i="88"/>
  <c r="P706" i="88"/>
  <c r="O706" i="88"/>
  <c r="R705" i="88"/>
  <c r="Q705" i="88"/>
  <c r="T705" i="88" s="1"/>
  <c r="P705" i="88"/>
  <c r="O705" i="88"/>
  <c r="R704" i="88"/>
  <c r="Q704" i="88"/>
  <c r="P704" i="88"/>
  <c r="O704" i="88"/>
  <c r="R703" i="88"/>
  <c r="Q703" i="88"/>
  <c r="T703" i="88" s="1"/>
  <c r="P703" i="88"/>
  <c r="O703" i="88"/>
  <c r="R702" i="88"/>
  <c r="Q702" i="88"/>
  <c r="P702" i="88"/>
  <c r="O702" i="88"/>
  <c r="R701" i="88"/>
  <c r="Q701" i="88"/>
  <c r="T701" i="88" s="1"/>
  <c r="P701" i="88"/>
  <c r="O701" i="88"/>
  <c r="R700" i="88"/>
  <c r="Q700" i="88"/>
  <c r="P700" i="88"/>
  <c r="O700" i="88"/>
  <c r="R699" i="88"/>
  <c r="Q699" i="88"/>
  <c r="T699" i="88" s="1"/>
  <c r="P699" i="88"/>
  <c r="O699" i="88"/>
  <c r="R698" i="88"/>
  <c r="Q698" i="88"/>
  <c r="P698" i="88"/>
  <c r="O698" i="88"/>
  <c r="R697" i="88"/>
  <c r="Q697" i="88"/>
  <c r="T697" i="88" s="1"/>
  <c r="P697" i="88"/>
  <c r="O697" i="88"/>
  <c r="R696" i="88"/>
  <c r="Q696" i="88"/>
  <c r="P696" i="88"/>
  <c r="O696" i="88"/>
  <c r="R695" i="88"/>
  <c r="Q695" i="88"/>
  <c r="T695" i="88" s="1"/>
  <c r="P695" i="88"/>
  <c r="O695" i="88"/>
  <c r="R694" i="88"/>
  <c r="Q694" i="88"/>
  <c r="P694" i="88"/>
  <c r="O694" i="88"/>
  <c r="R693" i="88"/>
  <c r="Q693" i="88"/>
  <c r="T693" i="88" s="1"/>
  <c r="P693" i="88"/>
  <c r="O693" i="88"/>
  <c r="R692" i="88"/>
  <c r="Q692" i="88"/>
  <c r="P692" i="88"/>
  <c r="O692" i="88"/>
  <c r="R691" i="88"/>
  <c r="Q691" i="88"/>
  <c r="T691" i="88" s="1"/>
  <c r="P691" i="88"/>
  <c r="O691" i="88"/>
  <c r="R690" i="88"/>
  <c r="Q690" i="88"/>
  <c r="P690" i="88"/>
  <c r="O690" i="88"/>
  <c r="R689" i="88"/>
  <c r="Q689" i="88"/>
  <c r="T689" i="88" s="1"/>
  <c r="P689" i="88"/>
  <c r="O689" i="88"/>
  <c r="R688" i="88"/>
  <c r="Q688" i="88"/>
  <c r="P688" i="88"/>
  <c r="O688" i="88"/>
  <c r="R687" i="88"/>
  <c r="Q687" i="88"/>
  <c r="T687" i="88" s="1"/>
  <c r="P687" i="88"/>
  <c r="O687" i="88"/>
  <c r="R686" i="88"/>
  <c r="Q686" i="88"/>
  <c r="P686" i="88"/>
  <c r="O686" i="88"/>
  <c r="R685" i="88"/>
  <c r="Q685" i="88"/>
  <c r="T685" i="88" s="1"/>
  <c r="P685" i="88"/>
  <c r="O685" i="88"/>
  <c r="S685" i="88" s="1"/>
  <c r="R684" i="88"/>
  <c r="Q684" i="88"/>
  <c r="P684" i="88"/>
  <c r="O684" i="88"/>
  <c r="R683" i="88"/>
  <c r="Q683" i="88"/>
  <c r="T683" i="88" s="1"/>
  <c r="P683" i="88"/>
  <c r="O683" i="88"/>
  <c r="R682" i="88"/>
  <c r="Q682" i="88"/>
  <c r="P682" i="88"/>
  <c r="O682" i="88"/>
  <c r="R681" i="88"/>
  <c r="Q681" i="88"/>
  <c r="T681" i="88" s="1"/>
  <c r="P681" i="88"/>
  <c r="O681" i="88"/>
  <c r="R680" i="88"/>
  <c r="Q680" i="88"/>
  <c r="P680" i="88"/>
  <c r="O680" i="88"/>
  <c r="R679" i="88"/>
  <c r="Q679" i="88"/>
  <c r="T679" i="88" s="1"/>
  <c r="P679" i="88"/>
  <c r="O679" i="88"/>
  <c r="S679" i="88" s="1"/>
  <c r="R678" i="88"/>
  <c r="Q678" i="88"/>
  <c r="P678" i="88"/>
  <c r="O678" i="88"/>
  <c r="R677" i="88"/>
  <c r="Q677" i="88"/>
  <c r="T677" i="88" s="1"/>
  <c r="P677" i="88"/>
  <c r="O677" i="88"/>
  <c r="R676" i="88"/>
  <c r="Q676" i="88"/>
  <c r="P676" i="88"/>
  <c r="O676" i="88"/>
  <c r="R675" i="88"/>
  <c r="Q675" i="88"/>
  <c r="T675" i="88" s="1"/>
  <c r="P675" i="88"/>
  <c r="O675" i="88"/>
  <c r="R674" i="88"/>
  <c r="Q674" i="88"/>
  <c r="P674" i="88"/>
  <c r="O674" i="88"/>
  <c r="R673" i="88"/>
  <c r="Q673" i="88"/>
  <c r="T673" i="88" s="1"/>
  <c r="P673" i="88"/>
  <c r="O673" i="88"/>
  <c r="R672" i="88"/>
  <c r="Q672" i="88"/>
  <c r="P672" i="88"/>
  <c r="O672" i="88"/>
  <c r="R671" i="88"/>
  <c r="Q671" i="88"/>
  <c r="T671" i="88" s="1"/>
  <c r="P671" i="88"/>
  <c r="O671" i="88"/>
  <c r="R670" i="88"/>
  <c r="Q670" i="88"/>
  <c r="P670" i="88"/>
  <c r="O670" i="88"/>
  <c r="R669" i="88"/>
  <c r="Q669" i="88"/>
  <c r="T669" i="88" s="1"/>
  <c r="P669" i="88"/>
  <c r="O669" i="88"/>
  <c r="R668" i="88"/>
  <c r="Q668" i="88"/>
  <c r="P668" i="88"/>
  <c r="O668" i="88"/>
  <c r="R667" i="88"/>
  <c r="Q667" i="88"/>
  <c r="T667" i="88" s="1"/>
  <c r="P667" i="88"/>
  <c r="O667" i="88"/>
  <c r="S667" i="88" s="1"/>
  <c r="R666" i="88"/>
  <c r="Q666" i="88"/>
  <c r="P666" i="88"/>
  <c r="O666" i="88"/>
  <c r="R665" i="88"/>
  <c r="Q665" i="88"/>
  <c r="T665" i="88" s="1"/>
  <c r="P665" i="88"/>
  <c r="O665" i="88"/>
  <c r="R664" i="88"/>
  <c r="Q664" i="88"/>
  <c r="P664" i="88"/>
  <c r="O664" i="88"/>
  <c r="R663" i="88"/>
  <c r="Q663" i="88"/>
  <c r="T663" i="88" s="1"/>
  <c r="P663" i="88"/>
  <c r="O663" i="88"/>
  <c r="R662" i="88"/>
  <c r="Q662" i="88"/>
  <c r="P662" i="88"/>
  <c r="O662" i="88"/>
  <c r="R661" i="88"/>
  <c r="Q661" i="88"/>
  <c r="T661" i="88" s="1"/>
  <c r="P661" i="88"/>
  <c r="O661" i="88"/>
  <c r="R660" i="88"/>
  <c r="Q660" i="88"/>
  <c r="P660" i="88"/>
  <c r="O660" i="88"/>
  <c r="R659" i="88"/>
  <c r="Q659" i="88"/>
  <c r="T659" i="88" s="1"/>
  <c r="P659" i="88"/>
  <c r="O659" i="88"/>
  <c r="R658" i="88"/>
  <c r="Q658" i="88"/>
  <c r="P658" i="88"/>
  <c r="O658" i="88"/>
  <c r="R657" i="88"/>
  <c r="Q657" i="88"/>
  <c r="T657" i="88" s="1"/>
  <c r="P657" i="88"/>
  <c r="O657" i="88"/>
  <c r="R656" i="88"/>
  <c r="Q656" i="88"/>
  <c r="P656" i="88"/>
  <c r="O656" i="88"/>
  <c r="R655" i="88"/>
  <c r="Q655" i="88"/>
  <c r="T655" i="88" s="1"/>
  <c r="P655" i="88"/>
  <c r="O655" i="88"/>
  <c r="R654" i="88"/>
  <c r="Q654" i="88"/>
  <c r="P654" i="88"/>
  <c r="O654" i="88"/>
  <c r="R653" i="88"/>
  <c r="Q653" i="88"/>
  <c r="T653" i="88" s="1"/>
  <c r="P653" i="88"/>
  <c r="O653" i="88"/>
  <c r="R652" i="88"/>
  <c r="Q652" i="88"/>
  <c r="P652" i="88"/>
  <c r="O652" i="88"/>
  <c r="R651" i="88"/>
  <c r="Q651" i="88"/>
  <c r="T651" i="88" s="1"/>
  <c r="P651" i="88"/>
  <c r="O651" i="88"/>
  <c r="R650" i="88"/>
  <c r="Q650" i="88"/>
  <c r="P650" i="88"/>
  <c r="O650" i="88"/>
  <c r="R649" i="88"/>
  <c r="Q649" i="88"/>
  <c r="T649" i="88" s="1"/>
  <c r="P649" i="88"/>
  <c r="O649" i="88"/>
  <c r="R648" i="88"/>
  <c r="Q648" i="88"/>
  <c r="P648" i="88"/>
  <c r="O648" i="88"/>
  <c r="R647" i="88"/>
  <c r="Q647" i="88"/>
  <c r="T647" i="88" s="1"/>
  <c r="P647" i="88"/>
  <c r="O647" i="88"/>
  <c r="R646" i="88"/>
  <c r="Q646" i="88"/>
  <c r="P646" i="88"/>
  <c r="O646" i="88"/>
  <c r="R645" i="88"/>
  <c r="Q645" i="88"/>
  <c r="T645" i="88" s="1"/>
  <c r="P645" i="88"/>
  <c r="O645" i="88"/>
  <c r="R644" i="88"/>
  <c r="Q644" i="88"/>
  <c r="P644" i="88"/>
  <c r="O644" i="88"/>
  <c r="R643" i="88"/>
  <c r="Q643" i="88"/>
  <c r="T643" i="88" s="1"/>
  <c r="P643" i="88"/>
  <c r="O643" i="88"/>
  <c r="S643" i="88" s="1"/>
  <c r="R642" i="88"/>
  <c r="Q642" i="88"/>
  <c r="P642" i="88"/>
  <c r="O642" i="88"/>
  <c r="R641" i="88"/>
  <c r="Q641" i="88"/>
  <c r="T641" i="88" s="1"/>
  <c r="P641" i="88"/>
  <c r="O641" i="88"/>
  <c r="R640" i="88"/>
  <c r="Q640" i="88"/>
  <c r="P640" i="88"/>
  <c r="O640" i="88"/>
  <c r="R639" i="88"/>
  <c r="Q639" i="88"/>
  <c r="T639" i="88" s="1"/>
  <c r="P639" i="88"/>
  <c r="O639" i="88"/>
  <c r="R638" i="88"/>
  <c r="Q638" i="88"/>
  <c r="P638" i="88"/>
  <c r="O638" i="88"/>
  <c r="R637" i="88"/>
  <c r="Q637" i="88"/>
  <c r="T637" i="88" s="1"/>
  <c r="P637" i="88"/>
  <c r="O637" i="88"/>
  <c r="S637" i="88" s="1"/>
  <c r="R636" i="88"/>
  <c r="Q636" i="88"/>
  <c r="P636" i="88"/>
  <c r="O636" i="88"/>
  <c r="R635" i="88"/>
  <c r="Q635" i="88"/>
  <c r="T635" i="88" s="1"/>
  <c r="P635" i="88"/>
  <c r="O635" i="88"/>
  <c r="R634" i="88"/>
  <c r="Q634" i="88"/>
  <c r="P634" i="88"/>
  <c r="O634" i="88"/>
  <c r="R633" i="88"/>
  <c r="Q633" i="88"/>
  <c r="T633" i="88" s="1"/>
  <c r="P633" i="88"/>
  <c r="O633" i="88"/>
  <c r="R632" i="88"/>
  <c r="Q632" i="88"/>
  <c r="P632" i="88"/>
  <c r="O632" i="88"/>
  <c r="R631" i="88"/>
  <c r="Q631" i="88"/>
  <c r="T631" i="88" s="1"/>
  <c r="P631" i="88"/>
  <c r="O631" i="88"/>
  <c r="S631" i="88" s="1"/>
  <c r="R630" i="88"/>
  <c r="Q630" i="88"/>
  <c r="P630" i="88"/>
  <c r="O630" i="88"/>
  <c r="R629" i="88"/>
  <c r="Q629" i="88"/>
  <c r="T629" i="88" s="1"/>
  <c r="P629" i="88"/>
  <c r="O629" i="88"/>
  <c r="R628" i="88"/>
  <c r="Q628" i="88"/>
  <c r="P628" i="88"/>
  <c r="O628" i="88"/>
  <c r="R627" i="88"/>
  <c r="Q627" i="88"/>
  <c r="T627" i="88" s="1"/>
  <c r="P627" i="88"/>
  <c r="O627" i="88"/>
  <c r="R626" i="88"/>
  <c r="Q626" i="88"/>
  <c r="P626" i="88"/>
  <c r="O626" i="88"/>
  <c r="R625" i="88"/>
  <c r="Q625" i="88"/>
  <c r="T625" i="88" s="1"/>
  <c r="P625" i="88"/>
  <c r="O625" i="88"/>
  <c r="R624" i="88"/>
  <c r="Q624" i="88"/>
  <c r="P624" i="88"/>
  <c r="O624" i="88"/>
  <c r="R623" i="88"/>
  <c r="Q623" i="88"/>
  <c r="T623" i="88" s="1"/>
  <c r="P623" i="88"/>
  <c r="O623" i="88"/>
  <c r="R622" i="88"/>
  <c r="Q622" i="88"/>
  <c r="P622" i="88"/>
  <c r="O622" i="88"/>
  <c r="R621" i="88"/>
  <c r="Q621" i="88"/>
  <c r="T621" i="88" s="1"/>
  <c r="P621" i="88"/>
  <c r="O621" i="88"/>
  <c r="R620" i="88"/>
  <c r="Q620" i="88"/>
  <c r="P620" i="88"/>
  <c r="O620" i="88"/>
  <c r="R619" i="88"/>
  <c r="Q619" i="88"/>
  <c r="T619" i="88" s="1"/>
  <c r="P619" i="88"/>
  <c r="O619" i="88"/>
  <c r="R618" i="88"/>
  <c r="Q618" i="88"/>
  <c r="P618" i="88"/>
  <c r="O618" i="88"/>
  <c r="R617" i="88"/>
  <c r="Q617" i="88"/>
  <c r="T617" i="88" s="1"/>
  <c r="P617" i="88"/>
  <c r="O617" i="88"/>
  <c r="R616" i="88"/>
  <c r="Q616" i="88"/>
  <c r="P616" i="88"/>
  <c r="O616" i="88"/>
  <c r="R615" i="88"/>
  <c r="Q615" i="88"/>
  <c r="T615" i="88" s="1"/>
  <c r="P615" i="88"/>
  <c r="O615" i="88"/>
  <c r="R614" i="88"/>
  <c r="Q614" i="88"/>
  <c r="P614" i="88"/>
  <c r="O614" i="88"/>
  <c r="R613" i="88"/>
  <c r="Q613" i="88"/>
  <c r="T613" i="88" s="1"/>
  <c r="P613" i="88"/>
  <c r="O613" i="88"/>
  <c r="S613" i="88" s="1"/>
  <c r="R612" i="88"/>
  <c r="Q612" i="88"/>
  <c r="P612" i="88"/>
  <c r="O612" i="88"/>
  <c r="R611" i="88"/>
  <c r="Q611" i="88"/>
  <c r="T611" i="88" s="1"/>
  <c r="P611" i="88"/>
  <c r="O611" i="88"/>
  <c r="R610" i="88"/>
  <c r="Q610" i="88"/>
  <c r="P610" i="88"/>
  <c r="O610" i="88"/>
  <c r="R609" i="88"/>
  <c r="Q609" i="88"/>
  <c r="T609" i="88" s="1"/>
  <c r="P609" i="88"/>
  <c r="O609" i="88"/>
  <c r="R608" i="88"/>
  <c r="Q608" i="88"/>
  <c r="P608" i="88"/>
  <c r="O608" i="88"/>
  <c r="R607" i="88"/>
  <c r="Q607" i="88"/>
  <c r="T607" i="88" s="1"/>
  <c r="P607" i="88"/>
  <c r="O607" i="88"/>
  <c r="R606" i="88"/>
  <c r="Q606" i="88"/>
  <c r="P606" i="88"/>
  <c r="O606" i="88"/>
  <c r="R605" i="88"/>
  <c r="Q605" i="88"/>
  <c r="T605" i="88" s="1"/>
  <c r="P605" i="88"/>
  <c r="O605" i="88"/>
  <c r="R604" i="88"/>
  <c r="Q604" i="88"/>
  <c r="P604" i="88"/>
  <c r="O604" i="88"/>
  <c r="R603" i="88"/>
  <c r="Q603" i="88"/>
  <c r="T603" i="88" s="1"/>
  <c r="P603" i="88"/>
  <c r="O603" i="88"/>
  <c r="R602" i="88"/>
  <c r="Q602" i="88"/>
  <c r="P602" i="88"/>
  <c r="O602" i="88"/>
  <c r="R601" i="88"/>
  <c r="Q601" i="88"/>
  <c r="T601" i="88" s="1"/>
  <c r="P601" i="88"/>
  <c r="O601" i="88"/>
  <c r="S601" i="88" s="1"/>
  <c r="R600" i="88"/>
  <c r="Q600" i="88"/>
  <c r="P600" i="88"/>
  <c r="O600" i="88"/>
  <c r="R599" i="88"/>
  <c r="Q599" i="88"/>
  <c r="T599" i="88" s="1"/>
  <c r="P599" i="88"/>
  <c r="O599" i="88"/>
  <c r="R598" i="88"/>
  <c r="Q598" i="88"/>
  <c r="P598" i="88"/>
  <c r="O598" i="88"/>
  <c r="R597" i="88"/>
  <c r="Q597" i="88"/>
  <c r="T597" i="88" s="1"/>
  <c r="P597" i="88"/>
  <c r="O597" i="88"/>
  <c r="R596" i="88"/>
  <c r="Q596" i="88"/>
  <c r="P596" i="88"/>
  <c r="O596" i="88"/>
  <c r="R595" i="88"/>
  <c r="Q595" i="88"/>
  <c r="T595" i="88" s="1"/>
  <c r="P595" i="88"/>
  <c r="O595" i="88"/>
  <c r="S595" i="88" s="1"/>
  <c r="R594" i="88"/>
  <c r="Q594" i="88"/>
  <c r="P594" i="88"/>
  <c r="O594" i="88"/>
  <c r="R593" i="88"/>
  <c r="Q593" i="88"/>
  <c r="T593" i="88" s="1"/>
  <c r="P593" i="88"/>
  <c r="O593" i="88"/>
  <c r="R592" i="88"/>
  <c r="Q592" i="88"/>
  <c r="P592" i="88"/>
  <c r="O592" i="88"/>
  <c r="R591" i="88"/>
  <c r="Q591" i="88"/>
  <c r="T591" i="88" s="1"/>
  <c r="P591" i="88"/>
  <c r="O591" i="88"/>
  <c r="R590" i="88"/>
  <c r="Q590" i="88"/>
  <c r="P590" i="88"/>
  <c r="O590" i="88"/>
  <c r="R589" i="88"/>
  <c r="Q589" i="88"/>
  <c r="T589" i="88" s="1"/>
  <c r="P589" i="88"/>
  <c r="O589" i="88"/>
  <c r="R588" i="88"/>
  <c r="Q588" i="88"/>
  <c r="P588" i="88"/>
  <c r="O588" i="88"/>
  <c r="R587" i="88"/>
  <c r="Q587" i="88"/>
  <c r="T587" i="88" s="1"/>
  <c r="P587" i="88"/>
  <c r="O587" i="88"/>
  <c r="R586" i="88"/>
  <c r="Q586" i="88"/>
  <c r="P586" i="88"/>
  <c r="O586" i="88"/>
  <c r="R585" i="88"/>
  <c r="Q585" i="88"/>
  <c r="T585" i="88" s="1"/>
  <c r="P585" i="88"/>
  <c r="O585" i="88"/>
  <c r="R584" i="88"/>
  <c r="Q584" i="88"/>
  <c r="P584" i="88"/>
  <c r="O584" i="88"/>
  <c r="R583" i="88"/>
  <c r="Q583" i="88"/>
  <c r="T583" i="88" s="1"/>
  <c r="P583" i="88"/>
  <c r="O583" i="88"/>
  <c r="S583" i="88" s="1"/>
  <c r="R582" i="88"/>
  <c r="Q582" i="88"/>
  <c r="P582" i="88"/>
  <c r="O582" i="88"/>
  <c r="R581" i="88"/>
  <c r="Q581" i="88"/>
  <c r="T581" i="88" s="1"/>
  <c r="P581" i="88"/>
  <c r="O581" i="88"/>
  <c r="R580" i="88"/>
  <c r="Q580" i="88"/>
  <c r="P580" i="88"/>
  <c r="O580" i="88"/>
  <c r="R579" i="88"/>
  <c r="Q579" i="88"/>
  <c r="T579" i="88" s="1"/>
  <c r="P579" i="88"/>
  <c r="O579" i="88"/>
  <c r="R578" i="88"/>
  <c r="Q578" i="88"/>
  <c r="P578" i="88"/>
  <c r="O578" i="88"/>
  <c r="R577" i="88"/>
  <c r="Q577" i="88"/>
  <c r="T577" i="88" s="1"/>
  <c r="P577" i="88"/>
  <c r="O577" i="88"/>
  <c r="R576" i="88"/>
  <c r="Q576" i="88"/>
  <c r="P576" i="88"/>
  <c r="O576" i="88"/>
  <c r="R575" i="88"/>
  <c r="Q575" i="88"/>
  <c r="T575" i="88" s="1"/>
  <c r="P575" i="88"/>
  <c r="O575" i="88"/>
  <c r="R574" i="88"/>
  <c r="Q574" i="88"/>
  <c r="P574" i="88"/>
  <c r="O574" i="88"/>
  <c r="R573" i="88"/>
  <c r="Q573" i="88"/>
  <c r="T573" i="88" s="1"/>
  <c r="P573" i="88"/>
  <c r="O573" i="88"/>
  <c r="R572" i="88"/>
  <c r="Q572" i="88"/>
  <c r="P572" i="88"/>
  <c r="O572" i="88"/>
  <c r="R571" i="88"/>
  <c r="Q571" i="88"/>
  <c r="T571" i="88" s="1"/>
  <c r="P571" i="88"/>
  <c r="O571" i="88"/>
  <c r="S571" i="88" s="1"/>
  <c r="R570" i="88"/>
  <c r="Q570" i="88"/>
  <c r="P570" i="88"/>
  <c r="O570" i="88"/>
  <c r="R569" i="88"/>
  <c r="Q569" i="88"/>
  <c r="T569" i="88" s="1"/>
  <c r="P569" i="88"/>
  <c r="O569" i="88"/>
  <c r="R568" i="88"/>
  <c r="Q568" i="88"/>
  <c r="P568" i="88"/>
  <c r="O568" i="88"/>
  <c r="R567" i="88"/>
  <c r="Q567" i="88"/>
  <c r="T567" i="88" s="1"/>
  <c r="P567" i="88"/>
  <c r="O567" i="88"/>
  <c r="R566" i="88"/>
  <c r="Q566" i="88"/>
  <c r="P566" i="88"/>
  <c r="O566" i="88"/>
  <c r="R565" i="88"/>
  <c r="Q565" i="88"/>
  <c r="T565" i="88" s="1"/>
  <c r="P565" i="88"/>
  <c r="O565" i="88"/>
  <c r="S565" i="88" s="1"/>
  <c r="R564" i="88"/>
  <c r="Q564" i="88"/>
  <c r="P564" i="88"/>
  <c r="O564" i="88"/>
  <c r="R563" i="88"/>
  <c r="Q563" i="88"/>
  <c r="T563" i="88" s="1"/>
  <c r="P563" i="88"/>
  <c r="O563" i="88"/>
  <c r="R562" i="88"/>
  <c r="Q562" i="88"/>
  <c r="P562" i="88"/>
  <c r="O562" i="88"/>
  <c r="R561" i="88"/>
  <c r="Q561" i="88"/>
  <c r="T561" i="88" s="1"/>
  <c r="P561" i="88"/>
  <c r="O561" i="88"/>
  <c r="R560" i="88"/>
  <c r="Q560" i="88"/>
  <c r="P560" i="88"/>
  <c r="O560" i="88"/>
  <c r="R559" i="88"/>
  <c r="Q559" i="88"/>
  <c r="T559" i="88" s="1"/>
  <c r="P559" i="88"/>
  <c r="O559" i="88"/>
  <c r="R558" i="88"/>
  <c r="Q558" i="88"/>
  <c r="P558" i="88"/>
  <c r="O558" i="88"/>
  <c r="R557" i="88"/>
  <c r="Q557" i="88"/>
  <c r="T557" i="88" s="1"/>
  <c r="P557" i="88"/>
  <c r="O557" i="88"/>
  <c r="R556" i="88"/>
  <c r="Q556" i="88"/>
  <c r="P556" i="88"/>
  <c r="O556" i="88"/>
  <c r="R555" i="88"/>
  <c r="Q555" i="88"/>
  <c r="T555" i="88" s="1"/>
  <c r="P555" i="88"/>
  <c r="O555" i="88"/>
  <c r="R554" i="88"/>
  <c r="Q554" i="88"/>
  <c r="P554" i="88"/>
  <c r="O554" i="88"/>
  <c r="R553" i="88"/>
  <c r="Q553" i="88"/>
  <c r="T553" i="88" s="1"/>
  <c r="P553" i="88"/>
  <c r="O553" i="88"/>
  <c r="R552" i="88"/>
  <c r="Q552" i="88"/>
  <c r="P552" i="88"/>
  <c r="O552" i="88"/>
  <c r="R551" i="88"/>
  <c r="Q551" i="88"/>
  <c r="T551" i="88" s="1"/>
  <c r="P551" i="88"/>
  <c r="O551" i="88"/>
  <c r="R550" i="88"/>
  <c r="Q550" i="88"/>
  <c r="P550" i="88"/>
  <c r="O550" i="88"/>
  <c r="R549" i="88"/>
  <c r="Q549" i="88"/>
  <c r="T549" i="88" s="1"/>
  <c r="P549" i="88"/>
  <c r="O549" i="88"/>
  <c r="R548" i="88"/>
  <c r="Q548" i="88"/>
  <c r="P548" i="88"/>
  <c r="O548" i="88"/>
  <c r="R547" i="88"/>
  <c r="Q547" i="88"/>
  <c r="T547" i="88" s="1"/>
  <c r="P547" i="88"/>
  <c r="O547" i="88"/>
  <c r="S547" i="88" s="1"/>
  <c r="R546" i="88"/>
  <c r="Q546" i="88"/>
  <c r="P546" i="88"/>
  <c r="O546" i="88"/>
  <c r="R545" i="88"/>
  <c r="Q545" i="88"/>
  <c r="T545" i="88" s="1"/>
  <c r="P545" i="88"/>
  <c r="O545" i="88"/>
  <c r="R544" i="88"/>
  <c r="Q544" i="88"/>
  <c r="P544" i="88"/>
  <c r="O544" i="88"/>
  <c r="R543" i="88"/>
  <c r="Q543" i="88"/>
  <c r="T543" i="88" s="1"/>
  <c r="P543" i="88"/>
  <c r="O543" i="88"/>
  <c r="R542" i="88"/>
  <c r="Q542" i="88"/>
  <c r="P542" i="88"/>
  <c r="O542" i="88"/>
  <c r="R541" i="88"/>
  <c r="Q541" i="88"/>
  <c r="T541" i="88" s="1"/>
  <c r="P541" i="88"/>
  <c r="O541" i="88"/>
  <c r="R540" i="88"/>
  <c r="Q540" i="88"/>
  <c r="P540" i="88"/>
  <c r="O540" i="88"/>
  <c r="R539" i="88"/>
  <c r="Q539" i="88"/>
  <c r="T539" i="88" s="1"/>
  <c r="P539" i="88"/>
  <c r="O539" i="88"/>
  <c r="R538" i="88"/>
  <c r="Q538" i="88"/>
  <c r="P538" i="88"/>
  <c r="O538" i="88"/>
  <c r="R537" i="88"/>
  <c r="Q537" i="88"/>
  <c r="T537" i="88" s="1"/>
  <c r="P537" i="88"/>
  <c r="O537" i="88"/>
  <c r="R536" i="88"/>
  <c r="Q536" i="88"/>
  <c r="P536" i="88"/>
  <c r="O536" i="88"/>
  <c r="R535" i="88"/>
  <c r="Q535" i="88"/>
  <c r="T535" i="88" s="1"/>
  <c r="P535" i="88"/>
  <c r="O535" i="88"/>
  <c r="S535" i="88" s="1"/>
  <c r="R534" i="88"/>
  <c r="Q534" i="88"/>
  <c r="P534" i="88"/>
  <c r="O534" i="88"/>
  <c r="R533" i="88"/>
  <c r="Q533" i="88"/>
  <c r="T533" i="88" s="1"/>
  <c r="P533" i="88"/>
  <c r="O533" i="88"/>
  <c r="R532" i="88"/>
  <c r="Q532" i="88"/>
  <c r="P532" i="88"/>
  <c r="O532" i="88"/>
  <c r="R531" i="88"/>
  <c r="Q531" i="88"/>
  <c r="T531" i="88" s="1"/>
  <c r="P531" i="88"/>
  <c r="O531" i="88"/>
  <c r="R530" i="88"/>
  <c r="Q530" i="88"/>
  <c r="P530" i="88"/>
  <c r="O530" i="88"/>
  <c r="R529" i="88"/>
  <c r="Q529" i="88"/>
  <c r="T529" i="88" s="1"/>
  <c r="P529" i="88"/>
  <c r="O529" i="88"/>
  <c r="R528" i="88"/>
  <c r="Q528" i="88"/>
  <c r="P528" i="88"/>
  <c r="O528" i="88"/>
  <c r="R527" i="88"/>
  <c r="Q527" i="88"/>
  <c r="T527" i="88" s="1"/>
  <c r="P527" i="88"/>
  <c r="O527" i="88"/>
  <c r="R526" i="88"/>
  <c r="Q526" i="88"/>
  <c r="P526" i="88"/>
  <c r="O526" i="88"/>
  <c r="R525" i="88"/>
  <c r="Q525" i="88"/>
  <c r="T525" i="88" s="1"/>
  <c r="P525" i="88"/>
  <c r="O525" i="88"/>
  <c r="R524" i="88"/>
  <c r="Q524" i="88"/>
  <c r="P524" i="88"/>
  <c r="O524" i="88"/>
  <c r="R523" i="88"/>
  <c r="Q523" i="88"/>
  <c r="T523" i="88" s="1"/>
  <c r="P523" i="88"/>
  <c r="O523" i="88"/>
  <c r="S523" i="88" s="1"/>
  <c r="R522" i="88"/>
  <c r="Q522" i="88"/>
  <c r="P522" i="88"/>
  <c r="O522" i="88"/>
  <c r="R521" i="88"/>
  <c r="Q521" i="88"/>
  <c r="T521" i="88" s="1"/>
  <c r="P521" i="88"/>
  <c r="O521" i="88"/>
  <c r="R520" i="88"/>
  <c r="Q520" i="88"/>
  <c r="P520" i="88"/>
  <c r="O520" i="88"/>
  <c r="R519" i="88"/>
  <c r="Q519" i="88"/>
  <c r="T519" i="88" s="1"/>
  <c r="P519" i="88"/>
  <c r="O519" i="88"/>
  <c r="R518" i="88"/>
  <c r="Q518" i="88"/>
  <c r="P518" i="88"/>
  <c r="O518" i="88"/>
  <c r="R517" i="88"/>
  <c r="Q517" i="88"/>
  <c r="T517" i="88" s="1"/>
  <c r="P517" i="88"/>
  <c r="O517" i="88"/>
  <c r="S517" i="88" s="1"/>
  <c r="R516" i="88"/>
  <c r="Q516" i="88"/>
  <c r="P516" i="88"/>
  <c r="O516" i="88"/>
  <c r="R515" i="88"/>
  <c r="Q515" i="88"/>
  <c r="T515" i="88" s="1"/>
  <c r="P515" i="88"/>
  <c r="O515" i="88"/>
  <c r="R514" i="88"/>
  <c r="Q514" i="88"/>
  <c r="P514" i="88"/>
  <c r="O514" i="88"/>
  <c r="R513" i="88"/>
  <c r="Q513" i="88"/>
  <c r="T513" i="88" s="1"/>
  <c r="P513" i="88"/>
  <c r="O513" i="88"/>
  <c r="R512" i="88"/>
  <c r="Q512" i="88"/>
  <c r="P512" i="88"/>
  <c r="O512" i="88"/>
  <c r="S512" i="88" s="1"/>
  <c r="R511" i="88"/>
  <c r="Q511" i="88"/>
  <c r="T511" i="88" s="1"/>
  <c r="P511" i="88"/>
  <c r="O511" i="88"/>
  <c r="S511" i="88" s="1"/>
  <c r="R510" i="88"/>
  <c r="Q510" i="88"/>
  <c r="P510" i="88"/>
  <c r="O510" i="88"/>
  <c r="R509" i="88"/>
  <c r="Q509" i="88"/>
  <c r="T509" i="88" s="1"/>
  <c r="P509" i="88"/>
  <c r="O509" i="88"/>
  <c r="R508" i="88"/>
  <c r="Q508" i="88"/>
  <c r="P508" i="88"/>
  <c r="O508" i="88"/>
  <c r="S508" i="88" s="1"/>
  <c r="R507" i="88"/>
  <c r="Q507" i="88"/>
  <c r="T507" i="88" s="1"/>
  <c r="P507" i="88"/>
  <c r="O507" i="88"/>
  <c r="R506" i="88"/>
  <c r="Q506" i="88"/>
  <c r="P506" i="88"/>
  <c r="O506" i="88"/>
  <c r="S506" i="88" s="1"/>
  <c r="R505" i="88"/>
  <c r="Q505" i="88"/>
  <c r="T505" i="88" s="1"/>
  <c r="P505" i="88"/>
  <c r="O505" i="88"/>
  <c r="R504" i="88"/>
  <c r="Q504" i="88"/>
  <c r="P504" i="88"/>
  <c r="O504" i="88"/>
  <c r="R503" i="88"/>
  <c r="Q503" i="88"/>
  <c r="T503" i="88" s="1"/>
  <c r="P503" i="88"/>
  <c r="O503" i="88"/>
  <c r="R502" i="88"/>
  <c r="Q502" i="88"/>
  <c r="P502" i="88"/>
  <c r="O502" i="88"/>
  <c r="S502" i="88" s="1"/>
  <c r="R501" i="88"/>
  <c r="Q501" i="88"/>
  <c r="T501" i="88" s="1"/>
  <c r="P501" i="88"/>
  <c r="O501" i="88"/>
  <c r="R500" i="88"/>
  <c r="Q500" i="88"/>
  <c r="P500" i="88"/>
  <c r="O500" i="88"/>
  <c r="S500" i="88" s="1"/>
  <c r="R499" i="88"/>
  <c r="Q499" i="88"/>
  <c r="T499" i="88" s="1"/>
  <c r="P499" i="88"/>
  <c r="O499" i="88"/>
  <c r="R498" i="88"/>
  <c r="Q498" i="88"/>
  <c r="P498" i="88"/>
  <c r="O498" i="88"/>
  <c r="S498" i="88" s="1"/>
  <c r="R497" i="88"/>
  <c r="Q497" i="88"/>
  <c r="T497" i="88" s="1"/>
  <c r="P497" i="88"/>
  <c r="O497" i="88"/>
  <c r="R496" i="88"/>
  <c r="Q496" i="88"/>
  <c r="P496" i="88"/>
  <c r="O496" i="88"/>
  <c r="S496" i="88" s="1"/>
  <c r="R495" i="88"/>
  <c r="Q495" i="88"/>
  <c r="T495" i="88" s="1"/>
  <c r="P495" i="88"/>
  <c r="O495" i="88"/>
  <c r="R494" i="88"/>
  <c r="Q494" i="88"/>
  <c r="P494" i="88"/>
  <c r="O494" i="88"/>
  <c r="S494" i="88" s="1"/>
  <c r="R493" i="88"/>
  <c r="Q493" i="88"/>
  <c r="T493" i="88" s="1"/>
  <c r="P493" i="88"/>
  <c r="O493" i="88"/>
  <c r="R492" i="88"/>
  <c r="Q492" i="88"/>
  <c r="P492" i="88"/>
  <c r="O492" i="88"/>
  <c r="S492" i="88" s="1"/>
  <c r="R491" i="88"/>
  <c r="Q491" i="88"/>
  <c r="T491" i="88" s="1"/>
  <c r="P491" i="88"/>
  <c r="O491" i="88"/>
  <c r="R490" i="88"/>
  <c r="Q490" i="88"/>
  <c r="P490" i="88"/>
  <c r="O490" i="88"/>
  <c r="S490" i="88" s="1"/>
  <c r="R489" i="88"/>
  <c r="Q489" i="88"/>
  <c r="T489" i="88" s="1"/>
  <c r="P489" i="88"/>
  <c r="O489" i="88"/>
  <c r="R488" i="88"/>
  <c r="Q488" i="88"/>
  <c r="P488" i="88"/>
  <c r="O488" i="88"/>
  <c r="R487" i="88"/>
  <c r="Q487" i="88"/>
  <c r="T487" i="88" s="1"/>
  <c r="P487" i="88"/>
  <c r="O487" i="88"/>
  <c r="R486" i="88"/>
  <c r="Q486" i="88"/>
  <c r="P486" i="88"/>
  <c r="O486" i="88"/>
  <c r="S486" i="88" s="1"/>
  <c r="R485" i="88"/>
  <c r="Q485" i="88"/>
  <c r="T485" i="88" s="1"/>
  <c r="P485" i="88"/>
  <c r="O485" i="88"/>
  <c r="R484" i="88"/>
  <c r="Q484" i="88"/>
  <c r="P484" i="88"/>
  <c r="O484" i="88"/>
  <c r="S484" i="88" s="1"/>
  <c r="R483" i="88"/>
  <c r="Q483" i="88"/>
  <c r="T483" i="88" s="1"/>
  <c r="P483" i="88"/>
  <c r="O483" i="88"/>
  <c r="R482" i="88"/>
  <c r="Q482" i="88"/>
  <c r="P482" i="88"/>
  <c r="O482" i="88"/>
  <c r="S482" i="88" s="1"/>
  <c r="R481" i="88"/>
  <c r="Q481" i="88"/>
  <c r="T481" i="88" s="1"/>
  <c r="P481" i="88"/>
  <c r="O481" i="88"/>
  <c r="R480" i="88"/>
  <c r="Q480" i="88"/>
  <c r="P480" i="88"/>
  <c r="O480" i="88"/>
  <c r="S480" i="88" s="1"/>
  <c r="R479" i="88"/>
  <c r="Q479" i="88"/>
  <c r="T479" i="88" s="1"/>
  <c r="P479" i="88"/>
  <c r="O479" i="88"/>
  <c r="R478" i="88"/>
  <c r="Q478" i="88"/>
  <c r="P478" i="88"/>
  <c r="O478" i="88"/>
  <c r="S478" i="88" s="1"/>
  <c r="R477" i="88"/>
  <c r="Q477" i="88"/>
  <c r="T477" i="88" s="1"/>
  <c r="P477" i="88"/>
  <c r="O477" i="88"/>
  <c r="R476" i="88"/>
  <c r="Q476" i="88"/>
  <c r="P476" i="88"/>
  <c r="O476" i="88"/>
  <c r="S476" i="88" s="1"/>
  <c r="R475" i="88"/>
  <c r="Q475" i="88"/>
  <c r="T475" i="88" s="1"/>
  <c r="P475" i="88"/>
  <c r="O475" i="88"/>
  <c r="R474" i="88"/>
  <c r="Q474" i="88"/>
  <c r="P474" i="88"/>
  <c r="O474" i="88"/>
  <c r="S474" i="88" s="1"/>
  <c r="R473" i="88"/>
  <c r="Q473" i="88"/>
  <c r="T473" i="88" s="1"/>
  <c r="P473" i="88"/>
  <c r="O473" i="88"/>
  <c r="R472" i="88"/>
  <c r="Q472" i="88"/>
  <c r="P472" i="88"/>
  <c r="O472" i="88"/>
  <c r="S472" i="88" s="1"/>
  <c r="R471" i="88"/>
  <c r="Q471" i="88"/>
  <c r="T471" i="88" s="1"/>
  <c r="P471" i="88"/>
  <c r="O471" i="88"/>
  <c r="R470" i="88"/>
  <c r="Q470" i="88"/>
  <c r="P470" i="88"/>
  <c r="O470" i="88"/>
  <c r="S470" i="88" s="1"/>
  <c r="R469" i="88"/>
  <c r="Q469" i="88"/>
  <c r="T469" i="88" s="1"/>
  <c r="P469" i="88"/>
  <c r="O469" i="88"/>
  <c r="R468" i="88"/>
  <c r="Q468" i="88"/>
  <c r="P468" i="88"/>
  <c r="O468" i="88"/>
  <c r="S468" i="88" s="1"/>
  <c r="R467" i="88"/>
  <c r="Q467" i="88"/>
  <c r="T467" i="88" s="1"/>
  <c r="P467" i="88"/>
  <c r="O467" i="88"/>
  <c r="R466" i="88"/>
  <c r="Q466" i="88"/>
  <c r="P466" i="88"/>
  <c r="O466" i="88"/>
  <c r="S466" i="88" s="1"/>
  <c r="R465" i="88"/>
  <c r="Q465" i="88"/>
  <c r="T465" i="88" s="1"/>
  <c r="P465" i="88"/>
  <c r="O465" i="88"/>
  <c r="R464" i="88"/>
  <c r="Q464" i="88"/>
  <c r="P464" i="88"/>
  <c r="O464" i="88"/>
  <c r="S464" i="88" s="1"/>
  <c r="R463" i="88"/>
  <c r="Q463" i="88"/>
  <c r="T463" i="88" s="1"/>
  <c r="P463" i="88"/>
  <c r="O463" i="88"/>
  <c r="S463" i="88" s="1"/>
  <c r="R462" i="88"/>
  <c r="Q462" i="88"/>
  <c r="P462" i="88"/>
  <c r="O462" i="88"/>
  <c r="S462" i="88" s="1"/>
  <c r="R461" i="88"/>
  <c r="Q461" i="88"/>
  <c r="T461" i="88" s="1"/>
  <c r="P461" i="88"/>
  <c r="O461" i="88"/>
  <c r="R460" i="88"/>
  <c r="Q460" i="88"/>
  <c r="P460" i="88"/>
  <c r="O460" i="88"/>
  <c r="S460" i="88" s="1"/>
  <c r="R459" i="88"/>
  <c r="Q459" i="88"/>
  <c r="T459" i="88" s="1"/>
  <c r="P459" i="88"/>
  <c r="O459" i="88"/>
  <c r="R458" i="88"/>
  <c r="Q458" i="88"/>
  <c r="P458" i="88"/>
  <c r="O458" i="88"/>
  <c r="S458" i="88" s="1"/>
  <c r="R457" i="88"/>
  <c r="Q457" i="88"/>
  <c r="T457" i="88" s="1"/>
  <c r="P457" i="88"/>
  <c r="O457" i="88"/>
  <c r="R456" i="88"/>
  <c r="Q456" i="88"/>
  <c r="P456" i="88"/>
  <c r="O456" i="88"/>
  <c r="S456" i="88" s="1"/>
  <c r="R455" i="88"/>
  <c r="Q455" i="88"/>
  <c r="T455" i="88" s="1"/>
  <c r="P455" i="88"/>
  <c r="O455" i="88"/>
  <c r="R454" i="88"/>
  <c r="Q454" i="88"/>
  <c r="P454" i="88"/>
  <c r="O454" i="88"/>
  <c r="S454" i="88" s="1"/>
  <c r="R453" i="88"/>
  <c r="Q453" i="88"/>
  <c r="T453" i="88" s="1"/>
  <c r="P453" i="88"/>
  <c r="O453" i="88"/>
  <c r="R452" i="88"/>
  <c r="Q452" i="88"/>
  <c r="P452" i="88"/>
  <c r="O452" i="88"/>
  <c r="S452" i="88" s="1"/>
  <c r="R451" i="88"/>
  <c r="Q451" i="88"/>
  <c r="T451" i="88" s="1"/>
  <c r="P451" i="88"/>
  <c r="O451" i="88"/>
  <c r="R450" i="88"/>
  <c r="Q450" i="88"/>
  <c r="P450" i="88"/>
  <c r="O450" i="88"/>
  <c r="S450" i="88" s="1"/>
  <c r="R449" i="88"/>
  <c r="Q449" i="88"/>
  <c r="T449" i="88" s="1"/>
  <c r="P449" i="88"/>
  <c r="O449" i="88"/>
  <c r="R448" i="88"/>
  <c r="Q448" i="88"/>
  <c r="P448" i="88"/>
  <c r="O448" i="88"/>
  <c r="S448" i="88" s="1"/>
  <c r="R447" i="88"/>
  <c r="Q447" i="88"/>
  <c r="T447" i="88" s="1"/>
  <c r="P447" i="88"/>
  <c r="O447" i="88"/>
  <c r="R446" i="88"/>
  <c r="Q446" i="88"/>
  <c r="P446" i="88"/>
  <c r="O446" i="88"/>
  <c r="S446" i="88" s="1"/>
  <c r="R445" i="88"/>
  <c r="Q445" i="88"/>
  <c r="T445" i="88" s="1"/>
  <c r="P445" i="88"/>
  <c r="O445" i="88"/>
  <c r="S445" i="88" s="1"/>
  <c r="R444" i="88"/>
  <c r="Q444" i="88"/>
  <c r="T444" i="88" s="1"/>
  <c r="P444" i="88"/>
  <c r="O444" i="88"/>
  <c r="S444" i="88" s="1"/>
  <c r="R443" i="88"/>
  <c r="Q443" i="88"/>
  <c r="T443" i="88" s="1"/>
  <c r="P443" i="88"/>
  <c r="O443" i="88"/>
  <c r="R442" i="88"/>
  <c r="Q442" i="88"/>
  <c r="P442" i="88"/>
  <c r="O442" i="88"/>
  <c r="S442" i="88" s="1"/>
  <c r="R441" i="88"/>
  <c r="Q441" i="88"/>
  <c r="T441" i="88" s="1"/>
  <c r="P441" i="88"/>
  <c r="O441" i="88"/>
  <c r="R440" i="88"/>
  <c r="Q440" i="88"/>
  <c r="P440" i="88"/>
  <c r="O440" i="88"/>
  <c r="S440" i="88" s="1"/>
  <c r="R439" i="88"/>
  <c r="Q439" i="88"/>
  <c r="T439" i="88" s="1"/>
  <c r="P439" i="88"/>
  <c r="O439" i="88"/>
  <c r="S439" i="88" s="1"/>
  <c r="R438" i="88"/>
  <c r="Q438" i="88"/>
  <c r="P438" i="88"/>
  <c r="O438" i="88"/>
  <c r="S438" i="88" s="1"/>
  <c r="R437" i="88"/>
  <c r="Q437" i="88"/>
  <c r="T437" i="88" s="1"/>
  <c r="P437" i="88"/>
  <c r="O437" i="88"/>
  <c r="R436" i="88"/>
  <c r="Q436" i="88"/>
  <c r="P436" i="88"/>
  <c r="O436" i="88"/>
  <c r="S436" i="88" s="1"/>
  <c r="R435" i="88"/>
  <c r="Q435" i="88"/>
  <c r="T435" i="88" s="1"/>
  <c r="P435" i="88"/>
  <c r="O435" i="88"/>
  <c r="R434" i="88"/>
  <c r="Q434" i="88"/>
  <c r="P434" i="88"/>
  <c r="O434" i="88"/>
  <c r="S434" i="88" s="1"/>
  <c r="R433" i="88"/>
  <c r="Q433" i="88"/>
  <c r="T433" i="88" s="1"/>
  <c r="P433" i="88"/>
  <c r="O433" i="88"/>
  <c r="S433" i="88" s="1"/>
  <c r="R432" i="88"/>
  <c r="Q432" i="88"/>
  <c r="P432" i="88"/>
  <c r="O432" i="88"/>
  <c r="S432" i="88" s="1"/>
  <c r="R431" i="88"/>
  <c r="Q431" i="88"/>
  <c r="T431" i="88" s="1"/>
  <c r="P431" i="88"/>
  <c r="O431" i="88"/>
  <c r="R430" i="88"/>
  <c r="Q430" i="88"/>
  <c r="P430" i="88"/>
  <c r="O430" i="88"/>
  <c r="S430" i="88" s="1"/>
  <c r="R429" i="88"/>
  <c r="Q429" i="88"/>
  <c r="T429" i="88" s="1"/>
  <c r="P429" i="88"/>
  <c r="O429" i="88"/>
  <c r="R428" i="88"/>
  <c r="Q428" i="88"/>
  <c r="P428" i="88"/>
  <c r="O428" i="88"/>
  <c r="S428" i="88" s="1"/>
  <c r="R427" i="88"/>
  <c r="Q427" i="88"/>
  <c r="T427" i="88" s="1"/>
  <c r="P427" i="88"/>
  <c r="O427" i="88"/>
  <c r="R426" i="88"/>
  <c r="Q426" i="88"/>
  <c r="P426" i="88"/>
  <c r="O426" i="88"/>
  <c r="S426" i="88" s="1"/>
  <c r="R425" i="88"/>
  <c r="Q425" i="88"/>
  <c r="T425" i="88" s="1"/>
  <c r="P425" i="88"/>
  <c r="O425" i="88"/>
  <c r="R424" i="88"/>
  <c r="Q424" i="88"/>
  <c r="P424" i="88"/>
  <c r="O424" i="88"/>
  <c r="S424" i="88" s="1"/>
  <c r="R423" i="88"/>
  <c r="Q423" i="88"/>
  <c r="T423" i="88" s="1"/>
  <c r="P423" i="88"/>
  <c r="O423" i="88"/>
  <c r="R422" i="88"/>
  <c r="Q422" i="88"/>
  <c r="P422" i="88"/>
  <c r="O422" i="88"/>
  <c r="S422" i="88" s="1"/>
  <c r="R421" i="88"/>
  <c r="Q421" i="88"/>
  <c r="T421" i="88" s="1"/>
  <c r="P421" i="88"/>
  <c r="O421" i="88"/>
  <c r="S421" i="88" s="1"/>
  <c r="R420" i="88"/>
  <c r="Q420" i="88"/>
  <c r="P420" i="88"/>
  <c r="O420" i="88"/>
  <c r="S420" i="88" s="1"/>
  <c r="R419" i="88"/>
  <c r="Q419" i="88"/>
  <c r="T419" i="88" s="1"/>
  <c r="P419" i="88"/>
  <c r="O419" i="88"/>
  <c r="R418" i="88"/>
  <c r="Q418" i="88"/>
  <c r="P418" i="88"/>
  <c r="O418" i="88"/>
  <c r="S418" i="88" s="1"/>
  <c r="R417" i="88"/>
  <c r="Q417" i="88"/>
  <c r="T417" i="88" s="1"/>
  <c r="P417" i="88"/>
  <c r="O417" i="88"/>
  <c r="R416" i="88"/>
  <c r="Q416" i="88"/>
  <c r="P416" i="88"/>
  <c r="O416" i="88"/>
  <c r="S416" i="88" s="1"/>
  <c r="R415" i="88"/>
  <c r="Q415" i="88"/>
  <c r="T415" i="88" s="1"/>
  <c r="P415" i="88"/>
  <c r="O415" i="88"/>
  <c r="R414" i="88"/>
  <c r="Q414" i="88"/>
  <c r="P414" i="88"/>
  <c r="O414" i="88"/>
  <c r="S414" i="88" s="1"/>
  <c r="R413" i="88"/>
  <c r="Q413" i="88"/>
  <c r="T413" i="88" s="1"/>
  <c r="P413" i="88"/>
  <c r="O413" i="88"/>
  <c r="R412" i="88"/>
  <c r="Q412" i="88"/>
  <c r="P412" i="88"/>
  <c r="O412" i="88"/>
  <c r="S412" i="88" s="1"/>
  <c r="R411" i="88"/>
  <c r="Q411" i="88"/>
  <c r="T411" i="88" s="1"/>
  <c r="P411" i="88"/>
  <c r="O411" i="88"/>
  <c r="R410" i="88"/>
  <c r="Q410" i="88"/>
  <c r="P410" i="88"/>
  <c r="O410" i="88"/>
  <c r="S410" i="88" s="1"/>
  <c r="R409" i="88"/>
  <c r="Q409" i="88"/>
  <c r="T409" i="88" s="1"/>
  <c r="P409" i="88"/>
  <c r="O409" i="88"/>
  <c r="S409" i="88" s="1"/>
  <c r="R408" i="88"/>
  <c r="Q408" i="88"/>
  <c r="P408" i="88"/>
  <c r="O408" i="88"/>
  <c r="S408" i="88" s="1"/>
  <c r="R407" i="88"/>
  <c r="Q407" i="88"/>
  <c r="T407" i="88" s="1"/>
  <c r="P407" i="88"/>
  <c r="O407" i="88"/>
  <c r="R406" i="88"/>
  <c r="Q406" i="88"/>
  <c r="P406" i="88"/>
  <c r="O406" i="88"/>
  <c r="S406" i="88" s="1"/>
  <c r="R405" i="88"/>
  <c r="Q405" i="88"/>
  <c r="T405" i="88" s="1"/>
  <c r="P405" i="88"/>
  <c r="O405" i="88"/>
  <c r="R404" i="88"/>
  <c r="Q404" i="88"/>
  <c r="P404" i="88"/>
  <c r="O404" i="88"/>
  <c r="S404" i="88" s="1"/>
  <c r="R403" i="88"/>
  <c r="Q403" i="88"/>
  <c r="T403" i="88" s="1"/>
  <c r="P403" i="88"/>
  <c r="O403" i="88"/>
  <c r="S403" i="88" s="1"/>
  <c r="R402" i="88"/>
  <c r="Q402" i="88"/>
  <c r="P402" i="88"/>
  <c r="O402" i="88"/>
  <c r="S402" i="88" s="1"/>
  <c r="R401" i="88"/>
  <c r="Q401" i="88"/>
  <c r="T401" i="88" s="1"/>
  <c r="P401" i="88"/>
  <c r="O401" i="88"/>
  <c r="R400" i="88"/>
  <c r="Q400" i="88"/>
  <c r="P400" i="88"/>
  <c r="O400" i="88"/>
  <c r="S400" i="88" s="1"/>
  <c r="R399" i="88"/>
  <c r="Q399" i="88"/>
  <c r="T399" i="88" s="1"/>
  <c r="P399" i="88"/>
  <c r="O399" i="88"/>
  <c r="R398" i="88"/>
  <c r="Q398" i="88"/>
  <c r="P398" i="88"/>
  <c r="O398" i="88"/>
  <c r="S398" i="88" s="1"/>
  <c r="R397" i="88"/>
  <c r="Q397" i="88"/>
  <c r="T397" i="88" s="1"/>
  <c r="P397" i="88"/>
  <c r="O397" i="88"/>
  <c r="S397" i="88" s="1"/>
  <c r="R396" i="88"/>
  <c r="Q396" i="88"/>
  <c r="P396" i="88"/>
  <c r="O396" i="88"/>
  <c r="S396" i="88" s="1"/>
  <c r="R395" i="88"/>
  <c r="Q395" i="88"/>
  <c r="T395" i="88" s="1"/>
  <c r="P395" i="88"/>
  <c r="O395" i="88"/>
  <c r="R394" i="88"/>
  <c r="Q394" i="88"/>
  <c r="P394" i="88"/>
  <c r="O394" i="88"/>
  <c r="S394" i="88" s="1"/>
  <c r="R393" i="88"/>
  <c r="Q393" i="88"/>
  <c r="T393" i="88" s="1"/>
  <c r="P393" i="88"/>
  <c r="O393" i="88"/>
  <c r="R392" i="88"/>
  <c r="Q392" i="88"/>
  <c r="P392" i="88"/>
  <c r="O392" i="88"/>
  <c r="S392" i="88" s="1"/>
  <c r="R391" i="88"/>
  <c r="Q391" i="88"/>
  <c r="T391" i="88" s="1"/>
  <c r="P391" i="88"/>
  <c r="O391" i="88"/>
  <c r="R390" i="88"/>
  <c r="Q390" i="88"/>
  <c r="P390" i="88"/>
  <c r="O390" i="88"/>
  <c r="S390" i="88" s="1"/>
  <c r="R389" i="88"/>
  <c r="Q389" i="88"/>
  <c r="T389" i="88" s="1"/>
  <c r="P389" i="88"/>
  <c r="O389" i="88"/>
  <c r="R388" i="88"/>
  <c r="Q388" i="88"/>
  <c r="P388" i="88"/>
  <c r="O388" i="88"/>
  <c r="S388" i="88" s="1"/>
  <c r="R387" i="88"/>
  <c r="Q387" i="88"/>
  <c r="T387" i="88" s="1"/>
  <c r="P387" i="88"/>
  <c r="O387" i="88"/>
  <c r="R386" i="88"/>
  <c r="Q386" i="88"/>
  <c r="P386" i="88"/>
  <c r="O386" i="88"/>
  <c r="S386" i="88" s="1"/>
  <c r="R385" i="88"/>
  <c r="Q385" i="88"/>
  <c r="T385" i="88" s="1"/>
  <c r="P385" i="88"/>
  <c r="O385" i="88"/>
  <c r="R384" i="88"/>
  <c r="Q384" i="88"/>
  <c r="P384" i="88"/>
  <c r="O384" i="88"/>
  <c r="S384" i="88" s="1"/>
  <c r="R383" i="88"/>
  <c r="Q383" i="88"/>
  <c r="T383" i="88" s="1"/>
  <c r="P383" i="88"/>
  <c r="O383" i="88"/>
  <c r="R382" i="88"/>
  <c r="Q382" i="88"/>
  <c r="P382" i="88"/>
  <c r="O382" i="88"/>
  <c r="S382" i="88" s="1"/>
  <c r="R381" i="88"/>
  <c r="Q381" i="88"/>
  <c r="T381" i="88" s="1"/>
  <c r="P381" i="88"/>
  <c r="O381" i="88"/>
  <c r="R380" i="88"/>
  <c r="Q380" i="88"/>
  <c r="P380" i="88"/>
  <c r="O380" i="88"/>
  <c r="S380" i="88" s="1"/>
  <c r="R379" i="88"/>
  <c r="Q379" i="88"/>
  <c r="T379" i="88" s="1"/>
  <c r="P379" i="88"/>
  <c r="O379" i="88"/>
  <c r="R378" i="88"/>
  <c r="Q378" i="88"/>
  <c r="P378" i="88"/>
  <c r="O378" i="88"/>
  <c r="S378" i="88" s="1"/>
  <c r="R377" i="88"/>
  <c r="Q377" i="88"/>
  <c r="T377" i="88" s="1"/>
  <c r="P377" i="88"/>
  <c r="O377" i="88"/>
  <c r="R376" i="88"/>
  <c r="Q376" i="88"/>
  <c r="P376" i="88"/>
  <c r="O376" i="88"/>
  <c r="S376" i="88" s="1"/>
  <c r="R375" i="88"/>
  <c r="Q375" i="88"/>
  <c r="T375" i="88" s="1"/>
  <c r="P375" i="88"/>
  <c r="O375" i="88"/>
  <c r="R374" i="88"/>
  <c r="Q374" i="88"/>
  <c r="P374" i="88"/>
  <c r="O374" i="88"/>
  <c r="S374" i="88" s="1"/>
  <c r="R373" i="88"/>
  <c r="Q373" i="88"/>
  <c r="T373" i="88" s="1"/>
  <c r="P373" i="88"/>
  <c r="O373" i="88"/>
  <c r="R372" i="88"/>
  <c r="Q372" i="88"/>
  <c r="P372" i="88"/>
  <c r="O372" i="88"/>
  <c r="S372" i="88" s="1"/>
  <c r="R371" i="88"/>
  <c r="Q371" i="88"/>
  <c r="T371" i="88" s="1"/>
  <c r="P371" i="88"/>
  <c r="O371" i="88"/>
  <c r="R370" i="88"/>
  <c r="Q370" i="88"/>
  <c r="P370" i="88"/>
  <c r="O370" i="88"/>
  <c r="S370" i="88" s="1"/>
  <c r="R369" i="88"/>
  <c r="Q369" i="88"/>
  <c r="T369" i="88" s="1"/>
  <c r="P369" i="88"/>
  <c r="O369" i="88"/>
  <c r="R368" i="88"/>
  <c r="Q368" i="88"/>
  <c r="P368" i="88"/>
  <c r="O368" i="88"/>
  <c r="S368" i="88" s="1"/>
  <c r="R367" i="88"/>
  <c r="Q367" i="88"/>
  <c r="T367" i="88" s="1"/>
  <c r="P367" i="88"/>
  <c r="O367" i="88"/>
  <c r="R366" i="88"/>
  <c r="Q366" i="88"/>
  <c r="P366" i="88"/>
  <c r="O366" i="88"/>
  <c r="S366" i="88" s="1"/>
  <c r="R365" i="88"/>
  <c r="Q365" i="88"/>
  <c r="T365" i="88" s="1"/>
  <c r="P365" i="88"/>
  <c r="O365" i="88"/>
  <c r="R364" i="88"/>
  <c r="Q364" i="88"/>
  <c r="P364" i="88"/>
  <c r="O364" i="88"/>
  <c r="S364" i="88" s="1"/>
  <c r="R363" i="88"/>
  <c r="Q363" i="88"/>
  <c r="T363" i="88" s="1"/>
  <c r="P363" i="88"/>
  <c r="O363" i="88"/>
  <c r="R362" i="88"/>
  <c r="Q362" i="88"/>
  <c r="P362" i="88"/>
  <c r="O362" i="88"/>
  <c r="S362" i="88" s="1"/>
  <c r="R361" i="88"/>
  <c r="Q361" i="88"/>
  <c r="T361" i="88" s="1"/>
  <c r="P361" i="88"/>
  <c r="O361" i="88"/>
  <c r="R360" i="88"/>
  <c r="Q360" i="88"/>
  <c r="P360" i="88"/>
  <c r="O360" i="88"/>
  <c r="S360" i="88" s="1"/>
  <c r="R359" i="88"/>
  <c r="Q359" i="88"/>
  <c r="T359" i="88" s="1"/>
  <c r="P359" i="88"/>
  <c r="O359" i="88"/>
  <c r="R358" i="88"/>
  <c r="Q358" i="88"/>
  <c r="P358" i="88"/>
  <c r="O358" i="88"/>
  <c r="S358" i="88" s="1"/>
  <c r="R357" i="88"/>
  <c r="Q357" i="88"/>
  <c r="T357" i="88" s="1"/>
  <c r="P357" i="88"/>
  <c r="O357" i="88"/>
  <c r="R356" i="88"/>
  <c r="Q356" i="88"/>
  <c r="P356" i="88"/>
  <c r="O356" i="88"/>
  <c r="S356" i="88" s="1"/>
  <c r="R355" i="88"/>
  <c r="Q355" i="88"/>
  <c r="T355" i="88" s="1"/>
  <c r="P355" i="88"/>
  <c r="O355" i="88"/>
  <c r="R354" i="88"/>
  <c r="Q354" i="88"/>
  <c r="P354" i="88"/>
  <c r="O354" i="88"/>
  <c r="S354" i="88" s="1"/>
  <c r="R353" i="88"/>
  <c r="Q353" i="88"/>
  <c r="T353" i="88" s="1"/>
  <c r="P353" i="88"/>
  <c r="O353" i="88"/>
  <c r="R352" i="88"/>
  <c r="Q352" i="88"/>
  <c r="P352" i="88"/>
  <c r="O352" i="88"/>
  <c r="S352" i="88" s="1"/>
  <c r="R351" i="88"/>
  <c r="Q351" i="88"/>
  <c r="T351" i="88" s="1"/>
  <c r="P351" i="88"/>
  <c r="O351" i="88"/>
  <c r="R350" i="88"/>
  <c r="Q350" i="88"/>
  <c r="P350" i="88"/>
  <c r="O350" i="88"/>
  <c r="S350" i="88" s="1"/>
  <c r="R349" i="88"/>
  <c r="Q349" i="88"/>
  <c r="T349" i="88" s="1"/>
  <c r="P349" i="88"/>
  <c r="O349" i="88"/>
  <c r="S349" i="88" s="1"/>
  <c r="R348" i="88"/>
  <c r="Q348" i="88"/>
  <c r="P348" i="88"/>
  <c r="O348" i="88"/>
  <c r="S348" i="88" s="1"/>
  <c r="R347" i="88"/>
  <c r="Q347" i="88"/>
  <c r="T347" i="88" s="1"/>
  <c r="P347" i="88"/>
  <c r="O347" i="88"/>
  <c r="R346" i="88"/>
  <c r="Q346" i="88"/>
  <c r="P346" i="88"/>
  <c r="O346" i="88"/>
  <c r="S346" i="88" s="1"/>
  <c r="R345" i="88"/>
  <c r="Q345" i="88"/>
  <c r="T345" i="88" s="1"/>
  <c r="P345" i="88"/>
  <c r="O345" i="88"/>
  <c r="R344" i="88"/>
  <c r="Q344" i="88"/>
  <c r="P344" i="88"/>
  <c r="O344" i="88"/>
  <c r="S344" i="88" s="1"/>
  <c r="R343" i="88"/>
  <c r="Q343" i="88"/>
  <c r="T343" i="88" s="1"/>
  <c r="P343" i="88"/>
  <c r="O343" i="88"/>
  <c r="S343" i="88" s="1"/>
  <c r="R342" i="88"/>
  <c r="Q342" i="88"/>
  <c r="P342" i="88"/>
  <c r="O342" i="88"/>
  <c r="S342" i="88" s="1"/>
  <c r="R341" i="88"/>
  <c r="Q341" i="88"/>
  <c r="T341" i="88" s="1"/>
  <c r="P341" i="88"/>
  <c r="O341" i="88"/>
  <c r="R340" i="88"/>
  <c r="Q340" i="88"/>
  <c r="P340" i="88"/>
  <c r="O340" i="88"/>
  <c r="S340" i="88" s="1"/>
  <c r="R339" i="88"/>
  <c r="Q339" i="88"/>
  <c r="T339" i="88" s="1"/>
  <c r="P339" i="88"/>
  <c r="O339" i="88"/>
  <c r="R338" i="88"/>
  <c r="Q338" i="88"/>
  <c r="P338" i="88"/>
  <c r="O338" i="88"/>
  <c r="S338" i="88" s="1"/>
  <c r="R337" i="88"/>
  <c r="Q337" i="88"/>
  <c r="T337" i="88" s="1"/>
  <c r="P337" i="88"/>
  <c r="O337" i="88"/>
  <c r="R336" i="88"/>
  <c r="Q336" i="88"/>
  <c r="P336" i="88"/>
  <c r="O336" i="88"/>
  <c r="S336" i="88" s="1"/>
  <c r="R335" i="88"/>
  <c r="Q335" i="88"/>
  <c r="T335" i="88" s="1"/>
  <c r="P335" i="88"/>
  <c r="O335" i="88"/>
  <c r="R334" i="88"/>
  <c r="Q334" i="88"/>
  <c r="P334" i="88"/>
  <c r="O334" i="88"/>
  <c r="S334" i="88" s="1"/>
  <c r="R333" i="88"/>
  <c r="Q333" i="88"/>
  <c r="T333" i="88" s="1"/>
  <c r="P333" i="88"/>
  <c r="O333" i="88"/>
  <c r="R332" i="88"/>
  <c r="Q332" i="88"/>
  <c r="P332" i="88"/>
  <c r="O332" i="88"/>
  <c r="S332" i="88" s="1"/>
  <c r="R331" i="88"/>
  <c r="Q331" i="88"/>
  <c r="T331" i="88" s="1"/>
  <c r="P331" i="88"/>
  <c r="O331" i="88"/>
  <c r="R330" i="88"/>
  <c r="Q330" i="88"/>
  <c r="P330" i="88"/>
  <c r="O330" i="88"/>
  <c r="S330" i="88" s="1"/>
  <c r="R329" i="88"/>
  <c r="Q329" i="88"/>
  <c r="T329" i="88" s="1"/>
  <c r="P329" i="88"/>
  <c r="O329" i="88"/>
  <c r="R328" i="88"/>
  <c r="Q328" i="88"/>
  <c r="P328" i="88"/>
  <c r="O328" i="88"/>
  <c r="S328" i="88" s="1"/>
  <c r="R327" i="88"/>
  <c r="Q327" i="88"/>
  <c r="T327" i="88" s="1"/>
  <c r="P327" i="88"/>
  <c r="O327" i="88"/>
  <c r="R326" i="88"/>
  <c r="Q326" i="88"/>
  <c r="P326" i="88"/>
  <c r="O326" i="88"/>
  <c r="S326" i="88" s="1"/>
  <c r="R325" i="88"/>
  <c r="Q325" i="88"/>
  <c r="T325" i="88" s="1"/>
  <c r="P325" i="88"/>
  <c r="O325" i="88"/>
  <c r="S325" i="88" s="1"/>
  <c r="R324" i="88"/>
  <c r="Q324" i="88"/>
  <c r="P324" i="88"/>
  <c r="O324" i="88"/>
  <c r="S324" i="88" s="1"/>
  <c r="R323" i="88"/>
  <c r="Q323" i="88"/>
  <c r="T323" i="88" s="1"/>
  <c r="P323" i="88"/>
  <c r="O323" i="88"/>
  <c r="R322" i="88"/>
  <c r="Q322" i="88"/>
  <c r="P322" i="88"/>
  <c r="O322" i="88"/>
  <c r="S322" i="88" s="1"/>
  <c r="R321" i="88"/>
  <c r="Q321" i="88"/>
  <c r="T321" i="88" s="1"/>
  <c r="P321" i="88"/>
  <c r="O321" i="88"/>
  <c r="R320" i="88"/>
  <c r="Q320" i="88"/>
  <c r="P320" i="88"/>
  <c r="O320" i="88"/>
  <c r="S320" i="88" s="1"/>
  <c r="R319" i="88"/>
  <c r="Q319" i="88"/>
  <c r="T319" i="88" s="1"/>
  <c r="P319" i="88"/>
  <c r="O319" i="88"/>
  <c r="S319" i="88" s="1"/>
  <c r="R318" i="88"/>
  <c r="Q318" i="88"/>
  <c r="P318" i="88"/>
  <c r="O318" i="88"/>
  <c r="S318" i="88" s="1"/>
  <c r="R317" i="88"/>
  <c r="Q317" i="88"/>
  <c r="T317" i="88" s="1"/>
  <c r="P317" i="88"/>
  <c r="O317" i="88"/>
  <c r="R316" i="88"/>
  <c r="Q316" i="88"/>
  <c r="P316" i="88"/>
  <c r="O316" i="88"/>
  <c r="S316" i="88" s="1"/>
  <c r="R315" i="88"/>
  <c r="Q315" i="88"/>
  <c r="T315" i="88" s="1"/>
  <c r="P315" i="88"/>
  <c r="O315" i="88"/>
  <c r="R314" i="88"/>
  <c r="Q314" i="88"/>
  <c r="P314" i="88"/>
  <c r="O314" i="88"/>
  <c r="S314" i="88" s="1"/>
  <c r="R313" i="88"/>
  <c r="Q313" i="88"/>
  <c r="T313" i="88" s="1"/>
  <c r="P313" i="88"/>
  <c r="O313" i="88"/>
  <c r="R312" i="88"/>
  <c r="Q312" i="88"/>
  <c r="P312" i="88"/>
  <c r="O312" i="88"/>
  <c r="S312" i="88" s="1"/>
  <c r="R311" i="88"/>
  <c r="Q311" i="88"/>
  <c r="T311" i="88" s="1"/>
  <c r="P311" i="88"/>
  <c r="O311" i="88"/>
  <c r="R310" i="88"/>
  <c r="Q310" i="88"/>
  <c r="P310" i="88"/>
  <c r="O310" i="88"/>
  <c r="S310" i="88" s="1"/>
  <c r="R309" i="88"/>
  <c r="Q309" i="88"/>
  <c r="T309" i="88" s="1"/>
  <c r="P309" i="88"/>
  <c r="O309" i="88"/>
  <c r="R308" i="88"/>
  <c r="Q308" i="88"/>
  <c r="P308" i="88"/>
  <c r="O308" i="88"/>
  <c r="S308" i="88" s="1"/>
  <c r="R307" i="88"/>
  <c r="Q307" i="88"/>
  <c r="T307" i="88" s="1"/>
  <c r="P307" i="88"/>
  <c r="O307" i="88"/>
  <c r="R306" i="88"/>
  <c r="Q306" i="88"/>
  <c r="P306" i="88"/>
  <c r="O306" i="88"/>
  <c r="S306" i="88" s="1"/>
  <c r="R305" i="88"/>
  <c r="Q305" i="88"/>
  <c r="T305" i="88" s="1"/>
  <c r="P305" i="88"/>
  <c r="O305" i="88"/>
  <c r="R304" i="88"/>
  <c r="Q304" i="88"/>
  <c r="P304" i="88"/>
  <c r="O304" i="88"/>
  <c r="S304" i="88" s="1"/>
  <c r="R303" i="88"/>
  <c r="Q303" i="88"/>
  <c r="T303" i="88" s="1"/>
  <c r="P303" i="88"/>
  <c r="O303" i="88"/>
  <c r="R302" i="88"/>
  <c r="Q302" i="88"/>
  <c r="P302" i="88"/>
  <c r="O302" i="88"/>
  <c r="S302" i="88" s="1"/>
  <c r="R301" i="88"/>
  <c r="Q301" i="88"/>
  <c r="T301" i="88" s="1"/>
  <c r="P301" i="88"/>
  <c r="O301" i="88"/>
  <c r="R300" i="88"/>
  <c r="Q300" i="88"/>
  <c r="P300" i="88"/>
  <c r="O300" i="88"/>
  <c r="S300" i="88" s="1"/>
  <c r="R299" i="88"/>
  <c r="Q299" i="88"/>
  <c r="T299" i="88" s="1"/>
  <c r="P299" i="88"/>
  <c r="O299" i="88"/>
  <c r="R298" i="88"/>
  <c r="Q298" i="88"/>
  <c r="P298" i="88"/>
  <c r="O298" i="88"/>
  <c r="S298" i="88" s="1"/>
  <c r="R297" i="88"/>
  <c r="Q297" i="88"/>
  <c r="T297" i="88" s="1"/>
  <c r="P297" i="88"/>
  <c r="O297" i="88"/>
  <c r="R296" i="88"/>
  <c r="Q296" i="88"/>
  <c r="P296" i="88"/>
  <c r="O296" i="88"/>
  <c r="S296" i="88" s="1"/>
  <c r="R295" i="88"/>
  <c r="Q295" i="88"/>
  <c r="T295" i="88" s="1"/>
  <c r="P295" i="88"/>
  <c r="O295" i="88"/>
  <c r="R294" i="88"/>
  <c r="Q294" i="88"/>
  <c r="P294" i="88"/>
  <c r="O294" i="88"/>
  <c r="S294" i="88" s="1"/>
  <c r="R293" i="88"/>
  <c r="Q293" i="88"/>
  <c r="T293" i="88" s="1"/>
  <c r="P293" i="88"/>
  <c r="O293" i="88"/>
  <c r="R292" i="88"/>
  <c r="Q292" i="88"/>
  <c r="P292" i="88"/>
  <c r="O292" i="88"/>
  <c r="S292" i="88" s="1"/>
  <c r="R291" i="88"/>
  <c r="Q291" i="88"/>
  <c r="T291" i="88" s="1"/>
  <c r="P291" i="88"/>
  <c r="O291" i="88"/>
  <c r="R290" i="88"/>
  <c r="Q290" i="88"/>
  <c r="P290" i="88"/>
  <c r="O290" i="88"/>
  <c r="S290" i="88" s="1"/>
  <c r="R289" i="88"/>
  <c r="Q289" i="88"/>
  <c r="T289" i="88" s="1"/>
  <c r="P289" i="88"/>
  <c r="O289" i="88"/>
  <c r="S289" i="88" s="1"/>
  <c r="R288" i="88"/>
  <c r="Q288" i="88"/>
  <c r="P288" i="88"/>
  <c r="O288" i="88"/>
  <c r="S288" i="88" s="1"/>
  <c r="R287" i="88"/>
  <c r="Q287" i="88"/>
  <c r="T287" i="88" s="1"/>
  <c r="P287" i="88"/>
  <c r="O287" i="88"/>
  <c r="R286" i="88"/>
  <c r="Q286" i="88"/>
  <c r="P286" i="88"/>
  <c r="O286" i="88"/>
  <c r="S286" i="88" s="1"/>
  <c r="R285" i="88"/>
  <c r="Q285" i="88"/>
  <c r="T285" i="88" s="1"/>
  <c r="P285" i="88"/>
  <c r="O285" i="88"/>
  <c r="R284" i="88"/>
  <c r="Q284" i="88"/>
  <c r="P284" i="88"/>
  <c r="O284" i="88"/>
  <c r="S284" i="88" s="1"/>
  <c r="R283" i="88"/>
  <c r="Q283" i="88"/>
  <c r="T283" i="88" s="1"/>
  <c r="P283" i="88"/>
  <c r="O283" i="88"/>
  <c r="R282" i="88"/>
  <c r="Q282" i="88"/>
  <c r="P282" i="88"/>
  <c r="O282" i="88"/>
  <c r="S282" i="88" s="1"/>
  <c r="R281" i="88"/>
  <c r="Q281" i="88"/>
  <c r="T281" i="88" s="1"/>
  <c r="P281" i="88"/>
  <c r="O281" i="88"/>
  <c r="R280" i="88"/>
  <c r="Q280" i="88"/>
  <c r="P280" i="88"/>
  <c r="O280" i="88"/>
  <c r="S280" i="88" s="1"/>
  <c r="R279" i="88"/>
  <c r="Q279" i="88"/>
  <c r="T279" i="88" s="1"/>
  <c r="P279" i="88"/>
  <c r="O279" i="88"/>
  <c r="R278" i="88"/>
  <c r="Q278" i="88"/>
  <c r="P278" i="88"/>
  <c r="O278" i="88"/>
  <c r="S278" i="88" s="1"/>
  <c r="R277" i="88"/>
  <c r="Q277" i="88"/>
  <c r="T277" i="88" s="1"/>
  <c r="P277" i="88"/>
  <c r="O277" i="88"/>
  <c r="R276" i="88"/>
  <c r="Q276" i="88"/>
  <c r="P276" i="88"/>
  <c r="O276" i="88"/>
  <c r="S276" i="88" s="1"/>
  <c r="R275" i="88"/>
  <c r="Q275" i="88"/>
  <c r="T275" i="88" s="1"/>
  <c r="P275" i="88"/>
  <c r="O275" i="88"/>
  <c r="R274" i="88"/>
  <c r="Q274" i="88"/>
  <c r="P274" i="88"/>
  <c r="O274" i="88"/>
  <c r="S274" i="88" s="1"/>
  <c r="R273" i="88"/>
  <c r="Q273" i="88"/>
  <c r="T273" i="88" s="1"/>
  <c r="P273" i="88"/>
  <c r="O273" i="88"/>
  <c r="R272" i="88"/>
  <c r="Q272" i="88"/>
  <c r="P272" i="88"/>
  <c r="O272" i="88"/>
  <c r="S272" i="88" s="1"/>
  <c r="R271" i="88"/>
  <c r="Q271" i="88"/>
  <c r="T271" i="88" s="1"/>
  <c r="P271" i="88"/>
  <c r="O271" i="88"/>
  <c r="S271" i="88" s="1"/>
  <c r="R270" i="88"/>
  <c r="Q270" i="88"/>
  <c r="P270" i="88"/>
  <c r="O270" i="88"/>
  <c r="S270" i="88" s="1"/>
  <c r="R269" i="88"/>
  <c r="Q269" i="88"/>
  <c r="T269" i="88" s="1"/>
  <c r="P269" i="88"/>
  <c r="O269" i="88"/>
  <c r="R268" i="88"/>
  <c r="Q268" i="88"/>
  <c r="P268" i="88"/>
  <c r="O268" i="88"/>
  <c r="S268" i="88" s="1"/>
  <c r="R267" i="88"/>
  <c r="Q267" i="88"/>
  <c r="T267" i="88" s="1"/>
  <c r="P267" i="88"/>
  <c r="O267" i="88"/>
  <c r="R266" i="88"/>
  <c r="Q266" i="88"/>
  <c r="P266" i="88"/>
  <c r="O266" i="88"/>
  <c r="S266" i="88" s="1"/>
  <c r="R265" i="88"/>
  <c r="Q265" i="88"/>
  <c r="T265" i="88" s="1"/>
  <c r="P265" i="88"/>
  <c r="O265" i="88"/>
  <c r="S265" i="88" s="1"/>
  <c r="R264" i="88"/>
  <c r="Q264" i="88"/>
  <c r="P264" i="88"/>
  <c r="O264" i="88"/>
  <c r="S264" i="88" s="1"/>
  <c r="R263" i="88"/>
  <c r="Q263" i="88"/>
  <c r="T263" i="88" s="1"/>
  <c r="P263" i="88"/>
  <c r="O263" i="88"/>
  <c r="R262" i="88"/>
  <c r="Q262" i="88"/>
  <c r="P262" i="88"/>
  <c r="O262" i="88"/>
  <c r="S262" i="88" s="1"/>
  <c r="R261" i="88"/>
  <c r="Q261" i="88"/>
  <c r="T261" i="88" s="1"/>
  <c r="P261" i="88"/>
  <c r="O261" i="88"/>
  <c r="R260" i="88"/>
  <c r="Q260" i="88"/>
  <c r="P260" i="88"/>
  <c r="O260" i="88"/>
  <c r="S260" i="88" s="1"/>
  <c r="R259" i="88"/>
  <c r="Q259" i="88"/>
  <c r="T259" i="88" s="1"/>
  <c r="P259" i="88"/>
  <c r="O259" i="88"/>
  <c r="S259" i="88" s="1"/>
  <c r="R258" i="88"/>
  <c r="Q258" i="88"/>
  <c r="P258" i="88"/>
  <c r="O258" i="88"/>
  <c r="S258" i="88" s="1"/>
  <c r="R257" i="88"/>
  <c r="Q257" i="88"/>
  <c r="T257" i="88" s="1"/>
  <c r="P257" i="88"/>
  <c r="O257" i="88"/>
  <c r="R256" i="88"/>
  <c r="Q256" i="88"/>
  <c r="P256" i="88"/>
  <c r="O256" i="88"/>
  <c r="S256" i="88" s="1"/>
  <c r="R255" i="88"/>
  <c r="Q255" i="88"/>
  <c r="T255" i="88" s="1"/>
  <c r="P255" i="88"/>
  <c r="O255" i="88"/>
  <c r="R254" i="88"/>
  <c r="Q254" i="88"/>
  <c r="P254" i="88"/>
  <c r="O254" i="88"/>
  <c r="S254" i="88" s="1"/>
  <c r="R253" i="88"/>
  <c r="Q253" i="88"/>
  <c r="T253" i="88" s="1"/>
  <c r="P253" i="88"/>
  <c r="O253" i="88"/>
  <c r="S253" i="88" s="1"/>
  <c r="R252" i="88"/>
  <c r="Q252" i="88"/>
  <c r="P252" i="88"/>
  <c r="O252" i="88"/>
  <c r="S252" i="88" s="1"/>
  <c r="R251" i="88"/>
  <c r="Q251" i="88"/>
  <c r="T251" i="88" s="1"/>
  <c r="P251" i="88"/>
  <c r="O251" i="88"/>
  <c r="R250" i="88"/>
  <c r="Q250" i="88"/>
  <c r="P250" i="88"/>
  <c r="O250" i="88"/>
  <c r="S250" i="88" s="1"/>
  <c r="R249" i="88"/>
  <c r="Q249" i="88"/>
  <c r="T249" i="88" s="1"/>
  <c r="P249" i="88"/>
  <c r="O249" i="88"/>
  <c r="R248" i="88"/>
  <c r="Q248" i="88"/>
  <c r="P248" i="88"/>
  <c r="O248" i="88"/>
  <c r="S248" i="88" s="1"/>
  <c r="R247" i="88"/>
  <c r="Q247" i="88"/>
  <c r="T247" i="88" s="1"/>
  <c r="P247" i="88"/>
  <c r="O247" i="88"/>
  <c r="R246" i="88"/>
  <c r="Q246" i="88"/>
  <c r="P246" i="88"/>
  <c r="O246" i="88"/>
  <c r="S246" i="88" s="1"/>
  <c r="R245" i="88"/>
  <c r="Q245" i="88"/>
  <c r="T245" i="88" s="1"/>
  <c r="P245" i="88"/>
  <c r="O245" i="88"/>
  <c r="R244" i="88"/>
  <c r="Q244" i="88"/>
  <c r="P244" i="88"/>
  <c r="O244" i="88"/>
  <c r="S244" i="88" s="1"/>
  <c r="R243" i="88"/>
  <c r="Q243" i="88"/>
  <c r="T243" i="88" s="1"/>
  <c r="P243" i="88"/>
  <c r="O243" i="88"/>
  <c r="R242" i="88"/>
  <c r="Q242" i="88"/>
  <c r="P242" i="88"/>
  <c r="O242" i="88"/>
  <c r="S242" i="88" s="1"/>
  <c r="R241" i="88"/>
  <c r="Q241" i="88"/>
  <c r="T241" i="88" s="1"/>
  <c r="P241" i="88"/>
  <c r="O241" i="88"/>
  <c r="R240" i="88"/>
  <c r="Q240" i="88"/>
  <c r="P240" i="88"/>
  <c r="O240" i="88"/>
  <c r="S240" i="88" s="1"/>
  <c r="R239" i="88"/>
  <c r="Q239" i="88"/>
  <c r="T239" i="88" s="1"/>
  <c r="P239" i="88"/>
  <c r="O239" i="88"/>
  <c r="R238" i="88"/>
  <c r="Q238" i="88"/>
  <c r="P238" i="88"/>
  <c r="O238" i="88"/>
  <c r="S238" i="88" s="1"/>
  <c r="R237" i="88"/>
  <c r="Q237" i="88"/>
  <c r="T237" i="88" s="1"/>
  <c r="P237" i="88"/>
  <c r="O237" i="88"/>
  <c r="R236" i="88"/>
  <c r="Q236" i="88"/>
  <c r="P236" i="88"/>
  <c r="O236" i="88"/>
  <c r="S236" i="88" s="1"/>
  <c r="R235" i="88"/>
  <c r="Q235" i="88"/>
  <c r="T235" i="88" s="1"/>
  <c r="P235" i="88"/>
  <c r="O235" i="88"/>
  <c r="R234" i="88"/>
  <c r="Q234" i="88"/>
  <c r="P234" i="88"/>
  <c r="O234" i="88"/>
  <c r="S234" i="88" s="1"/>
  <c r="R233" i="88"/>
  <c r="Q233" i="88"/>
  <c r="T233" i="88" s="1"/>
  <c r="P233" i="88"/>
  <c r="O233" i="88"/>
  <c r="R232" i="88"/>
  <c r="Q232" i="88"/>
  <c r="P232" i="88"/>
  <c r="O232" i="88"/>
  <c r="S232" i="88" s="1"/>
  <c r="R231" i="88"/>
  <c r="Q231" i="88"/>
  <c r="T231" i="88" s="1"/>
  <c r="P231" i="88"/>
  <c r="O231" i="88"/>
  <c r="R230" i="88"/>
  <c r="Q230" i="88"/>
  <c r="P230" i="88"/>
  <c r="O230" i="88"/>
  <c r="S230" i="88" s="1"/>
  <c r="R229" i="88"/>
  <c r="Q229" i="88"/>
  <c r="T229" i="88" s="1"/>
  <c r="P229" i="88"/>
  <c r="O229" i="88"/>
  <c r="R228" i="88"/>
  <c r="Q228" i="88"/>
  <c r="P228" i="88"/>
  <c r="O228" i="88"/>
  <c r="S228" i="88" s="1"/>
  <c r="R227" i="88"/>
  <c r="Q227" i="88"/>
  <c r="T227" i="88" s="1"/>
  <c r="P227" i="88"/>
  <c r="O227" i="88"/>
  <c r="R226" i="88"/>
  <c r="Q226" i="88"/>
  <c r="P226" i="88"/>
  <c r="O226" i="88"/>
  <c r="S226" i="88" s="1"/>
  <c r="R225" i="88"/>
  <c r="Q225" i="88"/>
  <c r="T225" i="88" s="1"/>
  <c r="P225" i="88"/>
  <c r="O225" i="88"/>
  <c r="R224" i="88"/>
  <c r="Q224" i="88"/>
  <c r="P224" i="88"/>
  <c r="O224" i="88"/>
  <c r="S224" i="88" s="1"/>
  <c r="R223" i="88"/>
  <c r="Q223" i="88"/>
  <c r="T223" i="88" s="1"/>
  <c r="P223" i="88"/>
  <c r="O223" i="88"/>
  <c r="S223" i="88" s="1"/>
  <c r="R222" i="88"/>
  <c r="Q222" i="88"/>
  <c r="P222" i="88"/>
  <c r="O222" i="88"/>
  <c r="S222" i="88" s="1"/>
  <c r="R221" i="88"/>
  <c r="Q221" i="88"/>
  <c r="T221" i="88" s="1"/>
  <c r="P221" i="88"/>
  <c r="O221" i="88"/>
  <c r="R220" i="88"/>
  <c r="Q220" i="88"/>
  <c r="P220" i="88"/>
  <c r="O220" i="88"/>
  <c r="S220" i="88" s="1"/>
  <c r="R219" i="88"/>
  <c r="Q219" i="88"/>
  <c r="T219" i="88" s="1"/>
  <c r="P219" i="88"/>
  <c r="O219" i="88"/>
  <c r="R218" i="88"/>
  <c r="Q218" i="88"/>
  <c r="P218" i="88"/>
  <c r="O218" i="88"/>
  <c r="S218" i="88" s="1"/>
  <c r="R217" i="88"/>
  <c r="Q217" i="88"/>
  <c r="T217" i="88" s="1"/>
  <c r="P217" i="88"/>
  <c r="O217" i="88"/>
  <c r="R216" i="88"/>
  <c r="Q216" i="88"/>
  <c r="P216" i="88"/>
  <c r="O216" i="88"/>
  <c r="S216" i="88" s="1"/>
  <c r="R215" i="88"/>
  <c r="Q215" i="88"/>
  <c r="T215" i="88" s="1"/>
  <c r="P215" i="88"/>
  <c r="O215" i="88"/>
  <c r="S215" i="88" s="1"/>
  <c r="R214" i="88"/>
  <c r="Q214" i="88"/>
  <c r="P214" i="88"/>
  <c r="O214" i="88"/>
  <c r="S214" i="88" s="1"/>
  <c r="R213" i="88"/>
  <c r="Q213" i="88"/>
  <c r="T213" i="88" s="1"/>
  <c r="P213" i="88"/>
  <c r="O213" i="88"/>
  <c r="R212" i="88"/>
  <c r="Q212" i="88"/>
  <c r="P212" i="88"/>
  <c r="O212" i="88"/>
  <c r="S212" i="88" s="1"/>
  <c r="R211" i="88"/>
  <c r="Q211" i="88"/>
  <c r="T211" i="88" s="1"/>
  <c r="P211" i="88"/>
  <c r="O211" i="88"/>
  <c r="R210" i="88"/>
  <c r="Q210" i="88"/>
  <c r="P210" i="88"/>
  <c r="O210" i="88"/>
  <c r="S210" i="88" s="1"/>
  <c r="R209" i="88"/>
  <c r="Q209" i="88"/>
  <c r="T209" i="88" s="1"/>
  <c r="P209" i="88"/>
  <c r="O209" i="88"/>
  <c r="R208" i="88"/>
  <c r="Q208" i="88"/>
  <c r="P208" i="88"/>
  <c r="O208" i="88"/>
  <c r="S208" i="88" s="1"/>
  <c r="R207" i="88"/>
  <c r="Q207" i="88"/>
  <c r="T207" i="88" s="1"/>
  <c r="P207" i="88"/>
  <c r="O207" i="88"/>
  <c r="R206" i="88"/>
  <c r="Q206" i="88"/>
  <c r="P206" i="88"/>
  <c r="O206" i="88"/>
  <c r="S206" i="88" s="1"/>
  <c r="R205" i="88"/>
  <c r="Q205" i="88"/>
  <c r="T205" i="88" s="1"/>
  <c r="P205" i="88"/>
  <c r="O205" i="88"/>
  <c r="R204" i="88"/>
  <c r="Q204" i="88"/>
  <c r="P204" i="88"/>
  <c r="O204" i="88"/>
  <c r="S204" i="88" s="1"/>
  <c r="R203" i="88"/>
  <c r="Q203" i="88"/>
  <c r="T203" i="88" s="1"/>
  <c r="P203" i="88"/>
  <c r="O203" i="88"/>
  <c r="R202" i="88"/>
  <c r="Q202" i="88"/>
  <c r="P202" i="88"/>
  <c r="O202" i="88"/>
  <c r="S202" i="88" s="1"/>
  <c r="R201" i="88"/>
  <c r="Q201" i="88"/>
  <c r="T201" i="88" s="1"/>
  <c r="P201" i="88"/>
  <c r="O201" i="88"/>
  <c r="R200" i="88"/>
  <c r="Q200" i="88"/>
  <c r="P200" i="88"/>
  <c r="O200" i="88"/>
  <c r="S200" i="88" s="1"/>
  <c r="R199" i="88"/>
  <c r="Q199" i="88"/>
  <c r="T199" i="88" s="1"/>
  <c r="P199" i="88"/>
  <c r="O199" i="88"/>
  <c r="S199" i="88" s="1"/>
  <c r="R198" i="88"/>
  <c r="Q198" i="88"/>
  <c r="P198" i="88"/>
  <c r="O198" i="88"/>
  <c r="S198" i="88" s="1"/>
  <c r="R197" i="88"/>
  <c r="Q197" i="88"/>
  <c r="T197" i="88" s="1"/>
  <c r="P197" i="88"/>
  <c r="O197" i="88"/>
  <c r="R196" i="88"/>
  <c r="Q196" i="88"/>
  <c r="P196" i="88"/>
  <c r="O196" i="88"/>
  <c r="S196" i="88" s="1"/>
  <c r="R195" i="88"/>
  <c r="Q195" i="88"/>
  <c r="T195" i="88" s="1"/>
  <c r="P195" i="88"/>
  <c r="O195" i="88"/>
  <c r="R194" i="88"/>
  <c r="Q194" i="88"/>
  <c r="P194" i="88"/>
  <c r="O194" i="88"/>
  <c r="S194" i="88" s="1"/>
  <c r="R193" i="88"/>
  <c r="Q193" i="88"/>
  <c r="T193" i="88" s="1"/>
  <c r="P193" i="88"/>
  <c r="O193" i="88"/>
  <c r="R192" i="88"/>
  <c r="Q192" i="88"/>
  <c r="P192" i="88"/>
  <c r="O192" i="88"/>
  <c r="S192" i="88" s="1"/>
  <c r="R191" i="88"/>
  <c r="Q191" i="88"/>
  <c r="T191" i="88" s="1"/>
  <c r="P191" i="88"/>
  <c r="O191" i="88"/>
  <c r="R190" i="88"/>
  <c r="Q190" i="88"/>
  <c r="P190" i="88"/>
  <c r="O190" i="88"/>
  <c r="S190" i="88" s="1"/>
  <c r="R189" i="88"/>
  <c r="Q189" i="88"/>
  <c r="T189" i="88" s="1"/>
  <c r="P189" i="88"/>
  <c r="O189" i="88"/>
  <c r="R188" i="88"/>
  <c r="Q188" i="88"/>
  <c r="P188" i="88"/>
  <c r="O188" i="88"/>
  <c r="S188" i="88" s="1"/>
  <c r="R187" i="88"/>
  <c r="Q187" i="88"/>
  <c r="T187" i="88" s="1"/>
  <c r="P187" i="88"/>
  <c r="O187" i="88"/>
  <c r="R186" i="88"/>
  <c r="Q186" i="88"/>
  <c r="P186" i="88"/>
  <c r="O186" i="88"/>
  <c r="S186" i="88" s="1"/>
  <c r="R185" i="88"/>
  <c r="Q185" i="88"/>
  <c r="T185" i="88" s="1"/>
  <c r="P185" i="88"/>
  <c r="O185" i="88"/>
  <c r="S185" i="88" s="1"/>
  <c r="R184" i="88"/>
  <c r="Q184" i="88"/>
  <c r="P184" i="88"/>
  <c r="O184" i="88"/>
  <c r="S184" i="88" s="1"/>
  <c r="R183" i="88"/>
  <c r="Q183" i="88"/>
  <c r="T183" i="88" s="1"/>
  <c r="P183" i="88"/>
  <c r="O183" i="88"/>
  <c r="R182" i="88"/>
  <c r="Q182" i="88"/>
  <c r="P182" i="88"/>
  <c r="O182" i="88"/>
  <c r="S182" i="88" s="1"/>
  <c r="R181" i="88"/>
  <c r="Q181" i="88"/>
  <c r="T181" i="88" s="1"/>
  <c r="P181" i="88"/>
  <c r="O181" i="88"/>
  <c r="R180" i="88"/>
  <c r="Q180" i="88"/>
  <c r="P180" i="88"/>
  <c r="O180" i="88"/>
  <c r="S180" i="88" s="1"/>
  <c r="R179" i="88"/>
  <c r="Q179" i="88"/>
  <c r="T179" i="88" s="1"/>
  <c r="P179" i="88"/>
  <c r="O179" i="88"/>
  <c r="S179" i="88" s="1"/>
  <c r="R178" i="88"/>
  <c r="Q178" i="88"/>
  <c r="P178" i="88"/>
  <c r="O178" i="88"/>
  <c r="S178" i="88" s="1"/>
  <c r="R177" i="88"/>
  <c r="Q177" i="88"/>
  <c r="T177" i="88" s="1"/>
  <c r="P177" i="88"/>
  <c r="O177" i="88"/>
  <c r="R176" i="88"/>
  <c r="Q176" i="88"/>
  <c r="P176" i="88"/>
  <c r="O176" i="88"/>
  <c r="S176" i="88" s="1"/>
  <c r="R175" i="88"/>
  <c r="Q175" i="88"/>
  <c r="T175" i="88" s="1"/>
  <c r="P175" i="88"/>
  <c r="O175" i="88"/>
  <c r="S175" i="88" s="1"/>
  <c r="R174" i="88"/>
  <c r="Q174" i="88"/>
  <c r="P174" i="88"/>
  <c r="O174" i="88"/>
  <c r="S174" i="88" s="1"/>
  <c r="R173" i="88"/>
  <c r="Q173" i="88"/>
  <c r="T173" i="88" s="1"/>
  <c r="P173" i="88"/>
  <c r="O173" i="88"/>
  <c r="S173" i="88" s="1"/>
  <c r="R172" i="88"/>
  <c r="Q172" i="88"/>
  <c r="P172" i="88"/>
  <c r="O172" i="88"/>
  <c r="S172" i="88" s="1"/>
  <c r="R171" i="88"/>
  <c r="Q171" i="88"/>
  <c r="T171" i="88" s="1"/>
  <c r="P171" i="88"/>
  <c r="O171" i="88"/>
  <c r="R170" i="88"/>
  <c r="Q170" i="88"/>
  <c r="P170" i="88"/>
  <c r="O170" i="88"/>
  <c r="S170" i="88" s="1"/>
  <c r="R169" i="88"/>
  <c r="Q169" i="88"/>
  <c r="T169" i="88" s="1"/>
  <c r="P169" i="88"/>
  <c r="O169" i="88"/>
  <c r="R168" i="88"/>
  <c r="Q168" i="88"/>
  <c r="P168" i="88"/>
  <c r="O168" i="88"/>
  <c r="S168" i="88" s="1"/>
  <c r="R167" i="88"/>
  <c r="Q167" i="88"/>
  <c r="T167" i="88" s="1"/>
  <c r="P167" i="88"/>
  <c r="O167" i="88"/>
  <c r="S167" i="88" s="1"/>
  <c r="R166" i="88"/>
  <c r="Q166" i="88"/>
  <c r="P166" i="88"/>
  <c r="O166" i="88"/>
  <c r="S166" i="88" s="1"/>
  <c r="R165" i="88"/>
  <c r="Q165" i="88"/>
  <c r="T165" i="88" s="1"/>
  <c r="P165" i="88"/>
  <c r="O165" i="88"/>
  <c r="R164" i="88"/>
  <c r="Q164" i="88"/>
  <c r="P164" i="88"/>
  <c r="O164" i="88"/>
  <c r="S164" i="88" s="1"/>
  <c r="R163" i="88"/>
  <c r="Q163" i="88"/>
  <c r="T163" i="88" s="1"/>
  <c r="P163" i="88"/>
  <c r="O163" i="88"/>
  <c r="R162" i="88"/>
  <c r="Q162" i="88"/>
  <c r="P162" i="88"/>
  <c r="O162" i="88"/>
  <c r="S162" i="88" s="1"/>
  <c r="R161" i="88"/>
  <c r="Q161" i="88"/>
  <c r="T161" i="88" s="1"/>
  <c r="P161" i="88"/>
  <c r="O161" i="88"/>
  <c r="R160" i="88"/>
  <c r="Q160" i="88"/>
  <c r="P160" i="88"/>
  <c r="O160" i="88"/>
  <c r="S160" i="88" s="1"/>
  <c r="R159" i="88"/>
  <c r="Q159" i="88"/>
  <c r="T159" i="88" s="1"/>
  <c r="P159" i="88"/>
  <c r="O159" i="88"/>
  <c r="R158" i="88"/>
  <c r="Q158" i="88"/>
  <c r="P158" i="88"/>
  <c r="O158" i="88"/>
  <c r="S158" i="88" s="1"/>
  <c r="R157" i="88"/>
  <c r="Q157" i="88"/>
  <c r="T157" i="88" s="1"/>
  <c r="P157" i="88"/>
  <c r="O157" i="88"/>
  <c r="R156" i="88"/>
  <c r="Q156" i="88"/>
  <c r="P156" i="88"/>
  <c r="O156" i="88"/>
  <c r="S156" i="88" s="1"/>
  <c r="R155" i="88"/>
  <c r="Q155" i="88"/>
  <c r="T155" i="88" s="1"/>
  <c r="P155" i="88"/>
  <c r="O155" i="88"/>
  <c r="R154" i="88"/>
  <c r="Q154" i="88"/>
  <c r="P154" i="88"/>
  <c r="O154" i="88"/>
  <c r="S154" i="88" s="1"/>
  <c r="R153" i="88"/>
  <c r="Q153" i="88"/>
  <c r="T153" i="88" s="1"/>
  <c r="P153" i="88"/>
  <c r="O153" i="88"/>
  <c r="R152" i="88"/>
  <c r="Q152" i="88"/>
  <c r="P152" i="88"/>
  <c r="O152" i="88"/>
  <c r="S152" i="88" s="1"/>
  <c r="R151" i="88"/>
  <c r="Q151" i="88"/>
  <c r="T151" i="88" s="1"/>
  <c r="P151" i="88"/>
  <c r="O151" i="88"/>
  <c r="S151" i="88" s="1"/>
  <c r="R150" i="88"/>
  <c r="Q150" i="88"/>
  <c r="P150" i="88"/>
  <c r="O150" i="88"/>
  <c r="S150" i="88" s="1"/>
  <c r="R149" i="88"/>
  <c r="Q149" i="88"/>
  <c r="T149" i="88" s="1"/>
  <c r="P149" i="88"/>
  <c r="O149" i="88"/>
  <c r="R148" i="88"/>
  <c r="Q148" i="88"/>
  <c r="P148" i="88"/>
  <c r="O148" i="88"/>
  <c r="S148" i="88" s="1"/>
  <c r="R147" i="88"/>
  <c r="Q147" i="88"/>
  <c r="T147" i="88" s="1"/>
  <c r="P147" i="88"/>
  <c r="O147" i="88"/>
  <c r="R146" i="88"/>
  <c r="Q146" i="88"/>
  <c r="P146" i="88"/>
  <c r="O146" i="88"/>
  <c r="S146" i="88" s="1"/>
  <c r="R145" i="88"/>
  <c r="Q145" i="88"/>
  <c r="T145" i="88" s="1"/>
  <c r="P145" i="88"/>
  <c r="O145" i="88"/>
  <c r="R144" i="88"/>
  <c r="Q144" i="88"/>
  <c r="P144" i="88"/>
  <c r="O144" i="88"/>
  <c r="S144" i="88" s="1"/>
  <c r="R143" i="88"/>
  <c r="Q143" i="88"/>
  <c r="T143" i="88" s="1"/>
  <c r="P143" i="88"/>
  <c r="O143" i="88"/>
  <c r="R142" i="88"/>
  <c r="Q142" i="88"/>
  <c r="P142" i="88"/>
  <c r="O142" i="88"/>
  <c r="S142" i="88" s="1"/>
  <c r="R141" i="88"/>
  <c r="Q141" i="88"/>
  <c r="T141" i="88" s="1"/>
  <c r="P141" i="88"/>
  <c r="O141" i="88"/>
  <c r="R140" i="88"/>
  <c r="Q140" i="88"/>
  <c r="P140" i="88"/>
  <c r="O140" i="88"/>
  <c r="S140" i="88" s="1"/>
  <c r="R139" i="88"/>
  <c r="Q139" i="88"/>
  <c r="T139" i="88" s="1"/>
  <c r="P139" i="88"/>
  <c r="O139" i="88"/>
  <c r="S139" i="88" s="1"/>
  <c r="R138" i="88"/>
  <c r="Q138" i="88"/>
  <c r="P138" i="88"/>
  <c r="O138" i="88"/>
  <c r="S138" i="88" s="1"/>
  <c r="R137" i="88"/>
  <c r="Q137" i="88"/>
  <c r="T137" i="88" s="1"/>
  <c r="P137" i="88"/>
  <c r="O137" i="88"/>
  <c r="R136" i="88"/>
  <c r="Q136" i="88"/>
  <c r="P136" i="88"/>
  <c r="O136" i="88"/>
  <c r="S136" i="88" s="1"/>
  <c r="R135" i="88"/>
  <c r="Q135" i="88"/>
  <c r="T135" i="88" s="1"/>
  <c r="P135" i="88"/>
  <c r="O135" i="88"/>
  <c r="R134" i="88"/>
  <c r="Q134" i="88"/>
  <c r="P134" i="88"/>
  <c r="O134" i="88"/>
  <c r="S134" i="88" s="1"/>
  <c r="R133" i="88"/>
  <c r="Q133" i="88"/>
  <c r="T133" i="88" s="1"/>
  <c r="P133" i="88"/>
  <c r="O133" i="88"/>
  <c r="S133" i="88" s="1"/>
  <c r="R132" i="88"/>
  <c r="Q132" i="88"/>
  <c r="P132" i="88"/>
  <c r="O132" i="88"/>
  <c r="S132" i="88" s="1"/>
  <c r="R131" i="88"/>
  <c r="Q131" i="88"/>
  <c r="T131" i="88" s="1"/>
  <c r="P131" i="88"/>
  <c r="O131" i="88"/>
  <c r="R130" i="88"/>
  <c r="Q130" i="88"/>
  <c r="P130" i="88"/>
  <c r="O130" i="88"/>
  <c r="S130" i="88" s="1"/>
  <c r="R129" i="88"/>
  <c r="Q129" i="88"/>
  <c r="T129" i="88" s="1"/>
  <c r="P129" i="88"/>
  <c r="O129" i="88"/>
  <c r="R128" i="88"/>
  <c r="Q128" i="88"/>
  <c r="P128" i="88"/>
  <c r="O128" i="88"/>
  <c r="S128" i="88" s="1"/>
  <c r="R127" i="88"/>
  <c r="Q127" i="88"/>
  <c r="T127" i="88" s="1"/>
  <c r="P127" i="88"/>
  <c r="O127" i="88"/>
  <c r="S127" i="88" s="1"/>
  <c r="R126" i="88"/>
  <c r="Q126" i="88"/>
  <c r="P126" i="88"/>
  <c r="O126" i="88"/>
  <c r="S126" i="88" s="1"/>
  <c r="R125" i="88"/>
  <c r="Q125" i="88"/>
  <c r="T125" i="88" s="1"/>
  <c r="P125" i="88"/>
  <c r="O125" i="88"/>
  <c r="R124" i="88"/>
  <c r="Q124" i="88"/>
  <c r="P124" i="88"/>
  <c r="O124" i="88"/>
  <c r="S124" i="88" s="1"/>
  <c r="R123" i="88"/>
  <c r="Q123" i="88"/>
  <c r="T123" i="88" s="1"/>
  <c r="P123" i="88"/>
  <c r="O123" i="88"/>
  <c r="R122" i="88"/>
  <c r="Q122" i="88"/>
  <c r="P122" i="88"/>
  <c r="O122" i="88"/>
  <c r="S122" i="88" s="1"/>
  <c r="R121" i="88"/>
  <c r="Q121" i="88"/>
  <c r="T121" i="88" s="1"/>
  <c r="P121" i="88"/>
  <c r="O121" i="88"/>
  <c r="R120" i="88"/>
  <c r="Q120" i="88"/>
  <c r="P120" i="88"/>
  <c r="O120" i="88"/>
  <c r="S120" i="88" s="1"/>
  <c r="R119" i="88"/>
  <c r="Q119" i="88"/>
  <c r="T119" i="88" s="1"/>
  <c r="P119" i="88"/>
  <c r="O119" i="88"/>
  <c r="S119" i="88" s="1"/>
  <c r="R118" i="88"/>
  <c r="Q118" i="88"/>
  <c r="P118" i="88"/>
  <c r="O118" i="88"/>
  <c r="S118" i="88" s="1"/>
  <c r="R117" i="88"/>
  <c r="Q117" i="88"/>
  <c r="T117" i="88" s="1"/>
  <c r="P117" i="88"/>
  <c r="O117" i="88"/>
  <c r="R116" i="88"/>
  <c r="Q116" i="88"/>
  <c r="P116" i="88"/>
  <c r="O116" i="88"/>
  <c r="S116" i="88" s="1"/>
  <c r="R115" i="88"/>
  <c r="Q115" i="88"/>
  <c r="T115" i="88" s="1"/>
  <c r="P115" i="88"/>
  <c r="O115" i="88"/>
  <c r="R114" i="88"/>
  <c r="Q114" i="88"/>
  <c r="P114" i="88"/>
  <c r="O114" i="88"/>
  <c r="S114" i="88" s="1"/>
  <c r="R113" i="88"/>
  <c r="Q113" i="88"/>
  <c r="T113" i="88" s="1"/>
  <c r="P113" i="88"/>
  <c r="O113" i="88"/>
  <c r="S113" i="88" s="1"/>
  <c r="R112" i="88"/>
  <c r="Q112" i="88"/>
  <c r="P112" i="88"/>
  <c r="O112" i="88"/>
  <c r="S112" i="88" s="1"/>
  <c r="R111" i="88"/>
  <c r="Q111" i="88"/>
  <c r="T111" i="88" s="1"/>
  <c r="P111" i="88"/>
  <c r="O111" i="88"/>
  <c r="R110" i="88"/>
  <c r="Q110" i="88"/>
  <c r="P110" i="88"/>
  <c r="O110" i="88"/>
  <c r="S110" i="88" s="1"/>
  <c r="R109" i="88"/>
  <c r="Q109" i="88"/>
  <c r="T109" i="88" s="1"/>
  <c r="P109" i="88"/>
  <c r="O109" i="88"/>
  <c r="R108" i="88"/>
  <c r="Q108" i="88"/>
  <c r="P108" i="88"/>
  <c r="O108" i="88"/>
  <c r="S108" i="88" s="1"/>
  <c r="R107" i="88"/>
  <c r="Q107" i="88"/>
  <c r="T107" i="88" s="1"/>
  <c r="P107" i="88"/>
  <c r="O107" i="88"/>
  <c r="S107" i="88" s="1"/>
  <c r="R106" i="88"/>
  <c r="Q106" i="88"/>
  <c r="P106" i="88"/>
  <c r="O106" i="88"/>
  <c r="S106" i="88" s="1"/>
  <c r="R105" i="88"/>
  <c r="Q105" i="88"/>
  <c r="T105" i="88" s="1"/>
  <c r="P105" i="88"/>
  <c r="O105" i="88"/>
  <c r="R104" i="88"/>
  <c r="Q104" i="88"/>
  <c r="P104" i="88"/>
  <c r="O104" i="88"/>
  <c r="S104" i="88" s="1"/>
  <c r="R103" i="88"/>
  <c r="Q103" i="88"/>
  <c r="T103" i="88" s="1"/>
  <c r="P103" i="88"/>
  <c r="O103" i="88"/>
  <c r="S103" i="88" s="1"/>
  <c r="R102" i="88"/>
  <c r="Q102" i="88"/>
  <c r="P102" i="88"/>
  <c r="O102" i="88"/>
  <c r="S102" i="88" s="1"/>
  <c r="R101" i="88"/>
  <c r="Q101" i="88"/>
  <c r="T101" i="88" s="1"/>
  <c r="P101" i="88"/>
  <c r="O101" i="88"/>
  <c r="S101" i="88" s="1"/>
  <c r="R100" i="88"/>
  <c r="Q100" i="88"/>
  <c r="P100" i="88"/>
  <c r="O100" i="88"/>
  <c r="S100" i="88" s="1"/>
  <c r="R99" i="88"/>
  <c r="Q99" i="88"/>
  <c r="T99" i="88" s="1"/>
  <c r="P99" i="88"/>
  <c r="O99" i="88"/>
  <c r="R98" i="88"/>
  <c r="Q98" i="88"/>
  <c r="P98" i="88"/>
  <c r="O98" i="88"/>
  <c r="S98" i="88" s="1"/>
  <c r="R97" i="88"/>
  <c r="Q97" i="88"/>
  <c r="T97" i="88" s="1"/>
  <c r="P97" i="88"/>
  <c r="O97" i="88"/>
  <c r="R96" i="88"/>
  <c r="Q96" i="88"/>
  <c r="P96" i="88"/>
  <c r="O96" i="88"/>
  <c r="S96" i="88" s="1"/>
  <c r="R95" i="88"/>
  <c r="Q95" i="88"/>
  <c r="T95" i="88" s="1"/>
  <c r="P95" i="88"/>
  <c r="O95" i="88"/>
  <c r="R94" i="88"/>
  <c r="Q94" i="88"/>
  <c r="P94" i="88"/>
  <c r="O94" i="88"/>
  <c r="S94" i="88" s="1"/>
  <c r="R93" i="88"/>
  <c r="Q93" i="88"/>
  <c r="T93" i="88" s="1"/>
  <c r="P93" i="88"/>
  <c r="O93" i="88"/>
  <c r="R92" i="88"/>
  <c r="Q92" i="88"/>
  <c r="P92" i="88"/>
  <c r="O92" i="88"/>
  <c r="S92" i="88" s="1"/>
  <c r="R91" i="88"/>
  <c r="Q91" i="88"/>
  <c r="T91" i="88" s="1"/>
  <c r="P91" i="88"/>
  <c r="O91" i="88"/>
  <c r="R90" i="88"/>
  <c r="Q90" i="88"/>
  <c r="P90" i="88"/>
  <c r="O90" i="88"/>
  <c r="S90" i="88" s="1"/>
  <c r="R89" i="88"/>
  <c r="Q89" i="88"/>
  <c r="T89" i="88" s="1"/>
  <c r="P89" i="88"/>
  <c r="O89" i="88"/>
  <c r="R88" i="88"/>
  <c r="Q88" i="88"/>
  <c r="P88" i="88"/>
  <c r="O88" i="88"/>
  <c r="S88" i="88" s="1"/>
  <c r="R87" i="88"/>
  <c r="Q87" i="88"/>
  <c r="T87" i="88" s="1"/>
  <c r="P87" i="88"/>
  <c r="O87" i="88"/>
  <c r="R86" i="88"/>
  <c r="Q86" i="88"/>
  <c r="P86" i="88"/>
  <c r="O86" i="88"/>
  <c r="S86" i="88" s="1"/>
  <c r="R85" i="88"/>
  <c r="Q85" i="88"/>
  <c r="T85" i="88" s="1"/>
  <c r="P85" i="88"/>
  <c r="O85" i="88"/>
  <c r="R84" i="88"/>
  <c r="Q84" i="88"/>
  <c r="P84" i="88"/>
  <c r="O84" i="88"/>
  <c r="S84" i="88" s="1"/>
  <c r="R83" i="88"/>
  <c r="Q83" i="88"/>
  <c r="T83" i="88" s="1"/>
  <c r="P83" i="88"/>
  <c r="O83" i="88"/>
  <c r="R82" i="88"/>
  <c r="Q82" i="88"/>
  <c r="P82" i="88"/>
  <c r="O82" i="88"/>
  <c r="S82" i="88" s="1"/>
  <c r="R81" i="88"/>
  <c r="Q81" i="88"/>
  <c r="T81" i="88" s="1"/>
  <c r="P81" i="88"/>
  <c r="O81" i="88"/>
  <c r="R80" i="88"/>
  <c r="Q80" i="88"/>
  <c r="P80" i="88"/>
  <c r="O80" i="88"/>
  <c r="S80" i="88" s="1"/>
  <c r="R79" i="88"/>
  <c r="Q79" i="88"/>
  <c r="T79" i="88" s="1"/>
  <c r="P79" i="88"/>
  <c r="O79" i="88"/>
  <c r="R78" i="88"/>
  <c r="Q78" i="88"/>
  <c r="P78" i="88"/>
  <c r="O78" i="88"/>
  <c r="S78" i="88" s="1"/>
  <c r="R77" i="88"/>
  <c r="Q77" i="88"/>
  <c r="T77" i="88" s="1"/>
  <c r="P77" i="88"/>
  <c r="O77" i="88"/>
  <c r="R76" i="88"/>
  <c r="Q76" i="88"/>
  <c r="P76" i="88"/>
  <c r="O76" i="88"/>
  <c r="S76" i="88" s="1"/>
  <c r="R75" i="88"/>
  <c r="Q75" i="88"/>
  <c r="T75" i="88" s="1"/>
  <c r="P75" i="88"/>
  <c r="O75" i="88"/>
  <c r="R74" i="88"/>
  <c r="Q74" i="88"/>
  <c r="P74" i="88"/>
  <c r="O74" i="88"/>
  <c r="S74" i="88" s="1"/>
  <c r="R73" i="88"/>
  <c r="Q73" i="88"/>
  <c r="T73" i="88" s="1"/>
  <c r="P73" i="88"/>
  <c r="O73" i="88"/>
  <c r="R72" i="88"/>
  <c r="Q72" i="88"/>
  <c r="P72" i="88"/>
  <c r="O72" i="88"/>
  <c r="S72" i="88" s="1"/>
  <c r="R71" i="88"/>
  <c r="Q71" i="88"/>
  <c r="T71" i="88" s="1"/>
  <c r="P71" i="88"/>
  <c r="O71" i="88"/>
  <c r="R70" i="88"/>
  <c r="Q70" i="88"/>
  <c r="P70" i="88"/>
  <c r="O70" i="88"/>
  <c r="S70" i="88" s="1"/>
  <c r="R69" i="88"/>
  <c r="Q69" i="88"/>
  <c r="T69" i="88" s="1"/>
  <c r="P69" i="88"/>
  <c r="O69" i="88"/>
  <c r="R68" i="88"/>
  <c r="Q68" i="88"/>
  <c r="P68" i="88"/>
  <c r="O68" i="88"/>
  <c r="S68" i="88" s="1"/>
  <c r="R67" i="88"/>
  <c r="Q67" i="88"/>
  <c r="T67" i="88" s="1"/>
  <c r="P67" i="88"/>
  <c r="O67" i="88"/>
  <c r="R66" i="88"/>
  <c r="Q66" i="88"/>
  <c r="P66" i="88"/>
  <c r="O66" i="88"/>
  <c r="S66" i="88" s="1"/>
  <c r="R65" i="88"/>
  <c r="Q65" i="88"/>
  <c r="T65" i="88" s="1"/>
  <c r="P65" i="88"/>
  <c r="O65" i="88"/>
  <c r="S65" i="88" s="1"/>
  <c r="R64" i="88"/>
  <c r="Q64" i="88"/>
  <c r="P64" i="88"/>
  <c r="O64" i="88"/>
  <c r="R63" i="88"/>
  <c r="Q63" i="88"/>
  <c r="T63" i="88" s="1"/>
  <c r="P63" i="88"/>
  <c r="O63" i="88"/>
  <c r="R62" i="88"/>
  <c r="Q62" i="88"/>
  <c r="P62" i="88"/>
  <c r="O62" i="88"/>
  <c r="S62" i="88" s="1"/>
  <c r="R61" i="88"/>
  <c r="Q61" i="88"/>
  <c r="T61" i="88" s="1"/>
  <c r="P61" i="88"/>
  <c r="O61" i="88"/>
  <c r="R60" i="88"/>
  <c r="Q60" i="88"/>
  <c r="P60" i="88"/>
  <c r="O60" i="88"/>
  <c r="S60" i="88" s="1"/>
  <c r="R59" i="88"/>
  <c r="Q59" i="88"/>
  <c r="T59" i="88" s="1"/>
  <c r="P59" i="88"/>
  <c r="O59" i="88"/>
  <c r="R58" i="88"/>
  <c r="Q58" i="88"/>
  <c r="P58" i="88"/>
  <c r="O58" i="88"/>
  <c r="S58" i="88" s="1"/>
  <c r="R57" i="88"/>
  <c r="Q57" i="88"/>
  <c r="T57" i="88" s="1"/>
  <c r="P57" i="88"/>
  <c r="O57" i="88"/>
  <c r="R56" i="88"/>
  <c r="Q56" i="88"/>
  <c r="P56" i="88"/>
  <c r="O56" i="88"/>
  <c r="S56" i="88" s="1"/>
  <c r="R55" i="88"/>
  <c r="Q55" i="88"/>
  <c r="T55" i="88" s="1"/>
  <c r="P55" i="88"/>
  <c r="O55" i="88"/>
  <c r="S55" i="88" s="1"/>
  <c r="R54" i="88"/>
  <c r="Q54" i="88"/>
  <c r="P54" i="88"/>
  <c r="O54" i="88"/>
  <c r="S54" i="88" s="1"/>
  <c r="R53" i="88"/>
  <c r="Q53" i="88"/>
  <c r="T53" i="88" s="1"/>
  <c r="P53" i="88"/>
  <c r="O53" i="88"/>
  <c r="R52" i="88"/>
  <c r="Q52" i="88"/>
  <c r="P52" i="88"/>
  <c r="O52" i="88"/>
  <c r="S52" i="88" s="1"/>
  <c r="R51" i="88"/>
  <c r="Q51" i="88"/>
  <c r="T51" i="88" s="1"/>
  <c r="P51" i="88"/>
  <c r="O51" i="88"/>
  <c r="R50" i="88"/>
  <c r="Q50" i="88"/>
  <c r="P50" i="88"/>
  <c r="O50" i="88"/>
  <c r="S50" i="88" s="1"/>
  <c r="R49" i="88"/>
  <c r="Q49" i="88"/>
  <c r="T49" i="88" s="1"/>
  <c r="P49" i="88"/>
  <c r="O49" i="88"/>
  <c r="R48" i="88"/>
  <c r="Q48" i="88"/>
  <c r="P48" i="88"/>
  <c r="O48" i="88"/>
  <c r="S48" i="88" s="1"/>
  <c r="R47" i="88"/>
  <c r="Q47" i="88"/>
  <c r="T47" i="88" s="1"/>
  <c r="P47" i="88"/>
  <c r="O47" i="88"/>
  <c r="R46" i="88"/>
  <c r="Q46" i="88"/>
  <c r="P46" i="88"/>
  <c r="O46" i="88"/>
  <c r="S46" i="88" s="1"/>
  <c r="R45" i="88"/>
  <c r="Q45" i="88"/>
  <c r="T45" i="88" s="1"/>
  <c r="P45" i="88"/>
  <c r="O45" i="88"/>
  <c r="R44" i="88"/>
  <c r="Q44" i="88"/>
  <c r="P44" i="88"/>
  <c r="O44" i="88"/>
  <c r="S44" i="88" s="1"/>
  <c r="R43" i="88"/>
  <c r="Q43" i="88"/>
  <c r="T43" i="88" s="1"/>
  <c r="P43" i="88"/>
  <c r="O43" i="88"/>
  <c r="R42" i="88"/>
  <c r="Q42" i="88"/>
  <c r="P42" i="88"/>
  <c r="O42" i="88"/>
  <c r="S42" i="88" s="1"/>
  <c r="R41" i="88"/>
  <c r="Q41" i="88"/>
  <c r="T41" i="88" s="1"/>
  <c r="P41" i="88"/>
  <c r="O41" i="88"/>
  <c r="R40" i="88"/>
  <c r="Q40" i="88"/>
  <c r="P40" i="88"/>
  <c r="O40" i="88"/>
  <c r="S40" i="88" s="1"/>
  <c r="R39" i="88"/>
  <c r="Q39" i="88"/>
  <c r="T39" i="88" s="1"/>
  <c r="P39" i="88"/>
  <c r="O39" i="88"/>
  <c r="R38" i="88"/>
  <c r="Q38" i="88"/>
  <c r="P38" i="88"/>
  <c r="O38" i="88"/>
  <c r="S38" i="88" s="1"/>
  <c r="R37" i="88"/>
  <c r="Q37" i="88"/>
  <c r="T37" i="88" s="1"/>
  <c r="P37" i="88"/>
  <c r="O37" i="88"/>
  <c r="S37" i="88" s="1"/>
  <c r="R36" i="88"/>
  <c r="Q36" i="88"/>
  <c r="P36" i="88"/>
  <c r="O36" i="88"/>
  <c r="S36" i="88" s="1"/>
  <c r="R35" i="88"/>
  <c r="Q35" i="88"/>
  <c r="T35" i="88" s="1"/>
  <c r="P35" i="88"/>
  <c r="O35" i="88"/>
  <c r="R34" i="88"/>
  <c r="Q34" i="88"/>
  <c r="P34" i="88"/>
  <c r="O34" i="88"/>
  <c r="S34" i="88" s="1"/>
  <c r="R33" i="88"/>
  <c r="Q33" i="88"/>
  <c r="T33" i="88" s="1"/>
  <c r="P33" i="88"/>
  <c r="O33" i="88"/>
  <c r="R32" i="88"/>
  <c r="Q32" i="88"/>
  <c r="P32" i="88"/>
  <c r="O32" i="88"/>
  <c r="S32" i="88" s="1"/>
  <c r="R31" i="88"/>
  <c r="Q31" i="88"/>
  <c r="T31" i="88" s="1"/>
  <c r="P31" i="88"/>
  <c r="O31" i="88"/>
  <c r="R30" i="88"/>
  <c r="Q30" i="88"/>
  <c r="P30" i="88"/>
  <c r="O30" i="88"/>
  <c r="S30" i="88" s="1"/>
  <c r="R29" i="88"/>
  <c r="Q29" i="88"/>
  <c r="T29" i="88" s="1"/>
  <c r="P29" i="88"/>
  <c r="O29" i="88"/>
  <c r="R28" i="88"/>
  <c r="Q28" i="88"/>
  <c r="P28" i="88"/>
  <c r="O28" i="88"/>
  <c r="S28" i="88" s="1"/>
  <c r="R27" i="88"/>
  <c r="Q27" i="88"/>
  <c r="T27" i="88" s="1"/>
  <c r="P27" i="88"/>
  <c r="O27" i="88"/>
  <c r="R26" i="88"/>
  <c r="Q26" i="88"/>
  <c r="P26" i="88"/>
  <c r="O26" i="88"/>
  <c r="S26" i="88" s="1"/>
  <c r="R25" i="88"/>
  <c r="Q25" i="88"/>
  <c r="T25" i="88" s="1"/>
  <c r="P25" i="88"/>
  <c r="O25" i="88"/>
  <c r="S25" i="88" s="1"/>
  <c r="R24" i="88"/>
  <c r="Q24" i="88"/>
  <c r="P24" i="88"/>
  <c r="O24" i="88"/>
  <c r="S24" i="88" s="1"/>
  <c r="R23" i="88"/>
  <c r="Q23" i="88"/>
  <c r="T23" i="88" s="1"/>
  <c r="P23" i="88"/>
  <c r="O23" i="88"/>
  <c r="R22" i="88"/>
  <c r="Q22" i="88"/>
  <c r="P22" i="88"/>
  <c r="O22" i="88"/>
  <c r="S22" i="88" s="1"/>
  <c r="R21" i="88"/>
  <c r="Q21" i="88"/>
  <c r="T21" i="88" s="1"/>
  <c r="P21" i="88"/>
  <c r="O21" i="88"/>
  <c r="R20" i="88"/>
  <c r="Q20" i="88"/>
  <c r="P20" i="88"/>
  <c r="O20" i="88"/>
  <c r="S20" i="88" s="1"/>
  <c r="R19" i="88"/>
  <c r="Q19" i="88"/>
  <c r="T19" i="88" s="1"/>
  <c r="P19" i="88"/>
  <c r="O19" i="88"/>
  <c r="S19" i="88" s="1"/>
  <c r="R18" i="88"/>
  <c r="Q18" i="88"/>
  <c r="P18" i="88"/>
  <c r="O18" i="88"/>
  <c r="S18" i="88" s="1"/>
  <c r="R17" i="88"/>
  <c r="Q17" i="88"/>
  <c r="T17" i="88" s="1"/>
  <c r="P17" i="88"/>
  <c r="O17" i="88"/>
  <c r="R16" i="88"/>
  <c r="Q16" i="88"/>
  <c r="P16" i="88"/>
  <c r="O16" i="88"/>
  <c r="S16" i="88" s="1"/>
  <c r="R15" i="88"/>
  <c r="Q15" i="88"/>
  <c r="T15" i="88" s="1"/>
  <c r="P15" i="88"/>
  <c r="O15" i="88"/>
  <c r="R14" i="88"/>
  <c r="Q14" i="88"/>
  <c r="P14" i="88"/>
  <c r="O14" i="88"/>
  <c r="S14" i="88" s="1"/>
  <c r="R13" i="88"/>
  <c r="Q13" i="88"/>
  <c r="T13" i="88" s="1"/>
  <c r="P13" i="88"/>
  <c r="O13" i="88"/>
  <c r="S13" i="88" s="1"/>
  <c r="R12" i="88"/>
  <c r="Q12" i="88"/>
  <c r="P12" i="88"/>
  <c r="O12" i="88"/>
  <c r="S12" i="88" s="1"/>
  <c r="R11" i="88"/>
  <c r="Q11" i="88"/>
  <c r="T11" i="88" s="1"/>
  <c r="P11" i="88"/>
  <c r="O11" i="88"/>
  <c r="R10" i="88"/>
  <c r="Q10" i="88"/>
  <c r="P10" i="88"/>
  <c r="O10" i="88"/>
  <c r="S10" i="88" s="1"/>
  <c r="R9" i="88"/>
  <c r="Q9" i="88"/>
  <c r="T9" i="88" s="1"/>
  <c r="P9" i="88"/>
  <c r="O9" i="88"/>
  <c r="R8" i="88"/>
  <c r="Q8" i="88"/>
  <c r="P8" i="88"/>
  <c r="O8" i="88"/>
  <c r="S8" i="88" s="1"/>
  <c r="R7" i="88"/>
  <c r="Q7" i="88"/>
  <c r="T7" i="88" s="1"/>
  <c r="P7" i="88"/>
  <c r="O7" i="88"/>
  <c r="R6" i="88"/>
  <c r="Q6" i="88"/>
  <c r="P6" i="88"/>
  <c r="O6" i="88"/>
  <c r="S6" i="88" s="1"/>
  <c r="R5" i="88"/>
  <c r="Q5" i="88"/>
  <c r="T5" i="88" s="1"/>
  <c r="P5" i="88"/>
  <c r="O5" i="88"/>
  <c r="R4" i="88"/>
  <c r="Q4" i="88"/>
  <c r="P4" i="88"/>
  <c r="O4" i="88"/>
  <c r="S4" i="88" s="1"/>
  <c r="S4195" i="88"/>
  <c r="T4194" i="88"/>
  <c r="S4194" i="88"/>
  <c r="S4193" i="88"/>
  <c r="T4192" i="88"/>
  <c r="S4192" i="88"/>
  <c r="S4191" i="88"/>
  <c r="T4190" i="88"/>
  <c r="S4190" i="88"/>
  <c r="S4189" i="88"/>
  <c r="S4188" i="88"/>
  <c r="S4187" i="88"/>
  <c r="T4186" i="88"/>
  <c r="S4186" i="88"/>
  <c r="S4185" i="88"/>
  <c r="T4184" i="88"/>
  <c r="S4184" i="88"/>
  <c r="S4183" i="88"/>
  <c r="S4182" i="88"/>
  <c r="S4181" i="88"/>
  <c r="T4180" i="88"/>
  <c r="S4180" i="88"/>
  <c r="S4179" i="88"/>
  <c r="T4178" i="88"/>
  <c r="S4178" i="88"/>
  <c r="S4177" i="88"/>
  <c r="S4176" i="88"/>
  <c r="S4175" i="88"/>
  <c r="T4174" i="88"/>
  <c r="S4174" i="88"/>
  <c r="S4173" i="88"/>
  <c r="T4172" i="88"/>
  <c r="S4172" i="88"/>
  <c r="S4171" i="88"/>
  <c r="S4170" i="88"/>
  <c r="S4169" i="88"/>
  <c r="T4168" i="88"/>
  <c r="S4168" i="88"/>
  <c r="S4167" i="88"/>
  <c r="T4166" i="88"/>
  <c r="S4166" i="88"/>
  <c r="S4165" i="88"/>
  <c r="S4163" i="88"/>
  <c r="T4162" i="88"/>
  <c r="S4161" i="88"/>
  <c r="T4160" i="88"/>
  <c r="S4159" i="88"/>
  <c r="S4157" i="88"/>
  <c r="T4156" i="88"/>
  <c r="S4155" i="88"/>
  <c r="T4154" i="88"/>
  <c r="S4153" i="88"/>
  <c r="S4151" i="88"/>
  <c r="T4150" i="88"/>
  <c r="S4149" i="88"/>
  <c r="T4148" i="88"/>
  <c r="S4147" i="88"/>
  <c r="S4145" i="88"/>
  <c r="T4144" i="88"/>
  <c r="S4143" i="88"/>
  <c r="T4142" i="88"/>
  <c r="S4141" i="88"/>
  <c r="S4139" i="88"/>
  <c r="T4138" i="88"/>
  <c r="S4137" i="88"/>
  <c r="T4136" i="88"/>
  <c r="S4135" i="88"/>
  <c r="S4133" i="88"/>
  <c r="T4132" i="88"/>
  <c r="S4131" i="88"/>
  <c r="T4130" i="88"/>
  <c r="S4129" i="88"/>
  <c r="S4127" i="88"/>
  <c r="T4126" i="88"/>
  <c r="S4125" i="88"/>
  <c r="T4124" i="88"/>
  <c r="S4123" i="88"/>
  <c r="S4121" i="88"/>
  <c r="T4120" i="88"/>
  <c r="S4119" i="88"/>
  <c r="T4118" i="88"/>
  <c r="S4117" i="88"/>
  <c r="S4115" i="88"/>
  <c r="T4114" i="88"/>
  <c r="S4113" i="88"/>
  <c r="T4112" i="88"/>
  <c r="S4111" i="88"/>
  <c r="S4109" i="88"/>
  <c r="T4108" i="88"/>
  <c r="S4107" i="88"/>
  <c r="T4106" i="88"/>
  <c r="S4105" i="88"/>
  <c r="S4103" i="88"/>
  <c r="T4102" i="88"/>
  <c r="S4101" i="88"/>
  <c r="T4100" i="88"/>
  <c r="S4099" i="88"/>
  <c r="S4097" i="88"/>
  <c r="T4096" i="88"/>
  <c r="S4095" i="88"/>
  <c r="T4094" i="88"/>
  <c r="S4093" i="88"/>
  <c r="S4091" i="88"/>
  <c r="T4090" i="88"/>
  <c r="S4089" i="88"/>
  <c r="T4088" i="88"/>
  <c r="S4087" i="88"/>
  <c r="S4085" i="88"/>
  <c r="T4084" i="88"/>
  <c r="S4083" i="88"/>
  <c r="T4082" i="88"/>
  <c r="S4081" i="88"/>
  <c r="S4079" i="88"/>
  <c r="T4078" i="88"/>
  <c r="S4077" i="88"/>
  <c r="T4076" i="88"/>
  <c r="S4075" i="88"/>
  <c r="S4073" i="88"/>
  <c r="T4072" i="88"/>
  <c r="S4071" i="88"/>
  <c r="T4070" i="88"/>
  <c r="S4069" i="88"/>
  <c r="S4067" i="88"/>
  <c r="T4066" i="88"/>
  <c r="S4065" i="88"/>
  <c r="T4064" i="88"/>
  <c r="S4063" i="88"/>
  <c r="S4061" i="88"/>
  <c r="T4060" i="88"/>
  <c r="S4059" i="88"/>
  <c r="T4058" i="88"/>
  <c r="S4057" i="88"/>
  <c r="S4055" i="88"/>
  <c r="T4054" i="88"/>
  <c r="S4053" i="88"/>
  <c r="T4052" i="88"/>
  <c r="S4051" i="88"/>
  <c r="S4049" i="88"/>
  <c r="T4048" i="88"/>
  <c r="S4047" i="88"/>
  <c r="T4046" i="88"/>
  <c r="S4045" i="88"/>
  <c r="S4043" i="88"/>
  <c r="T4042" i="88"/>
  <c r="S4041" i="88"/>
  <c r="T4040" i="88"/>
  <c r="S4039" i="88"/>
  <c r="S4037" i="88"/>
  <c r="T4036" i="88"/>
  <c r="S4035" i="88"/>
  <c r="T4034" i="88"/>
  <c r="S4033" i="88"/>
  <c r="S4031" i="88"/>
  <c r="T4030" i="88"/>
  <c r="S4029" i="88"/>
  <c r="T4028" i="88"/>
  <c r="S4027" i="88"/>
  <c r="S4025" i="88"/>
  <c r="T4024" i="88"/>
  <c r="S4023" i="88"/>
  <c r="T4022" i="88"/>
  <c r="S4021" i="88"/>
  <c r="S4019" i="88"/>
  <c r="T4018" i="88"/>
  <c r="S4017" i="88"/>
  <c r="T4016" i="88"/>
  <c r="S4015" i="88"/>
  <c r="S4013" i="88"/>
  <c r="T4012" i="88"/>
  <c r="S4011" i="88"/>
  <c r="T4010" i="88"/>
  <c r="S4009" i="88"/>
  <c r="S4007" i="88"/>
  <c r="T4006" i="88"/>
  <c r="S4005" i="88"/>
  <c r="T4004" i="88"/>
  <c r="S4003" i="88"/>
  <c r="S4001" i="88"/>
  <c r="T4000" i="88"/>
  <c r="S3999" i="88"/>
  <c r="T3998" i="88"/>
  <c r="S3997" i="88"/>
  <c r="S3995" i="88"/>
  <c r="T3994" i="88"/>
  <c r="S3993" i="88"/>
  <c r="T3992" i="88"/>
  <c r="S3991" i="88"/>
  <c r="S3989" i="88"/>
  <c r="T3988" i="88"/>
  <c r="S3987" i="88"/>
  <c r="T3986" i="88"/>
  <c r="S3985" i="88"/>
  <c r="S3983" i="88"/>
  <c r="T3982" i="88"/>
  <c r="S3981" i="88"/>
  <c r="T3980" i="88"/>
  <c r="S3979" i="88"/>
  <c r="S3977" i="88"/>
  <c r="T3976" i="88"/>
  <c r="S3975" i="88"/>
  <c r="T3974" i="88"/>
  <c r="S3973" i="88"/>
  <c r="S3971" i="88"/>
  <c r="T3970" i="88"/>
  <c r="S3969" i="88"/>
  <c r="T3968" i="88"/>
  <c r="S3967" i="88"/>
  <c r="S3965" i="88"/>
  <c r="T3964" i="88"/>
  <c r="S3963" i="88"/>
  <c r="T3962" i="88"/>
  <c r="S3961" i="88"/>
  <c r="S3959" i="88"/>
  <c r="T3958" i="88"/>
  <c r="S3957" i="88"/>
  <c r="T3956" i="88"/>
  <c r="S3955" i="88"/>
  <c r="S3953" i="88"/>
  <c r="T3952" i="88"/>
  <c r="S3951" i="88"/>
  <c r="T3950" i="88"/>
  <c r="S3949" i="88"/>
  <c r="S3947" i="88"/>
  <c r="T3946" i="88"/>
  <c r="S3945" i="88"/>
  <c r="T3944" i="88"/>
  <c r="S3943" i="88"/>
  <c r="S3941" i="88"/>
  <c r="T3940" i="88"/>
  <c r="S3939" i="88"/>
  <c r="T3938" i="88"/>
  <c r="S3937" i="88"/>
  <c r="S3935" i="88"/>
  <c r="T3934" i="88"/>
  <c r="S3933" i="88"/>
  <c r="T3932" i="88"/>
  <c r="S3931" i="88"/>
  <c r="S3929" i="88"/>
  <c r="T3928" i="88"/>
  <c r="S3927" i="88"/>
  <c r="T3926" i="88"/>
  <c r="S3925" i="88"/>
  <c r="S3923" i="88"/>
  <c r="T3922" i="88"/>
  <c r="S3921" i="88"/>
  <c r="T3920" i="88"/>
  <c r="S3919" i="88"/>
  <c r="S3917" i="88"/>
  <c r="T3916" i="88"/>
  <c r="S3915" i="88"/>
  <c r="T3914" i="88"/>
  <c r="S3913" i="88"/>
  <c r="S3911" i="88"/>
  <c r="T3910" i="88"/>
  <c r="S3909" i="88"/>
  <c r="T3908" i="88"/>
  <c r="S3907" i="88"/>
  <c r="S3905" i="88"/>
  <c r="T3904" i="88"/>
  <c r="S3903" i="88"/>
  <c r="T3902" i="88"/>
  <c r="S3901" i="88"/>
  <c r="S3899" i="88"/>
  <c r="T3898" i="88"/>
  <c r="S3897" i="88"/>
  <c r="T3896" i="88"/>
  <c r="S3895" i="88"/>
  <c r="S3893" i="88"/>
  <c r="T3892" i="88"/>
  <c r="S3891" i="88"/>
  <c r="T3890" i="88"/>
  <c r="S3889" i="88"/>
  <c r="S3887" i="88"/>
  <c r="T3886" i="88"/>
  <c r="S3885" i="88"/>
  <c r="T3884" i="88"/>
  <c r="S3883" i="88"/>
  <c r="S3881" i="88"/>
  <c r="T3880" i="88"/>
  <c r="S3879" i="88"/>
  <c r="T3878" i="88"/>
  <c r="S3877" i="88"/>
  <c r="S3875" i="88"/>
  <c r="T3874" i="88"/>
  <c r="S3873" i="88"/>
  <c r="T3872" i="88"/>
  <c r="S3871" i="88"/>
  <c r="S3869" i="88"/>
  <c r="T3868" i="88"/>
  <c r="S3867" i="88"/>
  <c r="T3866" i="88"/>
  <c r="S3865" i="88"/>
  <c r="S3863" i="88"/>
  <c r="T3862" i="88"/>
  <c r="S3861" i="88"/>
  <c r="T3860" i="88"/>
  <c r="S3859" i="88"/>
  <c r="S3857" i="88"/>
  <c r="T3856" i="88"/>
  <c r="S3855" i="88"/>
  <c r="T3854" i="88"/>
  <c r="S3853" i="88"/>
  <c r="S3851" i="88"/>
  <c r="T3850" i="88"/>
  <c r="S3849" i="88"/>
  <c r="T3848" i="88"/>
  <c r="S3847" i="88"/>
  <c r="S3845" i="88"/>
  <c r="T3844" i="88"/>
  <c r="S3843" i="88"/>
  <c r="T3842" i="88"/>
  <c r="S3841" i="88"/>
  <c r="S3839" i="88"/>
  <c r="T3838" i="88"/>
  <c r="S3837" i="88"/>
  <c r="T3836" i="88"/>
  <c r="S3835" i="88"/>
  <c r="S3833" i="88"/>
  <c r="T3832" i="88"/>
  <c r="S3831" i="88"/>
  <c r="T3830" i="88"/>
  <c r="S3829" i="88"/>
  <c r="S3827" i="88"/>
  <c r="T3826" i="88"/>
  <c r="S3825" i="88"/>
  <c r="T3824" i="88"/>
  <c r="S3823" i="88"/>
  <c r="S3821" i="88"/>
  <c r="T3820" i="88"/>
  <c r="S3819" i="88"/>
  <c r="T3818" i="88"/>
  <c r="S3817" i="88"/>
  <c r="S3815" i="88"/>
  <c r="T3814" i="88"/>
  <c r="S3813" i="88"/>
  <c r="T3812" i="88"/>
  <c r="S3811" i="88"/>
  <c r="S3809" i="88"/>
  <c r="T3808" i="88"/>
  <c r="S3807" i="88"/>
  <c r="T3806" i="88"/>
  <c r="S3805" i="88"/>
  <c r="S3803" i="88"/>
  <c r="T3802" i="88"/>
  <c r="S3801" i="88"/>
  <c r="T3800" i="88"/>
  <c r="S3799" i="88"/>
  <c r="S3797" i="88"/>
  <c r="T3796" i="88"/>
  <c r="S3795" i="88"/>
  <c r="T3794" i="88"/>
  <c r="S3793" i="88"/>
  <c r="S3791" i="88"/>
  <c r="T3790" i="88"/>
  <c r="S3789" i="88"/>
  <c r="T3788" i="88"/>
  <c r="S3787" i="88"/>
  <c r="S3785" i="88"/>
  <c r="T3784" i="88"/>
  <c r="S3783" i="88"/>
  <c r="T3782" i="88"/>
  <c r="S3781" i="88"/>
  <c r="S3779" i="88"/>
  <c r="T3778" i="88"/>
  <c r="S3777" i="88"/>
  <c r="T3776" i="88"/>
  <c r="S3775" i="88"/>
  <c r="S3773" i="88"/>
  <c r="T3772" i="88"/>
  <c r="S3771" i="88"/>
  <c r="T3770" i="88"/>
  <c r="S3769" i="88"/>
  <c r="S3767" i="88"/>
  <c r="T3766" i="88"/>
  <c r="S3765" i="88"/>
  <c r="T3764" i="88"/>
  <c r="S3763" i="88"/>
  <c r="S3761" i="88"/>
  <c r="T3760" i="88"/>
  <c r="S3759" i="88"/>
  <c r="T3758" i="88"/>
  <c r="S3757" i="88"/>
  <c r="S3755" i="88"/>
  <c r="T3754" i="88"/>
  <c r="S3753" i="88"/>
  <c r="T3752" i="88"/>
  <c r="S3751" i="88"/>
  <c r="S3749" i="88"/>
  <c r="T3748" i="88"/>
  <c r="S3747" i="88"/>
  <c r="T3746" i="88"/>
  <c r="S3745" i="88"/>
  <c r="S3743" i="88"/>
  <c r="T3742" i="88"/>
  <c r="S3741" i="88"/>
  <c r="T3740" i="88"/>
  <c r="S3739" i="88"/>
  <c r="S3737" i="88"/>
  <c r="T3736" i="88"/>
  <c r="S3735" i="88"/>
  <c r="T3734" i="88"/>
  <c r="S3733" i="88"/>
  <c r="S3731" i="88"/>
  <c r="T3730" i="88"/>
  <c r="S3729" i="88"/>
  <c r="T3728" i="88"/>
  <c r="S3727" i="88"/>
  <c r="S3725" i="88"/>
  <c r="T3724" i="88"/>
  <c r="S3723" i="88"/>
  <c r="T3722" i="88"/>
  <c r="S3721" i="88"/>
  <c r="S3719" i="88"/>
  <c r="T3718" i="88"/>
  <c r="S3717" i="88"/>
  <c r="T3716" i="88"/>
  <c r="S3715" i="88"/>
  <c r="S3713" i="88"/>
  <c r="T3712" i="88"/>
  <c r="S3711" i="88"/>
  <c r="T3710" i="88"/>
  <c r="S3709" i="88"/>
  <c r="S3707" i="88"/>
  <c r="T3706" i="88"/>
  <c r="S3705" i="88"/>
  <c r="T3704" i="88"/>
  <c r="S3703" i="88"/>
  <c r="S3701" i="88"/>
  <c r="T3700" i="88"/>
  <c r="S3699" i="88"/>
  <c r="T3698" i="88"/>
  <c r="S3697" i="88"/>
  <c r="S3695" i="88"/>
  <c r="T3694" i="88"/>
  <c r="S3693" i="88"/>
  <c r="T3692" i="88"/>
  <c r="S3691" i="88"/>
  <c r="S3689" i="88"/>
  <c r="T3688" i="88"/>
  <c r="S3687" i="88"/>
  <c r="T3686" i="88"/>
  <c r="S3685" i="88"/>
  <c r="S3683" i="88"/>
  <c r="T3682" i="88"/>
  <c r="S3681" i="88"/>
  <c r="T3680" i="88"/>
  <c r="S3679" i="88"/>
  <c r="S3677" i="88"/>
  <c r="T3676" i="88"/>
  <c r="S3675" i="88"/>
  <c r="T3674" i="88"/>
  <c r="S3673" i="88"/>
  <c r="S3671" i="88"/>
  <c r="T3670" i="88"/>
  <c r="S3669" i="88"/>
  <c r="T3668" i="88"/>
  <c r="S3667" i="88"/>
  <c r="S3665" i="88"/>
  <c r="T3664" i="88"/>
  <c r="S3663" i="88"/>
  <c r="T3662" i="88"/>
  <c r="S3661" i="88"/>
  <c r="S3659" i="88"/>
  <c r="T3658" i="88"/>
  <c r="S3657" i="88"/>
  <c r="T3656" i="88"/>
  <c r="S3655" i="88"/>
  <c r="S3653" i="88"/>
  <c r="T3652" i="88"/>
  <c r="S3651" i="88"/>
  <c r="T3650" i="88"/>
  <c r="S3649" i="88"/>
  <c r="S3647" i="88"/>
  <c r="T3646" i="88"/>
  <c r="S3645" i="88"/>
  <c r="T3644" i="88"/>
  <c r="S3643" i="88"/>
  <c r="S3641" i="88"/>
  <c r="T3640" i="88"/>
  <c r="S3639" i="88"/>
  <c r="T3638" i="88"/>
  <c r="S3637" i="88"/>
  <c r="S3635" i="88"/>
  <c r="T3634" i="88"/>
  <c r="S3633" i="88"/>
  <c r="T3632" i="88"/>
  <c r="S3631" i="88"/>
  <c r="S3629" i="88"/>
  <c r="T3628" i="88"/>
  <c r="S3627" i="88"/>
  <c r="T3626" i="88"/>
  <c r="S3625" i="88"/>
  <c r="S3623" i="88"/>
  <c r="T3622" i="88"/>
  <c r="S3621" i="88"/>
  <c r="T3620" i="88"/>
  <c r="S3619" i="88"/>
  <c r="S3617" i="88"/>
  <c r="T3616" i="88"/>
  <c r="S3615" i="88"/>
  <c r="T3614" i="88"/>
  <c r="S3613" i="88"/>
  <c r="S3611" i="88"/>
  <c r="T3610" i="88"/>
  <c r="S3609" i="88"/>
  <c r="T3608" i="88"/>
  <c r="S3607" i="88"/>
  <c r="S3605" i="88"/>
  <c r="T3604" i="88"/>
  <c r="S3603" i="88"/>
  <c r="T3602" i="88"/>
  <c r="S3601" i="88"/>
  <c r="S3599" i="88"/>
  <c r="T3598" i="88"/>
  <c r="S3597" i="88"/>
  <c r="T3596" i="88"/>
  <c r="S3595" i="88"/>
  <c r="S3593" i="88"/>
  <c r="T3592" i="88"/>
  <c r="S3591" i="88"/>
  <c r="T3590" i="88"/>
  <c r="S3589" i="88"/>
  <c r="S3587" i="88"/>
  <c r="T3586" i="88"/>
  <c r="S3585" i="88"/>
  <c r="T3584" i="88"/>
  <c r="S3583" i="88"/>
  <c r="S3581" i="88"/>
  <c r="T3580" i="88"/>
  <c r="S3579" i="88"/>
  <c r="T3578" i="88"/>
  <c r="S3577" i="88"/>
  <c r="S3575" i="88"/>
  <c r="T3574" i="88"/>
  <c r="S3573" i="88"/>
  <c r="T3572" i="88"/>
  <c r="S3571" i="88"/>
  <c r="S3569" i="88"/>
  <c r="T3568" i="88"/>
  <c r="S3567" i="88"/>
  <c r="T3566" i="88"/>
  <c r="S3565" i="88"/>
  <c r="S3563" i="88"/>
  <c r="T3562" i="88"/>
  <c r="S3561" i="88"/>
  <c r="T3560" i="88"/>
  <c r="S3559" i="88"/>
  <c r="S3557" i="88"/>
  <c r="T3556" i="88"/>
  <c r="S3555" i="88"/>
  <c r="T3554" i="88"/>
  <c r="S3553" i="88"/>
  <c r="S3551" i="88"/>
  <c r="T3550" i="88"/>
  <c r="S3549" i="88"/>
  <c r="T3548" i="88"/>
  <c r="S3545" i="88"/>
  <c r="T3544" i="88"/>
  <c r="S3543" i="88"/>
  <c r="T3542" i="88"/>
  <c r="S3541" i="88"/>
  <c r="S3539" i="88"/>
  <c r="T3538" i="88"/>
  <c r="S3537" i="88"/>
  <c r="T3536" i="88"/>
  <c r="S3533" i="88"/>
  <c r="T3532" i="88"/>
  <c r="S3531" i="88"/>
  <c r="T3530" i="88"/>
  <c r="S3529" i="88"/>
  <c r="S3527" i="88"/>
  <c r="T3526" i="88"/>
  <c r="S3525" i="88"/>
  <c r="T3524" i="88"/>
  <c r="S3521" i="88"/>
  <c r="T3520" i="88"/>
  <c r="S3519" i="88"/>
  <c r="T3518" i="88"/>
  <c r="S3517" i="88"/>
  <c r="S3515" i="88"/>
  <c r="T3514" i="88"/>
  <c r="S3513" i="88"/>
  <c r="T3512" i="88"/>
  <c r="S3509" i="88"/>
  <c r="T3508" i="88"/>
  <c r="S3507" i="88"/>
  <c r="T3506" i="88"/>
  <c r="S3505" i="88"/>
  <c r="S3503" i="88"/>
  <c r="T3502" i="88"/>
  <c r="S3501" i="88"/>
  <c r="T3500" i="88"/>
  <c r="S3497" i="88"/>
  <c r="T3496" i="88"/>
  <c r="S3495" i="88"/>
  <c r="T3494" i="88"/>
  <c r="S3491" i="88"/>
  <c r="T3490" i="88"/>
  <c r="S3489" i="88"/>
  <c r="T3488" i="88"/>
  <c r="S3485" i="88"/>
  <c r="T3484" i="88"/>
  <c r="S3483" i="88"/>
  <c r="T3482" i="88"/>
  <c r="S3479" i="88"/>
  <c r="T3478" i="88"/>
  <c r="S3477" i="88"/>
  <c r="T3476" i="88"/>
  <c r="S3473" i="88"/>
  <c r="T3472" i="88"/>
  <c r="S3471" i="88"/>
  <c r="T3470" i="88"/>
  <c r="S3467" i="88"/>
  <c r="T3466" i="88"/>
  <c r="S3465" i="88"/>
  <c r="T3464" i="88"/>
  <c r="S3461" i="88"/>
  <c r="T3460" i="88"/>
  <c r="S3459" i="88"/>
  <c r="T3458" i="88"/>
  <c r="S3455" i="88"/>
  <c r="T3454" i="88"/>
  <c r="S3453" i="88"/>
  <c r="T3452" i="88"/>
  <c r="S3449" i="88"/>
  <c r="T3448" i="88"/>
  <c r="S3447" i="88"/>
  <c r="T3446" i="88"/>
  <c r="S3443" i="88"/>
  <c r="T3442" i="88"/>
  <c r="S3441" i="88"/>
  <c r="T3440" i="88"/>
  <c r="S3437" i="88"/>
  <c r="T3436" i="88"/>
  <c r="S3435" i="88"/>
  <c r="T3434" i="88"/>
  <c r="S3433" i="88"/>
  <c r="S3431" i="88"/>
  <c r="T3430" i="88"/>
  <c r="S3429" i="88"/>
  <c r="T3428" i="88"/>
  <c r="S3425" i="88"/>
  <c r="T3424" i="88"/>
  <c r="S3423" i="88"/>
  <c r="T3422" i="88"/>
  <c r="S3419" i="88"/>
  <c r="T3418" i="88"/>
  <c r="S3417" i="88"/>
  <c r="T3416" i="88"/>
  <c r="S3413" i="88"/>
  <c r="T3412" i="88"/>
  <c r="S3411" i="88"/>
  <c r="T3410" i="88"/>
  <c r="S3407" i="88"/>
  <c r="T3406" i="88"/>
  <c r="S3405" i="88"/>
  <c r="T3404" i="88"/>
  <c r="S3401" i="88"/>
  <c r="T3400" i="88"/>
  <c r="S3399" i="88"/>
  <c r="T3398" i="88"/>
  <c r="S3395" i="88"/>
  <c r="T3394" i="88"/>
  <c r="S3393" i="88"/>
  <c r="T3392" i="88"/>
  <c r="S3389" i="88"/>
  <c r="T3388" i="88"/>
  <c r="S3387" i="88"/>
  <c r="T3386" i="88"/>
  <c r="S3383" i="88"/>
  <c r="T3382" i="88"/>
  <c r="S3381" i="88"/>
  <c r="T3380" i="88"/>
  <c r="S3377" i="88"/>
  <c r="T3376" i="88"/>
  <c r="S3375" i="88"/>
  <c r="T3374" i="88"/>
  <c r="S3371" i="88"/>
  <c r="T3370" i="88"/>
  <c r="S3369" i="88"/>
  <c r="T3368" i="88"/>
  <c r="S3365" i="88"/>
  <c r="T3364" i="88"/>
  <c r="S3363" i="88"/>
  <c r="T3362" i="88"/>
  <c r="S3359" i="88"/>
  <c r="T3358" i="88"/>
  <c r="S3357" i="88"/>
  <c r="T3356" i="88"/>
  <c r="S3353" i="88"/>
  <c r="T3352" i="88"/>
  <c r="S3351" i="88"/>
  <c r="T3350" i="88"/>
  <c r="S3347" i="88"/>
  <c r="T3346" i="88"/>
  <c r="S3345" i="88"/>
  <c r="T3344" i="88"/>
  <c r="S3341" i="88"/>
  <c r="T3340" i="88"/>
  <c r="S3339" i="88"/>
  <c r="T3338" i="88"/>
  <c r="S3337" i="88"/>
  <c r="S3335" i="88"/>
  <c r="T3334" i="88"/>
  <c r="S3333" i="88"/>
  <c r="T3332" i="88"/>
  <c r="S3329" i="88"/>
  <c r="T3328" i="88"/>
  <c r="S3327" i="88"/>
  <c r="T3326" i="88"/>
  <c r="S3323" i="88"/>
  <c r="T3322" i="88"/>
  <c r="S3321" i="88"/>
  <c r="T3320" i="88"/>
  <c r="S3317" i="88"/>
  <c r="T3316" i="88"/>
  <c r="S3315" i="88"/>
  <c r="T3314" i="88"/>
  <c r="S3311" i="88"/>
  <c r="T3310" i="88"/>
  <c r="S3309" i="88"/>
  <c r="T3308" i="88"/>
  <c r="S3305" i="88"/>
  <c r="T3304" i="88"/>
  <c r="S3303" i="88"/>
  <c r="T3302" i="88"/>
  <c r="S3299" i="88"/>
  <c r="T3298" i="88"/>
  <c r="S3297" i="88"/>
  <c r="T3296" i="88"/>
  <c r="S3293" i="88"/>
  <c r="T3292" i="88"/>
  <c r="S3291" i="88"/>
  <c r="T3290" i="88"/>
  <c r="S3287" i="88"/>
  <c r="T3286" i="88"/>
  <c r="S3285" i="88"/>
  <c r="T3284" i="88"/>
  <c r="S3281" i="88"/>
  <c r="T3280" i="88"/>
  <c r="S3279" i="88"/>
  <c r="T3278" i="88"/>
  <c r="S3275" i="88"/>
  <c r="T3274" i="88"/>
  <c r="S3273" i="88"/>
  <c r="T3272" i="88"/>
  <c r="S3269" i="88"/>
  <c r="T3268" i="88"/>
  <c r="S3267" i="88"/>
  <c r="T3266" i="88"/>
  <c r="S3263" i="88"/>
  <c r="T3262" i="88"/>
  <c r="S3261" i="88"/>
  <c r="T3260" i="88"/>
  <c r="S3257" i="88"/>
  <c r="T3256" i="88"/>
  <c r="S3255" i="88"/>
  <c r="T3254" i="88"/>
  <c r="S3251" i="88"/>
  <c r="T3250" i="88"/>
  <c r="S3249" i="88"/>
  <c r="T3248" i="88"/>
  <c r="S3245" i="88"/>
  <c r="T3244" i="88"/>
  <c r="S3243" i="88"/>
  <c r="T3242" i="88"/>
  <c r="S3239" i="88"/>
  <c r="T3238" i="88"/>
  <c r="S3237" i="88"/>
  <c r="T3236" i="88"/>
  <c r="T3234" i="88"/>
  <c r="S3233" i="88"/>
  <c r="T3232" i="88"/>
  <c r="S3231" i="88"/>
  <c r="T3230" i="88"/>
  <c r="S3227" i="88"/>
  <c r="T3226" i="88"/>
  <c r="S3225" i="88"/>
  <c r="T3224" i="88"/>
  <c r="S3221" i="88"/>
  <c r="T3220" i="88"/>
  <c r="S3219" i="88"/>
  <c r="T3218" i="88"/>
  <c r="S3215" i="88"/>
  <c r="T3214" i="88"/>
  <c r="S3213" i="88"/>
  <c r="T3212" i="88"/>
  <c r="S3209" i="88"/>
  <c r="T3208" i="88"/>
  <c r="S3207" i="88"/>
  <c r="T3206" i="88"/>
  <c r="S3203" i="88"/>
  <c r="T3202" i="88"/>
  <c r="S3201" i="88"/>
  <c r="T3200" i="88"/>
  <c r="S3197" i="88"/>
  <c r="T3196" i="88"/>
  <c r="S3195" i="88"/>
  <c r="T3194" i="88"/>
  <c r="S3191" i="88"/>
  <c r="T3190" i="88"/>
  <c r="S3189" i="88"/>
  <c r="T3188" i="88"/>
  <c r="S3185" i="88"/>
  <c r="T3184" i="88"/>
  <c r="S3183" i="88"/>
  <c r="T3182" i="88"/>
  <c r="S3179" i="88"/>
  <c r="T3178" i="88"/>
  <c r="S3177" i="88"/>
  <c r="T3176" i="88"/>
  <c r="S3173" i="88"/>
  <c r="T3172" i="88"/>
  <c r="S3171" i="88"/>
  <c r="T3170" i="88"/>
  <c r="S3167" i="88"/>
  <c r="T3166" i="88"/>
  <c r="S3165" i="88"/>
  <c r="T3164" i="88"/>
  <c r="S3161" i="88"/>
  <c r="T3160" i="88"/>
  <c r="S3159" i="88"/>
  <c r="T3158" i="88"/>
  <c r="S3155" i="88"/>
  <c r="T3154" i="88"/>
  <c r="S3153" i="88"/>
  <c r="T3152" i="88"/>
  <c r="S3149" i="88"/>
  <c r="T3148" i="88"/>
  <c r="S3147" i="88"/>
  <c r="T3146" i="88"/>
  <c r="S3143" i="88"/>
  <c r="T3142" i="88"/>
  <c r="S3141" i="88"/>
  <c r="T3140" i="88"/>
  <c r="S3137" i="88"/>
  <c r="T3136" i="88"/>
  <c r="S3135" i="88"/>
  <c r="T3134" i="88"/>
  <c r="S3131" i="88"/>
  <c r="T3130" i="88"/>
  <c r="S3129" i="88"/>
  <c r="T3128" i="88"/>
  <c r="S3127" i="88"/>
  <c r="S3125" i="88"/>
  <c r="T3124" i="88"/>
  <c r="S3123" i="88"/>
  <c r="T3122" i="88"/>
  <c r="S3119" i="88"/>
  <c r="T3118" i="88"/>
  <c r="S3117" i="88"/>
  <c r="T3116" i="88"/>
  <c r="S3115" i="88"/>
  <c r="T3114" i="88"/>
  <c r="S3113" i="88"/>
  <c r="T3112" i="88"/>
  <c r="S3111" i="88"/>
  <c r="T3110" i="88"/>
  <c r="S3107" i="88"/>
  <c r="T3106" i="88"/>
  <c r="S3105" i="88"/>
  <c r="T3104" i="88"/>
  <c r="S3103" i="88"/>
  <c r="S3101" i="88"/>
  <c r="T3100" i="88"/>
  <c r="S3099" i="88"/>
  <c r="T3098" i="88"/>
  <c r="S3095" i="88"/>
  <c r="T3094" i="88"/>
  <c r="S3093" i="88"/>
  <c r="T3092" i="88"/>
  <c r="S3089" i="88"/>
  <c r="T3088" i="88"/>
  <c r="S3087" i="88"/>
  <c r="T3086" i="88"/>
  <c r="S3083" i="88"/>
  <c r="T3082" i="88"/>
  <c r="S3081" i="88"/>
  <c r="T3080" i="88"/>
  <c r="S3077" i="88"/>
  <c r="T3076" i="88"/>
  <c r="S3075" i="88"/>
  <c r="T3074" i="88"/>
  <c r="S3071" i="88"/>
  <c r="S3069" i="88"/>
  <c r="T3068" i="88"/>
  <c r="S3065" i="88"/>
  <c r="T3064" i="88"/>
  <c r="S3063" i="88"/>
  <c r="T3062" i="88"/>
  <c r="S3059" i="88"/>
  <c r="T3058" i="88"/>
  <c r="S3057" i="88"/>
  <c r="T3056" i="88"/>
  <c r="S3053" i="88"/>
  <c r="T3052" i="88"/>
  <c r="S3051" i="88"/>
  <c r="T3050" i="88"/>
  <c r="S3047" i="88"/>
  <c r="T3046" i="88"/>
  <c r="S3045" i="88"/>
  <c r="T3044" i="88"/>
  <c r="S3041" i="88"/>
  <c r="T3040" i="88"/>
  <c r="S3039" i="88"/>
  <c r="S3035" i="88"/>
  <c r="T3034" i="88"/>
  <c r="S3033" i="88"/>
  <c r="T3032" i="88"/>
  <c r="S3029" i="88"/>
  <c r="T3028" i="88"/>
  <c r="S3027" i="88"/>
  <c r="T3026" i="88"/>
  <c r="S3023" i="88"/>
  <c r="S3021" i="88"/>
  <c r="T3020" i="88"/>
  <c r="S3017" i="88"/>
  <c r="T3016" i="88"/>
  <c r="S3015" i="88"/>
  <c r="T3014" i="88"/>
  <c r="S3011" i="88"/>
  <c r="T3010" i="88"/>
  <c r="S3009" i="88"/>
  <c r="T3008" i="88"/>
  <c r="S3005" i="88"/>
  <c r="T3004" i="88"/>
  <c r="S3003" i="88"/>
  <c r="T3002" i="88"/>
  <c r="S2999" i="88"/>
  <c r="T2998" i="88"/>
  <c r="S2997" i="88"/>
  <c r="T2996" i="88"/>
  <c r="S2993" i="88"/>
  <c r="T2992" i="88"/>
  <c r="S2991" i="88"/>
  <c r="S2987" i="88"/>
  <c r="T2986" i="88"/>
  <c r="S2985" i="88"/>
  <c r="T2984" i="88"/>
  <c r="S2981" i="88"/>
  <c r="T2980" i="88"/>
  <c r="S2979" i="88"/>
  <c r="T2978" i="88"/>
  <c r="S2977" i="88"/>
  <c r="S2975" i="88"/>
  <c r="S2973" i="88"/>
  <c r="T2972" i="88"/>
  <c r="S2969" i="88"/>
  <c r="T2968" i="88"/>
  <c r="S2967" i="88"/>
  <c r="T2966" i="88"/>
  <c r="S2963" i="88"/>
  <c r="T2962" i="88"/>
  <c r="S2961" i="88"/>
  <c r="T2960" i="88"/>
  <c r="S2957" i="88"/>
  <c r="T2956" i="88"/>
  <c r="S2955" i="88"/>
  <c r="T2954" i="88"/>
  <c r="S2951" i="88"/>
  <c r="T2950" i="88"/>
  <c r="S2949" i="88"/>
  <c r="T2948" i="88"/>
  <c r="S2945" i="88"/>
  <c r="T2944" i="88"/>
  <c r="S2943" i="88"/>
  <c r="S2939" i="88"/>
  <c r="T2938" i="88"/>
  <c r="S2937" i="88"/>
  <c r="T2936" i="88"/>
  <c r="S2933" i="88"/>
  <c r="T2932" i="88"/>
  <c r="S2931" i="88"/>
  <c r="T2930" i="88"/>
  <c r="S2927" i="88"/>
  <c r="S2925" i="88"/>
  <c r="T2924" i="88"/>
  <c r="S2921" i="88"/>
  <c r="T2920" i="88"/>
  <c r="S2919" i="88"/>
  <c r="T2918" i="88"/>
  <c r="S2915" i="88"/>
  <c r="T2914" i="88"/>
  <c r="S2913" i="88"/>
  <c r="T2912" i="88"/>
  <c r="S2909" i="88"/>
  <c r="T2908" i="88"/>
  <c r="S2907" i="88"/>
  <c r="T2906" i="88"/>
  <c r="S2903" i="88"/>
  <c r="T2902" i="88"/>
  <c r="S2901" i="88"/>
  <c r="T2900" i="88"/>
  <c r="S2897" i="88"/>
  <c r="T2896" i="88"/>
  <c r="S2895" i="88"/>
  <c r="S2891" i="88"/>
  <c r="T2890" i="88"/>
  <c r="S2889" i="88"/>
  <c r="T2888" i="88"/>
  <c r="S2885" i="88"/>
  <c r="T2884" i="88"/>
  <c r="S2883" i="88"/>
  <c r="T2882" i="88"/>
  <c r="S2879" i="88"/>
  <c r="S2877" i="88"/>
  <c r="T2876" i="88"/>
  <c r="S2873" i="88"/>
  <c r="T2872" i="88"/>
  <c r="S2871" i="88"/>
  <c r="T2870" i="88"/>
  <c r="S2867" i="88"/>
  <c r="T2866" i="88"/>
  <c r="S2865" i="88"/>
  <c r="T2864" i="88"/>
  <c r="S2863" i="88"/>
  <c r="S2861" i="88"/>
  <c r="T2860" i="88"/>
  <c r="S2859" i="88"/>
  <c r="T2858" i="88"/>
  <c r="S2855" i="88"/>
  <c r="T2854" i="88"/>
  <c r="S2853" i="88"/>
  <c r="T2852" i="88"/>
  <c r="S2849" i="88"/>
  <c r="T2848" i="88"/>
  <c r="S2847" i="88"/>
  <c r="S2843" i="88"/>
  <c r="T2842" i="88"/>
  <c r="S2841" i="88"/>
  <c r="T2840" i="88"/>
  <c r="S2837" i="88"/>
  <c r="T2836" i="88"/>
  <c r="S2835" i="88"/>
  <c r="T2834" i="88"/>
  <c r="S2831" i="88"/>
  <c r="S2829" i="88"/>
  <c r="T2828" i="88"/>
  <c r="S2825" i="88"/>
  <c r="T2824" i="88"/>
  <c r="S2823" i="88"/>
  <c r="T2822" i="88"/>
  <c r="S2819" i="88"/>
  <c r="T2818" i="88"/>
  <c r="S2817" i="88"/>
  <c r="T2816" i="88"/>
  <c r="S2813" i="88"/>
  <c r="T2812" i="88"/>
  <c r="S2811" i="88"/>
  <c r="T2810" i="88"/>
  <c r="S2809" i="88"/>
  <c r="S2807" i="88"/>
  <c r="T2806" i="88"/>
  <c r="S2805" i="88"/>
  <c r="T2804" i="88"/>
  <c r="S2801" i="88"/>
  <c r="T2800" i="88"/>
  <c r="S2799" i="88"/>
  <c r="S2795" i="88"/>
  <c r="T2794" i="88"/>
  <c r="S2793" i="88"/>
  <c r="T2792" i="88"/>
  <c r="S2789" i="88"/>
  <c r="T2788" i="88"/>
  <c r="S2787" i="88"/>
  <c r="T2786" i="88"/>
  <c r="S2783" i="88"/>
  <c r="S2781" i="88"/>
  <c r="T2780" i="88"/>
  <c r="S2777" i="88"/>
  <c r="T2776" i="88"/>
  <c r="S2775" i="88"/>
  <c r="T2774" i="88"/>
  <c r="S2771" i="88"/>
  <c r="T2770" i="88"/>
  <c r="S2769" i="88"/>
  <c r="T2768" i="88"/>
  <c r="S2765" i="88"/>
  <c r="T2764" i="88"/>
  <c r="S2763" i="88"/>
  <c r="T2762" i="88"/>
  <c r="S2759" i="88"/>
  <c r="T2758" i="88"/>
  <c r="S2757" i="88"/>
  <c r="T2756" i="88"/>
  <c r="S2753" i="88"/>
  <c r="T2752" i="88"/>
  <c r="S2751" i="88"/>
  <c r="S2747" i="88"/>
  <c r="T2746" i="88"/>
  <c r="S2745" i="88"/>
  <c r="T2744" i="88"/>
  <c r="S2741" i="88"/>
  <c r="T2740" i="88"/>
  <c r="S2739" i="88"/>
  <c r="T2738" i="88"/>
  <c r="S2735" i="88"/>
  <c r="S2733" i="88"/>
  <c r="T2732" i="88"/>
  <c r="S2729" i="88"/>
  <c r="T2728" i="88"/>
  <c r="S2727" i="88"/>
  <c r="T2726" i="88"/>
  <c r="S2723" i="88"/>
  <c r="T2722" i="88"/>
  <c r="S2721" i="88"/>
  <c r="T2720" i="88"/>
  <c r="S2717" i="88"/>
  <c r="T2716" i="88"/>
  <c r="S2715" i="88"/>
  <c r="T2714" i="88"/>
  <c r="S2713" i="88"/>
  <c r="S2711" i="88"/>
  <c r="T2710" i="88"/>
  <c r="S2709" i="88"/>
  <c r="T2708" i="88"/>
  <c r="S2705" i="88"/>
  <c r="T2704" i="88"/>
  <c r="S2703" i="88"/>
  <c r="S2699" i="88"/>
  <c r="T2698" i="88"/>
  <c r="S2697" i="88"/>
  <c r="T2696" i="88"/>
  <c r="S2695" i="88"/>
  <c r="S2693" i="88"/>
  <c r="T2692" i="88"/>
  <c r="S2691" i="88"/>
  <c r="T2690" i="88"/>
  <c r="S2687" i="88"/>
  <c r="S2685" i="88"/>
  <c r="T2684" i="88"/>
  <c r="S2683" i="88"/>
  <c r="S2681" i="88"/>
  <c r="T2680" i="88"/>
  <c r="S2679" i="88"/>
  <c r="T2678" i="88"/>
  <c r="S2675" i="88"/>
  <c r="T2674" i="88"/>
  <c r="S2673" i="88"/>
  <c r="T2672" i="88"/>
  <c r="S2669" i="88"/>
  <c r="T2668" i="88"/>
  <c r="S2667" i="88"/>
  <c r="T2666" i="88"/>
  <c r="S2663" i="88"/>
  <c r="T2662" i="88"/>
  <c r="S2661" i="88"/>
  <c r="T2660" i="88"/>
  <c r="S2657" i="88"/>
  <c r="T2656" i="88"/>
  <c r="S2655" i="88"/>
  <c r="S2651" i="88"/>
  <c r="T2650" i="88"/>
  <c r="S2649" i="88"/>
  <c r="T2648" i="88"/>
  <c r="S2645" i="88"/>
  <c r="T2644" i="88"/>
  <c r="S2643" i="88"/>
  <c r="T2642" i="88"/>
  <c r="S2639" i="88"/>
  <c r="S2637" i="88"/>
  <c r="T2636" i="88"/>
  <c r="S2633" i="88"/>
  <c r="T2632" i="88"/>
  <c r="S2631" i="88"/>
  <c r="T2630" i="88"/>
  <c r="S2627" i="88"/>
  <c r="T2626" i="88"/>
  <c r="S2625" i="88"/>
  <c r="T2624" i="88"/>
  <c r="S2621" i="88"/>
  <c r="T2620" i="88"/>
  <c r="S2619" i="88"/>
  <c r="T2618" i="88"/>
  <c r="S2615" i="88"/>
  <c r="T2614" i="88"/>
  <c r="S2613" i="88"/>
  <c r="T2612" i="88"/>
  <c r="S2609" i="88"/>
  <c r="T2608" i="88"/>
  <c r="S2607" i="88"/>
  <c r="S2603" i="88"/>
  <c r="T2602" i="88"/>
  <c r="T2600" i="88"/>
  <c r="S2597" i="88"/>
  <c r="T2596" i="88"/>
  <c r="S2595" i="88"/>
  <c r="T2594" i="88"/>
  <c r="S2591" i="88"/>
  <c r="S2589" i="88"/>
  <c r="T2588" i="88"/>
  <c r="T2584" i="88"/>
  <c r="S2583" i="88"/>
  <c r="T2582" i="88"/>
  <c r="S2579" i="88"/>
  <c r="T2578" i="88"/>
  <c r="S2577" i="88"/>
  <c r="T2576" i="88"/>
  <c r="S2573" i="88"/>
  <c r="T2572" i="88"/>
  <c r="S2571" i="88"/>
  <c r="T2570" i="88"/>
  <c r="S2567" i="88"/>
  <c r="T2566" i="88"/>
  <c r="S2565" i="88"/>
  <c r="T2564" i="88"/>
  <c r="S2563" i="88"/>
  <c r="S2561" i="88"/>
  <c r="S2559" i="88"/>
  <c r="S2555" i="88"/>
  <c r="T2552" i="88"/>
  <c r="S2549" i="88"/>
  <c r="S2547" i="88"/>
  <c r="T2546" i="88"/>
  <c r="S2543" i="88"/>
  <c r="S2541" i="88"/>
  <c r="T2540" i="88"/>
  <c r="S2535" i="88"/>
  <c r="T2534" i="88"/>
  <c r="S2531" i="88"/>
  <c r="T2530" i="88"/>
  <c r="S2529" i="88"/>
  <c r="T2528" i="88"/>
  <c r="S2525" i="88"/>
  <c r="T2524" i="88"/>
  <c r="S2523" i="88"/>
  <c r="T2522" i="88"/>
  <c r="S2519" i="88"/>
  <c r="T2518" i="88"/>
  <c r="S2517" i="88"/>
  <c r="T2516" i="88"/>
  <c r="S2513" i="88"/>
  <c r="T2512" i="88"/>
  <c r="S2511" i="88"/>
  <c r="S2507" i="88"/>
  <c r="T2506" i="88"/>
  <c r="T2504" i="88"/>
  <c r="S2503" i="88"/>
  <c r="S2501" i="88"/>
  <c r="T2500" i="88"/>
  <c r="S2499" i="88"/>
  <c r="T2498" i="88"/>
  <c r="S2495" i="88"/>
  <c r="S2493" i="88"/>
  <c r="T2492" i="88"/>
  <c r="T2488" i="88"/>
  <c r="S2487" i="88"/>
  <c r="T2486" i="88"/>
  <c r="S2483" i="88"/>
  <c r="T2482" i="88"/>
  <c r="S2481" i="88"/>
  <c r="T2480" i="88"/>
  <c r="S2477" i="88"/>
  <c r="T2476" i="88"/>
  <c r="S2475" i="88"/>
  <c r="T2474" i="88"/>
  <c r="S2471" i="88"/>
  <c r="T2470" i="88"/>
  <c r="S2469" i="88"/>
  <c r="T2468" i="88"/>
  <c r="S2465" i="88"/>
  <c r="T2464" i="88"/>
  <c r="S2463" i="88"/>
  <c r="S2459" i="88"/>
  <c r="T2458" i="88"/>
  <c r="T2456" i="88"/>
  <c r="S2453" i="88"/>
  <c r="T2452" i="88"/>
  <c r="S2451" i="88"/>
  <c r="T2450" i="88"/>
  <c r="S2447" i="88"/>
  <c r="S2445" i="88"/>
  <c r="T2444" i="88"/>
  <c r="S2443" i="88"/>
  <c r="T2440" i="88"/>
  <c r="S2439" i="88"/>
  <c r="T2438" i="88"/>
  <c r="S2435" i="88"/>
  <c r="T2434" i="88"/>
  <c r="S2433" i="88"/>
  <c r="S2429" i="88"/>
  <c r="T2428" i="88"/>
  <c r="S2427" i="88"/>
  <c r="S2423" i="88"/>
  <c r="T2422" i="88"/>
  <c r="S2421" i="88"/>
  <c r="S2417" i="88"/>
  <c r="T2416" i="88"/>
  <c r="S2415" i="88"/>
  <c r="S2411" i="88"/>
  <c r="T2410" i="88"/>
  <c r="S2405" i="88"/>
  <c r="T2404" i="88"/>
  <c r="S2403" i="88"/>
  <c r="T2402" i="88"/>
  <c r="S2399" i="88"/>
  <c r="S2397" i="88"/>
  <c r="T2396" i="88"/>
  <c r="T2392" i="88"/>
  <c r="S2391" i="88"/>
  <c r="T2390" i="88"/>
  <c r="S2387" i="88"/>
  <c r="T2386" i="88"/>
  <c r="S2385" i="88"/>
  <c r="T2384" i="88"/>
  <c r="S2381" i="88"/>
  <c r="T2380" i="88"/>
  <c r="S2379" i="88"/>
  <c r="T2378" i="88"/>
  <c r="S2375" i="88"/>
  <c r="T2374" i="88"/>
  <c r="S2373" i="88"/>
  <c r="T2372" i="88"/>
  <c r="S2371" i="88"/>
  <c r="T2370" i="88"/>
  <c r="S2369" i="88"/>
  <c r="S2367" i="88"/>
  <c r="S2363" i="88"/>
  <c r="T2360" i="88"/>
  <c r="S2357" i="88"/>
  <c r="S2355" i="88"/>
  <c r="T2354" i="88"/>
  <c r="S2351" i="88"/>
  <c r="S2349" i="88"/>
  <c r="T2348" i="88"/>
  <c r="T2346" i="88"/>
  <c r="S2343" i="88"/>
  <c r="T2342" i="88"/>
  <c r="S2339" i="88"/>
  <c r="T2338" i="88"/>
  <c r="S2337" i="88"/>
  <c r="T2336" i="88"/>
  <c r="S2333" i="88"/>
  <c r="T2332" i="88"/>
  <c r="S2331" i="88"/>
  <c r="T2330" i="88"/>
  <c r="S2327" i="88"/>
  <c r="T2326" i="88"/>
  <c r="S2325" i="88"/>
  <c r="T2324" i="88"/>
  <c r="S2321" i="88"/>
  <c r="T2320" i="88"/>
  <c r="S2319" i="88"/>
  <c r="S2315" i="88"/>
  <c r="T2314" i="88"/>
  <c r="T2312" i="88"/>
  <c r="S2311" i="88"/>
  <c r="T2310" i="88"/>
  <c r="S2309" i="88"/>
  <c r="T2308" i="88"/>
  <c r="S2307" i="88"/>
  <c r="T2306" i="88"/>
  <c r="S2303" i="88"/>
  <c r="S2301" i="88"/>
  <c r="T2300" i="88"/>
  <c r="T2296" i="88"/>
  <c r="S2295" i="88"/>
  <c r="T2294" i="88"/>
  <c r="S2291" i="88"/>
  <c r="T2290" i="88"/>
  <c r="S2289" i="88"/>
  <c r="T2288" i="88"/>
  <c r="S2285" i="88"/>
  <c r="T2284" i="88"/>
  <c r="S2283" i="88"/>
  <c r="T2282" i="88"/>
  <c r="S2279" i="88"/>
  <c r="T2278" i="88"/>
  <c r="S2277" i="88"/>
  <c r="T2276" i="88"/>
  <c r="S2273" i="88"/>
  <c r="T2272" i="88"/>
  <c r="S2271" i="88"/>
  <c r="S2267" i="88"/>
  <c r="T2266" i="88"/>
  <c r="T2264" i="88"/>
  <c r="S2261" i="88"/>
  <c r="T2260" i="88"/>
  <c r="S2259" i="88"/>
  <c r="T2258" i="88"/>
  <c r="S2255" i="88"/>
  <c r="S2253" i="88"/>
  <c r="T2252" i="88"/>
  <c r="T2248" i="88"/>
  <c r="S2247" i="88"/>
  <c r="T2246" i="88"/>
  <c r="S2243" i="88"/>
  <c r="T2242" i="88"/>
  <c r="S2241" i="88"/>
  <c r="S2237" i="88"/>
  <c r="T2236" i="88"/>
  <c r="S2235" i="88"/>
  <c r="S2231" i="88"/>
  <c r="T2230" i="88"/>
  <c r="S2229" i="88"/>
  <c r="S2225" i="88"/>
  <c r="T2224" i="88"/>
  <c r="S2223" i="88"/>
  <c r="T2222" i="88"/>
  <c r="S2219" i="88"/>
  <c r="T2218" i="88"/>
  <c r="S2217" i="88"/>
  <c r="T2216" i="88"/>
  <c r="S2213" i="88"/>
  <c r="S2211" i="88"/>
  <c r="T2210" i="88"/>
  <c r="S2207" i="88"/>
  <c r="T2206" i="88"/>
  <c r="S2205" i="88"/>
  <c r="T2204" i="88"/>
  <c r="T2202" i="88"/>
  <c r="S2201" i="88"/>
  <c r="T2200" i="88"/>
  <c r="S2199" i="88"/>
  <c r="T2198" i="88"/>
  <c r="S2195" i="88"/>
  <c r="T2194" i="88"/>
  <c r="S2193" i="88"/>
  <c r="T2192" i="88"/>
  <c r="S2189" i="88"/>
  <c r="T2188" i="88"/>
  <c r="S2187" i="88"/>
  <c r="T2186" i="88"/>
  <c r="S2183" i="88"/>
  <c r="T2182" i="88"/>
  <c r="S2181" i="88"/>
  <c r="S2177" i="88"/>
  <c r="T2176" i="88"/>
  <c r="S2175" i="88"/>
  <c r="T2174" i="88"/>
  <c r="S2171" i="88"/>
  <c r="T2170" i="88"/>
  <c r="S2169" i="88"/>
  <c r="T2168" i="88"/>
  <c r="S2165" i="88"/>
  <c r="S2163" i="88"/>
  <c r="T2162" i="88"/>
  <c r="S2159" i="88"/>
  <c r="T2158" i="88"/>
  <c r="S2157" i="88"/>
  <c r="T2156" i="88"/>
  <c r="S2153" i="88"/>
  <c r="T2152" i="88"/>
  <c r="S2151" i="88"/>
  <c r="T2150" i="88"/>
  <c r="S2147" i="88"/>
  <c r="T2146" i="88"/>
  <c r="S2145" i="88"/>
  <c r="T2144" i="88"/>
  <c r="S2141" i="88"/>
  <c r="T2140" i="88"/>
  <c r="S2139" i="88"/>
  <c r="T2138" i="88"/>
  <c r="S2135" i="88"/>
  <c r="T2134" i="88"/>
  <c r="S2133" i="88"/>
  <c r="S2129" i="88"/>
  <c r="T2128" i="88"/>
  <c r="S2127" i="88"/>
  <c r="T2126" i="88"/>
  <c r="S2123" i="88"/>
  <c r="T2122" i="88"/>
  <c r="S2121" i="88"/>
  <c r="T2120" i="88"/>
  <c r="S2119" i="88"/>
  <c r="S2117" i="88"/>
  <c r="S2115" i="88"/>
  <c r="T2114" i="88"/>
  <c r="S2111" i="88"/>
  <c r="T2110" i="88"/>
  <c r="S2109" i="88"/>
  <c r="T2108" i="88"/>
  <c r="S2105" i="88"/>
  <c r="T2104" i="88"/>
  <c r="S2103" i="88"/>
  <c r="T2102" i="88"/>
  <c r="S2099" i="88"/>
  <c r="T2098" i="88"/>
  <c r="S2097" i="88"/>
  <c r="T2096" i="88"/>
  <c r="S2093" i="88"/>
  <c r="T2092" i="88"/>
  <c r="S2091" i="88"/>
  <c r="T2090" i="88"/>
  <c r="S2087" i="88"/>
  <c r="T2086" i="88"/>
  <c r="S2085" i="88"/>
  <c r="S2081" i="88"/>
  <c r="T2080" i="88"/>
  <c r="S2079" i="88"/>
  <c r="T2078" i="88"/>
  <c r="S2075" i="88"/>
  <c r="T2074" i="88"/>
  <c r="S2073" i="88"/>
  <c r="T2072" i="88"/>
  <c r="S2069" i="88"/>
  <c r="S2067" i="88"/>
  <c r="T2066" i="88"/>
  <c r="S2063" i="88"/>
  <c r="T2062" i="88"/>
  <c r="S2061" i="88"/>
  <c r="S2057" i="88"/>
  <c r="T2056" i="88"/>
  <c r="S2055" i="88"/>
  <c r="T2054" i="88"/>
  <c r="S2051" i="88"/>
  <c r="T2050" i="88"/>
  <c r="S2049" i="88"/>
  <c r="T2048" i="88"/>
  <c r="S2045" i="88"/>
  <c r="T2044" i="88"/>
  <c r="S2043" i="88"/>
  <c r="T2042" i="88"/>
  <c r="S2039" i="88"/>
  <c r="T2038" i="88"/>
  <c r="S2037" i="88"/>
  <c r="S2033" i="88"/>
  <c r="T2032" i="88"/>
  <c r="T2030" i="88"/>
  <c r="S2027" i="88"/>
  <c r="T2026" i="88"/>
  <c r="S2025" i="88"/>
  <c r="T2024" i="88"/>
  <c r="S2021" i="88"/>
  <c r="S2019" i="88"/>
  <c r="T2018" i="88"/>
  <c r="T2014" i="88"/>
  <c r="S2013" i="88"/>
  <c r="T2012" i="88"/>
  <c r="S2009" i="88"/>
  <c r="S2007" i="88"/>
  <c r="T2006" i="88"/>
  <c r="S2003" i="88"/>
  <c r="S2001" i="88"/>
  <c r="T2000" i="88"/>
  <c r="S1997" i="88"/>
  <c r="S1995" i="88"/>
  <c r="T1994" i="88"/>
  <c r="S1991" i="88"/>
  <c r="T1990" i="88"/>
  <c r="S1989" i="88"/>
  <c r="S1985" i="88"/>
  <c r="T1984" i="88"/>
  <c r="T1982" i="88"/>
  <c r="S1979" i="88"/>
  <c r="T1978" i="88"/>
  <c r="S1977" i="88"/>
  <c r="T1976" i="88"/>
  <c r="S1973" i="88"/>
  <c r="S1971" i="88"/>
  <c r="T1970" i="88"/>
  <c r="T1966" i="88"/>
  <c r="S1965" i="88"/>
  <c r="T1964" i="88"/>
  <c r="S1961" i="88"/>
  <c r="T1960" i="88"/>
  <c r="S1959" i="88"/>
  <c r="T1958" i="88"/>
  <c r="S1955" i="88"/>
  <c r="T1954" i="88"/>
  <c r="S1953" i="88"/>
  <c r="T1952" i="88"/>
  <c r="S1949" i="88"/>
  <c r="T1948" i="88"/>
  <c r="S1947" i="88"/>
  <c r="T1946" i="88"/>
  <c r="S1943" i="88"/>
  <c r="T1942" i="88"/>
  <c r="S1941" i="88"/>
  <c r="S1937" i="88"/>
  <c r="T1936" i="88"/>
  <c r="T1934" i="88"/>
  <c r="S1931" i="88"/>
  <c r="T1930" i="88"/>
  <c r="S1929" i="88"/>
  <c r="T1928" i="88"/>
  <c r="S1925" i="88"/>
  <c r="S1923" i="88"/>
  <c r="T1922" i="88"/>
  <c r="T1918" i="88"/>
  <c r="S1917" i="88"/>
  <c r="T1916" i="88"/>
  <c r="S1913" i="88"/>
  <c r="T1912" i="88"/>
  <c r="S1911" i="88"/>
  <c r="T1910" i="88"/>
  <c r="S1907" i="88"/>
  <c r="T1906" i="88"/>
  <c r="S1905" i="88"/>
  <c r="T1904" i="88"/>
  <c r="S1901" i="88"/>
  <c r="T1900" i="88"/>
  <c r="S1899" i="88"/>
  <c r="T1898" i="88"/>
  <c r="S1895" i="88"/>
  <c r="T1894" i="88"/>
  <c r="S1893" i="88"/>
  <c r="S1889" i="88"/>
  <c r="T1888" i="88"/>
  <c r="T1886" i="88"/>
  <c r="S1883" i="88"/>
  <c r="T1882" i="88"/>
  <c r="S1881" i="88"/>
  <c r="S1877" i="88"/>
  <c r="S1875" i="88"/>
  <c r="T1870" i="88"/>
  <c r="S1869" i="88"/>
  <c r="S1867" i="88"/>
  <c r="S1865" i="88"/>
  <c r="T1864" i="88"/>
  <c r="S1863" i="88"/>
  <c r="T1862" i="88"/>
  <c r="S1859" i="88"/>
  <c r="T1858" i="88"/>
  <c r="S1857" i="88"/>
  <c r="T1856" i="88"/>
  <c r="S1853" i="88"/>
  <c r="T1852" i="88"/>
  <c r="S1851" i="88"/>
  <c r="T1850" i="88"/>
  <c r="S1847" i="88"/>
  <c r="T1846" i="88"/>
  <c r="S1845" i="88"/>
  <c r="S1841" i="88"/>
  <c r="T1840" i="88"/>
  <c r="T1838" i="88"/>
  <c r="S1835" i="88"/>
  <c r="T1834" i="88"/>
  <c r="S1833" i="88"/>
  <c r="T1832" i="88"/>
  <c r="S1829" i="88"/>
  <c r="S1827" i="88"/>
  <c r="T1826" i="88"/>
  <c r="T1822" i="88"/>
  <c r="S1821" i="88"/>
  <c r="T1820" i="88"/>
  <c r="S1817" i="88"/>
  <c r="S1815" i="88"/>
  <c r="T1814" i="88"/>
  <c r="S1811" i="88"/>
  <c r="S1809" i="88"/>
  <c r="T1808" i="88"/>
  <c r="S1805" i="88"/>
  <c r="S1803" i="88"/>
  <c r="T1802" i="88"/>
  <c r="S1799" i="88"/>
  <c r="T1798" i="88"/>
  <c r="S1797" i="88"/>
  <c r="S1795" i="88"/>
  <c r="T1794" i="88"/>
  <c r="S1793" i="88"/>
  <c r="T1792" i="88"/>
  <c r="T1790" i="88"/>
  <c r="S1787" i="88"/>
  <c r="T1786" i="88"/>
  <c r="S1785" i="88"/>
  <c r="T1784" i="88"/>
  <c r="S1781" i="88"/>
  <c r="S1779" i="88"/>
  <c r="T1778" i="88"/>
  <c r="T1774" i="88"/>
  <c r="S1773" i="88"/>
  <c r="T1772" i="88"/>
  <c r="S1769" i="88"/>
  <c r="T1768" i="88"/>
  <c r="S1767" i="88"/>
  <c r="T1766" i="88"/>
  <c r="S1763" i="88"/>
  <c r="T1762" i="88"/>
  <c r="S1761" i="88"/>
  <c r="T1760" i="88"/>
  <c r="S1757" i="88"/>
  <c r="T1756" i="88"/>
  <c r="S1755" i="88"/>
  <c r="T1754" i="88"/>
  <c r="S1751" i="88"/>
  <c r="T1750" i="88"/>
  <c r="S1749" i="88"/>
  <c r="S1745" i="88"/>
  <c r="T1744" i="88"/>
  <c r="T1742" i="88"/>
  <c r="S1739" i="88"/>
  <c r="T1738" i="88"/>
  <c r="S1737" i="88"/>
  <c r="T1736" i="88"/>
  <c r="S1733" i="88"/>
  <c r="S1731" i="88"/>
  <c r="T1730" i="88"/>
  <c r="T1726" i="88"/>
  <c r="S1725" i="88"/>
  <c r="T1724" i="88"/>
  <c r="S1723" i="88"/>
  <c r="T1722" i="88"/>
  <c r="S1721" i="88"/>
  <c r="T1720" i="88"/>
  <c r="S1719" i="88"/>
  <c r="T1718" i="88"/>
  <c r="S1715" i="88"/>
  <c r="T1714" i="88"/>
  <c r="S1713" i="88"/>
  <c r="T1712" i="88"/>
  <c r="S1709" i="88"/>
  <c r="T1708" i="88"/>
  <c r="S1707" i="88"/>
  <c r="T1706" i="88"/>
  <c r="S1703" i="88"/>
  <c r="T1702" i="88"/>
  <c r="S1701" i="88"/>
  <c r="S1697" i="88"/>
  <c r="T1696" i="88"/>
  <c r="T1694" i="88"/>
  <c r="S1691" i="88"/>
  <c r="T1690" i="88"/>
  <c r="S1689" i="88"/>
  <c r="S1685" i="88"/>
  <c r="S1683" i="88"/>
  <c r="T1678" i="88"/>
  <c r="S1677" i="88"/>
  <c r="S1673" i="88"/>
  <c r="T1672" i="88"/>
  <c r="S1671" i="88"/>
  <c r="T1670" i="88"/>
  <c r="S1667" i="88"/>
  <c r="T1666" i="88"/>
  <c r="S1665" i="88"/>
  <c r="T1664" i="88"/>
  <c r="S1661" i="88"/>
  <c r="T1660" i="88"/>
  <c r="S1659" i="88"/>
  <c r="T1658" i="88"/>
  <c r="S1655" i="88"/>
  <c r="S1653" i="88"/>
  <c r="T1652" i="88"/>
  <c r="S1651" i="88"/>
  <c r="S1649" i="88"/>
  <c r="T1648" i="88"/>
  <c r="S1647" i="88"/>
  <c r="T1646" i="88"/>
  <c r="S1643" i="88"/>
  <c r="T1642" i="88"/>
  <c r="S1641" i="88"/>
  <c r="T1640" i="88"/>
  <c r="S1637" i="88"/>
  <c r="T1636" i="88"/>
  <c r="S1635" i="88"/>
  <c r="T1634" i="88"/>
  <c r="S1631" i="88"/>
  <c r="T1630" i="88"/>
  <c r="S1629" i="88"/>
  <c r="T1628" i="88"/>
  <c r="S1625" i="88"/>
  <c r="T1624" i="88"/>
  <c r="S1623" i="88"/>
  <c r="S1619" i="88"/>
  <c r="T1618" i="88"/>
  <c r="S1617" i="88"/>
  <c r="T1616" i="88"/>
  <c r="S1613" i="88"/>
  <c r="T1612" i="88"/>
  <c r="S1611" i="88"/>
  <c r="T1610" i="88"/>
  <c r="S1607" i="88"/>
  <c r="S1605" i="88"/>
  <c r="T1604" i="88"/>
  <c r="S1601" i="88"/>
  <c r="T1600" i="88"/>
  <c r="S1599" i="88"/>
  <c r="T1598" i="88"/>
  <c r="S1595" i="88"/>
  <c r="T1594" i="88"/>
  <c r="S1593" i="88"/>
  <c r="T1592" i="88"/>
  <c r="S1589" i="88"/>
  <c r="T1588" i="88"/>
  <c r="S1587" i="88"/>
  <c r="T1586" i="88"/>
  <c r="S1583" i="88"/>
  <c r="T1582" i="88"/>
  <c r="S1581" i="88"/>
  <c r="T1580" i="88"/>
  <c r="S1577" i="88"/>
  <c r="T1576" i="88"/>
  <c r="S1575" i="88"/>
  <c r="S1571" i="88"/>
  <c r="T1570" i="88"/>
  <c r="T1568" i="88"/>
  <c r="S1565" i="88"/>
  <c r="T1564" i="88"/>
  <c r="S1563" i="88"/>
  <c r="T1562" i="88"/>
  <c r="S1559" i="88"/>
  <c r="S1557" i="88"/>
  <c r="T1556" i="88"/>
  <c r="T1552" i="88"/>
  <c r="S1551" i="88"/>
  <c r="T1550" i="88"/>
  <c r="S1547" i="88"/>
  <c r="T1546" i="88"/>
  <c r="S1545" i="88"/>
  <c r="T1544" i="88"/>
  <c r="S1541" i="88"/>
  <c r="T1540" i="88"/>
  <c r="S1539" i="88"/>
  <c r="T1538" i="88"/>
  <c r="S1535" i="88"/>
  <c r="T1534" i="88"/>
  <c r="S1533" i="88"/>
  <c r="T1532" i="88"/>
  <c r="S1529" i="88"/>
  <c r="T1528" i="88"/>
  <c r="S1527" i="88"/>
  <c r="S1523" i="88"/>
  <c r="T1522" i="88"/>
  <c r="T1520" i="88"/>
  <c r="S1517" i="88"/>
  <c r="T1516" i="88"/>
  <c r="S1515" i="88"/>
  <c r="T1514" i="88"/>
  <c r="S1511" i="88"/>
  <c r="S1509" i="88"/>
  <c r="T1508" i="88"/>
  <c r="T1504" i="88"/>
  <c r="S1503" i="88"/>
  <c r="T1502" i="88"/>
  <c r="S1499" i="88"/>
  <c r="T1498" i="88"/>
  <c r="S1497" i="88"/>
  <c r="T1496" i="88"/>
  <c r="S1493" i="88"/>
  <c r="T1492" i="88"/>
  <c r="S1491" i="88"/>
  <c r="T1490" i="88"/>
  <c r="S1487" i="88"/>
  <c r="T1486" i="88"/>
  <c r="S1485" i="88"/>
  <c r="T1484" i="88"/>
  <c r="S1481" i="88"/>
  <c r="T1480" i="88"/>
  <c r="S1479" i="88"/>
  <c r="T1476" i="88"/>
  <c r="S1475" i="88"/>
  <c r="T1474" i="88"/>
  <c r="T1472" i="88"/>
  <c r="S1469" i="88"/>
  <c r="T1468" i="88"/>
  <c r="S1467" i="88"/>
  <c r="S1463" i="88"/>
  <c r="S1461" i="88"/>
  <c r="T1456" i="88"/>
  <c r="S1455" i="88"/>
  <c r="S1451" i="88"/>
  <c r="T1450" i="88"/>
  <c r="S1449" i="88"/>
  <c r="T1448" i="88"/>
  <c r="S1445" i="88"/>
  <c r="T1444" i="88"/>
  <c r="S1443" i="88"/>
  <c r="T1442" i="88"/>
  <c r="S1439" i="88"/>
  <c r="T1438" i="88"/>
  <c r="S1437" i="88"/>
  <c r="T1436" i="88"/>
  <c r="S1433" i="88"/>
  <c r="S1431" i="88"/>
  <c r="S1427" i="88"/>
  <c r="T1424" i="88"/>
  <c r="S1421" i="88"/>
  <c r="S1419" i="88"/>
  <c r="T1418" i="88"/>
  <c r="S1415" i="88"/>
  <c r="S1413" i="88"/>
  <c r="T1412" i="88"/>
  <c r="S1407" i="88"/>
  <c r="T1406" i="88"/>
  <c r="S1403" i="88"/>
  <c r="S1401" i="88"/>
  <c r="T1400" i="88"/>
  <c r="S1397" i="88"/>
  <c r="S1395" i="88"/>
  <c r="T1394" i="88"/>
  <c r="S1391" i="88"/>
  <c r="S1389" i="88"/>
  <c r="T1388" i="88"/>
  <c r="S1385" i="88"/>
  <c r="S1383" i="88"/>
  <c r="S1379" i="88"/>
  <c r="T1376" i="88"/>
  <c r="S1373" i="88"/>
  <c r="S1371" i="88"/>
  <c r="T1370" i="88"/>
  <c r="S1367" i="88"/>
  <c r="S1365" i="88"/>
  <c r="T1364" i="88"/>
  <c r="S1359" i="88"/>
  <c r="T1358" i="88"/>
  <c r="S1355" i="88"/>
  <c r="T1354" i="88"/>
  <c r="S1353" i="88"/>
  <c r="T1352" i="88"/>
  <c r="S1349" i="88"/>
  <c r="T1348" i="88"/>
  <c r="S1347" i="88"/>
  <c r="T1346" i="88"/>
  <c r="S1343" i="88"/>
  <c r="T1342" i="88"/>
  <c r="S1341" i="88"/>
  <c r="T1340" i="88"/>
  <c r="S1337" i="88"/>
  <c r="T1336" i="88"/>
  <c r="S1335" i="88"/>
  <c r="S1331" i="88"/>
  <c r="T1330" i="88"/>
  <c r="T1328" i="88"/>
  <c r="S1325" i="88"/>
  <c r="T1324" i="88"/>
  <c r="S1323" i="88"/>
  <c r="T1322" i="88"/>
  <c r="S1319" i="88"/>
  <c r="S1317" i="88"/>
  <c r="T1316" i="88"/>
  <c r="T1312" i="88"/>
  <c r="S1311" i="88"/>
  <c r="T1310" i="88"/>
  <c r="S1307" i="88"/>
  <c r="T1306" i="88"/>
  <c r="S1305" i="88"/>
  <c r="S1301" i="88"/>
  <c r="T1300" i="88"/>
  <c r="S1299" i="88"/>
  <c r="S1295" i="88"/>
  <c r="T1294" i="88"/>
  <c r="S1293" i="88"/>
  <c r="S1289" i="88"/>
  <c r="T1288" i="88"/>
  <c r="S1287" i="88"/>
  <c r="S1285" i="88"/>
  <c r="S1283" i="88"/>
  <c r="T1282" i="88"/>
  <c r="S1277" i="88"/>
  <c r="T1276" i="88"/>
  <c r="S1275" i="88"/>
  <c r="S1271" i="88"/>
  <c r="S1269" i="88"/>
  <c r="T1264" i="88"/>
  <c r="S1263" i="88"/>
  <c r="S1261" i="88"/>
  <c r="S1259" i="88"/>
  <c r="T1258" i="88"/>
  <c r="S1257" i="88"/>
  <c r="T1256" i="88"/>
  <c r="S1253" i="88"/>
  <c r="T1252" i="88"/>
  <c r="S1251" i="88"/>
  <c r="T1250" i="88"/>
  <c r="S1247" i="88"/>
  <c r="T1246" i="88"/>
  <c r="S1245" i="88"/>
  <c r="T1244" i="88"/>
  <c r="S1241" i="88"/>
  <c r="S1239" i="88"/>
  <c r="S1235" i="88"/>
  <c r="T1232" i="88"/>
  <c r="S1229" i="88"/>
  <c r="S1227" i="88"/>
  <c r="T1226" i="88"/>
  <c r="S1223" i="88"/>
  <c r="S1221" i="88"/>
  <c r="T1220" i="88"/>
  <c r="S1215" i="88"/>
  <c r="T1214" i="88"/>
  <c r="S1211" i="88"/>
  <c r="S1209" i="88"/>
  <c r="T1208" i="88"/>
  <c r="S1205" i="88"/>
  <c r="S1203" i="88"/>
  <c r="T1202" i="88"/>
  <c r="S1199" i="88"/>
  <c r="S1197" i="88"/>
  <c r="T1196" i="88"/>
  <c r="S1193" i="88"/>
  <c r="S1191" i="88"/>
  <c r="S1187" i="88"/>
  <c r="T1184" i="88"/>
  <c r="S1181" i="88"/>
  <c r="S1179" i="88"/>
  <c r="T1178" i="88"/>
  <c r="S1175" i="88"/>
  <c r="S1173" i="88"/>
  <c r="T1172" i="88"/>
  <c r="T1168" i="88"/>
  <c r="S1167" i="88"/>
  <c r="T1166" i="88"/>
  <c r="S1163" i="88"/>
  <c r="T1162" i="88"/>
  <c r="S1161" i="88"/>
  <c r="T1160" i="88"/>
  <c r="S1159" i="88"/>
  <c r="S1157" i="88"/>
  <c r="T1156" i="88"/>
  <c r="S1155" i="88"/>
  <c r="T1154" i="88"/>
  <c r="S1151" i="88"/>
  <c r="T1150" i="88"/>
  <c r="S1149" i="88"/>
  <c r="S1145" i="88"/>
  <c r="T1144" i="88"/>
  <c r="S1143" i="88"/>
  <c r="S1139" i="88"/>
  <c r="T1138" i="88"/>
  <c r="T1136" i="88"/>
  <c r="S1133" i="88"/>
  <c r="S1131" i="88"/>
  <c r="T1130" i="88"/>
  <c r="T1126" i="88"/>
  <c r="S1125" i="88"/>
  <c r="T1124" i="88"/>
  <c r="S1121" i="88"/>
  <c r="T1120" i="88"/>
  <c r="S1119" i="88"/>
  <c r="S1117" i="88"/>
  <c r="S1115" i="88"/>
  <c r="T1114" i="88"/>
  <c r="S1113" i="88"/>
  <c r="S1109" i="88"/>
  <c r="T1108" i="88"/>
  <c r="S1107" i="88"/>
  <c r="S1103" i="88"/>
  <c r="T1102" i="88"/>
  <c r="S1101" i="88"/>
  <c r="S1097" i="88"/>
  <c r="T1096" i="88"/>
  <c r="S1091" i="88"/>
  <c r="T1090" i="88"/>
  <c r="S1089" i="88"/>
  <c r="S1085" i="88"/>
  <c r="S1083" i="88"/>
  <c r="S1077" i="88"/>
  <c r="S1073" i="88"/>
  <c r="S1071" i="88"/>
  <c r="T1070" i="88"/>
  <c r="S1067" i="88"/>
  <c r="S1065" i="88"/>
  <c r="T1064" i="88"/>
  <c r="S1061" i="88"/>
  <c r="S1059" i="88"/>
  <c r="T1058" i="88"/>
  <c r="S1055" i="88"/>
  <c r="S1053" i="88"/>
  <c r="S1049" i="88"/>
  <c r="T1046" i="88"/>
  <c r="S1043" i="88"/>
  <c r="S1041" i="88"/>
  <c r="T1040" i="88"/>
  <c r="S1037" i="88"/>
  <c r="S1035" i="88"/>
  <c r="T1034" i="88"/>
  <c r="S1029" i="88"/>
  <c r="T1028" i="88"/>
  <c r="S1025" i="88"/>
  <c r="S1023" i="88"/>
  <c r="T1022" i="88"/>
  <c r="S1019" i="88"/>
  <c r="S1017" i="88"/>
  <c r="S1013" i="88"/>
  <c r="S1011" i="88"/>
  <c r="T1006" i="88"/>
  <c r="S1001" i="88"/>
  <c r="T1000" i="88"/>
  <c r="S999" i="88"/>
  <c r="T998" i="88"/>
  <c r="S995" i="88"/>
  <c r="S993" i="88"/>
  <c r="S987" i="88"/>
  <c r="S983" i="88"/>
  <c r="T982" i="88"/>
  <c r="S981" i="88"/>
  <c r="S977" i="88"/>
  <c r="S975" i="88"/>
  <c r="S971" i="88"/>
  <c r="S969" i="88"/>
  <c r="T968" i="88"/>
  <c r="S965" i="88"/>
  <c r="T964" i="88"/>
  <c r="S963" i="88"/>
  <c r="S959" i="88"/>
  <c r="T956" i="88"/>
  <c r="S953" i="88"/>
  <c r="S951" i="88"/>
  <c r="T950" i="88"/>
  <c r="S947" i="88"/>
  <c r="S945" i="88"/>
  <c r="S939" i="88"/>
  <c r="T938" i="88"/>
  <c r="S937" i="88"/>
  <c r="S935" i="88"/>
  <c r="T934" i="88"/>
  <c r="S933" i="88"/>
  <c r="S929" i="88"/>
  <c r="S927" i="88"/>
  <c r="S923" i="88"/>
  <c r="S921" i="88"/>
  <c r="S917" i="88"/>
  <c r="S911" i="88"/>
  <c r="S905" i="88"/>
  <c r="T904" i="88"/>
  <c r="S901" i="88"/>
  <c r="S899" i="88"/>
  <c r="S887" i="88"/>
  <c r="T886" i="88"/>
  <c r="S885" i="88"/>
  <c r="S881" i="88"/>
  <c r="S879" i="88"/>
  <c r="T874" i="88"/>
  <c r="S873" i="88"/>
  <c r="T866" i="88"/>
  <c r="T862" i="88"/>
  <c r="S861" i="88"/>
  <c r="T860" i="88"/>
  <c r="S857" i="88"/>
  <c r="S855" i="88"/>
  <c r="S849" i="88"/>
  <c r="S845" i="88"/>
  <c r="T844" i="88"/>
  <c r="S843" i="88"/>
  <c r="S839" i="88"/>
  <c r="S837" i="88"/>
  <c r="S833" i="88"/>
  <c r="S831" i="88"/>
  <c r="S827" i="88"/>
  <c r="S825" i="88"/>
  <c r="S821" i="88"/>
  <c r="T820" i="88"/>
  <c r="S819" i="88"/>
  <c r="S815" i="88"/>
  <c r="S813" i="88"/>
  <c r="S807" i="88"/>
  <c r="T804" i="88"/>
  <c r="S803" i="88"/>
  <c r="S797" i="88"/>
  <c r="T796" i="88"/>
  <c r="S791" i="88"/>
  <c r="S789" i="88"/>
  <c r="S785" i="88"/>
  <c r="S783" i="88"/>
  <c r="S777" i="88"/>
  <c r="S765" i="88"/>
  <c r="S763" i="88"/>
  <c r="S761" i="88"/>
  <c r="S759" i="88"/>
  <c r="S755" i="88"/>
  <c r="T740" i="88"/>
  <c r="S737" i="88"/>
  <c r="S731" i="88"/>
  <c r="S729" i="88"/>
  <c r="S723" i="88"/>
  <c r="S717" i="88"/>
  <c r="S713" i="88"/>
  <c r="S707" i="88"/>
  <c r="S701" i="88"/>
  <c r="S693" i="88"/>
  <c r="S689" i="88"/>
  <c r="S687" i="88"/>
  <c r="S683" i="88"/>
  <c r="S675" i="88"/>
  <c r="S669" i="88"/>
  <c r="S663" i="88"/>
  <c r="S659" i="88"/>
  <c r="S653" i="88"/>
  <c r="S651" i="88"/>
  <c r="S647" i="88"/>
  <c r="S645" i="88"/>
  <c r="S639" i="88"/>
  <c r="S633" i="88"/>
  <c r="T632" i="88"/>
  <c r="S629" i="88"/>
  <c r="S627" i="88"/>
  <c r="S623" i="88"/>
  <c r="S617" i="88"/>
  <c r="S615" i="88"/>
  <c r="S609" i="88"/>
  <c r="S607" i="88"/>
  <c r="S603" i="88"/>
  <c r="S593" i="88"/>
  <c r="S587" i="88"/>
  <c r="S585" i="88"/>
  <c r="S581" i="88"/>
  <c r="S575" i="88"/>
  <c r="S569" i="88"/>
  <c r="S563" i="88"/>
  <c r="S561" i="88"/>
  <c r="S557" i="88"/>
  <c r="S555" i="88"/>
  <c r="S549" i="88"/>
  <c r="S545" i="88"/>
  <c r="S539" i="88"/>
  <c r="S531" i="88"/>
  <c r="S527" i="88"/>
  <c r="S525" i="88"/>
  <c r="S515" i="88"/>
  <c r="S509" i="88"/>
  <c r="S507" i="88"/>
  <c r="S501" i="88"/>
  <c r="S497" i="88"/>
  <c r="S491" i="88"/>
  <c r="S489" i="88"/>
  <c r="S485" i="88"/>
  <c r="S483" i="88"/>
  <c r="S479" i="88"/>
  <c r="S477" i="88"/>
  <c r="S473" i="88"/>
  <c r="S471" i="88"/>
  <c r="S467" i="88"/>
  <c r="S465" i="88"/>
  <c r="S459" i="88"/>
  <c r="S453" i="88"/>
  <c r="T452" i="88"/>
  <c r="S443" i="88"/>
  <c r="S437" i="88"/>
  <c r="S431" i="88"/>
  <c r="S423" i="88"/>
  <c r="S417" i="88"/>
  <c r="S411" i="88"/>
  <c r="S401" i="88"/>
  <c r="S395" i="88"/>
  <c r="S393" i="88"/>
  <c r="S389" i="88"/>
  <c r="S387" i="88"/>
  <c r="S383" i="88"/>
  <c r="S381" i="88"/>
  <c r="S375" i="88"/>
  <c r="S373" i="88"/>
  <c r="S365" i="88"/>
  <c r="S363" i="88"/>
  <c r="S359" i="88"/>
  <c r="S357" i="88"/>
  <c r="S351" i="88"/>
  <c r="S341" i="88"/>
  <c r="S335" i="88"/>
  <c r="S327" i="88"/>
  <c r="S321" i="88"/>
  <c r="S311" i="88"/>
  <c r="S303" i="88"/>
  <c r="S301" i="88"/>
  <c r="S299" i="88"/>
  <c r="S293" i="88"/>
  <c r="S285" i="88"/>
  <c r="S279" i="88"/>
  <c r="S267" i="88"/>
  <c r="S249" i="88"/>
  <c r="S245" i="88"/>
  <c r="S243" i="88"/>
  <c r="S237" i="88"/>
  <c r="S231" i="88"/>
  <c r="S225" i="88"/>
  <c r="S221" i="88"/>
  <c r="S207" i="88"/>
  <c r="S201" i="88"/>
  <c r="S195" i="88"/>
  <c r="S189" i="88"/>
  <c r="S165" i="88"/>
  <c r="S159" i="88"/>
  <c r="S153" i="88"/>
  <c r="S145" i="88"/>
  <c r="S129" i="88"/>
  <c r="S95" i="88"/>
  <c r="S87" i="88"/>
  <c r="S81" i="88"/>
  <c r="S77" i="88"/>
  <c r="S75" i="88"/>
  <c r="S57" i="88"/>
  <c r="S51" i="88"/>
  <c r="S45" i="88"/>
  <c r="S23" i="88"/>
  <c r="BB191" i="68"/>
  <c r="BA191" i="68"/>
  <c r="AZ191" i="68"/>
  <c r="AY191" i="68"/>
  <c r="AX191" i="68"/>
  <c r="R191" i="68"/>
  <c r="R533" i="79" s="1"/>
  <c r="BB190" i="68"/>
  <c r="BA190" i="68"/>
  <c r="AZ190" i="68"/>
  <c r="AY190" i="68"/>
  <c r="F512" i="79" s="1"/>
  <c r="AX190" i="68"/>
  <c r="E512" i="79" s="1"/>
  <c r="T190" i="68"/>
  <c r="T512" i="79" s="1"/>
  <c r="R190" i="68"/>
  <c r="R512" i="79" s="1"/>
  <c r="BB189" i="68"/>
  <c r="I499" i="79" s="1"/>
  <c r="BA189" i="68"/>
  <c r="H499" i="79" s="1"/>
  <c r="AZ189" i="68"/>
  <c r="G499" i="79" s="1"/>
  <c r="AY189" i="68"/>
  <c r="F499" i="79" s="1"/>
  <c r="AX189" i="68"/>
  <c r="E499" i="79" s="1"/>
  <c r="BB188" i="68"/>
  <c r="I493" i="79" s="1"/>
  <c r="BA188" i="68"/>
  <c r="H493" i="79" s="1"/>
  <c r="AZ188" i="68"/>
  <c r="G493" i="79" s="1"/>
  <c r="AY188" i="68"/>
  <c r="F493" i="79" s="1"/>
  <c r="AX188" i="68"/>
  <c r="E493" i="79" s="1"/>
  <c r="BA187" i="68"/>
  <c r="AZ187" i="68"/>
  <c r="AY187" i="68"/>
  <c r="AX187" i="68"/>
  <c r="AW187" i="68"/>
  <c r="Q187" i="68"/>
  <c r="R317" i="79" s="1"/>
  <c r="AZ186" i="68"/>
  <c r="AY186" i="68"/>
  <c r="AX186" i="68"/>
  <c r="AW186" i="68"/>
  <c r="F120" i="79" s="1"/>
  <c r="F196" i="79" s="1"/>
  <c r="AV186" i="68"/>
  <c r="R186" i="68"/>
  <c r="T120" i="79" s="1"/>
  <c r="T196" i="79" s="1"/>
  <c r="P186" i="68"/>
  <c r="R120" i="79" s="1"/>
  <c r="AB37" i="89"/>
  <c r="T186" i="68" l="1"/>
  <c r="V120" i="79" s="1"/>
  <c r="V196" i="79" s="1"/>
  <c r="H120" i="79"/>
  <c r="H196" i="79" s="1"/>
  <c r="V191" i="68"/>
  <c r="V533" i="79" s="1"/>
  <c r="H533" i="79"/>
  <c r="I317" i="79"/>
  <c r="V187" i="68"/>
  <c r="W317" i="79" s="1"/>
  <c r="S190" i="68"/>
  <c r="S512" i="79" s="1"/>
  <c r="I533" i="79"/>
  <c r="W191" i="68"/>
  <c r="W533" i="79" s="1"/>
  <c r="U190" i="68"/>
  <c r="U512" i="79" s="1"/>
  <c r="G512" i="79"/>
  <c r="W190" i="68"/>
  <c r="W512" i="79" s="1"/>
  <c r="I512" i="79"/>
  <c r="E120" i="79"/>
  <c r="E196" i="79" s="1"/>
  <c r="Q186" i="68"/>
  <c r="S120" i="79" s="1"/>
  <c r="S196" i="79" s="1"/>
  <c r="S186" i="68"/>
  <c r="U120" i="79" s="1"/>
  <c r="U196" i="79" s="1"/>
  <c r="G120" i="79"/>
  <c r="G196" i="79" s="1"/>
  <c r="U186" i="68"/>
  <c r="W120" i="79" s="1"/>
  <c r="W196" i="79" s="1"/>
  <c r="I120" i="79"/>
  <c r="I196" i="79" s="1"/>
  <c r="V190" i="68"/>
  <c r="V512" i="79" s="1"/>
  <c r="H512" i="79"/>
  <c r="R187" i="68"/>
  <c r="S317" i="79" s="1"/>
  <c r="E317" i="79"/>
  <c r="S187" i="68"/>
  <c r="T317" i="79" s="1"/>
  <c r="F317" i="79"/>
  <c r="S191" i="68"/>
  <c r="S533" i="79" s="1"/>
  <c r="E533" i="79"/>
  <c r="T187" i="68"/>
  <c r="U317" i="79" s="1"/>
  <c r="G317" i="79"/>
  <c r="T191" i="68"/>
  <c r="T533" i="79" s="1"/>
  <c r="F533" i="79"/>
  <c r="U187" i="68"/>
  <c r="V317" i="79" s="1"/>
  <c r="H317" i="79"/>
  <c r="U191" i="68"/>
  <c r="U533" i="79" s="1"/>
  <c r="G533" i="79"/>
  <c r="T3463" i="88"/>
  <c r="T3469" i="88"/>
  <c r="T3475" i="88"/>
  <c r="T3481" i="88"/>
  <c r="T3487" i="88"/>
  <c r="T3493" i="88"/>
  <c r="T3499" i="88"/>
  <c r="T3505" i="88"/>
  <c r="T3511" i="88"/>
  <c r="T3517" i="88"/>
  <c r="T3523" i="88"/>
  <c r="T3529" i="88"/>
  <c r="T3535" i="88"/>
  <c r="T3541" i="88"/>
  <c r="T3547" i="88"/>
  <c r="T3553" i="88"/>
  <c r="T3559" i="88"/>
  <c r="T3565" i="88"/>
  <c r="T3571" i="88"/>
  <c r="T3577" i="88"/>
  <c r="T3583" i="88"/>
  <c r="T3589" i="88"/>
  <c r="T3595" i="88"/>
  <c r="T3601" i="88"/>
  <c r="T3607" i="88"/>
  <c r="T3613" i="88"/>
  <c r="T3619" i="88"/>
  <c r="T3625" i="88"/>
  <c r="T3631" i="88"/>
  <c r="T3637" i="88"/>
  <c r="T3643" i="88"/>
  <c r="T3649" i="88"/>
  <c r="T3655" i="88"/>
  <c r="T3661" i="88"/>
  <c r="S504" i="88"/>
  <c r="S510" i="88"/>
  <c r="S3228" i="88"/>
  <c r="S3234" i="88"/>
  <c r="S3240" i="88"/>
  <c r="S3246" i="88"/>
  <c r="S3252" i="88"/>
  <c r="S3258" i="88"/>
  <c r="S3264" i="88"/>
  <c r="S3270" i="88"/>
  <c r="S3276" i="88"/>
  <c r="S3282" i="88"/>
  <c r="S3288" i="88"/>
  <c r="S3294" i="88"/>
  <c r="S3300" i="88"/>
  <c r="S3306" i="88"/>
  <c r="S3312" i="88"/>
  <c r="S3318" i="88"/>
  <c r="S3324" i="88"/>
  <c r="S3330" i="88"/>
  <c r="S3336" i="88"/>
  <c r="S3342" i="88"/>
  <c r="S3348" i="88"/>
  <c r="S3354" i="88"/>
  <c r="S3360" i="88"/>
  <c r="S3366" i="88"/>
  <c r="S3372" i="88"/>
  <c r="S3378" i="88"/>
  <c r="S3384" i="88"/>
  <c r="S3390" i="88"/>
  <c r="S3396" i="88"/>
  <c r="S3402" i="88"/>
  <c r="S3408" i="88"/>
  <c r="S3414" i="88"/>
  <c r="S3420" i="88"/>
  <c r="S3426" i="88"/>
  <c r="S3432" i="88"/>
  <c r="S3438" i="88"/>
  <c r="S3444" i="88"/>
  <c r="S3450" i="88"/>
  <c r="S3456" i="88"/>
  <c r="S3462" i="88"/>
  <c r="S3468" i="88"/>
  <c r="S3474" i="88"/>
  <c r="S3480" i="88"/>
  <c r="S3486" i="88"/>
  <c r="T3667" i="88"/>
  <c r="T3673" i="88"/>
  <c r="T3679" i="88"/>
  <c r="T3685" i="88"/>
  <c r="T3691" i="88"/>
  <c r="T3697" i="88"/>
  <c r="T3703" i="88"/>
  <c r="T3709" i="88"/>
  <c r="T3715" i="88"/>
  <c r="T3721" i="88"/>
  <c r="T3727" i="88"/>
  <c r="T3733" i="88"/>
  <c r="T3739" i="88"/>
  <c r="T3745" i="88"/>
  <c r="T3751" i="88"/>
  <c r="T3757" i="88"/>
  <c r="T3763" i="88"/>
  <c r="T3769" i="88"/>
  <c r="T3775" i="88"/>
  <c r="T3781" i="88"/>
  <c r="T3787" i="88"/>
  <c r="T3793" i="88"/>
  <c r="T3799" i="88"/>
  <c r="T3805" i="88"/>
  <c r="T3811" i="88"/>
  <c r="T3817" i="88"/>
  <c r="T3823" i="88"/>
  <c r="T3829" i="88"/>
  <c r="T3835" i="88"/>
  <c r="T3841" i="88"/>
  <c r="T3847" i="88"/>
  <c r="T3853" i="88"/>
  <c r="T3859" i="88"/>
  <c r="T3865" i="88"/>
  <c r="T3871" i="88"/>
  <c r="T3877" i="88"/>
  <c r="T3883" i="88"/>
  <c r="T3889" i="88"/>
  <c r="T3895" i="88"/>
  <c r="T3901" i="88"/>
  <c r="T3907" i="88"/>
  <c r="T3913" i="88"/>
  <c r="T3919" i="88"/>
  <c r="T3925" i="88"/>
  <c r="T3931" i="88"/>
  <c r="T3937" i="88"/>
  <c r="T3943" i="88"/>
  <c r="T3949" i="88"/>
  <c r="T3955" i="88"/>
  <c r="T3961" i="88"/>
  <c r="T3967" i="88"/>
  <c r="T3973" i="88"/>
  <c r="T3979" i="88"/>
  <c r="T3985" i="88"/>
  <c r="T3991" i="88"/>
  <c r="T3997" i="88"/>
  <c r="T4003" i="88"/>
  <c r="T4009" i="88"/>
  <c r="T4015" i="88"/>
  <c r="T4021" i="88"/>
  <c r="T4027" i="88"/>
  <c r="T4033" i="88"/>
  <c r="T4039" i="88"/>
  <c r="T4045" i="88"/>
  <c r="T4051" i="88"/>
  <c r="T4057" i="88"/>
  <c r="T4063" i="88"/>
  <c r="T4069" i="88"/>
  <c r="T4075" i="88"/>
  <c r="T4081" i="88"/>
  <c r="T4087" i="88"/>
  <c r="T4093" i="88"/>
  <c r="T4099" i="88"/>
  <c r="T4105" i="88"/>
  <c r="T4111" i="88"/>
  <c r="T4117" i="88"/>
  <c r="T4123" i="88"/>
  <c r="T4129" i="88"/>
  <c r="T4135" i="88"/>
  <c r="T4141" i="88"/>
  <c r="T4147" i="88"/>
  <c r="T4153" i="88"/>
  <c r="T4159" i="88"/>
  <c r="T4165" i="88"/>
  <c r="T4171" i="88"/>
  <c r="AZ193" i="68"/>
  <c r="E698" i="79"/>
  <c r="S488" i="88"/>
  <c r="S3492" i="88"/>
  <c r="S3494" i="88"/>
  <c r="S3496" i="88"/>
  <c r="S3498" i="88"/>
  <c r="S3500" i="88"/>
  <c r="S3502" i="88"/>
  <c r="S3504" i="88"/>
  <c r="S3506" i="88"/>
  <c r="S3508" i="88"/>
  <c r="S3510" i="88"/>
  <c r="S3512" i="88"/>
  <c r="S3514" i="88"/>
  <c r="S3516" i="88"/>
  <c r="S3518" i="88"/>
  <c r="S3520" i="88"/>
  <c r="S3522" i="88"/>
  <c r="S3524" i="88"/>
  <c r="S3526" i="88"/>
  <c r="S3528" i="88"/>
  <c r="S3530" i="88"/>
  <c r="S3532" i="88"/>
  <c r="S3534" i="88"/>
  <c r="S3536" i="88"/>
  <c r="S3538" i="88"/>
  <c r="S3540" i="88"/>
  <c r="S3542" i="88"/>
  <c r="S3544" i="88"/>
  <c r="S3546" i="88"/>
  <c r="S3548" i="88"/>
  <c r="S3550" i="88"/>
  <c r="S3552" i="88"/>
  <c r="S3554" i="88"/>
  <c r="S3556" i="88"/>
  <c r="S3558" i="88"/>
  <c r="S3560" i="88"/>
  <c r="S3562" i="88"/>
  <c r="S3564" i="88"/>
  <c r="S3566" i="88"/>
  <c r="S3568" i="88"/>
  <c r="S3570" i="88"/>
  <c r="S3572" i="88"/>
  <c r="S3574" i="88"/>
  <c r="S3576" i="88"/>
  <c r="S3578" i="88"/>
  <c r="S3580" i="88"/>
  <c r="S3582" i="88"/>
  <c r="S3584" i="88"/>
  <c r="S3586" i="88"/>
  <c r="S3588" i="88"/>
  <c r="S3590" i="88"/>
  <c r="S3592" i="88"/>
  <c r="S3594" i="88"/>
  <c r="S3596" i="88"/>
  <c r="S3598" i="88"/>
  <c r="S3600" i="88"/>
  <c r="S3602" i="88"/>
  <c r="S3604" i="88"/>
  <c r="S3606" i="88"/>
  <c r="S3608" i="88"/>
  <c r="S3610" i="88"/>
  <c r="S3612" i="88"/>
  <c r="S3614" i="88"/>
  <c r="S3616" i="88"/>
  <c r="S3618" i="88"/>
  <c r="S3620" i="88"/>
  <c r="S3622" i="88"/>
  <c r="S3624" i="88"/>
  <c r="S3626" i="88"/>
  <c r="S3628" i="88"/>
  <c r="S3630" i="88"/>
  <c r="S3632" i="88"/>
  <c r="S3634" i="88"/>
  <c r="S3636" i="88"/>
  <c r="S3638" i="88"/>
  <c r="S3640" i="88"/>
  <c r="S3642" i="88"/>
  <c r="S3644" i="88"/>
  <c r="S3646" i="88"/>
  <c r="S3648" i="88"/>
  <c r="S3650" i="88"/>
  <c r="S3652" i="88"/>
  <c r="S3654" i="88"/>
  <c r="S3656" i="88"/>
  <c r="S3658" i="88"/>
  <c r="S3660" i="88"/>
  <c r="S4028" i="88"/>
  <c r="S64" i="88"/>
  <c r="S514" i="88"/>
  <c r="S516" i="88"/>
  <c r="S518" i="88"/>
  <c r="S520" i="88"/>
  <c r="S522" i="88"/>
  <c r="S524" i="88"/>
  <c r="S526" i="88"/>
  <c r="S528" i="88"/>
  <c r="S530" i="88"/>
  <c r="S532" i="88"/>
  <c r="S534" i="88"/>
  <c r="S536" i="88"/>
  <c r="S538" i="88"/>
  <c r="S540" i="88"/>
  <c r="S542" i="88"/>
  <c r="S544" i="88"/>
  <c r="S546" i="88"/>
  <c r="S548" i="88"/>
  <c r="S550" i="88"/>
  <c r="S552" i="88"/>
  <c r="S554" i="88"/>
  <c r="S556" i="88"/>
  <c r="S558" i="88"/>
  <c r="S560" i="88"/>
  <c r="S562" i="88"/>
  <c r="S564" i="88"/>
  <c r="S566" i="88"/>
  <c r="S568" i="88"/>
  <c r="S570" i="88"/>
  <c r="S572" i="88"/>
  <c r="S574" i="88"/>
  <c r="S576" i="88"/>
  <c r="S578" i="88"/>
  <c r="S580" i="88"/>
  <c r="S582" i="88"/>
  <c r="S584" i="88"/>
  <c r="S586" i="88"/>
  <c r="S588" i="88"/>
  <c r="S590" i="88"/>
  <c r="S592" i="88"/>
  <c r="S594" i="88"/>
  <c r="S596" i="88"/>
  <c r="S598" i="88"/>
  <c r="S600" i="88"/>
  <c r="S602" i="88"/>
  <c r="S604" i="88"/>
  <c r="S606" i="88"/>
  <c r="S608" i="88"/>
  <c r="S610" i="88"/>
  <c r="S612" i="88"/>
  <c r="S614" i="88"/>
  <c r="S616" i="88"/>
  <c r="S618" i="88"/>
  <c r="S620" i="88"/>
  <c r="S622" i="88"/>
  <c r="S624" i="88"/>
  <c r="S626" i="88"/>
  <c r="S628" i="88"/>
  <c r="S630" i="88"/>
  <c r="S632" i="88"/>
  <c r="S634" i="88"/>
  <c r="S636" i="88"/>
  <c r="S638" i="88"/>
  <c r="S640" i="88"/>
  <c r="S642" i="88"/>
  <c r="S644" i="88"/>
  <c r="S646" i="88"/>
  <c r="S648" i="88"/>
  <c r="S650" i="88"/>
  <c r="S652" i="88"/>
  <c r="S654" i="88"/>
  <c r="S656" i="88"/>
  <c r="S658" i="88"/>
  <c r="S660" i="88"/>
  <c r="S662" i="88"/>
  <c r="S664" i="88"/>
  <c r="S666" i="88"/>
  <c r="S668" i="88"/>
  <c r="S670" i="88"/>
  <c r="S672" i="88"/>
  <c r="S674" i="88"/>
  <c r="S676" i="88"/>
  <c r="S678" i="88"/>
  <c r="S680" i="88"/>
  <c r="S682" i="88"/>
  <c r="S684" i="88"/>
  <c r="S686" i="88"/>
  <c r="S688" i="88"/>
  <c r="S690" i="88"/>
  <c r="S692" i="88"/>
  <c r="S694" i="88"/>
  <c r="S696" i="88"/>
  <c r="S698" i="88"/>
  <c r="S700" i="88"/>
  <c r="S702" i="88"/>
  <c r="S704" i="88"/>
  <c r="S706" i="88"/>
  <c r="S708" i="88"/>
  <c r="S710" i="88"/>
  <c r="S712" i="88"/>
  <c r="S714" i="88"/>
  <c r="S716" i="88"/>
  <c r="S718" i="88"/>
  <c r="S720" i="88"/>
  <c r="S722" i="88"/>
  <c r="S724" i="88"/>
  <c r="S726" i="88"/>
  <c r="S728" i="88"/>
  <c r="S730" i="88"/>
  <c r="S732" i="88"/>
  <c r="S734" i="88"/>
  <c r="S736" i="88"/>
  <c r="S738" i="88"/>
  <c r="S740" i="88"/>
  <c r="S742" i="88"/>
  <c r="S744" i="88"/>
  <c r="S746" i="88"/>
  <c r="S748" i="88"/>
  <c r="S750" i="88"/>
  <c r="S752" i="88"/>
  <c r="S754" i="88"/>
  <c r="S756" i="88"/>
  <c r="S758" i="88"/>
  <c r="S760" i="88"/>
  <c r="S762" i="88"/>
  <c r="S764" i="88"/>
  <c r="S766" i="88"/>
  <c r="S768" i="88"/>
  <c r="S770" i="88"/>
  <c r="S772" i="88"/>
  <c r="S774" i="88"/>
  <c r="S776" i="88"/>
  <c r="S778" i="88"/>
  <c r="S780" i="88"/>
  <c r="S782" i="88"/>
  <c r="S784" i="88"/>
  <c r="S786" i="88"/>
  <c r="S788" i="88"/>
  <c r="S790" i="88"/>
  <c r="S792" i="88"/>
  <c r="S794" i="88"/>
  <c r="S796" i="88"/>
  <c r="S798" i="88"/>
  <c r="S800" i="88"/>
  <c r="S802" i="88"/>
  <c r="S804" i="88"/>
  <c r="S806" i="88"/>
  <c r="S808" i="88"/>
  <c r="S810" i="88"/>
  <c r="S812" i="88"/>
  <c r="S814" i="88"/>
  <c r="S816" i="88"/>
  <c r="S818" i="88"/>
  <c r="S820" i="88"/>
  <c r="S822" i="88"/>
  <c r="S824" i="88"/>
  <c r="S826" i="88"/>
  <c r="S828" i="88"/>
  <c r="S830" i="88"/>
  <c r="S832" i="88"/>
  <c r="S834" i="88"/>
  <c r="S836" i="88"/>
  <c r="S838" i="88"/>
  <c r="S840" i="88"/>
  <c r="S842" i="88"/>
  <c r="S844" i="88"/>
  <c r="S846" i="88"/>
  <c r="S848" i="88"/>
  <c r="S850" i="88"/>
  <c r="S852" i="88"/>
  <c r="S854" i="88"/>
  <c r="S856" i="88"/>
  <c r="S858" i="88"/>
  <c r="S860" i="88"/>
  <c r="S862" i="88"/>
  <c r="S864" i="88"/>
  <c r="S866" i="88"/>
  <c r="S868" i="88"/>
  <c r="S870" i="88"/>
  <c r="S872" i="88"/>
  <c r="S874" i="88"/>
  <c r="S876" i="88"/>
  <c r="S878" i="88"/>
  <c r="S880" i="88"/>
  <c r="S882" i="88"/>
  <c r="S884" i="88"/>
  <c r="S886" i="88"/>
  <c r="S888" i="88"/>
  <c r="S890" i="88"/>
  <c r="S892" i="88"/>
  <c r="S894" i="88"/>
  <c r="S896" i="88"/>
  <c r="S898" i="88"/>
  <c r="S900" i="88"/>
  <c r="S902" i="88"/>
  <c r="S904" i="88"/>
  <c r="S906" i="88"/>
  <c r="S908" i="88"/>
  <c r="S910" i="88"/>
  <c r="S912" i="88"/>
  <c r="S914" i="88"/>
  <c r="S916" i="88"/>
  <c r="S918" i="88"/>
  <c r="S920" i="88"/>
  <c r="S922" i="88"/>
  <c r="S924" i="88"/>
  <c r="S926" i="88"/>
  <c r="S928" i="88"/>
  <c r="S930" i="88"/>
  <c r="S932" i="88"/>
  <c r="S934" i="88"/>
  <c r="S936" i="88"/>
  <c r="S938" i="88"/>
  <c r="S940" i="88"/>
  <c r="S942" i="88"/>
  <c r="S944" i="88"/>
  <c r="S946" i="88"/>
  <c r="S948" i="88"/>
  <c r="S950" i="88"/>
  <c r="S5" i="88"/>
  <c r="S952" i="88"/>
  <c r="S954" i="88"/>
  <c r="S956" i="88"/>
  <c r="S958" i="88"/>
  <c r="S960" i="88"/>
  <c r="S962" i="88"/>
  <c r="S964" i="88"/>
  <c r="S966" i="88"/>
  <c r="S968" i="88"/>
  <c r="S970" i="88"/>
  <c r="S972" i="88"/>
  <c r="S974" i="88"/>
  <c r="S976" i="88"/>
  <c r="S978" i="88"/>
  <c r="S980" i="88"/>
  <c r="S982" i="88"/>
  <c r="S984" i="88"/>
  <c r="S986" i="88"/>
  <c r="S988" i="88"/>
  <c r="S990" i="88"/>
  <c r="S992" i="88"/>
  <c r="S994" i="88"/>
  <c r="S996" i="88"/>
  <c r="S998" i="88"/>
  <c r="S1000" i="88"/>
  <c r="S1002" i="88"/>
  <c r="S1004" i="88"/>
  <c r="S1006" i="88"/>
  <c r="S1008" i="88"/>
  <c r="S1010" i="88"/>
  <c r="S1012" i="88"/>
  <c r="S1014" i="88"/>
  <c r="S1016" i="88"/>
  <c r="S1018" i="88"/>
  <c r="S1020" i="88"/>
  <c r="S1022" i="88"/>
  <c r="S1024" i="88"/>
  <c r="S1026" i="88"/>
  <c r="S1028" i="88"/>
  <c r="S1030" i="88"/>
  <c r="S1032" i="88"/>
  <c r="S1034" i="88"/>
  <c r="S1036" i="88"/>
  <c r="S1038" i="88"/>
  <c r="S1040" i="88"/>
  <c r="S1042" i="88"/>
  <c r="S1044" i="88"/>
  <c r="S1046" i="88"/>
  <c r="S1048" i="88"/>
  <c r="S1050" i="88"/>
  <c r="S1052" i="88"/>
  <c r="S1054" i="88"/>
  <c r="S1056" i="88"/>
  <c r="S1058" i="88"/>
  <c r="S1060" i="88"/>
  <c r="S1062" i="88"/>
  <c r="S1064" i="88"/>
  <c r="S1066" i="88"/>
  <c r="S1068" i="88"/>
  <c r="S1070" i="88"/>
  <c r="S1072" i="88"/>
  <c r="S1074" i="88"/>
  <c r="S1076" i="88"/>
  <c r="S1078" i="88"/>
  <c r="S1080" i="88"/>
  <c r="S1082" i="88"/>
  <c r="S1084" i="88"/>
  <c r="S1086" i="88"/>
  <c r="S1088" i="88"/>
  <c r="S1090" i="88"/>
  <c r="S1092" i="88"/>
  <c r="S1094" i="88"/>
  <c r="S1096" i="88"/>
  <c r="S1098" i="88"/>
  <c r="S1100" i="88"/>
  <c r="S1102" i="88"/>
  <c r="S1104" i="88"/>
  <c r="S1106" i="88"/>
  <c r="S1108" i="88"/>
  <c r="S1110" i="88"/>
  <c r="S1112" i="88"/>
  <c r="S1114" i="88"/>
  <c r="S1116" i="88"/>
  <c r="S1118" i="88"/>
  <c r="S1120" i="88"/>
  <c r="S1122" i="88"/>
  <c r="S1124" i="88"/>
  <c r="S1126" i="88"/>
  <c r="S1128" i="88"/>
  <c r="S1130" i="88"/>
  <c r="S1132" i="88"/>
  <c r="S1134" i="88"/>
  <c r="S1136" i="88"/>
  <c r="S1138" i="88"/>
  <c r="S1140" i="88"/>
  <c r="S1142" i="88"/>
  <c r="S1144" i="88"/>
  <c r="S1146" i="88"/>
  <c r="S1148" i="88"/>
  <c r="S1150" i="88"/>
  <c r="S1152" i="88"/>
  <c r="S1154" i="88"/>
  <c r="S1156" i="88"/>
  <c r="S1158" i="88"/>
  <c r="S1160" i="88"/>
  <c r="S1162" i="88"/>
  <c r="S1164" i="88"/>
  <c r="S1166" i="88"/>
  <c r="S1168" i="88"/>
  <c r="S1170" i="88"/>
  <c r="S1172" i="88"/>
  <c r="S1174" i="88"/>
  <c r="S1176" i="88"/>
  <c r="S1178" i="88"/>
  <c r="S1180" i="88"/>
  <c r="S1182" i="88"/>
  <c r="S1184" i="88"/>
  <c r="S1186" i="88"/>
  <c r="S1188" i="88"/>
  <c r="S1190" i="88"/>
  <c r="S1192" i="88"/>
  <c r="S1194" i="88"/>
  <c r="S1196" i="88"/>
  <c r="S1198" i="88"/>
  <c r="S1200" i="88"/>
  <c r="S1202" i="88"/>
  <c r="S1204" i="88"/>
  <c r="S1206" i="88"/>
  <c r="S1208" i="88"/>
  <c r="S1210" i="88"/>
  <c r="S1212" i="88"/>
  <c r="S1214" i="88"/>
  <c r="S1216" i="88"/>
  <c r="S1218" i="88"/>
  <c r="S1220" i="88"/>
  <c r="S1222" i="88"/>
  <c r="S1224" i="88"/>
  <c r="S1226" i="88"/>
  <c r="S1228" i="88"/>
  <c r="S1230" i="88"/>
  <c r="S1232" i="88"/>
  <c r="S1234" i="88"/>
  <c r="S1236" i="88"/>
  <c r="S1238" i="88"/>
  <c r="S1240" i="88"/>
  <c r="S1242" i="88"/>
  <c r="S1244" i="88"/>
  <c r="S1246" i="88"/>
  <c r="S1248" i="88"/>
  <c r="S1250" i="88"/>
  <c r="S1252" i="88"/>
  <c r="S1254" i="88"/>
  <c r="S1256" i="88"/>
  <c r="S1258" i="88"/>
  <c r="S1260" i="88"/>
  <c r="S1262" i="88"/>
  <c r="S1264" i="88"/>
  <c r="S1266" i="88"/>
  <c r="S1268" i="88"/>
  <c r="S1270" i="88"/>
  <c r="S1272" i="88"/>
  <c r="S1274" i="88"/>
  <c r="S1276" i="88"/>
  <c r="S1278" i="88"/>
  <c r="S1280" i="88"/>
  <c r="S1282" i="88"/>
  <c r="S1284" i="88"/>
  <c r="S1286" i="88"/>
  <c r="S1288" i="88"/>
  <c r="S1290" i="88"/>
  <c r="T4189" i="88"/>
  <c r="S1292" i="88"/>
  <c r="S1294" i="88"/>
  <c r="S1296" i="88"/>
  <c r="S1298" i="88"/>
  <c r="S1300" i="88"/>
  <c r="S1302" i="88"/>
  <c r="S1304" i="88"/>
  <c r="S1306" i="88"/>
  <c r="S1308" i="88"/>
  <c r="S1310" i="88"/>
  <c r="S1312" i="88"/>
  <c r="S1314" i="88"/>
  <c r="S1316" i="88"/>
  <c r="S1318" i="88"/>
  <c r="S1320" i="88"/>
  <c r="S1322" i="88"/>
  <c r="S1324" i="88"/>
  <c r="S1326" i="88"/>
  <c r="S1328" i="88"/>
  <c r="S1330" i="88"/>
  <c r="S1332" i="88"/>
  <c r="S1334" i="88"/>
  <c r="S1336" i="88"/>
  <c r="S1338" i="88"/>
  <c r="S1340" i="88"/>
  <c r="S1342" i="88"/>
  <c r="S1344" i="88"/>
  <c r="S1346" i="88"/>
  <c r="S1348" i="88"/>
  <c r="S1350" i="88"/>
  <c r="S1352" i="88"/>
  <c r="S1354" i="88"/>
  <c r="S1356" i="88"/>
  <c r="S1358" i="88"/>
  <c r="S1360" i="88"/>
  <c r="S1362" i="88"/>
  <c r="S1364" i="88"/>
  <c r="S1366" i="88"/>
  <c r="S1368" i="88"/>
  <c r="S1370" i="88"/>
  <c r="S1372" i="88"/>
  <c r="S1374" i="88"/>
  <c r="S1376" i="88"/>
  <c r="S1378" i="88"/>
  <c r="S1380" i="88"/>
  <c r="S1382" i="88"/>
  <c r="S1384" i="88"/>
  <c r="S1386" i="88"/>
  <c r="S1388" i="88"/>
  <c r="S1390" i="88"/>
  <c r="S1392" i="88"/>
  <c r="S1394" i="88"/>
  <c r="S1396" i="88"/>
  <c r="S1398" i="88"/>
  <c r="S1400" i="88"/>
  <c r="S1402" i="88"/>
  <c r="S1404" i="88"/>
  <c r="S1406" i="88"/>
  <c r="S1408" i="88"/>
  <c r="S1410" i="88"/>
  <c r="S1412" i="88"/>
  <c r="S1414" i="88"/>
  <c r="S1416" i="88"/>
  <c r="S1418" i="88"/>
  <c r="S1420" i="88"/>
  <c r="S1422" i="88"/>
  <c r="S1424" i="88"/>
  <c r="S1426" i="88"/>
  <c r="S1428" i="88"/>
  <c r="S1430" i="88"/>
  <c r="S1432" i="88"/>
  <c r="S1434" i="88"/>
  <c r="S1436" i="88"/>
  <c r="S1438" i="88"/>
  <c r="S1440" i="88"/>
  <c r="S1442" i="88"/>
  <c r="S1444" i="88"/>
  <c r="S1446" i="88"/>
  <c r="S1448" i="88"/>
  <c r="S1450" i="88"/>
  <c r="S1452" i="88"/>
  <c r="S1454" i="88"/>
  <c r="S1456" i="88"/>
  <c r="S1458" i="88"/>
  <c r="S3662" i="88"/>
  <c r="T70" i="88"/>
  <c r="T82" i="88"/>
  <c r="T106" i="88"/>
  <c r="T166" i="88"/>
  <c r="T356" i="88"/>
  <c r="T408" i="88"/>
  <c r="T464" i="88"/>
  <c r="T472" i="88"/>
  <c r="S11" i="88"/>
  <c r="S17" i="88"/>
  <c r="S21" i="88"/>
  <c r="S27" i="88"/>
  <c r="S29" i="88"/>
  <c r="S31" i="88"/>
  <c r="S33" i="88"/>
  <c r="S35" i="88"/>
  <c r="S39" i="88"/>
  <c r="S41" i="88"/>
  <c r="S43" i="88"/>
  <c r="S47" i="88"/>
  <c r="S49" i="88"/>
  <c r="S53" i="88"/>
  <c r="S59" i="88"/>
  <c r="S61" i="88"/>
  <c r="S63" i="88"/>
  <c r="S67" i="88"/>
  <c r="S69" i="88"/>
  <c r="S71" i="88"/>
  <c r="S73" i="88"/>
  <c r="S83" i="88"/>
  <c r="S85" i="88"/>
  <c r="S89" i="88"/>
  <c r="S97" i="88"/>
  <c r="S99" i="88"/>
  <c r="S105" i="88"/>
  <c r="S109" i="88"/>
  <c r="S111" i="88"/>
  <c r="S115" i="88"/>
  <c r="S117" i="88"/>
  <c r="S121" i="88"/>
  <c r="S123" i="88"/>
  <c r="S125" i="88"/>
  <c r="S131" i="88"/>
  <c r="S135" i="88"/>
  <c r="S137" i="88"/>
  <c r="S141" i="88"/>
  <c r="S143" i="88"/>
  <c r="S147" i="88"/>
  <c r="S149" i="88"/>
  <c r="S155" i="88"/>
  <c r="S157" i="88"/>
  <c r="S161" i="88"/>
  <c r="S163" i="88"/>
  <c r="S169" i="88"/>
  <c r="S171" i="88"/>
  <c r="S177" i="88"/>
  <c r="S181" i="88"/>
  <c r="S183" i="88"/>
  <c r="S187" i="88"/>
  <c r="S191" i="88"/>
  <c r="S193" i="88"/>
  <c r="S197" i="88"/>
  <c r="S203" i="88"/>
  <c r="S205" i="88"/>
  <c r="S209" i="88"/>
  <c r="S211" i="88"/>
  <c r="S213" i="88"/>
  <c r="S217" i="88"/>
  <c r="S219" i="88"/>
  <c r="S227" i="88"/>
  <c r="S229" i="88"/>
  <c r="S233" i="88"/>
  <c r="S235" i="88"/>
  <c r="S239" i="88"/>
  <c r="S241" i="88"/>
  <c r="S247" i="88"/>
  <c r="S251" i="88"/>
  <c r="S255" i="88"/>
  <c r="S257" i="88"/>
  <c r="S261" i="88"/>
  <c r="S263" i="88"/>
  <c r="S269" i="88"/>
  <c r="S273" i="88"/>
  <c r="S275" i="88"/>
  <c r="S277" i="88"/>
  <c r="S281" i="88"/>
  <c r="S283" i="88"/>
  <c r="S287" i="88"/>
  <c r="S291" i="88"/>
  <c r="S295" i="88"/>
  <c r="S297" i="88"/>
  <c r="S305" i="88"/>
  <c r="S307" i="88"/>
  <c r="S309" i="88"/>
  <c r="S313" i="88"/>
  <c r="S315" i="88"/>
  <c r="T752" i="88"/>
  <c r="T776" i="88"/>
  <c r="T880" i="88"/>
  <c r="T912" i="88"/>
  <c r="S317" i="88"/>
  <c r="S323" i="88"/>
  <c r="S329" i="88"/>
  <c r="S331" i="88"/>
  <c r="S333" i="88"/>
  <c r="S337" i="88"/>
  <c r="S339" i="88"/>
  <c r="S345" i="88"/>
  <c r="S347" i="88"/>
  <c r="S353" i="88"/>
  <c r="S355" i="88"/>
  <c r="S361" i="88"/>
  <c r="S367" i="88"/>
  <c r="S369" i="88"/>
  <c r="S371" i="88"/>
  <c r="S377" i="88"/>
  <c r="S379" i="88"/>
  <c r="S385" i="88"/>
  <c r="S391" i="88"/>
  <c r="S399" i="88"/>
  <c r="S405" i="88"/>
  <c r="S407" i="88"/>
  <c r="S413" i="88"/>
  <c r="S415" i="88"/>
  <c r="S419" i="88"/>
  <c r="S425" i="88"/>
  <c r="S427" i="88"/>
  <c r="S429" i="88"/>
  <c r="S435" i="88"/>
  <c r="S441" i="88"/>
  <c r="S447" i="88"/>
  <c r="S449" i="88"/>
  <c r="S451" i="88"/>
  <c r="S455" i="88"/>
  <c r="S457" i="88"/>
  <c r="S461" i="88"/>
  <c r="S469" i="88"/>
  <c r="S475" i="88"/>
  <c r="S481" i="88"/>
  <c r="S487" i="88"/>
  <c r="S493" i="88"/>
  <c r="S495" i="88"/>
  <c r="S499" i="88"/>
  <c r="S503" i="88"/>
  <c r="S505" i="88"/>
  <c r="S513" i="88"/>
  <c r="S519" i="88"/>
  <c r="S521" i="88"/>
  <c r="S529" i="88"/>
  <c r="S533" i="88"/>
  <c r="S537" i="88"/>
  <c r="S541" i="88"/>
  <c r="S543" i="88"/>
  <c r="S551" i="88"/>
  <c r="S553" i="88"/>
  <c r="S559" i="88"/>
  <c r="S567" i="88"/>
  <c r="S573" i="88"/>
  <c r="S577" i="88"/>
  <c r="S579" i="88"/>
  <c r="S589" i="88"/>
  <c r="S591" i="88"/>
  <c r="S597" i="88"/>
  <c r="S599" i="88"/>
  <c r="S605" i="88"/>
  <c r="S611" i="88"/>
  <c r="S619" i="88"/>
  <c r="S621" i="88"/>
  <c r="S625" i="88"/>
  <c r="S635" i="88"/>
  <c r="S641" i="88"/>
  <c r="S649" i="88"/>
  <c r="S655" i="88"/>
  <c r="S657" i="88"/>
  <c r="S661" i="88"/>
  <c r="S665" i="88"/>
  <c r="S671" i="88"/>
  <c r="S673" i="88"/>
  <c r="S677" i="88"/>
  <c r="S681" i="88"/>
  <c r="S691" i="88"/>
  <c r="S695" i="88"/>
  <c r="S697" i="88"/>
  <c r="S699" i="88"/>
  <c r="S703" i="88"/>
  <c r="T62" i="88"/>
  <c r="T74" i="88"/>
  <c r="T114" i="88"/>
  <c r="T146" i="88"/>
  <c r="T158" i="88"/>
  <c r="T194" i="88"/>
  <c r="T230" i="88"/>
  <c r="T258" i="88"/>
  <c r="T278" i="88"/>
  <c r="T306" i="88"/>
  <c r="T312" i="88"/>
  <c r="S705" i="88"/>
  <c r="S709" i="88"/>
  <c r="S711" i="88"/>
  <c r="S719" i="88"/>
  <c r="S725" i="88"/>
  <c r="S727" i="88"/>
  <c r="S735" i="88"/>
  <c r="S741" i="88"/>
  <c r="S743" i="88"/>
  <c r="S747" i="88"/>
  <c r="S749" i="88"/>
  <c r="S753" i="88"/>
  <c r="S767" i="88"/>
  <c r="S771" i="88"/>
  <c r="S773" i="88"/>
  <c r="S775" i="88"/>
  <c r="S979" i="88"/>
  <c r="S989" i="88"/>
  <c r="S1005" i="88"/>
  <c r="S1201" i="88"/>
  <c r="S1217" i="88"/>
  <c r="S3664" i="88"/>
  <c r="S3666" i="88"/>
  <c r="S3668" i="88"/>
  <c r="S3670" i="88"/>
  <c r="S3672" i="88"/>
  <c r="S3674" i="88"/>
  <c r="S3676" i="88"/>
  <c r="S3678" i="88"/>
  <c r="S3680" i="88"/>
  <c r="S3682" i="88"/>
  <c r="S3684" i="88"/>
  <c r="S3686" i="88"/>
  <c r="S3688" i="88"/>
  <c r="S3690" i="88"/>
  <c r="S3692" i="88"/>
  <c r="S3694" i="88"/>
  <c r="S3696" i="88"/>
  <c r="S3698" i="88"/>
  <c r="S3700" i="88"/>
  <c r="S3702" i="88"/>
  <c r="S3704" i="88"/>
  <c r="S3706" i="88"/>
  <c r="S3708" i="88"/>
  <c r="S3710" i="88"/>
  <c r="S3712" i="88"/>
  <c r="S3714" i="88"/>
  <c r="S3716" i="88"/>
  <c r="S3718" i="88"/>
  <c r="S3720" i="88"/>
  <c r="S3722" i="88"/>
  <c r="S3724" i="88"/>
  <c r="S3726" i="88"/>
  <c r="S3728" i="88"/>
  <c r="S3730" i="88"/>
  <c r="S3732" i="88"/>
  <c r="S3734" i="88"/>
  <c r="S3736" i="88"/>
  <c r="S3738" i="88"/>
  <c r="S3740" i="88"/>
  <c r="S3742" i="88"/>
  <c r="S3744" i="88"/>
  <c r="S3746" i="88"/>
  <c r="S3748" i="88"/>
  <c r="S3750" i="88"/>
  <c r="S3752" i="88"/>
  <c r="S3754" i="88"/>
  <c r="S3756" i="88"/>
  <c r="S3758" i="88"/>
  <c r="S3760" i="88"/>
  <c r="S3762" i="88"/>
  <c r="S3764" i="88"/>
  <c r="S3766" i="88"/>
  <c r="S3768" i="88"/>
  <c r="S3770" i="88"/>
  <c r="S3772" i="88"/>
  <c r="S3774" i="88"/>
  <c r="S3776" i="88"/>
  <c r="S3778" i="88"/>
  <c r="S3780" i="88"/>
  <c r="S3782" i="88"/>
  <c r="S3784" i="88"/>
  <c r="S3786" i="88"/>
  <c r="S3788" i="88"/>
  <c r="S3790" i="88"/>
  <c r="S3792" i="88"/>
  <c r="S3794" i="88"/>
  <c r="S3796" i="88"/>
  <c r="S3798" i="88"/>
  <c r="S3800" i="88"/>
  <c r="S3802" i="88"/>
  <c r="S3804" i="88"/>
  <c r="S3806" i="88"/>
  <c r="S3808" i="88"/>
  <c r="S3810" i="88"/>
  <c r="S3812" i="88"/>
  <c r="S3814" i="88"/>
  <c r="S3816" i="88"/>
  <c r="S3818" i="88"/>
  <c r="S3820" i="88"/>
  <c r="S3822" i="88"/>
  <c r="S3824" i="88"/>
  <c r="S3826" i="88"/>
  <c r="S3828" i="88"/>
  <c r="S3830" i="88"/>
  <c r="S3832" i="88"/>
  <c r="S3834" i="88"/>
  <c r="S3836" i="88"/>
  <c r="S3838" i="88"/>
  <c r="S3840" i="88"/>
  <c r="S3842" i="88"/>
  <c r="S3844" i="88"/>
  <c r="S3846" i="88"/>
  <c r="S3848" i="88"/>
  <c r="S3850" i="88"/>
  <c r="S3852" i="88"/>
  <c r="S3854" i="88"/>
  <c r="S3856" i="88"/>
  <c r="S3858" i="88"/>
  <c r="S3860" i="88"/>
  <c r="S3862" i="88"/>
  <c r="S3864" i="88"/>
  <c r="S3866" i="88"/>
  <c r="S3868" i="88"/>
  <c r="S3870" i="88"/>
  <c r="S3872" i="88"/>
  <c r="S3874" i="88"/>
  <c r="S3876" i="88"/>
  <c r="S3878" i="88"/>
  <c r="S3880" i="88"/>
  <c r="S3882" i="88"/>
  <c r="S3884" i="88"/>
  <c r="S3886" i="88"/>
  <c r="T30" i="88"/>
  <c r="T126" i="88"/>
  <c r="T134" i="88"/>
  <c r="T138" i="88"/>
  <c r="S3888" i="88"/>
  <c r="S3890" i="88"/>
  <c r="S3892" i="88"/>
  <c r="S3894" i="88"/>
  <c r="S3896" i="88"/>
  <c r="S3898" i="88"/>
  <c r="S3900" i="88"/>
  <c r="S3902" i="88"/>
  <c r="S3904" i="88"/>
  <c r="S3906" i="88"/>
  <c r="S3908" i="88"/>
  <c r="S3910" i="88"/>
  <c r="S3912" i="88"/>
  <c r="S3914" i="88"/>
  <c r="S3916" i="88"/>
  <c r="S3918" i="88"/>
  <c r="S3920" i="88"/>
  <c r="S4030" i="88"/>
  <c r="S4032" i="88"/>
  <c r="S4034" i="88"/>
  <c r="S4036" i="88"/>
  <c r="S4038" i="88"/>
  <c r="S4040" i="88"/>
  <c r="S4042" i="88"/>
  <c r="S4044" i="88"/>
  <c r="S4046" i="88"/>
  <c r="S4048" i="88"/>
  <c r="S4050" i="88"/>
  <c r="S4052" i="88"/>
  <c r="S4054" i="88"/>
  <c r="S4056" i="88"/>
  <c r="S4058" i="88"/>
  <c r="S4060" i="88"/>
  <c r="S4062" i="88"/>
  <c r="S4064" i="88"/>
  <c r="S4066" i="88"/>
  <c r="S4068" i="88"/>
  <c r="S4070" i="88"/>
  <c r="S4072" i="88"/>
  <c r="S4074" i="88"/>
  <c r="S4076" i="88"/>
  <c r="S4078" i="88"/>
  <c r="S4080" i="88"/>
  <c r="S4082" i="88"/>
  <c r="S4084" i="88"/>
  <c r="S4086" i="88"/>
  <c r="S4088" i="88"/>
  <c r="S4090" i="88"/>
  <c r="S4092" i="88"/>
  <c r="S4094" i="88"/>
  <c r="S4096" i="88"/>
  <c r="S4098" i="88"/>
  <c r="S4100" i="88"/>
  <c r="S4102" i="88"/>
  <c r="S4104" i="88"/>
  <c r="S4106" i="88"/>
  <c r="S4108" i="88"/>
  <c r="S4110" i="88"/>
  <c r="S4112" i="88"/>
  <c r="S4114" i="88"/>
  <c r="S4116" i="88"/>
  <c r="S4118" i="88"/>
  <c r="S4120" i="88"/>
  <c r="S4122" i="88"/>
  <c r="S4124" i="88"/>
  <c r="S4126" i="88"/>
  <c r="S4128" i="88"/>
  <c r="S4130" i="88"/>
  <c r="S4132" i="88"/>
  <c r="S4134" i="88"/>
  <c r="S4136" i="88"/>
  <c r="S4138" i="88"/>
  <c r="S4140" i="88"/>
  <c r="S4142" i="88"/>
  <c r="S4144" i="88"/>
  <c r="S4146" i="88"/>
  <c r="S4148" i="88"/>
  <c r="S4150" i="88"/>
  <c r="S4152" i="88"/>
  <c r="S4154" i="88"/>
  <c r="S4156" i="88"/>
  <c r="S4158" i="88"/>
  <c r="S4160" i="88"/>
  <c r="S4162" i="88"/>
  <c r="S4164" i="88"/>
  <c r="T4" i="88"/>
  <c r="S7" i="88"/>
  <c r="S9" i="88"/>
  <c r="S15" i="88"/>
  <c r="S1233" i="88"/>
  <c r="S1265" i="88"/>
  <c r="S1281" i="88"/>
  <c r="S1329" i="88"/>
  <c r="T324" i="88"/>
  <c r="T400" i="88"/>
  <c r="T416" i="88"/>
  <c r="T448" i="88"/>
  <c r="T456" i="88"/>
  <c r="T476" i="88"/>
  <c r="T484" i="88"/>
  <c r="T498" i="88"/>
  <c r="T530" i="88"/>
  <c r="T538" i="88"/>
  <c r="T570" i="88"/>
  <c r="T578" i="88"/>
  <c r="T600" i="88"/>
  <c r="T608" i="88"/>
  <c r="T624" i="88"/>
  <c r="T636" i="88"/>
  <c r="T652" i="88"/>
  <c r="T660" i="88"/>
  <c r="T676" i="88"/>
  <c r="T692" i="88"/>
  <c r="T700" i="88"/>
  <c r="T708" i="88"/>
  <c r="T716" i="88"/>
  <c r="T724" i="88"/>
  <c r="T744" i="88"/>
  <c r="T748" i="88"/>
  <c r="T768" i="88"/>
  <c r="T784" i="88"/>
  <c r="T788" i="88"/>
  <c r="T800" i="88"/>
  <c r="T812" i="88"/>
  <c r="T826" i="88"/>
  <c r="T832" i="88"/>
  <c r="T838" i="88"/>
  <c r="T848" i="88"/>
  <c r="T850" i="88"/>
  <c r="T854" i="88"/>
  <c r="T868" i="88"/>
  <c r="T876" i="88"/>
  <c r="T890" i="88"/>
  <c r="T892" i="88"/>
  <c r="T900" i="88"/>
  <c r="T918" i="88"/>
  <c r="T944" i="88"/>
  <c r="T954" i="88"/>
  <c r="T958" i="88"/>
  <c r="T970" i="88"/>
  <c r="T974" i="88"/>
  <c r="T976" i="88"/>
  <c r="T988" i="88"/>
  <c r="T1002" i="88"/>
  <c r="T1016" i="88"/>
  <c r="S1137" i="88"/>
  <c r="S1153" i="88"/>
  <c r="S1169" i="88"/>
  <c r="S1185" i="88"/>
  <c r="S1638" i="88"/>
  <c r="S1640" i="88"/>
  <c r="S1692" i="88"/>
  <c r="S1694" i="88"/>
  <c r="S1696" i="88"/>
  <c r="S1698" i="88"/>
  <c r="S1700" i="88"/>
  <c r="S1702" i="88"/>
  <c r="S1704" i="88"/>
  <c r="S1706" i="88"/>
  <c r="S1708" i="88"/>
  <c r="S1710" i="88"/>
  <c r="S1712" i="88"/>
  <c r="S1714" i="88"/>
  <c r="S1716" i="88"/>
  <c r="S1718" i="88"/>
  <c r="S1720" i="88"/>
  <c r="S1722" i="88"/>
  <c r="S1724" i="88"/>
  <c r="S1726" i="88"/>
  <c r="S1728" i="88"/>
  <c r="S1730" i="88"/>
  <c r="S1732" i="88"/>
  <c r="S1734" i="88"/>
  <c r="S1736" i="88"/>
  <c r="S1738" i="88"/>
  <c r="S1740" i="88"/>
  <c r="S1742" i="88"/>
  <c r="S1744" i="88"/>
  <c r="S1746" i="88"/>
  <c r="S1748" i="88"/>
  <c r="S1750" i="88"/>
  <c r="S3922" i="88"/>
  <c r="S3924" i="88"/>
  <c r="S3926" i="88"/>
  <c r="S3928" i="88"/>
  <c r="S3930" i="88"/>
  <c r="S3932" i="88"/>
  <c r="S3934" i="88"/>
  <c r="S3936" i="88"/>
  <c r="S3938" i="88"/>
  <c r="S3940" i="88"/>
  <c r="S3942" i="88"/>
  <c r="S3944" i="88"/>
  <c r="S3946" i="88"/>
  <c r="S3948" i="88"/>
  <c r="S3950" i="88"/>
  <c r="S3952" i="88"/>
  <c r="S3954" i="88"/>
  <c r="S3956" i="88"/>
  <c r="S3958" i="88"/>
  <c r="S3960" i="88"/>
  <c r="S3962" i="88"/>
  <c r="S3964" i="88"/>
  <c r="S3966" i="88"/>
  <c r="S3968" i="88"/>
  <c r="S3970" i="88"/>
  <c r="S3972" i="88"/>
  <c r="S3974" i="88"/>
  <c r="S3976" i="88"/>
  <c r="S3978" i="88"/>
  <c r="S3980" i="88"/>
  <c r="S3982" i="88"/>
  <c r="S3984" i="88"/>
  <c r="S3986" i="88"/>
  <c r="S3988" i="88"/>
  <c r="S3990" i="88"/>
  <c r="S3992" i="88"/>
  <c r="S3994" i="88"/>
  <c r="S3996" i="88"/>
  <c r="S3998" i="88"/>
  <c r="S4000" i="88"/>
  <c r="S4002" i="88"/>
  <c r="S4004" i="88"/>
  <c r="S4006" i="88"/>
  <c r="S4008" i="88"/>
  <c r="S4010" i="88"/>
  <c r="S4012" i="88"/>
  <c r="S4014" i="88"/>
  <c r="S4016" i="88"/>
  <c r="S4018" i="88"/>
  <c r="S4020" i="88"/>
  <c r="S4022" i="88"/>
  <c r="S4024" i="88"/>
  <c r="S4026" i="88"/>
  <c r="S2441" i="88"/>
  <c r="S2457" i="88"/>
  <c r="S2473" i="88"/>
  <c r="S2489" i="88"/>
  <c r="S2505" i="88"/>
  <c r="S2521" i="88"/>
  <c r="S2537" i="88"/>
  <c r="S2553" i="88"/>
  <c r="S2569" i="88"/>
  <c r="S2585" i="88"/>
  <c r="S2601" i="88"/>
  <c r="S2617" i="88"/>
  <c r="T6" i="88"/>
  <c r="T8" i="88"/>
  <c r="T10" i="88"/>
  <c r="T12" i="88"/>
  <c r="T14" i="88"/>
  <c r="T16" i="88"/>
  <c r="T18" i="88"/>
  <c r="T20" i="88"/>
  <c r="T22" i="88"/>
  <c r="T24" i="88"/>
  <c r="T26" i="88"/>
  <c r="T28" i="88"/>
  <c r="T32" i="88"/>
  <c r="T34" i="88"/>
  <c r="T36" i="88"/>
  <c r="T38" i="88"/>
  <c r="T40" i="88"/>
  <c r="T42" i="88"/>
  <c r="T44" i="88"/>
  <c r="T46" i="88"/>
  <c r="T48" i="88"/>
  <c r="T50" i="88"/>
  <c r="T52" i="88"/>
  <c r="T54" i="88"/>
  <c r="T56" i="88"/>
  <c r="T58" i="88"/>
  <c r="T60" i="88"/>
  <c r="T64" i="88"/>
  <c r="T66" i="88"/>
  <c r="T68" i="88"/>
  <c r="T72" i="88"/>
  <c r="T76" i="88"/>
  <c r="T78" i="88"/>
  <c r="T80" i="88"/>
  <c r="T84" i="88"/>
  <c r="T86" i="88"/>
  <c r="T88" i="88"/>
  <c r="T90" i="88"/>
  <c r="T92" i="88"/>
  <c r="T94" i="88"/>
  <c r="T96" i="88"/>
  <c r="T98" i="88"/>
  <c r="T100" i="88"/>
  <c r="T102" i="88"/>
  <c r="T104" i="88"/>
  <c r="T108" i="88"/>
  <c r="T110" i="88"/>
  <c r="T112" i="88"/>
  <c r="S79" i="88"/>
  <c r="T116" i="88"/>
  <c r="T118" i="88"/>
  <c r="T120" i="88"/>
  <c r="T122" i="88"/>
  <c r="T124" i="88"/>
  <c r="T128" i="88"/>
  <c r="T130" i="88"/>
  <c r="T132" i="88"/>
  <c r="T136" i="88"/>
  <c r="T140" i="88"/>
  <c r="T142" i="88"/>
  <c r="T144" i="88"/>
  <c r="T148" i="88"/>
  <c r="T150" i="88"/>
  <c r="T152" i="88"/>
  <c r="T154" i="88"/>
  <c r="T156" i="88"/>
  <c r="T160" i="88"/>
  <c r="T162" i="88"/>
  <c r="T164" i="88"/>
  <c r="T168" i="88"/>
  <c r="T170" i="88"/>
  <c r="T172" i="88"/>
  <c r="T174" i="88"/>
  <c r="T176" i="88"/>
  <c r="T178" i="88"/>
  <c r="T180" i="88"/>
  <c r="T182" i="88"/>
  <c r="T184" i="88"/>
  <c r="T186" i="88"/>
  <c r="T188" i="88"/>
  <c r="T190" i="88"/>
  <c r="T192" i="88"/>
  <c r="T196" i="88"/>
  <c r="T198" i="88"/>
  <c r="T200" i="88"/>
  <c r="T202" i="88"/>
  <c r="T204" i="88"/>
  <c r="T206" i="88"/>
  <c r="T208" i="88"/>
  <c r="T210" i="88"/>
  <c r="T212" i="88"/>
  <c r="T214" i="88"/>
  <c r="T216" i="88"/>
  <c r="T218" i="88"/>
  <c r="T220" i="88"/>
  <c r="T222" i="88"/>
  <c r="T224" i="88"/>
  <c r="T226" i="88"/>
  <c r="T228" i="88"/>
  <c r="T232" i="88"/>
  <c r="T234" i="88"/>
  <c r="T236" i="88"/>
  <c r="T238" i="88"/>
  <c r="T240" i="88"/>
  <c r="T242" i="88"/>
  <c r="T244" i="88"/>
  <c r="T246" i="88"/>
  <c r="T248" i="88"/>
  <c r="T250" i="88"/>
  <c r="T252" i="88"/>
  <c r="T254" i="88"/>
  <c r="T256" i="88"/>
  <c r="T260" i="88"/>
  <c r="T262" i="88"/>
  <c r="T264" i="88"/>
  <c r="T266" i="88"/>
  <c r="T268" i="88"/>
  <c r="T270" i="88"/>
  <c r="T272" i="88"/>
  <c r="T274" i="88"/>
  <c r="T276" i="88"/>
  <c r="T280" i="88"/>
  <c r="T282" i="88"/>
  <c r="T284" i="88"/>
  <c r="T286" i="88"/>
  <c r="T288" i="88"/>
  <c r="T290" i="88"/>
  <c r="T292" i="88"/>
  <c r="T294" i="88"/>
  <c r="T296" i="88"/>
  <c r="T298" i="88"/>
  <c r="T300" i="88"/>
  <c r="T302" i="88"/>
  <c r="T304" i="88"/>
  <c r="T308" i="88"/>
  <c r="T310" i="88"/>
  <c r="T314" i="88"/>
  <c r="T316" i="88"/>
  <c r="T318" i="88"/>
  <c r="T320" i="88"/>
  <c r="T322" i="88"/>
  <c r="T326" i="88"/>
  <c r="T328" i="88"/>
  <c r="T330" i="88"/>
  <c r="T332" i="88"/>
  <c r="T334" i="88"/>
  <c r="T336" i="88"/>
  <c r="T338" i="88"/>
  <c r="T340" i="88"/>
  <c r="T342" i="88"/>
  <c r="T344" i="88"/>
  <c r="T346" i="88"/>
  <c r="T348" i="88"/>
  <c r="T350" i="88"/>
  <c r="T352" i="88"/>
  <c r="T354" i="88"/>
  <c r="T358" i="88"/>
  <c r="T360" i="88"/>
  <c r="T362" i="88"/>
  <c r="T364" i="88"/>
  <c r="T366" i="88"/>
  <c r="T368" i="88"/>
  <c r="T370" i="88"/>
  <c r="T372" i="88"/>
  <c r="T374" i="88"/>
  <c r="T376" i="88"/>
  <c r="T378" i="88"/>
  <c r="T380" i="88"/>
  <c r="T382" i="88"/>
  <c r="T384" i="88"/>
  <c r="T386" i="88"/>
  <c r="T388" i="88"/>
  <c r="T390" i="88"/>
  <c r="T392" i="88"/>
  <c r="T394" i="88"/>
  <c r="T396" i="88"/>
  <c r="T398" i="88"/>
  <c r="T402" i="88"/>
  <c r="T404" i="88"/>
  <c r="T406" i="88"/>
  <c r="T410" i="88"/>
  <c r="T412" i="88"/>
  <c r="T414" i="88"/>
  <c r="T418" i="88"/>
  <c r="T420" i="88"/>
  <c r="T422" i="88"/>
  <c r="T424" i="88"/>
  <c r="T426" i="88"/>
  <c r="T428" i="88"/>
  <c r="T430" i="88"/>
  <c r="T432" i="88"/>
  <c r="T434" i="88"/>
  <c r="T436" i="88"/>
  <c r="T438" i="88"/>
  <c r="T440" i="88"/>
  <c r="T442" i="88"/>
  <c r="T446" i="88"/>
  <c r="T450" i="88"/>
  <c r="T454" i="88"/>
  <c r="T458" i="88"/>
  <c r="T460" i="88"/>
  <c r="T462" i="88"/>
  <c r="T466" i="88"/>
  <c r="T468" i="88"/>
  <c r="T470" i="88"/>
  <c r="T474" i="88"/>
  <c r="T478" i="88"/>
  <c r="T480" i="88"/>
  <c r="T482" i="88"/>
  <c r="T486" i="88"/>
  <c r="T488" i="88"/>
  <c r="T490" i="88"/>
  <c r="T492" i="88"/>
  <c r="T494" i="88"/>
  <c r="T496" i="88"/>
  <c r="T500" i="88"/>
  <c r="T502" i="88"/>
  <c r="T504" i="88"/>
  <c r="T506" i="88"/>
  <c r="T508" i="88"/>
  <c r="T510" i="88"/>
  <c r="T512" i="88"/>
  <c r="T514" i="88"/>
  <c r="T516" i="88"/>
  <c r="T518" i="88"/>
  <c r="T520" i="88"/>
  <c r="T522" i="88"/>
  <c r="T524" i="88"/>
  <c r="T526" i="88"/>
  <c r="T528" i="88"/>
  <c r="T532" i="88"/>
  <c r="T534" i="88"/>
  <c r="T536" i="88"/>
  <c r="T540" i="88"/>
  <c r="T542" i="88"/>
  <c r="T544" i="88"/>
  <c r="T546" i="88"/>
  <c r="T548" i="88"/>
  <c r="T550" i="88"/>
  <c r="T552" i="88"/>
  <c r="T554" i="88"/>
  <c r="T556" i="88"/>
  <c r="T558" i="88"/>
  <c r="T560" i="88"/>
  <c r="T562" i="88"/>
  <c r="T564" i="88"/>
  <c r="T566" i="88"/>
  <c r="T568" i="88"/>
  <c r="T572" i="88"/>
  <c r="T574" i="88"/>
  <c r="T576" i="88"/>
  <c r="T580" i="88"/>
  <c r="T582" i="88"/>
  <c r="T584" i="88"/>
  <c r="T586" i="88"/>
  <c r="T588" i="88"/>
  <c r="T590" i="88"/>
  <c r="T592" i="88"/>
  <c r="T594" i="88"/>
  <c r="T596" i="88"/>
  <c r="T598" i="88"/>
  <c r="T602" i="88"/>
  <c r="T604" i="88"/>
  <c r="T606" i="88"/>
  <c r="T610" i="88"/>
  <c r="T612" i="88"/>
  <c r="T614" i="88"/>
  <c r="T616" i="88"/>
  <c r="T618" i="88"/>
  <c r="T620" i="88"/>
  <c r="T622" i="88"/>
  <c r="T626" i="88"/>
  <c r="T628" i="88"/>
  <c r="T630" i="88"/>
  <c r="T634" i="88"/>
  <c r="T638" i="88"/>
  <c r="T640" i="88"/>
  <c r="T642" i="88"/>
  <c r="T644" i="88"/>
  <c r="T646" i="88"/>
  <c r="T648" i="88"/>
  <c r="T650" i="88"/>
  <c r="T654" i="88"/>
  <c r="T656" i="88"/>
  <c r="T658" i="88"/>
  <c r="T662" i="88"/>
  <c r="T664" i="88"/>
  <c r="T666" i="88"/>
  <c r="T668" i="88"/>
  <c r="T670" i="88"/>
  <c r="T672" i="88"/>
  <c r="T674" i="88"/>
  <c r="T678" i="88"/>
  <c r="T680" i="88"/>
  <c r="T682" i="88"/>
  <c r="T684" i="88"/>
  <c r="T686" i="88"/>
  <c r="T688" i="88"/>
  <c r="T690" i="88"/>
  <c r="T694" i="88"/>
  <c r="T696" i="88"/>
  <c r="T698" i="88"/>
  <c r="T702" i="88"/>
  <c r="T704" i="88"/>
  <c r="T706" i="88"/>
  <c r="T710" i="88"/>
  <c r="T712" i="88"/>
  <c r="T714" i="88"/>
  <c r="T718" i="88"/>
  <c r="T720" i="88"/>
  <c r="T722" i="88"/>
  <c r="T726" i="88"/>
  <c r="T728" i="88"/>
  <c r="T730" i="88"/>
  <c r="T732" i="88"/>
  <c r="T734" i="88"/>
  <c r="T736" i="88"/>
  <c r="T738" i="88"/>
  <c r="T742" i="88"/>
  <c r="T746" i="88"/>
  <c r="T750" i="88"/>
  <c r="T754" i="88"/>
  <c r="T756" i="88"/>
  <c r="T758" i="88"/>
  <c r="T760" i="88"/>
  <c r="T762" i="88"/>
  <c r="T764" i="88"/>
  <c r="T766" i="88"/>
  <c r="T770" i="88"/>
  <c r="T772" i="88"/>
  <c r="T774" i="88"/>
  <c r="T778" i="88"/>
  <c r="T780" i="88"/>
  <c r="T782" i="88"/>
  <c r="T786" i="88"/>
  <c r="T790" i="88"/>
  <c r="T792" i="88"/>
  <c r="T794" i="88"/>
  <c r="T798" i="88"/>
  <c r="T802" i="88"/>
  <c r="T806" i="88"/>
  <c r="T808" i="88"/>
  <c r="T810" i="88"/>
  <c r="T814" i="88"/>
  <c r="T816" i="88"/>
  <c r="T818" i="88"/>
  <c r="T822" i="88"/>
  <c r="T824" i="88"/>
  <c r="T828" i="88"/>
  <c r="T830" i="88"/>
  <c r="T834" i="88"/>
  <c r="T836" i="88"/>
  <c r="T840" i="88"/>
  <c r="T842" i="88"/>
  <c r="T846" i="88"/>
  <c r="T852" i="88"/>
  <c r="T856" i="88"/>
  <c r="T858" i="88"/>
  <c r="T864" i="88"/>
  <c r="T872" i="88"/>
  <c r="T878" i="88"/>
  <c r="T882" i="88"/>
  <c r="T884" i="88"/>
  <c r="T888" i="88"/>
  <c r="T896" i="88"/>
  <c r="T898" i="88"/>
  <c r="T902" i="88"/>
  <c r="T908" i="88"/>
  <c r="T910" i="88"/>
  <c r="T914" i="88"/>
  <c r="T916" i="88"/>
  <c r="T920" i="88"/>
  <c r="T922" i="88"/>
  <c r="T926" i="88"/>
  <c r="T928" i="88"/>
  <c r="T930" i="88"/>
  <c r="T932" i="88"/>
  <c r="T936" i="88"/>
  <c r="T940" i="88"/>
  <c r="T942" i="88"/>
  <c r="T946" i="88"/>
  <c r="T948" i="88"/>
  <c r="T952" i="88"/>
  <c r="T960" i="88"/>
  <c r="T962" i="88"/>
  <c r="T966" i="88"/>
  <c r="T972" i="88"/>
  <c r="T978" i="88"/>
  <c r="T980" i="88"/>
  <c r="T984" i="88"/>
  <c r="S91" i="88"/>
  <c r="S93" i="88"/>
  <c r="S779" i="88"/>
  <c r="S781" i="88"/>
  <c r="S793" i="88"/>
  <c r="S795" i="88"/>
  <c r="S799" i="88"/>
  <c r="S801" i="88"/>
  <c r="S805" i="88"/>
  <c r="S809" i="88"/>
  <c r="S835" i="88"/>
  <c r="S851" i="88"/>
  <c r="S863" i="88"/>
  <c r="S867" i="88"/>
  <c r="S869" i="88"/>
  <c r="S875" i="88"/>
  <c r="S891" i="88"/>
  <c r="S893" i="88"/>
  <c r="S897" i="88"/>
  <c r="S903" i="88"/>
  <c r="S909" i="88"/>
  <c r="S915" i="88"/>
  <c r="S925" i="88"/>
  <c r="S941" i="88"/>
  <c r="S955" i="88"/>
  <c r="S957" i="88"/>
  <c r="S961" i="88"/>
  <c r="S967" i="88"/>
  <c r="S973" i="88"/>
  <c r="T986" i="88"/>
  <c r="T990" i="88"/>
  <c r="T992" i="88"/>
  <c r="T994" i="88"/>
  <c r="T996" i="88"/>
  <c r="T1004" i="88"/>
  <c r="T1010" i="88"/>
  <c r="T1012" i="88"/>
  <c r="T1018" i="88"/>
  <c r="T1020" i="88"/>
  <c r="T1024" i="88"/>
  <c r="T1030" i="88"/>
  <c r="T1036" i="88"/>
  <c r="T1042" i="88"/>
  <c r="T1048" i="88"/>
  <c r="T1052" i="88"/>
  <c r="T1054" i="88"/>
  <c r="T1060" i="88"/>
  <c r="T1066" i="88"/>
  <c r="T1068" i="88"/>
  <c r="T1072" i="88"/>
  <c r="T1076" i="88"/>
  <c r="T1078" i="88"/>
  <c r="T1082" i="88"/>
  <c r="T1084" i="88"/>
  <c r="T1088" i="88"/>
  <c r="T1094" i="88"/>
  <c r="T1098" i="88"/>
  <c r="T1100" i="88"/>
  <c r="T1104" i="88"/>
  <c r="T1106" i="88"/>
  <c r="T1110" i="88"/>
  <c r="T1112" i="88"/>
  <c r="T1116" i="88"/>
  <c r="T1118" i="88"/>
  <c r="T1132" i="88"/>
  <c r="T1134" i="88"/>
  <c r="T1140" i="88"/>
  <c r="T1142" i="88"/>
  <c r="T1146" i="88"/>
  <c r="T1148" i="88"/>
  <c r="T1152" i="88"/>
  <c r="T1158" i="88"/>
  <c r="T1164" i="88"/>
  <c r="T1170" i="88"/>
  <c r="T1174" i="88"/>
  <c r="T1176" i="88"/>
  <c r="T1180" i="88"/>
  <c r="T1186" i="88"/>
  <c r="T1190" i="88"/>
  <c r="T1192" i="88"/>
  <c r="T1198" i="88"/>
  <c r="T1204" i="88"/>
  <c r="T1206" i="88"/>
  <c r="T1210" i="88"/>
  <c r="T1212" i="88"/>
  <c r="T1216" i="88"/>
  <c r="T1218" i="88"/>
  <c r="T1222" i="88"/>
  <c r="T1224" i="88"/>
  <c r="T1228" i="88"/>
  <c r="T1230" i="88"/>
  <c r="T1234" i="88"/>
  <c r="T1238" i="88"/>
  <c r="T1240" i="88"/>
  <c r="T1254" i="88"/>
  <c r="T1262" i="88"/>
  <c r="T1268" i="88"/>
  <c r="T1270" i="88"/>
  <c r="T1274" i="88"/>
  <c r="T1280" i="88"/>
  <c r="T1286" i="88"/>
  <c r="T1292" i="88"/>
  <c r="T1296" i="88"/>
  <c r="T1298" i="88"/>
  <c r="T1302" i="88"/>
  <c r="T1304" i="88"/>
  <c r="T1308" i="88"/>
  <c r="T1314" i="88"/>
  <c r="T1318" i="88"/>
  <c r="T1320" i="88"/>
  <c r="T1326" i="88"/>
  <c r="T1332" i="88"/>
  <c r="T1334" i="88"/>
  <c r="T1338" i="88"/>
  <c r="T1344" i="88"/>
  <c r="T1350" i="88"/>
  <c r="T1356" i="88"/>
  <c r="T1360" i="88"/>
  <c r="T1362" i="88"/>
  <c r="T1366" i="88"/>
  <c r="T1368" i="88"/>
  <c r="T1372" i="88"/>
  <c r="T1378" i="88"/>
  <c r="T1382" i="88"/>
  <c r="T1384" i="88"/>
  <c r="T1390" i="88"/>
  <c r="T1396" i="88"/>
  <c r="T1398" i="88"/>
  <c r="T1402" i="88"/>
  <c r="T1408" i="88"/>
  <c r="T1414" i="88"/>
  <c r="T1420" i="88"/>
  <c r="T1426" i="88"/>
  <c r="T1430" i="88"/>
  <c r="T1432" i="88"/>
  <c r="T1446" i="88"/>
  <c r="T1454" i="88"/>
  <c r="T1460" i="88"/>
  <c r="T1462" i="88"/>
  <c r="T1466" i="88"/>
  <c r="T1478" i="88"/>
  <c r="T1494" i="88"/>
  <c r="T1510" i="88"/>
  <c r="T1518" i="88"/>
  <c r="T1524" i="88"/>
  <c r="T1526" i="88"/>
  <c r="T1542" i="88"/>
  <c r="T1558" i="88"/>
  <c r="T1574" i="88"/>
  <c r="T1590" i="88"/>
  <c r="T1606" i="88"/>
  <c r="T1622" i="88"/>
  <c r="T1638" i="88"/>
  <c r="T1654" i="88"/>
  <c r="T1668" i="88"/>
  <c r="T1676" i="88"/>
  <c r="T1682" i="88"/>
  <c r="T1684" i="88"/>
  <c r="T1688" i="88"/>
  <c r="T1700" i="88"/>
  <c r="T1716" i="88"/>
  <c r="T1732" i="88"/>
  <c r="T1740" i="88"/>
  <c r="T1746" i="88"/>
  <c r="T1748" i="88"/>
  <c r="T1752" i="88"/>
  <c r="T1764" i="88"/>
  <c r="T1780" i="88"/>
  <c r="T1796" i="88"/>
  <c r="T1804" i="88"/>
  <c r="T1810" i="88"/>
  <c r="T1812" i="88"/>
  <c r="T1816" i="88"/>
  <c r="T1828" i="88"/>
  <c r="T1844" i="88"/>
  <c r="T1860" i="88"/>
  <c r="T1868" i="88"/>
  <c r="T1874" i="88"/>
  <c r="T1876" i="88"/>
  <c r="T1880" i="88"/>
  <c r="T1892" i="88"/>
  <c r="T1908" i="88"/>
  <c r="T1924" i="88"/>
  <c r="T1932" i="88"/>
  <c r="T1938" i="88"/>
  <c r="T1940" i="88"/>
  <c r="T1944" i="88"/>
  <c r="T1956" i="88"/>
  <c r="T1972" i="88"/>
  <c r="T1988" i="88"/>
  <c r="T1996" i="88"/>
  <c r="T2002" i="88"/>
  <c r="T2004" i="88"/>
  <c r="T2008" i="88"/>
  <c r="T2020" i="88"/>
  <c r="T2036" i="88"/>
  <c r="T2052" i="88"/>
  <c r="T2060" i="88"/>
  <c r="T2068" i="88"/>
  <c r="S1007" i="88"/>
  <c r="S1015" i="88"/>
  <c r="S1031" i="88"/>
  <c r="S1047" i="88"/>
  <c r="S1063" i="88"/>
  <c r="S1079" i="88"/>
  <c r="S1095" i="88"/>
  <c r="S1111" i="88"/>
  <c r="S1127" i="88"/>
  <c r="S1249" i="88"/>
  <c r="S1297" i="88"/>
  <c r="S1313" i="88"/>
  <c r="S1345" i="88"/>
  <c r="S1361" i="88"/>
  <c r="S1377" i="88"/>
  <c r="S1393" i="88"/>
  <c r="S1409" i="88"/>
  <c r="S1425" i="88"/>
  <c r="S1441" i="88"/>
  <c r="S1457" i="88"/>
  <c r="S1473" i="88"/>
  <c r="S1489" i="88"/>
  <c r="S1505" i="88"/>
  <c r="S1521" i="88"/>
  <c r="S1537" i="88"/>
  <c r="S1553" i="88"/>
  <c r="S1569" i="88"/>
  <c r="S1679" i="88"/>
  <c r="S1695" i="88"/>
  <c r="S1711" i="88"/>
  <c r="S1727" i="88"/>
  <c r="S1743" i="88"/>
  <c r="S1759" i="88"/>
  <c r="S1775" i="88"/>
  <c r="S1791" i="88"/>
  <c r="S1807" i="88"/>
  <c r="S1823" i="88"/>
  <c r="S1839" i="88"/>
  <c r="S1855" i="88"/>
  <c r="S1871" i="88"/>
  <c r="S1887" i="88"/>
  <c r="S1903" i="88"/>
  <c r="S1919" i="88"/>
  <c r="S1935" i="88"/>
  <c r="S1951" i="88"/>
  <c r="S1967" i="88"/>
  <c r="S1983" i="88"/>
  <c r="S1999" i="88"/>
  <c r="S2015" i="88"/>
  <c r="S2031" i="88"/>
  <c r="S2047" i="88"/>
  <c r="T2084" i="88"/>
  <c r="T2100" i="88"/>
  <c r="T2116" i="88"/>
  <c r="T2132" i="88"/>
  <c r="T2148" i="88"/>
  <c r="T2164" i="88"/>
  <c r="T2180" i="88"/>
  <c r="T2196" i="88"/>
  <c r="T2212" i="88"/>
  <c r="T2228" i="88"/>
  <c r="T2234" i="88"/>
  <c r="T2238" i="88"/>
  <c r="T2240" i="88"/>
  <c r="T2254" i="88"/>
  <c r="T2270" i="88"/>
  <c r="T2280" i="88"/>
  <c r="T2286" i="88"/>
  <c r="T2292" i="88"/>
  <c r="T2298" i="88"/>
  <c r="T2302" i="88"/>
  <c r="T2304" i="88"/>
  <c r="T2318" i="88"/>
  <c r="T2334" i="88"/>
  <c r="T2344" i="88"/>
  <c r="T2350" i="88"/>
  <c r="T2356" i="88"/>
  <c r="T2362" i="88"/>
  <c r="T2366" i="88"/>
  <c r="T2368" i="88"/>
  <c r="T2382" i="88"/>
  <c r="T2398" i="88"/>
  <c r="T2408" i="88"/>
  <c r="T2414" i="88"/>
  <c r="T2420" i="88"/>
  <c r="T2426" i="88"/>
  <c r="T2430" i="88"/>
  <c r="T2432" i="88"/>
  <c r="T2446" i="88"/>
  <c r="T2462" i="88"/>
  <c r="T2472" i="88"/>
  <c r="T2478" i="88"/>
  <c r="T2484" i="88"/>
  <c r="T2490" i="88"/>
  <c r="T2494" i="88"/>
  <c r="T2496" i="88"/>
  <c r="T2510" i="88"/>
  <c r="T2526" i="88"/>
  <c r="T2536" i="88"/>
  <c r="T2542" i="88"/>
  <c r="T2548" i="88"/>
  <c r="T2554" i="88"/>
  <c r="T2558" i="88"/>
  <c r="T2560" i="88"/>
  <c r="T2574" i="88"/>
  <c r="T2590" i="88"/>
  <c r="T2606" i="88"/>
  <c r="T2622" i="88"/>
  <c r="T2638" i="88"/>
  <c r="T2654" i="88"/>
  <c r="T2670" i="88"/>
  <c r="T2686" i="88"/>
  <c r="T2702" i="88"/>
  <c r="T2718" i="88"/>
  <c r="T2734" i="88"/>
  <c r="T2750" i="88"/>
  <c r="T2766" i="88"/>
  <c r="T2782" i="88"/>
  <c r="T2798" i="88"/>
  <c r="T2814" i="88"/>
  <c r="T2830" i="88"/>
  <c r="T2846" i="88"/>
  <c r="T2862" i="88"/>
  <c r="T2878" i="88"/>
  <c r="T2894" i="88"/>
  <c r="T2910" i="88"/>
  <c r="T2926" i="88"/>
  <c r="T2942" i="88"/>
  <c r="T2958" i="88"/>
  <c r="T2974" i="88"/>
  <c r="T2990" i="88"/>
  <c r="T3006" i="88"/>
  <c r="T3022" i="88"/>
  <c r="T3038" i="88"/>
  <c r="T3054" i="88"/>
  <c r="T3070" i="88"/>
  <c r="S2233" i="88"/>
  <c r="S2249" i="88"/>
  <c r="S2265" i="88"/>
  <c r="S2281" i="88"/>
  <c r="S2297" i="88"/>
  <c r="S2313" i="88"/>
  <c r="S2329" i="88"/>
  <c r="S2345" i="88"/>
  <c r="S2361" i="88"/>
  <c r="S2377" i="88"/>
  <c r="S2393" i="88"/>
  <c r="S2409" i="88"/>
  <c r="S2425" i="88"/>
  <c r="S1642" i="88"/>
  <c r="S1644" i="88"/>
  <c r="S1646" i="88"/>
  <c r="S1648" i="88"/>
  <c r="S1650" i="88"/>
  <c r="S1652" i="88"/>
  <c r="S1654" i="88"/>
  <c r="S1656" i="88"/>
  <c r="S1658" i="88"/>
  <c r="S1660" i="88"/>
  <c r="S1662" i="88"/>
  <c r="S1664" i="88"/>
  <c r="S1666" i="88"/>
  <c r="S1668" i="88"/>
  <c r="S1670" i="88"/>
  <c r="S1672" i="88"/>
  <c r="S1674" i="88"/>
  <c r="S1676" i="88"/>
  <c r="S1678" i="88"/>
  <c r="S1680" i="88"/>
  <c r="S1682" i="88"/>
  <c r="S1684" i="88"/>
  <c r="S1686" i="88"/>
  <c r="S1688" i="88"/>
  <c r="S1690" i="88"/>
  <c r="H4195" i="88"/>
  <c r="H4194" i="88"/>
  <c r="H4193" i="88"/>
  <c r="H4192" i="88"/>
  <c r="H4191" i="88"/>
  <c r="H4190" i="88"/>
  <c r="H4189" i="88"/>
  <c r="H4188" i="88"/>
  <c r="H4187" i="88"/>
  <c r="H4186" i="88"/>
  <c r="H4185" i="88"/>
  <c r="H4184" i="88"/>
  <c r="H4183" i="88"/>
  <c r="H4182" i="88"/>
  <c r="H4181" i="88"/>
  <c r="H4180" i="88"/>
  <c r="H4179" i="88"/>
  <c r="H4178" i="88"/>
  <c r="H4177" i="88"/>
  <c r="H4176" i="88"/>
  <c r="H4175" i="88"/>
  <c r="H4174" i="88"/>
  <c r="H4173" i="88"/>
  <c r="H4172" i="88"/>
  <c r="H4171" i="88"/>
  <c r="H4170" i="88"/>
  <c r="H4169" i="88"/>
  <c r="H4168" i="88"/>
  <c r="H4167" i="88"/>
  <c r="H4166" i="88"/>
  <c r="H4165" i="88"/>
  <c r="H4164" i="88"/>
  <c r="H4163" i="88"/>
  <c r="H4162" i="88"/>
  <c r="H4161" i="88"/>
  <c r="H4160" i="88"/>
  <c r="H4159" i="88"/>
  <c r="H4158" i="88"/>
  <c r="H4157" i="88"/>
  <c r="H4156" i="88"/>
  <c r="H4155" i="88"/>
  <c r="H4154" i="88"/>
  <c r="H4153" i="88"/>
  <c r="H4152" i="88"/>
  <c r="H4151" i="88"/>
  <c r="H4150" i="88"/>
  <c r="H4149" i="88"/>
  <c r="H4148" i="88"/>
  <c r="H4147" i="88"/>
  <c r="H4146" i="88"/>
  <c r="H4145" i="88"/>
  <c r="H4144" i="88"/>
  <c r="H4143" i="88"/>
  <c r="H4142" i="88"/>
  <c r="H4141" i="88"/>
  <c r="H4140" i="88"/>
  <c r="H4139" i="88"/>
  <c r="H4138" i="88"/>
  <c r="H4137" i="88"/>
  <c r="H4136" i="88"/>
  <c r="H4135" i="88"/>
  <c r="H4134" i="88"/>
  <c r="H4133" i="88"/>
  <c r="H4132" i="88"/>
  <c r="H4131" i="88"/>
  <c r="H4130" i="88"/>
  <c r="H4129" i="88"/>
  <c r="H4128" i="88"/>
  <c r="H4127" i="88"/>
  <c r="H4126" i="88"/>
  <c r="H4125" i="88"/>
  <c r="H4124" i="88"/>
  <c r="H4123" i="88"/>
  <c r="H4122" i="88"/>
  <c r="H4121" i="88"/>
  <c r="H4120" i="88"/>
  <c r="H4119" i="88"/>
  <c r="H4118" i="88"/>
  <c r="H4117" i="88"/>
  <c r="H4116" i="88"/>
  <c r="H4115" i="88"/>
  <c r="H4114" i="88"/>
  <c r="H4113" i="88"/>
  <c r="H4112" i="88"/>
  <c r="H4111" i="88"/>
  <c r="H4110" i="88"/>
  <c r="H4109" i="88"/>
  <c r="H4108" i="88"/>
  <c r="H4107" i="88"/>
  <c r="H4106" i="88"/>
  <c r="H4105" i="88"/>
  <c r="H4104" i="88"/>
  <c r="H4103" i="88"/>
  <c r="H4102" i="88"/>
  <c r="H4101" i="88"/>
  <c r="H4100" i="88"/>
  <c r="H4099" i="88"/>
  <c r="H4098" i="88"/>
  <c r="H4097" i="88"/>
  <c r="H4096" i="88"/>
  <c r="H4095" i="88"/>
  <c r="H4094" i="88"/>
  <c r="H4093" i="88"/>
  <c r="H4092" i="88"/>
  <c r="H4091" i="88"/>
  <c r="H4090" i="88"/>
  <c r="H4089" i="88"/>
  <c r="H4088" i="88"/>
  <c r="H4087" i="88"/>
  <c r="H4086" i="88"/>
  <c r="H4085" i="88"/>
  <c r="H4084" i="88"/>
  <c r="H4083" i="88"/>
  <c r="H4082" i="88"/>
  <c r="H4081" i="88"/>
  <c r="H4080" i="88"/>
  <c r="H4079" i="88"/>
  <c r="H4078" i="88"/>
  <c r="H4077" i="88"/>
  <c r="H4076" i="88"/>
  <c r="H4075" i="88"/>
  <c r="H4074" i="88"/>
  <c r="H4073" i="88"/>
  <c r="H4072" i="88"/>
  <c r="H4071" i="88"/>
  <c r="H4070" i="88"/>
  <c r="H4069" i="88"/>
  <c r="H4068" i="88"/>
  <c r="H4067" i="88"/>
  <c r="H4066" i="88"/>
  <c r="H4065" i="88"/>
  <c r="H4064" i="88"/>
  <c r="H4063" i="88"/>
  <c r="H4062" i="88"/>
  <c r="H4061" i="88"/>
  <c r="H4060" i="88"/>
  <c r="H4059" i="88"/>
  <c r="H4058" i="88"/>
  <c r="H4057" i="88"/>
  <c r="H4056" i="88"/>
  <c r="H4055" i="88"/>
  <c r="H4054" i="88"/>
  <c r="H4053" i="88"/>
  <c r="H4052" i="88"/>
  <c r="H4051" i="88"/>
  <c r="H4050" i="88"/>
  <c r="H4049" i="88"/>
  <c r="H4048" i="88"/>
  <c r="H4047" i="88"/>
  <c r="H4046" i="88"/>
  <c r="H4045" i="88"/>
  <c r="H4044" i="88"/>
  <c r="H4043" i="88"/>
  <c r="H4042" i="88"/>
  <c r="H4041" i="88"/>
  <c r="H4040" i="88"/>
  <c r="H4039" i="88"/>
  <c r="H4038" i="88"/>
  <c r="H4037" i="88"/>
  <c r="H4036" i="88"/>
  <c r="H4035" i="88"/>
  <c r="H4034" i="88"/>
  <c r="H4033" i="88"/>
  <c r="H4032" i="88"/>
  <c r="H4031" i="88"/>
  <c r="H4030" i="88"/>
  <c r="H4029" i="88"/>
  <c r="H4028" i="88"/>
  <c r="H4027" i="88"/>
  <c r="H4026" i="88"/>
  <c r="H4025" i="88"/>
  <c r="H4024" i="88"/>
  <c r="H4023" i="88"/>
  <c r="H4022" i="88"/>
  <c r="H4021" i="88"/>
  <c r="H4020" i="88"/>
  <c r="H4019" i="88"/>
  <c r="H4018" i="88"/>
  <c r="H4017" i="88"/>
  <c r="H4016" i="88"/>
  <c r="H4015" i="88"/>
  <c r="H4014" i="88"/>
  <c r="H4013" i="88"/>
  <c r="H4012" i="88"/>
  <c r="H4011" i="88"/>
  <c r="H4010" i="88"/>
  <c r="H4009" i="88"/>
  <c r="H4008" i="88"/>
  <c r="H4007" i="88"/>
  <c r="H4006" i="88"/>
  <c r="H4005" i="88"/>
  <c r="H4004" i="88"/>
  <c r="H4003" i="88"/>
  <c r="H4002" i="88"/>
  <c r="H4001" i="88"/>
  <c r="H4000" i="88"/>
  <c r="H3999" i="88"/>
  <c r="H3998" i="88"/>
  <c r="H3997" i="88"/>
  <c r="H3996" i="88"/>
  <c r="H3995" i="88"/>
  <c r="H3994" i="88"/>
  <c r="H3993" i="88"/>
  <c r="H3992" i="88"/>
  <c r="H3991" i="88"/>
  <c r="H3990" i="88"/>
  <c r="H3989" i="88"/>
  <c r="H3988" i="88"/>
  <c r="H3987" i="88"/>
  <c r="H3986" i="88"/>
  <c r="H3985" i="88"/>
  <c r="H3984" i="88"/>
  <c r="H3983" i="88"/>
  <c r="H3982" i="88"/>
  <c r="H3981" i="88"/>
  <c r="H3980" i="88"/>
  <c r="H3979" i="88"/>
  <c r="H3978" i="88"/>
  <c r="H3977" i="88"/>
  <c r="H3976" i="88"/>
  <c r="H3975" i="88"/>
  <c r="H3974" i="88"/>
  <c r="H3973" i="88"/>
  <c r="H3972" i="88"/>
  <c r="H3971" i="88"/>
  <c r="H3970" i="88"/>
  <c r="H3969" i="88"/>
  <c r="H3968" i="88"/>
  <c r="H3967" i="88"/>
  <c r="H3966" i="88"/>
  <c r="H3965" i="88"/>
  <c r="H3964" i="88"/>
  <c r="H3963" i="88"/>
  <c r="H3962" i="88"/>
  <c r="H3961" i="88"/>
  <c r="H3960" i="88"/>
  <c r="H3959" i="88"/>
  <c r="H3958" i="88"/>
  <c r="H3957" i="88"/>
  <c r="H3956" i="88"/>
  <c r="H3955" i="88"/>
  <c r="H3954" i="88"/>
  <c r="H3953" i="88"/>
  <c r="H3952" i="88"/>
  <c r="H3951" i="88"/>
  <c r="H3950" i="88"/>
  <c r="H3949" i="88"/>
  <c r="H3948" i="88"/>
  <c r="H3947" i="88"/>
  <c r="H3946" i="88"/>
  <c r="H3945" i="88"/>
  <c r="H3944" i="88"/>
  <c r="H3943" i="88"/>
  <c r="H3942" i="88"/>
  <c r="H3941" i="88"/>
  <c r="H3940" i="88"/>
  <c r="H3939" i="88"/>
  <c r="H3938" i="88"/>
  <c r="H3937" i="88"/>
  <c r="H3936" i="88"/>
  <c r="H3935" i="88"/>
  <c r="H3934" i="88"/>
  <c r="H3933" i="88"/>
  <c r="H3932" i="88"/>
  <c r="H3931" i="88"/>
  <c r="H3930" i="88"/>
  <c r="H3929" i="88"/>
  <c r="H3928" i="88"/>
  <c r="H3927" i="88"/>
  <c r="H3926" i="88"/>
  <c r="H3925" i="88"/>
  <c r="H3924" i="88"/>
  <c r="H3923" i="88"/>
  <c r="H3922" i="88"/>
  <c r="H3921" i="88"/>
  <c r="H3920" i="88"/>
  <c r="H3919" i="88"/>
  <c r="H3918" i="88"/>
  <c r="H3917" i="88"/>
  <c r="H3916" i="88"/>
  <c r="H3915" i="88"/>
  <c r="H3914" i="88"/>
  <c r="H3913" i="88"/>
  <c r="H3912" i="88"/>
  <c r="H3911" i="88"/>
  <c r="H3910" i="88"/>
  <c r="H3909" i="88"/>
  <c r="H3908" i="88"/>
  <c r="H3907" i="88"/>
  <c r="H3906" i="88"/>
  <c r="H3905" i="88"/>
  <c r="H3904" i="88"/>
  <c r="H3903" i="88"/>
  <c r="H3902" i="88"/>
  <c r="H3901" i="88"/>
  <c r="H3900" i="88"/>
  <c r="H3899" i="88"/>
  <c r="H3898" i="88"/>
  <c r="H3897" i="88"/>
  <c r="H3896" i="88"/>
  <c r="H3895" i="88"/>
  <c r="H3894" i="88"/>
  <c r="H3893" i="88"/>
  <c r="H3892" i="88"/>
  <c r="H3891" i="88"/>
  <c r="H3890" i="88"/>
  <c r="H3889" i="88"/>
  <c r="H3888" i="88"/>
  <c r="H3887" i="88"/>
  <c r="H3886" i="88"/>
  <c r="H3885" i="88"/>
  <c r="H3884" i="88"/>
  <c r="H3883" i="88"/>
  <c r="H3882" i="88"/>
  <c r="H3881" i="88"/>
  <c r="H3880" i="88"/>
  <c r="H3879" i="88"/>
  <c r="H3878" i="88"/>
  <c r="H3877" i="88"/>
  <c r="H3876" i="88"/>
  <c r="H3875" i="88"/>
  <c r="H3874" i="88"/>
  <c r="H3873" i="88"/>
  <c r="H3872" i="88"/>
  <c r="H3871" i="88"/>
  <c r="H3870" i="88"/>
  <c r="H3869" i="88"/>
  <c r="H3868" i="88"/>
  <c r="H3867" i="88"/>
  <c r="H3866" i="88"/>
  <c r="H3865" i="88"/>
  <c r="H3864" i="88"/>
  <c r="H3863" i="88"/>
  <c r="H3862" i="88"/>
  <c r="H3861" i="88"/>
  <c r="H3860" i="88"/>
  <c r="H3859" i="88"/>
  <c r="H3858" i="88"/>
  <c r="H3857" i="88"/>
  <c r="H3856" i="88"/>
  <c r="H3855" i="88"/>
  <c r="H3854" i="88"/>
  <c r="H3853" i="88"/>
  <c r="H3852" i="88"/>
  <c r="H3851" i="88"/>
  <c r="H3850" i="88"/>
  <c r="H3849" i="88"/>
  <c r="H3848" i="88"/>
  <c r="H3847" i="88"/>
  <c r="H3846" i="88"/>
  <c r="H3845" i="88"/>
  <c r="H3844" i="88"/>
  <c r="H3843" i="88"/>
  <c r="H3842" i="88"/>
  <c r="H3841" i="88"/>
  <c r="H3840" i="88"/>
  <c r="H3839" i="88"/>
  <c r="H3838" i="88"/>
  <c r="H3837" i="88"/>
  <c r="H3836" i="88"/>
  <c r="H3835" i="88"/>
  <c r="H3834" i="88"/>
  <c r="H3833" i="88"/>
  <c r="H3832" i="88"/>
  <c r="H3831" i="88"/>
  <c r="H3830" i="88"/>
  <c r="H3829" i="88"/>
  <c r="H3828" i="88"/>
  <c r="H3827" i="88"/>
  <c r="H3826" i="88"/>
  <c r="H3825" i="88"/>
  <c r="H3824" i="88"/>
  <c r="H3823" i="88"/>
  <c r="H3822" i="88"/>
  <c r="H3821" i="88"/>
  <c r="H3820" i="88"/>
  <c r="H3819" i="88"/>
  <c r="H3818" i="88"/>
  <c r="H3817" i="88"/>
  <c r="H3816" i="88"/>
  <c r="H3815" i="88"/>
  <c r="H3814" i="88"/>
  <c r="H3813" i="88"/>
  <c r="H3812" i="88"/>
  <c r="H3811" i="88"/>
  <c r="H3810" i="88"/>
  <c r="H3809" i="88"/>
  <c r="H3808" i="88"/>
  <c r="H3807" i="88"/>
  <c r="H3806" i="88"/>
  <c r="H3805" i="88"/>
  <c r="H3804" i="88"/>
  <c r="H3803" i="88"/>
  <c r="H3802" i="88"/>
  <c r="H3801" i="88"/>
  <c r="H3800" i="88"/>
  <c r="H3799" i="88"/>
  <c r="H3798" i="88"/>
  <c r="H3797" i="88"/>
  <c r="H3796" i="88"/>
  <c r="H3795" i="88"/>
  <c r="H3794" i="88"/>
  <c r="H3793" i="88"/>
  <c r="H3792" i="88"/>
  <c r="H3791" i="88"/>
  <c r="H3790" i="88"/>
  <c r="H3789" i="88"/>
  <c r="H3788" i="88"/>
  <c r="H3787" i="88"/>
  <c r="H3786" i="88"/>
  <c r="H3785" i="88"/>
  <c r="H3784" i="88"/>
  <c r="H3783" i="88"/>
  <c r="H3782" i="88"/>
  <c r="H3781" i="88"/>
  <c r="H3780" i="88"/>
  <c r="H3779" i="88"/>
  <c r="H3778" i="88"/>
  <c r="H3777" i="88"/>
  <c r="H3776" i="88"/>
  <c r="H3775" i="88"/>
  <c r="H3774" i="88"/>
  <c r="H3773" i="88"/>
  <c r="H3772" i="88"/>
  <c r="H3771" i="88"/>
  <c r="H3770" i="88"/>
  <c r="H3769" i="88"/>
  <c r="H3768" i="88"/>
  <c r="H3767" i="88"/>
  <c r="H3766" i="88"/>
  <c r="H3765" i="88"/>
  <c r="H3764" i="88"/>
  <c r="H3763" i="88"/>
  <c r="H3762" i="88"/>
  <c r="H3761" i="88"/>
  <c r="H3760" i="88"/>
  <c r="H3759" i="88"/>
  <c r="H3758" i="88"/>
  <c r="H3757" i="88"/>
  <c r="H3756" i="88"/>
  <c r="H3755" i="88"/>
  <c r="H3754" i="88"/>
  <c r="H3753" i="88"/>
  <c r="H3752" i="88"/>
  <c r="H3751" i="88"/>
  <c r="H3750" i="88"/>
  <c r="H3749" i="88"/>
  <c r="H3748" i="88"/>
  <c r="H3747" i="88"/>
  <c r="H3746" i="88"/>
  <c r="H3745" i="88"/>
  <c r="H3744" i="88"/>
  <c r="H3743" i="88"/>
  <c r="H3742" i="88"/>
  <c r="H3741" i="88"/>
  <c r="H3740" i="88"/>
  <c r="H3739" i="88"/>
  <c r="H3738" i="88"/>
  <c r="H3737" i="88"/>
  <c r="H3736" i="88"/>
  <c r="H3735" i="88"/>
  <c r="H3734" i="88"/>
  <c r="H3733" i="88"/>
  <c r="H3732" i="88"/>
  <c r="H3731" i="88"/>
  <c r="H3730" i="88"/>
  <c r="H3729" i="88"/>
  <c r="H3728" i="88"/>
  <c r="H3727" i="88"/>
  <c r="H3726" i="88"/>
  <c r="H3725" i="88"/>
  <c r="H3724" i="88"/>
  <c r="H3723" i="88"/>
  <c r="H3722" i="88"/>
  <c r="H3721" i="88"/>
  <c r="H3720" i="88"/>
  <c r="H3719" i="88"/>
  <c r="H3718" i="88"/>
  <c r="H3717" i="88"/>
  <c r="H3716" i="88"/>
  <c r="H3715" i="88"/>
  <c r="H3714" i="88"/>
  <c r="H3713" i="88"/>
  <c r="H3712" i="88"/>
  <c r="H3711" i="88"/>
  <c r="H3710" i="88"/>
  <c r="H3709" i="88"/>
  <c r="H3708" i="88"/>
  <c r="H3707" i="88"/>
  <c r="H3706" i="88"/>
  <c r="H3705" i="88"/>
  <c r="H3704" i="88"/>
  <c r="H3703" i="88"/>
  <c r="H3702" i="88"/>
  <c r="H3701" i="88"/>
  <c r="H3700" i="88"/>
  <c r="H3699" i="88"/>
  <c r="H3698" i="88"/>
  <c r="H3697" i="88"/>
  <c r="H3696" i="88"/>
  <c r="H3695" i="88"/>
  <c r="H3694" i="88"/>
  <c r="H3693" i="88"/>
  <c r="H3692" i="88"/>
  <c r="H3691" i="88"/>
  <c r="H3690" i="88"/>
  <c r="H3689" i="88"/>
  <c r="H3688" i="88"/>
  <c r="H3687" i="88"/>
  <c r="H3686" i="88"/>
  <c r="H3685" i="88"/>
  <c r="H3684" i="88"/>
  <c r="H3683" i="88"/>
  <c r="H3682" i="88"/>
  <c r="H3681" i="88"/>
  <c r="H3680" i="88"/>
  <c r="H3679" i="88"/>
  <c r="H3678" i="88"/>
  <c r="H3677" i="88"/>
  <c r="H3676" i="88"/>
  <c r="H3675" i="88"/>
  <c r="H3674" i="88"/>
  <c r="H3673" i="88"/>
  <c r="H3672" i="88"/>
  <c r="H3671" i="88"/>
  <c r="H3670" i="88"/>
  <c r="H3669" i="88"/>
  <c r="H3668" i="88"/>
  <c r="H3667" i="88"/>
  <c r="H3666" i="88"/>
  <c r="H3665" i="88"/>
  <c r="H3664" i="88"/>
  <c r="H3663" i="88"/>
  <c r="H3662" i="88"/>
  <c r="H3661" i="88"/>
  <c r="H3660" i="88"/>
  <c r="H3659" i="88"/>
  <c r="H3658" i="88"/>
  <c r="H3657" i="88"/>
  <c r="H3656" i="88"/>
  <c r="H3655" i="88"/>
  <c r="H3654" i="88"/>
  <c r="H3653" i="88"/>
  <c r="H3652" i="88"/>
  <c r="H3651" i="88"/>
  <c r="H3650" i="88"/>
  <c r="H3649" i="88"/>
  <c r="H3648" i="88"/>
  <c r="H3647" i="88"/>
  <c r="H3646" i="88"/>
  <c r="H3645" i="88"/>
  <c r="H3644" i="88"/>
  <c r="H3643" i="88"/>
  <c r="H3642" i="88"/>
  <c r="H3641" i="88"/>
  <c r="H3640" i="88"/>
  <c r="H3639" i="88"/>
  <c r="H3638" i="88"/>
  <c r="H3637" i="88"/>
  <c r="H3636" i="88"/>
  <c r="H3635" i="88"/>
  <c r="H3634" i="88"/>
  <c r="H3633" i="88"/>
  <c r="H3632" i="88"/>
  <c r="H3631" i="88"/>
  <c r="H3630" i="88"/>
  <c r="H3629" i="88"/>
  <c r="H3628" i="88"/>
  <c r="H3627" i="88"/>
  <c r="H3626" i="88"/>
  <c r="H3625" i="88"/>
  <c r="H3624" i="88"/>
  <c r="H3623" i="88"/>
  <c r="H3622" i="88"/>
  <c r="H3621" i="88"/>
  <c r="H3620" i="88"/>
  <c r="H3619" i="88"/>
  <c r="H3618" i="88"/>
  <c r="H3617" i="88"/>
  <c r="H3616" i="88"/>
  <c r="H3615" i="88"/>
  <c r="H3614" i="88"/>
  <c r="H3613" i="88"/>
  <c r="H3612" i="88"/>
  <c r="H3611" i="88"/>
  <c r="H3610" i="88"/>
  <c r="H3609" i="88"/>
  <c r="H3608" i="88"/>
  <c r="H3607" i="88"/>
  <c r="H3606" i="88"/>
  <c r="H3605" i="88"/>
  <c r="H3604" i="88"/>
  <c r="H3603" i="88"/>
  <c r="H3602" i="88"/>
  <c r="H3601" i="88"/>
  <c r="H3600" i="88"/>
  <c r="H3599" i="88"/>
  <c r="H3598" i="88"/>
  <c r="H3597" i="88"/>
  <c r="H3596" i="88"/>
  <c r="H3595" i="88"/>
  <c r="H3594" i="88"/>
  <c r="H3593" i="88"/>
  <c r="H3592" i="88"/>
  <c r="H3591" i="88"/>
  <c r="H3590" i="88"/>
  <c r="H3589" i="88"/>
  <c r="H3588" i="88"/>
  <c r="H3587" i="88"/>
  <c r="H3586" i="88"/>
  <c r="H3585" i="88"/>
  <c r="H3584" i="88"/>
  <c r="H3583" i="88"/>
  <c r="H3582" i="88"/>
  <c r="H3581" i="88"/>
  <c r="H3580" i="88"/>
  <c r="H3579" i="88"/>
  <c r="H3578" i="88"/>
  <c r="H3577" i="88"/>
  <c r="H3576" i="88"/>
  <c r="H3575" i="88"/>
  <c r="H3574" i="88"/>
  <c r="H3573" i="88"/>
  <c r="H3572" i="88"/>
  <c r="H3571" i="88"/>
  <c r="H3570" i="88"/>
  <c r="H3569" i="88"/>
  <c r="H3568" i="88"/>
  <c r="H3567" i="88"/>
  <c r="H3566" i="88"/>
  <c r="H3565" i="88"/>
  <c r="H3564" i="88"/>
  <c r="H3563" i="88"/>
  <c r="H3562" i="88"/>
  <c r="H3561" i="88"/>
  <c r="H3560" i="88"/>
  <c r="H3559" i="88"/>
  <c r="H3558" i="88"/>
  <c r="H3557" i="88"/>
  <c r="H3556" i="88"/>
  <c r="H3555" i="88"/>
  <c r="H3554" i="88"/>
  <c r="H3553" i="88"/>
  <c r="H3552" i="88"/>
  <c r="H3551" i="88"/>
  <c r="H3550" i="88"/>
  <c r="H3549" i="88"/>
  <c r="H3548" i="88"/>
  <c r="H3547" i="88"/>
  <c r="H3546" i="88"/>
  <c r="H3545" i="88"/>
  <c r="H3544" i="88"/>
  <c r="H3543" i="88"/>
  <c r="H3542" i="88"/>
  <c r="H3541" i="88"/>
  <c r="H3540" i="88"/>
  <c r="H3539" i="88"/>
  <c r="H3538" i="88"/>
  <c r="H3537" i="88"/>
  <c r="H3536" i="88"/>
  <c r="H3535" i="88"/>
  <c r="H3534" i="88"/>
  <c r="H3533" i="88"/>
  <c r="H3532" i="88"/>
  <c r="H3531" i="88"/>
  <c r="H3530" i="88"/>
  <c r="H3529" i="88"/>
  <c r="H3528" i="88"/>
  <c r="H3527" i="88"/>
  <c r="H3526" i="88"/>
  <c r="H3525" i="88"/>
  <c r="H3524" i="88"/>
  <c r="H3523" i="88"/>
  <c r="H3522" i="88"/>
  <c r="H3521" i="88"/>
  <c r="H3520" i="88"/>
  <c r="H3519" i="88"/>
  <c r="H3518" i="88"/>
  <c r="H3517" i="88"/>
  <c r="H3516" i="88"/>
  <c r="H3515" i="88"/>
  <c r="H3514" i="88"/>
  <c r="H3513" i="88"/>
  <c r="H3512" i="88"/>
  <c r="H3511" i="88"/>
  <c r="H3510" i="88"/>
  <c r="H3509" i="88"/>
  <c r="H3508" i="88"/>
  <c r="H3507" i="88"/>
  <c r="H3506" i="88"/>
  <c r="H3505" i="88"/>
  <c r="H3504" i="88"/>
  <c r="H3503" i="88"/>
  <c r="H3502" i="88"/>
  <c r="H3501" i="88"/>
  <c r="H3500" i="88"/>
  <c r="H3499" i="88"/>
  <c r="H3498" i="88"/>
  <c r="H3497" i="88"/>
  <c r="H3496" i="88"/>
  <c r="H3495" i="88"/>
  <c r="H3494" i="88"/>
  <c r="H3493" i="88"/>
  <c r="H3492" i="88"/>
  <c r="H3491" i="88"/>
  <c r="H3490" i="88"/>
  <c r="H3489" i="88"/>
  <c r="H3488" i="88"/>
  <c r="H3487" i="88"/>
  <c r="H3486" i="88"/>
  <c r="H3485" i="88"/>
  <c r="H3484" i="88"/>
  <c r="H3483" i="88"/>
  <c r="H3482" i="88"/>
  <c r="H3481" i="88"/>
  <c r="H3480" i="88"/>
  <c r="H3479" i="88"/>
  <c r="H3478" i="88"/>
  <c r="H3477" i="88"/>
  <c r="H3476" i="88"/>
  <c r="H3475" i="88"/>
  <c r="H3474" i="88"/>
  <c r="H3473" i="88"/>
  <c r="H3472" i="88"/>
  <c r="H3471" i="88"/>
  <c r="H3470" i="88"/>
  <c r="H3469" i="88"/>
  <c r="H3468" i="88"/>
  <c r="H3467" i="88"/>
  <c r="H3466" i="88"/>
  <c r="H3465" i="88"/>
  <c r="H3464" i="88"/>
  <c r="H3463" i="88"/>
  <c r="H3462" i="88"/>
  <c r="H3461" i="88"/>
  <c r="H3460" i="88"/>
  <c r="H3459" i="88"/>
  <c r="H3458" i="88"/>
  <c r="H3457" i="88"/>
  <c r="H3456" i="88"/>
  <c r="H3455" i="88"/>
  <c r="H3454" i="88"/>
  <c r="H3453" i="88"/>
  <c r="H3452" i="88"/>
  <c r="H3451" i="88"/>
  <c r="H3450" i="88"/>
  <c r="H3449" i="88"/>
  <c r="H3448" i="88"/>
  <c r="H3447" i="88"/>
  <c r="H3446" i="88"/>
  <c r="H3445" i="88"/>
  <c r="H3444" i="88"/>
  <c r="H3443" i="88"/>
  <c r="H3442" i="88"/>
  <c r="H3441" i="88"/>
  <c r="H3440" i="88"/>
  <c r="H3439" i="88"/>
  <c r="H3438" i="88"/>
  <c r="H3437" i="88"/>
  <c r="H3436" i="88"/>
  <c r="H3435" i="88"/>
  <c r="H3434" i="88"/>
  <c r="H3433" i="88"/>
  <c r="H3432" i="88"/>
  <c r="H3431" i="88"/>
  <c r="H3430" i="88"/>
  <c r="H3429" i="88"/>
  <c r="H3428" i="88"/>
  <c r="H3427" i="88"/>
  <c r="H3426" i="88"/>
  <c r="H3425" i="88"/>
  <c r="H3424" i="88"/>
  <c r="H3423" i="88"/>
  <c r="H3422" i="88"/>
  <c r="H3421" i="88"/>
  <c r="H3420" i="88"/>
  <c r="H3419" i="88"/>
  <c r="H3418" i="88"/>
  <c r="H3417" i="88"/>
  <c r="H3416" i="88"/>
  <c r="H3415" i="88"/>
  <c r="H3414" i="88"/>
  <c r="H3413" i="88"/>
  <c r="H3412" i="88"/>
  <c r="H3411" i="88"/>
  <c r="H3410" i="88"/>
  <c r="H3409" i="88"/>
  <c r="H3408" i="88"/>
  <c r="H3407" i="88"/>
  <c r="H3406" i="88"/>
  <c r="H3405" i="88"/>
  <c r="H3404" i="88"/>
  <c r="H3403" i="88"/>
  <c r="H3402" i="88"/>
  <c r="H3401" i="88"/>
  <c r="H3400" i="88"/>
  <c r="H3399" i="88"/>
  <c r="H3398" i="88"/>
  <c r="H3397" i="88"/>
  <c r="H3396" i="88"/>
  <c r="H3395" i="88"/>
  <c r="H3394" i="88"/>
  <c r="H3393" i="88"/>
  <c r="H3392" i="88"/>
  <c r="H3391" i="88"/>
  <c r="H3390" i="88"/>
  <c r="H3389" i="88"/>
  <c r="H3388" i="88"/>
  <c r="H3387" i="88"/>
  <c r="H3386" i="88"/>
  <c r="H3385" i="88"/>
  <c r="H3384" i="88"/>
  <c r="H3383" i="88"/>
  <c r="H3382" i="88"/>
  <c r="H3381" i="88"/>
  <c r="H3380" i="88"/>
  <c r="H3379" i="88"/>
  <c r="H3378" i="88"/>
  <c r="H3377" i="88"/>
  <c r="H3376" i="88"/>
  <c r="H3375" i="88"/>
  <c r="H3374" i="88"/>
  <c r="H3373" i="88"/>
  <c r="H3372" i="88"/>
  <c r="H3371" i="88"/>
  <c r="H3370" i="88"/>
  <c r="H3369" i="88"/>
  <c r="H3368" i="88"/>
  <c r="H3367" i="88"/>
  <c r="H3366" i="88"/>
  <c r="H3365" i="88"/>
  <c r="H3364" i="88"/>
  <c r="H3363" i="88"/>
  <c r="H3362" i="88"/>
  <c r="H3361" i="88"/>
  <c r="H3360" i="88"/>
  <c r="H3359" i="88"/>
  <c r="H3358" i="88"/>
  <c r="H3357" i="88"/>
  <c r="H3356" i="88"/>
  <c r="H3355" i="88"/>
  <c r="H3354" i="88"/>
  <c r="H3353" i="88"/>
  <c r="H3352" i="88"/>
  <c r="H3351" i="88"/>
  <c r="H3350" i="88"/>
  <c r="H3349" i="88"/>
  <c r="H3348" i="88"/>
  <c r="H3347" i="88"/>
  <c r="H3346" i="88"/>
  <c r="H3345" i="88"/>
  <c r="H3344" i="88"/>
  <c r="H3343" i="88"/>
  <c r="H3342" i="88"/>
  <c r="H3341" i="88"/>
  <c r="H3340" i="88"/>
  <c r="H3339" i="88"/>
  <c r="H3338" i="88"/>
  <c r="H3337" i="88"/>
  <c r="H3336" i="88"/>
  <c r="H3335" i="88"/>
  <c r="H3334" i="88"/>
  <c r="H3333" i="88"/>
  <c r="H3332" i="88"/>
  <c r="H3331" i="88"/>
  <c r="H3330" i="88"/>
  <c r="H3329" i="88"/>
  <c r="H3328" i="88"/>
  <c r="H3327" i="88"/>
  <c r="H3326" i="88"/>
  <c r="H3325" i="88"/>
  <c r="H3324" i="88"/>
  <c r="H3323" i="88"/>
  <c r="H3322" i="88"/>
  <c r="H3321" i="88"/>
  <c r="H3320" i="88"/>
  <c r="H3319" i="88"/>
  <c r="H3318" i="88"/>
  <c r="H3317" i="88"/>
  <c r="H3316" i="88"/>
  <c r="H3315" i="88"/>
  <c r="H3314" i="88"/>
  <c r="H3313" i="88"/>
  <c r="H3312" i="88"/>
  <c r="H3311" i="88"/>
  <c r="H3310" i="88"/>
  <c r="H3309" i="88"/>
  <c r="H3308" i="88"/>
  <c r="H3307" i="88"/>
  <c r="H3306" i="88"/>
  <c r="H3305" i="88"/>
  <c r="H3304" i="88"/>
  <c r="H3303" i="88"/>
  <c r="H3302" i="88"/>
  <c r="H3301" i="88"/>
  <c r="H3300" i="88"/>
  <c r="H3299" i="88"/>
  <c r="H3298" i="88"/>
  <c r="H3297" i="88"/>
  <c r="H3296" i="88"/>
  <c r="H3295" i="88"/>
  <c r="H3294" i="88"/>
  <c r="H3293" i="88"/>
  <c r="H3292" i="88"/>
  <c r="H3291" i="88"/>
  <c r="H3290" i="88"/>
  <c r="H3289" i="88"/>
  <c r="H3288" i="88"/>
  <c r="H3287" i="88"/>
  <c r="H3286" i="88"/>
  <c r="H3285" i="88"/>
  <c r="H3284" i="88"/>
  <c r="H3283" i="88"/>
  <c r="H3282" i="88"/>
  <c r="H3281" i="88"/>
  <c r="H3280" i="88"/>
  <c r="H3279" i="88"/>
  <c r="H3278" i="88"/>
  <c r="H3277" i="88"/>
  <c r="H3276" i="88"/>
  <c r="H3275" i="88"/>
  <c r="H3274" i="88"/>
  <c r="H3273" i="88"/>
  <c r="H3272" i="88"/>
  <c r="H3271" i="88"/>
  <c r="H3270" i="88"/>
  <c r="H3269" i="88"/>
  <c r="H3268" i="88"/>
  <c r="H3267" i="88"/>
  <c r="H3266" i="88"/>
  <c r="H3265" i="88"/>
  <c r="H3264" i="88"/>
  <c r="H3263" i="88"/>
  <c r="H3262" i="88"/>
  <c r="H3261" i="88"/>
  <c r="H3260" i="88"/>
  <c r="H3259" i="88"/>
  <c r="H3258" i="88"/>
  <c r="H3257" i="88"/>
  <c r="H3256" i="88"/>
  <c r="H3255" i="88"/>
  <c r="H3254" i="88"/>
  <c r="H3253" i="88"/>
  <c r="H3252" i="88"/>
  <c r="H3251" i="88"/>
  <c r="H3250" i="88"/>
  <c r="H3249" i="88"/>
  <c r="H3248" i="88"/>
  <c r="H3247" i="88"/>
  <c r="H3246" i="88"/>
  <c r="H3245" i="88"/>
  <c r="H3244" i="88"/>
  <c r="H3243" i="88"/>
  <c r="H3242" i="88"/>
  <c r="H3241" i="88"/>
  <c r="H3240" i="88"/>
  <c r="H3239" i="88"/>
  <c r="H3238" i="88"/>
  <c r="H3237" i="88"/>
  <c r="H3236" i="88"/>
  <c r="H3235" i="88"/>
  <c r="H3234" i="88"/>
  <c r="H3233" i="88"/>
  <c r="H3232" i="88"/>
  <c r="H3231" i="88"/>
  <c r="H3230" i="88"/>
  <c r="H3229" i="88"/>
  <c r="H3228" i="88"/>
  <c r="H3227" i="88"/>
  <c r="H3226" i="88"/>
  <c r="H3225" i="88"/>
  <c r="H3224" i="88"/>
  <c r="H3223" i="88"/>
  <c r="H3222" i="88"/>
  <c r="H3221" i="88"/>
  <c r="H3220" i="88"/>
  <c r="H3219" i="88"/>
  <c r="H3218" i="88"/>
  <c r="H3217" i="88"/>
  <c r="H3216" i="88"/>
  <c r="H3215" i="88"/>
  <c r="H3214" i="88"/>
  <c r="H3213" i="88"/>
  <c r="H3212" i="88"/>
  <c r="H3211" i="88"/>
  <c r="H3210" i="88"/>
  <c r="H3209" i="88"/>
  <c r="H3208" i="88"/>
  <c r="H3207" i="88"/>
  <c r="H3206" i="88"/>
  <c r="H3205" i="88"/>
  <c r="H3204" i="88"/>
  <c r="H3203" i="88"/>
  <c r="H3202" i="88"/>
  <c r="H3201" i="88"/>
  <c r="H3200" i="88"/>
  <c r="H3199" i="88"/>
  <c r="H3198" i="88"/>
  <c r="H3197" i="88"/>
  <c r="H3196" i="88"/>
  <c r="H3195" i="88"/>
  <c r="H3194" i="88"/>
  <c r="H3193" i="88"/>
  <c r="H3192" i="88"/>
  <c r="H3191" i="88"/>
  <c r="H3190" i="88"/>
  <c r="H3189" i="88"/>
  <c r="H3188" i="88"/>
  <c r="H3187" i="88"/>
  <c r="H3186" i="88"/>
  <c r="H3185" i="88"/>
  <c r="H3184" i="88"/>
  <c r="H3183" i="88"/>
  <c r="H3182" i="88"/>
  <c r="H3181" i="88"/>
  <c r="H3180" i="88"/>
  <c r="H3179" i="88"/>
  <c r="H3178" i="88"/>
  <c r="H3177" i="88"/>
  <c r="H3176" i="88"/>
  <c r="H3175" i="88"/>
  <c r="H3174" i="88"/>
  <c r="H3173" i="88"/>
  <c r="H3172" i="88"/>
  <c r="H3171" i="88"/>
  <c r="H3170" i="88"/>
  <c r="H3169" i="88"/>
  <c r="H3168" i="88"/>
  <c r="H3167" i="88"/>
  <c r="H3166" i="88"/>
  <c r="H3165" i="88"/>
  <c r="H3164" i="88"/>
  <c r="H3163" i="88"/>
  <c r="H3162" i="88"/>
  <c r="H3161" i="88"/>
  <c r="H3160" i="88"/>
  <c r="H3159" i="88"/>
  <c r="H3158" i="88"/>
  <c r="H3157" i="88"/>
  <c r="H3156" i="88"/>
  <c r="H3155" i="88"/>
  <c r="H3154" i="88"/>
  <c r="H3153" i="88"/>
  <c r="H3152" i="88"/>
  <c r="H3151" i="88"/>
  <c r="H3150" i="88"/>
  <c r="H3149" i="88"/>
  <c r="H3148" i="88"/>
  <c r="H3147" i="88"/>
  <c r="H3146" i="88"/>
  <c r="H3145" i="88"/>
  <c r="H3144" i="88"/>
  <c r="H3143" i="88"/>
  <c r="H3142" i="88"/>
  <c r="H3141" i="88"/>
  <c r="H3140" i="88"/>
  <c r="H3139" i="88"/>
  <c r="H3138" i="88"/>
  <c r="H3137" i="88"/>
  <c r="H3136" i="88"/>
  <c r="H3135" i="88"/>
  <c r="H3134" i="88"/>
  <c r="H3133" i="88"/>
  <c r="H3132" i="88"/>
  <c r="H3131" i="88"/>
  <c r="H3130" i="88"/>
  <c r="H3129" i="88"/>
  <c r="H3128" i="88"/>
  <c r="H3127" i="88"/>
  <c r="H3126" i="88"/>
  <c r="H3125" i="88"/>
  <c r="H3124" i="88"/>
  <c r="H3123" i="88"/>
  <c r="H3122" i="88"/>
  <c r="H3121" i="88"/>
  <c r="H3120" i="88"/>
  <c r="H3119" i="88"/>
  <c r="H3118" i="88"/>
  <c r="H3117" i="88"/>
  <c r="H3116" i="88"/>
  <c r="H3115" i="88"/>
  <c r="H3114" i="88"/>
  <c r="H3113" i="88"/>
  <c r="H3112" i="88"/>
  <c r="H3111" i="88"/>
  <c r="H3110" i="88"/>
  <c r="H3109" i="88"/>
  <c r="H3108" i="88"/>
  <c r="H3107" i="88"/>
  <c r="H3106" i="88"/>
  <c r="H3105" i="88"/>
  <c r="H3104" i="88"/>
  <c r="H3103" i="88"/>
  <c r="H3102" i="88"/>
  <c r="H3101" i="88"/>
  <c r="H3100" i="88"/>
  <c r="H3099" i="88"/>
  <c r="H3098" i="88"/>
  <c r="H3097" i="88"/>
  <c r="H3096" i="88"/>
  <c r="H3095" i="88"/>
  <c r="H3094" i="88"/>
  <c r="H3093" i="88"/>
  <c r="H3092" i="88"/>
  <c r="H3091" i="88"/>
  <c r="H3090" i="88"/>
  <c r="H3089" i="88"/>
  <c r="H3088" i="88"/>
  <c r="H3087" i="88"/>
  <c r="H3086" i="88"/>
  <c r="H3085" i="88"/>
  <c r="H3084" i="88"/>
  <c r="H3083" i="88"/>
  <c r="H3082" i="88"/>
  <c r="H3081" i="88"/>
  <c r="H3080" i="88"/>
  <c r="H3079" i="88"/>
  <c r="H3078" i="88"/>
  <c r="H3077" i="88"/>
  <c r="H3076" i="88"/>
  <c r="H3075" i="88"/>
  <c r="H3074" i="88"/>
  <c r="H3073" i="88"/>
  <c r="H3072" i="88"/>
  <c r="H3071" i="88"/>
  <c r="H3070" i="88"/>
  <c r="H3069" i="88"/>
  <c r="H3068" i="88"/>
  <c r="H3067" i="88"/>
  <c r="H3066" i="88"/>
  <c r="H3065" i="88"/>
  <c r="H3064" i="88"/>
  <c r="H3063" i="88"/>
  <c r="H3062" i="88"/>
  <c r="H3061" i="88"/>
  <c r="H3060" i="88"/>
  <c r="H3059" i="88"/>
  <c r="H3058" i="88"/>
  <c r="H3057" i="88"/>
  <c r="H3056" i="88"/>
  <c r="H3055" i="88"/>
  <c r="H3054" i="88"/>
  <c r="H3053" i="88"/>
  <c r="H3052" i="88"/>
  <c r="H3051" i="88"/>
  <c r="H3050" i="88"/>
  <c r="H3049" i="88"/>
  <c r="H3048" i="88"/>
  <c r="H3047" i="88"/>
  <c r="H3046" i="88"/>
  <c r="H3045" i="88"/>
  <c r="H3044" i="88"/>
  <c r="H3043" i="88"/>
  <c r="H3042" i="88"/>
  <c r="H3041" i="88"/>
  <c r="H3040" i="88"/>
  <c r="H3039" i="88"/>
  <c r="H3038" i="88"/>
  <c r="H3037" i="88"/>
  <c r="H3036" i="88"/>
  <c r="H3035" i="88"/>
  <c r="H3034" i="88"/>
  <c r="H3033" i="88"/>
  <c r="H3032" i="88"/>
  <c r="H3031" i="88"/>
  <c r="H3030" i="88"/>
  <c r="H3029" i="88"/>
  <c r="H3028" i="88"/>
  <c r="H3027" i="88"/>
  <c r="H3026" i="88"/>
  <c r="H3025" i="88"/>
  <c r="H3024" i="88"/>
  <c r="H3023" i="88"/>
  <c r="H3022" i="88"/>
  <c r="H3021" i="88"/>
  <c r="H3020" i="88"/>
  <c r="H3019" i="88"/>
  <c r="H3018" i="88"/>
  <c r="H3017" i="88"/>
  <c r="H3016" i="88"/>
  <c r="H3015" i="88"/>
  <c r="H3014" i="88"/>
  <c r="H3013" i="88"/>
  <c r="H3012" i="88"/>
  <c r="H3011" i="88"/>
  <c r="H3010" i="88"/>
  <c r="H3009" i="88"/>
  <c r="H3008" i="88"/>
  <c r="H3007" i="88"/>
  <c r="H3006" i="88"/>
  <c r="H3005" i="88"/>
  <c r="H3004" i="88"/>
  <c r="H3003" i="88"/>
  <c r="H3002" i="88"/>
  <c r="H3001" i="88"/>
  <c r="H3000" i="88"/>
  <c r="H2999" i="88"/>
  <c r="H2998" i="88"/>
  <c r="H2997" i="88"/>
  <c r="H2996" i="88"/>
  <c r="H2995" i="88"/>
  <c r="H2994" i="88"/>
  <c r="H2993" i="88"/>
  <c r="H2992" i="88"/>
  <c r="H2991" i="88"/>
  <c r="H2990" i="88"/>
  <c r="H2989" i="88"/>
  <c r="H2988" i="88"/>
  <c r="H2987" i="88"/>
  <c r="H2986" i="88"/>
  <c r="H2985" i="88"/>
  <c r="H2984" i="88"/>
  <c r="H2983" i="88"/>
  <c r="H2982" i="88"/>
  <c r="H2981" i="88"/>
  <c r="H2980" i="88"/>
  <c r="H2979" i="88"/>
  <c r="H2978" i="88"/>
  <c r="H2977" i="88"/>
  <c r="H2976" i="88"/>
  <c r="H2975" i="88"/>
  <c r="H2974" i="88"/>
  <c r="H2973" i="88"/>
  <c r="H2972" i="88"/>
  <c r="H2971" i="88"/>
  <c r="H2970" i="88"/>
  <c r="H2969" i="88"/>
  <c r="H2968" i="88"/>
  <c r="H2967" i="88"/>
  <c r="H2966" i="88"/>
  <c r="H2965" i="88"/>
  <c r="H2964" i="88"/>
  <c r="H2963" i="88"/>
  <c r="H2962" i="88"/>
  <c r="H2961" i="88"/>
  <c r="H2960" i="88"/>
  <c r="H2959" i="88"/>
  <c r="H2958" i="88"/>
  <c r="H2957" i="88"/>
  <c r="H2956" i="88"/>
  <c r="H2955" i="88"/>
  <c r="H2954" i="88"/>
  <c r="H2953" i="88"/>
  <c r="H2952" i="88"/>
  <c r="H2951" i="88"/>
  <c r="H2950" i="88"/>
  <c r="H2949" i="88"/>
  <c r="H2948" i="88"/>
  <c r="H2947" i="88"/>
  <c r="H2946" i="88"/>
  <c r="H2945" i="88"/>
  <c r="H2944" i="88"/>
  <c r="H2943" i="88"/>
  <c r="H2942" i="88"/>
  <c r="H2941" i="88"/>
  <c r="H2940" i="88"/>
  <c r="H2939" i="88"/>
  <c r="H2938" i="88"/>
  <c r="H2937" i="88"/>
  <c r="H2936" i="88"/>
  <c r="H2935" i="88"/>
  <c r="H2934" i="88"/>
  <c r="H2933" i="88"/>
  <c r="H2932" i="88"/>
  <c r="H2931" i="88"/>
  <c r="H2930" i="88"/>
  <c r="H2929" i="88"/>
  <c r="H2928" i="88"/>
  <c r="H2927" i="88"/>
  <c r="H2926" i="88"/>
  <c r="H2925" i="88"/>
  <c r="H2924" i="88"/>
  <c r="H2923" i="88"/>
  <c r="H2922" i="88"/>
  <c r="H2921" i="88"/>
  <c r="H2920" i="88"/>
  <c r="H2919" i="88"/>
  <c r="H2918" i="88"/>
  <c r="H2917" i="88"/>
  <c r="H2916" i="88"/>
  <c r="H2915" i="88"/>
  <c r="H2914" i="88"/>
  <c r="H2913" i="88"/>
  <c r="H2912" i="88"/>
  <c r="H2911" i="88"/>
  <c r="H2910" i="88"/>
  <c r="H2909" i="88"/>
  <c r="H2908" i="88"/>
  <c r="H2907" i="88"/>
  <c r="H2906" i="88"/>
  <c r="H2905" i="88"/>
  <c r="H2904" i="88"/>
  <c r="H2903" i="88"/>
  <c r="H2902" i="88"/>
  <c r="H2901" i="88"/>
  <c r="H2900" i="88"/>
  <c r="H2899" i="88"/>
  <c r="H2898" i="88"/>
  <c r="H2897" i="88"/>
  <c r="H2896" i="88"/>
  <c r="H2895" i="88"/>
  <c r="H2894" i="88"/>
  <c r="H2893" i="88"/>
  <c r="H2892" i="88"/>
  <c r="H2891" i="88"/>
  <c r="H2890" i="88"/>
  <c r="H2889" i="88"/>
  <c r="H2888" i="88"/>
  <c r="H2887" i="88"/>
  <c r="H2886" i="88"/>
  <c r="H2885" i="88"/>
  <c r="H2884" i="88"/>
  <c r="H2883" i="88"/>
  <c r="H2882" i="88"/>
  <c r="H2881" i="88"/>
  <c r="H2880" i="88"/>
  <c r="H2879" i="88"/>
  <c r="H2878" i="88"/>
  <c r="H2877" i="88"/>
  <c r="H2876" i="88"/>
  <c r="H2875" i="88"/>
  <c r="H2874" i="88"/>
  <c r="H2873" i="88"/>
  <c r="H2872" i="88"/>
  <c r="H2871" i="88"/>
  <c r="H2870" i="88"/>
  <c r="H2869" i="88"/>
  <c r="H2868" i="88"/>
  <c r="H2867" i="88"/>
  <c r="H2866" i="88"/>
  <c r="H2865" i="88"/>
  <c r="H2864" i="88"/>
  <c r="H2863" i="88"/>
  <c r="H2862" i="88"/>
  <c r="H2861" i="88"/>
  <c r="H2860" i="88"/>
  <c r="H2859" i="88"/>
  <c r="H2858" i="88"/>
  <c r="H2857" i="88"/>
  <c r="H2856" i="88"/>
  <c r="H2855" i="88"/>
  <c r="H2854" i="88"/>
  <c r="H2853" i="88"/>
  <c r="H2852" i="88"/>
  <c r="H2851" i="88"/>
  <c r="H2850" i="88"/>
  <c r="H2849" i="88"/>
  <c r="H2848" i="88"/>
  <c r="H2847" i="88"/>
  <c r="H2846" i="88"/>
  <c r="H2845" i="88"/>
  <c r="H2844" i="88"/>
  <c r="H2843" i="88"/>
  <c r="H2842" i="88"/>
  <c r="H2841" i="88"/>
  <c r="H2840" i="88"/>
  <c r="H2839" i="88"/>
  <c r="H2838" i="88"/>
  <c r="H2837" i="88"/>
  <c r="H2836" i="88"/>
  <c r="H2835" i="88"/>
  <c r="H2834" i="88"/>
  <c r="H2833" i="88"/>
  <c r="H2832" i="88"/>
  <c r="H2831" i="88"/>
  <c r="H2830" i="88"/>
  <c r="H2829" i="88"/>
  <c r="H2828" i="88"/>
  <c r="H2827" i="88"/>
  <c r="H2826" i="88"/>
  <c r="H2825" i="88"/>
  <c r="H2824" i="88"/>
  <c r="H2823" i="88"/>
  <c r="H2822" i="88"/>
  <c r="H2821" i="88"/>
  <c r="H2820" i="88"/>
  <c r="H2819" i="88"/>
  <c r="H2818" i="88"/>
  <c r="H2817" i="88"/>
  <c r="H2816" i="88"/>
  <c r="H2815" i="88"/>
  <c r="H2814" i="88"/>
  <c r="H2813" i="88"/>
  <c r="H2812" i="88"/>
  <c r="H2811" i="88"/>
  <c r="H2810" i="88"/>
  <c r="H2809" i="88"/>
  <c r="H2808" i="88"/>
  <c r="H2807" i="88"/>
  <c r="H2806" i="88"/>
  <c r="H2805" i="88"/>
  <c r="H2804" i="88"/>
  <c r="H2803" i="88"/>
  <c r="H2802" i="88"/>
  <c r="H2801" i="88"/>
  <c r="H2800" i="88"/>
  <c r="H2799" i="88"/>
  <c r="H2798" i="88"/>
  <c r="H2797" i="88"/>
  <c r="H2796" i="88"/>
  <c r="H2795" i="88"/>
  <c r="H2794" i="88"/>
  <c r="H2793" i="88"/>
  <c r="H2792" i="88"/>
  <c r="H2791" i="88"/>
  <c r="H2790" i="88"/>
  <c r="H2789" i="88"/>
  <c r="H2788" i="88"/>
  <c r="H2787" i="88"/>
  <c r="H2786" i="88"/>
  <c r="H2785" i="88"/>
  <c r="H2784" i="88"/>
  <c r="H2783" i="88"/>
  <c r="H2782" i="88"/>
  <c r="H2781" i="88"/>
  <c r="H2780" i="88"/>
  <c r="H2779" i="88"/>
  <c r="H2778" i="88"/>
  <c r="H2777" i="88"/>
  <c r="H2776" i="88"/>
  <c r="H2775" i="88"/>
  <c r="H2774" i="88"/>
  <c r="H2773" i="88"/>
  <c r="H2772" i="88"/>
  <c r="H2771" i="88"/>
  <c r="H2770" i="88"/>
  <c r="H2769" i="88"/>
  <c r="H2768" i="88"/>
  <c r="H2767" i="88"/>
  <c r="H2766" i="88"/>
  <c r="H2765" i="88"/>
  <c r="H2764" i="88"/>
  <c r="H2763" i="88"/>
  <c r="H2762" i="88"/>
  <c r="H2761" i="88"/>
  <c r="H2760" i="88"/>
  <c r="H2759" i="88"/>
  <c r="H2758" i="88"/>
  <c r="H2757" i="88"/>
  <c r="H2756" i="88"/>
  <c r="H2755" i="88"/>
  <c r="H2754" i="88"/>
  <c r="H2753" i="88"/>
  <c r="H2752" i="88"/>
  <c r="H2751" i="88"/>
  <c r="H2750" i="88"/>
  <c r="H2749" i="88"/>
  <c r="H2748" i="88"/>
  <c r="H2747" i="88"/>
  <c r="H2746" i="88"/>
  <c r="H2745" i="88"/>
  <c r="H2744" i="88"/>
  <c r="H2743" i="88"/>
  <c r="H2742" i="88"/>
  <c r="H2741" i="88"/>
  <c r="H2740" i="88"/>
  <c r="H2739" i="88"/>
  <c r="H2738" i="88"/>
  <c r="H2737" i="88"/>
  <c r="H2736" i="88"/>
  <c r="H2735" i="88"/>
  <c r="H2734" i="88"/>
  <c r="H2733" i="88"/>
  <c r="H2732" i="88"/>
  <c r="H2731" i="88"/>
  <c r="H2730" i="88"/>
  <c r="H2729" i="88"/>
  <c r="H2728" i="88"/>
  <c r="H2727" i="88"/>
  <c r="H2726" i="88"/>
  <c r="H2725" i="88"/>
  <c r="H2724" i="88"/>
  <c r="H2723" i="88"/>
  <c r="H2722" i="88"/>
  <c r="H2721" i="88"/>
  <c r="H2720" i="88"/>
  <c r="H2719" i="88"/>
  <c r="H2718" i="88"/>
  <c r="H2717" i="88"/>
  <c r="H2716" i="88"/>
  <c r="H2715" i="88"/>
  <c r="H2714" i="88"/>
  <c r="H2713" i="88"/>
  <c r="H2712" i="88"/>
  <c r="H2711" i="88"/>
  <c r="H2710" i="88"/>
  <c r="H2709" i="88"/>
  <c r="H2708" i="88"/>
  <c r="H2707" i="88"/>
  <c r="H2706" i="88"/>
  <c r="H2705" i="88"/>
  <c r="H2704" i="88"/>
  <c r="H2703" i="88"/>
  <c r="H2702" i="88"/>
  <c r="H2701" i="88"/>
  <c r="H2700" i="88"/>
  <c r="H2699" i="88"/>
  <c r="H2698" i="88"/>
  <c r="H2697" i="88"/>
  <c r="H2696" i="88"/>
  <c r="H2695" i="88"/>
  <c r="H2694" i="88"/>
  <c r="H2693" i="88"/>
  <c r="H2692" i="88"/>
  <c r="H2691" i="88"/>
  <c r="H2690" i="88"/>
  <c r="H2689" i="88"/>
  <c r="H2688" i="88"/>
  <c r="H2687" i="88"/>
  <c r="H2686" i="88"/>
  <c r="H2685" i="88"/>
  <c r="H2684" i="88"/>
  <c r="H2683" i="88"/>
  <c r="H2682" i="88"/>
  <c r="H2681" i="88"/>
  <c r="H2680" i="88"/>
  <c r="H2679" i="88"/>
  <c r="H2678" i="88"/>
  <c r="H2677" i="88"/>
  <c r="H2676" i="88"/>
  <c r="H2675" i="88"/>
  <c r="H2674" i="88"/>
  <c r="H2673" i="88"/>
  <c r="H2672" i="88"/>
  <c r="H2671" i="88"/>
  <c r="H2670" i="88"/>
  <c r="H2669" i="88"/>
  <c r="H2668" i="88"/>
  <c r="H2667" i="88"/>
  <c r="H2666" i="88"/>
  <c r="H2665" i="88"/>
  <c r="H2664" i="88"/>
  <c r="H2663" i="88"/>
  <c r="H2662" i="88"/>
  <c r="H2661" i="88"/>
  <c r="H2660" i="88"/>
  <c r="H2659" i="88"/>
  <c r="H2658" i="88"/>
  <c r="H2657" i="88"/>
  <c r="H2656" i="88"/>
  <c r="H2655" i="88"/>
  <c r="H2654" i="88"/>
  <c r="H2653" i="88"/>
  <c r="H2652" i="88"/>
  <c r="H2651" i="88"/>
  <c r="H2650" i="88"/>
  <c r="H2649" i="88"/>
  <c r="H2648" i="88"/>
  <c r="H2647" i="88"/>
  <c r="H2646" i="88"/>
  <c r="H2645" i="88"/>
  <c r="H2644" i="88"/>
  <c r="H2643" i="88"/>
  <c r="H2642" i="88"/>
  <c r="H2641" i="88"/>
  <c r="H2640" i="88"/>
  <c r="H2639" i="88"/>
  <c r="H2638" i="88"/>
  <c r="H2637" i="88"/>
  <c r="H2636" i="88"/>
  <c r="H2635" i="88"/>
  <c r="H2634" i="88"/>
  <c r="H2633" i="88"/>
  <c r="H2632" i="88"/>
  <c r="H2631" i="88"/>
  <c r="H2630" i="88"/>
  <c r="H2629" i="88"/>
  <c r="H2628" i="88"/>
  <c r="H2627" i="88"/>
  <c r="H2626" i="88"/>
  <c r="H2625" i="88"/>
  <c r="H2624" i="88"/>
  <c r="H2623" i="88"/>
  <c r="H2622" i="88"/>
  <c r="H2621" i="88"/>
  <c r="H2620" i="88"/>
  <c r="H2619" i="88"/>
  <c r="H2618" i="88"/>
  <c r="H2617" i="88"/>
  <c r="H2616" i="88"/>
  <c r="H2615" i="88"/>
  <c r="H2614" i="88"/>
  <c r="H2613" i="88"/>
  <c r="H2612" i="88"/>
  <c r="H2611" i="88"/>
  <c r="H2610" i="88"/>
  <c r="H2609" i="88"/>
  <c r="H2608" i="88"/>
  <c r="H2607" i="88"/>
  <c r="H2606" i="88"/>
  <c r="H2605" i="88"/>
  <c r="H2604" i="88"/>
  <c r="H2603" i="88"/>
  <c r="H2602" i="88"/>
  <c r="H2601" i="88"/>
  <c r="H2600" i="88"/>
  <c r="H2599" i="88"/>
  <c r="H2598" i="88"/>
  <c r="H2597" i="88"/>
  <c r="H2596" i="88"/>
  <c r="H2595" i="88"/>
  <c r="H2594" i="88"/>
  <c r="H2593" i="88"/>
  <c r="H2592" i="88"/>
  <c r="H2591" i="88"/>
  <c r="H2590" i="88"/>
  <c r="H2589" i="88"/>
  <c r="H2588" i="88"/>
  <c r="H2587" i="88"/>
  <c r="H2586" i="88"/>
  <c r="H2585" i="88"/>
  <c r="H2584" i="88"/>
  <c r="H2583" i="88"/>
  <c r="H2582" i="88"/>
  <c r="H2581" i="88"/>
  <c r="H2580" i="88"/>
  <c r="H2579" i="88"/>
  <c r="H2578" i="88"/>
  <c r="H2577" i="88"/>
  <c r="H2576" i="88"/>
  <c r="H2575" i="88"/>
  <c r="H2574" i="88"/>
  <c r="H2573" i="88"/>
  <c r="H2572" i="88"/>
  <c r="H2571" i="88"/>
  <c r="H2570" i="88"/>
  <c r="H2569" i="88"/>
  <c r="H2568" i="88"/>
  <c r="H2567" i="88"/>
  <c r="H2566" i="88"/>
  <c r="H2565" i="88"/>
  <c r="H2564" i="88"/>
  <c r="H2563" i="88"/>
  <c r="H2562" i="88"/>
  <c r="H2561" i="88"/>
  <c r="H2560" i="88"/>
  <c r="H2559" i="88"/>
  <c r="H2558" i="88"/>
  <c r="H2557" i="88"/>
  <c r="H2556" i="88"/>
  <c r="H2555" i="88"/>
  <c r="H2554" i="88"/>
  <c r="H2553" i="88"/>
  <c r="H2552" i="88"/>
  <c r="H2551" i="88"/>
  <c r="H2550" i="88"/>
  <c r="H2549" i="88"/>
  <c r="H2548" i="88"/>
  <c r="H2547" i="88"/>
  <c r="H2546" i="88"/>
  <c r="H2545" i="88"/>
  <c r="H2544" i="88"/>
  <c r="H2543" i="88"/>
  <c r="H2542" i="88"/>
  <c r="H2541" i="88"/>
  <c r="H2540" i="88"/>
  <c r="H2539" i="88"/>
  <c r="H2538" i="88"/>
  <c r="H2537" i="88"/>
  <c r="H2536" i="88"/>
  <c r="H2535" i="88"/>
  <c r="H2534" i="88"/>
  <c r="H2533" i="88"/>
  <c r="H2532" i="88"/>
  <c r="H2531" i="88"/>
  <c r="H2530" i="88"/>
  <c r="H2529" i="88"/>
  <c r="H2528" i="88"/>
  <c r="H2527" i="88"/>
  <c r="H2526" i="88"/>
  <c r="H2525" i="88"/>
  <c r="H2524" i="88"/>
  <c r="H2523" i="88"/>
  <c r="H2522" i="88"/>
  <c r="H2521" i="88"/>
  <c r="H2520" i="88"/>
  <c r="H2519" i="88"/>
  <c r="H2518" i="88"/>
  <c r="H2517" i="88"/>
  <c r="H2516" i="88"/>
  <c r="H2515" i="88"/>
  <c r="H2514" i="88"/>
  <c r="H2513" i="88"/>
  <c r="H2512" i="88"/>
  <c r="H2511" i="88"/>
  <c r="H2510" i="88"/>
  <c r="H2509" i="88"/>
  <c r="H2508" i="88"/>
  <c r="H2507" i="88"/>
  <c r="H2506" i="88"/>
  <c r="H2505" i="88"/>
  <c r="H2504" i="88"/>
  <c r="H2503" i="88"/>
  <c r="H2502" i="88"/>
  <c r="H2501" i="88"/>
  <c r="H2500" i="88"/>
  <c r="H2499" i="88"/>
  <c r="H2498" i="88"/>
  <c r="H2497" i="88"/>
  <c r="H2496" i="88"/>
  <c r="H2495" i="88"/>
  <c r="H2494" i="88"/>
  <c r="H2493" i="88"/>
  <c r="H2492" i="88"/>
  <c r="H2491" i="88"/>
  <c r="H2490" i="88"/>
  <c r="H2489" i="88"/>
  <c r="H2488" i="88"/>
  <c r="H2487" i="88"/>
  <c r="H2486" i="88"/>
  <c r="H2485" i="88"/>
  <c r="H2484" i="88"/>
  <c r="H2483" i="88"/>
  <c r="H2482" i="88"/>
  <c r="H2481" i="88"/>
  <c r="H2480" i="88"/>
  <c r="H2479" i="88"/>
  <c r="H2478" i="88"/>
  <c r="H2477" i="88"/>
  <c r="H2476" i="88"/>
  <c r="H2475" i="88"/>
  <c r="H2474" i="88"/>
  <c r="H2473" i="88"/>
  <c r="H2472" i="88"/>
  <c r="H2471" i="88"/>
  <c r="H2470" i="88"/>
  <c r="H2469" i="88"/>
  <c r="H2468" i="88"/>
  <c r="H2467" i="88"/>
  <c r="H2466" i="88"/>
  <c r="H2465" i="88"/>
  <c r="H2464" i="88"/>
  <c r="H2463" i="88"/>
  <c r="H2462" i="88"/>
  <c r="H2461" i="88"/>
  <c r="H2460" i="88"/>
  <c r="H2459" i="88"/>
  <c r="H2458" i="88"/>
  <c r="H2457" i="88"/>
  <c r="H2456" i="88"/>
  <c r="H2455" i="88"/>
  <c r="H2454" i="88"/>
  <c r="H2453" i="88"/>
  <c r="H2452" i="88"/>
  <c r="H2451" i="88"/>
  <c r="H2450" i="88"/>
  <c r="H2449" i="88"/>
  <c r="H2448" i="88"/>
  <c r="H2447" i="88"/>
  <c r="H2446" i="88"/>
  <c r="H2445" i="88"/>
  <c r="H2444" i="88"/>
  <c r="H2443" i="88"/>
  <c r="H2442" i="88"/>
  <c r="H2441" i="88"/>
  <c r="H2440" i="88"/>
  <c r="H2439" i="88"/>
  <c r="H2438" i="88"/>
  <c r="H2437" i="88"/>
  <c r="H2436" i="88"/>
  <c r="H2435" i="88"/>
  <c r="H2434" i="88"/>
  <c r="H2433" i="88"/>
  <c r="H2432" i="88"/>
  <c r="H2431" i="88"/>
  <c r="H2430" i="88"/>
  <c r="H2429" i="88"/>
  <c r="H2428" i="88"/>
  <c r="H2427" i="88"/>
  <c r="H2426" i="88"/>
  <c r="H2425" i="88"/>
  <c r="H2424" i="88"/>
  <c r="H2423" i="88"/>
  <c r="H2422" i="88"/>
  <c r="H2421" i="88"/>
  <c r="H2420" i="88"/>
  <c r="H2419" i="88"/>
  <c r="H2418" i="88"/>
  <c r="H2417" i="88"/>
  <c r="H2416" i="88"/>
  <c r="H2415" i="88"/>
  <c r="H2414" i="88"/>
  <c r="H2413" i="88"/>
  <c r="H2412" i="88"/>
  <c r="H2411" i="88"/>
  <c r="H2410" i="88"/>
  <c r="H2409" i="88"/>
  <c r="H2408" i="88"/>
  <c r="H2407" i="88"/>
  <c r="H2406" i="88"/>
  <c r="H2405" i="88"/>
  <c r="H2404" i="88"/>
  <c r="H2403" i="88"/>
  <c r="H2402" i="88"/>
  <c r="H2401" i="88"/>
  <c r="H2400" i="88"/>
  <c r="H2399" i="88"/>
  <c r="H2398" i="88"/>
  <c r="H2397" i="88"/>
  <c r="H2396" i="88"/>
  <c r="H2395" i="88"/>
  <c r="H2394" i="88"/>
  <c r="H2393" i="88"/>
  <c r="H2392" i="88"/>
  <c r="H2391" i="88"/>
  <c r="H2390" i="88"/>
  <c r="H2389" i="88"/>
  <c r="H2388" i="88"/>
  <c r="H2387" i="88"/>
  <c r="H2386" i="88"/>
  <c r="H2385" i="88"/>
  <c r="H2384" i="88"/>
  <c r="H2383" i="88"/>
  <c r="H2382" i="88"/>
  <c r="H2381" i="88"/>
  <c r="H2380" i="88"/>
  <c r="H2379" i="88"/>
  <c r="H2378" i="88"/>
  <c r="H2377" i="88"/>
  <c r="H2376" i="88"/>
  <c r="H2375" i="88"/>
  <c r="H2374" i="88"/>
  <c r="H2373" i="88"/>
  <c r="H2372" i="88"/>
  <c r="H2371" i="88"/>
  <c r="H2370" i="88"/>
  <c r="H2369" i="88"/>
  <c r="H2368" i="88"/>
  <c r="H2367" i="88"/>
  <c r="H2366" i="88"/>
  <c r="H2365" i="88"/>
  <c r="H2364" i="88"/>
  <c r="H2363" i="88"/>
  <c r="H2362" i="88"/>
  <c r="H2361" i="88"/>
  <c r="H2360" i="88"/>
  <c r="H2359" i="88"/>
  <c r="H2358" i="88"/>
  <c r="H2357" i="88"/>
  <c r="H2356" i="88"/>
  <c r="H2355" i="88"/>
  <c r="H2354" i="88"/>
  <c r="H2353" i="88"/>
  <c r="H2352" i="88"/>
  <c r="H2351" i="88"/>
  <c r="H2350" i="88"/>
  <c r="H2349" i="88"/>
  <c r="H2348" i="88"/>
  <c r="H2347" i="88"/>
  <c r="H2346" i="88"/>
  <c r="H2345" i="88"/>
  <c r="H2344" i="88"/>
  <c r="H2343" i="88"/>
  <c r="H2342" i="88"/>
  <c r="H2341" i="88"/>
  <c r="H2340" i="88"/>
  <c r="H2339" i="88"/>
  <c r="H2338" i="88"/>
  <c r="H2337" i="88"/>
  <c r="H2336" i="88"/>
  <c r="H2335" i="88"/>
  <c r="H2334" i="88"/>
  <c r="H2333" i="88"/>
  <c r="H2332" i="88"/>
  <c r="H2331" i="88"/>
  <c r="H2330" i="88"/>
  <c r="H2329" i="88"/>
  <c r="H2328" i="88"/>
  <c r="H2327" i="88"/>
  <c r="H2326" i="88"/>
  <c r="H2325" i="88"/>
  <c r="H2324" i="88"/>
  <c r="H2323" i="88"/>
  <c r="H2322" i="88"/>
  <c r="H2321" i="88"/>
  <c r="H2320" i="88"/>
  <c r="H2319" i="88"/>
  <c r="H2318" i="88"/>
  <c r="H2317" i="88"/>
  <c r="H2316" i="88"/>
  <c r="H2315" i="88"/>
  <c r="H2314" i="88"/>
  <c r="H2313" i="88"/>
  <c r="H2312" i="88"/>
  <c r="H2311" i="88"/>
  <c r="H2310" i="88"/>
  <c r="H2309" i="88"/>
  <c r="H2308" i="88"/>
  <c r="H2307" i="88"/>
  <c r="H2306" i="88"/>
  <c r="H2305" i="88"/>
  <c r="H2304" i="88"/>
  <c r="H2303" i="88"/>
  <c r="H2302" i="88"/>
  <c r="H2301" i="88"/>
  <c r="H2300" i="88"/>
  <c r="H2299" i="88"/>
  <c r="H2298" i="88"/>
  <c r="H2297" i="88"/>
  <c r="H2296" i="88"/>
  <c r="H2295" i="88"/>
  <c r="H2294" i="88"/>
  <c r="H2293" i="88"/>
  <c r="H2292" i="88"/>
  <c r="H2291" i="88"/>
  <c r="H2290" i="88"/>
  <c r="H2289" i="88"/>
  <c r="H2288" i="88"/>
  <c r="H2287" i="88"/>
  <c r="H2286" i="88"/>
  <c r="H2285" i="88"/>
  <c r="H2284" i="88"/>
  <c r="H2283" i="88"/>
  <c r="H2282" i="88"/>
  <c r="H2281" i="88"/>
  <c r="H2280" i="88"/>
  <c r="H2279" i="88"/>
  <c r="H2278" i="88"/>
  <c r="H2277" i="88"/>
  <c r="H2276" i="88"/>
  <c r="H2275" i="88"/>
  <c r="H2274" i="88"/>
  <c r="H2273" i="88"/>
  <c r="H2272" i="88"/>
  <c r="H2271" i="88"/>
  <c r="H2270" i="88"/>
  <c r="H2269" i="88"/>
  <c r="H2268" i="88"/>
  <c r="H2267" i="88"/>
  <c r="H2266" i="88"/>
  <c r="H2265" i="88"/>
  <c r="H2264" i="88"/>
  <c r="H2263" i="88"/>
  <c r="H2262" i="88"/>
  <c r="H2261" i="88"/>
  <c r="H2260" i="88"/>
  <c r="H2259" i="88"/>
  <c r="H2258" i="88"/>
  <c r="H2257" i="88"/>
  <c r="H2256" i="88"/>
  <c r="H2255" i="88"/>
  <c r="H2254" i="88"/>
  <c r="H2253" i="88"/>
  <c r="H2252" i="88"/>
  <c r="H2251" i="88"/>
  <c r="H2250" i="88"/>
  <c r="H2249" i="88"/>
  <c r="H2248" i="88"/>
  <c r="H2247" i="88"/>
  <c r="H2246" i="88"/>
  <c r="H2245" i="88"/>
  <c r="H2244" i="88"/>
  <c r="H2243" i="88"/>
  <c r="H2242" i="88"/>
  <c r="H2241" i="88"/>
  <c r="H2240" i="88"/>
  <c r="H2239" i="88"/>
  <c r="H2238" i="88"/>
  <c r="H2237" i="88"/>
  <c r="H2236" i="88"/>
  <c r="H2235" i="88"/>
  <c r="H2234" i="88"/>
  <c r="H2233" i="88"/>
  <c r="H2232" i="88"/>
  <c r="H2231" i="88"/>
  <c r="H2230" i="88"/>
  <c r="H2229" i="88"/>
  <c r="H2228" i="88"/>
  <c r="H2227" i="88"/>
  <c r="H2226" i="88"/>
  <c r="H2225" i="88"/>
  <c r="H2224" i="88"/>
  <c r="H2223" i="88"/>
  <c r="H2222" i="88"/>
  <c r="H2221" i="88"/>
  <c r="H2220" i="88"/>
  <c r="H2219" i="88"/>
  <c r="H2218" i="88"/>
  <c r="H2217" i="88"/>
  <c r="H2216" i="88"/>
  <c r="H2215" i="88"/>
  <c r="H2214" i="88"/>
  <c r="H2213" i="88"/>
  <c r="H2212" i="88"/>
  <c r="H2211" i="88"/>
  <c r="H2210" i="88"/>
  <c r="H2209" i="88"/>
  <c r="H2208" i="88"/>
  <c r="H2207" i="88"/>
  <c r="H2206" i="88"/>
  <c r="H2205" i="88"/>
  <c r="H2204" i="88"/>
  <c r="H2203" i="88"/>
  <c r="H2202" i="88"/>
  <c r="H2201" i="88"/>
  <c r="H2200" i="88"/>
  <c r="H2199" i="88"/>
  <c r="H2198" i="88"/>
  <c r="H2197" i="88"/>
  <c r="H2196" i="88"/>
  <c r="H2195" i="88"/>
  <c r="H2194" i="88"/>
  <c r="H2193" i="88"/>
  <c r="H2192" i="88"/>
  <c r="H2191" i="88"/>
  <c r="H2190" i="88"/>
  <c r="H2189" i="88"/>
  <c r="H2188" i="88"/>
  <c r="H2187" i="88"/>
  <c r="H2186" i="88"/>
  <c r="H2185" i="88"/>
  <c r="H2184" i="88"/>
  <c r="H2183" i="88"/>
  <c r="H2182" i="88"/>
  <c r="H2181" i="88"/>
  <c r="H2180" i="88"/>
  <c r="H2179" i="88"/>
  <c r="H2178" i="88"/>
  <c r="H2177" i="88"/>
  <c r="H2176" i="88"/>
  <c r="H2175" i="88"/>
  <c r="H2174" i="88"/>
  <c r="H2173" i="88"/>
  <c r="H2172" i="88"/>
  <c r="H2171" i="88"/>
  <c r="H2170" i="88"/>
  <c r="H2169" i="88"/>
  <c r="H2168" i="88"/>
  <c r="H2167" i="88"/>
  <c r="H2166" i="88"/>
  <c r="H2165" i="88"/>
  <c r="H2164" i="88"/>
  <c r="H2163" i="88"/>
  <c r="H2162" i="88"/>
  <c r="H2161" i="88"/>
  <c r="H2160" i="88"/>
  <c r="H2159" i="88"/>
  <c r="H2158" i="88"/>
  <c r="H2157" i="88"/>
  <c r="H2156" i="88"/>
  <c r="H2155" i="88"/>
  <c r="H2154" i="88"/>
  <c r="H2153" i="88"/>
  <c r="H2152" i="88"/>
  <c r="H2151" i="88"/>
  <c r="H2150" i="88"/>
  <c r="H2149" i="88"/>
  <c r="H2148" i="88"/>
  <c r="H2147" i="88"/>
  <c r="H2146" i="88"/>
  <c r="H2145" i="88"/>
  <c r="H2144" i="88"/>
  <c r="H2143" i="88"/>
  <c r="H2142" i="88"/>
  <c r="H2141" i="88"/>
  <c r="H2140" i="88"/>
  <c r="H2139" i="88"/>
  <c r="H2138" i="88"/>
  <c r="H2137" i="88"/>
  <c r="H2136" i="88"/>
  <c r="H2135" i="88"/>
  <c r="H2134" i="88"/>
  <c r="H2133" i="88"/>
  <c r="H2132" i="88"/>
  <c r="H2131" i="88"/>
  <c r="H2130" i="88"/>
  <c r="H2129" i="88"/>
  <c r="H2128" i="88"/>
  <c r="H2127" i="88"/>
  <c r="H2126" i="88"/>
  <c r="H2125" i="88"/>
  <c r="H2124" i="88"/>
  <c r="H2123" i="88"/>
  <c r="H2122" i="88"/>
  <c r="H2121" i="88"/>
  <c r="H2120" i="88"/>
  <c r="H2119" i="88"/>
  <c r="H2118" i="88"/>
  <c r="H2117" i="88"/>
  <c r="H2116" i="88"/>
  <c r="H2115" i="88"/>
  <c r="H2114" i="88"/>
  <c r="H2113" i="88"/>
  <c r="H2112" i="88"/>
  <c r="H2111" i="88"/>
  <c r="H2110" i="88"/>
  <c r="H2109" i="88"/>
  <c r="H2108" i="88"/>
  <c r="H2107" i="88"/>
  <c r="H2106" i="88"/>
  <c r="H2105" i="88"/>
  <c r="H2104" i="88"/>
  <c r="H2103" i="88"/>
  <c r="H2102" i="88"/>
  <c r="H2101" i="88"/>
  <c r="H2100" i="88"/>
  <c r="H2099" i="88"/>
  <c r="H2098" i="88"/>
  <c r="H2097" i="88"/>
  <c r="H2096" i="88"/>
  <c r="H2095" i="88"/>
  <c r="H2094" i="88"/>
  <c r="H2093" i="88"/>
  <c r="H2092" i="88"/>
  <c r="H2091" i="88"/>
  <c r="H2090" i="88"/>
  <c r="H2089" i="88"/>
  <c r="H2088" i="88"/>
  <c r="H2087" i="88"/>
  <c r="H2086" i="88"/>
  <c r="H2085" i="88"/>
  <c r="H2084" i="88"/>
  <c r="H2083" i="88"/>
  <c r="H2082" i="88"/>
  <c r="H2081" i="88"/>
  <c r="H2080" i="88"/>
  <c r="H2079" i="88"/>
  <c r="H2078" i="88"/>
  <c r="H2077" i="88"/>
  <c r="H2076" i="88"/>
  <c r="H2075" i="88"/>
  <c r="H2074" i="88"/>
  <c r="H2073" i="88"/>
  <c r="H2072" i="88"/>
  <c r="H2071" i="88"/>
  <c r="H2070" i="88"/>
  <c r="H2069" i="88"/>
  <c r="H2068" i="88"/>
  <c r="H2067" i="88"/>
  <c r="H2066" i="88"/>
  <c r="H2065" i="88"/>
  <c r="H2064" i="88"/>
  <c r="H2063" i="88"/>
  <c r="H2062" i="88"/>
  <c r="H2061" i="88"/>
  <c r="H2060" i="88"/>
  <c r="H2059" i="88"/>
  <c r="H2058" i="88"/>
  <c r="H2057" i="88"/>
  <c r="H2056" i="88"/>
  <c r="H2055" i="88"/>
  <c r="H2054" i="88"/>
  <c r="H2053" i="88"/>
  <c r="H2052" i="88"/>
  <c r="H2051" i="88"/>
  <c r="H2050" i="88"/>
  <c r="H2049" i="88"/>
  <c r="H2048" i="88"/>
  <c r="H2047" i="88"/>
  <c r="H2046" i="88"/>
  <c r="H2045" i="88"/>
  <c r="H2044" i="88"/>
  <c r="H2043" i="88"/>
  <c r="H2042" i="88"/>
  <c r="H2041" i="88"/>
  <c r="H2040" i="88"/>
  <c r="H2039" i="88"/>
  <c r="H2038" i="88"/>
  <c r="H2037" i="88"/>
  <c r="H2036" i="88"/>
  <c r="H2035" i="88"/>
  <c r="H2034" i="88"/>
  <c r="H2033" i="88"/>
  <c r="H2032" i="88"/>
  <c r="H2031" i="88"/>
  <c r="H2030" i="88"/>
  <c r="H2029" i="88"/>
  <c r="H2028" i="88"/>
  <c r="H2027" i="88"/>
  <c r="H2026" i="88"/>
  <c r="H2025" i="88"/>
  <c r="H2024" i="88"/>
  <c r="H2023" i="88"/>
  <c r="H2022" i="88"/>
  <c r="H2021" i="88"/>
  <c r="H2020" i="88"/>
  <c r="H2019" i="88"/>
  <c r="H2018" i="88"/>
  <c r="H2017" i="88"/>
  <c r="H2016" i="88"/>
  <c r="H2015" i="88"/>
  <c r="H2014" i="88"/>
  <c r="H2013" i="88"/>
  <c r="H2012" i="88"/>
  <c r="H2011" i="88"/>
  <c r="H2010" i="88"/>
  <c r="H2009" i="88"/>
  <c r="H2008" i="88"/>
  <c r="H2007" i="88"/>
  <c r="H2006" i="88"/>
  <c r="H2005" i="88"/>
  <c r="H2004" i="88"/>
  <c r="H2003" i="88"/>
  <c r="H2002" i="88"/>
  <c r="H2001" i="88"/>
  <c r="H2000" i="88"/>
  <c r="H1999" i="88"/>
  <c r="H1998" i="88"/>
  <c r="H1997" i="88"/>
  <c r="H1996" i="88"/>
  <c r="H1995" i="88"/>
  <c r="H1994" i="88"/>
  <c r="H1993" i="88"/>
  <c r="H1992" i="88"/>
  <c r="H1991" i="88"/>
  <c r="H1990" i="88"/>
  <c r="H1989" i="88"/>
  <c r="H1988" i="88"/>
  <c r="H1987" i="88"/>
  <c r="H1986" i="88"/>
  <c r="H1985" i="88"/>
  <c r="H1984" i="88"/>
  <c r="H1983" i="88"/>
  <c r="H1982" i="88"/>
  <c r="H1981" i="88"/>
  <c r="H1980" i="88"/>
  <c r="H1979" i="88"/>
  <c r="H1978" i="88"/>
  <c r="H1977" i="88"/>
  <c r="H1976" i="88"/>
  <c r="H1975" i="88"/>
  <c r="H1974" i="88"/>
  <c r="H1973" i="88"/>
  <c r="H1972" i="88"/>
  <c r="H1971" i="88"/>
  <c r="H1970" i="88"/>
  <c r="H1969" i="88"/>
  <c r="H1968" i="88"/>
  <c r="H1967" i="88"/>
  <c r="H1966" i="88"/>
  <c r="H1965" i="88"/>
  <c r="H1964" i="88"/>
  <c r="H1963" i="88"/>
  <c r="H1962" i="88"/>
  <c r="H1961" i="88"/>
  <c r="H1960" i="88"/>
  <c r="H1959" i="88"/>
  <c r="H1958" i="88"/>
  <c r="H1957" i="88"/>
  <c r="H1956" i="88"/>
  <c r="H1955" i="88"/>
  <c r="H1954" i="88"/>
  <c r="H1953" i="88"/>
  <c r="H1952" i="88"/>
  <c r="H1951" i="88"/>
  <c r="H1950" i="88"/>
  <c r="H1949" i="88"/>
  <c r="H1948" i="88"/>
  <c r="H1947" i="88"/>
  <c r="H1946" i="88"/>
  <c r="H1945" i="88"/>
  <c r="H1944" i="88"/>
  <c r="H1943" i="88"/>
  <c r="H1942" i="88"/>
  <c r="H1941" i="88"/>
  <c r="H1940" i="88"/>
  <c r="H1939" i="88"/>
  <c r="H1938" i="88"/>
  <c r="H1937" i="88"/>
  <c r="H1936" i="88"/>
  <c r="H1935" i="88"/>
  <c r="H1934" i="88"/>
  <c r="H1933" i="88"/>
  <c r="H1932" i="88"/>
  <c r="H1931" i="88"/>
  <c r="H1930" i="88"/>
  <c r="H1929" i="88"/>
  <c r="H1928" i="88"/>
  <c r="H1927" i="88"/>
  <c r="H1926" i="88"/>
  <c r="H1925" i="88"/>
  <c r="H1924" i="88"/>
  <c r="H1923" i="88"/>
  <c r="H1922" i="88"/>
  <c r="H1921" i="88"/>
  <c r="H1920" i="88"/>
  <c r="H1919" i="88"/>
  <c r="H1918" i="88"/>
  <c r="H1917" i="88"/>
  <c r="H1916" i="88"/>
  <c r="H1915" i="88"/>
  <c r="H1914" i="88"/>
  <c r="H1913" i="88"/>
  <c r="H1912" i="88"/>
  <c r="H1911" i="88"/>
  <c r="H1910" i="88"/>
  <c r="H1909" i="88"/>
  <c r="H1908" i="88"/>
  <c r="H1907" i="88"/>
  <c r="H1906" i="88"/>
  <c r="H1905" i="88"/>
  <c r="H1904" i="88"/>
  <c r="H1903" i="88"/>
  <c r="H1902" i="88"/>
  <c r="H1901" i="88"/>
  <c r="H1900" i="88"/>
  <c r="H1899" i="88"/>
  <c r="H1898" i="88"/>
  <c r="H1897" i="88"/>
  <c r="H1896" i="88"/>
  <c r="H1895" i="88"/>
  <c r="H1894" i="88"/>
  <c r="H1893" i="88"/>
  <c r="H1892" i="88"/>
  <c r="H1891" i="88"/>
  <c r="H1890" i="88"/>
  <c r="H1889" i="88"/>
  <c r="H1888" i="88"/>
  <c r="H1887" i="88"/>
  <c r="H1886" i="88"/>
  <c r="H1885" i="88"/>
  <c r="H1884" i="88"/>
  <c r="H1883" i="88"/>
  <c r="H1882" i="88"/>
  <c r="H1881" i="88"/>
  <c r="H1880" i="88"/>
  <c r="H1879" i="88"/>
  <c r="H1878" i="88"/>
  <c r="H1877" i="88"/>
  <c r="H1876" i="88"/>
  <c r="H1875" i="88"/>
  <c r="H1874" i="88"/>
  <c r="H1873" i="88"/>
  <c r="H1872" i="88"/>
  <c r="H1871" i="88"/>
  <c r="H1870" i="88"/>
  <c r="H1869" i="88"/>
  <c r="H1868" i="88"/>
  <c r="H1867" i="88"/>
  <c r="H1866" i="88"/>
  <c r="H1865" i="88"/>
  <c r="H1864" i="88"/>
  <c r="H1863" i="88"/>
  <c r="H1862" i="88"/>
  <c r="H1861" i="88"/>
  <c r="H1860" i="88"/>
  <c r="H1859" i="88"/>
  <c r="H1858" i="88"/>
  <c r="H1857" i="88"/>
  <c r="H1856" i="88"/>
  <c r="H1855" i="88"/>
  <c r="H1854" i="88"/>
  <c r="H1853" i="88"/>
  <c r="H1852" i="88"/>
  <c r="H1851" i="88"/>
  <c r="H1850" i="88"/>
  <c r="H1849" i="88"/>
  <c r="H1848" i="88"/>
  <c r="H1847" i="88"/>
  <c r="H1846" i="88"/>
  <c r="H1845" i="88"/>
  <c r="H1844" i="88"/>
  <c r="H1843" i="88"/>
  <c r="H1842" i="88"/>
  <c r="H1841" i="88"/>
  <c r="H1840" i="88"/>
  <c r="H1839" i="88"/>
  <c r="H1838" i="88"/>
  <c r="H1837" i="88"/>
  <c r="H1836" i="88"/>
  <c r="H1835" i="88"/>
  <c r="H1834" i="88"/>
  <c r="H1833" i="88"/>
  <c r="H1832" i="88"/>
  <c r="H1831" i="88"/>
  <c r="H1830" i="88"/>
  <c r="H1829" i="88"/>
  <c r="H1828" i="88"/>
  <c r="H1827" i="88"/>
  <c r="H1826" i="88"/>
  <c r="H1825" i="88"/>
  <c r="H1824" i="88"/>
  <c r="H1823" i="88"/>
  <c r="H1822" i="88"/>
  <c r="H1821" i="88"/>
  <c r="H1820" i="88"/>
  <c r="H1819" i="88"/>
  <c r="H1818" i="88"/>
  <c r="H1817" i="88"/>
  <c r="H1816" i="88"/>
  <c r="H1815" i="88"/>
  <c r="H1814" i="88"/>
  <c r="H1813" i="88"/>
  <c r="H1812" i="88"/>
  <c r="H1811" i="88"/>
  <c r="H1810" i="88"/>
  <c r="H1809" i="88"/>
  <c r="H1808" i="88"/>
  <c r="H1807" i="88"/>
  <c r="H1806" i="88"/>
  <c r="H1805" i="88"/>
  <c r="H1804" i="88"/>
  <c r="H1803" i="88"/>
  <c r="H1802" i="88"/>
  <c r="H1801" i="88"/>
  <c r="H1800" i="88"/>
  <c r="H1799" i="88"/>
  <c r="H1798" i="88"/>
  <c r="H1797" i="88"/>
  <c r="H1796" i="88"/>
  <c r="H1795" i="88"/>
  <c r="H1794" i="88"/>
  <c r="H1793" i="88"/>
  <c r="H1792" i="88"/>
  <c r="H1791" i="88"/>
  <c r="H1790" i="88"/>
  <c r="H1789" i="88"/>
  <c r="H1788" i="88"/>
  <c r="H1787" i="88"/>
  <c r="H1786" i="88"/>
  <c r="H1785" i="88"/>
  <c r="H1784" i="88"/>
  <c r="H1783" i="88"/>
  <c r="H1782" i="88"/>
  <c r="H1781" i="88"/>
  <c r="H1780" i="88"/>
  <c r="H1779" i="88"/>
  <c r="H1778" i="88"/>
  <c r="H1777" i="88"/>
  <c r="H1776" i="88"/>
  <c r="H1775" i="88"/>
  <c r="H1774" i="88"/>
  <c r="H1773" i="88"/>
  <c r="H1772" i="88"/>
  <c r="H1771" i="88"/>
  <c r="H1770" i="88"/>
  <c r="H1769" i="88"/>
  <c r="H1768" i="88"/>
  <c r="H1767" i="88"/>
  <c r="H1766" i="88"/>
  <c r="H1765" i="88"/>
  <c r="H1764" i="88"/>
  <c r="H1763" i="88"/>
  <c r="H1762" i="88"/>
  <c r="H1761" i="88"/>
  <c r="H1760" i="88"/>
  <c r="H1759" i="88"/>
  <c r="H1758" i="88"/>
  <c r="H1757" i="88"/>
  <c r="H1756" i="88"/>
  <c r="H1755" i="88"/>
  <c r="H1754" i="88"/>
  <c r="H1753" i="88"/>
  <c r="H1752" i="88"/>
  <c r="H1751" i="88"/>
  <c r="H1750" i="88"/>
  <c r="H1749" i="88"/>
  <c r="H1748" i="88"/>
  <c r="H1747" i="88"/>
  <c r="H1746" i="88"/>
  <c r="H1745" i="88"/>
  <c r="H1744" i="88"/>
  <c r="H1743" i="88"/>
  <c r="H1742" i="88"/>
  <c r="H1741" i="88"/>
  <c r="H1740" i="88"/>
  <c r="H1739" i="88"/>
  <c r="H1738" i="88"/>
  <c r="H1737" i="88"/>
  <c r="H1736" i="88"/>
  <c r="H1735" i="88"/>
  <c r="H1734" i="88"/>
  <c r="H1733" i="88"/>
  <c r="H1732" i="88"/>
  <c r="H1731" i="88"/>
  <c r="H1730" i="88"/>
  <c r="H1729" i="88"/>
  <c r="H1728" i="88"/>
  <c r="H1727" i="88"/>
  <c r="H1726" i="88"/>
  <c r="H1725" i="88"/>
  <c r="H1724" i="88"/>
  <c r="H1723" i="88"/>
  <c r="H1722" i="88"/>
  <c r="H1721" i="88"/>
  <c r="H1720" i="88"/>
  <c r="H1719" i="88"/>
  <c r="H1718" i="88"/>
  <c r="H1717" i="88"/>
  <c r="H1716" i="88"/>
  <c r="H1715" i="88"/>
  <c r="H1714" i="88"/>
  <c r="H1713" i="88"/>
  <c r="H1712" i="88"/>
  <c r="H1711" i="88"/>
  <c r="H1710" i="88"/>
  <c r="H1709" i="88"/>
  <c r="H1708" i="88"/>
  <c r="H1707" i="88"/>
  <c r="H1706" i="88"/>
  <c r="H1705" i="88"/>
  <c r="H1704" i="88"/>
  <c r="H1703" i="88"/>
  <c r="H1702" i="88"/>
  <c r="H1701" i="88"/>
  <c r="H1700" i="88"/>
  <c r="H1699" i="88"/>
  <c r="H1698" i="88"/>
  <c r="H1697" i="88"/>
  <c r="H1696" i="88"/>
  <c r="H1695" i="88"/>
  <c r="H1694" i="88"/>
  <c r="H1693" i="88"/>
  <c r="H1692" i="88"/>
  <c r="H1691" i="88"/>
  <c r="H1690" i="88"/>
  <c r="H1689" i="88"/>
  <c r="H1688" i="88"/>
  <c r="H1687" i="88"/>
  <c r="H1686" i="88"/>
  <c r="H1685" i="88"/>
  <c r="H1684" i="88"/>
  <c r="H1683" i="88"/>
  <c r="H1682" i="88"/>
  <c r="H1681" i="88"/>
  <c r="H1680" i="88"/>
  <c r="H1679" i="88"/>
  <c r="H1678" i="88"/>
  <c r="H1677" i="88"/>
  <c r="H1676" i="88"/>
  <c r="H1675" i="88"/>
  <c r="H1674" i="88"/>
  <c r="H1673" i="88"/>
  <c r="H1672" i="88"/>
  <c r="H1671" i="88"/>
  <c r="H1670" i="88"/>
  <c r="H1669" i="88"/>
  <c r="H1668" i="88"/>
  <c r="H1667" i="88"/>
  <c r="H1666" i="88"/>
  <c r="H1665" i="88"/>
  <c r="H1664" i="88"/>
  <c r="H1663" i="88"/>
  <c r="H1662" i="88"/>
  <c r="H1661" i="88"/>
  <c r="H1660" i="88"/>
  <c r="H1659" i="88"/>
  <c r="H1658" i="88"/>
  <c r="H1657" i="88"/>
  <c r="H1656" i="88"/>
  <c r="H1655" i="88"/>
  <c r="H1654" i="88"/>
  <c r="H1653" i="88"/>
  <c r="H1652" i="88"/>
  <c r="H1651" i="88"/>
  <c r="H1650" i="88"/>
  <c r="H1649" i="88"/>
  <c r="H1648" i="88"/>
  <c r="H1647" i="88"/>
  <c r="H1646" i="88"/>
  <c r="H1645" i="88"/>
  <c r="H1644" i="88"/>
  <c r="H1643" i="88"/>
  <c r="H1642" i="88"/>
  <c r="H1641" i="88"/>
  <c r="H1640" i="88"/>
  <c r="H1639" i="88"/>
  <c r="H1638" i="88"/>
  <c r="H1637" i="88"/>
  <c r="H1636" i="88"/>
  <c r="H1635" i="88"/>
  <c r="H1634" i="88"/>
  <c r="H1633" i="88"/>
  <c r="H1632" i="88"/>
  <c r="H1631" i="88"/>
  <c r="H1630" i="88"/>
  <c r="H1629" i="88"/>
  <c r="H1628" i="88"/>
  <c r="H1627" i="88"/>
  <c r="H1626" i="88"/>
  <c r="H1625" i="88"/>
  <c r="H1624" i="88"/>
  <c r="H1623" i="88"/>
  <c r="H1622" i="88"/>
  <c r="H1621" i="88"/>
  <c r="H1620" i="88"/>
  <c r="H1619" i="88"/>
  <c r="H1618" i="88"/>
  <c r="H1617" i="88"/>
  <c r="H1616" i="88"/>
  <c r="H1615" i="88"/>
  <c r="H1614" i="88"/>
  <c r="H1613" i="88"/>
  <c r="H1612" i="88"/>
  <c r="H1611" i="88"/>
  <c r="H1610" i="88"/>
  <c r="H1609" i="88"/>
  <c r="H1608" i="88"/>
  <c r="H1607" i="88"/>
  <c r="H1606" i="88"/>
  <c r="H1605" i="88"/>
  <c r="H1604" i="88"/>
  <c r="H1603" i="88"/>
  <c r="H1602" i="88"/>
  <c r="H1601" i="88"/>
  <c r="H1600" i="88"/>
  <c r="H1599" i="88"/>
  <c r="H1598" i="88"/>
  <c r="H1597" i="88"/>
  <c r="H1596" i="88"/>
  <c r="H1595" i="88"/>
  <c r="H1594" i="88"/>
  <c r="H1593" i="88"/>
  <c r="H1592" i="88"/>
  <c r="H1591" i="88"/>
  <c r="H1590" i="88"/>
  <c r="H1589" i="88"/>
  <c r="H1588" i="88"/>
  <c r="H1587" i="88"/>
  <c r="H1586" i="88"/>
  <c r="H1585" i="88"/>
  <c r="H1584" i="88"/>
  <c r="H1583" i="88"/>
  <c r="H1582" i="88"/>
  <c r="H1581" i="88"/>
  <c r="H1580" i="88"/>
  <c r="H1579" i="88"/>
  <c r="H1578" i="88"/>
  <c r="H1577" i="88"/>
  <c r="H1576" i="88"/>
  <c r="H1575" i="88"/>
  <c r="H1574" i="88"/>
  <c r="H1573" i="88"/>
  <c r="H1572" i="88"/>
  <c r="H1571" i="88"/>
  <c r="H1570" i="88"/>
  <c r="H1569" i="88"/>
  <c r="H1568" i="88"/>
  <c r="H1567" i="88"/>
  <c r="H1566" i="88"/>
  <c r="H1565" i="88"/>
  <c r="H1564" i="88"/>
  <c r="H1563" i="88"/>
  <c r="H1562" i="88"/>
  <c r="H1561" i="88"/>
  <c r="H1560" i="88"/>
  <c r="H1559" i="88"/>
  <c r="H1558" i="88"/>
  <c r="H1557" i="88"/>
  <c r="H1556" i="88"/>
  <c r="H1555" i="88"/>
  <c r="H1554" i="88"/>
  <c r="H1553" i="88"/>
  <c r="H1552" i="88"/>
  <c r="H1551" i="88"/>
  <c r="H1550" i="88"/>
  <c r="H1549" i="88"/>
  <c r="H1548" i="88"/>
  <c r="H1547" i="88"/>
  <c r="H1546" i="88"/>
  <c r="H1545" i="88"/>
  <c r="H1544" i="88"/>
  <c r="H1543" i="88"/>
  <c r="H1542" i="88"/>
  <c r="H1541" i="88"/>
  <c r="H1540" i="88"/>
  <c r="H1539" i="88"/>
  <c r="H1538" i="88"/>
  <c r="H1537" i="88"/>
  <c r="H1536" i="88"/>
  <c r="H1535" i="88"/>
  <c r="H1534" i="88"/>
  <c r="H1533" i="88"/>
  <c r="H1532" i="88"/>
  <c r="H1531" i="88"/>
  <c r="H1530" i="88"/>
  <c r="H1529" i="88"/>
  <c r="H1528" i="88"/>
  <c r="H1527" i="88"/>
  <c r="H1526" i="88"/>
  <c r="H1525" i="88"/>
  <c r="H1524" i="88"/>
  <c r="H1523" i="88"/>
  <c r="H1522" i="88"/>
  <c r="H1521" i="88"/>
  <c r="H1520" i="88"/>
  <c r="H1519" i="88"/>
  <c r="H1518" i="88"/>
  <c r="H1517" i="88"/>
  <c r="H1516" i="88"/>
  <c r="H1515" i="88"/>
  <c r="H1514" i="88"/>
  <c r="H1513" i="88"/>
  <c r="H1512" i="88"/>
  <c r="H1511" i="88"/>
  <c r="H1510" i="88"/>
  <c r="H1509" i="88"/>
  <c r="H1508" i="88"/>
  <c r="H1507" i="88"/>
  <c r="H1506" i="88"/>
  <c r="H1505" i="88"/>
  <c r="H1504" i="88"/>
  <c r="H1503" i="88"/>
  <c r="H1502" i="88"/>
  <c r="H1501" i="88"/>
  <c r="H1500" i="88"/>
  <c r="H1499" i="88"/>
  <c r="H1498" i="88"/>
  <c r="H1497" i="88"/>
  <c r="H1496" i="88"/>
  <c r="H1495" i="88"/>
  <c r="H1494" i="88"/>
  <c r="H1493" i="88"/>
  <c r="H1492" i="88"/>
  <c r="H1491" i="88"/>
  <c r="H1490" i="88"/>
  <c r="H1489" i="88"/>
  <c r="H1488" i="88"/>
  <c r="H1487" i="88"/>
  <c r="H1486" i="88"/>
  <c r="H1485" i="88"/>
  <c r="H1484" i="88"/>
  <c r="H1483" i="88"/>
  <c r="H1482" i="88"/>
  <c r="H1481" i="88"/>
  <c r="H1480" i="88"/>
  <c r="H1479" i="88"/>
  <c r="H1478" i="88"/>
  <c r="H1477" i="88"/>
  <c r="H1476" i="88"/>
  <c r="H1475" i="88"/>
  <c r="H1474" i="88"/>
  <c r="H1473" i="88"/>
  <c r="H1472" i="88"/>
  <c r="H1471" i="88"/>
  <c r="H1470" i="88"/>
  <c r="H1469" i="88"/>
  <c r="H1468" i="88"/>
  <c r="H1467" i="88"/>
  <c r="H1466" i="88"/>
  <c r="H1465" i="88"/>
  <c r="H1464" i="88"/>
  <c r="H1463" i="88"/>
  <c r="H1462" i="88"/>
  <c r="H1461" i="88"/>
  <c r="H1460" i="88"/>
  <c r="H1459" i="88"/>
  <c r="H1458" i="88"/>
  <c r="H1457" i="88"/>
  <c r="H1456" i="88"/>
  <c r="H1455" i="88"/>
  <c r="H1454" i="88"/>
  <c r="H1453" i="88"/>
  <c r="H1452" i="88"/>
  <c r="H1451" i="88"/>
  <c r="H1450" i="88"/>
  <c r="H1449" i="88"/>
  <c r="H1448" i="88"/>
  <c r="H1447" i="88"/>
  <c r="H1446" i="88"/>
  <c r="H1445" i="88"/>
  <c r="H1444" i="88"/>
  <c r="H1443" i="88"/>
  <c r="H1442" i="88"/>
  <c r="H1441" i="88"/>
  <c r="H1440" i="88"/>
  <c r="H1439" i="88"/>
  <c r="H1438" i="88"/>
  <c r="H1437" i="88"/>
  <c r="H1436" i="88"/>
  <c r="H1435" i="88"/>
  <c r="H1434" i="88"/>
  <c r="H1433" i="88"/>
  <c r="H1432" i="88"/>
  <c r="H1431" i="88"/>
  <c r="H1430" i="88"/>
  <c r="H1429" i="88"/>
  <c r="H1428" i="88"/>
  <c r="H1427" i="88"/>
  <c r="H1426" i="88"/>
  <c r="H1425" i="88"/>
  <c r="H1424" i="88"/>
  <c r="H1423" i="88"/>
  <c r="H1422" i="88"/>
  <c r="H1421" i="88"/>
  <c r="H1420" i="88"/>
  <c r="H1419" i="88"/>
  <c r="H1418" i="88"/>
  <c r="H1417" i="88"/>
  <c r="H1416" i="88"/>
  <c r="H1415" i="88"/>
  <c r="H1414" i="88"/>
  <c r="H1413" i="88"/>
  <c r="H1412" i="88"/>
  <c r="H1411" i="88"/>
  <c r="H1410" i="88"/>
  <c r="H1409" i="88"/>
  <c r="H1408" i="88"/>
  <c r="H1407" i="88"/>
  <c r="H1406" i="88"/>
  <c r="H1405" i="88"/>
  <c r="H1404" i="88"/>
  <c r="H1403" i="88"/>
  <c r="H1402" i="88"/>
  <c r="H1401" i="88"/>
  <c r="H1400" i="88"/>
  <c r="H1399" i="88"/>
  <c r="H1398" i="88"/>
  <c r="H1397" i="88"/>
  <c r="H1396" i="88"/>
  <c r="H1395" i="88"/>
  <c r="H1394" i="88"/>
  <c r="H1393" i="88"/>
  <c r="H1392" i="88"/>
  <c r="H1391" i="88"/>
  <c r="H1390" i="88"/>
  <c r="H1389" i="88"/>
  <c r="H1388" i="88"/>
  <c r="H1387" i="88"/>
  <c r="H1386" i="88"/>
  <c r="H1385" i="88"/>
  <c r="H1384" i="88"/>
  <c r="H1383" i="88"/>
  <c r="H1382" i="88"/>
  <c r="H1381" i="88"/>
  <c r="H1380" i="88"/>
  <c r="H1379" i="88"/>
  <c r="H1378" i="88"/>
  <c r="H1377" i="88"/>
  <c r="H1376" i="88"/>
  <c r="H1375" i="88"/>
  <c r="H1374" i="88"/>
  <c r="H1373" i="88"/>
  <c r="H1372" i="88"/>
  <c r="H1371" i="88"/>
  <c r="H1370" i="88"/>
  <c r="H1369" i="88"/>
  <c r="H1368" i="88"/>
  <c r="H1367" i="88"/>
  <c r="H1366" i="88"/>
  <c r="H1365" i="88"/>
  <c r="H1364" i="88"/>
  <c r="H1363" i="88"/>
  <c r="H1362" i="88"/>
  <c r="H1361" i="88"/>
  <c r="H1360" i="88"/>
  <c r="H1359" i="88"/>
  <c r="H1358" i="88"/>
  <c r="H1357" i="88"/>
  <c r="H1356" i="88"/>
  <c r="H1355" i="88"/>
  <c r="H1354" i="88"/>
  <c r="H1353" i="88"/>
  <c r="H1352" i="88"/>
  <c r="H1351" i="88"/>
  <c r="H1350" i="88"/>
  <c r="H1349" i="88"/>
  <c r="H1348" i="88"/>
  <c r="H1347" i="88"/>
  <c r="H1346" i="88"/>
  <c r="H1345" i="88"/>
  <c r="H1344" i="88"/>
  <c r="H1343" i="88"/>
  <c r="H1342" i="88"/>
  <c r="H1341" i="88"/>
  <c r="H1340" i="88"/>
  <c r="H1339" i="88"/>
  <c r="H1338" i="88"/>
  <c r="H1337" i="88"/>
  <c r="H1336" i="88"/>
  <c r="H1335" i="88"/>
  <c r="H1334" i="88"/>
  <c r="H1333" i="88"/>
  <c r="H1332" i="88"/>
  <c r="H1331" i="88"/>
  <c r="H1330" i="88"/>
  <c r="H1329" i="88"/>
  <c r="H1328" i="88"/>
  <c r="H1327" i="88"/>
  <c r="H1326" i="88"/>
  <c r="H1325" i="88"/>
  <c r="H1324" i="88"/>
  <c r="H1323" i="88"/>
  <c r="H1322" i="88"/>
  <c r="H1321" i="88"/>
  <c r="H1320" i="88"/>
  <c r="H1319" i="88"/>
  <c r="H1318" i="88"/>
  <c r="H1317" i="88"/>
  <c r="H1316" i="88"/>
  <c r="H1315" i="88"/>
  <c r="H1314" i="88"/>
  <c r="H1313" i="88"/>
  <c r="H1312" i="88"/>
  <c r="H1311" i="88"/>
  <c r="H1310" i="88"/>
  <c r="H1309" i="88"/>
  <c r="H1308" i="88"/>
  <c r="H1307" i="88"/>
  <c r="H1306" i="88"/>
  <c r="H1305" i="88"/>
  <c r="H1304" i="88"/>
  <c r="H1303" i="88"/>
  <c r="H1302" i="88"/>
  <c r="H1301" i="88"/>
  <c r="H1300" i="88"/>
  <c r="H1299" i="88"/>
  <c r="H1298" i="88"/>
  <c r="H1297" i="88"/>
  <c r="H1296" i="88"/>
  <c r="H1295" i="88"/>
  <c r="H1294" i="88"/>
  <c r="H1293" i="88"/>
  <c r="H1292" i="88"/>
  <c r="H1291" i="88"/>
  <c r="H1290" i="88"/>
  <c r="H1289" i="88"/>
  <c r="H1288" i="88"/>
  <c r="H1287" i="88"/>
  <c r="H1286" i="88"/>
  <c r="H1285" i="88"/>
  <c r="H1284" i="88"/>
  <c r="H1283" i="88"/>
  <c r="H1282" i="88"/>
  <c r="H1281" i="88"/>
  <c r="H1280" i="88"/>
  <c r="H1279" i="88"/>
  <c r="H1278" i="88"/>
  <c r="H1277" i="88"/>
  <c r="H1276" i="88"/>
  <c r="H1275" i="88"/>
  <c r="H1274" i="88"/>
  <c r="H1273" i="88"/>
  <c r="H1272" i="88"/>
  <c r="H1271" i="88"/>
  <c r="H1270" i="88"/>
  <c r="H1269" i="88"/>
  <c r="H1268" i="88"/>
  <c r="H1267" i="88"/>
  <c r="H1266" i="88"/>
  <c r="H1265" i="88"/>
  <c r="H1264" i="88"/>
  <c r="H1263" i="88"/>
  <c r="H1262" i="88"/>
  <c r="H1261" i="88"/>
  <c r="H1260" i="88"/>
  <c r="H1259" i="88"/>
  <c r="H1258" i="88"/>
  <c r="H1257" i="88"/>
  <c r="H1256" i="88"/>
  <c r="H1255" i="88"/>
  <c r="H1254" i="88"/>
  <c r="H1253" i="88"/>
  <c r="H1252" i="88"/>
  <c r="H1251" i="88"/>
  <c r="H1250" i="88"/>
  <c r="H1249" i="88"/>
  <c r="H1248" i="88"/>
  <c r="H1247" i="88"/>
  <c r="H1246" i="88"/>
  <c r="H1245" i="88"/>
  <c r="H1244" i="88"/>
  <c r="H1243" i="88"/>
  <c r="H1242" i="88"/>
  <c r="H1241" i="88"/>
  <c r="H1240" i="88"/>
  <c r="H1239" i="88"/>
  <c r="H1238" i="88"/>
  <c r="H1237" i="88"/>
  <c r="H1236" i="88"/>
  <c r="H1235" i="88"/>
  <c r="H1234" i="88"/>
  <c r="H1233" i="88"/>
  <c r="H1232" i="88"/>
  <c r="H1231" i="88"/>
  <c r="H1230" i="88"/>
  <c r="H1229" i="88"/>
  <c r="H1228" i="88"/>
  <c r="H1227" i="88"/>
  <c r="H1226" i="88"/>
  <c r="H1225" i="88"/>
  <c r="H1224" i="88"/>
  <c r="H1223" i="88"/>
  <c r="H1222" i="88"/>
  <c r="H1221" i="88"/>
  <c r="H1220" i="88"/>
  <c r="H1219" i="88"/>
  <c r="H1218" i="88"/>
  <c r="H1217" i="88"/>
  <c r="H1216" i="88"/>
  <c r="H1215" i="88"/>
  <c r="H1214" i="88"/>
  <c r="H1213" i="88"/>
  <c r="H1212" i="88"/>
  <c r="H1211" i="88"/>
  <c r="H1210" i="88"/>
  <c r="H1209" i="88"/>
  <c r="H1208" i="88"/>
  <c r="H1207" i="88"/>
  <c r="H1206" i="88"/>
  <c r="H1205" i="88"/>
  <c r="H1204" i="88"/>
  <c r="H1203" i="88"/>
  <c r="H1202" i="88"/>
  <c r="H1201" i="88"/>
  <c r="H1200" i="88"/>
  <c r="H1199" i="88"/>
  <c r="H1198" i="88"/>
  <c r="H1197" i="88"/>
  <c r="H1196" i="88"/>
  <c r="H1195" i="88"/>
  <c r="H1194" i="88"/>
  <c r="H1193" i="88"/>
  <c r="H1192" i="88"/>
  <c r="H1191" i="88"/>
  <c r="H1190" i="88"/>
  <c r="H1189" i="88"/>
  <c r="H1188" i="88"/>
  <c r="H1187" i="88"/>
  <c r="H1186" i="88"/>
  <c r="H1185" i="88"/>
  <c r="H1184" i="88"/>
  <c r="H1183" i="88"/>
  <c r="H1182" i="88"/>
  <c r="H1181" i="88"/>
  <c r="H1180" i="88"/>
  <c r="H1179" i="88"/>
  <c r="H1178" i="88"/>
  <c r="H1177" i="88"/>
  <c r="H1176" i="88"/>
  <c r="H1175" i="88"/>
  <c r="H1174" i="88"/>
  <c r="H1173" i="88"/>
  <c r="H1172" i="88"/>
  <c r="H1171" i="88"/>
  <c r="H1170" i="88"/>
  <c r="H1169" i="88"/>
  <c r="H1168" i="88"/>
  <c r="H1167" i="88"/>
  <c r="H1166" i="88"/>
  <c r="H1165" i="88"/>
  <c r="H1164" i="88"/>
  <c r="H1163" i="88"/>
  <c r="H1162" i="88"/>
  <c r="H1161" i="88"/>
  <c r="H1160" i="88"/>
  <c r="H1159" i="88"/>
  <c r="H1158" i="88"/>
  <c r="H1157" i="88"/>
  <c r="H1156" i="88"/>
  <c r="H1155" i="88"/>
  <c r="H1154" i="88"/>
  <c r="H1153" i="88"/>
  <c r="H1152" i="88"/>
  <c r="H1151" i="88"/>
  <c r="H1150" i="88"/>
  <c r="H1149" i="88"/>
  <c r="H1148" i="88"/>
  <c r="H1147" i="88"/>
  <c r="H1146" i="88"/>
  <c r="H1145" i="88"/>
  <c r="H1144" i="88"/>
  <c r="H1143" i="88"/>
  <c r="H1142" i="88"/>
  <c r="H1141" i="88"/>
  <c r="H1140" i="88"/>
  <c r="H1139" i="88"/>
  <c r="H1138" i="88"/>
  <c r="H1137" i="88"/>
  <c r="H1136" i="88"/>
  <c r="H1135" i="88"/>
  <c r="H1134" i="88"/>
  <c r="H1133" i="88"/>
  <c r="H1132" i="88"/>
  <c r="H1131" i="88"/>
  <c r="H1130" i="88"/>
  <c r="H1129" i="88"/>
  <c r="H1128" i="88"/>
  <c r="H1127" i="88"/>
  <c r="H1126" i="88"/>
  <c r="H1125" i="88"/>
  <c r="H1124" i="88"/>
  <c r="H1123" i="88"/>
  <c r="H1122" i="88"/>
  <c r="H1121" i="88"/>
  <c r="H1120" i="88"/>
  <c r="H1119" i="88"/>
  <c r="H1118" i="88"/>
  <c r="H1117" i="88"/>
  <c r="H1116" i="88"/>
  <c r="H1115" i="88"/>
  <c r="H1114" i="88"/>
  <c r="H1113" i="88"/>
  <c r="H1112" i="88"/>
  <c r="H1111" i="88"/>
  <c r="H1110" i="88"/>
  <c r="H1109" i="88"/>
  <c r="H1108" i="88"/>
  <c r="H1107" i="88"/>
  <c r="H1106" i="88"/>
  <c r="H1105" i="88"/>
  <c r="H1104" i="88"/>
  <c r="H1103" i="88"/>
  <c r="H1102" i="88"/>
  <c r="H1101" i="88"/>
  <c r="H1100" i="88"/>
  <c r="H1099" i="88"/>
  <c r="H1098" i="88"/>
  <c r="H1097" i="88"/>
  <c r="H1096" i="88"/>
  <c r="H1095" i="88"/>
  <c r="H1094" i="88"/>
  <c r="H1093" i="88"/>
  <c r="H1092" i="88"/>
  <c r="H1091" i="88"/>
  <c r="H1090" i="88"/>
  <c r="H1089" i="88"/>
  <c r="H1088" i="88"/>
  <c r="H1087" i="88"/>
  <c r="H1086" i="88"/>
  <c r="H1085" i="88"/>
  <c r="H1084" i="88"/>
  <c r="H1083" i="88"/>
  <c r="H1082" i="88"/>
  <c r="H1081" i="88"/>
  <c r="H1080" i="88"/>
  <c r="H1079" i="88"/>
  <c r="H1078" i="88"/>
  <c r="H1077" i="88"/>
  <c r="H1076" i="88"/>
  <c r="H1075" i="88"/>
  <c r="H1074" i="88"/>
  <c r="H1073" i="88"/>
  <c r="H1072" i="88"/>
  <c r="H1071" i="88"/>
  <c r="H1070" i="88"/>
  <c r="H1069" i="88"/>
  <c r="H1068" i="88"/>
  <c r="H1067" i="88"/>
  <c r="H1066" i="88"/>
  <c r="H1065" i="88"/>
  <c r="H1064" i="88"/>
  <c r="H1063" i="88"/>
  <c r="H1062" i="88"/>
  <c r="H1061" i="88"/>
  <c r="H1060" i="88"/>
  <c r="H1059" i="88"/>
  <c r="H1058" i="88"/>
  <c r="H1057" i="88"/>
  <c r="H1056" i="88"/>
  <c r="H1055" i="88"/>
  <c r="H1054" i="88"/>
  <c r="H1053" i="88"/>
  <c r="H1052" i="88"/>
  <c r="H1051" i="88"/>
  <c r="H1050" i="88"/>
  <c r="H1049" i="88"/>
  <c r="H1048" i="88"/>
  <c r="H1047" i="88"/>
  <c r="H1046" i="88"/>
  <c r="H1045" i="88"/>
  <c r="H1044" i="88"/>
  <c r="H1043" i="88"/>
  <c r="H1042" i="88"/>
  <c r="H1041" i="88"/>
  <c r="H1040" i="88"/>
  <c r="H1039" i="88"/>
  <c r="H1038" i="88"/>
  <c r="H1037" i="88"/>
  <c r="H1036" i="88"/>
  <c r="H1035" i="88"/>
  <c r="H1034" i="88"/>
  <c r="H1033" i="88"/>
  <c r="H1032" i="88"/>
  <c r="H1031" i="88"/>
  <c r="H1030" i="88"/>
  <c r="H1029" i="88"/>
  <c r="H1028" i="88"/>
  <c r="H1027" i="88"/>
  <c r="H1026" i="88"/>
  <c r="H1025" i="88"/>
  <c r="H1024" i="88"/>
  <c r="H1023" i="88"/>
  <c r="H1022" i="88"/>
  <c r="H1021" i="88"/>
  <c r="H1020" i="88"/>
  <c r="H1019" i="88"/>
  <c r="H1018" i="88"/>
  <c r="H1017" i="88"/>
  <c r="H1016" i="88"/>
  <c r="H1015" i="88"/>
  <c r="H1014" i="88"/>
  <c r="H1013" i="88"/>
  <c r="H1012" i="88"/>
  <c r="H1011" i="88"/>
  <c r="H1010" i="88"/>
  <c r="H1009" i="88"/>
  <c r="H1008" i="88"/>
  <c r="H1007" i="88"/>
  <c r="H1006" i="88"/>
  <c r="H1005" i="88"/>
  <c r="H1004" i="88"/>
  <c r="H1003" i="88"/>
  <c r="H1002" i="88"/>
  <c r="H1001" i="88"/>
  <c r="H1000" i="88"/>
  <c r="H999" i="88"/>
  <c r="H998" i="88"/>
  <c r="H997" i="88"/>
  <c r="H996" i="88"/>
  <c r="H995" i="88"/>
  <c r="H994" i="88"/>
  <c r="H993" i="88"/>
  <c r="H992" i="88"/>
  <c r="H991" i="88"/>
  <c r="H990" i="88"/>
  <c r="H989" i="88"/>
  <c r="H988" i="88"/>
  <c r="H987" i="88"/>
  <c r="H986" i="88"/>
  <c r="H985" i="88"/>
  <c r="H984" i="88"/>
  <c r="H983" i="88"/>
  <c r="H982" i="88"/>
  <c r="H981" i="88"/>
  <c r="H980" i="88"/>
  <c r="H979" i="88"/>
  <c r="H978" i="88"/>
  <c r="H977" i="88"/>
  <c r="H976" i="88"/>
  <c r="H975" i="88"/>
  <c r="H974" i="88"/>
  <c r="H973" i="88"/>
  <c r="H972" i="88"/>
  <c r="H971" i="88"/>
  <c r="H970" i="88"/>
  <c r="H969" i="88"/>
  <c r="H968" i="88"/>
  <c r="H967" i="88"/>
  <c r="H966" i="88"/>
  <c r="H965" i="88"/>
  <c r="H964" i="88"/>
  <c r="H963" i="88"/>
  <c r="H962" i="88"/>
  <c r="H961" i="88"/>
  <c r="H960" i="88"/>
  <c r="H959" i="88"/>
  <c r="H958" i="88"/>
  <c r="H957" i="88"/>
  <c r="H956" i="88"/>
  <c r="H955" i="88"/>
  <c r="H954" i="88"/>
  <c r="H953" i="88"/>
  <c r="H952" i="88"/>
  <c r="H951" i="88"/>
  <c r="H950" i="88"/>
  <c r="H949" i="88"/>
  <c r="H948" i="88"/>
  <c r="H947" i="88"/>
  <c r="H946" i="88"/>
  <c r="H945" i="88"/>
  <c r="H944" i="88"/>
  <c r="H943" i="88"/>
  <c r="H942" i="88"/>
  <c r="H941" i="88"/>
  <c r="H940" i="88"/>
  <c r="H939" i="88"/>
  <c r="H938" i="88"/>
  <c r="H937" i="88"/>
  <c r="H936" i="88"/>
  <c r="H935" i="88"/>
  <c r="H934" i="88"/>
  <c r="H933" i="88"/>
  <c r="H932" i="88"/>
  <c r="H931" i="88"/>
  <c r="H930" i="88"/>
  <c r="H929" i="88"/>
  <c r="H928" i="88"/>
  <c r="H927" i="88"/>
  <c r="H926" i="88"/>
  <c r="H925" i="88"/>
  <c r="H924" i="88"/>
  <c r="H923" i="88"/>
  <c r="H922" i="88"/>
  <c r="H921" i="88"/>
  <c r="H920" i="88"/>
  <c r="H919" i="88"/>
  <c r="H918" i="88"/>
  <c r="H917" i="88"/>
  <c r="H916" i="88"/>
  <c r="H915" i="88"/>
  <c r="H914" i="88"/>
  <c r="H913" i="88"/>
  <c r="H912" i="88"/>
  <c r="H911" i="88"/>
  <c r="H910" i="88"/>
  <c r="H909" i="88"/>
  <c r="H908" i="88"/>
  <c r="H907" i="88"/>
  <c r="H906" i="88"/>
  <c r="H905" i="88"/>
  <c r="H904" i="88"/>
  <c r="H903" i="88"/>
  <c r="H902" i="88"/>
  <c r="H901" i="88"/>
  <c r="H900" i="88"/>
  <c r="H899" i="88"/>
  <c r="H898" i="88"/>
  <c r="H897" i="88"/>
  <c r="H896" i="88"/>
  <c r="H895" i="88"/>
  <c r="H894" i="88"/>
  <c r="H893" i="88"/>
  <c r="H892" i="88"/>
  <c r="H891" i="88"/>
  <c r="H890" i="88"/>
  <c r="H889" i="88"/>
  <c r="H888" i="88"/>
  <c r="H887" i="88"/>
  <c r="H886" i="88"/>
  <c r="H885" i="88"/>
  <c r="H884" i="88"/>
  <c r="H883" i="88"/>
  <c r="H882" i="88"/>
  <c r="H881" i="88"/>
  <c r="H880" i="88"/>
  <c r="H879" i="88"/>
  <c r="H878" i="88"/>
  <c r="H877" i="88"/>
  <c r="H876" i="88"/>
  <c r="H875" i="88"/>
  <c r="H874" i="88"/>
  <c r="H873" i="88"/>
  <c r="H872" i="88"/>
  <c r="H871" i="88"/>
  <c r="H870" i="88"/>
  <c r="H869" i="88"/>
  <c r="H868" i="88"/>
  <c r="H867" i="88"/>
  <c r="H866" i="88"/>
  <c r="H865" i="88"/>
  <c r="H864" i="88"/>
  <c r="H863" i="88"/>
  <c r="H862" i="88"/>
  <c r="H861" i="88"/>
  <c r="H860" i="88"/>
  <c r="H859" i="88"/>
  <c r="H858" i="88"/>
  <c r="H857" i="88"/>
  <c r="H856" i="88"/>
  <c r="H855" i="88"/>
  <c r="H854" i="88"/>
  <c r="H853" i="88"/>
  <c r="H852" i="88"/>
  <c r="H851" i="88"/>
  <c r="H850" i="88"/>
  <c r="H849" i="88"/>
  <c r="H848" i="88"/>
  <c r="H847" i="88"/>
  <c r="H846" i="88"/>
  <c r="H845" i="88"/>
  <c r="H844" i="88"/>
  <c r="H843" i="88"/>
  <c r="H842" i="88"/>
  <c r="H841" i="88"/>
  <c r="H840" i="88"/>
  <c r="H839" i="88"/>
  <c r="H838" i="88"/>
  <c r="H837" i="88"/>
  <c r="H836" i="88"/>
  <c r="H835" i="88"/>
  <c r="H834" i="88"/>
  <c r="H833" i="88"/>
  <c r="H832" i="88"/>
  <c r="H831" i="88"/>
  <c r="H830" i="88"/>
  <c r="H829" i="88"/>
  <c r="H828" i="88"/>
  <c r="H827" i="88"/>
  <c r="H826" i="88"/>
  <c r="H825" i="88"/>
  <c r="H824" i="88"/>
  <c r="H823" i="88"/>
  <c r="H822" i="88"/>
  <c r="H821" i="88"/>
  <c r="H820" i="88"/>
  <c r="H819" i="88"/>
  <c r="H818" i="88"/>
  <c r="H817" i="88"/>
  <c r="H816" i="88"/>
  <c r="H815" i="88"/>
  <c r="H814" i="88"/>
  <c r="H813" i="88"/>
  <c r="H812" i="88"/>
  <c r="H811" i="88"/>
  <c r="H810" i="88"/>
  <c r="H809" i="88"/>
  <c r="H808" i="88"/>
  <c r="H807" i="88"/>
  <c r="H806" i="88"/>
  <c r="H805" i="88"/>
  <c r="H804" i="88"/>
  <c r="H803" i="88"/>
  <c r="H802" i="88"/>
  <c r="H801" i="88"/>
  <c r="H800" i="88"/>
  <c r="H799" i="88"/>
  <c r="H798" i="88"/>
  <c r="H797" i="88"/>
  <c r="H796" i="88"/>
  <c r="H795" i="88"/>
  <c r="H794" i="88"/>
  <c r="H793" i="88"/>
  <c r="H792" i="88"/>
  <c r="H791" i="88"/>
  <c r="H790" i="88"/>
  <c r="H789" i="88"/>
  <c r="H788" i="88"/>
  <c r="H787" i="88"/>
  <c r="H786" i="88"/>
  <c r="H785" i="88"/>
  <c r="H784" i="88"/>
  <c r="H783" i="88"/>
  <c r="H782" i="88"/>
  <c r="H781" i="88"/>
  <c r="H780" i="88"/>
  <c r="H779" i="88"/>
  <c r="H778" i="88"/>
  <c r="H777" i="88"/>
  <c r="H776" i="88"/>
  <c r="H775" i="88"/>
  <c r="H774" i="88"/>
  <c r="H773" i="88"/>
  <c r="H772" i="88"/>
  <c r="H771" i="88"/>
  <c r="H770" i="88"/>
  <c r="H769" i="88"/>
  <c r="H768" i="88"/>
  <c r="H767" i="88"/>
  <c r="H766" i="88"/>
  <c r="H765" i="88"/>
  <c r="H764" i="88"/>
  <c r="H763" i="88"/>
  <c r="H762" i="88"/>
  <c r="H761" i="88"/>
  <c r="H760" i="88"/>
  <c r="H759" i="88"/>
  <c r="H758" i="88"/>
  <c r="H757" i="88"/>
  <c r="H756" i="88"/>
  <c r="H755" i="88"/>
  <c r="H754" i="88"/>
  <c r="H753" i="88"/>
  <c r="H752" i="88"/>
  <c r="H751" i="88"/>
  <c r="H750" i="88"/>
  <c r="H749" i="88"/>
  <c r="H748" i="88"/>
  <c r="H747" i="88"/>
  <c r="H746" i="88"/>
  <c r="H745" i="88"/>
  <c r="H744" i="88"/>
  <c r="H743" i="88"/>
  <c r="H742" i="88"/>
  <c r="H741" i="88"/>
  <c r="H740" i="88"/>
  <c r="H739" i="88"/>
  <c r="H738" i="88"/>
  <c r="H737" i="88"/>
  <c r="H736" i="88"/>
  <c r="H735" i="88"/>
  <c r="H734" i="88"/>
  <c r="H733" i="88"/>
  <c r="H732" i="88"/>
  <c r="H731" i="88"/>
  <c r="H730" i="88"/>
  <c r="H729" i="88"/>
  <c r="H728" i="88"/>
  <c r="H727" i="88"/>
  <c r="H726" i="88"/>
  <c r="H725" i="88"/>
  <c r="H724" i="88"/>
  <c r="H723" i="88"/>
  <c r="H722" i="88"/>
  <c r="H721" i="88"/>
  <c r="H720" i="88"/>
  <c r="H719" i="88"/>
  <c r="H718" i="88"/>
  <c r="H717" i="88"/>
  <c r="H716" i="88"/>
  <c r="H715" i="88"/>
  <c r="H714" i="88"/>
  <c r="H713" i="88"/>
  <c r="H712" i="88"/>
  <c r="H711" i="88"/>
  <c r="H710" i="88"/>
  <c r="H709" i="88"/>
  <c r="H708" i="88"/>
  <c r="H707" i="88"/>
  <c r="H706" i="88"/>
  <c r="H705" i="88"/>
  <c r="H704" i="88"/>
  <c r="H703" i="88"/>
  <c r="H702" i="88"/>
  <c r="H701" i="88"/>
  <c r="H700" i="88"/>
  <c r="H699" i="88"/>
  <c r="H698" i="88"/>
  <c r="H697" i="88"/>
  <c r="H696" i="88"/>
  <c r="H695" i="88"/>
  <c r="H694" i="88"/>
  <c r="H693" i="88"/>
  <c r="H692" i="88"/>
  <c r="H691" i="88"/>
  <c r="H690" i="88"/>
  <c r="H689" i="88"/>
  <c r="H688" i="88"/>
  <c r="H687" i="88"/>
  <c r="H686" i="88"/>
  <c r="H685" i="88"/>
  <c r="H684" i="88"/>
  <c r="H683" i="88"/>
  <c r="H682" i="88"/>
  <c r="H681" i="88"/>
  <c r="H680" i="88"/>
  <c r="H679" i="88"/>
  <c r="H678" i="88"/>
  <c r="H677" i="88"/>
  <c r="H676" i="88"/>
  <c r="H675" i="88"/>
  <c r="H674" i="88"/>
  <c r="H673" i="88"/>
  <c r="H672" i="88"/>
  <c r="H671" i="88"/>
  <c r="H670" i="88"/>
  <c r="H669" i="88"/>
  <c r="H668" i="88"/>
  <c r="H667" i="88"/>
  <c r="H666" i="88"/>
  <c r="H665" i="88"/>
  <c r="H664" i="88"/>
  <c r="H663" i="88"/>
  <c r="H662" i="88"/>
  <c r="H661" i="88"/>
  <c r="H660" i="88"/>
  <c r="H659" i="88"/>
  <c r="H658" i="88"/>
  <c r="H657" i="88"/>
  <c r="H656" i="88"/>
  <c r="H655" i="88"/>
  <c r="H654" i="88"/>
  <c r="H653" i="88"/>
  <c r="H652" i="88"/>
  <c r="H651" i="88"/>
  <c r="H650" i="88"/>
  <c r="H649" i="88"/>
  <c r="H648" i="88"/>
  <c r="H647" i="88"/>
  <c r="H646" i="88"/>
  <c r="H645" i="88"/>
  <c r="H644" i="88"/>
  <c r="H643" i="88"/>
  <c r="H642" i="88"/>
  <c r="H641" i="88"/>
  <c r="H640" i="88"/>
  <c r="H639" i="88"/>
  <c r="H638" i="88"/>
  <c r="H637" i="88"/>
  <c r="H636" i="88"/>
  <c r="H635" i="88"/>
  <c r="H634" i="88"/>
  <c r="H633" i="88"/>
  <c r="H632" i="88"/>
  <c r="H631" i="88"/>
  <c r="H630" i="88"/>
  <c r="H629" i="88"/>
  <c r="H628" i="88"/>
  <c r="H627" i="88"/>
  <c r="H626" i="88"/>
  <c r="H625" i="88"/>
  <c r="H624" i="88"/>
  <c r="H623" i="88"/>
  <c r="H622" i="88"/>
  <c r="H621" i="88"/>
  <c r="H620" i="88"/>
  <c r="H619" i="88"/>
  <c r="H618" i="88"/>
  <c r="H617" i="88"/>
  <c r="H616" i="88"/>
  <c r="H615" i="88"/>
  <c r="H614" i="88"/>
  <c r="H613" i="88"/>
  <c r="H612" i="88"/>
  <c r="H611" i="88"/>
  <c r="H610" i="88"/>
  <c r="H609" i="88"/>
  <c r="H608" i="88"/>
  <c r="H607" i="88"/>
  <c r="H606" i="88"/>
  <c r="H605" i="88"/>
  <c r="H604" i="88"/>
  <c r="H603" i="88"/>
  <c r="H602" i="88"/>
  <c r="H601" i="88"/>
  <c r="H600" i="88"/>
  <c r="H599" i="88"/>
  <c r="H598" i="88"/>
  <c r="H597" i="88"/>
  <c r="H596" i="88"/>
  <c r="H595" i="88"/>
  <c r="H594" i="88"/>
  <c r="H593" i="88"/>
  <c r="H592" i="88"/>
  <c r="H591" i="88"/>
  <c r="H590" i="88"/>
  <c r="H589" i="88"/>
  <c r="H588" i="88"/>
  <c r="H587" i="88"/>
  <c r="H586" i="88"/>
  <c r="H585" i="88"/>
  <c r="H584" i="88"/>
  <c r="H583" i="88"/>
  <c r="H582" i="88"/>
  <c r="H581" i="88"/>
  <c r="H580" i="88"/>
  <c r="H579" i="88"/>
  <c r="H578" i="88"/>
  <c r="H577" i="88"/>
  <c r="H576" i="88"/>
  <c r="H575" i="88"/>
  <c r="H574" i="88"/>
  <c r="H573" i="88"/>
  <c r="H572" i="88"/>
  <c r="H571" i="88"/>
  <c r="H570" i="88"/>
  <c r="H569" i="88"/>
  <c r="H568" i="88"/>
  <c r="H567" i="88"/>
  <c r="H566" i="88"/>
  <c r="H565" i="88"/>
  <c r="H564" i="88"/>
  <c r="H563" i="88"/>
  <c r="H562" i="88"/>
  <c r="H561" i="88"/>
  <c r="H560" i="88"/>
  <c r="H559" i="88"/>
  <c r="H558" i="88"/>
  <c r="H557" i="88"/>
  <c r="H556" i="88"/>
  <c r="H555" i="88"/>
  <c r="H554" i="88"/>
  <c r="H553" i="88"/>
  <c r="H552" i="88"/>
  <c r="H551" i="88"/>
  <c r="H550" i="88"/>
  <c r="H549" i="88"/>
  <c r="H548" i="88"/>
  <c r="H547" i="88"/>
  <c r="H546" i="88"/>
  <c r="H545" i="88"/>
  <c r="H544" i="88"/>
  <c r="H543" i="88"/>
  <c r="H542" i="88"/>
  <c r="H541" i="88"/>
  <c r="H540" i="88"/>
  <c r="H539" i="88"/>
  <c r="H538" i="88"/>
  <c r="H537" i="88"/>
  <c r="H536" i="88"/>
  <c r="H535" i="88"/>
  <c r="H534" i="88"/>
  <c r="H533" i="88"/>
  <c r="H532" i="88"/>
  <c r="H531" i="88"/>
  <c r="H530" i="88"/>
  <c r="H529" i="88"/>
  <c r="H528" i="88"/>
  <c r="H527" i="88"/>
  <c r="H526" i="88"/>
  <c r="H525" i="88"/>
  <c r="H524" i="88"/>
  <c r="H523" i="88"/>
  <c r="H522" i="88"/>
  <c r="H521" i="88"/>
  <c r="H520" i="88"/>
  <c r="H519" i="88"/>
  <c r="H518" i="88"/>
  <c r="H517" i="88"/>
  <c r="H516" i="88"/>
  <c r="H515" i="88"/>
  <c r="H514" i="88"/>
  <c r="H513" i="88"/>
  <c r="H512" i="88"/>
  <c r="H511" i="88"/>
  <c r="H510" i="88"/>
  <c r="H509" i="88"/>
  <c r="H508" i="88"/>
  <c r="H507" i="88"/>
  <c r="H506" i="88"/>
  <c r="H505" i="88"/>
  <c r="H504" i="88"/>
  <c r="H503" i="88"/>
  <c r="H502" i="88"/>
  <c r="H501" i="88"/>
  <c r="H500" i="88"/>
  <c r="H499" i="88"/>
  <c r="H498" i="88"/>
  <c r="H497" i="88"/>
  <c r="H496" i="88"/>
  <c r="H495" i="88"/>
  <c r="H494" i="88"/>
  <c r="H493" i="88"/>
  <c r="H492" i="88"/>
  <c r="H491" i="88"/>
  <c r="H490" i="88"/>
  <c r="H489" i="88"/>
  <c r="H488" i="88"/>
  <c r="H487" i="88"/>
  <c r="H486" i="88"/>
  <c r="H485" i="88"/>
  <c r="H484" i="88"/>
  <c r="H483" i="88"/>
  <c r="H482" i="88"/>
  <c r="H481" i="88"/>
  <c r="H480" i="88"/>
  <c r="H479" i="88"/>
  <c r="H478" i="88"/>
  <c r="H477" i="88"/>
  <c r="H476" i="88"/>
  <c r="H475" i="88"/>
  <c r="H474" i="88"/>
  <c r="H473" i="88"/>
  <c r="H472" i="88"/>
  <c r="H471" i="88"/>
  <c r="H470" i="88"/>
  <c r="H469" i="88"/>
  <c r="H468" i="88"/>
  <c r="H467" i="88"/>
  <c r="H466" i="88"/>
  <c r="H465" i="88"/>
  <c r="H464" i="88"/>
  <c r="H463" i="88"/>
  <c r="H462" i="88"/>
  <c r="H461" i="88"/>
  <c r="H460" i="88"/>
  <c r="H459" i="88"/>
  <c r="H458" i="88"/>
  <c r="H457" i="88"/>
  <c r="H456" i="88"/>
  <c r="H455" i="88"/>
  <c r="H454" i="88"/>
  <c r="H453" i="88"/>
  <c r="H452" i="88"/>
  <c r="H451" i="88"/>
  <c r="H450" i="88"/>
  <c r="H449" i="88"/>
  <c r="H448" i="88"/>
  <c r="H447" i="88"/>
  <c r="H446" i="88"/>
  <c r="H445" i="88"/>
  <c r="H444" i="88"/>
  <c r="H443" i="88"/>
  <c r="H442" i="88"/>
  <c r="H441" i="88"/>
  <c r="H440" i="88"/>
  <c r="H439" i="88"/>
  <c r="H438" i="88"/>
  <c r="H437" i="88"/>
  <c r="H436" i="88"/>
  <c r="H435" i="88"/>
  <c r="H434" i="88"/>
  <c r="H433" i="88"/>
  <c r="H432" i="88"/>
  <c r="H431" i="88"/>
  <c r="H430" i="88"/>
  <c r="H429" i="88"/>
  <c r="H428" i="88"/>
  <c r="H427" i="88"/>
  <c r="H426" i="88"/>
  <c r="H425" i="88"/>
  <c r="H424" i="88"/>
  <c r="H423" i="88"/>
  <c r="H422" i="88"/>
  <c r="H421" i="88"/>
  <c r="H420" i="88"/>
  <c r="H419" i="88"/>
  <c r="H418" i="88"/>
  <c r="H417" i="88"/>
  <c r="H416" i="88"/>
  <c r="H415" i="88"/>
  <c r="H414" i="88"/>
  <c r="H413" i="88"/>
  <c r="H412" i="88"/>
  <c r="H411" i="88"/>
  <c r="H410" i="88"/>
  <c r="H409" i="88"/>
  <c r="H408" i="88"/>
  <c r="H407" i="88"/>
  <c r="H406" i="88"/>
  <c r="H405" i="88"/>
  <c r="H404" i="88"/>
  <c r="H403" i="88"/>
  <c r="H402" i="88"/>
  <c r="H401" i="88"/>
  <c r="H400" i="88"/>
  <c r="H399" i="88"/>
  <c r="H398" i="88"/>
  <c r="H397" i="88"/>
  <c r="H396" i="88"/>
  <c r="H395" i="88"/>
  <c r="H394" i="88"/>
  <c r="H393" i="88"/>
  <c r="H392" i="88"/>
  <c r="H391" i="88"/>
  <c r="H390" i="88"/>
  <c r="H389" i="88"/>
  <c r="H388" i="88"/>
  <c r="H387" i="88"/>
  <c r="H386" i="88"/>
  <c r="H385" i="88"/>
  <c r="H384" i="88"/>
  <c r="H383" i="88"/>
  <c r="H382" i="88"/>
  <c r="H381" i="88"/>
  <c r="H380" i="88"/>
  <c r="H379" i="88"/>
  <c r="H378" i="88"/>
  <c r="H377" i="88"/>
  <c r="H376" i="88"/>
  <c r="H375" i="88"/>
  <c r="H374" i="88"/>
  <c r="H373" i="88"/>
  <c r="H372" i="88"/>
  <c r="H371" i="88"/>
  <c r="H370" i="88"/>
  <c r="H369" i="88"/>
  <c r="H368" i="88"/>
  <c r="H367" i="88"/>
  <c r="H366" i="88"/>
  <c r="H365" i="88"/>
  <c r="H364" i="88"/>
  <c r="H363" i="88"/>
  <c r="H362" i="88"/>
  <c r="H361" i="88"/>
  <c r="H360" i="88"/>
  <c r="H359" i="88"/>
  <c r="H358" i="88"/>
  <c r="H357" i="88"/>
  <c r="H356" i="88"/>
  <c r="H355" i="88"/>
  <c r="H354" i="88"/>
  <c r="H353" i="88"/>
  <c r="H352" i="88"/>
  <c r="H351" i="88"/>
  <c r="H350" i="88"/>
  <c r="H349" i="88"/>
  <c r="H348" i="88"/>
  <c r="H347" i="88"/>
  <c r="H346" i="88"/>
  <c r="H345" i="88"/>
  <c r="H344" i="88"/>
  <c r="H343" i="88"/>
  <c r="H342" i="88"/>
  <c r="H341" i="88"/>
  <c r="H340" i="88"/>
  <c r="H339" i="88"/>
  <c r="H338" i="88"/>
  <c r="H337" i="88"/>
  <c r="H336" i="88"/>
  <c r="H335" i="88"/>
  <c r="H334" i="88"/>
  <c r="H333" i="88"/>
  <c r="H332" i="88"/>
  <c r="H331" i="88"/>
  <c r="H330" i="88"/>
  <c r="H329" i="88"/>
  <c r="H328" i="88"/>
  <c r="H327" i="88"/>
  <c r="H326" i="88"/>
  <c r="H325" i="88"/>
  <c r="H324" i="88"/>
  <c r="H323" i="88"/>
  <c r="H322" i="88"/>
  <c r="H321" i="88"/>
  <c r="H320" i="88"/>
  <c r="H319" i="88"/>
  <c r="H318" i="88"/>
  <c r="H317" i="88"/>
  <c r="H316" i="88"/>
  <c r="H315" i="88"/>
  <c r="H314" i="88"/>
  <c r="H313" i="88"/>
  <c r="H312" i="88"/>
  <c r="H311" i="88"/>
  <c r="H310" i="88"/>
  <c r="H309" i="88"/>
  <c r="H308" i="88"/>
  <c r="H307" i="88"/>
  <c r="H306" i="88"/>
  <c r="H305" i="88"/>
  <c r="H304" i="88"/>
  <c r="H303" i="88"/>
  <c r="H302" i="88"/>
  <c r="H301" i="88"/>
  <c r="H300" i="88"/>
  <c r="H299" i="88"/>
  <c r="H298" i="88"/>
  <c r="H297" i="88"/>
  <c r="H296" i="88"/>
  <c r="H295" i="88"/>
  <c r="H294" i="88"/>
  <c r="H293" i="88"/>
  <c r="H292" i="88"/>
  <c r="H291" i="88"/>
  <c r="H290" i="88"/>
  <c r="H289" i="88"/>
  <c r="H288" i="88"/>
  <c r="H287" i="88"/>
  <c r="H286" i="88"/>
  <c r="H285" i="88"/>
  <c r="H284" i="88"/>
  <c r="H283" i="88"/>
  <c r="H282" i="88"/>
  <c r="H281" i="88"/>
  <c r="H280" i="88"/>
  <c r="H279" i="88"/>
  <c r="H278" i="88"/>
  <c r="H277" i="88"/>
  <c r="H276" i="88"/>
  <c r="H275" i="88"/>
  <c r="H274" i="88"/>
  <c r="H273" i="88"/>
  <c r="H272" i="88"/>
  <c r="H271" i="88"/>
  <c r="H270" i="88"/>
  <c r="H269" i="88"/>
  <c r="H268" i="88"/>
  <c r="H267" i="88"/>
  <c r="H266" i="88"/>
  <c r="H265" i="88"/>
  <c r="H264" i="88"/>
  <c r="H263" i="88"/>
  <c r="H262" i="88"/>
  <c r="H261" i="88"/>
  <c r="H260" i="88"/>
  <c r="H259" i="88"/>
  <c r="H258" i="88"/>
  <c r="H257" i="88"/>
  <c r="H256" i="88"/>
  <c r="H255" i="88"/>
  <c r="H254" i="88"/>
  <c r="H253" i="88"/>
  <c r="H252" i="88"/>
  <c r="H251" i="88"/>
  <c r="H250" i="88"/>
  <c r="H249" i="88"/>
  <c r="H248" i="88"/>
  <c r="H247" i="88"/>
  <c r="H246" i="88"/>
  <c r="H245" i="88"/>
  <c r="H244" i="88"/>
  <c r="H243" i="88"/>
  <c r="H242" i="88"/>
  <c r="H241" i="88"/>
  <c r="H240" i="88"/>
  <c r="H239" i="88"/>
  <c r="H238" i="88"/>
  <c r="H237" i="88"/>
  <c r="H236" i="88"/>
  <c r="H235" i="88"/>
  <c r="H234" i="88"/>
  <c r="H233" i="88"/>
  <c r="H232" i="88"/>
  <c r="H231" i="88"/>
  <c r="H230" i="88"/>
  <c r="H229" i="88"/>
  <c r="H228" i="88"/>
  <c r="H227" i="88"/>
  <c r="H226" i="88"/>
  <c r="H225" i="88"/>
  <c r="H224" i="88"/>
  <c r="H223" i="88"/>
  <c r="H222" i="88"/>
  <c r="H221" i="88"/>
  <c r="H220" i="88"/>
  <c r="H219" i="88"/>
  <c r="H218" i="88"/>
  <c r="H217" i="88"/>
  <c r="H216" i="88"/>
  <c r="H215" i="88"/>
  <c r="H214" i="88"/>
  <c r="H213" i="88"/>
  <c r="H212" i="88"/>
  <c r="H211" i="88"/>
  <c r="H210" i="88"/>
  <c r="H209" i="88"/>
  <c r="H208" i="88"/>
  <c r="H207" i="88"/>
  <c r="H206" i="88"/>
  <c r="H205" i="88"/>
  <c r="H204" i="88"/>
  <c r="H203" i="88"/>
  <c r="H202" i="88"/>
  <c r="H201" i="88"/>
  <c r="H200" i="88"/>
  <c r="H199" i="88"/>
  <c r="H198" i="88"/>
  <c r="H197" i="88"/>
  <c r="H196" i="88"/>
  <c r="H195" i="88"/>
  <c r="H194" i="88"/>
  <c r="H193" i="88"/>
  <c r="H192" i="88"/>
  <c r="H191" i="88"/>
  <c r="H190" i="88"/>
  <c r="H189" i="88"/>
  <c r="H188" i="88"/>
  <c r="H187" i="88"/>
  <c r="H186" i="88"/>
  <c r="H185" i="88"/>
  <c r="H184" i="88"/>
  <c r="H183" i="88"/>
  <c r="H182" i="88"/>
  <c r="H181" i="88"/>
  <c r="H180" i="88"/>
  <c r="H179" i="88"/>
  <c r="H178" i="88"/>
  <c r="H177" i="88"/>
  <c r="H176" i="88"/>
  <c r="H175" i="88"/>
  <c r="H174" i="88"/>
  <c r="H173" i="88"/>
  <c r="H172" i="88"/>
  <c r="H171" i="88"/>
  <c r="H170" i="88"/>
  <c r="H169" i="88"/>
  <c r="H168" i="88"/>
  <c r="H167" i="88"/>
  <c r="H166" i="88"/>
  <c r="H165" i="88"/>
  <c r="H164" i="88"/>
  <c r="H163" i="88"/>
  <c r="H162" i="88"/>
  <c r="H161" i="88"/>
  <c r="H160" i="88"/>
  <c r="H159" i="88"/>
  <c r="H158" i="88"/>
  <c r="H157" i="88"/>
  <c r="H156" i="88"/>
  <c r="H155" i="88"/>
  <c r="H154" i="88"/>
  <c r="H153" i="88"/>
  <c r="H152" i="88"/>
  <c r="H151" i="88"/>
  <c r="H150" i="88"/>
  <c r="H149" i="88"/>
  <c r="H148" i="88"/>
  <c r="H147" i="88"/>
  <c r="H146" i="88"/>
  <c r="H145" i="88"/>
  <c r="H144" i="88"/>
  <c r="H143" i="88"/>
  <c r="H142" i="88"/>
  <c r="H141"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4" i="88"/>
  <c r="H13" i="88"/>
  <c r="H12" i="88"/>
  <c r="H11" i="88"/>
  <c r="H10" i="88"/>
  <c r="H9" i="88"/>
  <c r="H8" i="88"/>
  <c r="H7" i="88"/>
  <c r="H6" i="88"/>
  <c r="H5" i="88"/>
  <c r="H4" i="88"/>
  <c r="BA193" i="68" l="1"/>
  <c r="F698" i="79"/>
  <c r="C107" i="89"/>
  <c r="E81" i="89"/>
  <c r="F108" i="89"/>
  <c r="F106" i="89"/>
  <c r="D81" i="89"/>
  <c r="E108" i="89"/>
  <c r="E106" i="89"/>
  <c r="C81" i="89"/>
  <c r="D108" i="89"/>
  <c r="D106" i="89"/>
  <c r="F82" i="89"/>
  <c r="F80" i="89"/>
  <c r="C108" i="89"/>
  <c r="C106" i="89"/>
  <c r="E82" i="89"/>
  <c r="E80" i="89"/>
  <c r="F107" i="89"/>
  <c r="D82" i="89"/>
  <c r="C80" i="89"/>
  <c r="D107" i="89"/>
  <c r="F81" i="89"/>
  <c r="E107" i="89"/>
  <c r="C82" i="89"/>
  <c r="D80" i="89"/>
  <c r="C110" i="89"/>
  <c r="E84" i="89"/>
  <c r="F111" i="89"/>
  <c r="C84" i="89"/>
  <c r="E111" i="89"/>
  <c r="D84" i="89"/>
  <c r="D111" i="89"/>
  <c r="F85" i="89"/>
  <c r="C111" i="89"/>
  <c r="E85" i="89"/>
  <c r="F110" i="89"/>
  <c r="D85" i="89"/>
  <c r="D110" i="89"/>
  <c r="F84" i="89"/>
  <c r="E110" i="89"/>
  <c r="E109" i="89" s="1"/>
  <c r="C85" i="89"/>
  <c r="E169" i="89"/>
  <c r="E167" i="89"/>
  <c r="E153" i="89"/>
  <c r="E151" i="89"/>
  <c r="C118" i="89"/>
  <c r="C116" i="89"/>
  <c r="C114" i="89"/>
  <c r="E92" i="89"/>
  <c r="E90" i="89"/>
  <c r="E88" i="89"/>
  <c r="D169" i="89"/>
  <c r="D167" i="89"/>
  <c r="D153" i="89"/>
  <c r="D151" i="89"/>
  <c r="F117" i="89"/>
  <c r="F115" i="89"/>
  <c r="D92" i="89"/>
  <c r="D90" i="89"/>
  <c r="C88" i="89"/>
  <c r="C169" i="89"/>
  <c r="C167" i="89"/>
  <c r="C153" i="89"/>
  <c r="C151" i="89"/>
  <c r="E117" i="89"/>
  <c r="E115" i="89"/>
  <c r="C92" i="89"/>
  <c r="C90" i="89"/>
  <c r="D88" i="89"/>
  <c r="F170" i="89"/>
  <c r="F168" i="89"/>
  <c r="F166" i="89"/>
  <c r="F154" i="89"/>
  <c r="F152" i="89"/>
  <c r="F150" i="89"/>
  <c r="D117" i="89"/>
  <c r="D115" i="89"/>
  <c r="F91" i="89"/>
  <c r="F89" i="89"/>
  <c r="E170" i="89"/>
  <c r="E168" i="89"/>
  <c r="E166" i="89"/>
  <c r="E154" i="89"/>
  <c r="E152" i="89"/>
  <c r="E150" i="89"/>
  <c r="C117" i="89"/>
  <c r="C115" i="89"/>
  <c r="E91" i="89"/>
  <c r="E89" i="89"/>
  <c r="D170" i="89"/>
  <c r="D168" i="89"/>
  <c r="D166" i="89"/>
  <c r="D154" i="89"/>
  <c r="D152" i="89"/>
  <c r="D150" i="89"/>
  <c r="F118" i="89"/>
  <c r="F116" i="89"/>
  <c r="F114" i="89"/>
  <c r="D91" i="89"/>
  <c r="D89" i="89"/>
  <c r="C170" i="89"/>
  <c r="C168" i="89"/>
  <c r="C166" i="89"/>
  <c r="F169" i="89"/>
  <c r="F167" i="89"/>
  <c r="F153" i="89"/>
  <c r="F151" i="89"/>
  <c r="D118" i="89"/>
  <c r="D116" i="89"/>
  <c r="D114" i="89"/>
  <c r="F92" i="89"/>
  <c r="F90" i="89"/>
  <c r="F88" i="89"/>
  <c r="C154" i="89"/>
  <c r="E118" i="89"/>
  <c r="C152" i="89"/>
  <c r="E116" i="89"/>
  <c r="C91" i="89"/>
  <c r="C150" i="89"/>
  <c r="E114" i="89"/>
  <c r="C89" i="89"/>
  <c r="E102" i="89"/>
  <c r="E100" i="89"/>
  <c r="F77" i="89"/>
  <c r="F75" i="89"/>
  <c r="D102" i="89"/>
  <c r="D100" i="89"/>
  <c r="E77" i="89"/>
  <c r="E75" i="89"/>
  <c r="C102" i="89"/>
  <c r="C100" i="89"/>
  <c r="D77" i="89"/>
  <c r="D75" i="89"/>
  <c r="F103" i="89"/>
  <c r="F101" i="89"/>
  <c r="C77" i="89"/>
  <c r="C75" i="89"/>
  <c r="E103" i="89"/>
  <c r="E101" i="89"/>
  <c r="D103" i="89"/>
  <c r="D101" i="89"/>
  <c r="E76" i="89"/>
  <c r="E74" i="89"/>
  <c r="F102" i="89"/>
  <c r="F100" i="89"/>
  <c r="C76" i="89"/>
  <c r="C74" i="89"/>
  <c r="F74" i="89"/>
  <c r="D74" i="89"/>
  <c r="C103" i="89"/>
  <c r="F76" i="89"/>
  <c r="C101" i="89"/>
  <c r="D76" i="89"/>
  <c r="F174" i="89"/>
  <c r="E159" i="89"/>
  <c r="E157" i="89"/>
  <c r="E174" i="89"/>
  <c r="D159" i="89"/>
  <c r="D157" i="89"/>
  <c r="D174" i="89"/>
  <c r="C159" i="89"/>
  <c r="C157" i="89"/>
  <c r="C174" i="89"/>
  <c r="F158" i="89"/>
  <c r="F175" i="89"/>
  <c r="F173" i="89"/>
  <c r="E158" i="89"/>
  <c r="E175" i="89"/>
  <c r="E173" i="89"/>
  <c r="D158" i="89"/>
  <c r="D175" i="89"/>
  <c r="D173" i="89"/>
  <c r="C175" i="89"/>
  <c r="C173" i="89"/>
  <c r="F159" i="89"/>
  <c r="F157" i="89"/>
  <c r="C158" i="89"/>
  <c r="H184" i="47"/>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F109" i="89" l="1"/>
  <c r="BB193" i="68"/>
  <c r="G698" i="79"/>
  <c r="D79" i="89"/>
  <c r="E79" i="89"/>
  <c r="G85" i="89"/>
  <c r="H85" i="89" s="1"/>
  <c r="I85" i="89" s="1"/>
  <c r="U202" i="68" s="1"/>
  <c r="S909" i="79" s="1"/>
  <c r="F99" i="89"/>
  <c r="F98" i="89" s="1"/>
  <c r="G108" i="89"/>
  <c r="H108" i="89" s="1"/>
  <c r="K108" i="89" s="1"/>
  <c r="BB198" i="68" s="1"/>
  <c r="G905" i="79" s="1"/>
  <c r="G89" i="89"/>
  <c r="R89" i="89" s="1"/>
  <c r="E149" i="89"/>
  <c r="E148" i="89" s="1"/>
  <c r="F156" i="89"/>
  <c r="F155" i="89" s="1"/>
  <c r="G101" i="89"/>
  <c r="E113" i="89"/>
  <c r="E112" i="89" s="1"/>
  <c r="G115" i="89"/>
  <c r="H115" i="89" s="1"/>
  <c r="L115" i="89" s="1"/>
  <c r="BA205" i="68" s="1"/>
  <c r="H515" i="79" s="1"/>
  <c r="G103" i="89"/>
  <c r="G75" i="89"/>
  <c r="H75" i="89" s="1"/>
  <c r="F87" i="89"/>
  <c r="F86" i="89" s="1"/>
  <c r="G81" i="89"/>
  <c r="H81" i="89" s="1"/>
  <c r="G77" i="89"/>
  <c r="H77" i="89" s="1"/>
  <c r="F165" i="89"/>
  <c r="F164" i="89" s="1"/>
  <c r="G114" i="89"/>
  <c r="H114" i="89" s="1"/>
  <c r="C113" i="89"/>
  <c r="G82" i="89"/>
  <c r="Q82" i="89" s="1"/>
  <c r="AH905" i="79" s="1"/>
  <c r="E105" i="89"/>
  <c r="E104" i="89" s="1"/>
  <c r="D156" i="89"/>
  <c r="D155" i="89" s="1"/>
  <c r="E73" i="89"/>
  <c r="E72" i="89" s="1"/>
  <c r="D99" i="89"/>
  <c r="D98" i="89" s="1"/>
  <c r="C149" i="89"/>
  <c r="G150" i="89"/>
  <c r="G166" i="89"/>
  <c r="C165" i="89"/>
  <c r="D149" i="89"/>
  <c r="D148" i="89" s="1"/>
  <c r="G116" i="89"/>
  <c r="H116" i="89" s="1"/>
  <c r="F83" i="89"/>
  <c r="D83" i="89"/>
  <c r="C105" i="89"/>
  <c r="G106" i="89"/>
  <c r="H106" i="89" s="1"/>
  <c r="G159" i="89"/>
  <c r="R159" i="89" s="1"/>
  <c r="C172" i="89"/>
  <c r="C171" i="89" s="1"/>
  <c r="G173" i="89"/>
  <c r="O173" i="89" s="1"/>
  <c r="F172" i="89"/>
  <c r="F171" i="89" s="1"/>
  <c r="G91" i="89"/>
  <c r="H91" i="89" s="1"/>
  <c r="D113" i="89"/>
  <c r="D112" i="89" s="1"/>
  <c r="G117" i="89"/>
  <c r="H117" i="89" s="1"/>
  <c r="G167" i="89"/>
  <c r="H167" i="89" s="1"/>
  <c r="G118" i="89"/>
  <c r="H118" i="89" s="1"/>
  <c r="D109" i="89"/>
  <c r="AY198" i="68"/>
  <c r="D905" i="79" s="1"/>
  <c r="G158" i="89"/>
  <c r="H158" i="89" s="1"/>
  <c r="G175" i="89"/>
  <c r="Q175" i="89" s="1"/>
  <c r="E172" i="89"/>
  <c r="E171" i="89" s="1"/>
  <c r="D73" i="89"/>
  <c r="D72" i="89" s="1"/>
  <c r="G170" i="89"/>
  <c r="H170" i="89" s="1"/>
  <c r="G88" i="89"/>
  <c r="H88" i="89" s="1"/>
  <c r="D87" i="89"/>
  <c r="D86" i="89" s="1"/>
  <c r="G169" i="89"/>
  <c r="H169" i="89" s="1"/>
  <c r="G151" i="89"/>
  <c r="H151" i="89" s="1"/>
  <c r="C83" i="89"/>
  <c r="G84" i="89"/>
  <c r="H84" i="89" s="1"/>
  <c r="F79" i="89"/>
  <c r="F105" i="89"/>
  <c r="F104" i="89" s="1"/>
  <c r="D172" i="89"/>
  <c r="E156" i="89"/>
  <c r="F73" i="89"/>
  <c r="F72" i="89" s="1"/>
  <c r="D165" i="89"/>
  <c r="D164" i="89" s="1"/>
  <c r="G152" i="89"/>
  <c r="H152" i="89" s="1"/>
  <c r="G90" i="89"/>
  <c r="C87" i="89"/>
  <c r="G153" i="89"/>
  <c r="H153" i="89" s="1"/>
  <c r="G80" i="89"/>
  <c r="C79" i="89"/>
  <c r="G174" i="89"/>
  <c r="C73" i="89"/>
  <c r="G74" i="89"/>
  <c r="G100" i="89"/>
  <c r="C99" i="89"/>
  <c r="E99" i="89"/>
  <c r="E98" i="89" s="1"/>
  <c r="G168" i="89"/>
  <c r="H168" i="89" s="1"/>
  <c r="F149" i="89"/>
  <c r="F148" i="89" s="1"/>
  <c r="G92" i="89"/>
  <c r="H92" i="89" s="1"/>
  <c r="E87" i="89"/>
  <c r="E86" i="89" s="1"/>
  <c r="E83" i="89"/>
  <c r="E78" i="89" s="1"/>
  <c r="D105" i="89"/>
  <c r="G157" i="89"/>
  <c r="C156" i="89"/>
  <c r="C155" i="89" s="1"/>
  <c r="G76" i="89"/>
  <c r="H76" i="89" s="1"/>
  <c r="G102" i="89"/>
  <c r="G154" i="89"/>
  <c r="R154" i="89" s="1"/>
  <c r="F113" i="89"/>
  <c r="F112" i="89" s="1"/>
  <c r="E165" i="89"/>
  <c r="E164" i="89" s="1"/>
  <c r="G111" i="89"/>
  <c r="G110" i="89"/>
  <c r="C109" i="89"/>
  <c r="G107" i="89"/>
  <c r="H107" i="89" s="1"/>
  <c r="Q1436" i="79"/>
  <c r="Q1433" i="79"/>
  <c r="Q1430" i="79"/>
  <c r="Q1427" i="79"/>
  <c r="Q1424" i="79"/>
  <c r="Q1242" i="79"/>
  <c r="Q1239" i="79"/>
  <c r="Q1236" i="79"/>
  <c r="Q1233" i="79"/>
  <c r="Q1230" i="79"/>
  <c r="Q1047" i="79"/>
  <c r="Q1044" i="79"/>
  <c r="Q1041" i="79"/>
  <c r="Q1038" i="79"/>
  <c r="Q1035" i="79"/>
  <c r="Q851" i="79"/>
  <c r="Q848" i="79"/>
  <c r="Q845" i="79"/>
  <c r="Q842" i="79"/>
  <c r="Q839" i="79"/>
  <c r="Q657" i="79"/>
  <c r="Q654" i="79"/>
  <c r="Q651" i="79"/>
  <c r="Q648" i="79"/>
  <c r="Q645" i="79"/>
  <c r="Q454" i="79"/>
  <c r="Q451" i="79"/>
  <c r="Q448" i="79"/>
  <c r="Q445" i="79"/>
  <c r="Q442" i="79"/>
  <c r="Q258" i="79"/>
  <c r="Q255" i="79"/>
  <c r="Q252" i="79"/>
  <c r="Q249" i="79"/>
  <c r="Q246" i="79"/>
  <c r="U473" i="46"/>
  <c r="U470" i="46"/>
  <c r="U467" i="46"/>
  <c r="U464" i="46"/>
  <c r="U461" i="46"/>
  <c r="U337" i="46"/>
  <c r="U334" i="46"/>
  <c r="U331" i="46"/>
  <c r="U328" i="46"/>
  <c r="U325" i="46"/>
  <c r="U201" i="46"/>
  <c r="U198" i="46"/>
  <c r="U195" i="46"/>
  <c r="U192" i="46"/>
  <c r="U189" i="46"/>
  <c r="T202" i="68" l="1"/>
  <c r="R909" i="79" s="1"/>
  <c r="D171" i="89"/>
  <c r="D176" i="89" s="1"/>
  <c r="BC193" i="68"/>
  <c r="H698" i="79"/>
  <c r="M108" i="89"/>
  <c r="BD198" i="68" s="1"/>
  <c r="I905" i="79" s="1"/>
  <c r="E155" i="89"/>
  <c r="E160" i="89" s="1"/>
  <c r="L108" i="89"/>
  <c r="BC198" i="68" s="1"/>
  <c r="H905" i="79" s="1"/>
  <c r="L85" i="89"/>
  <c r="X202" i="68" s="1"/>
  <c r="V909" i="79" s="1"/>
  <c r="K85" i="89"/>
  <c r="W202" i="68" s="1"/>
  <c r="U909" i="79" s="1"/>
  <c r="I108" i="89"/>
  <c r="AZ198" i="68" s="1"/>
  <c r="E905" i="79" s="1"/>
  <c r="M85" i="89"/>
  <c r="Y202" i="68" s="1"/>
  <c r="W909" i="79" s="1"/>
  <c r="J85" i="89"/>
  <c r="V202" i="68" s="1"/>
  <c r="T909" i="79" s="1"/>
  <c r="J108" i="89"/>
  <c r="BA198" i="68" s="1"/>
  <c r="F905" i="79" s="1"/>
  <c r="D160" i="89"/>
  <c r="F160" i="89"/>
  <c r="P170" i="89"/>
  <c r="Q88" i="89"/>
  <c r="P81" i="89"/>
  <c r="P82" i="89"/>
  <c r="AG905" i="79" s="1"/>
  <c r="P91" i="89"/>
  <c r="P173" i="89"/>
  <c r="R158" i="89"/>
  <c r="R152" i="89"/>
  <c r="H89" i="89"/>
  <c r="R205" i="68" s="1"/>
  <c r="R515" i="79" s="1"/>
  <c r="P89" i="89"/>
  <c r="Q89" i="89"/>
  <c r="O89" i="89"/>
  <c r="E119" i="89"/>
  <c r="O158" i="89"/>
  <c r="P158" i="89"/>
  <c r="Q81" i="89"/>
  <c r="R77" i="89"/>
  <c r="AI714" i="79" s="1"/>
  <c r="AW205" i="68"/>
  <c r="D515" i="79" s="1"/>
  <c r="O91" i="89"/>
  <c r="M115" i="89"/>
  <c r="BB205" i="68" s="1"/>
  <c r="I515" i="79" s="1"/>
  <c r="F176" i="89"/>
  <c r="Q153" i="89"/>
  <c r="I115" i="89"/>
  <c r="AX205" i="68" s="1"/>
  <c r="E515" i="79" s="1"/>
  <c r="J115" i="89"/>
  <c r="AY205" i="68" s="1"/>
  <c r="F515" i="79" s="1"/>
  <c r="K115" i="89"/>
  <c r="AZ205" i="68" s="1"/>
  <c r="G515" i="79" s="1"/>
  <c r="O92" i="89"/>
  <c r="R81" i="89"/>
  <c r="O170" i="89"/>
  <c r="O82" i="89"/>
  <c r="P92" i="89"/>
  <c r="AG1101" i="79" s="1"/>
  <c r="R169" i="89"/>
  <c r="O152" i="89"/>
  <c r="O175" i="89"/>
  <c r="O159" i="89"/>
  <c r="R92" i="89"/>
  <c r="P169" i="89"/>
  <c r="E176" i="89"/>
  <c r="Q169" i="89"/>
  <c r="R75" i="89"/>
  <c r="P159" i="89"/>
  <c r="AG1296" i="79" s="1"/>
  <c r="O81" i="89"/>
  <c r="Q92" i="89"/>
  <c r="Q167" i="89"/>
  <c r="P167" i="89"/>
  <c r="G156" i="89"/>
  <c r="G155" i="89" s="1"/>
  <c r="O169" i="89"/>
  <c r="O167" i="89"/>
  <c r="Q91" i="89"/>
  <c r="AH906" i="79" s="1"/>
  <c r="O75" i="89"/>
  <c r="O101" i="89" s="1"/>
  <c r="M151" i="89"/>
  <c r="L151" i="89"/>
  <c r="J151" i="89"/>
  <c r="I151" i="89"/>
  <c r="K151" i="89"/>
  <c r="O110" i="89"/>
  <c r="AF718" i="79" s="1"/>
  <c r="H110" i="89"/>
  <c r="Q110" i="89"/>
  <c r="R110" i="89"/>
  <c r="L170" i="89"/>
  <c r="I170" i="89"/>
  <c r="K170" i="89"/>
  <c r="M170" i="89"/>
  <c r="J170" i="89"/>
  <c r="C78" i="89"/>
  <c r="G79" i="89"/>
  <c r="K107" i="89"/>
  <c r="BA200" i="68" s="1"/>
  <c r="G715" i="79" s="1"/>
  <c r="M107" i="89"/>
  <c r="BC200" i="68" s="1"/>
  <c r="I715" i="79" s="1"/>
  <c r="L107" i="89"/>
  <c r="BB200" i="68" s="1"/>
  <c r="H715" i="79" s="1"/>
  <c r="I107" i="89"/>
  <c r="AY200" i="68" s="1"/>
  <c r="E715" i="79" s="1"/>
  <c r="AX200" i="68"/>
  <c r="D715" i="79" s="1"/>
  <c r="J107" i="89"/>
  <c r="AZ200" i="68" s="1"/>
  <c r="F715" i="79" s="1"/>
  <c r="M76" i="89"/>
  <c r="W196" i="68" s="1"/>
  <c r="W513" i="79" s="1"/>
  <c r="R196" i="68"/>
  <c r="R513" i="79" s="1"/>
  <c r="K76" i="89"/>
  <c r="U196" i="68" s="1"/>
  <c r="U513" i="79" s="1"/>
  <c r="L76" i="89"/>
  <c r="V196" i="68" s="1"/>
  <c r="V513" i="79" s="1"/>
  <c r="I76" i="89"/>
  <c r="S196" i="68" s="1"/>
  <c r="S513" i="79" s="1"/>
  <c r="J76" i="89"/>
  <c r="T196" i="68" s="1"/>
  <c r="T513" i="79" s="1"/>
  <c r="P168" i="89"/>
  <c r="C72" i="89"/>
  <c r="G73" i="89"/>
  <c r="F119" i="89"/>
  <c r="M152" i="89"/>
  <c r="K152" i="89"/>
  <c r="L152" i="89"/>
  <c r="J152" i="89"/>
  <c r="I152" i="89"/>
  <c r="Q151" i="89"/>
  <c r="P154" i="89"/>
  <c r="R175" i="89"/>
  <c r="M118" i="89"/>
  <c r="BE203" i="68" s="1"/>
  <c r="I1101" i="79" s="1"/>
  <c r="AZ203" i="68"/>
  <c r="D1101" i="79" s="1"/>
  <c r="I118" i="89"/>
  <c r="BA203" i="68" s="1"/>
  <c r="E1101" i="79" s="1"/>
  <c r="J118" i="89"/>
  <c r="BB203" i="68" s="1"/>
  <c r="F1101" i="79" s="1"/>
  <c r="K118" i="89"/>
  <c r="BC203" i="68" s="1"/>
  <c r="G1101" i="79" s="1"/>
  <c r="L118" i="89"/>
  <c r="BD203" i="68" s="1"/>
  <c r="H1101" i="79" s="1"/>
  <c r="O168" i="89"/>
  <c r="F78" i="89"/>
  <c r="F93" i="89" s="1"/>
  <c r="C148" i="89"/>
  <c r="G148" i="89" s="1"/>
  <c r="G149" i="89"/>
  <c r="R88" i="89"/>
  <c r="P153" i="89"/>
  <c r="H173" i="89"/>
  <c r="R173" i="89"/>
  <c r="M116" i="89"/>
  <c r="BC206" i="68" s="1"/>
  <c r="I716" i="79" s="1"/>
  <c r="AX206" i="68"/>
  <c r="D716" i="79" s="1"/>
  <c r="I116" i="89"/>
  <c r="AY206" i="68" s="1"/>
  <c r="E716" i="79" s="1"/>
  <c r="J116" i="89"/>
  <c r="AZ206" i="68" s="1"/>
  <c r="F716" i="79" s="1"/>
  <c r="K116" i="89"/>
  <c r="BA206" i="68" s="1"/>
  <c r="G716" i="79" s="1"/>
  <c r="L116" i="89"/>
  <c r="BB206" i="68" s="1"/>
  <c r="H716" i="79" s="1"/>
  <c r="Q170" i="89"/>
  <c r="Q75" i="89"/>
  <c r="P151" i="89"/>
  <c r="R111" i="89"/>
  <c r="H111" i="89"/>
  <c r="Q157" i="89"/>
  <c r="H157" i="89"/>
  <c r="O157" i="89"/>
  <c r="P157" i="89"/>
  <c r="J91" i="89"/>
  <c r="V207" i="68" s="1"/>
  <c r="T906" i="79" s="1"/>
  <c r="T207" i="68"/>
  <c r="R906" i="79" s="1"/>
  <c r="K91" i="89"/>
  <c r="W207" i="68" s="1"/>
  <c r="U906" i="79" s="1"/>
  <c r="L91" i="89"/>
  <c r="X207" i="68" s="1"/>
  <c r="V906" i="79" s="1"/>
  <c r="I91" i="89"/>
  <c r="U207" i="68" s="1"/>
  <c r="S906" i="79" s="1"/>
  <c r="M91" i="89"/>
  <c r="Y207" i="68" s="1"/>
  <c r="W906" i="79" s="1"/>
  <c r="O153" i="89"/>
  <c r="R76" i="89"/>
  <c r="R82" i="89"/>
  <c r="AI905" i="79" s="1"/>
  <c r="H82" i="89"/>
  <c r="L75" i="89"/>
  <c r="U195" i="68" s="1"/>
  <c r="V318" i="79" s="1"/>
  <c r="Q195" i="68"/>
  <c r="R318" i="79" s="1"/>
  <c r="K75" i="89"/>
  <c r="T195" i="68" s="1"/>
  <c r="U318" i="79" s="1"/>
  <c r="J75" i="89"/>
  <c r="S195" i="68" s="1"/>
  <c r="T318" i="79" s="1"/>
  <c r="I75" i="89"/>
  <c r="R195" i="68" s="1"/>
  <c r="S318" i="79" s="1"/>
  <c r="M75" i="89"/>
  <c r="V195" i="68" s="1"/>
  <c r="W318" i="79" s="1"/>
  <c r="R174" i="89"/>
  <c r="P174" i="89"/>
  <c r="Q174" i="89"/>
  <c r="H174" i="89"/>
  <c r="O174" i="89"/>
  <c r="R153" i="89"/>
  <c r="R151" i="89"/>
  <c r="I167" i="89"/>
  <c r="L167" i="89"/>
  <c r="M167" i="89"/>
  <c r="J167" i="89"/>
  <c r="K167" i="89"/>
  <c r="O111" i="89"/>
  <c r="AF909" i="79" s="1"/>
  <c r="O154" i="89"/>
  <c r="U203" i="68"/>
  <c r="R1101" i="79" s="1"/>
  <c r="L92" i="89"/>
  <c r="Y203" i="68" s="1"/>
  <c r="V1101" i="79" s="1"/>
  <c r="M92" i="89"/>
  <c r="Z203" i="68" s="1"/>
  <c r="W1101" i="79" s="1"/>
  <c r="K92" i="89"/>
  <c r="X203" i="68" s="1"/>
  <c r="U1101" i="79" s="1"/>
  <c r="I92" i="89"/>
  <c r="V203" i="68" s="1"/>
  <c r="S1101" i="79" s="1"/>
  <c r="J92" i="89"/>
  <c r="W203" i="68" s="1"/>
  <c r="T1101" i="79" s="1"/>
  <c r="C86" i="89"/>
  <c r="G86" i="89" s="1"/>
  <c r="G87" i="89"/>
  <c r="P77" i="89"/>
  <c r="AG714" i="79" s="1"/>
  <c r="AG715" i="79" s="1"/>
  <c r="L169" i="89"/>
  <c r="J169" i="89"/>
  <c r="K169" i="89"/>
  <c r="M169" i="89"/>
  <c r="I169" i="89"/>
  <c r="P75" i="89"/>
  <c r="J158" i="89"/>
  <c r="W210" i="68" s="1"/>
  <c r="T1102" i="79" s="1"/>
  <c r="U210" i="68"/>
  <c r="R1102" i="79" s="1"/>
  <c r="I158" i="89"/>
  <c r="V210" i="68" s="1"/>
  <c r="S1102" i="79" s="1"/>
  <c r="M158" i="89"/>
  <c r="Z210" i="68" s="1"/>
  <c r="W1102" i="79" s="1"/>
  <c r="K158" i="89"/>
  <c r="X210" i="68" s="1"/>
  <c r="U1102" i="79" s="1"/>
  <c r="L158" i="89"/>
  <c r="Y210" i="68" s="1"/>
  <c r="V1102" i="79" s="1"/>
  <c r="R170" i="89"/>
  <c r="Q76" i="89"/>
  <c r="Q159" i="89"/>
  <c r="H159" i="89"/>
  <c r="R168" i="89"/>
  <c r="G165" i="89"/>
  <c r="C164" i="89"/>
  <c r="G164" i="89" s="1"/>
  <c r="P111" i="89"/>
  <c r="Q77" i="89"/>
  <c r="AH714" i="79" s="1"/>
  <c r="S200" i="68"/>
  <c r="R715" i="79" s="1"/>
  <c r="K81" i="89"/>
  <c r="V200" i="68" s="1"/>
  <c r="U715" i="79" s="1"/>
  <c r="I81" i="89"/>
  <c r="T200" i="68" s="1"/>
  <c r="S715" i="79" s="1"/>
  <c r="J81" i="89"/>
  <c r="U200" i="68" s="1"/>
  <c r="T715" i="79" s="1"/>
  <c r="L81" i="89"/>
  <c r="W200" i="68" s="1"/>
  <c r="V715" i="79" s="1"/>
  <c r="M81" i="89"/>
  <c r="X200" i="68" s="1"/>
  <c r="W715" i="79" s="1"/>
  <c r="P76" i="89"/>
  <c r="I168" i="89"/>
  <c r="L168" i="89"/>
  <c r="M168" i="89"/>
  <c r="K168" i="89"/>
  <c r="J168" i="89"/>
  <c r="Q154" i="89"/>
  <c r="H154" i="89"/>
  <c r="G99" i="89"/>
  <c r="H102" i="89" s="1"/>
  <c r="C98" i="89"/>
  <c r="R157" i="89"/>
  <c r="O88" i="89"/>
  <c r="P88" i="89"/>
  <c r="Q111" i="89"/>
  <c r="R91" i="89"/>
  <c r="I106" i="89"/>
  <c r="AX199" i="68" s="1"/>
  <c r="E514" i="79" s="1"/>
  <c r="AW199" i="68"/>
  <c r="D514" i="79" s="1"/>
  <c r="J106" i="89"/>
  <c r="AY199" i="68" s="1"/>
  <c r="F514" i="79" s="1"/>
  <c r="K106" i="89"/>
  <c r="AZ199" i="68" s="1"/>
  <c r="G514" i="79" s="1"/>
  <c r="L106" i="89"/>
  <c r="BA199" i="68" s="1"/>
  <c r="H514" i="79" s="1"/>
  <c r="M106" i="89"/>
  <c r="BB199" i="68" s="1"/>
  <c r="I514" i="79" s="1"/>
  <c r="O166" i="89"/>
  <c r="P166" i="89"/>
  <c r="R166" i="89"/>
  <c r="Q166" i="89"/>
  <c r="H166" i="89"/>
  <c r="G113" i="89"/>
  <c r="C112" i="89"/>
  <c r="G112" i="89" s="1"/>
  <c r="O77" i="89"/>
  <c r="Q168" i="89"/>
  <c r="G109" i="89"/>
  <c r="C104" i="89"/>
  <c r="P175" i="89"/>
  <c r="H175" i="89"/>
  <c r="E93" i="89"/>
  <c r="P110" i="89"/>
  <c r="I117" i="89"/>
  <c r="AZ207" i="68" s="1"/>
  <c r="E906" i="79" s="1"/>
  <c r="AY207" i="68"/>
  <c r="D906" i="79" s="1"/>
  <c r="K117" i="89"/>
  <c r="BB207" i="68" s="1"/>
  <c r="G906" i="79" s="1"/>
  <c r="J117" i="89"/>
  <c r="BA207" i="68" s="1"/>
  <c r="F906" i="79" s="1"/>
  <c r="L117" i="89"/>
  <c r="BC207" i="68" s="1"/>
  <c r="H906" i="79" s="1"/>
  <c r="M117" i="89"/>
  <c r="BD207" i="68" s="1"/>
  <c r="I906" i="79" s="1"/>
  <c r="G105" i="89"/>
  <c r="K114" i="89"/>
  <c r="AY204" i="68" s="1"/>
  <c r="G319" i="79" s="1"/>
  <c r="AV204" i="68"/>
  <c r="D319" i="79" s="1"/>
  <c r="M114" i="89"/>
  <c r="BA204" i="68" s="1"/>
  <c r="I319" i="79" s="1"/>
  <c r="I114" i="89"/>
  <c r="AW204" i="68" s="1"/>
  <c r="E319" i="79" s="1"/>
  <c r="L114" i="89"/>
  <c r="AZ204" i="68" s="1"/>
  <c r="H319" i="79" s="1"/>
  <c r="J114" i="89"/>
  <c r="AX204" i="68" s="1"/>
  <c r="F319" i="79" s="1"/>
  <c r="I77" i="89"/>
  <c r="T197" i="68" s="1"/>
  <c r="S714" i="79" s="1"/>
  <c r="S197" i="68"/>
  <c r="R714" i="79" s="1"/>
  <c r="M77" i="89"/>
  <c r="X197" i="68" s="1"/>
  <c r="W714" i="79" s="1"/>
  <c r="J77" i="89"/>
  <c r="U197" i="68" s="1"/>
  <c r="T714" i="79" s="1"/>
  <c r="L77" i="89"/>
  <c r="W197" i="68" s="1"/>
  <c r="V714" i="79" s="1"/>
  <c r="K77" i="89"/>
  <c r="V197" i="68" s="1"/>
  <c r="U714" i="79" s="1"/>
  <c r="R167" i="89"/>
  <c r="J153" i="89"/>
  <c r="I153" i="89"/>
  <c r="L153" i="89"/>
  <c r="K153" i="89"/>
  <c r="M153" i="89"/>
  <c r="G172" i="89"/>
  <c r="G171" i="89" s="1"/>
  <c r="R90" i="89"/>
  <c r="Q90" i="89"/>
  <c r="P90" i="89"/>
  <c r="O90" i="89"/>
  <c r="H90" i="89"/>
  <c r="K84" i="89"/>
  <c r="V201" i="68" s="1"/>
  <c r="U718" i="79" s="1"/>
  <c r="S201" i="68"/>
  <c r="R718" i="79" s="1"/>
  <c r="L84" i="89"/>
  <c r="W201" i="68" s="1"/>
  <c r="V718" i="79" s="1"/>
  <c r="M84" i="89"/>
  <c r="X201" i="68" s="1"/>
  <c r="W718" i="79" s="1"/>
  <c r="I84" i="89"/>
  <c r="T201" i="68" s="1"/>
  <c r="S718" i="79" s="1"/>
  <c r="J84" i="89"/>
  <c r="U201" i="68" s="1"/>
  <c r="T718" i="79" s="1"/>
  <c r="O76" i="89"/>
  <c r="O74" i="89"/>
  <c r="P74" i="89"/>
  <c r="AO358" i="46" s="1"/>
  <c r="H74" i="89"/>
  <c r="R74" i="89"/>
  <c r="AQ358" i="46" s="1"/>
  <c r="Q74" i="89"/>
  <c r="AP358" i="46" s="1"/>
  <c r="P80" i="89"/>
  <c r="R80" i="89"/>
  <c r="Q80" i="89"/>
  <c r="O80" i="89"/>
  <c r="H80" i="89"/>
  <c r="Q152" i="89"/>
  <c r="L88" i="89"/>
  <c r="U204" i="68" s="1"/>
  <c r="V319" i="79" s="1"/>
  <c r="Q204" i="68"/>
  <c r="R319" i="79" s="1"/>
  <c r="K88" i="89"/>
  <c r="T204" i="68" s="1"/>
  <c r="U319" i="79" s="1"/>
  <c r="I88" i="89"/>
  <c r="R204" i="68" s="1"/>
  <c r="S319" i="79" s="1"/>
  <c r="J88" i="89"/>
  <c r="S204" i="68" s="1"/>
  <c r="T319" i="79" s="1"/>
  <c r="M88" i="89"/>
  <c r="V204" i="68" s="1"/>
  <c r="W319" i="79" s="1"/>
  <c r="D104" i="89"/>
  <c r="D119" i="89" s="1"/>
  <c r="P152" i="89"/>
  <c r="G83" i="89"/>
  <c r="D78" i="89"/>
  <c r="O150" i="89"/>
  <c r="P150" i="89"/>
  <c r="H150" i="89"/>
  <c r="R150" i="89"/>
  <c r="Q150" i="89"/>
  <c r="Q158" i="89"/>
  <c r="O151" i="89"/>
  <c r="Q173" i="89"/>
  <c r="AS1627" i="79"/>
  <c r="AS1404" i="79"/>
  <c r="AS1210" i="79"/>
  <c r="AS1015" i="79"/>
  <c r="AS819" i="79"/>
  <c r="AS625" i="79"/>
  <c r="AS422" i="79"/>
  <c r="AS226" i="79"/>
  <c r="AS35" i="79"/>
  <c r="Q100" i="43"/>
  <c r="P100" i="43"/>
  <c r="O100" i="43"/>
  <c r="N100" i="43"/>
  <c r="M100" i="43"/>
  <c r="L100" i="43"/>
  <c r="K100" i="43"/>
  <c r="J100" i="43"/>
  <c r="I100" i="43"/>
  <c r="H100" i="43"/>
  <c r="G100" i="43"/>
  <c r="F100" i="43"/>
  <c r="E100" i="43"/>
  <c r="D100" i="43"/>
  <c r="Q53" i="43"/>
  <c r="P53" i="43"/>
  <c r="O53" i="43"/>
  <c r="AP625" i="79" s="1"/>
  <c r="N53" i="43"/>
  <c r="AO1680" i="79" s="1"/>
  <c r="M53" i="43"/>
  <c r="AN226" i="79" s="1"/>
  <c r="L53" i="43"/>
  <c r="K53" i="43"/>
  <c r="AL1404" i="79" s="1"/>
  <c r="J53" i="43"/>
  <c r="AK1680" i="79" s="1"/>
  <c r="I53" i="43"/>
  <c r="H53" i="43"/>
  <c r="G53" i="43"/>
  <c r="AH1653" i="79" s="1"/>
  <c r="F53" i="43"/>
  <c r="AG1680" i="79" s="1"/>
  <c r="E53" i="43"/>
  <c r="AF1653" i="79" s="1"/>
  <c r="D53" i="43"/>
  <c r="AE819" i="79" s="1"/>
  <c r="AS1707" i="79"/>
  <c r="AS1680" i="79"/>
  <c r="AS1653" i="79"/>
  <c r="AS1601" i="79"/>
  <c r="E29" i="45"/>
  <c r="F29" i="45"/>
  <c r="G29" i="45"/>
  <c r="H29" i="45"/>
  <c r="I29" i="45"/>
  <c r="J29" i="45"/>
  <c r="K29" i="45"/>
  <c r="L29" i="45"/>
  <c r="M29" i="45"/>
  <c r="N29" i="45"/>
  <c r="O29" i="45"/>
  <c r="P29" i="45"/>
  <c r="D29" i="45"/>
  <c r="E22" i="45"/>
  <c r="F22" i="45"/>
  <c r="G22" i="45"/>
  <c r="H22" i="45"/>
  <c r="I22" i="45"/>
  <c r="J22" i="45"/>
  <c r="K22" i="45"/>
  <c r="L22" i="45"/>
  <c r="M22" i="45"/>
  <c r="N22" i="45"/>
  <c r="O22" i="45"/>
  <c r="P22" i="45"/>
  <c r="D22" i="45"/>
  <c r="I60" i="44"/>
  <c r="H59" i="44"/>
  <c r="AM72" i="46"/>
  <c r="AM23" i="46"/>
  <c r="H57" i="44"/>
  <c r="I57" i="44"/>
  <c r="J57" i="44"/>
  <c r="K57" i="44"/>
  <c r="L57" i="44"/>
  <c r="M57" i="44"/>
  <c r="N57" i="44"/>
  <c r="O57" i="44"/>
  <c r="P57" i="44"/>
  <c r="Q57" i="44"/>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R1708" i="79"/>
  <c r="AQ1708" i="79"/>
  <c r="AP1708" i="79"/>
  <c r="AO1708" i="79"/>
  <c r="AN1708" i="79"/>
  <c r="AM1708" i="79"/>
  <c r="AL1708" i="79"/>
  <c r="AK1708" i="79"/>
  <c r="AJ1708" i="79"/>
  <c r="AI1708" i="79"/>
  <c r="AH1708" i="79"/>
  <c r="AG1708" i="79"/>
  <c r="AF1708" i="79"/>
  <c r="AE1708" i="79"/>
  <c r="AR1681" i="79"/>
  <c r="AQ1681" i="79"/>
  <c r="AP1681" i="79"/>
  <c r="AO1681" i="79"/>
  <c r="AN1681" i="79"/>
  <c r="AM1681" i="79"/>
  <c r="AL1681" i="79"/>
  <c r="AK1681" i="79"/>
  <c r="AJ1681" i="79"/>
  <c r="AI1681" i="79"/>
  <c r="AH1681" i="79"/>
  <c r="AG1681" i="79"/>
  <c r="AF1681" i="79"/>
  <c r="AE1681" i="79"/>
  <c r="AR1654" i="79"/>
  <c r="AQ1654" i="79"/>
  <c r="AP1654" i="79"/>
  <c r="AO1654" i="79"/>
  <c r="AN1654" i="79"/>
  <c r="AM1654" i="79"/>
  <c r="AL1654" i="79"/>
  <c r="AK1654" i="79"/>
  <c r="AJ1654" i="79"/>
  <c r="AI1654" i="79"/>
  <c r="AH1654" i="79"/>
  <c r="AG1654" i="79"/>
  <c r="AF1654" i="79"/>
  <c r="AE1654" i="79"/>
  <c r="BD193" i="68" l="1"/>
  <c r="I698" i="79"/>
  <c r="AG906" i="79"/>
  <c r="S175" i="89"/>
  <c r="S81" i="89"/>
  <c r="AH715" i="79"/>
  <c r="AH716" i="79" s="1"/>
  <c r="J89" i="89"/>
  <c r="T205" i="68" s="1"/>
  <c r="T515" i="79" s="1"/>
  <c r="K89" i="89"/>
  <c r="U205" i="68" s="1"/>
  <c r="U515" i="79" s="1"/>
  <c r="I89" i="89"/>
  <c r="S205" i="68" s="1"/>
  <c r="S515" i="79" s="1"/>
  <c r="S170" i="89"/>
  <c r="M89" i="89"/>
  <c r="W205" i="68" s="1"/>
  <c r="W515" i="79" s="1"/>
  <c r="S89" i="89"/>
  <c r="S169" i="89"/>
  <c r="L89" i="89"/>
  <c r="V205" i="68" s="1"/>
  <c r="V515" i="79" s="1"/>
  <c r="S159" i="89"/>
  <c r="AI715" i="79"/>
  <c r="AI716" i="79" s="1"/>
  <c r="S173" i="89"/>
  <c r="G78" i="89"/>
  <c r="S158" i="89"/>
  <c r="S92" i="89"/>
  <c r="S91" i="89"/>
  <c r="S82" i="89"/>
  <c r="H100" i="89"/>
  <c r="L100" i="89" s="1"/>
  <c r="AW194" i="68" s="1"/>
  <c r="H359" i="46" s="1"/>
  <c r="H401" i="46" s="1"/>
  <c r="S75" i="89"/>
  <c r="S392" i="79"/>
  <c r="S167" i="89"/>
  <c r="S174" i="89"/>
  <c r="AH907" i="79"/>
  <c r="S151" i="89"/>
  <c r="S152" i="89"/>
  <c r="S153" i="89"/>
  <c r="W1180" i="79"/>
  <c r="S111" i="89"/>
  <c r="V1180" i="79"/>
  <c r="AG907" i="79"/>
  <c r="S154" i="89"/>
  <c r="L150" i="89"/>
  <c r="I150" i="89"/>
  <c r="K150" i="89"/>
  <c r="M150" i="89"/>
  <c r="J150" i="89"/>
  <c r="S80" i="89"/>
  <c r="AN358" i="46"/>
  <c r="O100" i="89"/>
  <c r="S74" i="89"/>
  <c r="G104" i="89"/>
  <c r="H101" i="89"/>
  <c r="H103" i="89"/>
  <c r="T1180" i="79"/>
  <c r="S166" i="89"/>
  <c r="S1180" i="79"/>
  <c r="M82" i="89"/>
  <c r="Y198" i="68" s="1"/>
  <c r="W905" i="79" s="1"/>
  <c r="T198" i="68"/>
  <c r="R905" i="79" s="1"/>
  <c r="L82" i="89"/>
  <c r="X198" i="68" s="1"/>
  <c r="V905" i="79" s="1"/>
  <c r="J82" i="89"/>
  <c r="V198" i="68" s="1"/>
  <c r="T905" i="79" s="1"/>
  <c r="I82" i="89"/>
  <c r="U198" i="68" s="1"/>
  <c r="S905" i="79" s="1"/>
  <c r="K82" i="89"/>
  <c r="W198" i="68" s="1"/>
  <c r="U905" i="79" s="1"/>
  <c r="I111" i="89"/>
  <c r="AZ202" i="68" s="1"/>
  <c r="E909" i="79" s="1"/>
  <c r="K111" i="89"/>
  <c r="BB202" i="68" s="1"/>
  <c r="G909" i="79" s="1"/>
  <c r="AY202" i="68"/>
  <c r="D909" i="79" s="1"/>
  <c r="J111" i="89"/>
  <c r="BA202" i="68" s="1"/>
  <c r="F909" i="79" s="1"/>
  <c r="M111" i="89"/>
  <c r="BD202" i="68" s="1"/>
  <c r="I909" i="79" s="1"/>
  <c r="L111" i="89"/>
  <c r="BC202" i="68" s="1"/>
  <c r="H909" i="79" s="1"/>
  <c r="I173" i="89"/>
  <c r="AZ209" i="68" s="1"/>
  <c r="E907" i="79" s="1"/>
  <c r="AY209" i="68"/>
  <c r="D907" i="79" s="1"/>
  <c r="J173" i="89"/>
  <c r="BA209" i="68" s="1"/>
  <c r="F907" i="79" s="1"/>
  <c r="M173" i="89"/>
  <c r="BD209" i="68" s="1"/>
  <c r="I907" i="79" s="1"/>
  <c r="L173" i="89"/>
  <c r="BC209" i="68" s="1"/>
  <c r="H907" i="79" s="1"/>
  <c r="K173" i="89"/>
  <c r="BB209" i="68" s="1"/>
  <c r="G907" i="79" s="1"/>
  <c r="S206" i="68"/>
  <c r="R716" i="79" s="1"/>
  <c r="I90" i="89"/>
  <c r="T206" i="68" s="1"/>
  <c r="S716" i="79" s="1"/>
  <c r="S789" i="79" s="1"/>
  <c r="K90" i="89"/>
  <c r="V206" i="68" s="1"/>
  <c r="U716" i="79" s="1"/>
  <c r="U789" i="79" s="1"/>
  <c r="M90" i="89"/>
  <c r="X206" i="68" s="1"/>
  <c r="W716" i="79" s="1"/>
  <c r="W789" i="79" s="1"/>
  <c r="L90" i="89"/>
  <c r="W206" i="68" s="1"/>
  <c r="V716" i="79" s="1"/>
  <c r="V789" i="79" s="1"/>
  <c r="J90" i="89"/>
  <c r="U206" i="68" s="1"/>
  <c r="T716" i="79" s="1"/>
  <c r="T789" i="79" s="1"/>
  <c r="S150" i="89"/>
  <c r="O102" i="89"/>
  <c r="S76" i="89"/>
  <c r="S90" i="89"/>
  <c r="C160" i="89"/>
  <c r="G160" i="89"/>
  <c r="D93" i="89"/>
  <c r="K154" i="89"/>
  <c r="J154" i="89"/>
  <c r="I154" i="89"/>
  <c r="L154" i="89"/>
  <c r="M154" i="89"/>
  <c r="U1180" i="79"/>
  <c r="W392" i="79"/>
  <c r="AI906" i="79"/>
  <c r="AI907" i="79" s="1"/>
  <c r="T392" i="79"/>
  <c r="AF714" i="79"/>
  <c r="AF715" i="79" s="1"/>
  <c r="AF716" i="79" s="1"/>
  <c r="O103" i="89"/>
  <c r="S77" i="89"/>
  <c r="M166" i="89"/>
  <c r="J166" i="89"/>
  <c r="I166" i="89"/>
  <c r="K166" i="89"/>
  <c r="L166" i="89"/>
  <c r="S88" i="89"/>
  <c r="K159" i="89"/>
  <c r="Y208" i="68" s="1"/>
  <c r="U1296" i="79" s="1"/>
  <c r="U1375" i="79" s="1"/>
  <c r="V208" i="68"/>
  <c r="R1296" i="79" s="1"/>
  <c r="J159" i="89"/>
  <c r="X208" i="68" s="1"/>
  <c r="T1296" i="79" s="1"/>
  <c r="T1375" i="79" s="1"/>
  <c r="L159" i="89"/>
  <c r="Z208" i="68" s="1"/>
  <c r="V1296" i="79" s="1"/>
  <c r="V1375" i="79" s="1"/>
  <c r="M159" i="89"/>
  <c r="AA208" i="68" s="1"/>
  <c r="W1296" i="79" s="1"/>
  <c r="W1375" i="79" s="1"/>
  <c r="I159" i="89"/>
  <c r="W208" i="68" s="1"/>
  <c r="S1296" i="79" s="1"/>
  <c r="S1375" i="79" s="1"/>
  <c r="AG716" i="79"/>
  <c r="AZ210" i="68"/>
  <c r="D1102" i="79" s="1"/>
  <c r="J174" i="89"/>
  <c r="BB210" i="68" s="1"/>
  <c r="F1102" i="79" s="1"/>
  <c r="F1180" i="79" s="1"/>
  <c r="M174" i="89"/>
  <c r="BE210" i="68" s="1"/>
  <c r="I1102" i="79" s="1"/>
  <c r="I1180" i="79" s="1"/>
  <c r="I174" i="89"/>
  <c r="BA210" i="68" s="1"/>
  <c r="E1102" i="79" s="1"/>
  <c r="E1180" i="79" s="1"/>
  <c r="K174" i="89"/>
  <c r="BC210" i="68" s="1"/>
  <c r="G1102" i="79" s="1"/>
  <c r="G1180" i="79" s="1"/>
  <c r="L174" i="89"/>
  <c r="BD210" i="68" s="1"/>
  <c r="H1102" i="79" s="1"/>
  <c r="H1180" i="79" s="1"/>
  <c r="U392" i="79"/>
  <c r="S168" i="89"/>
  <c r="S110" i="89"/>
  <c r="N194" i="68"/>
  <c r="V359" i="46" s="1"/>
  <c r="J74" i="89"/>
  <c r="P194" i="68" s="1"/>
  <c r="X359" i="46" s="1"/>
  <c r="X401" i="46" s="1"/>
  <c r="L74" i="89"/>
  <c r="R194" i="68" s="1"/>
  <c r="Z359" i="46" s="1"/>
  <c r="Z401" i="46" s="1"/>
  <c r="K74" i="89"/>
  <c r="Q194" i="68" s="1"/>
  <c r="Y359" i="46" s="1"/>
  <c r="Y401" i="46" s="1"/>
  <c r="I74" i="89"/>
  <c r="O194" i="68" s="1"/>
  <c r="W359" i="46" s="1"/>
  <c r="W401" i="46" s="1"/>
  <c r="M74" i="89"/>
  <c r="S194" i="68" s="1"/>
  <c r="AA359" i="46" s="1"/>
  <c r="AA401" i="46" s="1"/>
  <c r="M175" i="89"/>
  <c r="BF208" i="68" s="1"/>
  <c r="I1296" i="79" s="1"/>
  <c r="I1375" i="79" s="1"/>
  <c r="BA208" i="68"/>
  <c r="D1296" i="79" s="1"/>
  <c r="D1375" i="79" s="1"/>
  <c r="K175" i="89"/>
  <c r="BD208" i="68" s="1"/>
  <c r="G1296" i="79" s="1"/>
  <c r="G1375" i="79" s="1"/>
  <c r="I175" i="89"/>
  <c r="BB208" i="68" s="1"/>
  <c r="E1296" i="79" s="1"/>
  <c r="E1375" i="79" s="1"/>
  <c r="L175" i="89"/>
  <c r="BE208" i="68" s="1"/>
  <c r="H1296" i="79" s="1"/>
  <c r="H1375" i="79" s="1"/>
  <c r="J175" i="89"/>
  <c r="BC208" i="68" s="1"/>
  <c r="F1296" i="79" s="1"/>
  <c r="F1375" i="79" s="1"/>
  <c r="S157" i="89"/>
  <c r="C176" i="89"/>
  <c r="G176" i="89"/>
  <c r="M110" i="89"/>
  <c r="BC201" i="68" s="1"/>
  <c r="I718" i="79" s="1"/>
  <c r="I110" i="89"/>
  <c r="AY201" i="68" s="1"/>
  <c r="E718" i="79" s="1"/>
  <c r="AX201" i="68"/>
  <c r="D718" i="79" s="1"/>
  <c r="L110" i="89"/>
  <c r="BB201" i="68" s="1"/>
  <c r="H718" i="79" s="1"/>
  <c r="J110" i="89"/>
  <c r="AZ201" i="68" s="1"/>
  <c r="F718" i="79" s="1"/>
  <c r="K110" i="89"/>
  <c r="BA201" i="68" s="1"/>
  <c r="G718" i="79" s="1"/>
  <c r="M102" i="89"/>
  <c r="BB196" i="68" s="1"/>
  <c r="I513" i="79" s="1"/>
  <c r="I595" i="79" s="1"/>
  <c r="L102" i="89"/>
  <c r="BA196" i="68" s="1"/>
  <c r="H513" i="79" s="1"/>
  <c r="H595" i="79" s="1"/>
  <c r="K102" i="89"/>
  <c r="AZ196" i="68" s="1"/>
  <c r="G513" i="79" s="1"/>
  <c r="G595" i="79" s="1"/>
  <c r="J102" i="89"/>
  <c r="AY196" i="68" s="1"/>
  <c r="F513" i="79" s="1"/>
  <c r="F595" i="79" s="1"/>
  <c r="AW196" i="68"/>
  <c r="D513" i="79" s="1"/>
  <c r="D595" i="79" s="1"/>
  <c r="I102" i="89"/>
  <c r="AX196" i="68" s="1"/>
  <c r="E513" i="79" s="1"/>
  <c r="E595" i="79" s="1"/>
  <c r="R199" i="68"/>
  <c r="R514" i="79" s="1"/>
  <c r="R595" i="79" s="1"/>
  <c r="I80" i="89"/>
  <c r="S199" i="68" s="1"/>
  <c r="S514" i="79" s="1"/>
  <c r="M80" i="89"/>
  <c r="W199" i="68" s="1"/>
  <c r="W514" i="79" s="1"/>
  <c r="K80" i="89"/>
  <c r="U199" i="68" s="1"/>
  <c r="U514" i="79" s="1"/>
  <c r="L80" i="89"/>
  <c r="V199" i="68" s="1"/>
  <c r="V514" i="79" s="1"/>
  <c r="J80" i="89"/>
  <c r="T199" i="68" s="1"/>
  <c r="T514" i="79" s="1"/>
  <c r="G98" i="89"/>
  <c r="G119" i="89" s="1"/>
  <c r="C119" i="89"/>
  <c r="V392" i="79"/>
  <c r="L157" i="89"/>
  <c r="X209" i="68" s="1"/>
  <c r="V907" i="79" s="1"/>
  <c r="T209" i="68"/>
  <c r="R907" i="79" s="1"/>
  <c r="J157" i="89"/>
  <c r="V209" i="68" s="1"/>
  <c r="T907" i="79" s="1"/>
  <c r="M157" i="89"/>
  <c r="Y209" i="68" s="1"/>
  <c r="W907" i="79" s="1"/>
  <c r="K157" i="89"/>
  <c r="W209" i="68" s="1"/>
  <c r="U907" i="79" s="1"/>
  <c r="I157" i="89"/>
  <c r="U209" i="68" s="1"/>
  <c r="S907" i="79" s="1"/>
  <c r="G72" i="89"/>
  <c r="C93" i="89"/>
  <c r="AK1653" i="79"/>
  <c r="AL819" i="79"/>
  <c r="AK625" i="79"/>
  <c r="AP1404" i="79"/>
  <c r="AL1680" i="79"/>
  <c r="AL625" i="79"/>
  <c r="AO1015" i="79"/>
  <c r="AP1680" i="79"/>
  <c r="AK422" i="79"/>
  <c r="AO422" i="79"/>
  <c r="AO625" i="79"/>
  <c r="AK1210" i="79"/>
  <c r="AP1627" i="79"/>
  <c r="AK226" i="79"/>
  <c r="AK1404" i="79"/>
  <c r="AP35" i="79"/>
  <c r="AO226" i="79"/>
  <c r="AK1015" i="79"/>
  <c r="AO1210" i="79"/>
  <c r="AO1404" i="79"/>
  <c r="AI1210" i="79"/>
  <c r="AI422" i="79"/>
  <c r="AI1404" i="79"/>
  <c r="AI625" i="79"/>
  <c r="AM1653" i="79"/>
  <c r="AM1210" i="79"/>
  <c r="AM422" i="79"/>
  <c r="AM1404" i="79"/>
  <c r="AM625" i="79"/>
  <c r="AQ1653" i="79"/>
  <c r="AQ1210" i="79"/>
  <c r="AQ422" i="79"/>
  <c r="AQ1601" i="79"/>
  <c r="AQ1404" i="79"/>
  <c r="AQ625" i="79"/>
  <c r="AM35" i="79"/>
  <c r="AI226" i="79"/>
  <c r="AI819" i="79"/>
  <c r="AQ819" i="79"/>
  <c r="AQ1015" i="79"/>
  <c r="AM1627" i="79"/>
  <c r="AI1653" i="79"/>
  <c r="AJ1680" i="79"/>
  <c r="AJ1404" i="79"/>
  <c r="AJ625" i="79"/>
  <c r="AJ1627" i="79"/>
  <c r="AJ819" i="79"/>
  <c r="AJ35" i="79"/>
  <c r="AN1404" i="79"/>
  <c r="AN625" i="79"/>
  <c r="AN1627" i="79"/>
  <c r="AN819" i="79"/>
  <c r="AN35" i="79"/>
  <c r="AR1601" i="79"/>
  <c r="AR1404" i="79"/>
  <c r="AR625" i="79"/>
  <c r="AR1653" i="79"/>
  <c r="AR1627" i="79"/>
  <c r="AR819" i="79"/>
  <c r="AR35" i="79"/>
  <c r="AJ226" i="79"/>
  <c r="AJ422" i="79"/>
  <c r="AR422" i="79"/>
  <c r="AM1015" i="79"/>
  <c r="AR1015" i="79"/>
  <c r="AN1210" i="79"/>
  <c r="AI1601" i="79"/>
  <c r="AI35" i="79"/>
  <c r="AQ35" i="79"/>
  <c r="AQ226" i="79"/>
  <c r="AM819" i="79"/>
  <c r="AI1015" i="79"/>
  <c r="AN1015" i="79"/>
  <c r="AI1627" i="79"/>
  <c r="AQ1627" i="79"/>
  <c r="AN1601" i="79"/>
  <c r="AL1601" i="79"/>
  <c r="AL1015" i="79"/>
  <c r="AL226" i="79"/>
  <c r="AL1210" i="79"/>
  <c r="AL422" i="79"/>
  <c r="AP1015" i="79"/>
  <c r="AP226" i="79"/>
  <c r="AP1210" i="79"/>
  <c r="AP422" i="79"/>
  <c r="AL35" i="79"/>
  <c r="AM226" i="79"/>
  <c r="AR226" i="79"/>
  <c r="AN422" i="79"/>
  <c r="AP819" i="79"/>
  <c r="AJ1015" i="79"/>
  <c r="AJ1210" i="79"/>
  <c r="AR1210" i="79"/>
  <c r="AL1627" i="79"/>
  <c r="AK35" i="79"/>
  <c r="AO35" i="79"/>
  <c r="AK819" i="79"/>
  <c r="AO819" i="79"/>
  <c r="AK1627" i="79"/>
  <c r="AO1627" i="79"/>
  <c r="AF1601" i="79"/>
  <c r="AF819" i="79"/>
  <c r="AF1015" i="79"/>
  <c r="AF422" i="79"/>
  <c r="AF35" i="79"/>
  <c r="AE1653" i="79"/>
  <c r="AE35" i="79"/>
  <c r="AE625" i="79"/>
  <c r="AE1015" i="79"/>
  <c r="AE1627" i="79"/>
  <c r="AE1680" i="79"/>
  <c r="AE1707" i="79"/>
  <c r="AE1601" i="79"/>
  <c r="AE1210" i="79"/>
  <c r="AG1404" i="79"/>
  <c r="AH422" i="79"/>
  <c r="AH35" i="79"/>
  <c r="AE226" i="79"/>
  <c r="AF625" i="79"/>
  <c r="AF1210" i="79"/>
  <c r="AE1404" i="79"/>
  <c r="AF1627" i="79"/>
  <c r="AH1404" i="79"/>
  <c r="AF226" i="79"/>
  <c r="AE422" i="79"/>
  <c r="AG625" i="79"/>
  <c r="AF1404" i="79"/>
  <c r="AH819" i="79"/>
  <c r="AH1210" i="79"/>
  <c r="AH1680" i="79"/>
  <c r="AH226" i="79"/>
  <c r="AH1627" i="79"/>
  <c r="AH625" i="79"/>
  <c r="AH1015" i="79"/>
  <c r="AG422" i="79"/>
  <c r="AG1210" i="79"/>
  <c r="AG226" i="79"/>
  <c r="AG1015" i="79"/>
  <c r="AG35" i="79"/>
  <c r="AG819" i="79"/>
  <c r="AG1627" i="79"/>
  <c r="AR1707" i="79"/>
  <c r="AR1680" i="79"/>
  <c r="AQ1680" i="79"/>
  <c r="AQ1707" i="79"/>
  <c r="AP1653" i="79"/>
  <c r="AP1707" i="79"/>
  <c r="AP1601" i="79"/>
  <c r="AO1707" i="79"/>
  <c r="AO1601" i="79"/>
  <c r="AO1653" i="79"/>
  <c r="AN1653" i="79"/>
  <c r="AN1707" i="79"/>
  <c r="AN1680" i="79"/>
  <c r="AM1601" i="79"/>
  <c r="AM1680" i="79"/>
  <c r="AM1707" i="79"/>
  <c r="AL1707" i="79"/>
  <c r="AL1653" i="79"/>
  <c r="AK1601" i="79"/>
  <c r="AK1707" i="79"/>
  <c r="AJ1707" i="79"/>
  <c r="AJ1601" i="79"/>
  <c r="AJ1653" i="79"/>
  <c r="AI1680" i="79"/>
  <c r="AI1707" i="79"/>
  <c r="AH1707" i="79"/>
  <c r="AH1601" i="79"/>
  <c r="AG1653" i="79"/>
  <c r="AG1707" i="79"/>
  <c r="AG1601" i="79"/>
  <c r="AF1707" i="79"/>
  <c r="AF1680" i="79"/>
  <c r="AR1567" i="79"/>
  <c r="AQ1567" i="79"/>
  <c r="AP1567" i="79"/>
  <c r="AO1567" i="79"/>
  <c r="AN1567" i="79"/>
  <c r="AM1567" i="79"/>
  <c r="AL1567" i="79"/>
  <c r="AK1567" i="79"/>
  <c r="AJ1567" i="79"/>
  <c r="AI1567" i="79"/>
  <c r="AH1567" i="79"/>
  <c r="AG1567" i="79"/>
  <c r="AF1567" i="79"/>
  <c r="AE1567" i="79"/>
  <c r="Q1567" i="79"/>
  <c r="AS1566" i="79"/>
  <c r="AR1373" i="79"/>
  <c r="AQ1373" i="79"/>
  <c r="AP1373" i="79"/>
  <c r="AO1373" i="79"/>
  <c r="AN1373" i="79"/>
  <c r="AM1373" i="79"/>
  <c r="AL1373" i="79"/>
  <c r="AK1373" i="79"/>
  <c r="AJ1373" i="79"/>
  <c r="AI1373" i="79"/>
  <c r="AH1373" i="79"/>
  <c r="AG1373" i="79"/>
  <c r="AF1373" i="79"/>
  <c r="AE1373" i="79"/>
  <c r="Q1373" i="79"/>
  <c r="AS1372" i="79"/>
  <c r="AR1178" i="79"/>
  <c r="AQ1178" i="79"/>
  <c r="AP1178" i="79"/>
  <c r="AO1178" i="79"/>
  <c r="AN1178" i="79"/>
  <c r="AM1178" i="79"/>
  <c r="AL1178" i="79"/>
  <c r="AK1178" i="79"/>
  <c r="AJ1178" i="79"/>
  <c r="AI1178" i="79"/>
  <c r="AH1178" i="79"/>
  <c r="AG1178" i="79"/>
  <c r="AF1178" i="79"/>
  <c r="AE1178" i="79"/>
  <c r="Q1178" i="79"/>
  <c r="AS1177" i="79"/>
  <c r="AR983" i="79"/>
  <c r="AQ983" i="79"/>
  <c r="AP983" i="79"/>
  <c r="AO983" i="79"/>
  <c r="AN983" i="79"/>
  <c r="AM983" i="79"/>
  <c r="AL983" i="79"/>
  <c r="AK983" i="79"/>
  <c r="AJ983" i="79"/>
  <c r="AI983" i="79"/>
  <c r="AH983" i="79"/>
  <c r="AG983" i="79"/>
  <c r="AF983" i="79"/>
  <c r="AE983" i="79"/>
  <c r="Q983" i="79"/>
  <c r="AS982" i="79"/>
  <c r="AS425" i="79"/>
  <c r="AE426" i="79"/>
  <c r="AF426" i="79"/>
  <c r="AG426" i="79"/>
  <c r="AH426" i="79"/>
  <c r="AI426" i="79"/>
  <c r="AJ426" i="79"/>
  <c r="AK426" i="79"/>
  <c r="AL426" i="79"/>
  <c r="AM426" i="79"/>
  <c r="AN426" i="79"/>
  <c r="AO426" i="79"/>
  <c r="AP426" i="79"/>
  <c r="AQ426" i="79"/>
  <c r="AR426" i="79"/>
  <c r="AS428" i="79"/>
  <c r="AE429" i="79"/>
  <c r="AF429" i="79"/>
  <c r="AG429" i="79"/>
  <c r="AH429" i="79"/>
  <c r="AI429" i="79"/>
  <c r="AJ429" i="79"/>
  <c r="AK429" i="79"/>
  <c r="AL429" i="79"/>
  <c r="AM429" i="79"/>
  <c r="AN429" i="79"/>
  <c r="AO429" i="79"/>
  <c r="AP429" i="79"/>
  <c r="AQ429" i="79"/>
  <c r="AR429" i="79"/>
  <c r="R1569" i="79"/>
  <c r="D1569" i="79"/>
  <c r="AR1562" i="79"/>
  <c r="AQ1562" i="79"/>
  <c r="AP1562" i="79"/>
  <c r="AO1562" i="79"/>
  <c r="AN1562" i="79"/>
  <c r="AM1562" i="79"/>
  <c r="AL1562" i="79"/>
  <c r="AK1562" i="79"/>
  <c r="AJ1562" i="79"/>
  <c r="AI1562" i="79"/>
  <c r="AH1562" i="79"/>
  <c r="AG1562" i="79"/>
  <c r="AF1562" i="79"/>
  <c r="AE1562" i="79"/>
  <c r="Q1562" i="79"/>
  <c r="AS1561" i="79"/>
  <c r="AR1559" i="79"/>
  <c r="AQ1559" i="79"/>
  <c r="AP1559" i="79"/>
  <c r="AO1559" i="79"/>
  <c r="AN1559" i="79"/>
  <c r="AM1559" i="79"/>
  <c r="AL1559" i="79"/>
  <c r="AK1559" i="79"/>
  <c r="AJ1559" i="79"/>
  <c r="AI1559" i="79"/>
  <c r="AH1559" i="79"/>
  <c r="AG1559" i="79"/>
  <c r="AF1559" i="79"/>
  <c r="AE1559" i="79"/>
  <c r="Q1559" i="79"/>
  <c r="AS1558" i="79"/>
  <c r="AR1556" i="79"/>
  <c r="AQ1556" i="79"/>
  <c r="AP1556" i="79"/>
  <c r="AO1556" i="79"/>
  <c r="AN1556" i="79"/>
  <c r="AM1556" i="79"/>
  <c r="AL1556" i="79"/>
  <c r="AK1556" i="79"/>
  <c r="AJ1556" i="79"/>
  <c r="AI1556" i="79"/>
  <c r="AH1556" i="79"/>
  <c r="AG1556" i="79"/>
  <c r="AF1556" i="79"/>
  <c r="AE1556" i="79"/>
  <c r="Q1556" i="79"/>
  <c r="AS1555" i="79"/>
  <c r="AR1553" i="79"/>
  <c r="AQ1553" i="79"/>
  <c r="AP1553" i="79"/>
  <c r="AO1553" i="79"/>
  <c r="AN1553" i="79"/>
  <c r="AM1553" i="79"/>
  <c r="AL1553" i="79"/>
  <c r="AK1553" i="79"/>
  <c r="AJ1553" i="79"/>
  <c r="AI1553" i="79"/>
  <c r="AH1553" i="79"/>
  <c r="AG1553" i="79"/>
  <c r="AF1553" i="79"/>
  <c r="AE1553" i="79"/>
  <c r="Q1553" i="79"/>
  <c r="AS1552" i="79"/>
  <c r="AR1550" i="79"/>
  <c r="AQ1550" i="79"/>
  <c r="AP1550" i="79"/>
  <c r="AO1550" i="79"/>
  <c r="AN1550" i="79"/>
  <c r="AM1550" i="79"/>
  <c r="AL1550" i="79"/>
  <c r="AK1550" i="79"/>
  <c r="AJ1550" i="79"/>
  <c r="AI1550" i="79"/>
  <c r="AH1550" i="79"/>
  <c r="AG1550" i="79"/>
  <c r="AF1550" i="79"/>
  <c r="AE1550" i="79"/>
  <c r="Q1550" i="79"/>
  <c r="AS1549" i="79"/>
  <c r="AR1547" i="79"/>
  <c r="AQ1547" i="79"/>
  <c r="AP1547" i="79"/>
  <c r="AO1547" i="79"/>
  <c r="AN1547" i="79"/>
  <c r="AM1547" i="79"/>
  <c r="AL1547" i="79"/>
  <c r="AK1547" i="79"/>
  <c r="AJ1547" i="79"/>
  <c r="AI1547" i="79"/>
  <c r="AH1547" i="79"/>
  <c r="AG1547" i="79"/>
  <c r="AF1547" i="79"/>
  <c r="AE1547" i="79"/>
  <c r="Q1547" i="79"/>
  <c r="AS1546" i="79"/>
  <c r="AR1544" i="79"/>
  <c r="AQ1544" i="79"/>
  <c r="AP1544" i="79"/>
  <c r="AO1544" i="79"/>
  <c r="AN1544" i="79"/>
  <c r="AM1544" i="79"/>
  <c r="AL1544" i="79"/>
  <c r="AK1544" i="79"/>
  <c r="AJ1544" i="79"/>
  <c r="AI1544" i="79"/>
  <c r="AH1544" i="79"/>
  <c r="AG1544" i="79"/>
  <c r="AF1544" i="79"/>
  <c r="AE1544" i="79"/>
  <c r="Q1544" i="79"/>
  <c r="AS1543" i="79"/>
  <c r="AR1541" i="79"/>
  <c r="AQ1541" i="79"/>
  <c r="AP1541" i="79"/>
  <c r="AO1541" i="79"/>
  <c r="AN1541" i="79"/>
  <c r="AM1541" i="79"/>
  <c r="AL1541" i="79"/>
  <c r="AK1541" i="79"/>
  <c r="AJ1541" i="79"/>
  <c r="AI1541" i="79"/>
  <c r="AH1541" i="79"/>
  <c r="AG1541" i="79"/>
  <c r="AF1541" i="79"/>
  <c r="AE1541" i="79"/>
  <c r="AS1540" i="79"/>
  <c r="AR1538" i="79"/>
  <c r="AQ1538" i="79"/>
  <c r="AP1538" i="79"/>
  <c r="AO1538" i="79"/>
  <c r="AN1538" i="79"/>
  <c r="AM1538" i="79"/>
  <c r="AL1538" i="79"/>
  <c r="AK1538" i="79"/>
  <c r="AJ1538" i="79"/>
  <c r="AI1538" i="79"/>
  <c r="AH1538" i="79"/>
  <c r="AG1538" i="79"/>
  <c r="AF1538" i="79"/>
  <c r="AE1538" i="79"/>
  <c r="Q1538" i="79"/>
  <c r="AS1537" i="79"/>
  <c r="AR1535" i="79"/>
  <c r="AQ1535" i="79"/>
  <c r="AP1535" i="79"/>
  <c r="AO1535" i="79"/>
  <c r="AN1535" i="79"/>
  <c r="AM1535" i="79"/>
  <c r="AL1535" i="79"/>
  <c r="AK1535" i="79"/>
  <c r="AJ1535" i="79"/>
  <c r="AI1535" i="79"/>
  <c r="AH1535" i="79"/>
  <c r="AG1535" i="79"/>
  <c r="AF1535" i="79"/>
  <c r="AE1535" i="79"/>
  <c r="Q1535" i="79"/>
  <c r="AS1534" i="79"/>
  <c r="AR1532" i="79"/>
  <c r="AQ1532" i="79"/>
  <c r="AP1532" i="79"/>
  <c r="AO1532" i="79"/>
  <c r="AN1532" i="79"/>
  <c r="AM1532" i="79"/>
  <c r="AL1532" i="79"/>
  <c r="AK1532" i="79"/>
  <c r="AJ1532" i="79"/>
  <c r="AI1532" i="79"/>
  <c r="AH1532" i="79"/>
  <c r="AG1532" i="79"/>
  <c r="AF1532" i="79"/>
  <c r="AE1532" i="79"/>
  <c r="Q1532" i="79"/>
  <c r="AS1531" i="79"/>
  <c r="AR1529" i="79"/>
  <c r="AQ1529" i="79"/>
  <c r="AP1529" i="79"/>
  <c r="AO1529" i="79"/>
  <c r="AN1529" i="79"/>
  <c r="AM1529" i="79"/>
  <c r="AL1529" i="79"/>
  <c r="AK1529" i="79"/>
  <c r="AJ1529" i="79"/>
  <c r="AI1529" i="79"/>
  <c r="AH1529" i="79"/>
  <c r="AG1529" i="79"/>
  <c r="AF1529" i="79"/>
  <c r="AE1529" i="79"/>
  <c r="Q1529" i="79"/>
  <c r="AS1528" i="79"/>
  <c r="AR1526" i="79"/>
  <c r="AQ1526" i="79"/>
  <c r="AP1526" i="79"/>
  <c r="AO1526" i="79"/>
  <c r="AN1526" i="79"/>
  <c r="AM1526" i="79"/>
  <c r="AL1526" i="79"/>
  <c r="AK1526" i="79"/>
  <c r="AJ1526" i="79"/>
  <c r="AI1526" i="79"/>
  <c r="AH1526" i="79"/>
  <c r="AG1526" i="79"/>
  <c r="AF1526" i="79"/>
  <c r="AE1526" i="79"/>
  <c r="Q1526" i="79"/>
  <c r="AS1525" i="79"/>
  <c r="AR1523" i="79"/>
  <c r="AQ1523" i="79"/>
  <c r="AP1523" i="79"/>
  <c r="AO1523" i="79"/>
  <c r="AN1523" i="79"/>
  <c r="AM1523" i="79"/>
  <c r="AL1523" i="79"/>
  <c r="AK1523" i="79"/>
  <c r="AJ1523" i="79"/>
  <c r="AI1523" i="79"/>
  <c r="AH1523" i="79"/>
  <c r="AG1523" i="79"/>
  <c r="AF1523" i="79"/>
  <c r="AE1523" i="79"/>
  <c r="Q1523" i="79"/>
  <c r="AS1522"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Q1516" i="79"/>
  <c r="AS1515" i="79"/>
  <c r="AR1513" i="79"/>
  <c r="AQ1513" i="79"/>
  <c r="AP1513" i="79"/>
  <c r="AO1513" i="79"/>
  <c r="AN1513" i="79"/>
  <c r="AM1513" i="79"/>
  <c r="AL1513" i="79"/>
  <c r="AK1513" i="79"/>
  <c r="AJ1513" i="79"/>
  <c r="AI1513" i="79"/>
  <c r="AH1513" i="79"/>
  <c r="AG1513" i="79"/>
  <c r="AF1513" i="79"/>
  <c r="AE1513" i="79"/>
  <c r="Q1513" i="79"/>
  <c r="AS1512" i="79"/>
  <c r="AR1509" i="79"/>
  <c r="AQ1509" i="79"/>
  <c r="AP1509" i="79"/>
  <c r="AO1509" i="79"/>
  <c r="AN1509" i="79"/>
  <c r="AM1509" i="79"/>
  <c r="AL1509" i="79"/>
  <c r="AK1509" i="79"/>
  <c r="AJ1509" i="79"/>
  <c r="AI1509" i="79"/>
  <c r="AH1509" i="79"/>
  <c r="AG1509" i="79"/>
  <c r="AF1509" i="79"/>
  <c r="AE1509" i="79"/>
  <c r="Q1509" i="79"/>
  <c r="AS1508" i="79"/>
  <c r="AR1506" i="79"/>
  <c r="AQ1506" i="79"/>
  <c r="AP1506" i="79"/>
  <c r="AO1506" i="79"/>
  <c r="AN1506" i="79"/>
  <c r="AM1506" i="79"/>
  <c r="AL1506" i="79"/>
  <c r="AK1506" i="79"/>
  <c r="AJ1506" i="79"/>
  <c r="AI1506" i="79"/>
  <c r="AH1506" i="79"/>
  <c r="AG1506" i="79"/>
  <c r="AF1506" i="79"/>
  <c r="AE1506" i="79"/>
  <c r="Q1506" i="79"/>
  <c r="AS1505" i="79"/>
  <c r="AR1503" i="79"/>
  <c r="AQ1503" i="79"/>
  <c r="AP1503" i="79"/>
  <c r="AO1503" i="79"/>
  <c r="AN1503" i="79"/>
  <c r="AM1503" i="79"/>
  <c r="AL1503" i="79"/>
  <c r="AK1503" i="79"/>
  <c r="AJ1503" i="79"/>
  <c r="AI1503" i="79"/>
  <c r="AH1503" i="79"/>
  <c r="AG1503" i="79"/>
  <c r="AF1503" i="79"/>
  <c r="AE1503" i="79"/>
  <c r="Q1503" i="79"/>
  <c r="AS1502" i="79"/>
  <c r="AR1500" i="79"/>
  <c r="AQ1500" i="79"/>
  <c r="AP1500" i="79"/>
  <c r="AO1500" i="79"/>
  <c r="AN1500" i="79"/>
  <c r="AM1500" i="79"/>
  <c r="AL1500" i="79"/>
  <c r="AK1500" i="79"/>
  <c r="AJ1500" i="79"/>
  <c r="AI1500" i="79"/>
  <c r="AH1500" i="79"/>
  <c r="AG1500" i="79"/>
  <c r="AF1500" i="79"/>
  <c r="AE1500" i="79"/>
  <c r="Q1500" i="79"/>
  <c r="AS1499" i="79"/>
  <c r="AR1497" i="79"/>
  <c r="AQ1497" i="79"/>
  <c r="AP1497" i="79"/>
  <c r="AO1497" i="79"/>
  <c r="AN1497" i="79"/>
  <c r="AM1497" i="79"/>
  <c r="AL1497" i="79"/>
  <c r="AK1497" i="79"/>
  <c r="AJ1497" i="79"/>
  <c r="AI1497" i="79"/>
  <c r="AH1497" i="79"/>
  <c r="AG1497" i="79"/>
  <c r="AF1497" i="79"/>
  <c r="AE1497" i="79"/>
  <c r="Q1497" i="79"/>
  <c r="AS1496"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Q1488" i="79"/>
  <c r="AS1487" i="79"/>
  <c r="AR1484" i="79"/>
  <c r="AQ1484" i="79"/>
  <c r="AP1484" i="79"/>
  <c r="AO1484" i="79"/>
  <c r="AN1484" i="79"/>
  <c r="AM1484" i="79"/>
  <c r="AL1484" i="79"/>
  <c r="AK1484" i="79"/>
  <c r="AJ1484" i="79"/>
  <c r="AI1484" i="79"/>
  <c r="AH1484" i="79"/>
  <c r="AG1484" i="79"/>
  <c r="AF1484" i="79"/>
  <c r="AE1484" i="79"/>
  <c r="AS1483" i="79"/>
  <c r="AR1481" i="79"/>
  <c r="AQ1481" i="79"/>
  <c r="AP1481" i="79"/>
  <c r="AO1481" i="79"/>
  <c r="AN1481" i="79"/>
  <c r="AM1481" i="79"/>
  <c r="AL1481" i="79"/>
  <c r="AK1481" i="79"/>
  <c r="AJ1481" i="79"/>
  <c r="AI1481" i="79"/>
  <c r="AH1481" i="79"/>
  <c r="AG1481" i="79"/>
  <c r="AF1481" i="79"/>
  <c r="AE1481" i="79"/>
  <c r="AS1480" i="79"/>
  <c r="AR1478" i="79"/>
  <c r="AQ1478" i="79"/>
  <c r="AP1478" i="79"/>
  <c r="AO1478" i="79"/>
  <c r="AN1478" i="79"/>
  <c r="AM1478" i="79"/>
  <c r="AL1478" i="79"/>
  <c r="AK1478" i="79"/>
  <c r="AJ1478" i="79"/>
  <c r="AI1478" i="79"/>
  <c r="AH1478" i="79"/>
  <c r="AG1478" i="79"/>
  <c r="AF1478" i="79"/>
  <c r="AE1478" i="79"/>
  <c r="AS1477" i="79"/>
  <c r="AR1475" i="79"/>
  <c r="AQ1475" i="79"/>
  <c r="AP1475" i="79"/>
  <c r="AO1475" i="79"/>
  <c r="AN1475" i="79"/>
  <c r="AM1475" i="79"/>
  <c r="AL1475" i="79"/>
  <c r="AK1475" i="79"/>
  <c r="AJ1475" i="79"/>
  <c r="AI1475" i="79"/>
  <c r="AH1475" i="79"/>
  <c r="AG1475" i="79"/>
  <c r="AF1475" i="79"/>
  <c r="AE1475" i="79"/>
  <c r="AS1474" i="79"/>
  <c r="AR1470" i="79"/>
  <c r="AQ1470" i="79"/>
  <c r="AP1470" i="79"/>
  <c r="AO1470" i="79"/>
  <c r="AN1470" i="79"/>
  <c r="AM1470" i="79"/>
  <c r="AL1470" i="79"/>
  <c r="AK1470" i="79"/>
  <c r="AJ1470" i="79"/>
  <c r="AI1470" i="79"/>
  <c r="AH1470" i="79"/>
  <c r="AG1470" i="79"/>
  <c r="AF1470" i="79"/>
  <c r="AE1470" i="79"/>
  <c r="Q1470" i="79"/>
  <c r="AS1469" i="79"/>
  <c r="AR1467" i="79"/>
  <c r="AQ1467" i="79"/>
  <c r="AP1467" i="79"/>
  <c r="AO1467" i="79"/>
  <c r="AN1467" i="79"/>
  <c r="AM1467" i="79"/>
  <c r="AL1467" i="79"/>
  <c r="AK1467" i="79"/>
  <c r="AJ1467" i="79"/>
  <c r="AI1467" i="79"/>
  <c r="AH1467" i="79"/>
  <c r="AG1467" i="79"/>
  <c r="AF1467" i="79"/>
  <c r="AE1467" i="79"/>
  <c r="Q1467" i="79"/>
  <c r="AS1466" i="79"/>
  <c r="AR1464" i="79"/>
  <c r="AQ1464" i="79"/>
  <c r="AP1464" i="79"/>
  <c r="AO1464" i="79"/>
  <c r="AN1464" i="79"/>
  <c r="AM1464" i="79"/>
  <c r="AL1464" i="79"/>
  <c r="AK1464" i="79"/>
  <c r="AJ1464" i="79"/>
  <c r="AI1464" i="79"/>
  <c r="AH1464" i="79"/>
  <c r="AG1464" i="79"/>
  <c r="AF1464" i="79"/>
  <c r="AE1464" i="79"/>
  <c r="Q1464" i="79"/>
  <c r="AS1463" i="79"/>
  <c r="AR1461" i="79"/>
  <c r="AQ1461" i="79"/>
  <c r="AP1461" i="79"/>
  <c r="AO1461" i="79"/>
  <c r="AN1461" i="79"/>
  <c r="AM1461" i="79"/>
  <c r="AL1461" i="79"/>
  <c r="AK1461" i="79"/>
  <c r="AJ1461" i="79"/>
  <c r="AI1461" i="79"/>
  <c r="AH1461" i="79"/>
  <c r="AG1461" i="79"/>
  <c r="AF1461" i="79"/>
  <c r="AE1461" i="79"/>
  <c r="Q1461" i="79"/>
  <c r="AS1460" i="79"/>
  <c r="AR1457" i="79"/>
  <c r="AQ1457" i="79"/>
  <c r="AP1457" i="79"/>
  <c r="AO1457" i="79"/>
  <c r="AN1457" i="79"/>
  <c r="AM1457" i="79"/>
  <c r="AL1457" i="79"/>
  <c r="AK1457" i="79"/>
  <c r="AJ1457" i="79"/>
  <c r="AI1457" i="79"/>
  <c r="AH1457" i="79"/>
  <c r="AG1457" i="79"/>
  <c r="AF1457" i="79"/>
  <c r="AE1457" i="79"/>
  <c r="Q1457" i="79"/>
  <c r="AS1456" i="79"/>
  <c r="AR1454" i="79"/>
  <c r="AQ1454" i="79"/>
  <c r="AP1454" i="79"/>
  <c r="AO1454" i="79"/>
  <c r="AN1454" i="79"/>
  <c r="AM1454" i="79"/>
  <c r="AL1454" i="79"/>
  <c r="AK1454" i="79"/>
  <c r="AJ1454" i="79"/>
  <c r="AI1454" i="79"/>
  <c r="AH1454" i="79"/>
  <c r="AG1454" i="79"/>
  <c r="AF1454" i="79"/>
  <c r="AE1454" i="79"/>
  <c r="Q1454" i="79"/>
  <c r="AS1453" i="79"/>
  <c r="AR1450" i="79"/>
  <c r="AQ1450" i="79"/>
  <c r="AP1450" i="79"/>
  <c r="AO1450" i="79"/>
  <c r="AN1450" i="79"/>
  <c r="AM1450" i="79"/>
  <c r="AL1450" i="79"/>
  <c r="AK1450" i="79"/>
  <c r="AJ1450" i="79"/>
  <c r="AI1450" i="79"/>
  <c r="AH1450" i="79"/>
  <c r="AG1450" i="79"/>
  <c r="AF1450" i="79"/>
  <c r="AE1450" i="79"/>
  <c r="Q1450" i="79"/>
  <c r="AS1449" i="79"/>
  <c r="AR1446" i="79"/>
  <c r="AQ1446" i="79"/>
  <c r="AP1446" i="79"/>
  <c r="AO1446" i="79"/>
  <c r="AN1446" i="79"/>
  <c r="AM1446" i="79"/>
  <c r="AL1446" i="79"/>
  <c r="AK1446" i="79"/>
  <c r="AJ1446" i="79"/>
  <c r="AI1446" i="79"/>
  <c r="AH1446" i="79"/>
  <c r="AG1446" i="79"/>
  <c r="AF1446" i="79"/>
  <c r="AE1446" i="79"/>
  <c r="Q1446" i="79"/>
  <c r="AS1445" i="79"/>
  <c r="AR1443" i="79"/>
  <c r="AQ1443" i="79"/>
  <c r="AP1443" i="79"/>
  <c r="AO1443" i="79"/>
  <c r="AN1443" i="79"/>
  <c r="AM1443" i="79"/>
  <c r="AL1443" i="79"/>
  <c r="AK1443" i="79"/>
  <c r="AJ1443" i="79"/>
  <c r="AI1443" i="79"/>
  <c r="AH1443" i="79"/>
  <c r="AG1443" i="79"/>
  <c r="AF1443" i="79"/>
  <c r="AE1443" i="79"/>
  <c r="Q1443" i="79"/>
  <c r="AS1442" i="79"/>
  <c r="AR1440" i="79"/>
  <c r="AQ1440" i="79"/>
  <c r="AP1440" i="79"/>
  <c r="AO1440" i="79"/>
  <c r="AN1440" i="79"/>
  <c r="AM1440" i="79"/>
  <c r="AL1440" i="79"/>
  <c r="AK1440" i="79"/>
  <c r="AJ1440" i="79"/>
  <c r="AI1440" i="79"/>
  <c r="AH1440" i="79"/>
  <c r="AG1440" i="79"/>
  <c r="AF1440" i="79"/>
  <c r="AE1440" i="79"/>
  <c r="Q1440" i="79"/>
  <c r="AS1439" i="79"/>
  <c r="AR1436" i="79"/>
  <c r="AQ1436" i="79"/>
  <c r="AP1436" i="79"/>
  <c r="AO1436" i="79"/>
  <c r="AN1436" i="79"/>
  <c r="AM1436" i="79"/>
  <c r="AL1436" i="79"/>
  <c r="AK1436" i="79"/>
  <c r="AJ1436" i="79"/>
  <c r="AI1436" i="79"/>
  <c r="AH1436" i="79"/>
  <c r="AG1436" i="79"/>
  <c r="AF1436" i="79"/>
  <c r="AE1436" i="79"/>
  <c r="AS1435" i="79"/>
  <c r="AR1433" i="79"/>
  <c r="AQ1433" i="79"/>
  <c r="AP1433" i="79"/>
  <c r="AO1433" i="79"/>
  <c r="AN1433" i="79"/>
  <c r="AM1433" i="79"/>
  <c r="AL1433" i="79"/>
  <c r="AK1433" i="79"/>
  <c r="AJ1433" i="79"/>
  <c r="AI1433" i="79"/>
  <c r="AH1433" i="79"/>
  <c r="AG1433" i="79"/>
  <c r="AF1433" i="79"/>
  <c r="AE1433" i="79"/>
  <c r="AS1432" i="79"/>
  <c r="AR1430" i="79"/>
  <c r="AQ1430" i="79"/>
  <c r="AP1430" i="79"/>
  <c r="AO1430" i="79"/>
  <c r="AN1430" i="79"/>
  <c r="AM1430" i="79"/>
  <c r="AL1430" i="79"/>
  <c r="AK1430" i="79"/>
  <c r="AJ1430" i="79"/>
  <c r="AI1430" i="79"/>
  <c r="AH1430" i="79"/>
  <c r="AG1430" i="79"/>
  <c r="AF1430" i="79"/>
  <c r="AE1430" i="79"/>
  <c r="AS1429" i="79"/>
  <c r="AR1427" i="79"/>
  <c r="AQ1427" i="79"/>
  <c r="AP1427" i="79"/>
  <c r="AO1427" i="79"/>
  <c r="AN1427" i="79"/>
  <c r="AM1427" i="79"/>
  <c r="AL1427" i="79"/>
  <c r="AK1427" i="79"/>
  <c r="AJ1427" i="79"/>
  <c r="AI1427" i="79"/>
  <c r="AH1427" i="79"/>
  <c r="AG1427" i="79"/>
  <c r="AF1427" i="79"/>
  <c r="AE1427" i="79"/>
  <c r="AS1426" i="79"/>
  <c r="AR1424" i="79"/>
  <c r="AQ1424" i="79"/>
  <c r="AP1424" i="79"/>
  <c r="AO1424" i="79"/>
  <c r="AN1424" i="79"/>
  <c r="AM1424" i="79"/>
  <c r="AL1424" i="79"/>
  <c r="AK1424" i="79"/>
  <c r="AJ1424" i="79"/>
  <c r="AI1424" i="79"/>
  <c r="AH1424" i="79"/>
  <c r="AG1424" i="79"/>
  <c r="AF1424" i="79"/>
  <c r="AE1424" i="79"/>
  <c r="AS1423" i="79"/>
  <c r="AR1420" i="79"/>
  <c r="AQ1420" i="79"/>
  <c r="AP1420" i="79"/>
  <c r="AO1420" i="79"/>
  <c r="AN1420" i="79"/>
  <c r="AM1420" i="79"/>
  <c r="AL1420" i="79"/>
  <c r="AK1420" i="79"/>
  <c r="AJ1420" i="79"/>
  <c r="AI1420" i="79"/>
  <c r="AH1420" i="79"/>
  <c r="AG1420" i="79"/>
  <c r="AF1420" i="79"/>
  <c r="AE1420" i="79"/>
  <c r="AS1419" i="79"/>
  <c r="AR1417" i="79"/>
  <c r="AQ1417" i="79"/>
  <c r="AP1417" i="79"/>
  <c r="AO1417" i="79"/>
  <c r="AN1417" i="79"/>
  <c r="AM1417" i="79"/>
  <c r="AL1417" i="79"/>
  <c r="AK1417" i="79"/>
  <c r="AJ1417" i="79"/>
  <c r="AI1417" i="79"/>
  <c r="AH1417" i="79"/>
  <c r="AG1417" i="79"/>
  <c r="AF1417" i="79"/>
  <c r="AE1417" i="79"/>
  <c r="AS1416" i="79"/>
  <c r="AR1414" i="79"/>
  <c r="AQ1414" i="79"/>
  <c r="AP1414" i="79"/>
  <c r="AO1414" i="79"/>
  <c r="AN1414" i="79"/>
  <c r="AM1414" i="79"/>
  <c r="AL1414" i="79"/>
  <c r="AK1414" i="79"/>
  <c r="AJ1414" i="79"/>
  <c r="AI1414" i="79"/>
  <c r="AH1414" i="79"/>
  <c r="AG1414" i="79"/>
  <c r="AF1414" i="79"/>
  <c r="AE1414" i="79"/>
  <c r="AS1413"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R1375" i="79"/>
  <c r="AR1368" i="79"/>
  <c r="AQ1368" i="79"/>
  <c r="AP1368" i="79"/>
  <c r="AO1368" i="79"/>
  <c r="AN1368" i="79"/>
  <c r="AM1368" i="79"/>
  <c r="AL1368" i="79"/>
  <c r="AK1368" i="79"/>
  <c r="AJ1368" i="79"/>
  <c r="AI1368" i="79"/>
  <c r="AH1368" i="79"/>
  <c r="AG1368" i="79"/>
  <c r="AF1368" i="79"/>
  <c r="AE1368" i="79"/>
  <c r="Q1368" i="79"/>
  <c r="AS1367" i="79"/>
  <c r="AR1365" i="79"/>
  <c r="AQ1365" i="79"/>
  <c r="AP1365" i="79"/>
  <c r="AO1365" i="79"/>
  <c r="AN1365" i="79"/>
  <c r="AM1365" i="79"/>
  <c r="AL1365" i="79"/>
  <c r="AK1365" i="79"/>
  <c r="AJ1365" i="79"/>
  <c r="AI1365" i="79"/>
  <c r="AH1365" i="79"/>
  <c r="AG1365" i="79"/>
  <c r="AF1365" i="79"/>
  <c r="AE1365" i="79"/>
  <c r="Q1365" i="79"/>
  <c r="AS1364" i="79"/>
  <c r="AR1362" i="79"/>
  <c r="AQ1362" i="79"/>
  <c r="AP1362" i="79"/>
  <c r="AO1362" i="79"/>
  <c r="AN1362" i="79"/>
  <c r="AM1362" i="79"/>
  <c r="AL1362" i="79"/>
  <c r="AK1362" i="79"/>
  <c r="AJ1362" i="79"/>
  <c r="AI1362" i="79"/>
  <c r="AH1362" i="79"/>
  <c r="AG1362" i="79"/>
  <c r="AF1362" i="79"/>
  <c r="AE1362" i="79"/>
  <c r="Q1362" i="79"/>
  <c r="AS1361" i="79"/>
  <c r="AR1359" i="79"/>
  <c r="AQ1359" i="79"/>
  <c r="AP1359" i="79"/>
  <c r="AO1359" i="79"/>
  <c r="AN1359" i="79"/>
  <c r="AM1359" i="79"/>
  <c r="AL1359" i="79"/>
  <c r="AK1359" i="79"/>
  <c r="AJ1359" i="79"/>
  <c r="AI1359" i="79"/>
  <c r="AH1359" i="79"/>
  <c r="AG1359" i="79"/>
  <c r="AF1359" i="79"/>
  <c r="AE1359" i="79"/>
  <c r="Q1359" i="79"/>
  <c r="AS1358" i="79"/>
  <c r="AR1356" i="79"/>
  <c r="AQ1356" i="79"/>
  <c r="AP1356" i="79"/>
  <c r="AO1356" i="79"/>
  <c r="AN1356" i="79"/>
  <c r="AM1356" i="79"/>
  <c r="AL1356" i="79"/>
  <c r="AK1356" i="79"/>
  <c r="AJ1356" i="79"/>
  <c r="AI1356" i="79"/>
  <c r="AH1356" i="79"/>
  <c r="AG1356" i="79"/>
  <c r="AF1356" i="79"/>
  <c r="AE1356" i="79"/>
  <c r="Q1356" i="79"/>
  <c r="AS1355" i="79"/>
  <c r="AR1353" i="79"/>
  <c r="AQ1353" i="79"/>
  <c r="AP1353" i="79"/>
  <c r="AO1353" i="79"/>
  <c r="AN1353" i="79"/>
  <c r="AM1353" i="79"/>
  <c r="AL1353" i="79"/>
  <c r="AK1353" i="79"/>
  <c r="AJ1353" i="79"/>
  <c r="AI1353" i="79"/>
  <c r="AH1353" i="79"/>
  <c r="AG1353" i="79"/>
  <c r="AF1353" i="79"/>
  <c r="AE1353" i="79"/>
  <c r="Q1353" i="79"/>
  <c r="AS1352" i="79"/>
  <c r="AR1350" i="79"/>
  <c r="AQ1350" i="79"/>
  <c r="AP1350" i="79"/>
  <c r="AO1350" i="79"/>
  <c r="AN1350" i="79"/>
  <c r="AM1350" i="79"/>
  <c r="AL1350" i="79"/>
  <c r="AK1350" i="79"/>
  <c r="AJ1350" i="79"/>
  <c r="AI1350" i="79"/>
  <c r="AH1350" i="79"/>
  <c r="AG1350" i="79"/>
  <c r="AF1350" i="79"/>
  <c r="AE1350" i="79"/>
  <c r="Q1350" i="79"/>
  <c r="AS1349" i="79"/>
  <c r="AR1347" i="79"/>
  <c r="AQ1347" i="79"/>
  <c r="AP1347" i="79"/>
  <c r="AO1347" i="79"/>
  <c r="AN1347" i="79"/>
  <c r="AM1347" i="79"/>
  <c r="AL1347" i="79"/>
  <c r="AK1347" i="79"/>
  <c r="AJ1347" i="79"/>
  <c r="AI1347" i="79"/>
  <c r="AH1347" i="79"/>
  <c r="AG1347" i="79"/>
  <c r="AF1347" i="79"/>
  <c r="AE1347" i="79"/>
  <c r="AS1346" i="79"/>
  <c r="AR1344" i="79"/>
  <c r="AQ1344" i="79"/>
  <c r="AP1344" i="79"/>
  <c r="AO1344" i="79"/>
  <c r="AN1344" i="79"/>
  <c r="AM1344" i="79"/>
  <c r="AL1344" i="79"/>
  <c r="AK1344" i="79"/>
  <c r="AJ1344" i="79"/>
  <c r="AI1344" i="79"/>
  <c r="AH1344" i="79"/>
  <c r="AG1344" i="79"/>
  <c r="AF1344" i="79"/>
  <c r="AE1344" i="79"/>
  <c r="Q1344" i="79"/>
  <c r="AS1343" i="79"/>
  <c r="AR1341" i="79"/>
  <c r="AQ1341" i="79"/>
  <c r="AP1341" i="79"/>
  <c r="AO1341" i="79"/>
  <c r="AN1341" i="79"/>
  <c r="AM1341" i="79"/>
  <c r="AL1341" i="79"/>
  <c r="AK1341" i="79"/>
  <c r="AJ1341" i="79"/>
  <c r="AI1341" i="79"/>
  <c r="AH1341" i="79"/>
  <c r="AG1341" i="79"/>
  <c r="AF1341" i="79"/>
  <c r="AE1341" i="79"/>
  <c r="Q1341" i="79"/>
  <c r="AS1340" i="79"/>
  <c r="AR1338" i="79"/>
  <c r="AQ1338" i="79"/>
  <c r="AP1338" i="79"/>
  <c r="AO1338" i="79"/>
  <c r="AN1338" i="79"/>
  <c r="AM1338" i="79"/>
  <c r="AL1338" i="79"/>
  <c r="AK1338" i="79"/>
  <c r="AJ1338" i="79"/>
  <c r="AI1338" i="79"/>
  <c r="AH1338" i="79"/>
  <c r="AG1338" i="79"/>
  <c r="AF1338" i="79"/>
  <c r="AE1338" i="79"/>
  <c r="Q1338" i="79"/>
  <c r="AS1337" i="79"/>
  <c r="AR1335" i="79"/>
  <c r="AQ1335" i="79"/>
  <c r="AP1335" i="79"/>
  <c r="AO1335" i="79"/>
  <c r="AN1335" i="79"/>
  <c r="AM1335" i="79"/>
  <c r="AL1335" i="79"/>
  <c r="AK1335" i="79"/>
  <c r="AJ1335" i="79"/>
  <c r="AI1335" i="79"/>
  <c r="AH1335" i="79"/>
  <c r="AG1335" i="79"/>
  <c r="AF1335" i="79"/>
  <c r="AE1335" i="79"/>
  <c r="Q1335" i="79"/>
  <c r="AS1334" i="79"/>
  <c r="AR1332" i="79"/>
  <c r="AQ1332" i="79"/>
  <c r="AP1332" i="79"/>
  <c r="AO1332" i="79"/>
  <c r="AN1332" i="79"/>
  <c r="AM1332" i="79"/>
  <c r="AL1332" i="79"/>
  <c r="AK1332" i="79"/>
  <c r="AJ1332" i="79"/>
  <c r="AI1332" i="79"/>
  <c r="AH1332" i="79"/>
  <c r="AG1332" i="79"/>
  <c r="AF1332" i="79"/>
  <c r="AE1332" i="79"/>
  <c r="Q1332" i="79"/>
  <c r="AS1331" i="79"/>
  <c r="AR1329" i="79"/>
  <c r="AQ1329" i="79"/>
  <c r="AP1329" i="79"/>
  <c r="AO1329" i="79"/>
  <c r="AN1329" i="79"/>
  <c r="AM1329" i="79"/>
  <c r="AL1329" i="79"/>
  <c r="AK1329" i="79"/>
  <c r="AJ1329" i="79"/>
  <c r="AI1329" i="79"/>
  <c r="AH1329" i="79"/>
  <c r="AG1329" i="79"/>
  <c r="AF1329" i="79"/>
  <c r="AE1329" i="79"/>
  <c r="Q1329" i="79"/>
  <c r="AS1328"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Q1322" i="79"/>
  <c r="AS1321" i="79"/>
  <c r="AR1319" i="79"/>
  <c r="AQ1319" i="79"/>
  <c r="AP1319" i="79"/>
  <c r="AO1319" i="79"/>
  <c r="AN1319" i="79"/>
  <c r="AM1319" i="79"/>
  <c r="AL1319" i="79"/>
  <c r="AK1319" i="79"/>
  <c r="AJ1319" i="79"/>
  <c r="AI1319" i="79"/>
  <c r="AH1319" i="79"/>
  <c r="AG1319" i="79"/>
  <c r="AF1319" i="79"/>
  <c r="AE1319" i="79"/>
  <c r="Q1319" i="79"/>
  <c r="AS1318" i="79"/>
  <c r="AR1315" i="79"/>
  <c r="AQ1315" i="79"/>
  <c r="AP1315" i="79"/>
  <c r="AO1315" i="79"/>
  <c r="AN1315" i="79"/>
  <c r="AM1315" i="79"/>
  <c r="AL1315" i="79"/>
  <c r="AK1315" i="79"/>
  <c r="AJ1315" i="79"/>
  <c r="AI1315" i="79"/>
  <c r="AH1315" i="79"/>
  <c r="AG1315" i="79"/>
  <c r="AF1315" i="79"/>
  <c r="AE1315" i="79"/>
  <c r="Q1315" i="79"/>
  <c r="AS1314" i="79"/>
  <c r="AR1312" i="79"/>
  <c r="AQ1312" i="79"/>
  <c r="AP1312" i="79"/>
  <c r="AO1312" i="79"/>
  <c r="AN1312" i="79"/>
  <c r="AM1312" i="79"/>
  <c r="AL1312" i="79"/>
  <c r="AK1312" i="79"/>
  <c r="AJ1312" i="79"/>
  <c r="AI1312" i="79"/>
  <c r="AH1312" i="79"/>
  <c r="AG1312" i="79"/>
  <c r="AF1312" i="79"/>
  <c r="AE1312" i="79"/>
  <c r="Q1312" i="79"/>
  <c r="AS1311" i="79"/>
  <c r="AR1309" i="79"/>
  <c r="AQ1309" i="79"/>
  <c r="AP1309" i="79"/>
  <c r="AO1309" i="79"/>
  <c r="AN1309" i="79"/>
  <c r="AM1309" i="79"/>
  <c r="AL1309" i="79"/>
  <c r="AK1309" i="79"/>
  <c r="AJ1309" i="79"/>
  <c r="AI1309" i="79"/>
  <c r="AH1309" i="79"/>
  <c r="AG1309" i="79"/>
  <c r="AF1309" i="79"/>
  <c r="AE1309" i="79"/>
  <c r="Q1309" i="79"/>
  <c r="AS1308" i="79"/>
  <c r="AR1306" i="79"/>
  <c r="AQ1306" i="79"/>
  <c r="AP1306" i="79"/>
  <c r="AO1306" i="79"/>
  <c r="AN1306" i="79"/>
  <c r="AM1306" i="79"/>
  <c r="AL1306" i="79"/>
  <c r="AK1306" i="79"/>
  <c r="AJ1306" i="79"/>
  <c r="AI1306" i="79"/>
  <c r="AH1306" i="79"/>
  <c r="AG1306" i="79"/>
  <c r="AF1306" i="79"/>
  <c r="AE1306" i="79"/>
  <c r="Q1306" i="79"/>
  <c r="AS1305" i="79"/>
  <c r="AR1303" i="79"/>
  <c r="AQ1303" i="79"/>
  <c r="AP1303" i="79"/>
  <c r="AO1303" i="79"/>
  <c r="AN1303" i="79"/>
  <c r="AM1303" i="79"/>
  <c r="AL1303" i="79"/>
  <c r="AK1303" i="79"/>
  <c r="AJ1303" i="79"/>
  <c r="AI1303" i="79"/>
  <c r="AH1303" i="79"/>
  <c r="AG1303" i="79"/>
  <c r="AF1303" i="79"/>
  <c r="AE1303" i="79"/>
  <c r="Q1303" i="79"/>
  <c r="AS1302"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Q1294" i="79"/>
  <c r="AS1293" i="79"/>
  <c r="AR1290" i="79"/>
  <c r="AQ1290" i="79"/>
  <c r="AP1290" i="79"/>
  <c r="AO1290" i="79"/>
  <c r="AN1290" i="79"/>
  <c r="AM1290" i="79"/>
  <c r="AL1290" i="79"/>
  <c r="AK1290" i="79"/>
  <c r="AJ1290" i="79"/>
  <c r="AI1290" i="79"/>
  <c r="AH1290" i="79"/>
  <c r="AG1290" i="79"/>
  <c r="AF1290" i="79"/>
  <c r="AE1290" i="79"/>
  <c r="AS1289" i="79"/>
  <c r="AR1287" i="79"/>
  <c r="AQ1287" i="79"/>
  <c r="AP1287" i="79"/>
  <c r="AO1287" i="79"/>
  <c r="AN1287" i="79"/>
  <c r="AM1287" i="79"/>
  <c r="AL1287" i="79"/>
  <c r="AK1287" i="79"/>
  <c r="AJ1287" i="79"/>
  <c r="AI1287" i="79"/>
  <c r="AH1287" i="79"/>
  <c r="AG1287" i="79"/>
  <c r="AF1287" i="79"/>
  <c r="AE1287" i="79"/>
  <c r="AS1286" i="79"/>
  <c r="AR1284" i="79"/>
  <c r="AQ1284" i="79"/>
  <c r="AP1284" i="79"/>
  <c r="AO1284" i="79"/>
  <c r="AN1284" i="79"/>
  <c r="AM1284" i="79"/>
  <c r="AL1284" i="79"/>
  <c r="AK1284" i="79"/>
  <c r="AJ1284" i="79"/>
  <c r="AI1284" i="79"/>
  <c r="AH1284" i="79"/>
  <c r="AG1284" i="79"/>
  <c r="AF1284" i="79"/>
  <c r="AE1284" i="79"/>
  <c r="AS1283" i="79"/>
  <c r="AR1281" i="79"/>
  <c r="AQ1281" i="79"/>
  <c r="AP1281" i="79"/>
  <c r="AO1281" i="79"/>
  <c r="AN1281" i="79"/>
  <c r="AM1281" i="79"/>
  <c r="AL1281" i="79"/>
  <c r="AK1281" i="79"/>
  <c r="AJ1281" i="79"/>
  <c r="AI1281" i="79"/>
  <c r="AH1281" i="79"/>
  <c r="AG1281" i="79"/>
  <c r="AF1281" i="79"/>
  <c r="AE1281" i="79"/>
  <c r="AS1280" i="79"/>
  <c r="AR1276" i="79"/>
  <c r="AQ1276" i="79"/>
  <c r="AP1276" i="79"/>
  <c r="AO1276" i="79"/>
  <c r="AN1276" i="79"/>
  <c r="AM1276" i="79"/>
  <c r="AL1276" i="79"/>
  <c r="AK1276" i="79"/>
  <c r="AJ1276" i="79"/>
  <c r="AI1276" i="79"/>
  <c r="AH1276" i="79"/>
  <c r="AG1276" i="79"/>
  <c r="AF1276" i="79"/>
  <c r="AE1276" i="79"/>
  <c r="Q1276" i="79"/>
  <c r="AS1275" i="79"/>
  <c r="AR1273" i="79"/>
  <c r="AQ1273" i="79"/>
  <c r="AP1273" i="79"/>
  <c r="AO1273" i="79"/>
  <c r="AN1273" i="79"/>
  <c r="AM1273" i="79"/>
  <c r="AL1273" i="79"/>
  <c r="AK1273" i="79"/>
  <c r="AJ1273" i="79"/>
  <c r="AI1273" i="79"/>
  <c r="AH1273" i="79"/>
  <c r="AG1273" i="79"/>
  <c r="AF1273" i="79"/>
  <c r="AE1273" i="79"/>
  <c r="Q1273" i="79"/>
  <c r="AS1272" i="79"/>
  <c r="AR1270" i="79"/>
  <c r="AQ1270" i="79"/>
  <c r="AP1270" i="79"/>
  <c r="AO1270" i="79"/>
  <c r="AN1270" i="79"/>
  <c r="AM1270" i="79"/>
  <c r="AL1270" i="79"/>
  <c r="AK1270" i="79"/>
  <c r="AJ1270" i="79"/>
  <c r="AI1270" i="79"/>
  <c r="AH1270" i="79"/>
  <c r="AG1270" i="79"/>
  <c r="AF1270" i="79"/>
  <c r="AE1270" i="79"/>
  <c r="Q1270" i="79"/>
  <c r="AS1269" i="79"/>
  <c r="AR1267" i="79"/>
  <c r="AQ1267" i="79"/>
  <c r="AP1267" i="79"/>
  <c r="AO1267" i="79"/>
  <c r="AN1267" i="79"/>
  <c r="AM1267" i="79"/>
  <c r="AL1267" i="79"/>
  <c r="AK1267" i="79"/>
  <c r="AJ1267" i="79"/>
  <c r="AI1267" i="79"/>
  <c r="AH1267" i="79"/>
  <c r="AG1267" i="79"/>
  <c r="AF1267" i="79"/>
  <c r="AE1267" i="79"/>
  <c r="Q1267" i="79"/>
  <c r="AS1266" i="79"/>
  <c r="AR1263" i="79"/>
  <c r="AQ1263" i="79"/>
  <c r="AP1263" i="79"/>
  <c r="AO1263" i="79"/>
  <c r="AN1263" i="79"/>
  <c r="AM1263" i="79"/>
  <c r="AL1263" i="79"/>
  <c r="AK1263" i="79"/>
  <c r="AJ1263" i="79"/>
  <c r="AI1263" i="79"/>
  <c r="AH1263" i="79"/>
  <c r="AG1263" i="79"/>
  <c r="AF1263" i="79"/>
  <c r="AE1263" i="79"/>
  <c r="Q1263" i="79"/>
  <c r="AS1262" i="79"/>
  <c r="AR1260" i="79"/>
  <c r="AQ1260" i="79"/>
  <c r="AP1260" i="79"/>
  <c r="AO1260" i="79"/>
  <c r="AN1260" i="79"/>
  <c r="AM1260" i="79"/>
  <c r="AL1260" i="79"/>
  <c r="AK1260" i="79"/>
  <c r="AJ1260" i="79"/>
  <c r="AI1260" i="79"/>
  <c r="AH1260" i="79"/>
  <c r="AG1260" i="79"/>
  <c r="AF1260" i="79"/>
  <c r="AE1260" i="79"/>
  <c r="Q1260" i="79"/>
  <c r="AS1259" i="79"/>
  <c r="AR1256" i="79"/>
  <c r="AQ1256" i="79"/>
  <c r="AP1256" i="79"/>
  <c r="AO1256" i="79"/>
  <c r="AN1256" i="79"/>
  <c r="AM1256" i="79"/>
  <c r="AL1256" i="79"/>
  <c r="AK1256" i="79"/>
  <c r="AJ1256" i="79"/>
  <c r="AI1256" i="79"/>
  <c r="AH1256" i="79"/>
  <c r="AG1256" i="79"/>
  <c r="AF1256" i="79"/>
  <c r="AE1256" i="79"/>
  <c r="Q1256" i="79"/>
  <c r="AS1255" i="79"/>
  <c r="AR1252" i="79"/>
  <c r="AQ1252" i="79"/>
  <c r="AP1252" i="79"/>
  <c r="AO1252" i="79"/>
  <c r="AN1252" i="79"/>
  <c r="AM1252" i="79"/>
  <c r="AL1252" i="79"/>
  <c r="AK1252" i="79"/>
  <c r="AJ1252" i="79"/>
  <c r="AI1252" i="79"/>
  <c r="AH1252" i="79"/>
  <c r="AG1252" i="79"/>
  <c r="AF1252" i="79"/>
  <c r="AE1252" i="79"/>
  <c r="Q1252" i="79"/>
  <c r="AS1251" i="79"/>
  <c r="AR1249" i="79"/>
  <c r="AQ1249" i="79"/>
  <c r="AP1249" i="79"/>
  <c r="AO1249" i="79"/>
  <c r="AN1249" i="79"/>
  <c r="AM1249" i="79"/>
  <c r="AL1249" i="79"/>
  <c r="AK1249" i="79"/>
  <c r="AJ1249" i="79"/>
  <c r="AI1249" i="79"/>
  <c r="AH1249" i="79"/>
  <c r="AG1249" i="79"/>
  <c r="AF1249" i="79"/>
  <c r="AE1249" i="79"/>
  <c r="Q1249" i="79"/>
  <c r="AS1248" i="79"/>
  <c r="AR1246" i="79"/>
  <c r="AQ1246" i="79"/>
  <c r="AP1246" i="79"/>
  <c r="AO1246" i="79"/>
  <c r="AN1246" i="79"/>
  <c r="AM1246" i="79"/>
  <c r="AL1246" i="79"/>
  <c r="AK1246" i="79"/>
  <c r="AJ1246" i="79"/>
  <c r="AI1246" i="79"/>
  <c r="AH1246" i="79"/>
  <c r="AG1246" i="79"/>
  <c r="AF1246" i="79"/>
  <c r="AE1246" i="79"/>
  <c r="Q1246" i="79"/>
  <c r="AS1245" i="79"/>
  <c r="AR1242" i="79"/>
  <c r="AQ1242" i="79"/>
  <c r="AP1242" i="79"/>
  <c r="AO1242" i="79"/>
  <c r="AN1242" i="79"/>
  <c r="AM1242" i="79"/>
  <c r="AL1242" i="79"/>
  <c r="AK1242" i="79"/>
  <c r="AJ1242" i="79"/>
  <c r="AI1242" i="79"/>
  <c r="AH1242" i="79"/>
  <c r="AG1242" i="79"/>
  <c r="AF1242" i="79"/>
  <c r="AE1242" i="79"/>
  <c r="AS1241" i="79"/>
  <c r="AR1239" i="79"/>
  <c r="AQ1239" i="79"/>
  <c r="AP1239" i="79"/>
  <c r="AO1239" i="79"/>
  <c r="AN1239" i="79"/>
  <c r="AM1239" i="79"/>
  <c r="AL1239" i="79"/>
  <c r="AK1239" i="79"/>
  <c r="AJ1239" i="79"/>
  <c r="AI1239" i="79"/>
  <c r="AH1239" i="79"/>
  <c r="AG1239" i="79"/>
  <c r="AF1239" i="79"/>
  <c r="AE1239" i="79"/>
  <c r="AS1238" i="79"/>
  <c r="AR1236" i="79"/>
  <c r="AQ1236" i="79"/>
  <c r="AP1236" i="79"/>
  <c r="AO1236" i="79"/>
  <c r="AN1236" i="79"/>
  <c r="AM1236" i="79"/>
  <c r="AL1236" i="79"/>
  <c r="AK1236" i="79"/>
  <c r="AJ1236" i="79"/>
  <c r="AI1236" i="79"/>
  <c r="AH1236" i="79"/>
  <c r="AG1236" i="79"/>
  <c r="AF1236" i="79"/>
  <c r="AE1236" i="79"/>
  <c r="AS1235" i="79"/>
  <c r="AR1233" i="79"/>
  <c r="AQ1233" i="79"/>
  <c r="AP1233" i="79"/>
  <c r="AO1233" i="79"/>
  <c r="AN1233" i="79"/>
  <c r="AM1233" i="79"/>
  <c r="AL1233" i="79"/>
  <c r="AK1233" i="79"/>
  <c r="AJ1233" i="79"/>
  <c r="AI1233" i="79"/>
  <c r="AH1233" i="79"/>
  <c r="AG1233" i="79"/>
  <c r="AF1233" i="79"/>
  <c r="AE1233" i="79"/>
  <c r="AS1232" i="79"/>
  <c r="AR1230" i="79"/>
  <c r="AQ1230" i="79"/>
  <c r="AP1230" i="79"/>
  <c r="AO1230" i="79"/>
  <c r="AN1230" i="79"/>
  <c r="AM1230" i="79"/>
  <c r="AL1230" i="79"/>
  <c r="AK1230" i="79"/>
  <c r="AJ1230" i="79"/>
  <c r="AI1230" i="79"/>
  <c r="AH1230" i="79"/>
  <c r="AG1230" i="79"/>
  <c r="AF1230" i="79"/>
  <c r="AE1230" i="79"/>
  <c r="AS1229" i="79"/>
  <c r="AR1226" i="79"/>
  <c r="AQ1226" i="79"/>
  <c r="AP1226" i="79"/>
  <c r="AO1226" i="79"/>
  <c r="AN1226" i="79"/>
  <c r="AM1226" i="79"/>
  <c r="AL1226" i="79"/>
  <c r="AK1226" i="79"/>
  <c r="AJ1226" i="79"/>
  <c r="AI1226" i="79"/>
  <c r="AH1226" i="79"/>
  <c r="AG1226" i="79"/>
  <c r="AF1226" i="79"/>
  <c r="AE1226" i="79"/>
  <c r="AS1225" i="79"/>
  <c r="AR1223" i="79"/>
  <c r="AQ1223" i="79"/>
  <c r="AP1223" i="79"/>
  <c r="AO1223" i="79"/>
  <c r="AN1223" i="79"/>
  <c r="AM1223" i="79"/>
  <c r="AL1223" i="79"/>
  <c r="AK1223" i="79"/>
  <c r="AJ1223" i="79"/>
  <c r="AI1223" i="79"/>
  <c r="AH1223" i="79"/>
  <c r="AG1223" i="79"/>
  <c r="AF1223" i="79"/>
  <c r="AE1223" i="79"/>
  <c r="AS1222" i="79"/>
  <c r="AR1220" i="79"/>
  <c r="AQ1220" i="79"/>
  <c r="AP1220" i="79"/>
  <c r="AO1220" i="79"/>
  <c r="AN1220" i="79"/>
  <c r="AM1220" i="79"/>
  <c r="AL1220" i="79"/>
  <c r="AK1220" i="79"/>
  <c r="AJ1220" i="79"/>
  <c r="AI1220" i="79"/>
  <c r="AH1220" i="79"/>
  <c r="AG1220" i="79"/>
  <c r="AF1220" i="79"/>
  <c r="AE1220" i="79"/>
  <c r="AS1219"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O36" i="45"/>
  <c r="P36" i="45"/>
  <c r="O43" i="45"/>
  <c r="P43" i="45"/>
  <c r="O50" i="45"/>
  <c r="P50" i="45"/>
  <c r="O57" i="45"/>
  <c r="P57" i="45"/>
  <c r="O64" i="45"/>
  <c r="P64" i="45"/>
  <c r="O71" i="45"/>
  <c r="P71" i="45"/>
  <c r="O78" i="45"/>
  <c r="P78" i="45"/>
  <c r="O85" i="45"/>
  <c r="P85" i="45"/>
  <c r="O92" i="45"/>
  <c r="P93" i="45" s="1"/>
  <c r="M135" i="45" s="1"/>
  <c r="P92" i="45"/>
  <c r="O99" i="45"/>
  <c r="P99" i="45"/>
  <c r="O106" i="45"/>
  <c r="P106" i="45"/>
  <c r="O113" i="45"/>
  <c r="P114" i="45" s="1"/>
  <c r="P135" i="45" s="1"/>
  <c r="P113" i="45"/>
  <c r="P17" i="45"/>
  <c r="P30" i="45" s="1"/>
  <c r="D135" i="45" s="1"/>
  <c r="P23" i="45" l="1"/>
  <c r="C135" i="45" s="1"/>
  <c r="P86" i="45"/>
  <c r="L135" i="45" s="1"/>
  <c r="T595" i="79"/>
  <c r="BE193" i="68"/>
  <c r="J698" i="79"/>
  <c r="J789" i="79" s="1"/>
  <c r="P65" i="45"/>
  <c r="I135" i="45" s="1"/>
  <c r="AS194" i="68"/>
  <c r="D359" i="46" s="1"/>
  <c r="U595" i="79"/>
  <c r="S595" i="79"/>
  <c r="I985" i="79"/>
  <c r="I100" i="89"/>
  <c r="AT194" i="68" s="1"/>
  <c r="E359" i="46" s="1"/>
  <c r="E401" i="46" s="1"/>
  <c r="W595" i="79"/>
  <c r="V595" i="79"/>
  <c r="M100" i="89"/>
  <c r="AX194" i="68" s="1"/>
  <c r="I359" i="46" s="1"/>
  <c r="I401" i="46" s="1"/>
  <c r="G93" i="89"/>
  <c r="J100" i="89"/>
  <c r="AU194" i="68" s="1"/>
  <c r="F359" i="46" s="1"/>
  <c r="F401" i="46" s="1"/>
  <c r="K100" i="89"/>
  <c r="AV194" i="68" s="1"/>
  <c r="G359" i="46" s="1"/>
  <c r="G401" i="46" s="1"/>
  <c r="F985" i="79"/>
  <c r="E985" i="79"/>
  <c r="G985" i="79"/>
  <c r="T985" i="79"/>
  <c r="I103" i="89"/>
  <c r="AY197" i="68" s="1"/>
  <c r="E714" i="79" s="1"/>
  <c r="E789" i="79" s="1"/>
  <c r="AX197" i="68"/>
  <c r="D714" i="79" s="1"/>
  <c r="J103" i="89"/>
  <c r="AZ197" i="68" s="1"/>
  <c r="F714" i="79" s="1"/>
  <c r="F789" i="79" s="1"/>
  <c r="K103" i="89"/>
  <c r="BA197" i="68" s="1"/>
  <c r="G714" i="79" s="1"/>
  <c r="G789" i="79" s="1"/>
  <c r="L103" i="89"/>
  <c r="BB197" i="68" s="1"/>
  <c r="H714" i="79" s="1"/>
  <c r="H789" i="79" s="1"/>
  <c r="M103" i="89"/>
  <c r="BC197" i="68" s="1"/>
  <c r="I714" i="79" s="1"/>
  <c r="I789" i="79" s="1"/>
  <c r="V985" i="79"/>
  <c r="K101" i="89"/>
  <c r="AY195" i="68" s="1"/>
  <c r="G318" i="79" s="1"/>
  <c r="G392" i="79" s="1"/>
  <c r="I101" i="89"/>
  <c r="AW195" i="68" s="1"/>
  <c r="E318" i="79" s="1"/>
  <c r="E392" i="79" s="1"/>
  <c r="AV195" i="68"/>
  <c r="D318" i="79" s="1"/>
  <c r="L101" i="89"/>
  <c r="AZ195" i="68" s="1"/>
  <c r="H318" i="79" s="1"/>
  <c r="H392" i="79" s="1"/>
  <c r="M101" i="89"/>
  <c r="BA195" i="68" s="1"/>
  <c r="I318" i="79" s="1"/>
  <c r="I392" i="79" s="1"/>
  <c r="J101" i="89"/>
  <c r="AX195" i="68" s="1"/>
  <c r="F318" i="79" s="1"/>
  <c r="F392" i="79" s="1"/>
  <c r="H985" i="79"/>
  <c r="W985" i="79"/>
  <c r="U985" i="79"/>
  <c r="S985" i="79"/>
  <c r="AE1398" i="79"/>
  <c r="AE1395" i="79"/>
  <c r="AE1397" i="79"/>
  <c r="AE1396" i="79"/>
  <c r="AE1399" i="79"/>
  <c r="AF1397" i="79"/>
  <c r="AF1394" i="79"/>
  <c r="AF1398" i="79"/>
  <c r="AF1396" i="79"/>
  <c r="AF1395" i="79"/>
  <c r="AF1399" i="79"/>
  <c r="AE1394" i="79"/>
  <c r="AF1589" i="79"/>
  <c r="AF1593" i="79"/>
  <c r="AF1590" i="79"/>
  <c r="AF1591" i="79"/>
  <c r="AF1592" i="79"/>
  <c r="AE1590" i="79"/>
  <c r="AE1593" i="79"/>
  <c r="AE1589" i="79"/>
  <c r="AE1592" i="79"/>
  <c r="AE1591" i="79"/>
  <c r="P107" i="45"/>
  <c r="O135" i="45" s="1"/>
  <c r="P79" i="45"/>
  <c r="K135" i="45" s="1"/>
  <c r="P100" i="45"/>
  <c r="N135" i="45" s="1"/>
  <c r="P72" i="45"/>
  <c r="J135" i="45" s="1"/>
  <c r="P51" i="45"/>
  <c r="G135" i="45" s="1"/>
  <c r="P44" i="45"/>
  <c r="F135" i="45" s="1"/>
  <c r="P58" i="45"/>
  <c r="H135" i="45" s="1"/>
  <c r="P37" i="45"/>
  <c r="E135" i="45" s="1"/>
  <c r="BF193" i="68" l="1"/>
  <c r="K698" i="79"/>
  <c r="K789" i="79" s="1"/>
  <c r="AS1018" i="79"/>
  <c r="AS1021" i="79"/>
  <c r="AS1024" i="79"/>
  <c r="AS1027" i="79"/>
  <c r="AS1030" i="79"/>
  <c r="AS1034" i="79"/>
  <c r="AS1037" i="79"/>
  <c r="AS1040" i="79"/>
  <c r="AS1043" i="79"/>
  <c r="AS1046" i="79"/>
  <c r="AS1050" i="79"/>
  <c r="AS1053" i="79"/>
  <c r="AS1056" i="79"/>
  <c r="AS1060" i="79"/>
  <c r="AS1064" i="79"/>
  <c r="AS1067" i="79"/>
  <c r="AS1071" i="79"/>
  <c r="AS1074" i="79"/>
  <c r="AS1077" i="79"/>
  <c r="AS1080" i="79"/>
  <c r="AS1085" i="79"/>
  <c r="AS1088" i="79"/>
  <c r="AS1091" i="79"/>
  <c r="AS1094" i="79"/>
  <c r="AS1098" i="79"/>
  <c r="AS1101" i="79"/>
  <c r="AS1104" i="79"/>
  <c r="AS1107" i="79"/>
  <c r="AS1110" i="79"/>
  <c r="AS1113" i="79"/>
  <c r="AS1116" i="79"/>
  <c r="AS1119" i="79"/>
  <c r="AS1123" i="79"/>
  <c r="AS1126" i="79"/>
  <c r="AS1129" i="79"/>
  <c r="AS1133" i="79"/>
  <c r="AS1136" i="79"/>
  <c r="AS1139" i="79"/>
  <c r="AS1142" i="79"/>
  <c r="AS1145" i="79"/>
  <c r="AS1148" i="79"/>
  <c r="AS1151" i="79"/>
  <c r="AS1154" i="79"/>
  <c r="AS1157" i="79"/>
  <c r="AS1160" i="79"/>
  <c r="AS1163" i="79"/>
  <c r="AS1166" i="79"/>
  <c r="AS1169" i="79"/>
  <c r="AS1172" i="79"/>
  <c r="BG193" i="68" l="1"/>
  <c r="L698" i="79"/>
  <c r="L789" i="79" s="1"/>
  <c r="H155" i="47"/>
  <c r="H154" i="47"/>
  <c r="H153" i="47"/>
  <c r="BH193" i="68" l="1"/>
  <c r="M698" i="79"/>
  <c r="M789" i="79" s="1"/>
  <c r="P27" i="85"/>
  <c r="P49" i="85" s="1"/>
  <c r="C28" i="85" s="1"/>
  <c r="K27" i="85"/>
  <c r="K49" i="85" s="1"/>
  <c r="C27" i="85" s="1"/>
  <c r="BI193" i="68" l="1"/>
  <c r="N698" i="79"/>
  <c r="N789" i="79" s="1"/>
  <c r="D28" i="85"/>
  <c r="F28" i="85" s="1"/>
  <c r="F39" i="85" s="1"/>
  <c r="BJ193" i="68" l="1"/>
  <c r="O698" i="79"/>
  <c r="O789" i="79" s="1"/>
  <c r="BK193" i="68" l="1"/>
  <c r="BL193" i="68" s="1"/>
  <c r="BM193" i="68" s="1"/>
  <c r="BN193" i="68" s="1"/>
  <c r="P698" i="79"/>
  <c r="P789" i="79" s="1"/>
  <c r="Q185" i="79"/>
  <c r="R985" i="79" l="1"/>
  <c r="E44" i="44" l="1"/>
  <c r="AS140" i="79" l="1"/>
  <c r="R1180" i="79" l="1"/>
  <c r="R789" i="79"/>
  <c r="R392" i="79"/>
  <c r="R196" i="79"/>
  <c r="V537" i="46"/>
  <c r="V127" i="46"/>
  <c r="D196" i="79"/>
  <c r="Q661" i="79" l="1"/>
  <c r="Q458" i="79"/>
  <c r="Q262"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73" i="79"/>
  <c r="Q1170" i="79"/>
  <c r="Q1167" i="79"/>
  <c r="Q1164" i="79"/>
  <c r="Q1161" i="79"/>
  <c r="Q1158" i="79"/>
  <c r="Q1155" i="79"/>
  <c r="Q1149" i="79"/>
  <c r="Q1146" i="79"/>
  <c r="Q1143" i="79"/>
  <c r="Q1140" i="79"/>
  <c r="Q1137" i="79"/>
  <c r="Q1134" i="79"/>
  <c r="Q1130" i="79"/>
  <c r="Q1127" i="79"/>
  <c r="Q1124" i="79"/>
  <c r="Q1120" i="79"/>
  <c r="Q1117" i="79"/>
  <c r="Q1114" i="79"/>
  <c r="Q1111" i="79"/>
  <c r="Q1108" i="79"/>
  <c r="Q1105" i="79"/>
  <c r="Q1102" i="79"/>
  <c r="Q1099" i="79"/>
  <c r="Q1081" i="79"/>
  <c r="Q1078" i="79"/>
  <c r="Q1075" i="79"/>
  <c r="Q1072" i="79"/>
  <c r="Q1068" i="79"/>
  <c r="Q1065" i="79"/>
  <c r="Q1061" i="79"/>
  <c r="Q1057" i="79"/>
  <c r="Q1054" i="79"/>
  <c r="Q1051" i="79"/>
  <c r="Q978" i="79"/>
  <c r="Q975" i="79"/>
  <c r="Q972" i="79"/>
  <c r="Q969" i="79"/>
  <c r="Q966" i="79"/>
  <c r="Q963" i="79"/>
  <c r="Q960" i="79"/>
  <c r="Q954" i="79"/>
  <c r="Q951" i="79"/>
  <c r="Q948" i="79"/>
  <c r="Q945" i="79"/>
  <c r="Q942" i="79"/>
  <c r="Q939" i="79"/>
  <c r="Q935" i="79"/>
  <c r="Q932" i="79"/>
  <c r="Q929" i="79"/>
  <c r="Q925" i="79"/>
  <c r="Q922" i="79"/>
  <c r="Q919" i="79"/>
  <c r="Q916" i="79"/>
  <c r="Q913" i="79"/>
  <c r="Q910" i="79"/>
  <c r="Q906" i="79"/>
  <c r="Q907" i="79" s="1"/>
  <c r="Q903" i="79"/>
  <c r="Q885" i="79"/>
  <c r="Q882" i="79"/>
  <c r="Q879" i="79"/>
  <c r="Q876" i="79"/>
  <c r="Q872" i="79"/>
  <c r="Q869" i="79"/>
  <c r="Q865" i="79"/>
  <c r="Q861" i="79"/>
  <c r="Q858" i="79"/>
  <c r="Q855" i="79"/>
  <c r="Q787" i="79"/>
  <c r="Q784" i="79"/>
  <c r="Q781" i="79"/>
  <c r="Q778" i="79"/>
  <c r="Q775" i="79"/>
  <c r="Q772" i="79"/>
  <c r="Q769" i="79"/>
  <c r="Q763" i="79"/>
  <c r="Q760" i="79"/>
  <c r="Q757" i="79"/>
  <c r="Q754" i="79"/>
  <c r="Q751" i="79"/>
  <c r="Q748" i="79"/>
  <c r="Q744" i="79"/>
  <c r="Q741" i="79"/>
  <c r="Q738" i="79"/>
  <c r="Q734" i="79"/>
  <c r="Q731" i="79"/>
  <c r="Q728" i="79"/>
  <c r="Q725" i="79"/>
  <c r="Q722" i="79"/>
  <c r="Q719" i="79"/>
  <c r="Q715" i="79"/>
  <c r="Q716" i="79" s="1"/>
  <c r="Q712" i="79"/>
  <c r="Q691" i="79"/>
  <c r="Q688" i="79"/>
  <c r="Q685" i="79"/>
  <c r="Q682" i="79"/>
  <c r="Q678" i="79"/>
  <c r="Q675" i="79"/>
  <c r="Q671" i="79"/>
  <c r="Q667" i="79"/>
  <c r="Q664" i="79"/>
  <c r="Q593" i="79"/>
  <c r="Q583" i="79"/>
  <c r="Q580" i="79"/>
  <c r="Q577" i="79"/>
  <c r="Q574" i="79"/>
  <c r="Q571" i="79"/>
  <c r="Q568" i="79"/>
  <c r="Q562" i="79"/>
  <c r="Q559" i="79"/>
  <c r="Q556" i="79"/>
  <c r="Q553" i="79"/>
  <c r="Q550" i="79"/>
  <c r="Q547" i="79"/>
  <c r="Q543" i="79"/>
  <c r="Q540" i="79"/>
  <c r="Q537" i="79"/>
  <c r="Q533" i="79"/>
  <c r="Q530" i="79"/>
  <c r="Q527" i="79"/>
  <c r="Q524" i="79"/>
  <c r="Q521" i="79"/>
  <c r="Q518" i="79"/>
  <c r="Q512" i="79"/>
  <c r="Q513" i="79" s="1"/>
  <c r="Q514" i="79" s="1"/>
  <c r="Q515" i="79" s="1"/>
  <c r="Q509" i="79"/>
  <c r="Q488" i="79"/>
  <c r="Q485" i="79"/>
  <c r="Q482" i="79"/>
  <c r="Q479" i="79"/>
  <c r="Q475" i="79"/>
  <c r="Q472" i="79"/>
  <c r="Q468" i="79"/>
  <c r="Q464" i="79"/>
  <c r="Q461" i="79"/>
  <c r="Q390" i="79"/>
  <c r="Q387" i="79"/>
  <c r="Q384" i="79"/>
  <c r="Q381" i="79"/>
  <c r="Q378" i="79"/>
  <c r="Q375" i="79"/>
  <c r="Q372" i="79"/>
  <c r="Q366" i="79"/>
  <c r="Q363" i="79"/>
  <c r="Q360" i="79"/>
  <c r="Q357" i="79"/>
  <c r="Q354" i="79"/>
  <c r="Q351" i="79"/>
  <c r="Q347" i="79"/>
  <c r="Q344" i="79"/>
  <c r="Q341" i="79"/>
  <c r="Q337" i="79"/>
  <c r="Q334" i="79"/>
  <c r="Q328" i="79"/>
  <c r="Q325" i="79"/>
  <c r="Q322" i="79"/>
  <c r="Q316" i="79"/>
  <c r="Q317" i="79" s="1"/>
  <c r="Q318" i="79" s="1"/>
  <c r="Q319" i="79" s="1"/>
  <c r="Q313" i="79"/>
  <c r="Q295" i="79"/>
  <c r="Q292" i="79"/>
  <c r="Q289" i="79"/>
  <c r="Q283" i="79"/>
  <c r="Q279" i="79"/>
  <c r="Q276" i="79"/>
  <c r="Q272" i="79"/>
  <c r="Q268" i="79"/>
  <c r="Q265" i="79"/>
  <c r="Q194" i="79"/>
  <c r="Q191" i="79"/>
  <c r="Q188" i="79"/>
  <c r="Q182" i="79"/>
  <c r="Q179" i="79"/>
  <c r="Q176" i="79"/>
  <c r="Q170" i="79"/>
  <c r="Q167" i="79"/>
  <c r="Q164" i="79"/>
  <c r="Q161" i="79"/>
  <c r="Q158" i="79"/>
  <c r="Q155" i="79"/>
  <c r="Q151" i="79"/>
  <c r="Q148" i="79"/>
  <c r="Q141" i="79"/>
  <c r="Q138" i="79"/>
  <c r="Q129" i="79"/>
  <c r="Q126" i="79"/>
  <c r="Q123" i="79"/>
  <c r="Q101" i="79"/>
  <c r="Q98" i="79"/>
  <c r="Q95" i="79"/>
  <c r="Q92" i="79"/>
  <c r="Q88" i="79"/>
  <c r="Q74" i="79"/>
  <c r="Q64" i="79"/>
  <c r="Q61" i="79"/>
  <c r="Q55" i="79"/>
  <c r="Q58" i="79"/>
  <c r="AK1108" i="79" l="1"/>
  <c r="AF1108" i="79"/>
  <c r="AE1095" i="79"/>
  <c r="AE1092" i="79"/>
  <c r="AJ1065" i="79"/>
  <c r="AF1065" i="79"/>
  <c r="AE1065" i="79"/>
  <c r="AE1072" i="79"/>
  <c r="AR1068" i="79"/>
  <c r="AQ1068" i="79"/>
  <c r="AP1068" i="79"/>
  <c r="AO1068" i="79"/>
  <c r="AN1068" i="79"/>
  <c r="AM1068" i="79"/>
  <c r="AL1068" i="79"/>
  <c r="AK1068" i="79"/>
  <c r="AJ1068" i="79"/>
  <c r="AI1068" i="79"/>
  <c r="AH1068" i="79"/>
  <c r="AG1068" i="79"/>
  <c r="AF1068" i="79"/>
  <c r="AE1068" i="79"/>
  <c r="AR1065" i="79"/>
  <c r="AQ1065" i="79"/>
  <c r="AP1065" i="79"/>
  <c r="AO1065" i="79"/>
  <c r="AN1065" i="79"/>
  <c r="AM1065" i="79"/>
  <c r="AL1065" i="79"/>
  <c r="AK1065" i="79"/>
  <c r="AI1065" i="79"/>
  <c r="AH1065" i="79"/>
  <c r="AG1065" i="79"/>
  <c r="AE1061" i="79"/>
  <c r="AE1054" i="79"/>
  <c r="AE1051" i="79"/>
  <c r="AE1047" i="79"/>
  <c r="AE1038" i="79"/>
  <c r="AE1035" i="79"/>
  <c r="AE1031" i="79"/>
  <c r="AE929" i="79"/>
  <c r="AR925" i="79"/>
  <c r="AE903" i="79"/>
  <c r="AE885" i="79"/>
  <c r="AE872" i="79"/>
  <c r="AR872" i="79"/>
  <c r="AQ872" i="79"/>
  <c r="AP872" i="79"/>
  <c r="AO872" i="79"/>
  <c r="AN872" i="79"/>
  <c r="AM872" i="79"/>
  <c r="AL872" i="79"/>
  <c r="AK872" i="79"/>
  <c r="AJ872" i="79"/>
  <c r="AI872" i="79"/>
  <c r="AH872" i="79"/>
  <c r="AG872" i="79"/>
  <c r="AF872" i="79"/>
  <c r="AS871" i="79"/>
  <c r="AR869" i="79"/>
  <c r="AQ869" i="79"/>
  <c r="AP869" i="79"/>
  <c r="AO869" i="79"/>
  <c r="AN869" i="79"/>
  <c r="AM869" i="79"/>
  <c r="AL869" i="79"/>
  <c r="AK869" i="79"/>
  <c r="AJ869" i="79"/>
  <c r="AI869" i="79"/>
  <c r="AH869" i="79"/>
  <c r="AG869" i="79"/>
  <c r="AF869" i="79"/>
  <c r="AE869" i="79"/>
  <c r="AS868" i="79"/>
  <c r="AE865" i="79"/>
  <c r="AE744" i="79"/>
  <c r="AE738" i="79"/>
  <c r="AE722" i="79"/>
  <c r="AS704" i="79"/>
  <c r="AS701" i="79"/>
  <c r="AS695" i="79"/>
  <c r="AE691" i="79"/>
  <c r="AE688" i="79"/>
  <c r="AE678" i="79"/>
  <c r="AE675" i="79"/>
  <c r="AE671" i="79"/>
  <c r="AR678" i="79"/>
  <c r="AQ678" i="79"/>
  <c r="AP678" i="79"/>
  <c r="AO678" i="79"/>
  <c r="AN678" i="79"/>
  <c r="AM678" i="79"/>
  <c r="AL678" i="79"/>
  <c r="AK678" i="79"/>
  <c r="AJ678" i="79"/>
  <c r="AI678" i="79"/>
  <c r="AH678" i="79"/>
  <c r="AG678" i="79"/>
  <c r="AF678" i="79"/>
  <c r="AS677" i="79"/>
  <c r="AR675" i="79"/>
  <c r="AQ675" i="79"/>
  <c r="AP675" i="79"/>
  <c r="AO675" i="79"/>
  <c r="AN675" i="79"/>
  <c r="AM675" i="79"/>
  <c r="AL675" i="79"/>
  <c r="AK675" i="79"/>
  <c r="AJ675" i="79"/>
  <c r="AI675" i="79"/>
  <c r="AH675" i="79"/>
  <c r="AG675" i="79"/>
  <c r="AF675" i="79"/>
  <c r="AS674" i="79"/>
  <c r="AE657" i="79"/>
  <c r="AE648" i="79"/>
  <c r="AS546" i="79"/>
  <c r="AS542" i="79"/>
  <c r="AE547" i="79"/>
  <c r="AE472" i="79"/>
  <c r="AE475" i="79"/>
  <c r="AR475" i="79"/>
  <c r="AQ475" i="79"/>
  <c r="AP475" i="79"/>
  <c r="AO475" i="79"/>
  <c r="AN475" i="79"/>
  <c r="AM475" i="79"/>
  <c r="AL475" i="79"/>
  <c r="AK475" i="79"/>
  <c r="AJ475" i="79"/>
  <c r="AI475" i="79"/>
  <c r="AH475" i="79"/>
  <c r="AG475" i="79"/>
  <c r="AF475" i="79"/>
  <c r="AS474" i="79"/>
  <c r="AR472" i="79"/>
  <c r="AQ472" i="79"/>
  <c r="AP472" i="79"/>
  <c r="AO472" i="79"/>
  <c r="AN472" i="79"/>
  <c r="AM472" i="79"/>
  <c r="AL472" i="79"/>
  <c r="AK472" i="79"/>
  <c r="AJ472" i="79"/>
  <c r="AI472" i="79"/>
  <c r="AH472" i="79"/>
  <c r="AG472" i="79"/>
  <c r="AF472" i="79"/>
  <c r="AS471" i="79"/>
  <c r="AE468" i="79"/>
  <c r="AE384" i="79"/>
  <c r="AE390" i="79"/>
  <c r="AR279" i="79"/>
  <c r="AQ279" i="79"/>
  <c r="AP279" i="79"/>
  <c r="AO279" i="79"/>
  <c r="AN279" i="79"/>
  <c r="AM279" i="79"/>
  <c r="AL279" i="79"/>
  <c r="AK279" i="79"/>
  <c r="AJ279" i="79"/>
  <c r="AI279" i="79"/>
  <c r="AH279" i="79"/>
  <c r="AG279" i="79"/>
  <c r="AF279" i="79"/>
  <c r="AE279" i="79"/>
  <c r="AS278" i="79"/>
  <c r="AR276" i="79"/>
  <c r="AQ276" i="79"/>
  <c r="AP276" i="79"/>
  <c r="AO276" i="79"/>
  <c r="AN276" i="79"/>
  <c r="AM276" i="79"/>
  <c r="AL276" i="79"/>
  <c r="AK276" i="79"/>
  <c r="AJ276" i="79"/>
  <c r="AI276" i="79"/>
  <c r="AH276" i="79"/>
  <c r="AG276" i="79"/>
  <c r="AF276" i="79"/>
  <c r="AE276" i="79"/>
  <c r="AS275" i="79"/>
  <c r="AE272" i="79"/>
  <c r="AE242" i="79"/>
  <c r="AE233" i="79"/>
  <c r="AE230" i="79"/>
  <c r="AE155"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77" i="79"/>
  <c r="AS974" i="79"/>
  <c r="AS971" i="79"/>
  <c r="AS968" i="79"/>
  <c r="AS965" i="79"/>
  <c r="AS962" i="79"/>
  <c r="AS959" i="79"/>
  <c r="AS956" i="79"/>
  <c r="AS953" i="79"/>
  <c r="AS950" i="79"/>
  <c r="AS947" i="79"/>
  <c r="AS944" i="79"/>
  <c r="AS941" i="79"/>
  <c r="AS938" i="79"/>
  <c r="AS934" i="79"/>
  <c r="AS931" i="79"/>
  <c r="AS928" i="79"/>
  <c r="AS924" i="79"/>
  <c r="AS921" i="79"/>
  <c r="AS918" i="79"/>
  <c r="AS915" i="79"/>
  <c r="AS912" i="79"/>
  <c r="AS909" i="79"/>
  <c r="AS905" i="79"/>
  <c r="AS902" i="79"/>
  <c r="AS898" i="79"/>
  <c r="AS895" i="79"/>
  <c r="AS892" i="79"/>
  <c r="AS889" i="79"/>
  <c r="AS884" i="79"/>
  <c r="AS881" i="79"/>
  <c r="AS878" i="79"/>
  <c r="AS875" i="79"/>
  <c r="AS864" i="79"/>
  <c r="AS860" i="79"/>
  <c r="AS857" i="79"/>
  <c r="AS854" i="79"/>
  <c r="AS850" i="79"/>
  <c r="AS847" i="79"/>
  <c r="AS844" i="79"/>
  <c r="AS841" i="79"/>
  <c r="AS838" i="79"/>
  <c r="AS834" i="79"/>
  <c r="AS831" i="79"/>
  <c r="AS828" i="79"/>
  <c r="AS825" i="79"/>
  <c r="AS822" i="79"/>
  <c r="AS786" i="79"/>
  <c r="AS783" i="79"/>
  <c r="AS780" i="79"/>
  <c r="AS777" i="79"/>
  <c r="AS774" i="79"/>
  <c r="AS771" i="79"/>
  <c r="AS768" i="79"/>
  <c r="AS765" i="79"/>
  <c r="AS762" i="79"/>
  <c r="AS759" i="79"/>
  <c r="AS756" i="79"/>
  <c r="AS753" i="79"/>
  <c r="AS750" i="79"/>
  <c r="AS747" i="79"/>
  <c r="AS743" i="79"/>
  <c r="AS740" i="79"/>
  <c r="AS737" i="79"/>
  <c r="AS733" i="79"/>
  <c r="AS730" i="79"/>
  <c r="AS727" i="79"/>
  <c r="AS724" i="79"/>
  <c r="AS721" i="79"/>
  <c r="AS718" i="79"/>
  <c r="AS714" i="79"/>
  <c r="AS711" i="79"/>
  <c r="AS707" i="79"/>
  <c r="AS690" i="79"/>
  <c r="AS687" i="79"/>
  <c r="AS684" i="79"/>
  <c r="AS681" i="79"/>
  <c r="AS670" i="79"/>
  <c r="AS666" i="79"/>
  <c r="AS663" i="79"/>
  <c r="AS660" i="79"/>
  <c r="AS656" i="79"/>
  <c r="AS653" i="79"/>
  <c r="AS650" i="79"/>
  <c r="AS647" i="79"/>
  <c r="AS644" i="79"/>
  <c r="AS640" i="79"/>
  <c r="AS637" i="79"/>
  <c r="AS634" i="79"/>
  <c r="AS631" i="79"/>
  <c r="AS628" i="79"/>
  <c r="AS592" i="79"/>
  <c r="AS582" i="79"/>
  <c r="AS579" i="79"/>
  <c r="AS576" i="79"/>
  <c r="AS573" i="79"/>
  <c r="AS570" i="79"/>
  <c r="AS567" i="79"/>
  <c r="AS564" i="79"/>
  <c r="AS561" i="79"/>
  <c r="AS558" i="79"/>
  <c r="AS555" i="79"/>
  <c r="AS552" i="79"/>
  <c r="AS549" i="79"/>
  <c r="AS539" i="79"/>
  <c r="AS536" i="79"/>
  <c r="AS532" i="79"/>
  <c r="AS529" i="79"/>
  <c r="AS526" i="79"/>
  <c r="AS523" i="79"/>
  <c r="AS520" i="79"/>
  <c r="AS517" i="79"/>
  <c r="AS511" i="79"/>
  <c r="AS508" i="79"/>
  <c r="AS504" i="79"/>
  <c r="AS501" i="79"/>
  <c r="AS498" i="79"/>
  <c r="AS492" i="79"/>
  <c r="AS487" i="79"/>
  <c r="AS484" i="79"/>
  <c r="AS481" i="79"/>
  <c r="AS478" i="79"/>
  <c r="AS467" i="79"/>
  <c r="AS463" i="79"/>
  <c r="AS460" i="79"/>
  <c r="AS457" i="79"/>
  <c r="AS453" i="79"/>
  <c r="AS450" i="79"/>
  <c r="AS447" i="79"/>
  <c r="AS444" i="79"/>
  <c r="AS441" i="79"/>
  <c r="AS437" i="79"/>
  <c r="AS434" i="79"/>
  <c r="AS431" i="79"/>
  <c r="AS389" i="79"/>
  <c r="AS383" i="79"/>
  <c r="AS386" i="79"/>
  <c r="AS380" i="79"/>
  <c r="AS377" i="79"/>
  <c r="AS374" i="79"/>
  <c r="AS371" i="79"/>
  <c r="AS368" i="79"/>
  <c r="AS365" i="79"/>
  <c r="AS362" i="79"/>
  <c r="AS359" i="79"/>
  <c r="AS356" i="79"/>
  <c r="AS353" i="79"/>
  <c r="AS350" i="79"/>
  <c r="AS346" i="79"/>
  <c r="AS343" i="79"/>
  <c r="AS340" i="79"/>
  <c r="AS336" i="79"/>
  <c r="AS333" i="79"/>
  <c r="AS330" i="79"/>
  <c r="AS327" i="79"/>
  <c r="AS324" i="79"/>
  <c r="AS321" i="79"/>
  <c r="AS315" i="79"/>
  <c r="AS312" i="79"/>
  <c r="AS308" i="79"/>
  <c r="AS305" i="79"/>
  <c r="AS302" i="79"/>
  <c r="AS299" i="79"/>
  <c r="AS294" i="79"/>
  <c r="AS291" i="79"/>
  <c r="AS288" i="79"/>
  <c r="AS282" i="79"/>
  <c r="AS271" i="79"/>
  <c r="AS267" i="79"/>
  <c r="AS264" i="79"/>
  <c r="AS261" i="79"/>
  <c r="AS257" i="79"/>
  <c r="AS254" i="79"/>
  <c r="AS251" i="79"/>
  <c r="AS248" i="79"/>
  <c r="AS245" i="79"/>
  <c r="AS241" i="79"/>
  <c r="AS238" i="79"/>
  <c r="AS235" i="79"/>
  <c r="AS232" i="79"/>
  <c r="AS229" i="79"/>
  <c r="AS193" i="79"/>
  <c r="AS187" i="79"/>
  <c r="AS190" i="79"/>
  <c r="AS184" i="79"/>
  <c r="AS181" i="79"/>
  <c r="AS178" i="79"/>
  <c r="AS175" i="79"/>
  <c r="AS172" i="79"/>
  <c r="AS169" i="79"/>
  <c r="AS166" i="79"/>
  <c r="AS163" i="79"/>
  <c r="AS160" i="79"/>
  <c r="AS157" i="79"/>
  <c r="AS154" i="79"/>
  <c r="AS150" i="79"/>
  <c r="AS147" i="79"/>
  <c r="AS144" i="79"/>
  <c r="AS137" i="79"/>
  <c r="AS134" i="79"/>
  <c r="AS131" i="79"/>
  <c r="AS128" i="79"/>
  <c r="AS125" i="79"/>
  <c r="AS122"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81" i="79"/>
  <c r="AQ1081" i="79"/>
  <c r="AP1081" i="79"/>
  <c r="AO1081" i="79"/>
  <c r="AN1081" i="79"/>
  <c r="AM1081" i="79"/>
  <c r="AL1081" i="79"/>
  <c r="AK1081" i="79"/>
  <c r="AJ1081" i="79"/>
  <c r="AI1081" i="79"/>
  <c r="AH1081" i="79"/>
  <c r="AG1081" i="79"/>
  <c r="AF1081" i="79"/>
  <c r="AE1081" i="79"/>
  <c r="AR1078" i="79"/>
  <c r="AQ1078" i="79"/>
  <c r="AP1078" i="79"/>
  <c r="AO1078" i="79"/>
  <c r="AN1078" i="79"/>
  <c r="AM1078" i="79"/>
  <c r="AL1078" i="79"/>
  <c r="AK1078" i="79"/>
  <c r="AJ1078" i="79"/>
  <c r="AI1078" i="79"/>
  <c r="AH1078" i="79"/>
  <c r="AG1078" i="79"/>
  <c r="AF1078" i="79"/>
  <c r="AE1078" i="79"/>
  <c r="AR1075" i="79"/>
  <c r="AQ1075" i="79"/>
  <c r="AP1075" i="79"/>
  <c r="AO1075" i="79"/>
  <c r="AN1075" i="79"/>
  <c r="AM1075" i="79"/>
  <c r="AL1075" i="79"/>
  <c r="AK1075" i="79"/>
  <c r="AJ1075" i="79"/>
  <c r="AI1075" i="79"/>
  <c r="AH1075" i="79"/>
  <c r="AG1075" i="79"/>
  <c r="AF1075" i="79"/>
  <c r="AE1075" i="79"/>
  <c r="AR1072" i="79"/>
  <c r="AQ1072" i="79"/>
  <c r="AP1072" i="79"/>
  <c r="AO1072" i="79"/>
  <c r="AN1072" i="79"/>
  <c r="AM1072" i="79"/>
  <c r="AL1072" i="79"/>
  <c r="AK1072" i="79"/>
  <c r="AJ1072" i="79"/>
  <c r="AI1072" i="79"/>
  <c r="AH1072" i="79"/>
  <c r="AG1072" i="79"/>
  <c r="AF1072" i="79"/>
  <c r="AR885" i="79"/>
  <c r="AQ885" i="79"/>
  <c r="AP885" i="79"/>
  <c r="AO885" i="79"/>
  <c r="AN885" i="79"/>
  <c r="AM885" i="79"/>
  <c r="AL885" i="79"/>
  <c r="AK885" i="79"/>
  <c r="AJ885" i="79"/>
  <c r="AI885" i="79"/>
  <c r="AH885" i="79"/>
  <c r="AG885" i="79"/>
  <c r="AF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E879" i="79"/>
  <c r="AR876" i="79"/>
  <c r="AQ876" i="79"/>
  <c r="AP876" i="79"/>
  <c r="AO876" i="79"/>
  <c r="AN876" i="79"/>
  <c r="AM876" i="79"/>
  <c r="AL876" i="79"/>
  <c r="AK876" i="79"/>
  <c r="AJ876" i="79"/>
  <c r="AI876" i="79"/>
  <c r="AH876" i="79"/>
  <c r="AG876" i="79"/>
  <c r="AF876" i="79"/>
  <c r="AE876" i="79"/>
  <c r="U109" i="46" l="1"/>
  <c r="U103" i="46"/>
  <c r="U99" i="46"/>
  <c r="U82" i="46"/>
  <c r="U79" i="46"/>
  <c r="U76" i="46"/>
  <c r="Q85" i="79"/>
  <c r="AR691" i="79"/>
  <c r="AQ691" i="79"/>
  <c r="AP691" i="79"/>
  <c r="AO691" i="79"/>
  <c r="AN691" i="79"/>
  <c r="AM691" i="79"/>
  <c r="AL691" i="79"/>
  <c r="AK691" i="79"/>
  <c r="AJ691" i="79"/>
  <c r="AI691" i="79"/>
  <c r="AH691" i="79"/>
  <c r="AG691" i="79"/>
  <c r="AF691" i="79"/>
  <c r="AR688" i="79"/>
  <c r="AQ688" i="79"/>
  <c r="AP688" i="79"/>
  <c r="AO688" i="79"/>
  <c r="AN688" i="79"/>
  <c r="AM688" i="79"/>
  <c r="AL688" i="79"/>
  <c r="AK688" i="79"/>
  <c r="AJ688" i="79"/>
  <c r="AI688" i="79"/>
  <c r="AH688" i="79"/>
  <c r="AG688" i="79"/>
  <c r="AF688" i="79"/>
  <c r="AR685" i="79"/>
  <c r="AQ685" i="79"/>
  <c r="AP685" i="79"/>
  <c r="AO685" i="79"/>
  <c r="AN685" i="79"/>
  <c r="AM685" i="79"/>
  <c r="AL685" i="79"/>
  <c r="AK685" i="79"/>
  <c r="AJ685" i="79"/>
  <c r="AI685" i="79"/>
  <c r="AH685" i="79"/>
  <c r="AG685" i="79"/>
  <c r="AF685" i="79"/>
  <c r="AE685" i="79"/>
  <c r="AR682" i="79"/>
  <c r="AQ682" i="79"/>
  <c r="AP682" i="79"/>
  <c r="AO682" i="79"/>
  <c r="AN682" i="79"/>
  <c r="AM682" i="79"/>
  <c r="AL682" i="79"/>
  <c r="AK682" i="79"/>
  <c r="AJ682" i="79"/>
  <c r="AI682" i="79"/>
  <c r="AH682" i="79"/>
  <c r="AG682" i="79"/>
  <c r="AF682" i="79"/>
  <c r="AE682" i="79"/>
  <c r="AR488" i="79"/>
  <c r="AQ488" i="79"/>
  <c r="AP488" i="79"/>
  <c r="AO488" i="79"/>
  <c r="AN488" i="79"/>
  <c r="AM488" i="79"/>
  <c r="AL488" i="79"/>
  <c r="AK488" i="79"/>
  <c r="AJ488" i="79"/>
  <c r="AI488" i="79"/>
  <c r="AH488" i="79"/>
  <c r="AG488" i="79"/>
  <c r="AF488" i="79"/>
  <c r="AE488" i="79"/>
  <c r="AR485" i="79"/>
  <c r="AQ485" i="79"/>
  <c r="AP485" i="79"/>
  <c r="AO485" i="79"/>
  <c r="AN485" i="79"/>
  <c r="AM485" i="79"/>
  <c r="AL485" i="79"/>
  <c r="AK485" i="79"/>
  <c r="AJ485" i="79"/>
  <c r="AI485" i="79"/>
  <c r="AH485" i="79"/>
  <c r="AG485" i="79"/>
  <c r="AF485" i="79"/>
  <c r="AE485" i="79"/>
  <c r="AR482" i="79"/>
  <c r="AQ482" i="79"/>
  <c r="AP482" i="79"/>
  <c r="AO482" i="79"/>
  <c r="AN482" i="79"/>
  <c r="AM482" i="79"/>
  <c r="AL482" i="79"/>
  <c r="AK482" i="79"/>
  <c r="AJ482" i="79"/>
  <c r="AI482" i="79"/>
  <c r="AH482" i="79"/>
  <c r="AG482" i="79"/>
  <c r="AF482" i="79"/>
  <c r="AE482" i="79"/>
  <c r="AR479" i="79"/>
  <c r="AQ479" i="79"/>
  <c r="AP479" i="79"/>
  <c r="AO479" i="79"/>
  <c r="AN479" i="79"/>
  <c r="AM479" i="79"/>
  <c r="AL479" i="79"/>
  <c r="AK479" i="79"/>
  <c r="AJ479" i="79"/>
  <c r="AI479" i="79"/>
  <c r="AH479" i="79"/>
  <c r="AG479" i="79"/>
  <c r="AF479" i="79"/>
  <c r="AE479" i="79"/>
  <c r="AR295" i="79"/>
  <c r="AQ295" i="79"/>
  <c r="AP295" i="79"/>
  <c r="AO295" i="79"/>
  <c r="AN295" i="79"/>
  <c r="AM295" i="79"/>
  <c r="AL295" i="79"/>
  <c r="AK295" i="79"/>
  <c r="AJ295" i="79"/>
  <c r="AI295" i="79"/>
  <c r="AH295" i="79"/>
  <c r="AG295" i="79"/>
  <c r="AF295" i="79"/>
  <c r="AE295" i="79"/>
  <c r="AR292" i="79"/>
  <c r="AQ292" i="79"/>
  <c r="AP292" i="79"/>
  <c r="AO292" i="79"/>
  <c r="AN292" i="79"/>
  <c r="AM292" i="79"/>
  <c r="AL292" i="79"/>
  <c r="AK292" i="79"/>
  <c r="AJ292" i="79"/>
  <c r="AI292" i="79"/>
  <c r="AH292" i="79"/>
  <c r="AG292" i="79"/>
  <c r="AF292" i="79"/>
  <c r="AE292" i="79"/>
  <c r="AR289" i="79"/>
  <c r="AQ289" i="79"/>
  <c r="AP289" i="79"/>
  <c r="AO289" i="79"/>
  <c r="AN289" i="79"/>
  <c r="AM289" i="79"/>
  <c r="AL289" i="79"/>
  <c r="AK289" i="79"/>
  <c r="AJ289" i="79"/>
  <c r="AI289" i="79"/>
  <c r="AH289" i="79"/>
  <c r="AG289" i="79"/>
  <c r="AF289" i="79"/>
  <c r="AE289" i="79"/>
  <c r="AR283" i="79"/>
  <c r="AQ283" i="79"/>
  <c r="AP283" i="79"/>
  <c r="AO283" i="79"/>
  <c r="AN283" i="79"/>
  <c r="AM283" i="79"/>
  <c r="AL283" i="79"/>
  <c r="AK283" i="79"/>
  <c r="AJ283" i="79"/>
  <c r="AI283" i="79"/>
  <c r="AH283" i="79"/>
  <c r="AG283" i="79"/>
  <c r="AF283" i="79"/>
  <c r="AE283"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5" i="79" l="1"/>
  <c r="Q81" i="79"/>
  <c r="AP106" i="46" l="1"/>
  <c r="AO106" i="46"/>
  <c r="AR1173" i="79" l="1"/>
  <c r="AQ1173" i="79"/>
  <c r="AP1173" i="79"/>
  <c r="AO1173" i="79"/>
  <c r="AN1173" i="79"/>
  <c r="AM1173" i="79"/>
  <c r="AL1173" i="79"/>
  <c r="AK1173" i="79"/>
  <c r="AJ1173" i="79"/>
  <c r="AI1173" i="79"/>
  <c r="AH1173" i="79"/>
  <c r="AG1173" i="79"/>
  <c r="AF1173" i="79"/>
  <c r="AE1173" i="79"/>
  <c r="AR1170" i="79"/>
  <c r="AQ1170" i="79"/>
  <c r="AP1170" i="79"/>
  <c r="AO1170" i="79"/>
  <c r="AN1170" i="79"/>
  <c r="AM1170" i="79"/>
  <c r="AL1170" i="79"/>
  <c r="AK1170" i="79"/>
  <c r="AJ1170" i="79"/>
  <c r="AI1170" i="79"/>
  <c r="AH1170" i="79"/>
  <c r="AG1170" i="79"/>
  <c r="AF1170" i="79"/>
  <c r="AE1170" i="79"/>
  <c r="AR1167" i="79"/>
  <c r="AQ1167" i="79"/>
  <c r="AP1167" i="79"/>
  <c r="AO1167" i="79"/>
  <c r="AN1167" i="79"/>
  <c r="AM1167" i="79"/>
  <c r="AL1167" i="79"/>
  <c r="AK1167" i="79"/>
  <c r="AJ1167" i="79"/>
  <c r="AI1167" i="79"/>
  <c r="AH1167" i="79"/>
  <c r="AG1167" i="79"/>
  <c r="AF1167" i="79"/>
  <c r="AE1167" i="79"/>
  <c r="AR1164" i="79"/>
  <c r="AQ1164" i="79"/>
  <c r="AP1164" i="79"/>
  <c r="AO1164" i="79"/>
  <c r="AN1164" i="79"/>
  <c r="AM1164" i="79"/>
  <c r="AL1164" i="79"/>
  <c r="AK1164" i="79"/>
  <c r="AJ1164" i="79"/>
  <c r="AI1164" i="79"/>
  <c r="AH1164" i="79"/>
  <c r="AG1164" i="79"/>
  <c r="AF1164" i="79"/>
  <c r="AE1164" i="79"/>
  <c r="AR1161" i="79"/>
  <c r="AQ1161" i="79"/>
  <c r="AP1161" i="79"/>
  <c r="AO1161" i="79"/>
  <c r="AN1161" i="79"/>
  <c r="AM1161" i="79"/>
  <c r="AL1161" i="79"/>
  <c r="AK1161" i="79"/>
  <c r="AJ1161" i="79"/>
  <c r="AI1161" i="79"/>
  <c r="AH1161" i="79"/>
  <c r="AG1161" i="79"/>
  <c r="AF1161" i="79"/>
  <c r="AE1161" i="79"/>
  <c r="AR1158" i="79"/>
  <c r="AQ1158" i="79"/>
  <c r="AP1158" i="79"/>
  <c r="AO1158" i="79"/>
  <c r="AN1158" i="79"/>
  <c r="AM1158" i="79"/>
  <c r="AL1158" i="79"/>
  <c r="AK1158" i="79"/>
  <c r="AJ1158" i="79"/>
  <c r="AI1158" i="79"/>
  <c r="AH1158" i="79"/>
  <c r="AG1158" i="79"/>
  <c r="AF1158" i="79"/>
  <c r="AE1158" i="79"/>
  <c r="AR1155" i="79"/>
  <c r="AQ1155" i="79"/>
  <c r="AP1155" i="79"/>
  <c r="AO1155" i="79"/>
  <c r="AN1155" i="79"/>
  <c r="AM1155" i="79"/>
  <c r="AL1155" i="79"/>
  <c r="AK1155" i="79"/>
  <c r="AJ1155" i="79"/>
  <c r="AI1155" i="79"/>
  <c r="AH1155" i="79"/>
  <c r="AG1155" i="79"/>
  <c r="AF1155" i="79"/>
  <c r="AE1155" i="79"/>
  <c r="AR1152" i="79"/>
  <c r="AQ1152" i="79"/>
  <c r="AP1152" i="79"/>
  <c r="AO1152" i="79"/>
  <c r="AN1152" i="79"/>
  <c r="AM1152" i="79"/>
  <c r="AL1152" i="79"/>
  <c r="AK1152" i="79"/>
  <c r="AJ1152" i="79"/>
  <c r="AI1152" i="79"/>
  <c r="AH1152" i="79"/>
  <c r="AG1152" i="79"/>
  <c r="AF1152" i="79"/>
  <c r="AE1152" i="79"/>
  <c r="AR1149" i="79"/>
  <c r="AQ1149" i="79"/>
  <c r="AP1149" i="79"/>
  <c r="AO1149" i="79"/>
  <c r="AN1149" i="79"/>
  <c r="AM1149" i="79"/>
  <c r="AL1149" i="79"/>
  <c r="AK1149" i="79"/>
  <c r="AJ1149" i="79"/>
  <c r="AI1149" i="79"/>
  <c r="AH1149" i="79"/>
  <c r="AG1149" i="79"/>
  <c r="AF1149" i="79"/>
  <c r="AE1149" i="79"/>
  <c r="AR1146" i="79"/>
  <c r="AQ1146" i="79"/>
  <c r="AP1146" i="79"/>
  <c r="AO1146" i="79"/>
  <c r="AN1146" i="79"/>
  <c r="AM1146" i="79"/>
  <c r="AL1146" i="79"/>
  <c r="AK1146" i="79"/>
  <c r="AJ1146" i="79"/>
  <c r="AI1146" i="79"/>
  <c r="AH1146" i="79"/>
  <c r="AG1146" i="79"/>
  <c r="AF1146" i="79"/>
  <c r="AE1146" i="79"/>
  <c r="AR1143" i="79"/>
  <c r="AQ1143" i="79"/>
  <c r="AP1143" i="79"/>
  <c r="AO1143" i="79"/>
  <c r="AN1143" i="79"/>
  <c r="AM1143" i="79"/>
  <c r="AL1143" i="79"/>
  <c r="AK1143" i="79"/>
  <c r="AJ1143" i="79"/>
  <c r="AI1143" i="79"/>
  <c r="AH1143" i="79"/>
  <c r="AG1143" i="79"/>
  <c r="AF1143" i="79"/>
  <c r="AE1143" i="79"/>
  <c r="AR1140" i="79"/>
  <c r="AQ1140" i="79"/>
  <c r="AP1140" i="79"/>
  <c r="AO1140" i="79"/>
  <c r="AN1140" i="79"/>
  <c r="AM1140" i="79"/>
  <c r="AL1140" i="79"/>
  <c r="AK1140" i="79"/>
  <c r="AJ1140" i="79"/>
  <c r="AI1140" i="79"/>
  <c r="AH1140" i="79"/>
  <c r="AG1140" i="79"/>
  <c r="AF1140" i="79"/>
  <c r="AE1140" i="79"/>
  <c r="AR1137" i="79"/>
  <c r="AQ1137" i="79"/>
  <c r="AP1137" i="79"/>
  <c r="AO1137" i="79"/>
  <c r="AN1137" i="79"/>
  <c r="AM1137" i="79"/>
  <c r="AL1137" i="79"/>
  <c r="AK1137" i="79"/>
  <c r="AJ1137" i="79"/>
  <c r="AI1137" i="79"/>
  <c r="AH1137" i="79"/>
  <c r="AG1137" i="79"/>
  <c r="AF1137" i="79"/>
  <c r="AE1137" i="79"/>
  <c r="AR1134" i="79"/>
  <c r="AQ1134" i="79"/>
  <c r="AP1134" i="79"/>
  <c r="AO1134" i="79"/>
  <c r="AN1134" i="79"/>
  <c r="AM1134" i="79"/>
  <c r="AL1134" i="79"/>
  <c r="AK1134" i="79"/>
  <c r="AJ1134" i="79"/>
  <c r="AI1134" i="79"/>
  <c r="AH1134" i="79"/>
  <c r="AG1134" i="79"/>
  <c r="AF1134" i="79"/>
  <c r="AE1134"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0" i="79"/>
  <c r="AQ1120" i="79"/>
  <c r="AP1120" i="79"/>
  <c r="AO1120" i="79"/>
  <c r="AN1120" i="79"/>
  <c r="AM1120" i="79"/>
  <c r="AL1120" i="79"/>
  <c r="AK1120" i="79"/>
  <c r="AJ1120" i="79"/>
  <c r="AI1120" i="79"/>
  <c r="AH1120" i="79"/>
  <c r="AG1120" i="79"/>
  <c r="AF1120" i="79"/>
  <c r="AE1120" i="79"/>
  <c r="AR1117" i="79"/>
  <c r="AQ1117" i="79"/>
  <c r="AP1117" i="79"/>
  <c r="AO1117" i="79"/>
  <c r="AN1117" i="79"/>
  <c r="AM1117" i="79"/>
  <c r="AL1117" i="79"/>
  <c r="AK1117" i="79"/>
  <c r="AJ1117" i="79"/>
  <c r="AI1117" i="79"/>
  <c r="AH1117" i="79"/>
  <c r="AG1117" i="79"/>
  <c r="AF1117" i="79"/>
  <c r="AE1117" i="79"/>
  <c r="AR1114" i="79"/>
  <c r="AQ1114" i="79"/>
  <c r="AP1114" i="79"/>
  <c r="AO1114" i="79"/>
  <c r="AN1114" i="79"/>
  <c r="AM1114" i="79"/>
  <c r="AL1114" i="79"/>
  <c r="AK1114" i="79"/>
  <c r="AJ1114" i="79"/>
  <c r="AI1114" i="79"/>
  <c r="AH1114" i="79"/>
  <c r="AG1114" i="79"/>
  <c r="AF1114" i="79"/>
  <c r="AE1114" i="79"/>
  <c r="AR1111" i="79"/>
  <c r="AQ1111" i="79"/>
  <c r="AP1111" i="79"/>
  <c r="AO1111" i="79"/>
  <c r="AN1111" i="79"/>
  <c r="AM1111" i="79"/>
  <c r="AL1111" i="79"/>
  <c r="AK1111" i="79"/>
  <c r="AJ1111" i="79"/>
  <c r="AI1111" i="79"/>
  <c r="AH1111" i="79"/>
  <c r="AG1111" i="79"/>
  <c r="AF1111" i="79"/>
  <c r="AE1111" i="79"/>
  <c r="AR1108" i="79"/>
  <c r="AQ1108" i="79"/>
  <c r="AP1108" i="79"/>
  <c r="AO1108" i="79"/>
  <c r="AN1108" i="79"/>
  <c r="AM1108" i="79"/>
  <c r="AL1108" i="79"/>
  <c r="AJ1108" i="79"/>
  <c r="AI1108" i="79"/>
  <c r="AH1108" i="79"/>
  <c r="AG1108" i="79"/>
  <c r="AE1108"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R1092" i="79"/>
  <c r="AQ1092" i="79"/>
  <c r="AP1092" i="79"/>
  <c r="AO1092" i="79"/>
  <c r="AN1092" i="79"/>
  <c r="AM1092" i="79"/>
  <c r="AL1092" i="79"/>
  <c r="AK1092" i="79"/>
  <c r="AJ1092" i="79"/>
  <c r="AI1092" i="79"/>
  <c r="AH1092" i="79"/>
  <c r="AG1092" i="79"/>
  <c r="AF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61" i="79"/>
  <c r="AQ1061" i="79"/>
  <c r="AP1061" i="79"/>
  <c r="AO1061" i="79"/>
  <c r="AN1061" i="79"/>
  <c r="AM1061" i="79"/>
  <c r="AL1061" i="79"/>
  <c r="AK1061" i="79"/>
  <c r="AJ1061" i="79"/>
  <c r="AI1061" i="79"/>
  <c r="AH1061" i="79"/>
  <c r="AG1061" i="79"/>
  <c r="AF1061" i="79"/>
  <c r="AR1057" i="79"/>
  <c r="AQ1057" i="79"/>
  <c r="AP1057" i="79"/>
  <c r="AO1057" i="79"/>
  <c r="AN1057" i="79"/>
  <c r="AM1057" i="79"/>
  <c r="AL1057" i="79"/>
  <c r="AK1057" i="79"/>
  <c r="AJ1057" i="79"/>
  <c r="AI1057" i="79"/>
  <c r="AH1057" i="79"/>
  <c r="AG1057" i="79"/>
  <c r="AF1057" i="79"/>
  <c r="AE1057" i="79"/>
  <c r="AR1054" i="79"/>
  <c r="AQ1054" i="79"/>
  <c r="AP1054" i="79"/>
  <c r="AO1054" i="79"/>
  <c r="AN1054" i="79"/>
  <c r="AM1054" i="79"/>
  <c r="AL1054" i="79"/>
  <c r="AK1054" i="79"/>
  <c r="AJ1054" i="79"/>
  <c r="AI1054" i="79"/>
  <c r="AH1054" i="79"/>
  <c r="AG1054" i="79"/>
  <c r="AF1054" i="79"/>
  <c r="AR1051" i="79"/>
  <c r="AQ1051" i="79"/>
  <c r="AP1051" i="79"/>
  <c r="AO1051" i="79"/>
  <c r="AN1051" i="79"/>
  <c r="AM1051" i="79"/>
  <c r="AL1051" i="79"/>
  <c r="AK1051" i="79"/>
  <c r="AJ1051" i="79"/>
  <c r="AI1051" i="79"/>
  <c r="AH1051" i="79"/>
  <c r="AG1051" i="79"/>
  <c r="AF1051" i="79"/>
  <c r="AR1047" i="79"/>
  <c r="AQ1047" i="79"/>
  <c r="AP1047" i="79"/>
  <c r="AO1047" i="79"/>
  <c r="AN1047" i="79"/>
  <c r="AM1047" i="79"/>
  <c r="AL1047" i="79"/>
  <c r="AK1047" i="79"/>
  <c r="AJ1047" i="79"/>
  <c r="AI1047" i="79"/>
  <c r="AH1047" i="79"/>
  <c r="AG1047" i="79"/>
  <c r="AF1047" i="79"/>
  <c r="AR1044" i="79"/>
  <c r="AQ1044" i="79"/>
  <c r="AP1044" i="79"/>
  <c r="AO1044" i="79"/>
  <c r="AN1044" i="79"/>
  <c r="AM1044" i="79"/>
  <c r="AL1044" i="79"/>
  <c r="AK1044" i="79"/>
  <c r="AJ1044" i="79"/>
  <c r="AI1044" i="79"/>
  <c r="AH1044" i="79"/>
  <c r="AG1044" i="79"/>
  <c r="AF1044" i="79"/>
  <c r="AE1044" i="79"/>
  <c r="AR1041" i="79"/>
  <c r="AQ1041" i="79"/>
  <c r="AP1041" i="79"/>
  <c r="AO1041" i="79"/>
  <c r="AN1041" i="79"/>
  <c r="AM1041" i="79"/>
  <c r="AL1041" i="79"/>
  <c r="AK1041" i="79"/>
  <c r="AJ1041" i="79"/>
  <c r="AI1041" i="79"/>
  <c r="AH1041" i="79"/>
  <c r="AG1041" i="79"/>
  <c r="AF1041" i="79"/>
  <c r="AE1041" i="79"/>
  <c r="AR1038" i="79"/>
  <c r="AQ1038" i="79"/>
  <c r="AP1038" i="79"/>
  <c r="AO1038" i="79"/>
  <c r="AN1038" i="79"/>
  <c r="AM1038" i="79"/>
  <c r="AL1038" i="79"/>
  <c r="AK1038" i="79"/>
  <c r="AJ1038" i="79"/>
  <c r="AI1038" i="79"/>
  <c r="AH1038" i="79"/>
  <c r="AG1038" i="79"/>
  <c r="AF1038" i="79"/>
  <c r="AR1035" i="79"/>
  <c r="AQ1035" i="79"/>
  <c r="AP1035" i="79"/>
  <c r="AO1035" i="79"/>
  <c r="AN1035" i="79"/>
  <c r="AM1035" i="79"/>
  <c r="AL1035" i="79"/>
  <c r="AK1035" i="79"/>
  <c r="AJ1035" i="79"/>
  <c r="AI1035" i="79"/>
  <c r="AH1035" i="79"/>
  <c r="AG1035" i="79"/>
  <c r="AF1035" i="79"/>
  <c r="AR1031" i="79"/>
  <c r="AQ1031" i="79"/>
  <c r="AP1031" i="79"/>
  <c r="AO1031" i="79"/>
  <c r="AN1031" i="79"/>
  <c r="AM1031" i="79"/>
  <c r="AL1031" i="79"/>
  <c r="AK1031" i="79"/>
  <c r="AJ1031" i="79"/>
  <c r="AI1031" i="79"/>
  <c r="AH1031" i="79"/>
  <c r="AG1031" i="79"/>
  <c r="AF1031" i="79"/>
  <c r="AR1028" i="79"/>
  <c r="AQ1028" i="79"/>
  <c r="AP1028" i="79"/>
  <c r="AO1028" i="79"/>
  <c r="AN1028" i="79"/>
  <c r="AM1028" i="79"/>
  <c r="AL1028" i="79"/>
  <c r="AK1028" i="79"/>
  <c r="AJ1028" i="79"/>
  <c r="AI1028" i="79"/>
  <c r="AH1028" i="79"/>
  <c r="AG1028" i="79"/>
  <c r="AF1028" i="79"/>
  <c r="AE1028" i="79"/>
  <c r="AR1025" i="79"/>
  <c r="AQ1025" i="79"/>
  <c r="AP1025" i="79"/>
  <c r="AO1025" i="79"/>
  <c r="AN1025" i="79"/>
  <c r="AM1025" i="79"/>
  <c r="AL1025" i="79"/>
  <c r="AK1025" i="79"/>
  <c r="AJ1025" i="79"/>
  <c r="AI1025" i="79"/>
  <c r="AH1025" i="79"/>
  <c r="AG1025" i="79"/>
  <c r="AF1025" i="79"/>
  <c r="AE1025" i="79"/>
  <c r="AR1022" i="79"/>
  <c r="AQ1022" i="79"/>
  <c r="AP1022" i="79"/>
  <c r="AO1022" i="79"/>
  <c r="AN1022" i="79"/>
  <c r="AM1022" i="79"/>
  <c r="AL1022" i="79"/>
  <c r="AK1022" i="79"/>
  <c r="AJ1022" i="79"/>
  <c r="AI1022" i="79"/>
  <c r="AH1022" i="79"/>
  <c r="AG1022" i="79"/>
  <c r="AF1022" i="79"/>
  <c r="AE1022" i="79"/>
  <c r="AR1019" i="79"/>
  <c r="AQ1019" i="79"/>
  <c r="AP1019" i="79"/>
  <c r="AO1019" i="79"/>
  <c r="AN1019" i="79"/>
  <c r="AM1019" i="79"/>
  <c r="AL1019" i="79"/>
  <c r="AK1019" i="79"/>
  <c r="AJ1019" i="79"/>
  <c r="AI1019" i="79"/>
  <c r="AH1019" i="79"/>
  <c r="AG1019" i="79"/>
  <c r="AF1019" i="79"/>
  <c r="AE1019" i="79"/>
  <c r="AR978" i="79"/>
  <c r="AQ978" i="79"/>
  <c r="AP978" i="79"/>
  <c r="AO978" i="79"/>
  <c r="AN978" i="79"/>
  <c r="AM978" i="79"/>
  <c r="AL978" i="79"/>
  <c r="AK978" i="79"/>
  <c r="AJ978" i="79"/>
  <c r="AI978" i="79"/>
  <c r="AH978" i="79"/>
  <c r="AG978" i="79"/>
  <c r="AF978" i="79"/>
  <c r="AE978" i="79"/>
  <c r="AR975" i="79"/>
  <c r="AQ975" i="79"/>
  <c r="AP975" i="79"/>
  <c r="AO975" i="79"/>
  <c r="AN975" i="79"/>
  <c r="AM975" i="79"/>
  <c r="AL975" i="79"/>
  <c r="AK975" i="79"/>
  <c r="AJ975" i="79"/>
  <c r="AI975" i="79"/>
  <c r="AH975" i="79"/>
  <c r="AG975" i="79"/>
  <c r="AF975" i="79"/>
  <c r="AE975" i="79"/>
  <c r="AR972" i="79"/>
  <c r="AQ972" i="79"/>
  <c r="AP972" i="79"/>
  <c r="AO972" i="79"/>
  <c r="AN972" i="79"/>
  <c r="AM972" i="79"/>
  <c r="AL972" i="79"/>
  <c r="AK972" i="79"/>
  <c r="AJ972" i="79"/>
  <c r="AI972" i="79"/>
  <c r="AH972" i="79"/>
  <c r="AG972" i="79"/>
  <c r="AF972" i="79"/>
  <c r="AE972" i="79"/>
  <c r="AR969" i="79"/>
  <c r="AQ969" i="79"/>
  <c r="AP969" i="79"/>
  <c r="AO969" i="79"/>
  <c r="AN969" i="79"/>
  <c r="AM969" i="79"/>
  <c r="AL969" i="79"/>
  <c r="AK969" i="79"/>
  <c r="AJ969" i="79"/>
  <c r="AI969" i="79"/>
  <c r="AH969" i="79"/>
  <c r="AG969" i="79"/>
  <c r="AF969" i="79"/>
  <c r="AE969" i="79"/>
  <c r="AR966" i="79"/>
  <c r="AQ966" i="79"/>
  <c r="AP966" i="79"/>
  <c r="AO966" i="79"/>
  <c r="AN966" i="79"/>
  <c r="AM966" i="79"/>
  <c r="AL966" i="79"/>
  <c r="AK966" i="79"/>
  <c r="AJ966" i="79"/>
  <c r="AI966" i="79"/>
  <c r="AH966" i="79"/>
  <c r="AG966" i="79"/>
  <c r="AF966" i="79"/>
  <c r="AE966" i="79"/>
  <c r="AR963" i="79"/>
  <c r="AQ963" i="79"/>
  <c r="AP963" i="79"/>
  <c r="AO963" i="79"/>
  <c r="AN963" i="79"/>
  <c r="AM963" i="79"/>
  <c r="AL963" i="79"/>
  <c r="AK963" i="79"/>
  <c r="AJ963" i="79"/>
  <c r="AI963" i="79"/>
  <c r="AH963" i="79"/>
  <c r="AG963" i="79"/>
  <c r="AF963" i="79"/>
  <c r="AE963" i="79"/>
  <c r="AR960" i="79"/>
  <c r="AQ960" i="79"/>
  <c r="AP960" i="79"/>
  <c r="AO960" i="79"/>
  <c r="AN960" i="79"/>
  <c r="AM960" i="79"/>
  <c r="AL960" i="79"/>
  <c r="AK960" i="79"/>
  <c r="AJ960" i="79"/>
  <c r="AI960" i="79"/>
  <c r="AH960" i="79"/>
  <c r="AG960" i="79"/>
  <c r="AF960" i="79"/>
  <c r="AE960" i="79"/>
  <c r="AR957" i="79"/>
  <c r="AQ957" i="79"/>
  <c r="AP957" i="79"/>
  <c r="AO957" i="79"/>
  <c r="AN957" i="79"/>
  <c r="AM957" i="79"/>
  <c r="AL957" i="79"/>
  <c r="AK957" i="79"/>
  <c r="AJ957" i="79"/>
  <c r="AI957" i="79"/>
  <c r="AH957" i="79"/>
  <c r="AG957" i="79"/>
  <c r="AF957" i="79"/>
  <c r="AE957" i="79"/>
  <c r="AR954" i="79"/>
  <c r="AQ954" i="79"/>
  <c r="AP954" i="79"/>
  <c r="AO954" i="79"/>
  <c r="AN954" i="79"/>
  <c r="AM954" i="79"/>
  <c r="AL954" i="79"/>
  <c r="AK954" i="79"/>
  <c r="AJ954" i="79"/>
  <c r="AI954" i="79"/>
  <c r="AH954" i="79"/>
  <c r="AG954" i="79"/>
  <c r="AF954" i="79"/>
  <c r="AE954" i="79"/>
  <c r="AR951" i="79"/>
  <c r="AQ951" i="79"/>
  <c r="AP951" i="79"/>
  <c r="AO951" i="79"/>
  <c r="AN951" i="79"/>
  <c r="AM951" i="79"/>
  <c r="AL951" i="79"/>
  <c r="AK951" i="79"/>
  <c r="AJ951" i="79"/>
  <c r="AI951" i="79"/>
  <c r="AH951" i="79"/>
  <c r="AG951" i="79"/>
  <c r="AF951" i="79"/>
  <c r="AE951" i="79"/>
  <c r="AR948" i="79"/>
  <c r="AQ948" i="79"/>
  <c r="AP948" i="79"/>
  <c r="AO948" i="79"/>
  <c r="AN948" i="79"/>
  <c r="AM948" i="79"/>
  <c r="AL948" i="79"/>
  <c r="AK948" i="79"/>
  <c r="AJ948" i="79"/>
  <c r="AI948" i="79"/>
  <c r="AH948" i="79"/>
  <c r="AG948" i="79"/>
  <c r="AF948" i="79"/>
  <c r="AE948" i="79"/>
  <c r="AR945" i="79"/>
  <c r="AQ945" i="79"/>
  <c r="AP945" i="79"/>
  <c r="AO945" i="79"/>
  <c r="AN945" i="79"/>
  <c r="AM945" i="79"/>
  <c r="AL945" i="79"/>
  <c r="AK945" i="79"/>
  <c r="AJ945" i="79"/>
  <c r="AI945" i="79"/>
  <c r="AH945" i="79"/>
  <c r="AG945" i="79"/>
  <c r="AF945" i="79"/>
  <c r="AE945" i="79"/>
  <c r="AR942" i="79"/>
  <c r="AQ942" i="79"/>
  <c r="AP942" i="79"/>
  <c r="AO942" i="79"/>
  <c r="AN942" i="79"/>
  <c r="AM942" i="79"/>
  <c r="AL942" i="79"/>
  <c r="AK942" i="79"/>
  <c r="AJ942" i="79"/>
  <c r="AI942" i="79"/>
  <c r="AH942" i="79"/>
  <c r="AG942" i="79"/>
  <c r="AF942" i="79"/>
  <c r="AE942" i="79"/>
  <c r="AR939" i="79"/>
  <c r="AQ939" i="79"/>
  <c r="AP939" i="79"/>
  <c r="AO939" i="79"/>
  <c r="AN939" i="79"/>
  <c r="AM939" i="79"/>
  <c r="AL939" i="79"/>
  <c r="AK939" i="79"/>
  <c r="AJ939" i="79"/>
  <c r="AI939" i="79"/>
  <c r="AH939" i="79"/>
  <c r="AG939" i="79"/>
  <c r="AF939" i="79"/>
  <c r="AE939"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Q925" i="79"/>
  <c r="AP925" i="79"/>
  <c r="AO925" i="79"/>
  <c r="AN925" i="79"/>
  <c r="AM925" i="79"/>
  <c r="AL925" i="79"/>
  <c r="AK925" i="79"/>
  <c r="AJ925" i="79"/>
  <c r="AI925" i="79"/>
  <c r="AH925" i="79"/>
  <c r="AG925" i="79"/>
  <c r="AF925" i="79"/>
  <c r="AE925" i="79"/>
  <c r="AR922" i="79"/>
  <c r="AQ922" i="79"/>
  <c r="AP922" i="79"/>
  <c r="AO922" i="79"/>
  <c r="AN922" i="79"/>
  <c r="AM922" i="79"/>
  <c r="AL922" i="79"/>
  <c r="AK922" i="79"/>
  <c r="AJ922" i="79"/>
  <c r="AI922" i="79"/>
  <c r="AH922" i="79"/>
  <c r="AG922" i="79"/>
  <c r="AF922" i="79"/>
  <c r="AE922" i="79"/>
  <c r="AR919" i="79"/>
  <c r="AQ919" i="79"/>
  <c r="AP919" i="79"/>
  <c r="AO919" i="79"/>
  <c r="AN919" i="79"/>
  <c r="AM919" i="79"/>
  <c r="AL919" i="79"/>
  <c r="AK919" i="79"/>
  <c r="AJ919" i="79"/>
  <c r="AI919" i="79"/>
  <c r="AH919" i="79"/>
  <c r="AG919" i="79"/>
  <c r="AF919" i="79"/>
  <c r="AE919" i="79"/>
  <c r="AR916" i="79"/>
  <c r="AQ916" i="79"/>
  <c r="AP916" i="79"/>
  <c r="AO916" i="79"/>
  <c r="AN916" i="79"/>
  <c r="AM916" i="79"/>
  <c r="AL916" i="79"/>
  <c r="AK916" i="79"/>
  <c r="AJ916" i="79"/>
  <c r="AI916" i="79"/>
  <c r="AH916" i="79"/>
  <c r="AG916" i="79"/>
  <c r="AF916" i="79"/>
  <c r="AE916" i="79"/>
  <c r="AR913" i="79"/>
  <c r="AQ913" i="79"/>
  <c r="AP913" i="79"/>
  <c r="AO913" i="79"/>
  <c r="AN913" i="79"/>
  <c r="AM913" i="79"/>
  <c r="AL913" i="79"/>
  <c r="AK913" i="79"/>
  <c r="AJ913" i="79"/>
  <c r="AI913" i="79"/>
  <c r="AH913" i="79"/>
  <c r="AG913" i="79"/>
  <c r="AF913" i="79"/>
  <c r="AE913" i="79"/>
  <c r="AR910" i="79"/>
  <c r="AQ910" i="79"/>
  <c r="AP910" i="79"/>
  <c r="AO910" i="79"/>
  <c r="AN910" i="79"/>
  <c r="AM910" i="79"/>
  <c r="AL910" i="79"/>
  <c r="AK910" i="79"/>
  <c r="AJ910" i="79"/>
  <c r="AI910" i="79"/>
  <c r="AH910" i="79"/>
  <c r="AG910" i="79"/>
  <c r="AF910" i="79"/>
  <c r="AE910" i="79"/>
  <c r="AR906" i="79"/>
  <c r="AR907" i="79" s="1"/>
  <c r="AQ906" i="79"/>
  <c r="AQ907" i="79" s="1"/>
  <c r="AP906" i="79"/>
  <c r="AP907" i="79" s="1"/>
  <c r="AO906" i="79"/>
  <c r="AO907" i="79" s="1"/>
  <c r="AN906" i="79"/>
  <c r="AN907" i="79" s="1"/>
  <c r="AM906" i="79"/>
  <c r="AM907" i="79" s="1"/>
  <c r="AL906" i="79"/>
  <c r="AL907" i="79" s="1"/>
  <c r="AK906" i="79"/>
  <c r="AK907" i="79" s="1"/>
  <c r="AJ906" i="79"/>
  <c r="AJ907" i="79" s="1"/>
  <c r="AF906" i="79"/>
  <c r="AF907" i="79" s="1"/>
  <c r="AE906" i="79"/>
  <c r="AE907" i="79" s="1"/>
  <c r="AR903" i="79"/>
  <c r="AQ903" i="79"/>
  <c r="AP903" i="79"/>
  <c r="AO903" i="79"/>
  <c r="AN903" i="79"/>
  <c r="AM903" i="79"/>
  <c r="AL903" i="79"/>
  <c r="AK903" i="79"/>
  <c r="AJ903" i="79"/>
  <c r="AI903" i="79"/>
  <c r="AH903" i="79"/>
  <c r="AG903" i="79"/>
  <c r="AF903" i="79"/>
  <c r="AR899" i="79"/>
  <c r="AQ899" i="79"/>
  <c r="AP899" i="79"/>
  <c r="AO899" i="79"/>
  <c r="AN899" i="79"/>
  <c r="AM899" i="79"/>
  <c r="AL899" i="79"/>
  <c r="AK899" i="79"/>
  <c r="AJ899" i="79"/>
  <c r="AI899" i="79"/>
  <c r="AH899" i="79"/>
  <c r="AG899" i="79"/>
  <c r="AF899" i="79"/>
  <c r="AE899" i="79"/>
  <c r="AR896" i="79"/>
  <c r="AQ896" i="79"/>
  <c r="AP896" i="79"/>
  <c r="AO896" i="79"/>
  <c r="AN896" i="79"/>
  <c r="AM896" i="79"/>
  <c r="AL896" i="79"/>
  <c r="AK896" i="79"/>
  <c r="AJ896" i="79"/>
  <c r="AI896" i="79"/>
  <c r="AH896" i="79"/>
  <c r="AG896" i="79"/>
  <c r="AF896" i="79"/>
  <c r="AE896" i="79"/>
  <c r="AR893" i="79"/>
  <c r="AQ893" i="79"/>
  <c r="AP893" i="79"/>
  <c r="AO893" i="79"/>
  <c r="AN893" i="79"/>
  <c r="AM893" i="79"/>
  <c r="AL893" i="79"/>
  <c r="AK893" i="79"/>
  <c r="AJ893" i="79"/>
  <c r="AI893" i="79"/>
  <c r="AH893" i="79"/>
  <c r="AG893" i="79"/>
  <c r="AF893" i="79"/>
  <c r="AE893" i="79"/>
  <c r="AR890" i="79"/>
  <c r="AQ890" i="79"/>
  <c r="AP890" i="79"/>
  <c r="AO890" i="79"/>
  <c r="AN890" i="79"/>
  <c r="AM890" i="79"/>
  <c r="AL890" i="79"/>
  <c r="AK890" i="79"/>
  <c r="AJ890" i="79"/>
  <c r="AI890" i="79"/>
  <c r="AH890" i="79"/>
  <c r="AG890" i="79"/>
  <c r="AF890" i="79"/>
  <c r="AE890" i="79"/>
  <c r="AR865" i="79"/>
  <c r="AQ865" i="79"/>
  <c r="AP865" i="79"/>
  <c r="AO865" i="79"/>
  <c r="AN865" i="79"/>
  <c r="AM865" i="79"/>
  <c r="AL865" i="79"/>
  <c r="AK865" i="79"/>
  <c r="AJ865" i="79"/>
  <c r="AI865" i="79"/>
  <c r="AH865" i="79"/>
  <c r="AG865" i="79"/>
  <c r="AF865" i="79"/>
  <c r="AR861" i="79"/>
  <c r="AQ861" i="79"/>
  <c r="AP861" i="79"/>
  <c r="AO861" i="79"/>
  <c r="AN861" i="79"/>
  <c r="AM861" i="79"/>
  <c r="AL861" i="79"/>
  <c r="AK861" i="79"/>
  <c r="AJ861" i="79"/>
  <c r="AI861" i="79"/>
  <c r="AH861" i="79"/>
  <c r="AG861" i="79"/>
  <c r="AF861" i="79"/>
  <c r="AE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1" i="79"/>
  <c r="AQ851" i="79"/>
  <c r="AP851" i="79"/>
  <c r="AO851" i="79"/>
  <c r="AN851" i="79"/>
  <c r="AM851" i="79"/>
  <c r="AL851" i="79"/>
  <c r="AK851" i="79"/>
  <c r="AJ851" i="79"/>
  <c r="AI851" i="79"/>
  <c r="AH851" i="79"/>
  <c r="AG851" i="79"/>
  <c r="AF851" i="79"/>
  <c r="AE851" i="79"/>
  <c r="AR848" i="79"/>
  <c r="AQ848" i="79"/>
  <c r="AP848" i="79"/>
  <c r="AO848" i="79"/>
  <c r="AN848" i="79"/>
  <c r="AM848" i="79"/>
  <c r="AL848" i="79"/>
  <c r="AK848" i="79"/>
  <c r="AJ848" i="79"/>
  <c r="AI848" i="79"/>
  <c r="AH848" i="79"/>
  <c r="AG848" i="79"/>
  <c r="AF848" i="79"/>
  <c r="AE848" i="79"/>
  <c r="AR845" i="79"/>
  <c r="AQ845" i="79"/>
  <c r="AP845" i="79"/>
  <c r="AO845" i="79"/>
  <c r="AN845" i="79"/>
  <c r="AM845" i="79"/>
  <c r="AL845" i="79"/>
  <c r="AK845" i="79"/>
  <c r="AJ845" i="79"/>
  <c r="AI845" i="79"/>
  <c r="AH845" i="79"/>
  <c r="AG845" i="79"/>
  <c r="AF845" i="79"/>
  <c r="AE845" i="79"/>
  <c r="AR842" i="79"/>
  <c r="AQ842" i="79"/>
  <c r="AP842" i="79"/>
  <c r="AO842" i="79"/>
  <c r="AN842" i="79"/>
  <c r="AM842" i="79"/>
  <c r="AL842" i="79"/>
  <c r="AK842" i="79"/>
  <c r="AJ842" i="79"/>
  <c r="AI842" i="79"/>
  <c r="AH842" i="79"/>
  <c r="AG842" i="79"/>
  <c r="AF842" i="79"/>
  <c r="AE842" i="79"/>
  <c r="AR839" i="79"/>
  <c r="AQ839" i="79"/>
  <c r="AP839" i="79"/>
  <c r="AO839" i="79"/>
  <c r="AN839" i="79"/>
  <c r="AM839" i="79"/>
  <c r="AL839" i="79"/>
  <c r="AK839" i="79"/>
  <c r="AJ839" i="79"/>
  <c r="AI839" i="79"/>
  <c r="AH839" i="79"/>
  <c r="AG839" i="79"/>
  <c r="AF839" i="79"/>
  <c r="AE839" i="79"/>
  <c r="AR835" i="79"/>
  <c r="AQ835" i="79"/>
  <c r="AP835" i="79"/>
  <c r="AO835" i="79"/>
  <c r="AN835" i="79"/>
  <c r="AM835" i="79"/>
  <c r="AL835" i="79"/>
  <c r="AK835" i="79"/>
  <c r="AJ835" i="79"/>
  <c r="AI835" i="79"/>
  <c r="AH835" i="79"/>
  <c r="AG835" i="79"/>
  <c r="AF835" i="79"/>
  <c r="AE835" i="79"/>
  <c r="AR832" i="79"/>
  <c r="AQ832" i="79"/>
  <c r="AP832" i="79"/>
  <c r="AO832" i="79"/>
  <c r="AN832" i="79"/>
  <c r="AM832" i="79"/>
  <c r="AL832" i="79"/>
  <c r="AK832" i="79"/>
  <c r="AJ832" i="79"/>
  <c r="AI832" i="79"/>
  <c r="AH832" i="79"/>
  <c r="AG832" i="79"/>
  <c r="AF832" i="79"/>
  <c r="AE832" i="79"/>
  <c r="AR829" i="79"/>
  <c r="AQ829" i="79"/>
  <c r="AP829" i="79"/>
  <c r="AO829" i="79"/>
  <c r="AN829" i="79"/>
  <c r="AM829" i="79"/>
  <c r="AL829" i="79"/>
  <c r="AK829" i="79"/>
  <c r="AJ829" i="79"/>
  <c r="AI829" i="79"/>
  <c r="AH829" i="79"/>
  <c r="AG829" i="79"/>
  <c r="AF829" i="79"/>
  <c r="AE829" i="79"/>
  <c r="AR826" i="79"/>
  <c r="AQ826" i="79"/>
  <c r="AP826" i="79"/>
  <c r="AO826" i="79"/>
  <c r="AN826" i="79"/>
  <c r="AM826" i="79"/>
  <c r="AL826" i="79"/>
  <c r="AK826" i="79"/>
  <c r="AJ826" i="79"/>
  <c r="AI826" i="79"/>
  <c r="AH826" i="79"/>
  <c r="AG826" i="79"/>
  <c r="AF826" i="79"/>
  <c r="AE826" i="79"/>
  <c r="AR823" i="79"/>
  <c r="AQ823" i="79"/>
  <c r="AP823" i="79"/>
  <c r="AO823" i="79"/>
  <c r="AN823" i="79"/>
  <c r="AM823" i="79"/>
  <c r="AL823" i="79"/>
  <c r="AK823" i="79"/>
  <c r="AJ823" i="79"/>
  <c r="AI823" i="79"/>
  <c r="AH823" i="79"/>
  <c r="AG823" i="79"/>
  <c r="AF823" i="79"/>
  <c r="AE823" i="79"/>
  <c r="AR787" i="79"/>
  <c r="AQ787" i="79"/>
  <c r="AP787" i="79"/>
  <c r="AO787" i="79"/>
  <c r="AN787" i="79"/>
  <c r="AM787" i="79"/>
  <c r="AL787" i="79"/>
  <c r="AK787" i="79"/>
  <c r="AJ787" i="79"/>
  <c r="AI787" i="79"/>
  <c r="AH787" i="79"/>
  <c r="AG787" i="79"/>
  <c r="AF787" i="79"/>
  <c r="AE787" i="79"/>
  <c r="AR784" i="79"/>
  <c r="AQ784" i="79"/>
  <c r="AP784" i="79"/>
  <c r="AO784" i="79"/>
  <c r="AN784" i="79"/>
  <c r="AM784" i="79"/>
  <c r="AL784" i="79"/>
  <c r="AK784" i="79"/>
  <c r="AJ784" i="79"/>
  <c r="AI784" i="79"/>
  <c r="AH784" i="79"/>
  <c r="AG784" i="79"/>
  <c r="AF784" i="79"/>
  <c r="AE784" i="79"/>
  <c r="AR781" i="79"/>
  <c r="AQ781" i="79"/>
  <c r="AP781" i="79"/>
  <c r="AO781" i="79"/>
  <c r="AN781" i="79"/>
  <c r="AM781" i="79"/>
  <c r="AL781" i="79"/>
  <c r="AK781" i="79"/>
  <c r="AJ781" i="79"/>
  <c r="AI781" i="79"/>
  <c r="AH781" i="79"/>
  <c r="AG781" i="79"/>
  <c r="AF781" i="79"/>
  <c r="AE781" i="79"/>
  <c r="AR778" i="79"/>
  <c r="AQ778" i="79"/>
  <c r="AP778" i="79"/>
  <c r="AO778" i="79"/>
  <c r="AN778" i="79"/>
  <c r="AM778" i="79"/>
  <c r="AL778" i="79"/>
  <c r="AK778" i="79"/>
  <c r="AJ778" i="79"/>
  <c r="AI778" i="79"/>
  <c r="AH778" i="79"/>
  <c r="AG778" i="79"/>
  <c r="AF778" i="79"/>
  <c r="AE778" i="79"/>
  <c r="AR775" i="79"/>
  <c r="AQ775" i="79"/>
  <c r="AP775" i="79"/>
  <c r="AO775" i="79"/>
  <c r="AN775" i="79"/>
  <c r="AM775" i="79"/>
  <c r="AL775" i="79"/>
  <c r="AK775" i="79"/>
  <c r="AJ775" i="79"/>
  <c r="AI775" i="79"/>
  <c r="AH775" i="79"/>
  <c r="AG775" i="79"/>
  <c r="AF775" i="79"/>
  <c r="AE775" i="79"/>
  <c r="AR772" i="79"/>
  <c r="AQ772" i="79"/>
  <c r="AP772" i="79"/>
  <c r="AO772" i="79"/>
  <c r="AN772" i="79"/>
  <c r="AM772" i="79"/>
  <c r="AL772" i="79"/>
  <c r="AK772" i="79"/>
  <c r="AJ772" i="79"/>
  <c r="AI772" i="79"/>
  <c r="AH772" i="79"/>
  <c r="AG772" i="79"/>
  <c r="AF772" i="79"/>
  <c r="AE772" i="79"/>
  <c r="AR769" i="79"/>
  <c r="AQ769" i="79"/>
  <c r="AP769" i="79"/>
  <c r="AO769" i="79"/>
  <c r="AN769" i="79"/>
  <c r="AM769" i="79"/>
  <c r="AL769" i="79"/>
  <c r="AK769" i="79"/>
  <c r="AJ769" i="79"/>
  <c r="AI769" i="79"/>
  <c r="AH769" i="79"/>
  <c r="AG769" i="79"/>
  <c r="AF769" i="79"/>
  <c r="AE769" i="79"/>
  <c r="AR766" i="79"/>
  <c r="AQ766" i="79"/>
  <c r="AP766" i="79"/>
  <c r="AO766" i="79"/>
  <c r="AN766" i="79"/>
  <c r="AM766" i="79"/>
  <c r="AL766" i="79"/>
  <c r="AK766" i="79"/>
  <c r="AJ766" i="79"/>
  <c r="AI766" i="79"/>
  <c r="AH766" i="79"/>
  <c r="AG766" i="79"/>
  <c r="AF766" i="79"/>
  <c r="AE766"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K757" i="79"/>
  <c r="AJ757" i="79"/>
  <c r="AI757" i="79"/>
  <c r="AH757" i="79"/>
  <c r="AG757" i="79"/>
  <c r="AF757" i="79"/>
  <c r="AE757" i="79"/>
  <c r="AR754" i="79"/>
  <c r="AQ754" i="79"/>
  <c r="AP754" i="79"/>
  <c r="AO754" i="79"/>
  <c r="AN754" i="79"/>
  <c r="AM754" i="79"/>
  <c r="AL754" i="79"/>
  <c r="AK754" i="79"/>
  <c r="AJ754" i="79"/>
  <c r="AI754" i="79"/>
  <c r="AH754" i="79"/>
  <c r="AG754" i="79"/>
  <c r="AF754" i="79"/>
  <c r="AE754" i="79"/>
  <c r="AR751" i="79"/>
  <c r="AQ751" i="79"/>
  <c r="AP751" i="79"/>
  <c r="AO751" i="79"/>
  <c r="AN751" i="79"/>
  <c r="AM751" i="79"/>
  <c r="AL751" i="79"/>
  <c r="AK751" i="79"/>
  <c r="AJ751" i="79"/>
  <c r="AI751" i="79"/>
  <c r="AH751" i="79"/>
  <c r="AG751" i="79"/>
  <c r="AF751" i="79"/>
  <c r="AE751" i="79"/>
  <c r="AR748" i="79"/>
  <c r="AQ748" i="79"/>
  <c r="AP748" i="79"/>
  <c r="AO748" i="79"/>
  <c r="AN748" i="79"/>
  <c r="AM748" i="79"/>
  <c r="AL748" i="79"/>
  <c r="AK748" i="79"/>
  <c r="AJ748" i="79"/>
  <c r="AI748" i="79"/>
  <c r="AH748" i="79"/>
  <c r="AG748" i="79"/>
  <c r="AF748" i="79"/>
  <c r="AE748" i="79"/>
  <c r="AR744" i="79"/>
  <c r="AQ744" i="79"/>
  <c r="AP744" i="79"/>
  <c r="AO744" i="79"/>
  <c r="AN744" i="79"/>
  <c r="AM744" i="79"/>
  <c r="AL744" i="79"/>
  <c r="AK744" i="79"/>
  <c r="AJ744" i="79"/>
  <c r="AI744" i="79"/>
  <c r="AH744" i="79"/>
  <c r="AG744" i="79"/>
  <c r="AF744" i="79"/>
  <c r="AR741" i="79"/>
  <c r="AQ741" i="79"/>
  <c r="AP741" i="79"/>
  <c r="AO741" i="79"/>
  <c r="AN741" i="79"/>
  <c r="AM741" i="79"/>
  <c r="AL741" i="79"/>
  <c r="AK741" i="79"/>
  <c r="AJ741" i="79"/>
  <c r="AI741" i="79"/>
  <c r="AH741" i="79"/>
  <c r="AG741" i="79"/>
  <c r="AF741" i="79"/>
  <c r="AE741" i="79"/>
  <c r="AR738" i="79"/>
  <c r="AQ738" i="79"/>
  <c r="AP738" i="79"/>
  <c r="AO738" i="79"/>
  <c r="AN738" i="79"/>
  <c r="AM738" i="79"/>
  <c r="AL738" i="79"/>
  <c r="AK738" i="79"/>
  <c r="AJ738" i="79"/>
  <c r="AI738" i="79"/>
  <c r="AH738" i="79"/>
  <c r="AG738" i="79"/>
  <c r="AF738" i="79"/>
  <c r="AR734" i="79"/>
  <c r="AQ734" i="79"/>
  <c r="AP734" i="79"/>
  <c r="AO734" i="79"/>
  <c r="AN734" i="79"/>
  <c r="AM734" i="79"/>
  <c r="AL734" i="79"/>
  <c r="AK734" i="79"/>
  <c r="AJ734" i="79"/>
  <c r="AI734" i="79"/>
  <c r="AH734" i="79"/>
  <c r="AG734" i="79"/>
  <c r="AF734" i="79"/>
  <c r="AE734" i="79"/>
  <c r="AR731" i="79"/>
  <c r="AQ731" i="79"/>
  <c r="AP731" i="79"/>
  <c r="AO731" i="79"/>
  <c r="AN731" i="79"/>
  <c r="AM731" i="79"/>
  <c r="AL731" i="79"/>
  <c r="AK731" i="79"/>
  <c r="AJ731" i="79"/>
  <c r="AI731" i="79"/>
  <c r="AH731" i="79"/>
  <c r="AG731" i="79"/>
  <c r="AF731" i="79"/>
  <c r="AE731" i="79"/>
  <c r="AR728" i="79"/>
  <c r="AQ728" i="79"/>
  <c r="AP728" i="79"/>
  <c r="AO728" i="79"/>
  <c r="AN728" i="79"/>
  <c r="AM728" i="79"/>
  <c r="AL728" i="79"/>
  <c r="AK728" i="79"/>
  <c r="AJ728" i="79"/>
  <c r="AI728" i="79"/>
  <c r="AH728" i="79"/>
  <c r="AG728" i="79"/>
  <c r="AF728" i="79"/>
  <c r="AE728" i="79"/>
  <c r="AR725" i="79"/>
  <c r="AQ725" i="79"/>
  <c r="AP725" i="79"/>
  <c r="AO725" i="79"/>
  <c r="AN725" i="79"/>
  <c r="AM725" i="79"/>
  <c r="AL725" i="79"/>
  <c r="AK725" i="79"/>
  <c r="AJ725" i="79"/>
  <c r="AI725" i="79"/>
  <c r="AH725" i="79"/>
  <c r="AG725" i="79"/>
  <c r="AF725" i="79"/>
  <c r="AE725" i="79"/>
  <c r="AR722" i="79"/>
  <c r="AQ722" i="79"/>
  <c r="AP722" i="79"/>
  <c r="AO722" i="79"/>
  <c r="AN722" i="79"/>
  <c r="AM722" i="79"/>
  <c r="AL722" i="79"/>
  <c r="AK722" i="79"/>
  <c r="AJ722" i="79"/>
  <c r="AI722" i="79"/>
  <c r="AH722" i="79"/>
  <c r="AG722" i="79"/>
  <c r="AF722" i="79"/>
  <c r="AR719" i="79"/>
  <c r="AQ719" i="79"/>
  <c r="AP719" i="79"/>
  <c r="AO719" i="79"/>
  <c r="AN719" i="79"/>
  <c r="AM719" i="79"/>
  <c r="AL719" i="79"/>
  <c r="AK719" i="79"/>
  <c r="AJ719" i="79"/>
  <c r="AI719" i="79"/>
  <c r="AH719" i="79"/>
  <c r="AG719" i="79"/>
  <c r="AF719" i="79"/>
  <c r="AE719" i="79"/>
  <c r="AR715" i="79"/>
  <c r="AR716" i="79" s="1"/>
  <c r="AQ715" i="79"/>
  <c r="AQ716" i="79" s="1"/>
  <c r="AP715" i="79"/>
  <c r="AP716" i="79" s="1"/>
  <c r="AO715" i="79"/>
  <c r="AO716" i="79" s="1"/>
  <c r="AN715" i="79"/>
  <c r="AN716" i="79" s="1"/>
  <c r="AM715" i="79"/>
  <c r="AM716" i="79" s="1"/>
  <c r="AL715" i="79"/>
  <c r="AL716" i="79" s="1"/>
  <c r="AK715" i="79"/>
  <c r="AK716" i="79" s="1"/>
  <c r="AJ715" i="79"/>
  <c r="AJ716" i="79" s="1"/>
  <c r="AE715" i="79"/>
  <c r="AE716" i="79" s="1"/>
  <c r="AR712" i="79"/>
  <c r="AQ712" i="79"/>
  <c r="AP712" i="79"/>
  <c r="AO712" i="79"/>
  <c r="AN712" i="79"/>
  <c r="AM712" i="79"/>
  <c r="AL712" i="79"/>
  <c r="AK712" i="79"/>
  <c r="AJ712" i="79"/>
  <c r="AI712" i="79"/>
  <c r="AH712" i="79"/>
  <c r="AG712" i="79"/>
  <c r="AF712" i="79"/>
  <c r="AE712" i="79"/>
  <c r="AR708" i="79"/>
  <c r="AQ708" i="79"/>
  <c r="AP708" i="79"/>
  <c r="AO708" i="79"/>
  <c r="AN708" i="79"/>
  <c r="AM708" i="79"/>
  <c r="AL708" i="79"/>
  <c r="AK708" i="79"/>
  <c r="AJ708" i="79"/>
  <c r="AI708" i="79"/>
  <c r="AH708" i="79"/>
  <c r="AG708" i="79"/>
  <c r="AF708" i="79"/>
  <c r="AE708" i="79"/>
  <c r="AR705" i="79"/>
  <c r="AQ705" i="79"/>
  <c r="AP705" i="79"/>
  <c r="AO705" i="79"/>
  <c r="AN705" i="79"/>
  <c r="AM705" i="79"/>
  <c r="AL705" i="79"/>
  <c r="AK705" i="79"/>
  <c r="AJ705" i="79"/>
  <c r="AI705" i="79"/>
  <c r="AH705" i="79"/>
  <c r="AG705" i="79"/>
  <c r="AF705" i="79"/>
  <c r="AE705" i="79"/>
  <c r="AR702" i="79"/>
  <c r="AQ702" i="79"/>
  <c r="AP702" i="79"/>
  <c r="AO702" i="79"/>
  <c r="AN702" i="79"/>
  <c r="AM702" i="79"/>
  <c r="AL702" i="79"/>
  <c r="AK702" i="79"/>
  <c r="AJ702" i="79"/>
  <c r="AI702" i="79"/>
  <c r="AH702" i="79"/>
  <c r="AG702" i="79"/>
  <c r="AF702" i="79"/>
  <c r="AE702" i="79"/>
  <c r="AR696" i="79"/>
  <c r="AQ696" i="79"/>
  <c r="AP696" i="79"/>
  <c r="AO696" i="79"/>
  <c r="AN696" i="79"/>
  <c r="AM696" i="79"/>
  <c r="AL696" i="79"/>
  <c r="AK696" i="79"/>
  <c r="AJ696" i="79"/>
  <c r="AI696" i="79"/>
  <c r="AH696" i="79"/>
  <c r="AG696" i="79"/>
  <c r="AF696" i="79"/>
  <c r="AE696" i="79"/>
  <c r="AR671" i="79"/>
  <c r="AQ671" i="79"/>
  <c r="AP671" i="79"/>
  <c r="AO671" i="79"/>
  <c r="AN671" i="79"/>
  <c r="AM671" i="79"/>
  <c r="AL671" i="79"/>
  <c r="AK671" i="79"/>
  <c r="AJ671" i="79"/>
  <c r="AI671" i="79"/>
  <c r="AH671" i="79"/>
  <c r="AG671" i="79"/>
  <c r="AF671" i="79"/>
  <c r="AR667" i="79"/>
  <c r="AQ667" i="79"/>
  <c r="AP667" i="79"/>
  <c r="AO667" i="79"/>
  <c r="AN667" i="79"/>
  <c r="AM667" i="79"/>
  <c r="AL667" i="79"/>
  <c r="AK667" i="79"/>
  <c r="AJ667" i="79"/>
  <c r="AI667" i="79"/>
  <c r="AH667" i="79"/>
  <c r="AG667" i="79"/>
  <c r="AF667" i="79"/>
  <c r="AE667" i="79"/>
  <c r="AR664" i="79"/>
  <c r="AQ664" i="79"/>
  <c r="AP664" i="79"/>
  <c r="AO664" i="79"/>
  <c r="AN664" i="79"/>
  <c r="AM664" i="79"/>
  <c r="AL664" i="79"/>
  <c r="AK664" i="79"/>
  <c r="AJ664" i="79"/>
  <c r="AI664" i="79"/>
  <c r="AH664" i="79"/>
  <c r="AG664" i="79"/>
  <c r="AF664" i="79"/>
  <c r="AE664" i="79"/>
  <c r="AR661" i="79"/>
  <c r="AQ661" i="79"/>
  <c r="AP661" i="79"/>
  <c r="AO661" i="79"/>
  <c r="AN661" i="79"/>
  <c r="AM661" i="79"/>
  <c r="AL661" i="79"/>
  <c r="AK661" i="79"/>
  <c r="AJ661" i="79"/>
  <c r="AI661" i="79"/>
  <c r="AH661" i="79"/>
  <c r="AG661" i="79"/>
  <c r="AF661" i="79"/>
  <c r="AE661" i="79"/>
  <c r="AR657" i="79"/>
  <c r="AQ657" i="79"/>
  <c r="AP657" i="79"/>
  <c r="AO657" i="79"/>
  <c r="AN657" i="79"/>
  <c r="AM657" i="79"/>
  <c r="AL657" i="79"/>
  <c r="AK657" i="79"/>
  <c r="AJ657" i="79"/>
  <c r="AI657" i="79"/>
  <c r="AH657" i="79"/>
  <c r="AG657" i="79"/>
  <c r="AF657" i="79"/>
  <c r="AR654" i="79"/>
  <c r="AQ654" i="79"/>
  <c r="AP654" i="79"/>
  <c r="AO654" i="79"/>
  <c r="AN654" i="79"/>
  <c r="AM654" i="79"/>
  <c r="AL654" i="79"/>
  <c r="AK654" i="79"/>
  <c r="AJ654" i="79"/>
  <c r="AI654" i="79"/>
  <c r="AH654" i="79"/>
  <c r="AG654" i="79"/>
  <c r="AF654" i="79"/>
  <c r="AE654" i="79"/>
  <c r="AR651" i="79"/>
  <c r="AQ651" i="79"/>
  <c r="AP651" i="79"/>
  <c r="AO651" i="79"/>
  <c r="AN651" i="79"/>
  <c r="AM651" i="79"/>
  <c r="AL651" i="79"/>
  <c r="AK651" i="79"/>
  <c r="AJ651" i="79"/>
  <c r="AI651" i="79"/>
  <c r="AH651" i="79"/>
  <c r="AG651" i="79"/>
  <c r="AF651" i="79"/>
  <c r="AE651" i="79"/>
  <c r="AR648" i="79"/>
  <c r="AQ648" i="79"/>
  <c r="AP648" i="79"/>
  <c r="AO648" i="79"/>
  <c r="AN648" i="79"/>
  <c r="AM648" i="79"/>
  <c r="AL648" i="79"/>
  <c r="AK648" i="79"/>
  <c r="AJ648" i="79"/>
  <c r="AI648" i="79"/>
  <c r="AH648" i="79"/>
  <c r="AG648" i="79"/>
  <c r="AF648" i="79"/>
  <c r="AR645" i="79"/>
  <c r="AQ645" i="79"/>
  <c r="AP645" i="79"/>
  <c r="AO645" i="79"/>
  <c r="AN645" i="79"/>
  <c r="AM645" i="79"/>
  <c r="AL645" i="79"/>
  <c r="AK645" i="79"/>
  <c r="AJ645" i="79"/>
  <c r="AI645" i="79"/>
  <c r="AH645" i="79"/>
  <c r="AG645" i="79"/>
  <c r="AF645" i="79"/>
  <c r="AE645" i="79"/>
  <c r="AR641" i="79"/>
  <c r="AQ641" i="79"/>
  <c r="AP641" i="79"/>
  <c r="AO641" i="79"/>
  <c r="AN641" i="79"/>
  <c r="AM641" i="79"/>
  <c r="AL641" i="79"/>
  <c r="AK641" i="79"/>
  <c r="AJ641" i="79"/>
  <c r="AI641" i="79"/>
  <c r="AH641" i="79"/>
  <c r="AG641" i="79"/>
  <c r="AF641" i="79"/>
  <c r="AE641" i="79"/>
  <c r="AR638" i="79"/>
  <c r="AQ638" i="79"/>
  <c r="AP638" i="79"/>
  <c r="AO638" i="79"/>
  <c r="AN638" i="79"/>
  <c r="AM638" i="79"/>
  <c r="AL638" i="79"/>
  <c r="AK638" i="79"/>
  <c r="AJ638" i="79"/>
  <c r="AI638" i="79"/>
  <c r="AH638" i="79"/>
  <c r="AG638" i="79"/>
  <c r="AF638" i="79"/>
  <c r="AE638" i="79"/>
  <c r="AR635" i="79"/>
  <c r="AQ635" i="79"/>
  <c r="AP635" i="79"/>
  <c r="AO635" i="79"/>
  <c r="AN635" i="79"/>
  <c r="AM635" i="79"/>
  <c r="AL635" i="79"/>
  <c r="AK635" i="79"/>
  <c r="AJ635" i="79"/>
  <c r="AI635" i="79"/>
  <c r="AH635" i="79"/>
  <c r="AG635" i="79"/>
  <c r="AF635" i="79"/>
  <c r="AE635" i="79"/>
  <c r="AR632" i="79"/>
  <c r="AQ632" i="79"/>
  <c r="AP632" i="79"/>
  <c r="AO632" i="79"/>
  <c r="AN632" i="79"/>
  <c r="AM632" i="79"/>
  <c r="AL632" i="79"/>
  <c r="AK632" i="79"/>
  <c r="AJ632" i="79"/>
  <c r="AI632" i="79"/>
  <c r="AH632" i="79"/>
  <c r="AG632" i="79"/>
  <c r="AF632" i="79"/>
  <c r="AE632" i="79"/>
  <c r="AR629" i="79"/>
  <c r="AQ629" i="79"/>
  <c r="AP629" i="79"/>
  <c r="AO629" i="79"/>
  <c r="AN629" i="79"/>
  <c r="AM629" i="79"/>
  <c r="AL629" i="79"/>
  <c r="AK629" i="79"/>
  <c r="AJ629" i="79"/>
  <c r="AI629" i="79"/>
  <c r="AH629" i="79"/>
  <c r="AG629" i="79"/>
  <c r="AF629" i="79"/>
  <c r="AE629" i="79"/>
  <c r="AR593" i="79"/>
  <c r="AQ593" i="79"/>
  <c r="AP593" i="79"/>
  <c r="AO593" i="79"/>
  <c r="AN593" i="79"/>
  <c r="AM593" i="79"/>
  <c r="AL593" i="79"/>
  <c r="AK593" i="79"/>
  <c r="AJ593" i="79"/>
  <c r="AI593" i="79"/>
  <c r="AH593" i="79"/>
  <c r="AG593" i="79"/>
  <c r="AF593" i="79"/>
  <c r="AE593" i="79"/>
  <c r="AR583" i="79"/>
  <c r="AQ583" i="79"/>
  <c r="AP583" i="79"/>
  <c r="AO583" i="79"/>
  <c r="AN583" i="79"/>
  <c r="AM583" i="79"/>
  <c r="AL583" i="79"/>
  <c r="AK583" i="79"/>
  <c r="AJ583" i="79"/>
  <c r="AI583" i="79"/>
  <c r="AH583" i="79"/>
  <c r="AG583" i="79"/>
  <c r="AF583" i="79"/>
  <c r="AE583" i="79"/>
  <c r="AR580" i="79"/>
  <c r="AQ580" i="79"/>
  <c r="AP580" i="79"/>
  <c r="AO580" i="79"/>
  <c r="AN580" i="79"/>
  <c r="AM580" i="79"/>
  <c r="AL580" i="79"/>
  <c r="AK580" i="79"/>
  <c r="AJ580" i="79"/>
  <c r="AI580" i="79"/>
  <c r="AH580" i="79"/>
  <c r="AG580" i="79"/>
  <c r="AF580" i="79"/>
  <c r="AE580" i="79"/>
  <c r="AR577" i="79"/>
  <c r="AQ577" i="79"/>
  <c r="AP577" i="79"/>
  <c r="AO577" i="79"/>
  <c r="AN577" i="79"/>
  <c r="AM577" i="79"/>
  <c r="AL577" i="79"/>
  <c r="AK577" i="79"/>
  <c r="AJ577" i="79"/>
  <c r="AI577" i="79"/>
  <c r="AH577" i="79"/>
  <c r="AG577" i="79"/>
  <c r="AF577" i="79"/>
  <c r="AE577" i="79"/>
  <c r="AR574" i="79"/>
  <c r="AQ574" i="79"/>
  <c r="AP574" i="79"/>
  <c r="AO574" i="79"/>
  <c r="AN574" i="79"/>
  <c r="AM574" i="79"/>
  <c r="AL574" i="79"/>
  <c r="AK574" i="79"/>
  <c r="AJ574" i="79"/>
  <c r="AI574" i="79"/>
  <c r="AH574" i="79"/>
  <c r="AG574" i="79"/>
  <c r="AF574" i="79"/>
  <c r="AE574" i="79"/>
  <c r="AR571" i="79"/>
  <c r="AQ571" i="79"/>
  <c r="AP571" i="79"/>
  <c r="AO571" i="79"/>
  <c r="AN571" i="79"/>
  <c r="AM571" i="79"/>
  <c r="AL571" i="79"/>
  <c r="AK571" i="79"/>
  <c r="AJ571" i="79"/>
  <c r="AI571" i="79"/>
  <c r="AH571" i="79"/>
  <c r="AG571" i="79"/>
  <c r="AF571" i="79"/>
  <c r="AE571" i="79"/>
  <c r="AR568" i="79"/>
  <c r="AQ568" i="79"/>
  <c r="AP568" i="79"/>
  <c r="AO568" i="79"/>
  <c r="AN568" i="79"/>
  <c r="AM568" i="79"/>
  <c r="AL568" i="79"/>
  <c r="AK568" i="79"/>
  <c r="AJ568" i="79"/>
  <c r="AI568" i="79"/>
  <c r="AH568" i="79"/>
  <c r="AG568" i="79"/>
  <c r="AF568" i="79"/>
  <c r="AE568" i="79"/>
  <c r="AR565" i="79"/>
  <c r="AQ565" i="79"/>
  <c r="AP565" i="79"/>
  <c r="AO565" i="79"/>
  <c r="AN565" i="79"/>
  <c r="AM565" i="79"/>
  <c r="AL565" i="79"/>
  <c r="AK565" i="79"/>
  <c r="AJ565" i="79"/>
  <c r="AI565" i="79"/>
  <c r="AH565" i="79"/>
  <c r="AG565" i="79"/>
  <c r="AF565" i="79"/>
  <c r="AE565" i="79"/>
  <c r="AR562" i="79"/>
  <c r="AQ562" i="79"/>
  <c r="AP562" i="79"/>
  <c r="AO562" i="79"/>
  <c r="AN562" i="79"/>
  <c r="AM562" i="79"/>
  <c r="AL562" i="79"/>
  <c r="AK562" i="79"/>
  <c r="AJ562" i="79"/>
  <c r="AI562" i="79"/>
  <c r="AH562" i="79"/>
  <c r="AG562" i="79"/>
  <c r="AF562" i="79"/>
  <c r="AE562" i="79"/>
  <c r="AR559" i="79"/>
  <c r="AQ559" i="79"/>
  <c r="AP559" i="79"/>
  <c r="AO559" i="79"/>
  <c r="AN559" i="79"/>
  <c r="AM559" i="79"/>
  <c r="AL559" i="79"/>
  <c r="AK559" i="79"/>
  <c r="AJ559" i="79"/>
  <c r="AI559" i="79"/>
  <c r="AH559" i="79"/>
  <c r="AG559" i="79"/>
  <c r="AF559" i="79"/>
  <c r="AE559" i="79"/>
  <c r="AR556" i="79"/>
  <c r="AQ556" i="79"/>
  <c r="AP556" i="79"/>
  <c r="AO556" i="79"/>
  <c r="AN556" i="79"/>
  <c r="AM556" i="79"/>
  <c r="AL556" i="79"/>
  <c r="AK556" i="79"/>
  <c r="AJ556" i="79"/>
  <c r="AI556" i="79"/>
  <c r="AH556" i="79"/>
  <c r="AG556" i="79"/>
  <c r="AF556" i="79"/>
  <c r="AE556" i="79"/>
  <c r="AR553" i="79"/>
  <c r="AQ553" i="79"/>
  <c r="AP553" i="79"/>
  <c r="AO553" i="79"/>
  <c r="AN553" i="79"/>
  <c r="AM553" i="79"/>
  <c r="AL553" i="79"/>
  <c r="AK553" i="79"/>
  <c r="AJ553" i="79"/>
  <c r="AI553" i="79"/>
  <c r="AH553" i="79"/>
  <c r="AG553" i="79"/>
  <c r="AF553" i="79"/>
  <c r="AE553" i="79"/>
  <c r="AR550" i="79"/>
  <c r="AQ550" i="79"/>
  <c r="AP550" i="79"/>
  <c r="AO550" i="79"/>
  <c r="AN550" i="79"/>
  <c r="AM550" i="79"/>
  <c r="AL550" i="79"/>
  <c r="AK550" i="79"/>
  <c r="AJ550" i="79"/>
  <c r="AI550" i="79"/>
  <c r="AH550" i="79"/>
  <c r="AG550" i="79"/>
  <c r="AF550" i="79"/>
  <c r="AE550" i="79"/>
  <c r="AR547" i="79"/>
  <c r="AQ547" i="79"/>
  <c r="AP547" i="79"/>
  <c r="AO547" i="79"/>
  <c r="AN547" i="79"/>
  <c r="AM547" i="79"/>
  <c r="AL547" i="79"/>
  <c r="AK547" i="79"/>
  <c r="AJ547" i="79"/>
  <c r="AI547" i="79"/>
  <c r="AH547" i="79"/>
  <c r="AG547" i="79"/>
  <c r="AF547" i="79"/>
  <c r="AR543" i="79"/>
  <c r="AQ543" i="79"/>
  <c r="AP543" i="79"/>
  <c r="AO543" i="79"/>
  <c r="AN543" i="79"/>
  <c r="AM543" i="79"/>
  <c r="AL543" i="79"/>
  <c r="AK543" i="79"/>
  <c r="AJ543" i="79"/>
  <c r="AI543" i="79"/>
  <c r="AH543" i="79"/>
  <c r="AG543" i="79"/>
  <c r="AF543" i="79"/>
  <c r="AE543" i="79"/>
  <c r="AR540" i="79"/>
  <c r="AQ540" i="79"/>
  <c r="AP540" i="79"/>
  <c r="AO540" i="79"/>
  <c r="AN540" i="79"/>
  <c r="AM540" i="79"/>
  <c r="AL540" i="79"/>
  <c r="AK540" i="79"/>
  <c r="AJ540" i="79"/>
  <c r="AI540" i="79"/>
  <c r="AH540" i="79"/>
  <c r="AG540" i="79"/>
  <c r="AF540" i="79"/>
  <c r="AE540" i="79"/>
  <c r="AR537" i="79"/>
  <c r="AQ537" i="79"/>
  <c r="AP537" i="79"/>
  <c r="AO537" i="79"/>
  <c r="AN537" i="79"/>
  <c r="AM537" i="79"/>
  <c r="AL537" i="79"/>
  <c r="AK537" i="79"/>
  <c r="AJ537" i="79"/>
  <c r="AI537" i="79"/>
  <c r="AH537" i="79"/>
  <c r="AG537" i="79"/>
  <c r="AF537" i="79"/>
  <c r="AE537" i="79"/>
  <c r="AR533" i="79"/>
  <c r="AQ533" i="79"/>
  <c r="AP533" i="79"/>
  <c r="AO533" i="79"/>
  <c r="AN533" i="79"/>
  <c r="AM533" i="79"/>
  <c r="AL533" i="79"/>
  <c r="AK533" i="79"/>
  <c r="AJ533" i="79"/>
  <c r="AI533" i="79"/>
  <c r="AH533" i="79"/>
  <c r="AG533" i="79"/>
  <c r="AF533" i="79"/>
  <c r="AE533" i="79"/>
  <c r="AR530" i="79"/>
  <c r="AQ530" i="79"/>
  <c r="AP530" i="79"/>
  <c r="AO530" i="79"/>
  <c r="AN530" i="79"/>
  <c r="AM530" i="79"/>
  <c r="AL530" i="79"/>
  <c r="AK530" i="79"/>
  <c r="AJ530" i="79"/>
  <c r="AI530" i="79"/>
  <c r="AH530" i="79"/>
  <c r="AG530" i="79"/>
  <c r="AF530" i="79"/>
  <c r="AE530" i="79"/>
  <c r="AR527" i="79"/>
  <c r="AQ527" i="79"/>
  <c r="AP527" i="79"/>
  <c r="AO527" i="79"/>
  <c r="AN527" i="79"/>
  <c r="AM527" i="79"/>
  <c r="AL527" i="79"/>
  <c r="AK527" i="79"/>
  <c r="AJ527" i="79"/>
  <c r="AI527" i="79"/>
  <c r="AH527" i="79"/>
  <c r="AG527" i="79"/>
  <c r="AF527" i="79"/>
  <c r="AE527" i="79"/>
  <c r="AR524" i="79"/>
  <c r="AQ524" i="79"/>
  <c r="AP524" i="79"/>
  <c r="AO524" i="79"/>
  <c r="AN524" i="79"/>
  <c r="AM524" i="79"/>
  <c r="AL524" i="79"/>
  <c r="AK524" i="79"/>
  <c r="AJ524" i="79"/>
  <c r="AI524" i="79"/>
  <c r="AH524" i="79"/>
  <c r="AG524" i="79"/>
  <c r="AF524" i="79"/>
  <c r="AE524" i="79"/>
  <c r="AR521" i="79"/>
  <c r="AQ521" i="79"/>
  <c r="AP521" i="79"/>
  <c r="AO521" i="79"/>
  <c r="AN521" i="79"/>
  <c r="AM521" i="79"/>
  <c r="AL521" i="79"/>
  <c r="AK521" i="79"/>
  <c r="AJ521" i="79"/>
  <c r="AI521" i="79"/>
  <c r="AH521" i="79"/>
  <c r="AG521" i="79"/>
  <c r="AF521" i="79"/>
  <c r="AE521" i="79"/>
  <c r="AR518" i="79"/>
  <c r="AQ518" i="79"/>
  <c r="AP518" i="79"/>
  <c r="AO518" i="79"/>
  <c r="AN518" i="79"/>
  <c r="AM518" i="79"/>
  <c r="AL518" i="79"/>
  <c r="AK518" i="79"/>
  <c r="AJ518" i="79"/>
  <c r="AI518" i="79"/>
  <c r="AH518" i="79"/>
  <c r="AG518" i="79"/>
  <c r="AF518" i="79"/>
  <c r="AE518" i="79"/>
  <c r="AR512" i="79"/>
  <c r="AR513" i="79" s="1"/>
  <c r="AR514" i="79" s="1"/>
  <c r="AR515" i="79" s="1"/>
  <c r="AQ512" i="79"/>
  <c r="AQ513" i="79" s="1"/>
  <c r="AQ514" i="79" s="1"/>
  <c r="AQ515" i="79" s="1"/>
  <c r="AP512" i="79"/>
  <c r="AP513" i="79" s="1"/>
  <c r="AP514" i="79" s="1"/>
  <c r="AP515" i="79" s="1"/>
  <c r="AO512" i="79"/>
  <c r="AO513" i="79" s="1"/>
  <c r="AO514" i="79" s="1"/>
  <c r="AO515" i="79" s="1"/>
  <c r="AN512" i="79"/>
  <c r="AN513" i="79" s="1"/>
  <c r="AN514" i="79" s="1"/>
  <c r="AN515" i="79" s="1"/>
  <c r="AM512" i="79"/>
  <c r="AM513" i="79" s="1"/>
  <c r="AM514" i="79" s="1"/>
  <c r="AM515" i="79" s="1"/>
  <c r="AL512" i="79"/>
  <c r="AL513" i="79" s="1"/>
  <c r="AL514" i="79" s="1"/>
  <c r="AL515" i="79" s="1"/>
  <c r="AK512" i="79"/>
  <c r="AK513" i="79" s="1"/>
  <c r="AK514" i="79" s="1"/>
  <c r="AK515" i="79" s="1"/>
  <c r="AJ512" i="79"/>
  <c r="AJ513" i="79" s="1"/>
  <c r="AJ514" i="79" s="1"/>
  <c r="AJ515" i="79" s="1"/>
  <c r="AI512" i="79"/>
  <c r="AI513" i="79" s="1"/>
  <c r="AH512" i="79"/>
  <c r="AH513" i="79" s="1"/>
  <c r="AG512" i="79"/>
  <c r="AG513" i="79" s="1"/>
  <c r="AF512" i="79"/>
  <c r="AF513" i="79" s="1"/>
  <c r="AF514" i="79" s="1"/>
  <c r="AF515" i="79" s="1"/>
  <c r="AE512" i="79"/>
  <c r="AE513" i="79" s="1"/>
  <c r="AE514" i="79" s="1"/>
  <c r="AE515" i="79" s="1"/>
  <c r="AR509" i="79"/>
  <c r="AQ509" i="79"/>
  <c r="AP509" i="79"/>
  <c r="AO509" i="79"/>
  <c r="AN509" i="79"/>
  <c r="AM509" i="79"/>
  <c r="AL509" i="79"/>
  <c r="AK509" i="79"/>
  <c r="AJ509" i="79"/>
  <c r="AI509" i="79"/>
  <c r="AH509" i="79"/>
  <c r="AG509" i="79"/>
  <c r="AF509" i="79"/>
  <c r="AE509" i="79"/>
  <c r="AR505" i="79"/>
  <c r="AQ505" i="79"/>
  <c r="AP505" i="79"/>
  <c r="AO505" i="79"/>
  <c r="AN505" i="79"/>
  <c r="AM505" i="79"/>
  <c r="AL505" i="79"/>
  <c r="AK505" i="79"/>
  <c r="AJ505" i="79"/>
  <c r="AI505" i="79"/>
  <c r="AH505" i="79"/>
  <c r="AG505" i="79"/>
  <c r="AF505" i="79"/>
  <c r="AE505" i="79"/>
  <c r="AR502" i="79"/>
  <c r="AQ502" i="79"/>
  <c r="AP502" i="79"/>
  <c r="AO502" i="79"/>
  <c r="AN502" i="79"/>
  <c r="AM502" i="79"/>
  <c r="AL502" i="79"/>
  <c r="AK502" i="79"/>
  <c r="AJ502" i="79"/>
  <c r="AI502" i="79"/>
  <c r="AH502" i="79"/>
  <c r="AG502" i="79"/>
  <c r="AF502" i="79"/>
  <c r="AE502" i="79"/>
  <c r="AR499" i="79"/>
  <c r="AQ499" i="79"/>
  <c r="AP499" i="79"/>
  <c r="AO499" i="79"/>
  <c r="AN499" i="79"/>
  <c r="AM499" i="79"/>
  <c r="AL499" i="79"/>
  <c r="AK499" i="79"/>
  <c r="AJ499" i="79"/>
  <c r="AI499" i="79"/>
  <c r="AH499" i="79"/>
  <c r="AG499" i="79"/>
  <c r="AF499" i="79"/>
  <c r="AE499" i="79"/>
  <c r="AR493" i="79"/>
  <c r="AQ493" i="79"/>
  <c r="AP493" i="79"/>
  <c r="AO493" i="79"/>
  <c r="AN493" i="79"/>
  <c r="AM493" i="79"/>
  <c r="AL493" i="79"/>
  <c r="AK493" i="79"/>
  <c r="AJ493" i="79"/>
  <c r="AI493" i="79"/>
  <c r="AH493" i="79"/>
  <c r="AG493" i="79"/>
  <c r="AF493" i="79"/>
  <c r="AE493" i="79"/>
  <c r="AR468" i="79"/>
  <c r="AQ468" i="79"/>
  <c r="AP468" i="79"/>
  <c r="AO468" i="79"/>
  <c r="AN468" i="79"/>
  <c r="AM468" i="79"/>
  <c r="AL468" i="79"/>
  <c r="AK468" i="79"/>
  <c r="AJ468" i="79"/>
  <c r="AI468" i="79"/>
  <c r="AH468" i="79"/>
  <c r="AG468" i="79"/>
  <c r="AF468" i="79"/>
  <c r="AR464" i="79"/>
  <c r="AQ464" i="79"/>
  <c r="AP464" i="79"/>
  <c r="AO464" i="79"/>
  <c r="AN464" i="79"/>
  <c r="AM464" i="79"/>
  <c r="AL464" i="79"/>
  <c r="AK464" i="79"/>
  <c r="AJ464" i="79"/>
  <c r="AI464" i="79"/>
  <c r="AH464" i="79"/>
  <c r="AG464" i="79"/>
  <c r="AF464" i="79"/>
  <c r="AE464" i="79"/>
  <c r="AR461" i="79"/>
  <c r="AQ461" i="79"/>
  <c r="AP461" i="79"/>
  <c r="AO461" i="79"/>
  <c r="AN461" i="79"/>
  <c r="AM461" i="79"/>
  <c r="AL461" i="79"/>
  <c r="AK461" i="79"/>
  <c r="AJ461" i="79"/>
  <c r="AI461" i="79"/>
  <c r="AH461" i="79"/>
  <c r="AG461" i="79"/>
  <c r="AF461" i="79"/>
  <c r="AE461" i="79"/>
  <c r="AR458" i="79"/>
  <c r="AQ458" i="79"/>
  <c r="AP458" i="79"/>
  <c r="AO458" i="79"/>
  <c r="AN458" i="79"/>
  <c r="AM458" i="79"/>
  <c r="AL458" i="79"/>
  <c r="AK458" i="79"/>
  <c r="AJ458" i="79"/>
  <c r="AI458" i="79"/>
  <c r="AH458" i="79"/>
  <c r="AG458" i="79"/>
  <c r="AF458" i="79"/>
  <c r="AE458" i="79"/>
  <c r="AR454" i="79"/>
  <c r="AQ454" i="79"/>
  <c r="AP454" i="79"/>
  <c r="AO454" i="79"/>
  <c r="AN454" i="79"/>
  <c r="AM454" i="79"/>
  <c r="AL454" i="79"/>
  <c r="AK454" i="79"/>
  <c r="AJ454" i="79"/>
  <c r="AI454" i="79"/>
  <c r="AH454" i="79"/>
  <c r="AG454" i="79"/>
  <c r="AF454" i="79"/>
  <c r="AE454" i="79"/>
  <c r="AR451" i="79"/>
  <c r="AQ451" i="79"/>
  <c r="AP451" i="79"/>
  <c r="AO451" i="79"/>
  <c r="AN451" i="79"/>
  <c r="AM451" i="79"/>
  <c r="AL451" i="79"/>
  <c r="AK451" i="79"/>
  <c r="AJ451" i="79"/>
  <c r="AI451" i="79"/>
  <c r="AH451" i="79"/>
  <c r="AG451" i="79"/>
  <c r="AF451" i="79"/>
  <c r="AE451" i="79"/>
  <c r="AR448" i="79"/>
  <c r="AQ448" i="79"/>
  <c r="AP448" i="79"/>
  <c r="AO448" i="79"/>
  <c r="AN448" i="79"/>
  <c r="AM448" i="79"/>
  <c r="AL448" i="79"/>
  <c r="AK448" i="79"/>
  <c r="AJ448" i="79"/>
  <c r="AI448" i="79"/>
  <c r="AH448" i="79"/>
  <c r="AG448" i="79"/>
  <c r="AF448" i="79"/>
  <c r="AE448" i="79"/>
  <c r="AR445" i="79"/>
  <c r="AQ445" i="79"/>
  <c r="AP445" i="79"/>
  <c r="AO445" i="79"/>
  <c r="AN445" i="79"/>
  <c r="AM445" i="79"/>
  <c r="AL445" i="79"/>
  <c r="AK445" i="79"/>
  <c r="AJ445" i="79"/>
  <c r="AI445" i="79"/>
  <c r="AH445" i="79"/>
  <c r="AG445" i="79"/>
  <c r="AF445" i="79"/>
  <c r="AE445" i="79"/>
  <c r="AR442" i="79"/>
  <c r="AQ442" i="79"/>
  <c r="AP442" i="79"/>
  <c r="AO442" i="79"/>
  <c r="AN442" i="79"/>
  <c r="AM442" i="79"/>
  <c r="AL442" i="79"/>
  <c r="AK442" i="79"/>
  <c r="AJ442" i="79"/>
  <c r="AI442" i="79"/>
  <c r="AH442" i="79"/>
  <c r="AG442" i="79"/>
  <c r="AF442" i="79"/>
  <c r="AE442" i="79"/>
  <c r="AR438" i="79"/>
  <c r="AQ438" i="79"/>
  <c r="AP438" i="79"/>
  <c r="AO438" i="79"/>
  <c r="AN438" i="79"/>
  <c r="AM438" i="79"/>
  <c r="AL438" i="79"/>
  <c r="AK438" i="79"/>
  <c r="AJ438" i="79"/>
  <c r="AI438" i="79"/>
  <c r="AH438" i="79"/>
  <c r="AG438" i="79"/>
  <c r="AF438" i="79"/>
  <c r="AE438" i="79"/>
  <c r="AR435" i="79"/>
  <c r="AQ435" i="79"/>
  <c r="AP435" i="79"/>
  <c r="AO435" i="79"/>
  <c r="AN435" i="79"/>
  <c r="AM435" i="79"/>
  <c r="AL435" i="79"/>
  <c r="AK435" i="79"/>
  <c r="AJ435" i="79"/>
  <c r="AI435" i="79"/>
  <c r="AH435" i="79"/>
  <c r="AG435" i="79"/>
  <c r="AF435" i="79"/>
  <c r="AE435" i="79"/>
  <c r="AR432" i="79"/>
  <c r="AQ432" i="79"/>
  <c r="AP432" i="79"/>
  <c r="AO432" i="79"/>
  <c r="AN432" i="79"/>
  <c r="AM432" i="79"/>
  <c r="AL432" i="79"/>
  <c r="AK432" i="79"/>
  <c r="AJ432" i="79"/>
  <c r="AI432" i="79"/>
  <c r="AH432" i="79"/>
  <c r="AG432" i="79"/>
  <c r="AF432" i="79"/>
  <c r="AE432" i="79"/>
  <c r="AR390" i="79"/>
  <c r="AQ390" i="79"/>
  <c r="AP390" i="79"/>
  <c r="AO390" i="79"/>
  <c r="AN390" i="79"/>
  <c r="AM390" i="79"/>
  <c r="AL390" i="79"/>
  <c r="AK390" i="79"/>
  <c r="AJ390" i="79"/>
  <c r="AI390" i="79"/>
  <c r="AH390" i="79"/>
  <c r="AG390" i="79"/>
  <c r="AF390" i="79"/>
  <c r="AR387" i="79"/>
  <c r="AQ387" i="79"/>
  <c r="AP387" i="79"/>
  <c r="AO387" i="79"/>
  <c r="AN387" i="79"/>
  <c r="AM387" i="79"/>
  <c r="AL387" i="79"/>
  <c r="AK387" i="79"/>
  <c r="AJ387" i="79"/>
  <c r="AI387" i="79"/>
  <c r="AH387" i="79"/>
  <c r="AG387" i="79"/>
  <c r="AF387" i="79"/>
  <c r="AE387" i="79"/>
  <c r="AR384" i="79"/>
  <c r="AQ384" i="79"/>
  <c r="AP384" i="79"/>
  <c r="AO384" i="79"/>
  <c r="AN384" i="79"/>
  <c r="AM384" i="79"/>
  <c r="AL384" i="79"/>
  <c r="AK384" i="79"/>
  <c r="AJ384" i="79"/>
  <c r="AI384" i="79"/>
  <c r="AH384" i="79"/>
  <c r="AG384" i="79"/>
  <c r="AF384" i="79"/>
  <c r="AR381" i="79"/>
  <c r="AQ381" i="79"/>
  <c r="AP381" i="79"/>
  <c r="AO381" i="79"/>
  <c r="AN381" i="79"/>
  <c r="AM381" i="79"/>
  <c r="AL381" i="79"/>
  <c r="AK381" i="79"/>
  <c r="AJ381" i="79"/>
  <c r="AI381" i="79"/>
  <c r="AH381" i="79"/>
  <c r="AG381" i="79"/>
  <c r="AF381" i="79"/>
  <c r="AE381" i="79"/>
  <c r="AR378" i="79"/>
  <c r="AQ378" i="79"/>
  <c r="AP378" i="79"/>
  <c r="AO378" i="79"/>
  <c r="AN378" i="79"/>
  <c r="AM378" i="79"/>
  <c r="AL378" i="79"/>
  <c r="AK378" i="79"/>
  <c r="AJ378" i="79"/>
  <c r="AI378" i="79"/>
  <c r="AH378" i="79"/>
  <c r="AG378" i="79"/>
  <c r="AF378" i="79"/>
  <c r="AE378" i="79"/>
  <c r="AR375" i="79"/>
  <c r="AQ375" i="79"/>
  <c r="AP375" i="79"/>
  <c r="AO375" i="79"/>
  <c r="AN375" i="79"/>
  <c r="AM375" i="79"/>
  <c r="AL375" i="79"/>
  <c r="AK375" i="79"/>
  <c r="AJ375" i="79"/>
  <c r="AI375" i="79"/>
  <c r="AH375" i="79"/>
  <c r="AG375" i="79"/>
  <c r="AF375" i="79"/>
  <c r="AE375" i="79"/>
  <c r="AR372" i="79"/>
  <c r="AQ372" i="79"/>
  <c r="AP372" i="79"/>
  <c r="AO372" i="79"/>
  <c r="AN372" i="79"/>
  <c r="AM372" i="79"/>
  <c r="AL372" i="79"/>
  <c r="AK372" i="79"/>
  <c r="AJ372" i="79"/>
  <c r="AI372" i="79"/>
  <c r="AH372" i="79"/>
  <c r="AG372" i="79"/>
  <c r="AF372" i="79"/>
  <c r="AE372" i="79"/>
  <c r="AR369" i="79"/>
  <c r="AQ369" i="79"/>
  <c r="AP369" i="79"/>
  <c r="AO369" i="79"/>
  <c r="AN369" i="79"/>
  <c r="AM369" i="79"/>
  <c r="AL369" i="79"/>
  <c r="AK369" i="79"/>
  <c r="AJ369" i="79"/>
  <c r="AI369" i="79"/>
  <c r="AH369" i="79"/>
  <c r="AG369" i="79"/>
  <c r="AF369" i="79"/>
  <c r="AE369" i="79"/>
  <c r="AR366" i="79"/>
  <c r="AQ366" i="79"/>
  <c r="AP366" i="79"/>
  <c r="AO366" i="79"/>
  <c r="AN366" i="79"/>
  <c r="AM366" i="79"/>
  <c r="AL366" i="79"/>
  <c r="AK366" i="79"/>
  <c r="AJ366" i="79"/>
  <c r="AI366" i="79"/>
  <c r="AH366" i="79"/>
  <c r="AG366" i="79"/>
  <c r="AF366" i="79"/>
  <c r="AE366" i="79"/>
  <c r="AR363" i="79"/>
  <c r="AQ363" i="79"/>
  <c r="AP363" i="79"/>
  <c r="AO363" i="79"/>
  <c r="AN363" i="79"/>
  <c r="AM363" i="79"/>
  <c r="AL363" i="79"/>
  <c r="AK363" i="79"/>
  <c r="AJ363" i="79"/>
  <c r="AI363" i="79"/>
  <c r="AH363" i="79"/>
  <c r="AG363" i="79"/>
  <c r="AF363" i="79"/>
  <c r="AE363" i="79"/>
  <c r="AR360" i="79"/>
  <c r="AQ360" i="79"/>
  <c r="AP360" i="79"/>
  <c r="AO360" i="79"/>
  <c r="AN360" i="79"/>
  <c r="AM360" i="79"/>
  <c r="AL360" i="79"/>
  <c r="AK360" i="79"/>
  <c r="AJ360" i="79"/>
  <c r="AI360" i="79"/>
  <c r="AH360" i="79"/>
  <c r="AG360" i="79"/>
  <c r="AF360" i="79"/>
  <c r="AE360" i="79"/>
  <c r="AR357" i="79"/>
  <c r="AQ357" i="79"/>
  <c r="AP357" i="79"/>
  <c r="AO357" i="79"/>
  <c r="AN357" i="79"/>
  <c r="AM357" i="79"/>
  <c r="AL357" i="79"/>
  <c r="AK357" i="79"/>
  <c r="AJ357" i="79"/>
  <c r="AI357" i="79"/>
  <c r="AH357" i="79"/>
  <c r="AG357" i="79"/>
  <c r="AF357" i="79"/>
  <c r="AE357" i="79"/>
  <c r="AR354" i="79"/>
  <c r="AQ354" i="79"/>
  <c r="AP354" i="79"/>
  <c r="AO354" i="79"/>
  <c r="AN354" i="79"/>
  <c r="AM354" i="79"/>
  <c r="AL354" i="79"/>
  <c r="AK354" i="79"/>
  <c r="AJ354" i="79"/>
  <c r="AI354" i="79"/>
  <c r="AH354" i="79"/>
  <c r="AG354" i="79"/>
  <c r="AF354" i="79"/>
  <c r="AE354" i="79"/>
  <c r="AR351" i="79"/>
  <c r="AQ351" i="79"/>
  <c r="AP351" i="79"/>
  <c r="AO351" i="79"/>
  <c r="AN351" i="79"/>
  <c r="AM351" i="79"/>
  <c r="AL351" i="79"/>
  <c r="AK351" i="79"/>
  <c r="AJ351" i="79"/>
  <c r="AI351" i="79"/>
  <c r="AH351" i="79"/>
  <c r="AG351" i="79"/>
  <c r="AF351" i="79"/>
  <c r="AE351" i="79"/>
  <c r="AR347" i="79"/>
  <c r="AQ347" i="79"/>
  <c r="AP347" i="79"/>
  <c r="AO347" i="79"/>
  <c r="AN347" i="79"/>
  <c r="AM347" i="79"/>
  <c r="AL347" i="79"/>
  <c r="AK347" i="79"/>
  <c r="AJ347" i="79"/>
  <c r="AI347" i="79"/>
  <c r="AH347" i="79"/>
  <c r="AG347" i="79"/>
  <c r="AF347" i="79"/>
  <c r="AE347" i="79"/>
  <c r="AR344" i="79"/>
  <c r="AQ344" i="79"/>
  <c r="AP344" i="79"/>
  <c r="AO344" i="79"/>
  <c r="AN344" i="79"/>
  <c r="AM344" i="79"/>
  <c r="AL344" i="79"/>
  <c r="AK344" i="79"/>
  <c r="AJ344" i="79"/>
  <c r="AI344" i="79"/>
  <c r="AH344" i="79"/>
  <c r="AG344" i="79"/>
  <c r="AF344" i="79"/>
  <c r="AE344" i="79"/>
  <c r="AR341" i="79"/>
  <c r="AQ341" i="79"/>
  <c r="AP341" i="79"/>
  <c r="AO341" i="79"/>
  <c r="AN341" i="79"/>
  <c r="AM341" i="79"/>
  <c r="AL341" i="79"/>
  <c r="AK341" i="79"/>
  <c r="AJ341" i="79"/>
  <c r="AI341" i="79"/>
  <c r="AH341" i="79"/>
  <c r="AG341" i="79"/>
  <c r="AF341" i="79"/>
  <c r="AE341" i="79"/>
  <c r="AR337" i="79"/>
  <c r="AQ337" i="79"/>
  <c r="AP337" i="79"/>
  <c r="AO337" i="79"/>
  <c r="AN337" i="79"/>
  <c r="AM337" i="79"/>
  <c r="AL337" i="79"/>
  <c r="AK337" i="79"/>
  <c r="AJ337" i="79"/>
  <c r="AI337" i="79"/>
  <c r="AH337" i="79"/>
  <c r="AG337" i="79"/>
  <c r="AF337" i="79"/>
  <c r="AE337" i="79"/>
  <c r="AR334" i="79"/>
  <c r="AQ334" i="79"/>
  <c r="AP334" i="79"/>
  <c r="AO334" i="79"/>
  <c r="AN334" i="79"/>
  <c r="AM334" i="79"/>
  <c r="AL334" i="79"/>
  <c r="AK334" i="79"/>
  <c r="AJ334" i="79"/>
  <c r="AI334" i="79"/>
  <c r="AH334" i="79"/>
  <c r="AG334" i="79"/>
  <c r="AF334" i="79"/>
  <c r="AE334" i="79"/>
  <c r="AR331" i="79"/>
  <c r="AQ331" i="79"/>
  <c r="AP331" i="79"/>
  <c r="AO331" i="79"/>
  <c r="AN331" i="79"/>
  <c r="AM331" i="79"/>
  <c r="AL331" i="79"/>
  <c r="AK331" i="79"/>
  <c r="AJ331" i="79"/>
  <c r="AI331" i="79"/>
  <c r="AH331" i="79"/>
  <c r="AG331" i="79"/>
  <c r="AF331" i="79"/>
  <c r="AE331" i="79"/>
  <c r="AR328" i="79"/>
  <c r="AQ328" i="79"/>
  <c r="AP328" i="79"/>
  <c r="AO328" i="79"/>
  <c r="AN328" i="79"/>
  <c r="AM328" i="79"/>
  <c r="AL328" i="79"/>
  <c r="AK328" i="79"/>
  <c r="AJ328" i="79"/>
  <c r="AI328" i="79"/>
  <c r="AH328" i="79"/>
  <c r="AG328" i="79"/>
  <c r="AF328" i="79"/>
  <c r="AE328" i="79"/>
  <c r="AR325" i="79"/>
  <c r="AQ325" i="79"/>
  <c r="AP325" i="79"/>
  <c r="AO325" i="79"/>
  <c r="AN325" i="79"/>
  <c r="AM325" i="79"/>
  <c r="AL325" i="79"/>
  <c r="AK325" i="79"/>
  <c r="AJ325" i="79"/>
  <c r="AI325" i="79"/>
  <c r="AH325" i="79"/>
  <c r="AG325" i="79"/>
  <c r="AF325" i="79"/>
  <c r="AE325" i="79"/>
  <c r="AR322" i="79"/>
  <c r="AQ322" i="79"/>
  <c r="AP322" i="79"/>
  <c r="AO322" i="79"/>
  <c r="AN322" i="79"/>
  <c r="AM322" i="79"/>
  <c r="AL322" i="79"/>
  <c r="AK322" i="79"/>
  <c r="AJ322" i="79"/>
  <c r="AI322" i="79"/>
  <c r="AH322" i="79"/>
  <c r="AG322" i="79"/>
  <c r="AF322" i="79"/>
  <c r="AE322" i="79"/>
  <c r="AR316" i="79"/>
  <c r="AR317" i="79" s="1"/>
  <c r="AR318" i="79" s="1"/>
  <c r="AR319" i="79" s="1"/>
  <c r="AQ316" i="79"/>
  <c r="AQ317" i="79" s="1"/>
  <c r="AQ318" i="79" s="1"/>
  <c r="AQ319" i="79" s="1"/>
  <c r="AP316" i="79"/>
  <c r="AP317" i="79" s="1"/>
  <c r="AP318" i="79" s="1"/>
  <c r="AP319" i="79" s="1"/>
  <c r="AO316" i="79"/>
  <c r="AO317" i="79" s="1"/>
  <c r="AO318" i="79" s="1"/>
  <c r="AO319" i="79" s="1"/>
  <c r="AN316" i="79"/>
  <c r="AN317" i="79" s="1"/>
  <c r="AN318" i="79" s="1"/>
  <c r="AN319" i="79" s="1"/>
  <c r="AM316" i="79"/>
  <c r="AM317" i="79" s="1"/>
  <c r="AM318" i="79" s="1"/>
  <c r="AM319" i="79" s="1"/>
  <c r="AL316" i="79"/>
  <c r="AL317" i="79" s="1"/>
  <c r="AL318" i="79" s="1"/>
  <c r="AL319" i="79" s="1"/>
  <c r="AK316" i="79"/>
  <c r="AK317" i="79" s="1"/>
  <c r="AK318" i="79" s="1"/>
  <c r="AK319" i="79" s="1"/>
  <c r="AJ316" i="79"/>
  <c r="AJ317" i="79" s="1"/>
  <c r="AJ318" i="79" s="1"/>
  <c r="AJ319" i="79" s="1"/>
  <c r="AI316" i="79"/>
  <c r="AI317" i="79" s="1"/>
  <c r="AI318" i="79" s="1"/>
  <c r="AI319" i="79" s="1"/>
  <c r="AH316" i="79"/>
  <c r="AH317" i="79" s="1"/>
  <c r="AH318" i="79" s="1"/>
  <c r="AH319" i="79" s="1"/>
  <c r="AG316" i="79"/>
  <c r="AG317" i="79" s="1"/>
  <c r="AG318" i="79" s="1"/>
  <c r="AG319" i="79" s="1"/>
  <c r="AF316" i="79"/>
  <c r="AF317" i="79" s="1"/>
  <c r="AF318" i="79" s="1"/>
  <c r="AF319" i="79" s="1"/>
  <c r="AE316" i="79"/>
  <c r="AE317" i="79" s="1"/>
  <c r="AE318" i="79" s="1"/>
  <c r="AE319" i="79" s="1"/>
  <c r="AR313" i="79"/>
  <c r="AQ313" i="79"/>
  <c r="AP313" i="79"/>
  <c r="AO313" i="79"/>
  <c r="AN313" i="79"/>
  <c r="AM313" i="79"/>
  <c r="AL313" i="79"/>
  <c r="AK313" i="79"/>
  <c r="AJ313" i="79"/>
  <c r="AI313" i="79"/>
  <c r="AH313" i="79"/>
  <c r="AG313" i="79"/>
  <c r="AF313" i="79"/>
  <c r="AE313" i="79"/>
  <c r="AR309" i="79"/>
  <c r="AQ309" i="79"/>
  <c r="AP309" i="79"/>
  <c r="AO309" i="79"/>
  <c r="AN309" i="79"/>
  <c r="AM309" i="79"/>
  <c r="AL309" i="79"/>
  <c r="AK309" i="79"/>
  <c r="AJ309" i="79"/>
  <c r="AI309" i="79"/>
  <c r="AH309" i="79"/>
  <c r="AG309" i="79"/>
  <c r="AF309" i="79"/>
  <c r="AE309" i="79"/>
  <c r="AR306" i="79"/>
  <c r="AQ306" i="79"/>
  <c r="AP306" i="79"/>
  <c r="AO306" i="79"/>
  <c r="AN306" i="79"/>
  <c r="AM306" i="79"/>
  <c r="AL306" i="79"/>
  <c r="AK306" i="79"/>
  <c r="AJ306" i="79"/>
  <c r="AI306" i="79"/>
  <c r="AH306" i="79"/>
  <c r="AG306" i="79"/>
  <c r="AF306" i="79"/>
  <c r="AE306" i="79"/>
  <c r="AR303" i="79"/>
  <c r="AQ303" i="79"/>
  <c r="AP303" i="79"/>
  <c r="AO303" i="79"/>
  <c r="AN303" i="79"/>
  <c r="AM303" i="79"/>
  <c r="AL303" i="79"/>
  <c r="AK303" i="79"/>
  <c r="AJ303" i="79"/>
  <c r="AI303" i="79"/>
  <c r="AH303" i="79"/>
  <c r="AG303" i="79"/>
  <c r="AF303" i="79"/>
  <c r="AE303" i="79"/>
  <c r="AR300" i="79"/>
  <c r="AQ300" i="79"/>
  <c r="AP300" i="79"/>
  <c r="AO300" i="79"/>
  <c r="AN300" i="79"/>
  <c r="AM300" i="79"/>
  <c r="AL300" i="79"/>
  <c r="AK300" i="79"/>
  <c r="AJ300" i="79"/>
  <c r="AI300" i="79"/>
  <c r="AH300" i="79"/>
  <c r="AG300" i="79"/>
  <c r="AF300" i="79"/>
  <c r="AE300" i="79"/>
  <c r="AR272" i="79"/>
  <c r="AQ272" i="79"/>
  <c r="AP272" i="79"/>
  <c r="AO272" i="79"/>
  <c r="AN272" i="79"/>
  <c r="AM272" i="79"/>
  <c r="AL272" i="79"/>
  <c r="AK272" i="79"/>
  <c r="AJ272" i="79"/>
  <c r="AI272" i="79"/>
  <c r="AH272" i="79"/>
  <c r="AG272" i="79"/>
  <c r="AF272" i="79"/>
  <c r="AR268" i="79"/>
  <c r="AQ268" i="79"/>
  <c r="AP268" i="79"/>
  <c r="AO268" i="79"/>
  <c r="AN268" i="79"/>
  <c r="AM268" i="79"/>
  <c r="AL268" i="79"/>
  <c r="AK268" i="79"/>
  <c r="AJ268" i="79"/>
  <c r="AI268" i="79"/>
  <c r="AH268" i="79"/>
  <c r="AG268" i="79"/>
  <c r="AF268" i="79"/>
  <c r="AE268" i="79"/>
  <c r="AR265" i="79"/>
  <c r="AQ265" i="79"/>
  <c r="AP265" i="79"/>
  <c r="AO265" i="79"/>
  <c r="AN265" i="79"/>
  <c r="AM265" i="79"/>
  <c r="AL265" i="79"/>
  <c r="AK265" i="79"/>
  <c r="AJ265" i="79"/>
  <c r="AI265" i="79"/>
  <c r="AH265" i="79"/>
  <c r="AG265" i="79"/>
  <c r="AF265" i="79"/>
  <c r="AE265" i="79"/>
  <c r="AR262" i="79"/>
  <c r="AQ262" i="79"/>
  <c r="AP262" i="79"/>
  <c r="AO262" i="79"/>
  <c r="AN262" i="79"/>
  <c r="AM262" i="79"/>
  <c r="AL262" i="79"/>
  <c r="AK262" i="79"/>
  <c r="AJ262" i="79"/>
  <c r="AI262" i="79"/>
  <c r="AH262" i="79"/>
  <c r="AG262" i="79"/>
  <c r="AF262" i="79"/>
  <c r="AE262" i="79"/>
  <c r="AR258" i="79"/>
  <c r="AQ258" i="79"/>
  <c r="AP258" i="79"/>
  <c r="AO258" i="79"/>
  <c r="AN258" i="79"/>
  <c r="AM258" i="79"/>
  <c r="AL258" i="79"/>
  <c r="AK258" i="79"/>
  <c r="AJ258" i="79"/>
  <c r="AI258" i="79"/>
  <c r="AH258" i="79"/>
  <c r="AG258" i="79"/>
  <c r="AF258" i="79"/>
  <c r="AE258" i="79"/>
  <c r="AR255" i="79"/>
  <c r="AQ255" i="79"/>
  <c r="AP255" i="79"/>
  <c r="AO255" i="79"/>
  <c r="AN255" i="79"/>
  <c r="AM255" i="79"/>
  <c r="AL255" i="79"/>
  <c r="AK255" i="79"/>
  <c r="AJ255" i="79"/>
  <c r="AI255" i="79"/>
  <c r="AH255" i="79"/>
  <c r="AG255" i="79"/>
  <c r="AF255" i="79"/>
  <c r="AE255" i="79"/>
  <c r="AR252" i="79"/>
  <c r="AQ252" i="79"/>
  <c r="AP252" i="79"/>
  <c r="AO252" i="79"/>
  <c r="AN252" i="79"/>
  <c r="AM252" i="79"/>
  <c r="AL252" i="79"/>
  <c r="AK252" i="79"/>
  <c r="AJ252" i="79"/>
  <c r="AI252" i="79"/>
  <c r="AH252" i="79"/>
  <c r="AG252" i="79"/>
  <c r="AF252" i="79"/>
  <c r="AE252" i="79"/>
  <c r="AR249" i="79"/>
  <c r="AQ249" i="79"/>
  <c r="AP249" i="79"/>
  <c r="AO249" i="79"/>
  <c r="AN249" i="79"/>
  <c r="AM249" i="79"/>
  <c r="AL249" i="79"/>
  <c r="AK249" i="79"/>
  <c r="AJ249" i="79"/>
  <c r="AI249" i="79"/>
  <c r="AH249" i="79"/>
  <c r="AG249" i="79"/>
  <c r="AF249" i="79"/>
  <c r="AE249" i="79"/>
  <c r="AR246" i="79"/>
  <c r="AQ246" i="79"/>
  <c r="AP246" i="79"/>
  <c r="AO246" i="79"/>
  <c r="AN246" i="79"/>
  <c r="AM246" i="79"/>
  <c r="AL246" i="79"/>
  <c r="AK246" i="79"/>
  <c r="AJ246" i="79"/>
  <c r="AI246" i="79"/>
  <c r="AH246" i="79"/>
  <c r="AG246" i="79"/>
  <c r="AF246" i="79"/>
  <c r="AE246" i="79"/>
  <c r="AR242" i="79"/>
  <c r="AQ242" i="79"/>
  <c r="AP242" i="79"/>
  <c r="AO242" i="79"/>
  <c r="AN242" i="79"/>
  <c r="AM242" i="79"/>
  <c r="AL242" i="79"/>
  <c r="AK242" i="79"/>
  <c r="AJ242" i="79"/>
  <c r="AI242" i="79"/>
  <c r="AH242" i="79"/>
  <c r="AG242" i="79"/>
  <c r="AF242" i="79"/>
  <c r="AR239" i="79"/>
  <c r="AQ239" i="79"/>
  <c r="AP239" i="79"/>
  <c r="AO239" i="79"/>
  <c r="AN239" i="79"/>
  <c r="AM239" i="79"/>
  <c r="AL239" i="79"/>
  <c r="AK239" i="79"/>
  <c r="AJ239" i="79"/>
  <c r="AI239" i="79"/>
  <c r="AH239" i="79"/>
  <c r="AG239" i="79"/>
  <c r="AF239" i="79"/>
  <c r="AE239" i="79"/>
  <c r="AR236" i="79"/>
  <c r="AQ236" i="79"/>
  <c r="AP236" i="79"/>
  <c r="AO236" i="79"/>
  <c r="AN236" i="79"/>
  <c r="AM236" i="79"/>
  <c r="AL236" i="79"/>
  <c r="AK236" i="79"/>
  <c r="AJ236" i="79"/>
  <c r="AI236" i="79"/>
  <c r="AH236" i="79"/>
  <c r="AG236" i="79"/>
  <c r="AF236" i="79"/>
  <c r="AE236" i="79"/>
  <c r="AR233" i="79"/>
  <c r="AQ233" i="79"/>
  <c r="AP233" i="79"/>
  <c r="AO233" i="79"/>
  <c r="AN233" i="79"/>
  <c r="AM233" i="79"/>
  <c r="AL233" i="79"/>
  <c r="AK233" i="79"/>
  <c r="AJ233" i="79"/>
  <c r="AI233" i="79"/>
  <c r="AH233" i="79"/>
  <c r="AG233" i="79"/>
  <c r="AF233" i="79"/>
  <c r="AR230" i="79"/>
  <c r="AQ230" i="79"/>
  <c r="AP230" i="79"/>
  <c r="AO230" i="79"/>
  <c r="AN230" i="79"/>
  <c r="AM230" i="79"/>
  <c r="AL230" i="79"/>
  <c r="AK230" i="79"/>
  <c r="AJ230" i="79"/>
  <c r="AI230" i="79"/>
  <c r="AH230" i="79"/>
  <c r="AG230" i="79"/>
  <c r="AF230" i="79"/>
  <c r="AR194" i="79"/>
  <c r="AQ194" i="79"/>
  <c r="AP194" i="79"/>
  <c r="AO194" i="79"/>
  <c r="AN194" i="79"/>
  <c r="AM194" i="79"/>
  <c r="AL194" i="79"/>
  <c r="AK194" i="79"/>
  <c r="AJ194" i="79"/>
  <c r="AI194" i="79"/>
  <c r="AH194" i="79"/>
  <c r="AG194" i="79"/>
  <c r="AF194" i="79"/>
  <c r="AE194" i="79"/>
  <c r="AR191" i="79"/>
  <c r="AQ191" i="79"/>
  <c r="AP191" i="79"/>
  <c r="AO191" i="79"/>
  <c r="AN191" i="79"/>
  <c r="AM191" i="79"/>
  <c r="AL191" i="79"/>
  <c r="AK191" i="79"/>
  <c r="AJ191" i="79"/>
  <c r="AI191" i="79"/>
  <c r="AH191" i="79"/>
  <c r="AG191" i="79"/>
  <c r="AF191" i="79"/>
  <c r="AE191" i="79"/>
  <c r="AR188" i="79"/>
  <c r="AQ188" i="79"/>
  <c r="AP188" i="79"/>
  <c r="AO188" i="79"/>
  <c r="AN188" i="79"/>
  <c r="AM188" i="79"/>
  <c r="AL188" i="79"/>
  <c r="AK188" i="79"/>
  <c r="AJ188" i="79"/>
  <c r="AI188" i="79"/>
  <c r="AH188" i="79"/>
  <c r="AG188" i="79"/>
  <c r="AF188" i="79"/>
  <c r="AE188" i="79"/>
  <c r="AR185" i="79"/>
  <c r="AQ185" i="79"/>
  <c r="AP185" i="79"/>
  <c r="AO185" i="79"/>
  <c r="AN185" i="79"/>
  <c r="AM185" i="79"/>
  <c r="AL185" i="79"/>
  <c r="AK185" i="79"/>
  <c r="AJ185" i="79"/>
  <c r="AI185" i="79"/>
  <c r="AH185" i="79"/>
  <c r="AG185" i="79"/>
  <c r="AF185" i="79"/>
  <c r="AE185" i="79"/>
  <c r="AR182" i="79"/>
  <c r="AQ182" i="79"/>
  <c r="AP182" i="79"/>
  <c r="AO182" i="79"/>
  <c r="AN182" i="79"/>
  <c r="AM182" i="79"/>
  <c r="AL182" i="79"/>
  <c r="AK182" i="79"/>
  <c r="AJ182" i="79"/>
  <c r="AI182" i="79"/>
  <c r="AH182" i="79"/>
  <c r="AG182" i="79"/>
  <c r="AF182" i="79"/>
  <c r="AE182" i="79"/>
  <c r="AR179" i="79"/>
  <c r="AQ179" i="79"/>
  <c r="AP179" i="79"/>
  <c r="AO179" i="79"/>
  <c r="AN179" i="79"/>
  <c r="AM179" i="79"/>
  <c r="AL179" i="79"/>
  <c r="AK179" i="79"/>
  <c r="AJ179" i="79"/>
  <c r="AI179" i="79"/>
  <c r="AH179" i="79"/>
  <c r="AG179" i="79"/>
  <c r="AF179" i="79"/>
  <c r="AE179" i="79"/>
  <c r="AR176" i="79"/>
  <c r="AQ176" i="79"/>
  <c r="AP176" i="79"/>
  <c r="AO176" i="79"/>
  <c r="AN176" i="79"/>
  <c r="AM176" i="79"/>
  <c r="AL176" i="79"/>
  <c r="AK176" i="79"/>
  <c r="AJ176" i="79"/>
  <c r="AI176" i="79"/>
  <c r="AH176" i="79"/>
  <c r="AG176" i="79"/>
  <c r="AF176" i="79"/>
  <c r="AE176" i="79"/>
  <c r="AR173" i="79"/>
  <c r="AQ173" i="79"/>
  <c r="AP173" i="79"/>
  <c r="AO173" i="79"/>
  <c r="AN173" i="79"/>
  <c r="AM173" i="79"/>
  <c r="AL173" i="79"/>
  <c r="AK173" i="79"/>
  <c r="AJ173" i="79"/>
  <c r="AI173" i="79"/>
  <c r="AH173" i="79"/>
  <c r="AG173" i="79"/>
  <c r="AF173" i="79"/>
  <c r="AE173" i="79"/>
  <c r="AR170" i="79"/>
  <c r="AQ170" i="79"/>
  <c r="AP170" i="79"/>
  <c r="AO170" i="79"/>
  <c r="AN170" i="79"/>
  <c r="AM170" i="79"/>
  <c r="AL170" i="79"/>
  <c r="AK170" i="79"/>
  <c r="AJ170" i="79"/>
  <c r="AI170" i="79"/>
  <c r="AH170" i="79"/>
  <c r="AG170" i="79"/>
  <c r="AF170" i="79"/>
  <c r="AE170" i="79"/>
  <c r="AR167" i="79"/>
  <c r="AQ167" i="79"/>
  <c r="AP167" i="79"/>
  <c r="AO167" i="79"/>
  <c r="AN167" i="79"/>
  <c r="AM167" i="79"/>
  <c r="AL167" i="79"/>
  <c r="AK167" i="79"/>
  <c r="AJ167" i="79"/>
  <c r="AI167" i="79"/>
  <c r="AH167" i="79"/>
  <c r="AG167" i="79"/>
  <c r="AF167" i="79"/>
  <c r="AE167" i="79"/>
  <c r="AR164" i="79"/>
  <c r="AQ164" i="79"/>
  <c r="AP164" i="79"/>
  <c r="AO164" i="79"/>
  <c r="AN164" i="79"/>
  <c r="AM164" i="79"/>
  <c r="AL164" i="79"/>
  <c r="AK164" i="79"/>
  <c r="AJ164" i="79"/>
  <c r="AI164" i="79"/>
  <c r="AH164" i="79"/>
  <c r="AG164" i="79"/>
  <c r="AF164" i="79"/>
  <c r="AE164" i="79"/>
  <c r="AR161" i="79"/>
  <c r="AQ161" i="79"/>
  <c r="AP161" i="79"/>
  <c r="AO161" i="79"/>
  <c r="AN161" i="79"/>
  <c r="AM161" i="79"/>
  <c r="AL161" i="79"/>
  <c r="AK161" i="79"/>
  <c r="AJ161" i="79"/>
  <c r="AI161" i="79"/>
  <c r="AH161" i="79"/>
  <c r="AG161" i="79"/>
  <c r="AF161" i="79"/>
  <c r="AE161" i="79"/>
  <c r="AR158" i="79"/>
  <c r="AQ158" i="79"/>
  <c r="AP158" i="79"/>
  <c r="AO158" i="79"/>
  <c r="AN158" i="79"/>
  <c r="AM158" i="79"/>
  <c r="AL158" i="79"/>
  <c r="AK158" i="79"/>
  <c r="AJ158" i="79"/>
  <c r="AI158" i="79"/>
  <c r="AH158" i="79"/>
  <c r="AG158" i="79"/>
  <c r="AF158" i="79"/>
  <c r="AE158" i="79"/>
  <c r="AR155" i="79"/>
  <c r="AQ155" i="79"/>
  <c r="AP155" i="79"/>
  <c r="AO155" i="79"/>
  <c r="AN155" i="79"/>
  <c r="AM155" i="79"/>
  <c r="AL155" i="79"/>
  <c r="AK155" i="79"/>
  <c r="AJ155" i="79"/>
  <c r="AI155" i="79"/>
  <c r="AH155" i="79"/>
  <c r="AG155" i="79"/>
  <c r="AF155" i="79"/>
  <c r="AR151" i="79"/>
  <c r="AQ151" i="79"/>
  <c r="AP151" i="79"/>
  <c r="AO151" i="79"/>
  <c r="AN151" i="79"/>
  <c r="AM151" i="79"/>
  <c r="AL151" i="79"/>
  <c r="AK151" i="79"/>
  <c r="AJ151" i="79"/>
  <c r="AI151" i="79"/>
  <c r="AH151" i="79"/>
  <c r="AG151" i="79"/>
  <c r="AF151" i="79"/>
  <c r="AE151" i="79"/>
  <c r="AR148" i="79"/>
  <c r="AQ148" i="79"/>
  <c r="AP148" i="79"/>
  <c r="AO148" i="79"/>
  <c r="AN148" i="79"/>
  <c r="AM148" i="79"/>
  <c r="AL148" i="79"/>
  <c r="AK148" i="79"/>
  <c r="AJ148" i="79"/>
  <c r="AI148" i="79"/>
  <c r="AH148" i="79"/>
  <c r="AG148" i="79"/>
  <c r="AF148" i="79"/>
  <c r="AE148" i="79"/>
  <c r="AR145" i="79"/>
  <c r="AQ145" i="79"/>
  <c r="AP145" i="79"/>
  <c r="AO145" i="79"/>
  <c r="AN145" i="79"/>
  <c r="AM145" i="79"/>
  <c r="AL145" i="79"/>
  <c r="AK145" i="79"/>
  <c r="AJ145" i="79"/>
  <c r="AI145" i="79"/>
  <c r="AH145" i="79"/>
  <c r="AG145" i="79"/>
  <c r="AF145" i="79"/>
  <c r="AE145" i="79"/>
  <c r="AR141" i="79"/>
  <c r="AQ141" i="79"/>
  <c r="AP141" i="79"/>
  <c r="AO141" i="79"/>
  <c r="AN141" i="79"/>
  <c r="AM141" i="79"/>
  <c r="AL141" i="79"/>
  <c r="AK141" i="79"/>
  <c r="AJ141" i="79"/>
  <c r="AI141" i="79"/>
  <c r="AH141" i="79"/>
  <c r="AG141" i="79"/>
  <c r="AF141" i="79"/>
  <c r="AE141" i="79"/>
  <c r="AR138" i="79"/>
  <c r="AQ138" i="79"/>
  <c r="AP138" i="79"/>
  <c r="AO138" i="79"/>
  <c r="AN138" i="79"/>
  <c r="AM138" i="79"/>
  <c r="AL138" i="79"/>
  <c r="AK138" i="79"/>
  <c r="AJ138" i="79"/>
  <c r="AI138" i="79"/>
  <c r="AH138" i="79"/>
  <c r="AG138" i="79"/>
  <c r="AF138" i="79"/>
  <c r="AE138" i="79"/>
  <c r="AR135" i="79"/>
  <c r="AQ135" i="79"/>
  <c r="AP135" i="79"/>
  <c r="AO135" i="79"/>
  <c r="AN135" i="79"/>
  <c r="AM135" i="79"/>
  <c r="AL135" i="79"/>
  <c r="AK135" i="79"/>
  <c r="AJ135" i="79"/>
  <c r="AI135" i="79"/>
  <c r="AH135" i="79"/>
  <c r="AG135" i="79"/>
  <c r="AF135" i="79"/>
  <c r="AE135" i="79"/>
  <c r="AR132" i="79"/>
  <c r="AQ132" i="79"/>
  <c r="AP132" i="79"/>
  <c r="AO132" i="79"/>
  <c r="AN132" i="79"/>
  <c r="AM132" i="79"/>
  <c r="AL132" i="79"/>
  <c r="AK132" i="79"/>
  <c r="AJ132" i="79"/>
  <c r="AI132" i="79"/>
  <c r="AH132" i="79"/>
  <c r="AG132" i="79"/>
  <c r="AF132" i="79"/>
  <c r="AE132" i="79"/>
  <c r="AR129" i="79"/>
  <c r="AQ129" i="79"/>
  <c r="AP129" i="79"/>
  <c r="AO129" i="79"/>
  <c r="AN129" i="79"/>
  <c r="AM129" i="79"/>
  <c r="AL129" i="79"/>
  <c r="AK129" i="79"/>
  <c r="AJ129" i="79"/>
  <c r="AI129" i="79"/>
  <c r="AH129" i="79"/>
  <c r="AG129" i="79"/>
  <c r="AF129" i="79"/>
  <c r="AE129" i="79"/>
  <c r="AR126" i="79"/>
  <c r="AQ126" i="79"/>
  <c r="AP126" i="79"/>
  <c r="AO126" i="79"/>
  <c r="AN126" i="79"/>
  <c r="AM126" i="79"/>
  <c r="AL126" i="79"/>
  <c r="AK126" i="79"/>
  <c r="AJ126" i="79"/>
  <c r="AI126" i="79"/>
  <c r="AH126" i="79"/>
  <c r="AG126" i="79"/>
  <c r="AF126" i="79"/>
  <c r="AE126" i="79"/>
  <c r="AR123" i="79"/>
  <c r="AQ123" i="79"/>
  <c r="AP123" i="79"/>
  <c r="AO123" i="79"/>
  <c r="AN123" i="79"/>
  <c r="AM123" i="79"/>
  <c r="AL123" i="79"/>
  <c r="AK123" i="79"/>
  <c r="AJ123" i="79"/>
  <c r="AI123" i="79"/>
  <c r="AH123" i="79"/>
  <c r="AG123" i="79"/>
  <c r="AF123" i="79"/>
  <c r="AE123" i="79"/>
  <c r="AR119" i="79"/>
  <c r="AR120" i="79" s="1"/>
  <c r="AQ119" i="79"/>
  <c r="AQ120" i="79" s="1"/>
  <c r="AP119" i="79"/>
  <c r="AP120" i="79" s="1"/>
  <c r="AO119" i="79"/>
  <c r="AO120" i="79" s="1"/>
  <c r="AN119" i="79"/>
  <c r="AN120" i="79" s="1"/>
  <c r="AM119" i="79"/>
  <c r="AM120" i="79" s="1"/>
  <c r="AL119" i="79"/>
  <c r="AL120" i="79" s="1"/>
  <c r="AK119" i="79"/>
  <c r="AK120" i="79" s="1"/>
  <c r="AJ119" i="79"/>
  <c r="AJ120" i="79" s="1"/>
  <c r="AI119" i="79"/>
  <c r="AI120" i="79" s="1"/>
  <c r="AH119" i="79"/>
  <c r="AH120" i="79" s="1"/>
  <c r="AG120" i="79"/>
  <c r="AF120" i="79"/>
  <c r="AE119" i="79"/>
  <c r="AE120" i="79" s="1"/>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E58" i="79"/>
  <c r="AR55" i="79"/>
  <c r="AQ55" i="79"/>
  <c r="AP55" i="79"/>
  <c r="AO55" i="79"/>
  <c r="AN55" i="79"/>
  <c r="AM55" i="79"/>
  <c r="AL55" i="79"/>
  <c r="AK55" i="79"/>
  <c r="AJ55" i="79"/>
  <c r="AI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5" i="79"/>
  <c r="Q132" i="79"/>
  <c r="Q119" i="79"/>
  <c r="Q120" i="79" s="1"/>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W297" i="46"/>
  <c r="AV297" i="46"/>
  <c r="AU297" i="46"/>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G514" i="79" l="1"/>
  <c r="AG515" i="79" s="1"/>
  <c r="AH514" i="79"/>
  <c r="AH515" i="79" s="1"/>
  <c r="AI514" i="79"/>
  <c r="AI515" i="79" s="1"/>
  <c r="AF1002" i="79"/>
  <c r="AF808" i="79"/>
  <c r="AF809" i="79"/>
  <c r="AF813" i="79"/>
  <c r="AF810" i="79"/>
  <c r="AF807" i="79"/>
  <c r="AF811" i="79"/>
  <c r="AF812" i="79"/>
  <c r="AF805" i="79"/>
  <c r="AF806" i="79"/>
  <c r="AE811" i="79"/>
  <c r="AE806" i="79"/>
  <c r="AE810" i="79"/>
  <c r="AE809" i="79"/>
  <c r="AE808" i="79"/>
  <c r="AE812" i="79"/>
  <c r="AE807" i="79"/>
  <c r="AE813" i="79"/>
  <c r="AE805" i="79"/>
  <c r="AM425" i="46"/>
  <c r="AM424" i="46"/>
  <c r="AN425" i="46"/>
  <c r="AN424" i="46"/>
  <c r="AF1198" i="79"/>
  <c r="AF1202" i="79"/>
  <c r="AF1204" i="79"/>
  <c r="AF1199" i="79"/>
  <c r="AF1203" i="79"/>
  <c r="AF1201" i="79"/>
  <c r="AF1200" i="79"/>
  <c r="AF1003" i="79"/>
  <c r="AF1007" i="79"/>
  <c r="AF1004" i="79"/>
  <c r="AF1008" i="79"/>
  <c r="AF1006" i="79"/>
  <c r="AF1005" i="79"/>
  <c r="AF1009" i="79"/>
  <c r="AE413" i="79"/>
  <c r="AE416" i="79"/>
  <c r="AE407" i="79"/>
  <c r="AE411" i="79"/>
  <c r="AE409" i="79"/>
  <c r="AE412" i="79"/>
  <c r="AE410" i="79"/>
  <c r="AE415" i="79"/>
  <c r="AE408" i="79"/>
  <c r="AE406" i="79"/>
  <c r="AE414" i="79"/>
  <c r="AF408" i="79"/>
  <c r="AF412" i="79"/>
  <c r="AF416" i="79"/>
  <c r="AF406" i="79"/>
  <c r="AF407" i="79"/>
  <c r="AF409" i="79"/>
  <c r="AF413" i="79"/>
  <c r="AF410" i="79"/>
  <c r="AF411" i="79"/>
  <c r="AF414" i="79"/>
  <c r="AF415" i="79"/>
  <c r="AF209" i="79"/>
  <c r="AF213" i="79"/>
  <c r="AF217" i="79"/>
  <c r="AF212" i="79"/>
  <c r="AF210" i="79"/>
  <c r="AF214" i="79"/>
  <c r="AF218" i="79"/>
  <c r="AF216" i="79"/>
  <c r="AF211" i="79"/>
  <c r="AF219" i="79"/>
  <c r="AF220"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610" i="79"/>
  <c r="AF615" i="79"/>
  <c r="AF617" i="79"/>
  <c r="AF614" i="79"/>
  <c r="AF619" i="79"/>
  <c r="AF613" i="79"/>
  <c r="AF618" i="79"/>
  <c r="AF612" i="79"/>
  <c r="AF611" i="79"/>
  <c r="AF616" i="79"/>
  <c r="AE617" i="79"/>
  <c r="AE619" i="79"/>
  <c r="AE614" i="79"/>
  <c r="AE613" i="79"/>
  <c r="AE615" i="79"/>
  <c r="AE610" i="79"/>
  <c r="AE616" i="79"/>
  <c r="AE611" i="79"/>
  <c r="AE612" i="79"/>
  <c r="AE618" i="79"/>
  <c r="AE1202" i="79"/>
  <c r="AE1198" i="79"/>
  <c r="AE1201" i="79"/>
  <c r="AE1204" i="79"/>
  <c r="AE1203" i="79"/>
  <c r="AE1200" i="79"/>
  <c r="AE1199" i="79"/>
  <c r="AE1006" i="79"/>
  <c r="AE1002" i="79"/>
  <c r="AE1009" i="79"/>
  <c r="AE1005" i="79"/>
  <c r="AE1007" i="79"/>
  <c r="AE1004" i="79"/>
  <c r="AE1003" i="79"/>
  <c r="AE1008"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L1709" i="79" l="1"/>
  <c r="AL1655" i="79"/>
  <c r="AL1602" i="79"/>
  <c r="AL1405" i="79"/>
  <c r="AL1628" i="79"/>
  <c r="AL227" i="79"/>
  <c r="AL36" i="79"/>
  <c r="AL1682" i="79"/>
  <c r="AL626" i="79"/>
  <c r="AL423" i="79"/>
  <c r="AL1211" i="79"/>
  <c r="AL820" i="79"/>
  <c r="AL1002" i="79" s="1"/>
  <c r="AM1709" i="79"/>
  <c r="AM1655" i="79"/>
  <c r="AM1602" i="79"/>
  <c r="AM1211" i="79"/>
  <c r="AM626" i="79"/>
  <c r="AM227" i="79"/>
  <c r="AM1628" i="79"/>
  <c r="AM36" i="79"/>
  <c r="AM1682" i="79"/>
  <c r="AM423" i="79"/>
  <c r="AM820" i="79"/>
  <c r="AM1002" i="79" s="1"/>
  <c r="AM1405" i="79"/>
  <c r="AQ1709" i="79"/>
  <c r="AQ1655" i="79"/>
  <c r="AQ1602" i="79"/>
  <c r="AQ1211" i="79"/>
  <c r="AQ626" i="79"/>
  <c r="AQ227" i="79"/>
  <c r="AQ1405" i="79"/>
  <c r="AQ1628" i="79"/>
  <c r="AQ36" i="79"/>
  <c r="AQ423" i="79"/>
  <c r="AQ1682" i="79"/>
  <c r="AQ820" i="79"/>
  <c r="AO1682" i="79"/>
  <c r="AO1628" i="79"/>
  <c r="AO1405" i="79"/>
  <c r="AO820" i="79"/>
  <c r="AO1002" i="79" s="1"/>
  <c r="AO423" i="79"/>
  <c r="AO36" i="79"/>
  <c r="AO626" i="79"/>
  <c r="AO1655" i="79"/>
  <c r="AO1211" i="79"/>
  <c r="AO1602" i="79"/>
  <c r="AO1709" i="79"/>
  <c r="AO227" i="79"/>
  <c r="AP1709" i="79"/>
  <c r="AP1655" i="79"/>
  <c r="AP1682" i="79"/>
  <c r="AP1211" i="79"/>
  <c r="AP820" i="79"/>
  <c r="AP1002" i="79" s="1"/>
  <c r="AP1602" i="79"/>
  <c r="AP1405" i="79"/>
  <c r="AP1628" i="79"/>
  <c r="AP227" i="79"/>
  <c r="AP36" i="79"/>
  <c r="AP626" i="79"/>
  <c r="AP423" i="79"/>
  <c r="AN1682" i="79"/>
  <c r="AN1709" i="79"/>
  <c r="AN423" i="79"/>
  <c r="AN227" i="79"/>
  <c r="AN820" i="79"/>
  <c r="AN1002" i="79" s="1"/>
  <c r="AN626" i="79"/>
  <c r="AN1655" i="79"/>
  <c r="AN1405" i="79"/>
  <c r="AN1211" i="79"/>
  <c r="AN1628" i="79"/>
  <c r="AN1602" i="79"/>
  <c r="AN36" i="79"/>
  <c r="AR1682" i="79"/>
  <c r="AR1628" i="79"/>
  <c r="AR1655" i="79"/>
  <c r="AR1602" i="79"/>
  <c r="AR36" i="79"/>
  <c r="AR423" i="79"/>
  <c r="AR227" i="79"/>
  <c r="AR1709" i="79"/>
  <c r="AR820" i="79"/>
  <c r="AR1002" i="79" s="1"/>
  <c r="AR626" i="79"/>
  <c r="AR1405" i="79"/>
  <c r="AR1211" i="79"/>
  <c r="AL1016" i="79"/>
  <c r="AP1016" i="79"/>
  <c r="AM1016" i="79"/>
  <c r="AQ1016" i="79"/>
  <c r="AO1016" i="79"/>
  <c r="AN1016" i="79"/>
  <c r="AR1016" i="79"/>
  <c r="L29" i="44"/>
  <c r="L33" i="44" s="1"/>
  <c r="M14" i="44"/>
  <c r="M18" i="44" s="1"/>
  <c r="N43" i="44"/>
  <c r="K29" i="44"/>
  <c r="K33" i="44" s="1"/>
  <c r="N123" i="45"/>
  <c r="O123" i="45"/>
  <c r="P123" i="45"/>
  <c r="AW21" i="46"/>
  <c r="M123" i="45"/>
  <c r="AU21" i="46"/>
  <c r="Q14" i="44"/>
  <c r="Q18" i="44" s="1"/>
  <c r="Q29" i="44"/>
  <c r="Q33" i="44" s="1"/>
  <c r="Q43" i="44"/>
  <c r="AX21" i="46"/>
  <c r="AX159" i="46"/>
  <c r="AT159" i="46"/>
  <c r="AX295" i="46"/>
  <c r="AX424" i="46" s="1"/>
  <c r="AT295" i="46"/>
  <c r="AT424" i="46" s="1"/>
  <c r="AX431" i="46"/>
  <c r="AT431" i="46"/>
  <c r="K14" i="44"/>
  <c r="K18" i="44" s="1"/>
  <c r="O14" i="44"/>
  <c r="O18" i="44" s="1"/>
  <c r="O29" i="44"/>
  <c r="O33" i="44" s="1"/>
  <c r="O43" i="44"/>
  <c r="AT21" i="46"/>
  <c r="AW159" i="46"/>
  <c r="AW295" i="46"/>
  <c r="AW424" i="46" s="1"/>
  <c r="AW431" i="46"/>
  <c r="M43" i="44"/>
  <c r="AZ21" i="46"/>
  <c r="AZ159" i="46"/>
  <c r="AV159" i="46"/>
  <c r="AZ295" i="46"/>
  <c r="AZ424" i="46" s="1"/>
  <c r="AV295" i="46"/>
  <c r="AV424" i="46" s="1"/>
  <c r="AZ431" i="46"/>
  <c r="AV431" i="46"/>
  <c r="N29" i="44"/>
  <c r="N33" i="44" s="1"/>
  <c r="K43" i="44"/>
  <c r="AV21" i="46"/>
  <c r="AY21" i="46"/>
  <c r="AY159" i="46"/>
  <c r="AU159" i="46"/>
  <c r="AY295" i="46"/>
  <c r="AY424" i="46" s="1"/>
  <c r="AU295" i="46"/>
  <c r="AU424" i="46" s="1"/>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K54" i="44" l="1"/>
  <c r="K46" i="44"/>
  <c r="AZ555" i="46"/>
  <c r="AZ553" i="46"/>
  <c r="AZ550" i="46"/>
  <c r="AZ551" i="46"/>
  <c r="AZ552" i="46"/>
  <c r="AZ554" i="46"/>
  <c r="L54" i="44"/>
  <c r="L46" i="44"/>
  <c r="AY555" i="46"/>
  <c r="AY553" i="46"/>
  <c r="AY554" i="46"/>
  <c r="AY550" i="46"/>
  <c r="AY551" i="46"/>
  <c r="AY552" i="46"/>
  <c r="M54" i="44"/>
  <c r="M46" i="44"/>
  <c r="Q54" i="44"/>
  <c r="Q46" i="44"/>
  <c r="C88" i="45"/>
  <c r="N54" i="44"/>
  <c r="N46" i="44"/>
  <c r="O54" i="44"/>
  <c r="O46" i="44"/>
  <c r="P54" i="44"/>
  <c r="P46" i="44"/>
  <c r="AR985" i="79"/>
  <c r="AP985" i="79"/>
  <c r="AR618" i="79"/>
  <c r="AR619" i="79"/>
  <c r="AR616" i="79"/>
  <c r="AR617" i="79"/>
  <c r="AR615" i="79"/>
  <c r="AR614" i="79"/>
  <c r="AR612" i="79"/>
  <c r="AR613" i="79"/>
  <c r="AR611" i="79"/>
  <c r="AR610" i="79"/>
  <c r="AQ985" i="79"/>
  <c r="AQ1002" i="79"/>
  <c r="AQ616" i="79"/>
  <c r="AQ619" i="79"/>
  <c r="AQ617" i="79"/>
  <c r="AQ618" i="79"/>
  <c r="AQ614" i="79"/>
  <c r="AQ615" i="79"/>
  <c r="AQ612" i="79"/>
  <c r="AQ610" i="79"/>
  <c r="AQ613" i="79"/>
  <c r="AQ611" i="79"/>
  <c r="AX555" i="46"/>
  <c r="AX550" i="46"/>
  <c r="AX552" i="46"/>
  <c r="AX553" i="46"/>
  <c r="AX551" i="46"/>
  <c r="AX554" i="46"/>
  <c r="AN618" i="79"/>
  <c r="AN616" i="79"/>
  <c r="AN619" i="79"/>
  <c r="AN617" i="79"/>
  <c r="AN611" i="79"/>
  <c r="AN612" i="79"/>
  <c r="AN613" i="79"/>
  <c r="AN610" i="79"/>
  <c r="AN615" i="79"/>
  <c r="AN614" i="79"/>
  <c r="AM618" i="79"/>
  <c r="AM616" i="79"/>
  <c r="AM619" i="79"/>
  <c r="AM617" i="79"/>
  <c r="AM611" i="79"/>
  <c r="AM614" i="79"/>
  <c r="AM615" i="79"/>
  <c r="AM612" i="79"/>
  <c r="AM610" i="79"/>
  <c r="AM613" i="79"/>
  <c r="AV553" i="46"/>
  <c r="AV550" i="46"/>
  <c r="AV551" i="46"/>
  <c r="AV554" i="46"/>
  <c r="AV552" i="46"/>
  <c r="AV555" i="46"/>
  <c r="AW550" i="46"/>
  <c r="AW553" i="46"/>
  <c r="AW555" i="46"/>
  <c r="AW551" i="46"/>
  <c r="AW554" i="46"/>
  <c r="AW552" i="46"/>
  <c r="AP617" i="79"/>
  <c r="AP618" i="79"/>
  <c r="AP616" i="79"/>
  <c r="AP619" i="79"/>
  <c r="AP612" i="79"/>
  <c r="AP615" i="79"/>
  <c r="AP610" i="79"/>
  <c r="AP613" i="79"/>
  <c r="AP614" i="79"/>
  <c r="AP611" i="79"/>
  <c r="AT551" i="46"/>
  <c r="AT554" i="46"/>
  <c r="AT552" i="46"/>
  <c r="AT555" i="46"/>
  <c r="AT550" i="46"/>
  <c r="AT553" i="46"/>
  <c r="AU551" i="46"/>
  <c r="AU553" i="46"/>
  <c r="AU554" i="46"/>
  <c r="AU552" i="46"/>
  <c r="AU555" i="46"/>
  <c r="AU550" i="46"/>
  <c r="AN985" i="79"/>
  <c r="AL616" i="79"/>
  <c r="AL618" i="79"/>
  <c r="AL619" i="79"/>
  <c r="AL617" i="79"/>
  <c r="AL613" i="79"/>
  <c r="AL610" i="79"/>
  <c r="AL611" i="79"/>
  <c r="AL614" i="79"/>
  <c r="AL615" i="79"/>
  <c r="AL612" i="79"/>
  <c r="AO618" i="79"/>
  <c r="AO617" i="79"/>
  <c r="AO616" i="79"/>
  <c r="AO619" i="79"/>
  <c r="AO613" i="79"/>
  <c r="AO610" i="79"/>
  <c r="AO614" i="79"/>
  <c r="AO615" i="79"/>
  <c r="AO612" i="79"/>
  <c r="AO611" i="79"/>
  <c r="AV138" i="46"/>
  <c r="AV148" i="46"/>
  <c r="AV139" i="46"/>
  <c r="AV145" i="46"/>
  <c r="AV144" i="46"/>
  <c r="AV142" i="46"/>
  <c r="AV137" i="46"/>
  <c r="AV149" i="46"/>
  <c r="AV141" i="46"/>
  <c r="AV135" i="46"/>
  <c r="AV140" i="46"/>
  <c r="AV147" i="46"/>
  <c r="AV136" i="46"/>
  <c r="AV150" i="46"/>
  <c r="AV146" i="46"/>
  <c r="AV143" i="46"/>
  <c r="AR1394" i="79"/>
  <c r="AR1396" i="79"/>
  <c r="AR1398" i="79"/>
  <c r="AR1395" i="79"/>
  <c r="AR1397" i="79"/>
  <c r="AR1399" i="79"/>
  <c r="AN1592" i="79"/>
  <c r="AN1589" i="79"/>
  <c r="AN1593" i="79"/>
  <c r="AN1591" i="79"/>
  <c r="AN1590" i="79"/>
  <c r="AO410" i="79"/>
  <c r="AO409" i="79"/>
  <c r="AO412" i="79"/>
  <c r="AO414" i="79"/>
  <c r="AO413" i="79"/>
  <c r="AO411" i="79"/>
  <c r="AO415" i="79"/>
  <c r="AO416" i="79"/>
  <c r="AQ1004" i="79"/>
  <c r="AQ1005" i="79"/>
  <c r="AQ1009" i="79"/>
  <c r="AQ1003" i="79"/>
  <c r="AQ1006" i="79"/>
  <c r="AQ1007" i="79"/>
  <c r="AQ1008" i="79"/>
  <c r="AQ1395" i="79"/>
  <c r="AQ1399" i="79"/>
  <c r="AQ1397" i="79"/>
  <c r="AQ1394" i="79"/>
  <c r="AQ1396" i="79"/>
  <c r="AQ1398" i="79"/>
  <c r="AM1591" i="79"/>
  <c r="AM1590" i="79"/>
  <c r="AM1593" i="79"/>
  <c r="AM1592" i="79"/>
  <c r="AM1589" i="79"/>
  <c r="AM1397" i="79"/>
  <c r="AM1399" i="79"/>
  <c r="AM1396" i="79"/>
  <c r="AM1394" i="79"/>
  <c r="AM1398" i="79"/>
  <c r="AM1395" i="79"/>
  <c r="AL1007" i="79"/>
  <c r="AL1005" i="79"/>
  <c r="AL1003" i="79"/>
  <c r="AL1009" i="79"/>
  <c r="AL1004" i="79"/>
  <c r="AL1008" i="79"/>
  <c r="AL1006" i="79"/>
  <c r="AL1589" i="79"/>
  <c r="AL1591" i="79"/>
  <c r="AL1593" i="79"/>
  <c r="AL1590" i="79"/>
  <c r="AL1592" i="79"/>
  <c r="C102" i="45"/>
  <c r="P55" i="44"/>
  <c r="P56" i="44"/>
  <c r="K53" i="44"/>
  <c r="K56" i="44"/>
  <c r="K55" i="44"/>
  <c r="AR1592" i="79"/>
  <c r="AR1591" i="79"/>
  <c r="AR1593" i="79"/>
  <c r="AR1589" i="79"/>
  <c r="AR1590" i="79"/>
  <c r="AR409" i="79"/>
  <c r="AR411" i="79"/>
  <c r="AR413" i="79"/>
  <c r="AR415" i="79"/>
  <c r="AR410" i="79"/>
  <c r="AR416" i="79"/>
  <c r="AR414" i="79"/>
  <c r="AR412" i="79"/>
  <c r="AP811" i="79"/>
  <c r="AP807" i="79"/>
  <c r="AP812" i="79"/>
  <c r="AP808" i="79"/>
  <c r="AP813" i="79"/>
  <c r="AP809" i="79"/>
  <c r="AP806" i="79"/>
  <c r="AP805" i="79"/>
  <c r="AP810" i="79"/>
  <c r="AP1591" i="79"/>
  <c r="AP1593" i="79"/>
  <c r="AP1590" i="79"/>
  <c r="AP1589" i="79"/>
  <c r="AP1592" i="79"/>
  <c r="AO810" i="79"/>
  <c r="AO805" i="79"/>
  <c r="AO807" i="79"/>
  <c r="AO811" i="79"/>
  <c r="AO812" i="79"/>
  <c r="AO808" i="79"/>
  <c r="AO809" i="79"/>
  <c r="AO806" i="79"/>
  <c r="AO813" i="79"/>
  <c r="AO1590" i="79"/>
  <c r="AO1589" i="79"/>
  <c r="AO1592" i="79"/>
  <c r="AO1591" i="79"/>
  <c r="AO1593" i="79"/>
  <c r="AQ1589" i="79"/>
  <c r="AQ1591" i="79"/>
  <c r="AQ1590" i="79"/>
  <c r="AQ1593" i="79"/>
  <c r="AQ1592" i="79"/>
  <c r="AM1008" i="79"/>
  <c r="AM1004" i="79"/>
  <c r="AM1005" i="79"/>
  <c r="AM1007" i="79"/>
  <c r="AM1006" i="79"/>
  <c r="AM1009" i="79"/>
  <c r="AM1003" i="79"/>
  <c r="AL1396" i="79"/>
  <c r="AL1394" i="79"/>
  <c r="AL1395" i="79"/>
  <c r="AL1398" i="79"/>
  <c r="AL1399" i="79"/>
  <c r="AL1397" i="79"/>
  <c r="C95" i="45"/>
  <c r="O56" i="44"/>
  <c r="O55" i="44"/>
  <c r="AL985"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809" i="79"/>
  <c r="AR812" i="79"/>
  <c r="AR806" i="79"/>
  <c r="AR805" i="79"/>
  <c r="AR813" i="79"/>
  <c r="AR807" i="79"/>
  <c r="AR808" i="79"/>
  <c r="AR810" i="79"/>
  <c r="AR811" i="79"/>
  <c r="AN812" i="79"/>
  <c r="AN805" i="79"/>
  <c r="AN807" i="79"/>
  <c r="AN811" i="79"/>
  <c r="AN808" i="79"/>
  <c r="AN810" i="79"/>
  <c r="AN806" i="79"/>
  <c r="AN809" i="79"/>
  <c r="AN813" i="79"/>
  <c r="AQ412" i="79"/>
  <c r="AQ410" i="79"/>
  <c r="AQ416" i="79"/>
  <c r="AQ414" i="79"/>
  <c r="AQ409" i="79"/>
  <c r="AQ415" i="79"/>
  <c r="AQ413" i="79"/>
  <c r="AQ411" i="79"/>
  <c r="AM412" i="79"/>
  <c r="AM415" i="79"/>
  <c r="AM410" i="79"/>
  <c r="AM416" i="79"/>
  <c r="AM409" i="79"/>
  <c r="AM413" i="79"/>
  <c r="AM411" i="79"/>
  <c r="AM414" i="79"/>
  <c r="AL411" i="79"/>
  <c r="AL414" i="79"/>
  <c r="AL415" i="79"/>
  <c r="AL416" i="79"/>
  <c r="AL412" i="79"/>
  <c r="AL409" i="79"/>
  <c r="AL410" i="79"/>
  <c r="AL413" i="79"/>
  <c r="L53" i="44"/>
  <c r="L55" i="44"/>
  <c r="L56" i="44"/>
  <c r="M56" i="44"/>
  <c r="M55" i="44"/>
  <c r="AW135" i="46"/>
  <c r="AW139" i="46"/>
  <c r="AW143" i="46"/>
  <c r="AW147" i="46"/>
  <c r="AW141" i="46"/>
  <c r="AW150" i="46"/>
  <c r="AW142" i="46"/>
  <c r="AW149" i="46"/>
  <c r="AW136" i="46"/>
  <c r="AW140" i="46"/>
  <c r="AW144" i="46"/>
  <c r="AW148" i="46"/>
  <c r="AW137" i="46"/>
  <c r="AW145" i="46"/>
  <c r="AW138" i="46"/>
  <c r="AW146" i="46"/>
  <c r="AN409" i="79"/>
  <c r="AN414" i="79"/>
  <c r="AN413" i="79"/>
  <c r="AN412" i="79"/>
  <c r="AN411" i="79"/>
  <c r="AN416" i="79"/>
  <c r="AN415" i="79"/>
  <c r="AN410" i="79"/>
  <c r="AP1399" i="79"/>
  <c r="AP1394" i="79"/>
  <c r="AP1396" i="79"/>
  <c r="AP1398" i="79"/>
  <c r="AP1395" i="79"/>
  <c r="AP1397" i="79"/>
  <c r="AO1004" i="79"/>
  <c r="AO1006" i="79"/>
  <c r="AO1005" i="79"/>
  <c r="AO1003" i="79"/>
  <c r="AO1007" i="79"/>
  <c r="AO1009" i="79"/>
  <c r="AO1008" i="79"/>
  <c r="AO985" i="79"/>
  <c r="AT135" i="46"/>
  <c r="AT139" i="46"/>
  <c r="AT143" i="46"/>
  <c r="AT147" i="46"/>
  <c r="AT137" i="46"/>
  <c r="AT138" i="46"/>
  <c r="AT150" i="46"/>
  <c r="AT136" i="46"/>
  <c r="AT140" i="46"/>
  <c r="AT144" i="46"/>
  <c r="AT148" i="46"/>
  <c r="AT141" i="46"/>
  <c r="AT145" i="46"/>
  <c r="AT149" i="46"/>
  <c r="AT142" i="46"/>
  <c r="AT146" i="46"/>
  <c r="AM985"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1007" i="79"/>
  <c r="AR1009" i="79"/>
  <c r="AR1008" i="79"/>
  <c r="AR1005" i="79"/>
  <c r="AR1004" i="79"/>
  <c r="AR1006" i="79"/>
  <c r="AR1003" i="79"/>
  <c r="AN1395" i="79"/>
  <c r="AN1397" i="79"/>
  <c r="AN1394" i="79"/>
  <c r="AN1396" i="79"/>
  <c r="AN1398" i="79"/>
  <c r="AN1399" i="79"/>
  <c r="AN1008" i="79"/>
  <c r="AN1009" i="79"/>
  <c r="AN1004" i="79"/>
  <c r="AN1003" i="79"/>
  <c r="AN1007" i="79"/>
  <c r="AN1005" i="79"/>
  <c r="AN1006" i="79"/>
  <c r="AP411" i="79"/>
  <c r="AP414" i="79"/>
  <c r="AP415" i="79"/>
  <c r="AP412" i="79"/>
  <c r="AP416" i="79"/>
  <c r="AP409" i="79"/>
  <c r="AP410" i="79"/>
  <c r="AP413" i="79"/>
  <c r="AP1004" i="79"/>
  <c r="AP1009" i="79"/>
  <c r="AP1007" i="79"/>
  <c r="AP1005" i="79"/>
  <c r="AP1008" i="79"/>
  <c r="AP1006" i="79"/>
  <c r="AP1003" i="79"/>
  <c r="AO1394" i="79"/>
  <c r="AO1398" i="79"/>
  <c r="AO1395" i="79"/>
  <c r="AO1397" i="79"/>
  <c r="AO1399" i="79"/>
  <c r="AO1396" i="79"/>
  <c r="AQ805" i="79"/>
  <c r="AQ813" i="79"/>
  <c r="AQ810" i="79"/>
  <c r="AQ806" i="79"/>
  <c r="AQ808" i="79"/>
  <c r="AQ807" i="79"/>
  <c r="AQ812" i="79"/>
  <c r="AQ809" i="79"/>
  <c r="AQ811" i="79"/>
  <c r="AM810" i="79"/>
  <c r="AM813" i="79"/>
  <c r="AM807" i="79"/>
  <c r="AM805" i="79"/>
  <c r="AM806" i="79"/>
  <c r="AM808" i="79"/>
  <c r="AM809" i="79"/>
  <c r="AM811" i="79"/>
  <c r="AM812" i="79"/>
  <c r="AL811" i="79"/>
  <c r="AL806" i="79"/>
  <c r="AL810" i="79"/>
  <c r="AL812" i="79"/>
  <c r="AL809" i="79"/>
  <c r="AL813" i="79"/>
  <c r="AL807" i="79"/>
  <c r="AL805" i="79"/>
  <c r="AL808" i="79"/>
  <c r="AQ1180" i="79"/>
  <c r="AQ1198" i="79"/>
  <c r="AQ1201" i="79"/>
  <c r="AQ1202" i="79"/>
  <c r="AQ1203" i="79"/>
  <c r="AQ1204" i="79"/>
  <c r="AQ1199" i="79"/>
  <c r="AQ1200" i="79"/>
  <c r="AR1180" i="79"/>
  <c r="AR1203" i="79"/>
  <c r="AR1199" i="79"/>
  <c r="AR1200" i="79"/>
  <c r="AR1201" i="79"/>
  <c r="AR1204" i="79"/>
  <c r="AR1198" i="79"/>
  <c r="AR1202" i="79"/>
  <c r="AM1180" i="79"/>
  <c r="AM1203" i="79"/>
  <c r="AM1204" i="79"/>
  <c r="AM1199" i="79"/>
  <c r="AM1200" i="79"/>
  <c r="AM1201" i="79"/>
  <c r="AM1202" i="79"/>
  <c r="AM1198" i="79"/>
  <c r="AN1180" i="79"/>
  <c r="AN1199" i="79"/>
  <c r="AN1198" i="79"/>
  <c r="AN1202" i="79"/>
  <c r="AN1203" i="79"/>
  <c r="AN1204" i="79"/>
  <c r="AN1200" i="79"/>
  <c r="AN1201" i="79"/>
  <c r="AP1180" i="79"/>
  <c r="AP1198" i="79"/>
  <c r="AP1201" i="79"/>
  <c r="AP1202" i="79"/>
  <c r="AP1203" i="79"/>
  <c r="AP1204" i="79"/>
  <c r="AP1200" i="79"/>
  <c r="AP1199" i="79"/>
  <c r="AO1180" i="79"/>
  <c r="AO1202" i="79"/>
  <c r="AO1203" i="79"/>
  <c r="AO1198" i="79"/>
  <c r="AO1199" i="79"/>
  <c r="AO1200" i="79"/>
  <c r="AO1201" i="79"/>
  <c r="AO1204" i="79"/>
  <c r="AL1180" i="79"/>
  <c r="AL1201" i="79"/>
  <c r="AL1202" i="79"/>
  <c r="AL1198" i="79"/>
  <c r="AL1199" i="79"/>
  <c r="AL1200" i="79"/>
  <c r="AL1203" i="79"/>
  <c r="AL1204" i="79"/>
  <c r="AO1569" i="79"/>
  <c r="AO1375"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69" i="79"/>
  <c r="AM1569"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75" i="79"/>
  <c r="AN1375" i="79"/>
  <c r="AP1375" i="79"/>
  <c r="AL1375"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75" i="79"/>
  <c r="AM1375"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69" i="79"/>
  <c r="AN1569" i="79"/>
  <c r="AP1569" i="79"/>
  <c r="AL1569" i="79"/>
  <c r="AM210" i="79"/>
  <c r="AM214" i="79"/>
  <c r="AM218" i="79"/>
  <c r="AM209" i="79"/>
  <c r="AM213" i="79"/>
  <c r="AM217" i="79"/>
  <c r="AM215" i="79"/>
  <c r="AM216" i="79"/>
  <c r="AM211" i="79"/>
  <c r="AM219" i="79"/>
  <c r="AM212" i="79"/>
  <c r="AM220" i="79"/>
  <c r="AN407" i="79"/>
  <c r="AN406" i="79"/>
  <c r="AN408" i="79"/>
  <c r="AL408" i="79"/>
  <c r="AL406" i="79"/>
  <c r="AL407" i="79"/>
  <c r="AQ210" i="79"/>
  <c r="AQ214" i="79"/>
  <c r="AQ218" i="79"/>
  <c r="AQ209" i="79"/>
  <c r="AQ213" i="79"/>
  <c r="AQ217" i="79"/>
  <c r="AQ211" i="79"/>
  <c r="AQ219" i="79"/>
  <c r="AQ212" i="79"/>
  <c r="AQ220" i="79"/>
  <c r="AQ215" i="79"/>
  <c r="AQ216" i="79"/>
  <c r="AR407" i="79"/>
  <c r="AR406" i="79"/>
  <c r="AR408" i="79"/>
  <c r="AP408" i="79"/>
  <c r="AP406" i="79"/>
  <c r="AP407" i="79"/>
  <c r="AM406" i="79"/>
  <c r="AM407" i="79"/>
  <c r="AM408" i="79"/>
  <c r="AN211" i="79"/>
  <c r="AN215" i="79"/>
  <c r="AN219" i="79"/>
  <c r="AN210" i="79"/>
  <c r="AN214" i="79"/>
  <c r="AN218" i="79"/>
  <c r="AN212" i="79"/>
  <c r="AN220" i="79"/>
  <c r="AN213" i="79"/>
  <c r="AN216" i="79"/>
  <c r="AN209" i="79"/>
  <c r="AN217" i="79"/>
  <c r="AO408" i="79"/>
  <c r="AO407" i="79"/>
  <c r="AO406" i="79"/>
  <c r="AL209" i="79"/>
  <c r="AL213" i="79"/>
  <c r="AL217" i="79"/>
  <c r="AL212" i="79"/>
  <c r="AL216" i="79"/>
  <c r="AL220" i="79"/>
  <c r="AL210" i="79"/>
  <c r="AL218" i="79"/>
  <c r="AL211" i="79"/>
  <c r="AL219" i="79"/>
  <c r="AL214" i="79"/>
  <c r="AL215" i="79"/>
  <c r="AQ406" i="79"/>
  <c r="AQ407" i="79"/>
  <c r="AQ408" i="79"/>
  <c r="AR211" i="79"/>
  <c r="AR215" i="79"/>
  <c r="AR219" i="79"/>
  <c r="AR210" i="79"/>
  <c r="AR214" i="79"/>
  <c r="AR218" i="79"/>
  <c r="AR216" i="79"/>
  <c r="AR209" i="79"/>
  <c r="AR217" i="79"/>
  <c r="AR212" i="79"/>
  <c r="AR220" i="79"/>
  <c r="AR213" i="79"/>
  <c r="AO212" i="79"/>
  <c r="AO216" i="79"/>
  <c r="AO220" i="79"/>
  <c r="AO211" i="79"/>
  <c r="AO215" i="79"/>
  <c r="AO219" i="79"/>
  <c r="AO209" i="79"/>
  <c r="AO217" i="79"/>
  <c r="AO210" i="79"/>
  <c r="AO218" i="79"/>
  <c r="AO213" i="79"/>
  <c r="AO214" i="79"/>
  <c r="AP209" i="79"/>
  <c r="AP213" i="79"/>
  <c r="AP217" i="79"/>
  <c r="AP212" i="79"/>
  <c r="AP216" i="79"/>
  <c r="AP220" i="79"/>
  <c r="AP214" i="79"/>
  <c r="AP215" i="79"/>
  <c r="AP210" i="79"/>
  <c r="AP218" i="79"/>
  <c r="AP211" i="79"/>
  <c r="AP219"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95" i="79"/>
  <c r="AQ196" i="79"/>
  <c r="AQ789" i="79"/>
  <c r="AQ392"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D64" i="45"/>
  <c r="D57" i="45"/>
  <c r="D50" i="45"/>
  <c r="D43" i="45"/>
  <c r="D36" i="45"/>
  <c r="D1180" i="79"/>
  <c r="D985" i="79"/>
  <c r="D789" i="79"/>
  <c r="D392" i="79"/>
  <c r="AR392" i="79" l="1"/>
  <c r="AR595" i="79"/>
  <c r="AR789" i="79"/>
  <c r="AP789" i="79"/>
  <c r="AL789" i="79"/>
  <c r="AM789" i="79"/>
  <c r="AO789" i="79"/>
  <c r="AN789" i="79"/>
  <c r="AP595" i="79"/>
  <c r="AL595" i="79"/>
  <c r="AN595" i="79"/>
  <c r="AM595" i="79"/>
  <c r="AO595" i="79"/>
  <c r="AO392" i="79"/>
  <c r="AN392" i="79"/>
  <c r="AP392" i="79"/>
  <c r="AL392" i="79"/>
  <c r="AM392" i="79"/>
  <c r="AE39" i="79" l="1"/>
  <c r="B60" i="45"/>
  <c r="B53" i="45"/>
  <c r="B46" i="45"/>
  <c r="B39" i="45"/>
  <c r="B32" i="45"/>
  <c r="B25" i="45"/>
  <c r="B18" i="45"/>
  <c r="AE220" i="79" l="1"/>
  <c r="AE216" i="79"/>
  <c r="AE212" i="79"/>
  <c r="AE213" i="79"/>
  <c r="AE219" i="79"/>
  <c r="AE211" i="79"/>
  <c r="AE217" i="79"/>
  <c r="AE218" i="79"/>
  <c r="AE214" i="79"/>
  <c r="AE210" i="79"/>
  <c r="AE209" i="79"/>
  <c r="AR196" i="79"/>
  <c r="AP196" i="79"/>
  <c r="AL196" i="79"/>
  <c r="AN196" i="79"/>
  <c r="AM196" i="79"/>
  <c r="AO196" i="79"/>
  <c r="D537" i="46"/>
  <c r="V401" i="46"/>
  <c r="D401" i="46"/>
  <c r="J54" i="43"/>
  <c r="I54" i="43"/>
  <c r="H54" i="43"/>
  <c r="G54" i="43"/>
  <c r="F54" i="43"/>
  <c r="E54" i="43"/>
  <c r="D54" i="43"/>
  <c r="V265" i="46"/>
  <c r="D265" i="46"/>
  <c r="J28" i="44"/>
  <c r="I28" i="44"/>
  <c r="H28" i="44"/>
  <c r="G28" i="44"/>
  <c r="F28" i="44"/>
  <c r="E28" i="44"/>
  <c r="D28" i="44"/>
  <c r="AJ1682" i="79" l="1"/>
  <c r="AJ1655" i="79"/>
  <c r="AJ820" i="79"/>
  <c r="AJ1002" i="79" s="1"/>
  <c r="AJ626" i="79"/>
  <c r="AJ1405" i="79"/>
  <c r="AJ1211" i="79"/>
  <c r="AJ1709" i="79"/>
  <c r="AJ1628" i="79"/>
  <c r="AJ1602" i="79"/>
  <c r="AJ36" i="79"/>
  <c r="AJ423" i="79"/>
  <c r="AJ618" i="79" s="1"/>
  <c r="AJ227" i="79"/>
  <c r="AI1709" i="79"/>
  <c r="AI1655" i="79"/>
  <c r="AI1602" i="79"/>
  <c r="AI1211" i="79"/>
  <c r="AI626" i="79"/>
  <c r="AI227" i="79"/>
  <c r="AI423" i="79"/>
  <c r="AI618" i="79" s="1"/>
  <c r="AI820" i="79"/>
  <c r="AI1405" i="79"/>
  <c r="AI1682" i="79"/>
  <c r="AI1628" i="79"/>
  <c r="AI36" i="79"/>
  <c r="AK1682" i="79"/>
  <c r="AK1628" i="79"/>
  <c r="AK1405" i="79"/>
  <c r="AK820" i="79"/>
  <c r="AK423" i="79"/>
  <c r="AK618" i="79" s="1"/>
  <c r="AK36" i="79"/>
  <c r="AK1211" i="79"/>
  <c r="AK1709" i="79"/>
  <c r="AK1602" i="79"/>
  <c r="AK227" i="79"/>
  <c r="AK1655" i="79"/>
  <c r="AK626" i="79"/>
  <c r="AF1709" i="79"/>
  <c r="AF1682" i="79"/>
  <c r="AF1655" i="79"/>
  <c r="AF1628" i="79"/>
  <c r="AF1602" i="79"/>
  <c r="AF1405" i="79"/>
  <c r="AF1569" i="79" s="1"/>
  <c r="AF1211" i="79"/>
  <c r="AF820" i="79"/>
  <c r="AF985" i="79" s="1"/>
  <c r="AF626" i="79"/>
  <c r="AF423" i="79"/>
  <c r="AF595" i="79" s="1"/>
  <c r="AF227" i="79"/>
  <c r="AF392" i="79" s="1"/>
  <c r="AF36" i="79"/>
  <c r="AF215" i="79" s="1"/>
  <c r="AE1709" i="79"/>
  <c r="AE1682" i="79"/>
  <c r="AE1655" i="79"/>
  <c r="AE1628" i="79"/>
  <c r="AE1602" i="79"/>
  <c r="AE1405" i="79"/>
  <c r="AE1569" i="79" s="1"/>
  <c r="AE1211" i="79"/>
  <c r="AE820" i="79"/>
  <c r="AE985" i="79" s="1"/>
  <c r="AE626" i="79"/>
  <c r="AE423" i="79"/>
  <c r="AE595" i="79" s="1"/>
  <c r="AE227" i="79"/>
  <c r="AE392" i="79" s="1"/>
  <c r="AE36" i="79"/>
  <c r="AE215" i="79" s="1"/>
  <c r="AH1655" i="79"/>
  <c r="AH1211" i="79"/>
  <c r="AH227" i="79"/>
  <c r="AH1405" i="79"/>
  <c r="AH423" i="79"/>
  <c r="AH1628" i="79"/>
  <c r="AH820" i="79"/>
  <c r="AH985" i="79" s="1"/>
  <c r="AH36" i="79"/>
  <c r="AH1709" i="79"/>
  <c r="AH1602" i="79"/>
  <c r="AH626" i="79"/>
  <c r="AH1682" i="79"/>
  <c r="AG1709" i="79"/>
  <c r="AG1655" i="79"/>
  <c r="AG1602" i="79"/>
  <c r="AG1211" i="79"/>
  <c r="AG626" i="79"/>
  <c r="AG789" i="79" s="1"/>
  <c r="AG227" i="79"/>
  <c r="AG406" i="79" s="1"/>
  <c r="AG1682" i="79"/>
  <c r="AG1628" i="79"/>
  <c r="AG1405" i="79"/>
  <c r="AG820" i="79"/>
  <c r="AG985" i="79" s="1"/>
  <c r="AG423" i="79"/>
  <c r="AG36" i="79"/>
  <c r="AG1016" i="79"/>
  <c r="AF1016" i="79"/>
  <c r="AF1180" i="79" s="1"/>
  <c r="AJ1016" i="79"/>
  <c r="AK1016" i="79"/>
  <c r="AH1016" i="79"/>
  <c r="AE1016" i="79"/>
  <c r="AE1180" i="79" s="1"/>
  <c r="AI1016" i="79"/>
  <c r="H29" i="44"/>
  <c r="H33" i="44" s="1"/>
  <c r="I29" i="44"/>
  <c r="I33" i="44" s="1"/>
  <c r="J29" i="44"/>
  <c r="J33" i="44" s="1"/>
  <c r="AM21" i="46"/>
  <c r="AM127" i="46" s="1"/>
  <c r="E29" i="44"/>
  <c r="E33" i="44" s="1"/>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89" i="79"/>
  <c r="AS430" i="46"/>
  <c r="J13" i="44"/>
  <c r="J43" i="44"/>
  <c r="J14" i="44"/>
  <c r="J18" i="44" s="1"/>
  <c r="AM294" i="46"/>
  <c r="D13" i="44"/>
  <c r="AQ158" i="46"/>
  <c r="H13" i="44"/>
  <c r="AM431" i="46"/>
  <c r="AM537" i="46" s="1"/>
  <c r="D14" i="44"/>
  <c r="D18" i="44" s="1"/>
  <c r="AE789" i="79"/>
  <c r="AQ295" i="46"/>
  <c r="AQ424" i="46" s="1"/>
  <c r="H14" i="44"/>
  <c r="H18" i="44" s="1"/>
  <c r="AR158" i="46"/>
  <c r="I13" i="44"/>
  <c r="H123" i="45"/>
  <c r="I14" i="44"/>
  <c r="I18" i="44" s="1"/>
  <c r="AO430" i="46"/>
  <c r="F13" i="44"/>
  <c r="F43" i="44"/>
  <c r="F14" i="44"/>
  <c r="F18" i="44" s="1"/>
  <c r="AP430" i="46"/>
  <c r="G13" i="44"/>
  <c r="AP431" i="46"/>
  <c r="G14" i="44"/>
  <c r="G18" i="44" s="1"/>
  <c r="AP21" i="46"/>
  <c r="AM295" i="46"/>
  <c r="AS159" i="46"/>
  <c r="AP158" i="46"/>
  <c r="G123" i="45"/>
  <c r="AO159" i="46"/>
  <c r="AS431" i="46"/>
  <c r="I43" i="44"/>
  <c r="E43" i="44"/>
  <c r="AN430" i="46"/>
  <c r="AS158" i="46"/>
  <c r="AO158" i="46"/>
  <c r="H43" i="44"/>
  <c r="C123" i="45"/>
  <c r="F123" i="45"/>
  <c r="AS21" i="46"/>
  <c r="AR159" i="46"/>
  <c r="AN159" i="46"/>
  <c r="AS295" i="46"/>
  <c r="AS424" i="46" s="1"/>
  <c r="AO295" i="46"/>
  <c r="AO424" i="46" s="1"/>
  <c r="AQ294" i="46"/>
  <c r="AR431" i="46"/>
  <c r="AN431" i="46"/>
  <c r="AN537" i="46" s="1"/>
  <c r="AQ430" i="46"/>
  <c r="AR294" i="46"/>
  <c r="AR430" i="46"/>
  <c r="AN158" i="46"/>
  <c r="D43" i="44"/>
  <c r="G43" i="44"/>
  <c r="I123" i="45"/>
  <c r="E123" i="45"/>
  <c r="AR21" i="46"/>
  <c r="AN21" i="46"/>
  <c r="AQ159" i="46"/>
  <c r="AR295" i="46"/>
  <c r="AR424" i="46" s="1"/>
  <c r="AN295" i="46"/>
  <c r="AP294" i="46"/>
  <c r="AM430" i="46"/>
  <c r="AQ431" i="46"/>
  <c r="AM158" i="46"/>
  <c r="AQ21" i="46"/>
  <c r="AM159" i="46"/>
  <c r="AP159" i="46"/>
  <c r="AS294" i="46"/>
  <c r="AO294" i="46"/>
  <c r="AG595" i="79" l="1"/>
  <c r="AG618" i="79"/>
  <c r="I54" i="44"/>
  <c r="I50" i="44"/>
  <c r="I46" i="44"/>
  <c r="J54" i="44"/>
  <c r="J46" i="44"/>
  <c r="H54" i="44"/>
  <c r="H50" i="44"/>
  <c r="H46" i="44"/>
  <c r="AH595" i="79"/>
  <c r="AH618" i="79"/>
  <c r="AR552" i="46"/>
  <c r="AR555" i="46"/>
  <c r="AR550" i="46"/>
  <c r="AR553" i="46"/>
  <c r="AR551" i="46"/>
  <c r="AR554" i="46"/>
  <c r="AK616" i="79"/>
  <c r="AK619" i="79"/>
  <c r="AK617" i="79"/>
  <c r="AK610" i="79"/>
  <c r="AK612" i="79"/>
  <c r="AK611" i="79"/>
  <c r="AK613" i="79"/>
  <c r="AK615" i="79"/>
  <c r="AK614" i="79"/>
  <c r="AK985" i="79"/>
  <c r="AK1002" i="79"/>
  <c r="AI985" i="79"/>
  <c r="AI1002" i="79"/>
  <c r="AI617" i="79"/>
  <c r="AI616" i="79"/>
  <c r="AI619" i="79"/>
  <c r="AI612" i="79"/>
  <c r="AI614" i="79"/>
  <c r="AI615" i="79"/>
  <c r="AI610" i="79"/>
  <c r="AI613" i="79"/>
  <c r="AI611" i="79"/>
  <c r="AJ619" i="79"/>
  <c r="AJ616" i="79"/>
  <c r="AJ617" i="79"/>
  <c r="AJ612" i="79"/>
  <c r="AJ610" i="79"/>
  <c r="AJ614" i="79"/>
  <c r="AJ613" i="79"/>
  <c r="AJ611" i="79"/>
  <c r="AJ615" i="79"/>
  <c r="AQ552" i="46"/>
  <c r="AQ555" i="46"/>
  <c r="AQ550" i="46"/>
  <c r="AQ553" i="46"/>
  <c r="AQ551" i="46"/>
  <c r="AQ554" i="46"/>
  <c r="AS554" i="46"/>
  <c r="AS552" i="46"/>
  <c r="AS551" i="46"/>
  <c r="AS555" i="46"/>
  <c r="AS550" i="46"/>
  <c r="AS553" i="46"/>
  <c r="AP555" i="46"/>
  <c r="AP550" i="46"/>
  <c r="AP553" i="46"/>
  <c r="AP551" i="46"/>
  <c r="AP554" i="46"/>
  <c r="AP552" i="46"/>
  <c r="AH617" i="79"/>
  <c r="AH616" i="79"/>
  <c r="AH619" i="79"/>
  <c r="AH610" i="79"/>
  <c r="AH614" i="79"/>
  <c r="AH611" i="79"/>
  <c r="AH615" i="79"/>
  <c r="AH613" i="79"/>
  <c r="AH612" i="79"/>
  <c r="AG610" i="79"/>
  <c r="AG619" i="79"/>
  <c r="AG617" i="79"/>
  <c r="AG616" i="79"/>
  <c r="AG611" i="79"/>
  <c r="AQ556" i="46"/>
  <c r="AY556" i="46"/>
  <c r="AV557" i="46"/>
  <c r="AS558" i="46"/>
  <c r="AP559" i="46"/>
  <c r="AX559" i="46"/>
  <c r="AU560" i="46"/>
  <c r="AR561" i="46"/>
  <c r="AZ561" i="46"/>
  <c r="AW562" i="46"/>
  <c r="AO554" i="46"/>
  <c r="AO555" i="46"/>
  <c r="AR556" i="46"/>
  <c r="AZ556" i="46"/>
  <c r="AW557" i="46"/>
  <c r="AT558" i="46"/>
  <c r="AQ559" i="46"/>
  <c r="AY559" i="46"/>
  <c r="AV560" i="46"/>
  <c r="AS561" i="46"/>
  <c r="AP562" i="46"/>
  <c r="AX562" i="46"/>
  <c r="AO553" i="46"/>
  <c r="AS556" i="46"/>
  <c r="AP557" i="46"/>
  <c r="AX557" i="46"/>
  <c r="AU558" i="46"/>
  <c r="AR559" i="46"/>
  <c r="AZ559" i="46"/>
  <c r="AW560" i="46"/>
  <c r="AT561" i="46"/>
  <c r="AQ562" i="46"/>
  <c r="AY562" i="46"/>
  <c r="AO552" i="46"/>
  <c r="AT556" i="46"/>
  <c r="AQ557" i="46"/>
  <c r="AY557" i="46"/>
  <c r="AV558" i="46"/>
  <c r="AS559" i="46"/>
  <c r="AP560" i="46"/>
  <c r="AX560" i="46"/>
  <c r="AU561" i="46"/>
  <c r="AR562" i="46"/>
  <c r="AZ562" i="46"/>
  <c r="AO550" i="46"/>
  <c r="AU556" i="46"/>
  <c r="AR557" i="46"/>
  <c r="AZ557" i="46"/>
  <c r="AW558" i="46"/>
  <c r="AT559" i="46"/>
  <c r="AQ560" i="46"/>
  <c r="AY560" i="46"/>
  <c r="AV561" i="46"/>
  <c r="AS562" i="46"/>
  <c r="AO562" i="46"/>
  <c r="AO551" i="46"/>
  <c r="AV562" i="46"/>
  <c r="AV556" i="46"/>
  <c r="AS557" i="46"/>
  <c r="AP558" i="46"/>
  <c r="AX558" i="46"/>
  <c r="AU559" i="46"/>
  <c r="AR560" i="46"/>
  <c r="AZ560" i="46"/>
  <c r="AW561" i="46"/>
  <c r="AT562" i="46"/>
  <c r="AO561" i="46"/>
  <c r="AO558" i="46"/>
  <c r="AW556" i="46"/>
  <c r="AT557" i="46"/>
  <c r="AQ558" i="46"/>
  <c r="AY558" i="46"/>
  <c r="AV559" i="46"/>
  <c r="AS560" i="46"/>
  <c r="AP561" i="46"/>
  <c r="AX561" i="46"/>
  <c r="AU562" i="46"/>
  <c r="AO560" i="46"/>
  <c r="AO557" i="46"/>
  <c r="AP556" i="46"/>
  <c r="AX556" i="46"/>
  <c r="AU557" i="46"/>
  <c r="AR558" i="46"/>
  <c r="AZ558" i="46"/>
  <c r="AW559" i="46"/>
  <c r="AT560" i="46"/>
  <c r="AQ561" i="46"/>
  <c r="AY561" i="46"/>
  <c r="AO559" i="46"/>
  <c r="AO556" i="46"/>
  <c r="J53" i="44"/>
  <c r="J56" i="44"/>
  <c r="J55" i="44"/>
  <c r="AK1395" i="79"/>
  <c r="AK1396" i="79"/>
  <c r="AK1399" i="79"/>
  <c r="AK1397" i="79"/>
  <c r="AK1394" i="79"/>
  <c r="AK1398" i="79"/>
  <c r="AJ1004" i="79"/>
  <c r="AJ1008" i="79"/>
  <c r="AJ1005" i="79"/>
  <c r="AJ1009" i="79"/>
  <c r="AJ1006" i="79"/>
  <c r="AJ1003" i="79"/>
  <c r="AJ1007" i="79"/>
  <c r="AK410" i="79"/>
  <c r="AK411" i="79"/>
  <c r="AK414" i="79"/>
  <c r="AK415" i="79"/>
  <c r="AK412" i="79"/>
  <c r="AK409" i="79"/>
  <c r="AK416" i="79"/>
  <c r="AK413" i="79"/>
  <c r="AI412" i="79"/>
  <c r="AI413" i="79"/>
  <c r="AI416" i="79"/>
  <c r="AI410" i="79"/>
  <c r="AI411" i="79"/>
  <c r="AI414" i="79"/>
  <c r="AI415" i="79"/>
  <c r="AI409" i="79"/>
  <c r="AJ1394" i="79"/>
  <c r="AJ1396" i="79"/>
  <c r="AJ1398" i="79"/>
  <c r="AJ1395" i="79"/>
  <c r="AJ1399" i="79"/>
  <c r="AJ1397" i="79"/>
  <c r="H53" i="44"/>
  <c r="H55" i="44"/>
  <c r="H56" i="44"/>
  <c r="AK805" i="79"/>
  <c r="AK809" i="79"/>
  <c r="AK812" i="79"/>
  <c r="AK813" i="79"/>
  <c r="AK806" i="79"/>
  <c r="AK811" i="79"/>
  <c r="AK807" i="79"/>
  <c r="AK808" i="79"/>
  <c r="AK810" i="79"/>
  <c r="AK1006" i="79"/>
  <c r="AK1004" i="79"/>
  <c r="AK1005" i="79"/>
  <c r="AK1007" i="79"/>
  <c r="AK1003" i="79"/>
  <c r="AK1008" i="79"/>
  <c r="AK1009" i="79"/>
  <c r="AI1006" i="79"/>
  <c r="AI1003" i="79"/>
  <c r="AI1007" i="79"/>
  <c r="AI1005" i="79"/>
  <c r="AI1004" i="79"/>
  <c r="AI1009" i="79"/>
  <c r="AI1008" i="79"/>
  <c r="AI1396" i="79"/>
  <c r="AI1395" i="79"/>
  <c r="AI1397" i="79"/>
  <c r="AI1399" i="79"/>
  <c r="AI1398" i="79"/>
  <c r="AI1394" i="79"/>
  <c r="AJ409" i="79"/>
  <c r="AJ410" i="79"/>
  <c r="AJ413" i="79"/>
  <c r="AJ414" i="79"/>
  <c r="AJ411" i="79"/>
  <c r="AJ416" i="79"/>
  <c r="AJ415" i="79"/>
  <c r="AJ412" i="79"/>
  <c r="AJ805" i="79"/>
  <c r="AJ813" i="79"/>
  <c r="AJ810" i="79"/>
  <c r="AJ806" i="79"/>
  <c r="AJ807" i="79"/>
  <c r="AJ808" i="79"/>
  <c r="AJ809" i="79"/>
  <c r="AJ811" i="79"/>
  <c r="AJ812" i="79"/>
  <c r="I53" i="44"/>
  <c r="I56" i="44"/>
  <c r="I55" i="44"/>
  <c r="AK1589" i="79"/>
  <c r="AK1592" i="79"/>
  <c r="AK1591" i="79"/>
  <c r="AK1593" i="79"/>
  <c r="AK1590" i="79"/>
  <c r="AJ985" i="79"/>
  <c r="AI1590" i="79"/>
  <c r="AI1593" i="79"/>
  <c r="AI1592" i="79"/>
  <c r="AI1589" i="79"/>
  <c r="AI1591" i="79"/>
  <c r="AI806" i="79"/>
  <c r="AI809" i="79"/>
  <c r="AI812" i="79"/>
  <c r="AI811" i="79"/>
  <c r="AI810" i="79"/>
  <c r="AI807" i="79"/>
  <c r="AI805" i="79"/>
  <c r="AI808" i="79"/>
  <c r="AI813" i="79"/>
  <c r="AJ1593" i="79"/>
  <c r="AJ1591" i="79"/>
  <c r="AJ1590" i="79"/>
  <c r="AJ1592" i="79"/>
  <c r="AJ1589" i="79"/>
  <c r="AI1180" i="79"/>
  <c r="AI1201" i="79"/>
  <c r="AI1202" i="79"/>
  <c r="AI1198" i="79"/>
  <c r="AI1199" i="79"/>
  <c r="AI1200" i="79"/>
  <c r="AI1203" i="79"/>
  <c r="AI1204" i="79"/>
  <c r="AJ1180" i="79"/>
  <c r="AJ1199" i="79"/>
  <c r="AJ1204" i="79"/>
  <c r="AJ1203" i="79"/>
  <c r="AJ1200" i="79"/>
  <c r="AJ1198" i="79"/>
  <c r="AJ1201" i="79"/>
  <c r="AJ1202" i="79"/>
  <c r="AK1180" i="79"/>
  <c r="AK1200" i="79"/>
  <c r="AK1201" i="79"/>
  <c r="AK1204" i="79"/>
  <c r="AK1198" i="79"/>
  <c r="AK1199" i="79"/>
  <c r="AK1202" i="79"/>
  <c r="AK1203" i="79"/>
  <c r="AH411" i="79"/>
  <c r="AH412" i="79"/>
  <c r="AH415" i="79"/>
  <c r="AH413" i="79"/>
  <c r="AH410" i="79"/>
  <c r="AH409" i="79"/>
  <c r="AH416" i="79"/>
  <c r="AH414" i="79"/>
  <c r="AG1002" i="79"/>
  <c r="AH1002" i="79"/>
  <c r="AG411" i="79"/>
  <c r="AG416" i="79"/>
  <c r="AG410" i="79"/>
  <c r="AG415" i="79"/>
  <c r="AG414" i="79"/>
  <c r="AG413" i="79"/>
  <c r="AG412" i="79"/>
  <c r="AG409" i="79"/>
  <c r="AH1396" i="79"/>
  <c r="AH1398" i="79"/>
  <c r="AH1394" i="79"/>
  <c r="AH1395" i="79"/>
  <c r="AH1399" i="79"/>
  <c r="AH1397" i="79"/>
  <c r="AG1398" i="79"/>
  <c r="AG1394" i="79"/>
  <c r="AG1397" i="79"/>
  <c r="AG1396" i="79"/>
  <c r="AG1395" i="79"/>
  <c r="AG1399" i="79"/>
  <c r="E59" i="44"/>
  <c r="E57" i="44"/>
  <c r="E56" i="44"/>
  <c r="E60" i="44"/>
  <c r="E55" i="44"/>
  <c r="E58" i="44"/>
  <c r="E54" i="44"/>
  <c r="E53" i="44"/>
  <c r="D56" i="44"/>
  <c r="D51" i="44"/>
  <c r="D58" i="44"/>
  <c r="D59" i="44"/>
  <c r="D55" i="44"/>
  <c r="D57" i="44"/>
  <c r="D54" i="44"/>
  <c r="D60" i="44"/>
  <c r="D53" i="44"/>
  <c r="D52" i="44"/>
  <c r="E50" i="44"/>
  <c r="E46" i="44"/>
  <c r="D50" i="44"/>
  <c r="D46" i="44"/>
  <c r="AH1591" i="79"/>
  <c r="AH1592" i="79"/>
  <c r="AH1590" i="79"/>
  <c r="AH1589" i="79"/>
  <c r="AH1593" i="79"/>
  <c r="AH805" i="79"/>
  <c r="AH807" i="79"/>
  <c r="AH813" i="79"/>
  <c r="AH812" i="79"/>
  <c r="AH806" i="79"/>
  <c r="AH808" i="79"/>
  <c r="AH809" i="79"/>
  <c r="AH811" i="79"/>
  <c r="AH810" i="79"/>
  <c r="AH1006" i="79"/>
  <c r="AH1003" i="79"/>
  <c r="AH1007" i="79"/>
  <c r="AH1004" i="79"/>
  <c r="AH1008" i="79"/>
  <c r="AH1009" i="79"/>
  <c r="AH1005" i="79"/>
  <c r="AH1180" i="79"/>
  <c r="AH1198" i="79"/>
  <c r="AH1202" i="79"/>
  <c r="AH1203" i="79"/>
  <c r="AH1201" i="79"/>
  <c r="AH1200" i="79"/>
  <c r="AH1204" i="79"/>
  <c r="AH1199" i="79"/>
  <c r="G53" i="44"/>
  <c r="G58" i="44"/>
  <c r="G59" i="44"/>
  <c r="G57" i="44"/>
  <c r="G55" i="44"/>
  <c r="G56" i="44"/>
  <c r="G54" i="44"/>
  <c r="G60" i="44"/>
  <c r="G50" i="44"/>
  <c r="G46" i="44"/>
  <c r="F53" i="44"/>
  <c r="F54" i="44"/>
  <c r="F56" i="44"/>
  <c r="F57" i="44"/>
  <c r="F60" i="44"/>
  <c r="F55" i="44"/>
  <c r="F58" i="44"/>
  <c r="F59" i="44"/>
  <c r="F50" i="44"/>
  <c r="F46" i="44"/>
  <c r="AG615" i="79"/>
  <c r="AG613" i="79"/>
  <c r="AG612" i="79"/>
  <c r="AG614" i="79"/>
  <c r="AG1180" i="79"/>
  <c r="AG1198" i="79"/>
  <c r="AQ265" i="46"/>
  <c r="AQ283" i="46"/>
  <c r="AQ287" i="46"/>
  <c r="AQ285" i="46"/>
  <c r="AQ289" i="46"/>
  <c r="AQ284" i="46"/>
  <c r="AQ288" i="46"/>
  <c r="AQ286" i="46"/>
  <c r="AQ282" i="46"/>
  <c r="AH1375" i="79"/>
  <c r="AK1569" i="79"/>
  <c r="AH1569" i="79"/>
  <c r="AO421" i="46"/>
  <c r="AO417" i="46"/>
  <c r="AO423" i="46"/>
  <c r="AO419" i="46"/>
  <c r="AO422" i="46"/>
  <c r="AO418" i="46"/>
  <c r="AO425" i="46"/>
  <c r="AO420" i="46"/>
  <c r="AQ412" i="46"/>
  <c r="AQ419" i="46"/>
  <c r="AQ423" i="46"/>
  <c r="AQ421" i="46"/>
  <c r="AQ420" i="46"/>
  <c r="AQ425" i="46"/>
  <c r="AQ422" i="46"/>
  <c r="AQ418" i="46"/>
  <c r="AE1375" i="79"/>
  <c r="AJ1375" i="79"/>
  <c r="AF1375" i="79"/>
  <c r="AO265" i="46"/>
  <c r="AO289" i="46"/>
  <c r="AO285" i="46"/>
  <c r="AO281" i="46"/>
  <c r="AO287" i="46"/>
  <c r="AO283" i="46"/>
  <c r="AO286" i="46"/>
  <c r="AO282" i="46"/>
  <c r="AO288" i="46"/>
  <c r="AO284" i="46"/>
  <c r="AO275" i="46"/>
  <c r="AG1593" i="79"/>
  <c r="AG1592" i="79"/>
  <c r="AG1589" i="79"/>
  <c r="AG1590" i="79"/>
  <c r="AG1569" i="79"/>
  <c r="AG1591" i="79"/>
  <c r="AK1375"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375" i="79"/>
  <c r="AI1569" i="79"/>
  <c r="AG1199" i="79"/>
  <c r="AG1202" i="79"/>
  <c r="AG1200" i="79"/>
  <c r="AG1201" i="79"/>
  <c r="AG1203" i="79"/>
  <c r="AG1204" i="79"/>
  <c r="AG1375" i="79"/>
  <c r="AJ1569" i="79"/>
  <c r="AK408" i="79"/>
  <c r="AK407" i="79"/>
  <c r="AK406" i="79"/>
  <c r="AJ211" i="79"/>
  <c r="AJ215" i="79"/>
  <c r="AJ219" i="79"/>
  <c r="AJ210" i="79"/>
  <c r="AJ214" i="79"/>
  <c r="AJ218" i="79"/>
  <c r="AJ216" i="79"/>
  <c r="AJ209" i="79"/>
  <c r="AJ217" i="79"/>
  <c r="AJ212" i="79"/>
  <c r="AJ220" i="79"/>
  <c r="AJ213" i="79"/>
  <c r="AG813" i="79"/>
  <c r="AG809" i="79"/>
  <c r="AG805" i="79"/>
  <c r="AG812" i="79"/>
  <c r="AG808" i="79"/>
  <c r="AG806" i="79"/>
  <c r="AG811" i="79"/>
  <c r="AG810" i="79"/>
  <c r="AG807" i="79"/>
  <c r="AH209" i="79"/>
  <c r="AH213" i="79"/>
  <c r="AH217" i="79"/>
  <c r="AH212" i="79"/>
  <c r="AH216" i="79"/>
  <c r="AH220" i="79"/>
  <c r="AH214" i="79"/>
  <c r="AH215" i="79"/>
  <c r="AH210" i="79"/>
  <c r="AH218" i="79"/>
  <c r="AH211" i="79"/>
  <c r="AH219" i="79"/>
  <c r="AJ407" i="79"/>
  <c r="AJ406" i="79"/>
  <c r="AJ408" i="79"/>
  <c r="AI210" i="79"/>
  <c r="AI214" i="79"/>
  <c r="AI218" i="79"/>
  <c r="AI209" i="79"/>
  <c r="AI213" i="79"/>
  <c r="AI217" i="79"/>
  <c r="AI211" i="79"/>
  <c r="AI219" i="79"/>
  <c r="AI212" i="79"/>
  <c r="AI220" i="79"/>
  <c r="AI215" i="79"/>
  <c r="AI216" i="79"/>
  <c r="AG1009" i="79"/>
  <c r="AG1005" i="79"/>
  <c r="AG1008" i="79"/>
  <c r="AG1004" i="79"/>
  <c r="AG1007" i="79"/>
  <c r="AG1006" i="79"/>
  <c r="AG1003" i="79"/>
  <c r="AI406" i="79"/>
  <c r="AI407" i="79"/>
  <c r="AI408" i="79"/>
  <c r="AH408" i="79"/>
  <c r="AH406" i="79"/>
  <c r="AH407" i="79"/>
  <c r="AG220" i="79"/>
  <c r="AG216" i="79"/>
  <c r="AG211" i="79"/>
  <c r="AG219" i="79"/>
  <c r="AG215" i="79"/>
  <c r="AG210" i="79"/>
  <c r="AG217" i="79"/>
  <c r="AG213" i="79"/>
  <c r="AG214" i="79"/>
  <c r="AG212" i="79"/>
  <c r="AG218" i="79"/>
  <c r="AG209" i="79"/>
  <c r="AK212" i="79"/>
  <c r="AK216" i="79"/>
  <c r="AK220" i="79"/>
  <c r="AK211" i="79"/>
  <c r="AK215" i="79"/>
  <c r="AK219" i="79"/>
  <c r="AK213" i="79"/>
  <c r="AK214" i="79"/>
  <c r="AK209" i="79"/>
  <c r="AK217" i="79"/>
  <c r="AK210" i="79"/>
  <c r="AK218" i="79"/>
  <c r="AM401" i="46"/>
  <c r="AN401" i="46"/>
  <c r="AN265" i="46"/>
  <c r="AM265" i="46"/>
  <c r="AE196" i="79"/>
  <c r="AF196" i="79"/>
  <c r="AN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92" i="79"/>
  <c r="AH789" i="79"/>
  <c r="AJ595" i="79"/>
  <c r="AI392" i="79"/>
  <c r="AJ392" i="79"/>
  <c r="AI595" i="79"/>
  <c r="AK392" i="79"/>
  <c r="AK595" i="79"/>
  <c r="AJ789" i="79"/>
  <c r="AG392" i="79"/>
  <c r="AG408" i="79"/>
  <c r="AG407" i="79"/>
  <c r="AH196" i="79"/>
  <c r="AG196" i="79"/>
  <c r="AJ196" i="79"/>
  <c r="AI196" i="79"/>
  <c r="AI789" i="79"/>
  <c r="AK196" i="79"/>
  <c r="AK789"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D122" i="45" l="1"/>
  <c r="E122" i="45"/>
  <c r="F122" i="45"/>
  <c r="G122" i="45"/>
  <c r="H122" i="45"/>
  <c r="I122" i="45"/>
  <c r="C122" i="45"/>
  <c r="AF1606" i="79" l="1"/>
  <c r="AF1713" i="79"/>
  <c r="AF1716" i="79" s="1"/>
  <c r="AF1572" i="79"/>
  <c r="AF1582" i="79" s="1"/>
  <c r="AF1659" i="79"/>
  <c r="AF1686" i="79"/>
  <c r="AE1659" i="79"/>
  <c r="AE1606" i="79"/>
  <c r="AE1686" i="79"/>
  <c r="AE1713" i="79"/>
  <c r="AE1716" i="79" s="1"/>
  <c r="AE1572" i="79"/>
  <c r="AN1659" i="79"/>
  <c r="AN1632" i="79"/>
  <c r="AQ1632" i="79"/>
  <c r="AL1632" i="79"/>
  <c r="AL1659" i="79"/>
  <c r="AR1632" i="79"/>
  <c r="AO1632" i="79"/>
  <c r="AO1606" i="79"/>
  <c r="AP1659" i="79"/>
  <c r="AM1713" i="79"/>
  <c r="AM1716" i="79" s="1"/>
  <c r="AN1572" i="79"/>
  <c r="AQ1659" i="79"/>
  <c r="AL1606" i="79"/>
  <c r="AR1659" i="79"/>
  <c r="AO1659" i="79"/>
  <c r="AP1713" i="79"/>
  <c r="AP1716" i="79" s="1"/>
  <c r="AM1686" i="79"/>
  <c r="AN1713" i="79"/>
  <c r="AN1716" i="79" s="1"/>
  <c r="AQ1606" i="79"/>
  <c r="AQ1686" i="79"/>
  <c r="AL1686" i="79"/>
  <c r="AR1606" i="79"/>
  <c r="AR1572" i="79"/>
  <c r="AO1686" i="79"/>
  <c r="AP1572" i="79"/>
  <c r="AP1606" i="79"/>
  <c r="AM1572" i="79"/>
  <c r="AQ1572" i="79"/>
  <c r="AR1686" i="79"/>
  <c r="AP1632" i="79"/>
  <c r="AM1606" i="79"/>
  <c r="AN1606" i="79"/>
  <c r="AL1713" i="79"/>
  <c r="AL1716" i="79" s="1"/>
  <c r="AP1686" i="79"/>
  <c r="AM1659" i="79"/>
  <c r="AM1632" i="79"/>
  <c r="AO1713" i="79"/>
  <c r="AO1716" i="79" s="1"/>
  <c r="AN1686" i="79"/>
  <c r="AR1713" i="79"/>
  <c r="AR1716" i="79" s="1"/>
  <c r="AQ1713" i="79"/>
  <c r="AQ1716" i="79" s="1"/>
  <c r="AO1572" i="79"/>
  <c r="AL1572" i="79"/>
  <c r="AI1713" i="79"/>
  <c r="AI1716" i="79" s="1"/>
  <c r="AK1632" i="79"/>
  <c r="AK1659" i="79"/>
  <c r="AH1659" i="79"/>
  <c r="AG1572" i="79"/>
  <c r="AG1582" i="79" s="1"/>
  <c r="AG1713" i="79"/>
  <c r="AG1716" i="79" s="1"/>
  <c r="AJ1632" i="79"/>
  <c r="AI1606" i="79"/>
  <c r="AH1632" i="79"/>
  <c r="AK1572" i="79"/>
  <c r="AK1713" i="79"/>
  <c r="AK1716" i="79" s="1"/>
  <c r="AH1686" i="79"/>
  <c r="AF1632" i="79"/>
  <c r="AI1632" i="79"/>
  <c r="AK1686" i="79"/>
  <c r="AH1572" i="79"/>
  <c r="AH1582" i="79" s="1"/>
  <c r="AH1606" i="79"/>
  <c r="AG1632" i="79"/>
  <c r="AG1606" i="79"/>
  <c r="AJ1606" i="79"/>
  <c r="AJ1572" i="79"/>
  <c r="AE1632" i="79"/>
  <c r="AE1637" i="79" s="1"/>
  <c r="AI1572" i="79"/>
  <c r="AK1606" i="79"/>
  <c r="AH1713" i="79"/>
  <c r="AH1716" i="79" s="1"/>
  <c r="AG1686" i="79"/>
  <c r="AG1693" i="79" s="1"/>
  <c r="AJ1659" i="79"/>
  <c r="AJ1686" i="79"/>
  <c r="AI1659" i="79"/>
  <c r="AI1686" i="79"/>
  <c r="AG1659" i="79"/>
  <c r="AJ1713" i="79"/>
  <c r="AJ1716" i="79" s="1"/>
  <c r="O17" i="45"/>
  <c r="N17" i="45"/>
  <c r="M17" i="45"/>
  <c r="L17" i="45"/>
  <c r="U60" i="46"/>
  <c r="U57" i="46"/>
  <c r="AQ148" i="46" l="1"/>
  <c r="AI1660" i="79" s="1"/>
  <c r="AQ142" i="46"/>
  <c r="AR148" i="46"/>
  <c r="AR138" i="46"/>
  <c r="AS145" i="46"/>
  <c r="AS150" i="46"/>
  <c r="AK1714" i="79" s="1"/>
  <c r="AS148" i="46"/>
  <c r="AQ137" i="46"/>
  <c r="AQ150" i="46"/>
  <c r="AI1714" i="79" s="1"/>
  <c r="AR139" i="46"/>
  <c r="AR142" i="46"/>
  <c r="AS142" i="46"/>
  <c r="AS138" i="46"/>
  <c r="AQ149" i="46"/>
  <c r="AI1687" i="79" s="1"/>
  <c r="AQ135" i="46"/>
  <c r="AQ145" i="46"/>
  <c r="AI1573" i="79" s="1"/>
  <c r="AI1582" i="79" s="1"/>
  <c r="AR144" i="46"/>
  <c r="AR145" i="46"/>
  <c r="AJ1573" i="79" s="1"/>
  <c r="AJ1582" i="79" s="1"/>
  <c r="AS149" i="46"/>
  <c r="AS146" i="46"/>
  <c r="AQ144" i="46"/>
  <c r="AQ139" i="46"/>
  <c r="AQ138" i="46"/>
  <c r="AR136" i="46"/>
  <c r="AR149" i="46"/>
  <c r="AJ1687" i="79" s="1"/>
  <c r="AS135" i="46"/>
  <c r="AS136" i="46"/>
  <c r="AR127" i="46"/>
  <c r="AR143" i="46"/>
  <c r="AQ143" i="46"/>
  <c r="AQ146" i="46"/>
  <c r="AR147" i="46"/>
  <c r="AJ1633" i="79" s="1"/>
  <c r="AR140" i="46"/>
  <c r="AS139" i="46"/>
  <c r="AS140" i="46"/>
  <c r="AS147" i="46"/>
  <c r="AK1633" i="79" s="1"/>
  <c r="AS137" i="46"/>
  <c r="AQ147" i="46"/>
  <c r="AQ140" i="46"/>
  <c r="AR141" i="46"/>
  <c r="AR150" i="46"/>
  <c r="AJ1714" i="79" s="1"/>
  <c r="AS143" i="46"/>
  <c r="AS144" i="46"/>
  <c r="AR137" i="46"/>
  <c r="AS141" i="46"/>
  <c r="AQ136" i="46"/>
  <c r="AQ141" i="46"/>
  <c r="AR146" i="46"/>
  <c r="AJ1607" i="79" s="1"/>
  <c r="AR135" i="46"/>
  <c r="M30" i="45"/>
  <c r="D132" i="45" s="1"/>
  <c r="AF988" i="79" s="1"/>
  <c r="M23" i="45"/>
  <c r="C132" i="45" s="1"/>
  <c r="AE988" i="79" s="1"/>
  <c r="N30" i="45"/>
  <c r="D133" i="45" s="1"/>
  <c r="AF1183" i="79" s="1"/>
  <c r="AF1192" i="79" s="1"/>
  <c r="N23" i="45"/>
  <c r="C133" i="45" s="1"/>
  <c r="AE1183" i="79" s="1"/>
  <c r="L23" i="45"/>
  <c r="C131" i="45" s="1"/>
  <c r="AE792" i="79" s="1"/>
  <c r="L30" i="45"/>
  <c r="D131" i="45" s="1"/>
  <c r="AF792" i="79" s="1"/>
  <c r="AF800" i="79" s="1"/>
  <c r="O23" i="45"/>
  <c r="C134" i="45" s="1"/>
  <c r="AE1378" i="79" s="1"/>
  <c r="O30" i="45"/>
  <c r="D134" i="45" s="1"/>
  <c r="AF1378" i="79" s="1"/>
  <c r="AF1388" i="79" s="1"/>
  <c r="AE1577" i="79"/>
  <c r="AE1582" i="79"/>
  <c r="AP147" i="46"/>
  <c r="AH1633" i="79" s="1"/>
  <c r="AP148" i="46"/>
  <c r="AH1660" i="79" s="1"/>
  <c r="AP141" i="46"/>
  <c r="AP150" i="46"/>
  <c r="AH1714" i="79" s="1"/>
  <c r="AO147" i="46"/>
  <c r="AG1633" i="79" s="1"/>
  <c r="AO140" i="46"/>
  <c r="AO141" i="46"/>
  <c r="AO146" i="46"/>
  <c r="AG1607" i="79" s="1"/>
  <c r="AP137" i="46"/>
  <c r="AO136" i="46"/>
  <c r="AO142" i="46"/>
  <c r="AP135" i="46"/>
  <c r="AP136" i="46"/>
  <c r="AP138" i="46"/>
  <c r="AP145" i="46"/>
  <c r="AH1573" i="79" s="1"/>
  <c r="AO135" i="46"/>
  <c r="AO138" i="46"/>
  <c r="AO144" i="46"/>
  <c r="AO145" i="46"/>
  <c r="AG1573" i="79" s="1"/>
  <c r="AP143" i="46"/>
  <c r="AP142" i="46"/>
  <c r="AO137" i="46"/>
  <c r="AP139" i="46"/>
  <c r="AP140" i="46"/>
  <c r="AP146" i="46"/>
  <c r="AH1607" i="79" s="1"/>
  <c r="AP149" i="46"/>
  <c r="AH1687" i="79" s="1"/>
  <c r="AO139" i="46"/>
  <c r="AO149" i="46"/>
  <c r="AG1687" i="79" s="1"/>
  <c r="AO148" i="46"/>
  <c r="AG1660" i="79" s="1"/>
  <c r="AO150" i="46"/>
  <c r="AG1714" i="79" s="1"/>
  <c r="AO127" i="46"/>
  <c r="AP144" i="46"/>
  <c r="AO143" i="46"/>
  <c r="AG1715" i="79"/>
  <c r="AG1723" i="79"/>
  <c r="AG1720" i="79"/>
  <c r="AG1724" i="79"/>
  <c r="AG1717" i="79"/>
  <c r="AG1721" i="79"/>
  <c r="AG1725" i="79"/>
  <c r="AG1722" i="79"/>
  <c r="AG1718" i="79"/>
  <c r="AM1636" i="79"/>
  <c r="AM1640" i="79"/>
  <c r="AM1633" i="79"/>
  <c r="AM1634" i="79"/>
  <c r="AM1642" i="79"/>
  <c r="AM1637" i="79"/>
  <c r="AM1641" i="79"/>
  <c r="AM1644" i="79"/>
  <c r="AM1639" i="79"/>
  <c r="AM1643" i="79"/>
  <c r="AM1635" i="79"/>
  <c r="AQ1576" i="79"/>
  <c r="AQ1580" i="79"/>
  <c r="AQ1583" i="79"/>
  <c r="AQ1573" i="79"/>
  <c r="AQ1582" i="79" s="1"/>
  <c r="AQ1574" i="79"/>
  <c r="AQ1584" i="79"/>
  <c r="AQ1579" i="79"/>
  <c r="AQ1575" i="79"/>
  <c r="AQ1577" i="79"/>
  <c r="AQ1581" i="79"/>
  <c r="AP1714" i="79"/>
  <c r="AP1718" i="79"/>
  <c r="AP1722" i="79"/>
  <c r="AP1715" i="79"/>
  <c r="AP1723" i="79"/>
  <c r="AP1720" i="79"/>
  <c r="AP1724" i="79"/>
  <c r="AP1721" i="79"/>
  <c r="AP1725" i="79"/>
  <c r="AP1717" i="79"/>
  <c r="AO1608" i="79"/>
  <c r="AO1616" i="79"/>
  <c r="AO1609" i="79"/>
  <c r="AO1613" i="79"/>
  <c r="AO1617" i="79"/>
  <c r="AO1610" i="79"/>
  <c r="AO1614" i="79"/>
  <c r="AO1618" i="79"/>
  <c r="AO1611" i="79"/>
  <c r="AO1615" i="79"/>
  <c r="AO1607" i="79"/>
  <c r="AF1689" i="79"/>
  <c r="AF1693" i="79"/>
  <c r="AF1697" i="79"/>
  <c r="AF1687" i="79"/>
  <c r="AF1691" i="79"/>
  <c r="AF1695" i="79"/>
  <c r="AF1698" i="79"/>
  <c r="AF1688" i="79"/>
  <c r="AF1690" i="79"/>
  <c r="AF1694" i="79"/>
  <c r="AF1692" i="79"/>
  <c r="AF1696" i="79"/>
  <c r="AF1186" i="79"/>
  <c r="AI1663" i="79"/>
  <c r="AI1661" i="79"/>
  <c r="AI1664" i="79"/>
  <c r="AI1668" i="79"/>
  <c r="AI1662" i="79"/>
  <c r="AI1669" i="79"/>
  <c r="AI1666" i="79"/>
  <c r="AI1670" i="79"/>
  <c r="AI1667" i="79"/>
  <c r="AI1671" i="79"/>
  <c r="AH1718" i="79"/>
  <c r="AH1722" i="79"/>
  <c r="AH1715" i="79"/>
  <c r="AH1723" i="79"/>
  <c r="AH1720" i="79"/>
  <c r="AH1724" i="79"/>
  <c r="AH1717" i="79"/>
  <c r="AH1721" i="79"/>
  <c r="AH1725" i="79"/>
  <c r="AJ1575" i="79"/>
  <c r="AJ1579" i="79"/>
  <c r="AJ1576" i="79"/>
  <c r="AJ1577" i="79"/>
  <c r="AJ1581" i="79"/>
  <c r="AJ1584" i="79"/>
  <c r="AJ1580" i="79"/>
  <c r="AJ1574" i="79"/>
  <c r="AJ1583" i="79"/>
  <c r="AH1611" i="79"/>
  <c r="AH1615" i="79"/>
  <c r="AH1608" i="79"/>
  <c r="AH1616" i="79"/>
  <c r="AH1609" i="79"/>
  <c r="AH1613" i="79"/>
  <c r="AH1617" i="79"/>
  <c r="AH1614" i="79"/>
  <c r="AH1618" i="79"/>
  <c r="AH1610" i="79"/>
  <c r="AF1635" i="79"/>
  <c r="AF1639" i="79"/>
  <c r="AF1633" i="79"/>
  <c r="AF1637" i="79"/>
  <c r="AF1641" i="79"/>
  <c r="AF1643" i="79"/>
  <c r="AF1644" i="79"/>
  <c r="AF1634" i="79"/>
  <c r="AF1636" i="79"/>
  <c r="AF1640" i="79"/>
  <c r="AF1642" i="79"/>
  <c r="AF1638" i="79"/>
  <c r="AH1637" i="79"/>
  <c r="AH1641" i="79"/>
  <c r="AH1634" i="79"/>
  <c r="AH1635" i="79"/>
  <c r="AH1639" i="79"/>
  <c r="AH1642" i="79"/>
  <c r="AH1643" i="79"/>
  <c r="AH1636" i="79"/>
  <c r="AH1640" i="79"/>
  <c r="AH1644" i="79"/>
  <c r="AG1574" i="79"/>
  <c r="AG1575" i="79"/>
  <c r="AG1576" i="79"/>
  <c r="AG1580" i="79"/>
  <c r="AG1583" i="79"/>
  <c r="AG1579" i="79"/>
  <c r="AG1581" i="79"/>
  <c r="AG1577" i="79"/>
  <c r="AG1584" i="79"/>
  <c r="AI1717" i="79"/>
  <c r="AI1721" i="79"/>
  <c r="AI1725" i="79"/>
  <c r="AI1718" i="79"/>
  <c r="AI1722" i="79"/>
  <c r="AI1715" i="79"/>
  <c r="AI1723" i="79"/>
  <c r="AI1724" i="79"/>
  <c r="AI1720" i="79"/>
  <c r="AR1720" i="79"/>
  <c r="AR1724" i="79"/>
  <c r="AR1717" i="79"/>
  <c r="AR1721" i="79"/>
  <c r="AR1725" i="79"/>
  <c r="AR1714" i="79"/>
  <c r="AR1718" i="79"/>
  <c r="AR1722" i="79"/>
  <c r="AR1715" i="79"/>
  <c r="AR1723" i="79"/>
  <c r="AM1663" i="79"/>
  <c r="AM1661" i="79"/>
  <c r="AM1664" i="79"/>
  <c r="AM1668" i="79"/>
  <c r="AM1669" i="79"/>
  <c r="AM1660" i="79"/>
  <c r="AM1666" i="79"/>
  <c r="AM1670" i="79"/>
  <c r="AM1667" i="79"/>
  <c r="AM1662" i="79"/>
  <c r="AM1671" i="79"/>
  <c r="AM1610" i="79"/>
  <c r="AM1614" i="79"/>
  <c r="AM1618" i="79"/>
  <c r="AM1607" i="79"/>
  <c r="AM1611" i="79"/>
  <c r="AM1615" i="79"/>
  <c r="AM1608" i="79"/>
  <c r="AM1616" i="79"/>
  <c r="AM1617" i="79"/>
  <c r="AM1609" i="79"/>
  <c r="AM1613" i="79"/>
  <c r="AM1576" i="79"/>
  <c r="AM1580" i="79"/>
  <c r="AM1583" i="79"/>
  <c r="AM1573" i="79"/>
  <c r="AM1582" i="79" s="1"/>
  <c r="AM1574" i="79"/>
  <c r="AM1577" i="79"/>
  <c r="AM1581" i="79"/>
  <c r="AM1575" i="79"/>
  <c r="AM1584" i="79"/>
  <c r="AM1579" i="79"/>
  <c r="AR1575" i="79"/>
  <c r="AR1579" i="79"/>
  <c r="AR1576" i="79"/>
  <c r="AR1573" i="79"/>
  <c r="AR1582" i="79" s="1"/>
  <c r="AR1577" i="79"/>
  <c r="AR1581" i="79"/>
  <c r="AR1584" i="79"/>
  <c r="AR1580" i="79"/>
  <c r="AR1583" i="79"/>
  <c r="AR1574" i="79"/>
  <c r="AQ1610" i="79"/>
  <c r="AQ1614" i="79"/>
  <c r="AQ1618" i="79"/>
  <c r="AQ1607" i="79"/>
  <c r="AQ1611" i="79"/>
  <c r="AQ1615" i="79"/>
  <c r="AQ1608" i="79"/>
  <c r="AQ1616" i="79"/>
  <c r="AQ1613" i="79"/>
  <c r="AQ1617" i="79"/>
  <c r="AQ1609" i="79"/>
  <c r="AO1661" i="79"/>
  <c r="AO1663" i="79"/>
  <c r="AO1662" i="79"/>
  <c r="AO1666" i="79"/>
  <c r="AO1670" i="79"/>
  <c r="AO1667" i="79"/>
  <c r="AO1671" i="79"/>
  <c r="AO1664" i="79"/>
  <c r="AO1668" i="79"/>
  <c r="AO1660" i="79"/>
  <c r="AO1669" i="79"/>
  <c r="AN1575" i="79"/>
  <c r="AN1579" i="79"/>
  <c r="AN1576" i="79"/>
  <c r="AN1573" i="79"/>
  <c r="AN1582" i="79" s="1"/>
  <c r="AN1577" i="79"/>
  <c r="AN1581" i="79"/>
  <c r="AN1584" i="79"/>
  <c r="AN1583" i="79"/>
  <c r="AN1574" i="79"/>
  <c r="AN1580" i="79"/>
  <c r="AO1634" i="79"/>
  <c r="AO1636" i="79"/>
  <c r="AO1640" i="79"/>
  <c r="AO1635" i="79"/>
  <c r="AO1639" i="79"/>
  <c r="AO1642" i="79"/>
  <c r="AO1633" i="79"/>
  <c r="AO1637" i="79"/>
  <c r="AO1641" i="79"/>
  <c r="AO1643" i="79"/>
  <c r="AO1644" i="79"/>
  <c r="AQ1636" i="79"/>
  <c r="AQ1640" i="79"/>
  <c r="AQ1633" i="79"/>
  <c r="AQ1634" i="79"/>
  <c r="AQ1644" i="79"/>
  <c r="AQ1635" i="79"/>
  <c r="AQ1639" i="79"/>
  <c r="AQ1637" i="79"/>
  <c r="AQ1641" i="79"/>
  <c r="AQ1642" i="79"/>
  <c r="AQ1643" i="79"/>
  <c r="AF1609" i="79"/>
  <c r="AF1613" i="79"/>
  <c r="AF1617" i="79"/>
  <c r="AF1610" i="79"/>
  <c r="AF1614" i="79"/>
  <c r="AF1618" i="79"/>
  <c r="AF1607" i="79"/>
  <c r="AF1611" i="79"/>
  <c r="AF1615" i="79"/>
  <c r="AF1608" i="79"/>
  <c r="AF1612" i="79"/>
  <c r="AF1616" i="79"/>
  <c r="AI1690" i="79"/>
  <c r="AI1694" i="79"/>
  <c r="AI1698" i="79"/>
  <c r="AI1688" i="79"/>
  <c r="AI1696" i="79"/>
  <c r="AI1689" i="79"/>
  <c r="AI1693" i="79"/>
  <c r="AI1691" i="79"/>
  <c r="AI1695" i="79"/>
  <c r="AI1697" i="79"/>
  <c r="AI1636" i="79"/>
  <c r="AI1640" i="79"/>
  <c r="AI1633" i="79"/>
  <c r="AI1634" i="79"/>
  <c r="AI1642" i="79"/>
  <c r="AI1644" i="79"/>
  <c r="AI1635" i="79"/>
  <c r="AI1639" i="79"/>
  <c r="AI1637" i="79"/>
  <c r="AI1641" i="79"/>
  <c r="AI1643" i="79"/>
  <c r="AK1634" i="79"/>
  <c r="AK1642" i="79"/>
  <c r="AK1636" i="79"/>
  <c r="AK1640" i="79"/>
  <c r="AK1643" i="79"/>
  <c r="AK1635" i="79"/>
  <c r="AK1639" i="79"/>
  <c r="AK1644" i="79"/>
  <c r="AK1637" i="79"/>
  <c r="AK1641" i="79"/>
  <c r="AO1688" i="79"/>
  <c r="AO1696" i="79"/>
  <c r="AO1690" i="79"/>
  <c r="AO1694" i="79"/>
  <c r="AO1698" i="79"/>
  <c r="AO1687" i="79"/>
  <c r="AO1689" i="79"/>
  <c r="AO1693" i="79"/>
  <c r="AO1691" i="79"/>
  <c r="AO1695" i="79"/>
  <c r="AO1697" i="79"/>
  <c r="AL1633" i="79"/>
  <c r="AL1637" i="79"/>
  <c r="AL1641" i="79"/>
  <c r="AL1635" i="79"/>
  <c r="AL1639" i="79"/>
  <c r="AL1634" i="79"/>
  <c r="AL1636" i="79"/>
  <c r="AL1640" i="79"/>
  <c r="AL1642" i="79"/>
  <c r="AL1643" i="79"/>
  <c r="AL1644" i="79"/>
  <c r="AJ1689" i="79"/>
  <c r="AJ1693" i="79"/>
  <c r="AJ1697" i="79"/>
  <c r="AJ1691" i="79"/>
  <c r="AJ1695" i="79"/>
  <c r="AJ1690" i="79"/>
  <c r="AJ1694" i="79"/>
  <c r="AJ1696" i="79"/>
  <c r="AJ1688" i="79"/>
  <c r="AJ1698" i="79"/>
  <c r="AJ1609" i="79"/>
  <c r="AJ1613" i="79"/>
  <c r="AJ1617" i="79"/>
  <c r="AJ1610" i="79"/>
  <c r="AJ1614" i="79"/>
  <c r="AJ1618" i="79"/>
  <c r="AJ1611" i="79"/>
  <c r="AJ1615" i="79"/>
  <c r="AJ1616" i="79"/>
  <c r="AJ1608" i="79"/>
  <c r="AI1610" i="79"/>
  <c r="AI1614" i="79"/>
  <c r="AI1618" i="79"/>
  <c r="AI1607" i="79"/>
  <c r="AI1611" i="79"/>
  <c r="AI1615" i="79"/>
  <c r="AI1608" i="79"/>
  <c r="AI1616" i="79"/>
  <c r="AI1609" i="79"/>
  <c r="AI1613" i="79"/>
  <c r="AI1617" i="79"/>
  <c r="AL1573" i="79"/>
  <c r="AL1582" i="79" s="1"/>
  <c r="AL1577" i="79"/>
  <c r="AL1581" i="79"/>
  <c r="AL1584" i="79"/>
  <c r="AL1574" i="79"/>
  <c r="AL1575" i="79"/>
  <c r="AL1579" i="79"/>
  <c r="AL1576" i="79"/>
  <c r="AL1580" i="79"/>
  <c r="AL1583" i="79"/>
  <c r="AN1689" i="79"/>
  <c r="AN1693" i="79"/>
  <c r="AN1697" i="79"/>
  <c r="AN1687" i="79"/>
  <c r="AN1691" i="79"/>
  <c r="AN1695" i="79"/>
  <c r="AN1698" i="79"/>
  <c r="AN1690" i="79"/>
  <c r="AN1694" i="79"/>
  <c r="AN1688" i="79"/>
  <c r="AN1696" i="79"/>
  <c r="AP1687" i="79"/>
  <c r="AP1691" i="79"/>
  <c r="AP1695" i="79"/>
  <c r="AP1688" i="79"/>
  <c r="AP1689" i="79"/>
  <c r="AP1693" i="79"/>
  <c r="AP1697" i="79"/>
  <c r="AP1696" i="79"/>
  <c r="AP1698" i="79"/>
  <c r="AP1694" i="79"/>
  <c r="AP1690" i="79"/>
  <c r="AP1633" i="79"/>
  <c r="AP1637" i="79"/>
  <c r="AP1641" i="79"/>
  <c r="AP1635" i="79"/>
  <c r="AP1639" i="79"/>
  <c r="AP1642" i="79"/>
  <c r="AP1634" i="79"/>
  <c r="AP1643" i="79"/>
  <c r="AP1644" i="79"/>
  <c r="AP1636" i="79"/>
  <c r="AP1640" i="79"/>
  <c r="AP1607" i="79"/>
  <c r="AP1611" i="79"/>
  <c r="AP1615" i="79"/>
  <c r="AP1608" i="79"/>
  <c r="AP1616" i="79"/>
  <c r="AP1609" i="79"/>
  <c r="AP1613" i="79"/>
  <c r="AP1617" i="79"/>
  <c r="AP1618" i="79"/>
  <c r="AP1610" i="79"/>
  <c r="AP1614" i="79"/>
  <c r="AR1609" i="79"/>
  <c r="AR1613" i="79"/>
  <c r="AR1617" i="79"/>
  <c r="AR1610" i="79"/>
  <c r="AR1614" i="79"/>
  <c r="AR1618" i="79"/>
  <c r="AR1607" i="79"/>
  <c r="AR1611" i="79"/>
  <c r="AR1615" i="79"/>
  <c r="AR1616" i="79"/>
  <c r="AR1608" i="79"/>
  <c r="AN1720" i="79"/>
  <c r="AN1724" i="79"/>
  <c r="AN1717" i="79"/>
  <c r="AN1721" i="79"/>
  <c r="AN1725" i="79"/>
  <c r="AN1714" i="79"/>
  <c r="AN1718" i="79"/>
  <c r="AN1722" i="79"/>
  <c r="AN1723" i="79"/>
  <c r="AN1715" i="79"/>
  <c r="AR1662" i="79"/>
  <c r="AR1660" i="79"/>
  <c r="AR1663" i="79"/>
  <c r="AR1667" i="79"/>
  <c r="AR1671" i="79"/>
  <c r="AR1664" i="79"/>
  <c r="AR1668" i="79"/>
  <c r="AR1669" i="79"/>
  <c r="AR1666" i="79"/>
  <c r="AR1670" i="79"/>
  <c r="AR1661" i="79"/>
  <c r="AM1717" i="79"/>
  <c r="AM1721" i="79"/>
  <c r="AM1725" i="79"/>
  <c r="AM1714" i="79"/>
  <c r="AM1718" i="79"/>
  <c r="AM1722" i="79"/>
  <c r="AM1715" i="79"/>
  <c r="AM1723" i="79"/>
  <c r="AM1720" i="79"/>
  <c r="AM1724" i="79"/>
  <c r="AR1635" i="79"/>
  <c r="AR1639" i="79"/>
  <c r="AR1633" i="79"/>
  <c r="AR1637" i="79"/>
  <c r="AR1641" i="79"/>
  <c r="AR1636" i="79"/>
  <c r="AR1640" i="79"/>
  <c r="AR1643" i="79"/>
  <c r="AR1644" i="79"/>
  <c r="AR1634" i="79"/>
  <c r="AR1642" i="79"/>
  <c r="AN1635" i="79"/>
  <c r="AN1639" i="79"/>
  <c r="AN1633" i="79"/>
  <c r="AN1637" i="79"/>
  <c r="AN1641" i="79"/>
  <c r="AN1643" i="79"/>
  <c r="AN1634" i="79"/>
  <c r="AN1644" i="79"/>
  <c r="AN1636" i="79"/>
  <c r="AN1640" i="79"/>
  <c r="AN1642" i="79"/>
  <c r="AE1668" i="79"/>
  <c r="AE1671" i="79"/>
  <c r="AE1667" i="79"/>
  <c r="AE1664" i="79"/>
  <c r="AE1670" i="79"/>
  <c r="AE1666" i="79"/>
  <c r="AE1669" i="79"/>
  <c r="AE1665" i="79"/>
  <c r="AF989" i="79"/>
  <c r="AF993" i="79"/>
  <c r="AF997" i="79"/>
  <c r="AF990" i="79"/>
  <c r="AF994" i="79"/>
  <c r="AF991" i="79"/>
  <c r="AF995" i="79"/>
  <c r="AF996" i="79"/>
  <c r="AF992" i="79"/>
  <c r="AF1575" i="79"/>
  <c r="AF1579" i="79"/>
  <c r="AF1576" i="79"/>
  <c r="AF1573" i="79"/>
  <c r="AF1577" i="79"/>
  <c r="AF1581" i="79"/>
  <c r="AF1584" i="79"/>
  <c r="AF1574" i="79"/>
  <c r="AF1583" i="79"/>
  <c r="AF1580" i="79"/>
  <c r="AF1578" i="79"/>
  <c r="AG1688" i="79"/>
  <c r="AG1696" i="79"/>
  <c r="AG1689" i="79"/>
  <c r="AG1690" i="79"/>
  <c r="AG1694" i="79"/>
  <c r="AG1698" i="79"/>
  <c r="AG1691" i="79"/>
  <c r="AG1695" i="79"/>
  <c r="AG1697" i="79"/>
  <c r="AG1634" i="79"/>
  <c r="AG1642" i="79"/>
  <c r="AG1636" i="79"/>
  <c r="AG1640" i="79"/>
  <c r="AG1635" i="79"/>
  <c r="AG1639" i="79"/>
  <c r="AG1637" i="79"/>
  <c r="AG1641" i="79"/>
  <c r="AG1643" i="79"/>
  <c r="AG1644" i="79"/>
  <c r="AK1574" i="79"/>
  <c r="AK1575" i="79"/>
  <c r="AK1576" i="79"/>
  <c r="AK1580" i="79"/>
  <c r="AK1583" i="79"/>
  <c r="AK1584" i="79"/>
  <c r="AK1573" i="79"/>
  <c r="AK1582" i="79" s="1"/>
  <c r="AK1579" i="79"/>
  <c r="AK1581" i="79"/>
  <c r="AK1577" i="79"/>
  <c r="AQ1717" i="79"/>
  <c r="AQ1721" i="79"/>
  <c r="AQ1725" i="79"/>
  <c r="AQ1714" i="79"/>
  <c r="AQ1718" i="79"/>
  <c r="AQ1722" i="79"/>
  <c r="AQ1715" i="79"/>
  <c r="AQ1723" i="79"/>
  <c r="AQ1720" i="79"/>
  <c r="AQ1724" i="79"/>
  <c r="AN1609" i="79"/>
  <c r="AN1613" i="79"/>
  <c r="AN1617" i="79"/>
  <c r="AN1610" i="79"/>
  <c r="AN1614" i="79"/>
  <c r="AN1618" i="79"/>
  <c r="AN1607" i="79"/>
  <c r="AN1611" i="79"/>
  <c r="AN1615" i="79"/>
  <c r="AN1616" i="79"/>
  <c r="AN1608" i="79"/>
  <c r="AQ1690" i="79"/>
  <c r="AQ1694" i="79"/>
  <c r="AQ1698" i="79"/>
  <c r="AQ1687" i="79"/>
  <c r="AQ1688" i="79"/>
  <c r="AQ1696" i="79"/>
  <c r="AQ1689" i="79"/>
  <c r="AQ1693" i="79"/>
  <c r="AQ1691" i="79"/>
  <c r="AQ1695" i="79"/>
  <c r="AQ1697" i="79"/>
  <c r="AQ1663" i="79"/>
  <c r="AQ1661" i="79"/>
  <c r="AQ1660" i="79"/>
  <c r="AQ1664" i="79"/>
  <c r="AQ1668" i="79"/>
  <c r="AQ1662" i="79"/>
  <c r="AQ1669" i="79"/>
  <c r="AQ1666" i="79"/>
  <c r="AQ1670" i="79"/>
  <c r="AQ1671" i="79"/>
  <c r="AQ1667" i="79"/>
  <c r="AJ1720" i="79"/>
  <c r="AJ1724" i="79"/>
  <c r="AJ1717" i="79"/>
  <c r="AJ1721" i="79"/>
  <c r="AJ1725" i="79"/>
  <c r="AJ1718" i="79"/>
  <c r="AJ1722" i="79"/>
  <c r="AJ1723" i="79"/>
  <c r="AJ1715" i="79"/>
  <c r="AK1608" i="79"/>
  <c r="AK1616" i="79"/>
  <c r="AK1609" i="79"/>
  <c r="AK1613" i="79"/>
  <c r="AK1617" i="79"/>
  <c r="AK1610" i="79"/>
  <c r="AK1614" i="79"/>
  <c r="AK1618" i="79"/>
  <c r="AK1615" i="79"/>
  <c r="AK1607" i="79"/>
  <c r="AK1611" i="79"/>
  <c r="AH1577" i="79"/>
  <c r="AH1581" i="79"/>
  <c r="AH1584" i="79"/>
  <c r="AH1574" i="79"/>
  <c r="AH1575" i="79"/>
  <c r="AH1579" i="79"/>
  <c r="AH1583" i="79"/>
  <c r="AH1576" i="79"/>
  <c r="AH1580" i="79"/>
  <c r="AH1691" i="79"/>
  <c r="AH1695" i="79"/>
  <c r="AH1688" i="79"/>
  <c r="AH1689" i="79"/>
  <c r="AH1693" i="79"/>
  <c r="AH1697" i="79"/>
  <c r="AH1696" i="79"/>
  <c r="AH1698" i="79"/>
  <c r="AH1690" i="79"/>
  <c r="AH1694" i="79"/>
  <c r="AH1662" i="79"/>
  <c r="AH1669" i="79"/>
  <c r="AH1666" i="79"/>
  <c r="AH1670" i="79"/>
  <c r="AH1661" i="79"/>
  <c r="AH1667" i="79"/>
  <c r="AH1671" i="79"/>
  <c r="AH1663" i="79"/>
  <c r="AH1668" i="79"/>
  <c r="AH1664" i="79"/>
  <c r="AG1661" i="79"/>
  <c r="AG1663" i="79"/>
  <c r="AG1662" i="79"/>
  <c r="AG1666" i="79"/>
  <c r="AG1670" i="79"/>
  <c r="AG1667" i="79"/>
  <c r="AG1671" i="79"/>
  <c r="AG1664" i="79"/>
  <c r="AG1668" i="79"/>
  <c r="AG1669" i="79"/>
  <c r="AJ1662" i="79"/>
  <c r="AJ1660" i="79"/>
  <c r="AJ1663" i="79"/>
  <c r="AJ1667" i="79"/>
  <c r="AJ1671" i="79"/>
  <c r="AJ1664" i="79"/>
  <c r="AJ1668" i="79"/>
  <c r="AJ1669" i="79"/>
  <c r="AJ1661" i="79"/>
  <c r="AJ1666" i="79"/>
  <c r="AJ1670" i="79"/>
  <c r="AI1576" i="79"/>
  <c r="AI1580" i="79"/>
  <c r="AI1583" i="79"/>
  <c r="AI1577" i="79"/>
  <c r="AI1574" i="79"/>
  <c r="AI1575" i="79"/>
  <c r="AI1584" i="79"/>
  <c r="AI1579" i="79"/>
  <c r="AI1581" i="79"/>
  <c r="AG1608" i="79"/>
  <c r="AG1616" i="79"/>
  <c r="AG1609" i="79"/>
  <c r="AG1613" i="79"/>
  <c r="AG1617" i="79"/>
  <c r="AG1610" i="79"/>
  <c r="AG1614" i="79"/>
  <c r="AG1618" i="79"/>
  <c r="AG1615" i="79"/>
  <c r="AG1611" i="79"/>
  <c r="AK1688" i="79"/>
  <c r="AK1696" i="79"/>
  <c r="AK1690" i="79"/>
  <c r="AK1694" i="79"/>
  <c r="AK1698" i="79"/>
  <c r="AK1697" i="79"/>
  <c r="AK1689" i="79"/>
  <c r="AK1693" i="79"/>
  <c r="AK1691" i="79"/>
  <c r="AK1695" i="79"/>
  <c r="AK1687" i="79"/>
  <c r="AK1715" i="79"/>
  <c r="AK1723" i="79"/>
  <c r="AK1720" i="79"/>
  <c r="AK1724" i="79"/>
  <c r="AK1717" i="79"/>
  <c r="AK1721" i="79"/>
  <c r="AK1725" i="79"/>
  <c r="AK1718" i="79"/>
  <c r="AK1722" i="79"/>
  <c r="AJ1635" i="79"/>
  <c r="AJ1639" i="79"/>
  <c r="AJ1637" i="79"/>
  <c r="AJ1641" i="79"/>
  <c r="AJ1636" i="79"/>
  <c r="AJ1640" i="79"/>
  <c r="AJ1643" i="79"/>
  <c r="AJ1642" i="79"/>
  <c r="AJ1644" i="79"/>
  <c r="AJ1634" i="79"/>
  <c r="AK1661" i="79"/>
  <c r="AK1663" i="79"/>
  <c r="AK1666" i="79"/>
  <c r="AK1670" i="79"/>
  <c r="AK1660" i="79"/>
  <c r="AK1667" i="79"/>
  <c r="AK1671" i="79"/>
  <c r="AK1662" i="79"/>
  <c r="AK1664" i="79"/>
  <c r="AK1668" i="79"/>
  <c r="AK1669" i="79"/>
  <c r="AO1574" i="79"/>
  <c r="AO1575" i="79"/>
  <c r="AO1576" i="79"/>
  <c r="AO1580" i="79"/>
  <c r="AO1583" i="79"/>
  <c r="AO1579" i="79"/>
  <c r="AO1577" i="79"/>
  <c r="AO1581" i="79"/>
  <c r="AO1573" i="79"/>
  <c r="AO1582" i="79" s="1"/>
  <c r="AO1584" i="79"/>
  <c r="AO1715" i="79"/>
  <c r="AO1723" i="79"/>
  <c r="AO1720" i="79"/>
  <c r="AO1724" i="79"/>
  <c r="AO1717" i="79"/>
  <c r="AO1721" i="79"/>
  <c r="AO1725" i="79"/>
  <c r="AO1714" i="79"/>
  <c r="AO1718" i="79"/>
  <c r="AO1722" i="79"/>
  <c r="AL1714" i="79"/>
  <c r="AL1718" i="79"/>
  <c r="AL1722" i="79"/>
  <c r="AL1715" i="79"/>
  <c r="AL1723" i="79"/>
  <c r="AL1720" i="79"/>
  <c r="AL1724" i="79"/>
  <c r="AL1725" i="79"/>
  <c r="AL1717" i="79"/>
  <c r="AL1721" i="79"/>
  <c r="AR1689" i="79"/>
  <c r="AR1693" i="79"/>
  <c r="AR1697" i="79"/>
  <c r="AR1687" i="79"/>
  <c r="AR1691" i="79"/>
  <c r="AR1695" i="79"/>
  <c r="AR1688" i="79"/>
  <c r="AR1690" i="79"/>
  <c r="AR1694" i="79"/>
  <c r="AR1696" i="79"/>
  <c r="AR1698" i="79"/>
  <c r="AP1573" i="79"/>
  <c r="AP1582" i="79" s="1"/>
  <c r="AP1577" i="79"/>
  <c r="AP1581" i="79"/>
  <c r="AP1584" i="79"/>
  <c r="AP1574" i="79"/>
  <c r="AP1575" i="79"/>
  <c r="AP1579" i="79"/>
  <c r="AP1576" i="79"/>
  <c r="AP1583" i="79"/>
  <c r="AP1580" i="79"/>
  <c r="AL1687" i="79"/>
  <c r="AL1691" i="79"/>
  <c r="AL1695" i="79"/>
  <c r="AL1688" i="79"/>
  <c r="AL1689" i="79"/>
  <c r="AL1693" i="79"/>
  <c r="AL1697" i="79"/>
  <c r="AL1690" i="79"/>
  <c r="AL1694" i="79"/>
  <c r="AL1696" i="79"/>
  <c r="AL1698" i="79"/>
  <c r="AM1690" i="79"/>
  <c r="AM1694" i="79"/>
  <c r="AM1698" i="79"/>
  <c r="AM1687" i="79"/>
  <c r="AM1688" i="79"/>
  <c r="AM1696" i="79"/>
  <c r="AM1691" i="79"/>
  <c r="AM1695" i="79"/>
  <c r="AM1697" i="79"/>
  <c r="AM1689" i="79"/>
  <c r="AM1693" i="79"/>
  <c r="AL1607" i="79"/>
  <c r="AL1611" i="79"/>
  <c r="AL1615" i="79"/>
  <c r="AL1608" i="79"/>
  <c r="AL1616" i="79"/>
  <c r="AL1609" i="79"/>
  <c r="AL1613" i="79"/>
  <c r="AL1617" i="79"/>
  <c r="AL1610" i="79"/>
  <c r="AL1614" i="79"/>
  <c r="AL1618" i="79"/>
  <c r="AP1660" i="79"/>
  <c r="AP1662" i="79"/>
  <c r="AP1669" i="79"/>
  <c r="AP1666" i="79"/>
  <c r="AP1670" i="79"/>
  <c r="AP1661" i="79"/>
  <c r="AP1667" i="79"/>
  <c r="AP1671" i="79"/>
  <c r="AP1664" i="79"/>
  <c r="AP1663" i="79"/>
  <c r="AP1668" i="79"/>
  <c r="AL1660" i="79"/>
  <c r="AL1662" i="79"/>
  <c r="AL1661" i="79"/>
  <c r="AL1669" i="79"/>
  <c r="AL1663" i="79"/>
  <c r="AL1666" i="79"/>
  <c r="AL1670" i="79"/>
  <c r="AL1667" i="79"/>
  <c r="AL1671" i="79"/>
  <c r="AL1668" i="79"/>
  <c r="AL1664" i="79"/>
  <c r="AN1662" i="79"/>
  <c r="AN1660" i="79"/>
  <c r="AN1667" i="79"/>
  <c r="AN1671" i="79"/>
  <c r="AN1661" i="79"/>
  <c r="AN1664" i="79"/>
  <c r="AN1668" i="79"/>
  <c r="AN1663" i="79"/>
  <c r="AN1669" i="79"/>
  <c r="AN1670" i="79"/>
  <c r="AN1666" i="79"/>
  <c r="AF1662" i="79"/>
  <c r="AF1660" i="79"/>
  <c r="AF1667" i="79"/>
  <c r="AF1671" i="79"/>
  <c r="AF1661" i="79"/>
  <c r="AF1664" i="79"/>
  <c r="AF1668" i="79"/>
  <c r="AF1663" i="79"/>
  <c r="AF1665" i="79"/>
  <c r="AF1669" i="79"/>
  <c r="AF1666" i="79"/>
  <c r="AF1670" i="79"/>
  <c r="AF1720" i="79"/>
  <c r="AF1724" i="79"/>
  <c r="AF1717" i="79"/>
  <c r="AF1721" i="79"/>
  <c r="AF1725" i="79"/>
  <c r="AF1714" i="79"/>
  <c r="AF1718" i="79"/>
  <c r="AF1722" i="79"/>
  <c r="AF1723" i="79"/>
  <c r="AF1715" i="79"/>
  <c r="AF1719" i="79"/>
  <c r="AE1607" i="79"/>
  <c r="AE1608" i="79"/>
  <c r="AE1610" i="79"/>
  <c r="AE1609" i="79"/>
  <c r="AE1617" i="79"/>
  <c r="AE1616" i="79"/>
  <c r="AE1618" i="79"/>
  <c r="AE1614" i="79"/>
  <c r="AE1613" i="79"/>
  <c r="AE1615" i="79"/>
  <c r="AE1612" i="79"/>
  <c r="AE1611" i="79"/>
  <c r="AE1573" i="79"/>
  <c r="AE1575" i="79"/>
  <c r="AE1574" i="79"/>
  <c r="AE1576" i="79"/>
  <c r="AE1583" i="79"/>
  <c r="AE1578" i="79"/>
  <c r="AE1584" i="79"/>
  <c r="AE1580" i="79"/>
  <c r="AE1579" i="79"/>
  <c r="AE1581" i="79"/>
  <c r="AE1724" i="79"/>
  <c r="AE1720" i="79"/>
  <c r="AE1723" i="79"/>
  <c r="AE1719" i="79"/>
  <c r="AE1722" i="79"/>
  <c r="AE1718" i="79"/>
  <c r="AE1725" i="79"/>
  <c r="AE1721" i="79"/>
  <c r="AE1717" i="79"/>
  <c r="AE1715" i="79"/>
  <c r="AE1714" i="79"/>
  <c r="AE1663" i="79"/>
  <c r="AE1660" i="79"/>
  <c r="AE1661" i="79"/>
  <c r="AE1662" i="79"/>
  <c r="AE1635" i="79"/>
  <c r="AE1636" i="79"/>
  <c r="AE1634" i="79"/>
  <c r="AE1633" i="79"/>
  <c r="AE1643" i="79"/>
  <c r="AE1641" i="79"/>
  <c r="AE1644" i="79"/>
  <c r="AE1642" i="79"/>
  <c r="AE1638" i="79"/>
  <c r="AE1639" i="79"/>
  <c r="AE1640" i="79"/>
  <c r="AE1695" i="79"/>
  <c r="AE1691" i="79"/>
  <c r="AE1698" i="79"/>
  <c r="AE1694" i="79"/>
  <c r="AE1697" i="79"/>
  <c r="AE1693" i="79"/>
  <c r="AE1696" i="79"/>
  <c r="AE1692" i="79"/>
  <c r="AE1688" i="79"/>
  <c r="AE1690" i="79"/>
  <c r="AE1689" i="79"/>
  <c r="AE1687"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N132" i="45" s="1"/>
  <c r="M79" i="45"/>
  <c r="K132" i="45" s="1"/>
  <c r="M72" i="45"/>
  <c r="J132" i="45" s="1"/>
  <c r="L93" i="45"/>
  <c r="M131" i="45" s="1"/>
  <c r="L107" i="45"/>
  <c r="O131" i="45" s="1"/>
  <c r="L86" i="45"/>
  <c r="L131" i="45" s="1"/>
  <c r="L114" i="45"/>
  <c r="P131" i="45" s="1"/>
  <c r="L100" i="45"/>
  <c r="N131" i="45" s="1"/>
  <c r="L79" i="45"/>
  <c r="K131" i="45" s="1"/>
  <c r="L72" i="45"/>
  <c r="J131" i="45" s="1"/>
  <c r="N86" i="45"/>
  <c r="L133" i="45" s="1"/>
  <c r="N72" i="45"/>
  <c r="J133" i="45" s="1"/>
  <c r="L65" i="45"/>
  <c r="I131" i="45" s="1"/>
  <c r="L51" i="45"/>
  <c r="G131" i="45" s="1"/>
  <c r="L58" i="45"/>
  <c r="H131" i="45" s="1"/>
  <c r="L37" i="45"/>
  <c r="E131" i="45" s="1"/>
  <c r="L44" i="45"/>
  <c r="F131" i="45" s="1"/>
  <c r="M44" i="45"/>
  <c r="F132" i="45" s="1"/>
  <c r="M58" i="45"/>
  <c r="H132" i="45" s="1"/>
  <c r="M51" i="45"/>
  <c r="G132" i="45" s="1"/>
  <c r="M37" i="45"/>
  <c r="E132" i="45" s="1"/>
  <c r="M65" i="45"/>
  <c r="I132" i="45" s="1"/>
  <c r="AF1384" i="79" l="1"/>
  <c r="AF796" i="79"/>
  <c r="AF799" i="79"/>
  <c r="AF1383" i="79"/>
  <c r="AF795" i="79"/>
  <c r="AF798" i="79"/>
  <c r="AF794" i="79"/>
  <c r="AF797" i="79"/>
  <c r="AF793" i="79"/>
  <c r="AF1193" i="79"/>
  <c r="AF1188" i="79"/>
  <c r="AF1386" i="79"/>
  <c r="AF1380" i="79"/>
  <c r="AF1184" i="79"/>
  <c r="AF1382" i="79"/>
  <c r="AF1191" i="79"/>
  <c r="AF1389" i="79"/>
  <c r="AF1187" i="79"/>
  <c r="AF1385" i="79"/>
  <c r="AF1185" i="79"/>
  <c r="AF1190" i="79"/>
  <c r="AF1381" i="79"/>
  <c r="AF1379" i="79"/>
  <c r="AF1189" i="79"/>
  <c r="AF1387" i="79"/>
  <c r="AE1585" i="79"/>
  <c r="AF1726" i="79"/>
  <c r="E117" i="43" s="1"/>
  <c r="AS1637" i="79"/>
  <c r="AS1642" i="79"/>
  <c r="AS1580" i="79"/>
  <c r="AE1699" i="79"/>
  <c r="D113" i="43" s="1"/>
  <c r="AS1694" i="79"/>
  <c r="AS1671" i="79"/>
  <c r="AS1618" i="79"/>
  <c r="AS1696" i="79"/>
  <c r="AS1698" i="79"/>
  <c r="AS1640" i="79"/>
  <c r="AS1644" i="79"/>
  <c r="AS1666" i="79"/>
  <c r="AS1664" i="79"/>
  <c r="AS1714" i="79"/>
  <c r="AE1726" i="79"/>
  <c r="D117" i="43" s="1"/>
  <c r="AS1725" i="79"/>
  <c r="AS1723" i="79"/>
  <c r="AS1584" i="79"/>
  <c r="AS1615" i="79"/>
  <c r="AS1616" i="79"/>
  <c r="AE1382" i="79"/>
  <c r="AE1379" i="79"/>
  <c r="AE1380" i="79"/>
  <c r="AE1381" i="79"/>
  <c r="AS1667" i="79"/>
  <c r="AS1721" i="79"/>
  <c r="AE1185" i="79"/>
  <c r="AE1187" i="79"/>
  <c r="AE1184" i="79"/>
  <c r="AE1186" i="79"/>
  <c r="AS1693" i="79"/>
  <c r="AS1691" i="79"/>
  <c r="AS1639" i="79"/>
  <c r="AS1641" i="79"/>
  <c r="AS1636" i="79"/>
  <c r="AS1670" i="79"/>
  <c r="AS1668" i="79"/>
  <c r="AS1715" i="79"/>
  <c r="AS1718" i="79"/>
  <c r="AS1720" i="79"/>
  <c r="AF1672" i="79"/>
  <c r="E109" i="43" s="1"/>
  <c r="AS1581" i="79"/>
  <c r="AS1613" i="79"/>
  <c r="AS1617" i="79"/>
  <c r="AS1716" i="79"/>
  <c r="AS1697" i="79"/>
  <c r="AS1695" i="79"/>
  <c r="AS1643" i="79"/>
  <c r="AE1672" i="79"/>
  <c r="D109" i="43" s="1"/>
  <c r="AS1669" i="79"/>
  <c r="AS1717" i="79"/>
  <c r="AS1722" i="79"/>
  <c r="AS1724" i="79"/>
  <c r="AS1579" i="79"/>
  <c r="AS1583" i="79"/>
  <c r="AS1575" i="79"/>
  <c r="AF1699" i="79"/>
  <c r="E113" i="43" s="1"/>
  <c r="AS1611" i="79"/>
  <c r="AS1614" i="79"/>
  <c r="AN1378" i="79"/>
  <c r="AQ1378" i="79"/>
  <c r="AL1378" i="79"/>
  <c r="AR1378" i="79"/>
  <c r="AO1378" i="79"/>
  <c r="AP1378" i="79"/>
  <c r="AM1378" i="79"/>
  <c r="AI1378" i="79"/>
  <c r="AK1378" i="79"/>
  <c r="AG1378" i="79"/>
  <c r="AG1379" i="79" s="1"/>
  <c r="AH1378" i="79"/>
  <c r="AJ1378" i="79"/>
  <c r="AE1387" i="79"/>
  <c r="AE1389" i="79"/>
  <c r="AE1386" i="79"/>
  <c r="AE1385" i="79"/>
  <c r="AE1388" i="79"/>
  <c r="AE1384" i="79"/>
  <c r="AE1383" i="79"/>
  <c r="AE994" i="79"/>
  <c r="AE996" i="79"/>
  <c r="AE995" i="79"/>
  <c r="AE993" i="79"/>
  <c r="AE997" i="79"/>
  <c r="AN988" i="79"/>
  <c r="AR988" i="79"/>
  <c r="AL988" i="79"/>
  <c r="AO988" i="79"/>
  <c r="AQ988" i="79"/>
  <c r="AP988" i="79"/>
  <c r="AM988" i="79"/>
  <c r="AK988" i="79"/>
  <c r="AH988" i="79"/>
  <c r="AG988" i="79"/>
  <c r="AJ988" i="79"/>
  <c r="AI988" i="79"/>
  <c r="AL792" i="79"/>
  <c r="AR792" i="79"/>
  <c r="AP792" i="79"/>
  <c r="AN792" i="79"/>
  <c r="AM792" i="79"/>
  <c r="AQ792" i="79"/>
  <c r="AO792" i="79"/>
  <c r="AH792" i="79"/>
  <c r="AJ792" i="79"/>
  <c r="AI792" i="79"/>
  <c r="AK792" i="79"/>
  <c r="AG792" i="79"/>
  <c r="AR1183" i="79"/>
  <c r="AO1183" i="79"/>
  <c r="AN1183" i="79"/>
  <c r="AQ1183" i="79"/>
  <c r="AL1183" i="79"/>
  <c r="AP1183" i="79"/>
  <c r="AM1183" i="79"/>
  <c r="AI1183" i="79"/>
  <c r="AG1183" i="79"/>
  <c r="AJ1183" i="79"/>
  <c r="AK1183" i="79"/>
  <c r="AH1183" i="79"/>
  <c r="AE1190" i="79"/>
  <c r="AE1193" i="79"/>
  <c r="AE1189" i="79"/>
  <c r="AE1191" i="79"/>
  <c r="AE1192" i="79"/>
  <c r="AE1188" i="79"/>
  <c r="AE799" i="79"/>
  <c r="AE798" i="79"/>
  <c r="AE797"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H1184" i="79" l="1"/>
  <c r="AH1188" i="79"/>
  <c r="AH1192" i="79"/>
  <c r="AH1185" i="79"/>
  <c r="AH1193" i="79"/>
  <c r="AH1186" i="79"/>
  <c r="AH1190" i="79"/>
  <c r="AH1191" i="79"/>
  <c r="AH1187" i="79"/>
  <c r="AQ1187" i="79"/>
  <c r="AQ1191" i="79"/>
  <c r="AQ1184" i="79"/>
  <c r="AQ1188" i="79"/>
  <c r="AQ1192" i="79"/>
  <c r="AQ1185" i="79"/>
  <c r="AQ1193" i="79"/>
  <c r="AQ1186" i="79"/>
  <c r="AQ1190" i="79"/>
  <c r="AN796" i="79"/>
  <c r="AN800" i="79"/>
  <c r="AN793" i="79"/>
  <c r="AN797" i="79"/>
  <c r="AN794" i="79"/>
  <c r="AN798" i="79"/>
  <c r="AN799" i="79"/>
  <c r="AN795" i="79"/>
  <c r="AO992" i="79"/>
  <c r="AO996" i="79"/>
  <c r="AO989" i="79"/>
  <c r="AO993" i="79"/>
  <c r="AO997" i="79"/>
  <c r="AO990" i="79"/>
  <c r="AO994" i="79"/>
  <c r="AO991" i="79"/>
  <c r="AO995" i="79"/>
  <c r="AI1379" i="79"/>
  <c r="AI1381" i="79"/>
  <c r="AI1385" i="79"/>
  <c r="AI1389" i="79"/>
  <c r="AI1380" i="79"/>
  <c r="AI1382" i="79"/>
  <c r="AI1386" i="79"/>
  <c r="AI1383" i="79"/>
  <c r="AI1387" i="79"/>
  <c r="AI1388" i="79"/>
  <c r="AK1185" i="79"/>
  <c r="AK1193" i="79"/>
  <c r="AK1186" i="79"/>
  <c r="AK1190" i="79"/>
  <c r="AK1187" i="79"/>
  <c r="AK1191" i="79"/>
  <c r="AK1192" i="79"/>
  <c r="AK1184" i="79"/>
  <c r="AK1188" i="79"/>
  <c r="AM1187" i="79"/>
  <c r="AM1191" i="79"/>
  <c r="AM1184" i="79"/>
  <c r="AM1188" i="79"/>
  <c r="AM1192" i="79"/>
  <c r="AM1185" i="79"/>
  <c r="AM1193" i="79"/>
  <c r="AM1186" i="79"/>
  <c r="AM1190" i="79"/>
  <c r="AN1186" i="79"/>
  <c r="AN1190" i="79"/>
  <c r="AN1187" i="79"/>
  <c r="AN1191" i="79"/>
  <c r="AN1184" i="79"/>
  <c r="AN1188" i="79"/>
  <c r="AN1192" i="79"/>
  <c r="AN1193" i="79"/>
  <c r="AN1185" i="79"/>
  <c r="AK795" i="79"/>
  <c r="AK799" i="79"/>
  <c r="AK796" i="79"/>
  <c r="AK793" i="79"/>
  <c r="AK797" i="79"/>
  <c r="AK798" i="79"/>
  <c r="AK794" i="79"/>
  <c r="AK800" i="79"/>
  <c r="AO795" i="79"/>
  <c r="AO799" i="79"/>
  <c r="AO796" i="79"/>
  <c r="AO793" i="79"/>
  <c r="AO797" i="79"/>
  <c r="AO794" i="79"/>
  <c r="AO798" i="79"/>
  <c r="AO800" i="79"/>
  <c r="AP794" i="79"/>
  <c r="AP798" i="79"/>
  <c r="AP795" i="79"/>
  <c r="AP796" i="79"/>
  <c r="AP800" i="79"/>
  <c r="AP793" i="79"/>
  <c r="AP799" i="79"/>
  <c r="AP797" i="79"/>
  <c r="AJ989" i="79"/>
  <c r="AJ993" i="79"/>
  <c r="AJ997" i="79"/>
  <c r="AJ990" i="79"/>
  <c r="AJ994" i="79"/>
  <c r="AJ991" i="79"/>
  <c r="AJ995" i="79"/>
  <c r="AJ992" i="79"/>
  <c r="AJ996" i="79"/>
  <c r="AM990" i="79"/>
  <c r="AM994" i="79"/>
  <c r="AM991" i="79"/>
  <c r="AM995" i="79"/>
  <c r="AM992" i="79"/>
  <c r="AM996" i="79"/>
  <c r="AM993" i="79"/>
  <c r="AM997" i="79"/>
  <c r="AM989" i="79"/>
  <c r="AL991" i="79"/>
  <c r="AL995" i="79"/>
  <c r="AL992" i="79"/>
  <c r="AL996" i="79"/>
  <c r="AL989" i="79"/>
  <c r="AL993" i="79"/>
  <c r="AL997" i="79"/>
  <c r="AL990" i="79"/>
  <c r="AL994" i="79"/>
  <c r="AH1380" i="79"/>
  <c r="AH1382" i="79"/>
  <c r="AH1386" i="79"/>
  <c r="AH1383" i="79"/>
  <c r="AH1387" i="79"/>
  <c r="AH1379" i="79"/>
  <c r="AH1388" i="79"/>
  <c r="AH1385" i="79"/>
  <c r="AH1389" i="79"/>
  <c r="AH1381" i="79"/>
  <c r="AM1379" i="79"/>
  <c r="AM1381" i="79"/>
  <c r="AM1385" i="79"/>
  <c r="AM1389" i="79"/>
  <c r="AM1382" i="79"/>
  <c r="AM1386" i="79"/>
  <c r="AM1383" i="79"/>
  <c r="AM1387" i="79"/>
  <c r="AM1380" i="79"/>
  <c r="AM1388" i="79"/>
  <c r="AL1380" i="79"/>
  <c r="AL1379" i="79"/>
  <c r="AL1382" i="79"/>
  <c r="AL1386" i="79"/>
  <c r="AL1383" i="79"/>
  <c r="AL1387" i="79"/>
  <c r="AL1388" i="79"/>
  <c r="AL1385" i="79"/>
  <c r="AL1389" i="79"/>
  <c r="AL1381" i="79"/>
  <c r="AG795" i="79"/>
  <c r="AG799" i="79"/>
  <c r="AG796" i="79"/>
  <c r="AG793" i="79"/>
  <c r="AG797" i="79"/>
  <c r="AG794" i="79"/>
  <c r="AG798" i="79"/>
  <c r="AG800" i="79"/>
  <c r="AK992" i="79"/>
  <c r="AK996" i="79"/>
  <c r="AK989" i="79"/>
  <c r="AK993" i="79"/>
  <c r="AK997" i="79"/>
  <c r="AK990" i="79"/>
  <c r="AK994" i="79"/>
  <c r="AK991" i="79"/>
  <c r="AK995" i="79"/>
  <c r="AR1380" i="79"/>
  <c r="AR1388" i="79"/>
  <c r="AR1381" i="79"/>
  <c r="AR1385" i="79"/>
  <c r="AR1389" i="79"/>
  <c r="AR1382" i="79"/>
  <c r="AR1386" i="79"/>
  <c r="AR1387" i="79"/>
  <c r="AR1379" i="79"/>
  <c r="AR1383" i="79"/>
  <c r="AJ1186" i="79"/>
  <c r="AJ1190" i="79"/>
  <c r="AJ1187" i="79"/>
  <c r="AJ1191" i="79"/>
  <c r="AJ1184" i="79"/>
  <c r="AJ1188" i="79"/>
  <c r="AJ1192" i="79"/>
  <c r="AJ1185" i="79"/>
  <c r="AJ1193" i="79"/>
  <c r="AO1185" i="79"/>
  <c r="AO1193" i="79"/>
  <c r="AO1186" i="79"/>
  <c r="AO1190" i="79"/>
  <c r="AO1187" i="79"/>
  <c r="AO1191" i="79"/>
  <c r="AO1192" i="79"/>
  <c r="AO1184" i="79"/>
  <c r="AO1188" i="79"/>
  <c r="AQ793" i="79"/>
  <c r="AQ797" i="79"/>
  <c r="AQ794" i="79"/>
  <c r="AQ795" i="79"/>
  <c r="AQ799" i="79"/>
  <c r="AQ800" i="79"/>
  <c r="AQ798" i="79"/>
  <c r="AQ796" i="79"/>
  <c r="AR796" i="79"/>
  <c r="AR800" i="79"/>
  <c r="AR793" i="79"/>
  <c r="AR797" i="79"/>
  <c r="AR794" i="79"/>
  <c r="AR798" i="79"/>
  <c r="AR795" i="79"/>
  <c r="AR799" i="79"/>
  <c r="AG992" i="79"/>
  <c r="AG996" i="79"/>
  <c r="AG989" i="79"/>
  <c r="AG993" i="79"/>
  <c r="AG997" i="79"/>
  <c r="AG990" i="79"/>
  <c r="AG994" i="79"/>
  <c r="AG991" i="79"/>
  <c r="AG995" i="79"/>
  <c r="AP991" i="79"/>
  <c r="AP995" i="79"/>
  <c r="AP992" i="79"/>
  <c r="AP996" i="79"/>
  <c r="AP989" i="79"/>
  <c r="AP993" i="79"/>
  <c r="AP997" i="79"/>
  <c r="AP994" i="79"/>
  <c r="AP990" i="79"/>
  <c r="AR989" i="79"/>
  <c r="AR993" i="79"/>
  <c r="AR997" i="79"/>
  <c r="AR990" i="79"/>
  <c r="AR994" i="79"/>
  <c r="AR991" i="79"/>
  <c r="AR995" i="79"/>
  <c r="AR992" i="79"/>
  <c r="AR996" i="79"/>
  <c r="AG1380" i="79"/>
  <c r="AG1383" i="79"/>
  <c r="AG1387" i="79"/>
  <c r="AG1388" i="79"/>
  <c r="AG1381" i="79"/>
  <c r="AG1385" i="79"/>
  <c r="AG1389" i="79"/>
  <c r="AG1382" i="79"/>
  <c r="AG1386" i="79"/>
  <c r="AP1382" i="79"/>
  <c r="AP1386" i="79"/>
  <c r="AP1383" i="79"/>
  <c r="AP1387" i="79"/>
  <c r="AP1379" i="79"/>
  <c r="AP1380" i="79"/>
  <c r="AP1388" i="79"/>
  <c r="AP1381" i="79"/>
  <c r="AP1385" i="79"/>
  <c r="AP1389" i="79"/>
  <c r="AQ1379" i="79"/>
  <c r="AQ1381" i="79"/>
  <c r="AQ1385" i="79"/>
  <c r="AQ1389" i="79"/>
  <c r="AQ1382" i="79"/>
  <c r="AQ1386" i="79"/>
  <c r="AQ1383" i="79"/>
  <c r="AQ1387" i="79"/>
  <c r="AQ1388" i="79"/>
  <c r="AQ1380" i="79"/>
  <c r="AI1187" i="79"/>
  <c r="AI1191" i="79"/>
  <c r="AI1184" i="79"/>
  <c r="AI1188" i="79"/>
  <c r="AI1192" i="79"/>
  <c r="AI1185" i="79"/>
  <c r="AI1193" i="79"/>
  <c r="AI1190" i="79"/>
  <c r="AI1186" i="79"/>
  <c r="AH794" i="79"/>
  <c r="AH798" i="79"/>
  <c r="AH795" i="79"/>
  <c r="AH796" i="79"/>
  <c r="AH800" i="79"/>
  <c r="AH797" i="79"/>
  <c r="AH799" i="79"/>
  <c r="AH793" i="79"/>
  <c r="AI990" i="79"/>
  <c r="AI994" i="79"/>
  <c r="AI991" i="79"/>
  <c r="AI995" i="79"/>
  <c r="AI992" i="79"/>
  <c r="AI996" i="79"/>
  <c r="AI997" i="79"/>
  <c r="AI989" i="79"/>
  <c r="AI993" i="79"/>
  <c r="AJ1380" i="79"/>
  <c r="AJ1388" i="79"/>
  <c r="AJ1381" i="79"/>
  <c r="AJ1385" i="79"/>
  <c r="AJ1389" i="79"/>
  <c r="AJ1382" i="79"/>
  <c r="AJ1386" i="79"/>
  <c r="AJ1383" i="79"/>
  <c r="AJ1379" i="79"/>
  <c r="AJ1387" i="79"/>
  <c r="AP1184" i="79"/>
  <c r="AP1188" i="79"/>
  <c r="AP1192" i="79"/>
  <c r="AP1185" i="79"/>
  <c r="AP1193" i="79"/>
  <c r="AP1186" i="79"/>
  <c r="AP1190" i="79"/>
  <c r="AP1187" i="79"/>
  <c r="AP1191" i="79"/>
  <c r="AI793" i="79"/>
  <c r="AI797" i="79"/>
  <c r="AI794" i="79"/>
  <c r="AI798" i="79"/>
  <c r="AI795" i="79"/>
  <c r="AI799" i="79"/>
  <c r="AI800" i="79"/>
  <c r="AI796" i="79"/>
  <c r="AG1185" i="79"/>
  <c r="AG1193" i="79"/>
  <c r="AG1186" i="79"/>
  <c r="AG1190" i="79"/>
  <c r="AG1187" i="79"/>
  <c r="AG1191" i="79"/>
  <c r="AG1184" i="79"/>
  <c r="AG1188" i="79"/>
  <c r="AG1192" i="79"/>
  <c r="AL1184" i="79"/>
  <c r="AL1188" i="79"/>
  <c r="AL1192" i="79"/>
  <c r="AL1185" i="79"/>
  <c r="AL1193" i="79"/>
  <c r="AL1186" i="79"/>
  <c r="AL1190" i="79"/>
  <c r="AL1191" i="79"/>
  <c r="AL1187" i="79"/>
  <c r="AR1186" i="79"/>
  <c r="AR1190" i="79"/>
  <c r="AR1187" i="79"/>
  <c r="AR1191" i="79"/>
  <c r="AR1184" i="79"/>
  <c r="AR1188" i="79"/>
  <c r="AR1192" i="79"/>
  <c r="AR1193" i="79"/>
  <c r="AR1185" i="79"/>
  <c r="AJ796" i="79"/>
  <c r="AJ800" i="79"/>
  <c r="AJ793" i="79"/>
  <c r="AJ797" i="79"/>
  <c r="AJ794" i="79"/>
  <c r="AJ798" i="79"/>
  <c r="AJ795" i="79"/>
  <c r="AJ799" i="79"/>
  <c r="AM793" i="79"/>
  <c r="AM797" i="79"/>
  <c r="AM794" i="79"/>
  <c r="AM795" i="79"/>
  <c r="AM799" i="79"/>
  <c r="AM798" i="79"/>
  <c r="AM796" i="79"/>
  <c r="AM800" i="79"/>
  <c r="AL794" i="79"/>
  <c r="AL798" i="79"/>
  <c r="AL795" i="79"/>
  <c r="AL796" i="79"/>
  <c r="AL800" i="79"/>
  <c r="AL793" i="79"/>
  <c r="AL797" i="79"/>
  <c r="AL799" i="79"/>
  <c r="AH991" i="79"/>
  <c r="AH995" i="79"/>
  <c r="AH992" i="79"/>
  <c r="AH996" i="79"/>
  <c r="AH989" i="79"/>
  <c r="AH993" i="79"/>
  <c r="AH997" i="79"/>
  <c r="AH990" i="79"/>
  <c r="AH994" i="79"/>
  <c r="AQ990" i="79"/>
  <c r="AQ994" i="79"/>
  <c r="AQ991" i="79"/>
  <c r="AQ995" i="79"/>
  <c r="AQ992" i="79"/>
  <c r="AQ996" i="79"/>
  <c r="AQ989" i="79"/>
  <c r="AQ993" i="79"/>
  <c r="AQ997" i="79"/>
  <c r="AN989" i="79"/>
  <c r="AN993" i="79"/>
  <c r="AN997" i="79"/>
  <c r="AN990" i="79"/>
  <c r="AN994" i="79"/>
  <c r="AN991" i="79"/>
  <c r="AN995" i="79"/>
  <c r="AN992" i="79"/>
  <c r="AN996" i="79"/>
  <c r="AK1379" i="79"/>
  <c r="AK1383" i="79"/>
  <c r="AK1387" i="79"/>
  <c r="AK1388" i="79"/>
  <c r="AK1380" i="79"/>
  <c r="AK1381" i="79"/>
  <c r="AK1385" i="79"/>
  <c r="AK1389" i="79"/>
  <c r="AK1386" i="79"/>
  <c r="AK1382" i="79"/>
  <c r="AO1379" i="79"/>
  <c r="AO1383" i="79"/>
  <c r="AO1387" i="79"/>
  <c r="AO1380" i="79"/>
  <c r="AO1388" i="79"/>
  <c r="AO1381" i="79"/>
  <c r="AO1385" i="79"/>
  <c r="AO1389" i="79"/>
  <c r="AO1386" i="79"/>
  <c r="AO1382" i="79"/>
  <c r="AN1380" i="79"/>
  <c r="AN1388" i="79"/>
  <c r="AN1379" i="79"/>
  <c r="AN1381" i="79"/>
  <c r="AN1385" i="79"/>
  <c r="AN1389" i="79"/>
  <c r="AN1382" i="79"/>
  <c r="AN1386" i="79"/>
  <c r="AN1387" i="79"/>
  <c r="AN1383"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S1190" i="79" l="1"/>
  <c r="AS1386" i="79"/>
  <c r="AS1383" i="79"/>
  <c r="AS1387" i="79"/>
  <c r="AS1191" i="79"/>
  <c r="AS1192" i="79"/>
  <c r="AS1193" i="79"/>
  <c r="AS1388" i="79"/>
  <c r="AS1188" i="79"/>
  <c r="AS1389" i="79"/>
  <c r="AS1385" i="79"/>
  <c r="AF1645" i="79"/>
  <c r="E105" i="43" s="1"/>
  <c r="AF1619" i="79"/>
  <c r="E101" i="43" s="1"/>
  <c r="D88" i="43"/>
  <c r="AF1390" i="79"/>
  <c r="E85" i="43" s="1"/>
  <c r="AS1573" i="79"/>
  <c r="AE1619" i="79"/>
  <c r="D101" i="43" s="1"/>
  <c r="AS1382" i="79"/>
  <c r="AS1634" i="79"/>
  <c r="AS1633" i="79"/>
  <c r="AE1645" i="79"/>
  <c r="D105" i="43" s="1"/>
  <c r="AS1577" i="79"/>
  <c r="AS1576" i="79"/>
  <c r="AE1390" i="79"/>
  <c r="D85" i="43" s="1"/>
  <c r="AS1635" i="79"/>
  <c r="AS1610" i="79"/>
  <c r="AS1689" i="79"/>
  <c r="AS1663" i="79"/>
  <c r="AS1661" i="79"/>
  <c r="AS1574" i="79"/>
  <c r="AS1379" i="79"/>
  <c r="AS1660" i="79"/>
  <c r="AS1381" i="79"/>
  <c r="AS1690" i="79"/>
  <c r="AS1662" i="79"/>
  <c r="AS1380" i="79"/>
  <c r="AS1607" i="79"/>
  <c r="AS1687" i="79"/>
  <c r="AS1609" i="79"/>
  <c r="AS1688" i="79"/>
  <c r="AS1608" i="79"/>
  <c r="H115" i="47"/>
  <c r="H116" i="47"/>
  <c r="H114" i="47"/>
  <c r="H112" i="47"/>
  <c r="H113" i="47"/>
  <c r="H111" i="47"/>
  <c r="H109" i="47"/>
  <c r="H110" i="47"/>
  <c r="H108" i="47"/>
  <c r="H106" i="47"/>
  <c r="H107" i="47"/>
  <c r="H105" i="47"/>
  <c r="H97" i="47"/>
  <c r="H98" i="47"/>
  <c r="H96" i="47"/>
  <c r="H94" i="47"/>
  <c r="H95" i="47"/>
  <c r="H93" i="47"/>
  <c r="H91" i="47"/>
  <c r="H92" i="47"/>
  <c r="H90" i="47"/>
  <c r="AS1582" i="79" l="1"/>
  <c r="AF1585" i="79"/>
  <c r="E88" i="43" s="1"/>
  <c r="H31" i="47"/>
  <c r="H32" i="47"/>
  <c r="H30" i="47"/>
  <c r="H16" i="47"/>
  <c r="H17" i="47"/>
  <c r="H15" i="47"/>
  <c r="K17" i="45" l="1"/>
  <c r="J17" i="45"/>
  <c r="I17" i="45"/>
  <c r="H17" i="45"/>
  <c r="G17" i="45"/>
  <c r="F17" i="45"/>
  <c r="E17" i="45"/>
  <c r="E30" i="45" l="1"/>
  <c r="D124" i="45" s="1"/>
  <c r="E23" i="45"/>
  <c r="C124" i="45" s="1"/>
  <c r="K23" i="45"/>
  <c r="C130" i="45" s="1"/>
  <c r="AE598" i="79" s="1"/>
  <c r="K30" i="45"/>
  <c r="D130" i="45" s="1"/>
  <c r="J23" i="45"/>
  <c r="C129" i="45" s="1"/>
  <c r="AE395" i="79" s="1"/>
  <c r="J30" i="45"/>
  <c r="D129" i="45" s="1"/>
  <c r="I30" i="45"/>
  <c r="D128" i="45" s="1"/>
  <c r="I23" i="45"/>
  <c r="C128" i="45" s="1"/>
  <c r="AE199" i="79" s="1"/>
  <c r="AE200" i="79" s="1"/>
  <c r="H23" i="45"/>
  <c r="C127" i="45" s="1"/>
  <c r="H30" i="45"/>
  <c r="D127" i="45" s="1"/>
  <c r="G23" i="45"/>
  <c r="C126" i="45" s="1"/>
  <c r="G30" i="45"/>
  <c r="D126" i="45" s="1"/>
  <c r="F23" i="45"/>
  <c r="C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F1657" i="79" l="1"/>
  <c r="AF1673" i="79" s="1"/>
  <c r="E110" i="43" s="1"/>
  <c r="E111" i="43" s="1"/>
  <c r="AE1711" i="79"/>
  <c r="AE1657" i="79"/>
  <c r="AF1711" i="79"/>
  <c r="AF1684" i="79"/>
  <c r="AE1684" i="79"/>
  <c r="AE1700" i="79" s="1"/>
  <c r="AO1711" i="79"/>
  <c r="AO1727" i="79" s="1"/>
  <c r="N118" i="43" s="1"/>
  <c r="AP1711" i="79"/>
  <c r="AQ1711" i="79"/>
  <c r="AQ1727" i="79" s="1"/>
  <c r="P118" i="43" s="1"/>
  <c r="AM1684" i="79"/>
  <c r="AM1700" i="79" s="1"/>
  <c r="L114" i="43" s="1"/>
  <c r="AO1657" i="79"/>
  <c r="AO1673" i="79" s="1"/>
  <c r="N110" i="43" s="1"/>
  <c r="AN1684" i="79"/>
  <c r="AN1700" i="79" s="1"/>
  <c r="M114" i="43" s="1"/>
  <c r="AP1657" i="79"/>
  <c r="AP1673" i="79" s="1"/>
  <c r="O110" i="43" s="1"/>
  <c r="AM1711" i="79"/>
  <c r="AM1727" i="79" s="1"/>
  <c r="L118" i="43" s="1"/>
  <c r="AO1684" i="79"/>
  <c r="AO1700" i="79" s="1"/>
  <c r="N114" i="43" s="1"/>
  <c r="AQ1657" i="79"/>
  <c r="AQ1673" i="79" s="1"/>
  <c r="P110" i="43" s="1"/>
  <c r="AP1684" i="79"/>
  <c r="AP1700" i="79" s="1"/>
  <c r="O114" i="43" s="1"/>
  <c r="AN1711" i="79"/>
  <c r="AN1727" i="79" s="1"/>
  <c r="M118" i="43" s="1"/>
  <c r="AR1657" i="79"/>
  <c r="AR1673" i="79" s="1"/>
  <c r="Q110" i="43" s="1"/>
  <c r="AQ1684" i="79"/>
  <c r="AQ1700" i="79" s="1"/>
  <c r="P114" i="43" s="1"/>
  <c r="AR1711" i="79"/>
  <c r="AR1727" i="79" s="1"/>
  <c r="Q118" i="43" s="1"/>
  <c r="AN1657" i="79"/>
  <c r="AN1673" i="79" s="1"/>
  <c r="M110" i="43" s="1"/>
  <c r="AM1657" i="79"/>
  <c r="AM1673" i="79" s="1"/>
  <c r="L110" i="43" s="1"/>
  <c r="AR1684" i="79"/>
  <c r="AR1700" i="79" s="1"/>
  <c r="Q114" i="43" s="1"/>
  <c r="AG1684" i="79"/>
  <c r="AG1700" i="79" s="1"/>
  <c r="F114" i="43" s="1"/>
  <c r="AH1657" i="79"/>
  <c r="AK1684" i="79"/>
  <c r="AK1700" i="79" s="1"/>
  <c r="J114" i="43" s="1"/>
  <c r="AH1684" i="79"/>
  <c r="AH1700" i="79" s="1"/>
  <c r="G114" i="43" s="1"/>
  <c r="AL1657" i="79"/>
  <c r="AL1673" i="79" s="1"/>
  <c r="K110" i="43" s="1"/>
  <c r="AL1684" i="79"/>
  <c r="AL1700" i="79" s="1"/>
  <c r="K114" i="43" s="1"/>
  <c r="AH1711" i="79"/>
  <c r="AH1727" i="79" s="1"/>
  <c r="G118" i="43" s="1"/>
  <c r="AJ1684" i="79"/>
  <c r="AJ1700" i="79" s="1"/>
  <c r="I114" i="43" s="1"/>
  <c r="AI1711" i="79"/>
  <c r="AI1727" i="79" s="1"/>
  <c r="H118" i="43" s="1"/>
  <c r="AK1657" i="79"/>
  <c r="AK1673" i="79" s="1"/>
  <c r="J110" i="43" s="1"/>
  <c r="AG1711" i="79"/>
  <c r="AG1727" i="79" s="1"/>
  <c r="F118" i="43" s="1"/>
  <c r="AL1711" i="79"/>
  <c r="AL1727" i="79" s="1"/>
  <c r="K118" i="43" s="1"/>
  <c r="AK1711" i="79"/>
  <c r="AG1657" i="79"/>
  <c r="AG1673" i="79" s="1"/>
  <c r="F110" i="43" s="1"/>
  <c r="AJ1657" i="79"/>
  <c r="AJ1673" i="79" s="1"/>
  <c r="I110" i="43" s="1"/>
  <c r="AI1657" i="79"/>
  <c r="AI1673" i="79" s="1"/>
  <c r="H110" i="43" s="1"/>
  <c r="AI1684" i="79"/>
  <c r="AI1700" i="79" s="1"/>
  <c r="H114" i="43" s="1"/>
  <c r="AJ1711" i="79"/>
  <c r="AJ1727" i="79" s="1"/>
  <c r="I118" i="43" s="1"/>
  <c r="AF395" i="79"/>
  <c r="AF401" i="79" s="1"/>
  <c r="AF598" i="79"/>
  <c r="AF602" i="79" s="1"/>
  <c r="AF199" i="79"/>
  <c r="AF201" i="79" s="1"/>
  <c r="AN130" i="46"/>
  <c r="AN404" i="46"/>
  <c r="AN540" i="46"/>
  <c r="AN268" i="46"/>
  <c r="AN269" i="46" s="1"/>
  <c r="AL1604" i="79"/>
  <c r="AL1620" i="79" s="1"/>
  <c r="K102" i="43" s="1"/>
  <c r="AJ1570" i="79"/>
  <c r="AJ1586" i="79" s="1"/>
  <c r="I89" i="43" s="1"/>
  <c r="AN1376" i="79"/>
  <c r="AN1391" i="79" s="1"/>
  <c r="M86" i="43" s="1"/>
  <c r="AP1604" i="79"/>
  <c r="AP1620" i="79" s="1"/>
  <c r="O102" i="43" s="1"/>
  <c r="AN1570" i="79"/>
  <c r="AN1586" i="79" s="1"/>
  <c r="M89" i="43" s="1"/>
  <c r="AO1376" i="79"/>
  <c r="AO1391" i="79" s="1"/>
  <c r="N86" i="43" s="1"/>
  <c r="AR1570" i="79"/>
  <c r="AR1586" i="79" s="1"/>
  <c r="Q89" i="43" s="1"/>
  <c r="AJ1376" i="79"/>
  <c r="AJ1391" i="79" s="1"/>
  <c r="I86" i="43" s="1"/>
  <c r="AR1376" i="79"/>
  <c r="AR1391" i="79" s="1"/>
  <c r="Q86" i="43" s="1"/>
  <c r="AE1630" i="79"/>
  <c r="AE1646" i="79" s="1"/>
  <c r="AF1376" i="79"/>
  <c r="AF1391" i="79" s="1"/>
  <c r="E86" i="43" s="1"/>
  <c r="AH1604" i="79"/>
  <c r="AH1620" i="79" s="1"/>
  <c r="G102" i="43" s="1"/>
  <c r="AF1570" i="79"/>
  <c r="AF1586" i="79" s="1"/>
  <c r="E89" i="43" s="1"/>
  <c r="AK1376" i="79"/>
  <c r="AK1391" i="79" s="1"/>
  <c r="J86" i="43" s="1"/>
  <c r="AG1376" i="79"/>
  <c r="AG1391" i="79" s="1"/>
  <c r="F86" i="43" s="1"/>
  <c r="AE1604" i="79"/>
  <c r="AE1620" i="79" s="1"/>
  <c r="AO1630" i="79"/>
  <c r="AO1646" i="79" s="1"/>
  <c r="N106" i="43" s="1"/>
  <c r="AG1570" i="79"/>
  <c r="AG1586" i="79" s="1"/>
  <c r="F89" i="43" s="1"/>
  <c r="AF1700" i="79"/>
  <c r="E114" i="43" s="1"/>
  <c r="E115" i="43" s="1"/>
  <c r="AH1630" i="79"/>
  <c r="AH1646" i="79" s="1"/>
  <c r="G106" i="43" s="1"/>
  <c r="AI1376" i="79"/>
  <c r="AI1391" i="79" s="1"/>
  <c r="H86" i="43" s="1"/>
  <c r="AL1570" i="79"/>
  <c r="AL1586" i="79" s="1"/>
  <c r="K89" i="43" s="1"/>
  <c r="AQ1604" i="79"/>
  <c r="AQ1620" i="79" s="1"/>
  <c r="P102" i="43" s="1"/>
  <c r="AM1630" i="79"/>
  <c r="AM1646" i="79" s="1"/>
  <c r="L106" i="43" s="1"/>
  <c r="AM1570" i="79"/>
  <c r="AM1586" i="79" s="1"/>
  <c r="L89" i="43" s="1"/>
  <c r="AN1604" i="79"/>
  <c r="AN1620" i="79" s="1"/>
  <c r="M102" i="43" s="1"/>
  <c r="AE1727" i="79"/>
  <c r="AR1630" i="79"/>
  <c r="AR1646" i="79" s="1"/>
  <c r="Q106" i="43" s="1"/>
  <c r="AH1673" i="79"/>
  <c r="G110" i="43" s="1"/>
  <c r="AP1376" i="79"/>
  <c r="AP1391" i="79" s="1"/>
  <c r="O86" i="43" s="1"/>
  <c r="AI1570" i="79"/>
  <c r="AI1586" i="79" s="1"/>
  <c r="H89" i="43" s="1"/>
  <c r="AN1630" i="79"/>
  <c r="AN1646" i="79" s="1"/>
  <c r="M106" i="43" s="1"/>
  <c r="AH1376" i="79"/>
  <c r="AH1391" i="79" s="1"/>
  <c r="G86" i="43" s="1"/>
  <c r="AK1570" i="79"/>
  <c r="AK1586" i="79" s="1"/>
  <c r="J89" i="43" s="1"/>
  <c r="AK1727" i="79"/>
  <c r="J118" i="43" s="1"/>
  <c r="AL1630" i="79"/>
  <c r="AL1646" i="79" s="1"/>
  <c r="K106" i="43" s="1"/>
  <c r="AM1376" i="79"/>
  <c r="AM1391" i="79" s="1"/>
  <c r="L86" i="43" s="1"/>
  <c r="AP1570" i="79"/>
  <c r="AP1586" i="79" s="1"/>
  <c r="O89" i="43" s="1"/>
  <c r="AQ1630" i="79"/>
  <c r="AQ1646" i="79" s="1"/>
  <c r="P106" i="43" s="1"/>
  <c r="AQ1570" i="79"/>
  <c r="AQ1586" i="79" s="1"/>
  <c r="P89" i="43" s="1"/>
  <c r="AR1604" i="79"/>
  <c r="AR1620" i="79" s="1"/>
  <c r="Q102" i="43" s="1"/>
  <c r="AF1630" i="79"/>
  <c r="AF1646" i="79" s="1"/>
  <c r="E106" i="43" s="1"/>
  <c r="E107" i="43" s="1"/>
  <c r="AG1604" i="79"/>
  <c r="AG1620" i="79" s="1"/>
  <c r="F102" i="43" s="1"/>
  <c r="AG1630" i="79"/>
  <c r="AG1646" i="79" s="1"/>
  <c r="F106" i="43" s="1"/>
  <c r="AL1376" i="79"/>
  <c r="AL1391" i="79" s="1"/>
  <c r="K86" i="43" s="1"/>
  <c r="AO1570" i="79"/>
  <c r="AO1586" i="79" s="1"/>
  <c r="N89" i="43" s="1"/>
  <c r="AP1630" i="79"/>
  <c r="AP1646" i="79" s="1"/>
  <c r="O106" i="43" s="1"/>
  <c r="AQ1376" i="79"/>
  <c r="AQ1391" i="79" s="1"/>
  <c r="P86" i="43" s="1"/>
  <c r="AI1604" i="79"/>
  <c r="AI1620" i="79" s="1"/>
  <c r="H102" i="43" s="1"/>
  <c r="AE1570" i="79"/>
  <c r="AE1586" i="79" s="1"/>
  <c r="AF1604" i="79"/>
  <c r="AF1620" i="79" s="1"/>
  <c r="E102" i="43" s="1"/>
  <c r="E103" i="43" s="1"/>
  <c r="AJ1630" i="79"/>
  <c r="AJ1646" i="79" s="1"/>
  <c r="I106" i="43" s="1"/>
  <c r="AK1604" i="79"/>
  <c r="AK1620" i="79" s="1"/>
  <c r="J102" i="43" s="1"/>
  <c r="AK1630" i="79"/>
  <c r="AK1646" i="79" s="1"/>
  <c r="J106" i="43" s="1"/>
  <c r="AE1673" i="79"/>
  <c r="AE1376" i="79"/>
  <c r="AE1391" i="79" s="1"/>
  <c r="AH1570" i="79"/>
  <c r="AH1586" i="79" s="1"/>
  <c r="G89" i="43" s="1"/>
  <c r="AM1604" i="79"/>
  <c r="AM1620" i="79" s="1"/>
  <c r="L102" i="43" s="1"/>
  <c r="AP1727" i="79"/>
  <c r="O118" i="43" s="1"/>
  <c r="AI1630" i="79"/>
  <c r="AI1646" i="79" s="1"/>
  <c r="H106" i="43" s="1"/>
  <c r="AJ1604" i="79"/>
  <c r="AJ1620" i="79" s="1"/>
  <c r="I102" i="43" s="1"/>
  <c r="AO1604" i="79"/>
  <c r="AO1620" i="79" s="1"/>
  <c r="N102" i="43" s="1"/>
  <c r="AF1727" i="79"/>
  <c r="E118" i="43" s="1"/>
  <c r="E119" i="43" s="1"/>
  <c r="AM130" i="46"/>
  <c r="AM404" i="46"/>
  <c r="AM540" i="46"/>
  <c r="AM268" i="46"/>
  <c r="AM269" i="46" s="1"/>
  <c r="AE596" i="79"/>
  <c r="AF596" i="79"/>
  <c r="AF393" i="79"/>
  <c r="AF197" i="79"/>
  <c r="AF1181" i="79"/>
  <c r="AE790" i="79"/>
  <c r="AE197" i="79"/>
  <c r="AF986" i="79"/>
  <c r="AE986" i="79"/>
  <c r="AE1181" i="79"/>
  <c r="AE393" i="79"/>
  <c r="AF790" i="79"/>
  <c r="AN199" i="79"/>
  <c r="AL199" i="79"/>
  <c r="AR199" i="79"/>
  <c r="AP199" i="79"/>
  <c r="AM199" i="79"/>
  <c r="AQ199" i="79"/>
  <c r="AO199" i="79"/>
  <c r="AG199" i="79"/>
  <c r="AI199" i="79"/>
  <c r="AJ199" i="79"/>
  <c r="AK199" i="79"/>
  <c r="AH199" i="79"/>
  <c r="AE400" i="79"/>
  <c r="AE401" i="79"/>
  <c r="AE398" i="79"/>
  <c r="AE604" i="79"/>
  <c r="AE603" i="79"/>
  <c r="AE605" i="79"/>
  <c r="AM395" i="79"/>
  <c r="AL395" i="79"/>
  <c r="AO395" i="79"/>
  <c r="AQ395" i="79"/>
  <c r="AN395" i="79"/>
  <c r="AR395" i="79"/>
  <c r="AP395" i="79"/>
  <c r="AH395" i="79"/>
  <c r="AG395" i="79"/>
  <c r="AJ395" i="79"/>
  <c r="AI395" i="79"/>
  <c r="AK395" i="79"/>
  <c r="AL598" i="79"/>
  <c r="AP598" i="79"/>
  <c r="AQ598" i="79"/>
  <c r="AO598" i="79"/>
  <c r="AM598" i="79"/>
  <c r="AN598" i="79"/>
  <c r="AR598" i="79"/>
  <c r="AI598" i="79"/>
  <c r="AH598" i="79"/>
  <c r="AK598" i="79"/>
  <c r="AG598" i="79"/>
  <c r="AJ59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E204" i="79"/>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90" i="79"/>
  <c r="AM790" i="79"/>
  <c r="AM393" i="79"/>
  <c r="AQ986" i="79"/>
  <c r="AL790" i="79"/>
  <c r="AN596" i="79"/>
  <c r="AR197" i="79"/>
  <c r="AU538" i="46"/>
  <c r="AO986" i="79"/>
  <c r="AP986" i="79"/>
  <c r="AL393" i="79"/>
  <c r="AR596" i="79"/>
  <c r="AL986" i="79"/>
  <c r="AP393" i="79"/>
  <c r="AN1181" i="79"/>
  <c r="AO1181" i="79"/>
  <c r="AY538" i="46"/>
  <c r="AO197" i="79"/>
  <c r="AQ393" i="79"/>
  <c r="AT538" i="46"/>
  <c r="AL596" i="79"/>
  <c r="AR393" i="79"/>
  <c r="AR790" i="79"/>
  <c r="AP596" i="79"/>
  <c r="AX538" i="46"/>
  <c r="AQ197" i="79"/>
  <c r="AM197" i="79"/>
  <c r="AM1181" i="79"/>
  <c r="AM596" i="79"/>
  <c r="AV538" i="46"/>
  <c r="AQ1181" i="79"/>
  <c r="AN197" i="79"/>
  <c r="AN986" i="79"/>
  <c r="AP1181" i="79"/>
  <c r="AL197" i="79"/>
  <c r="AL1181" i="79"/>
  <c r="AR986" i="79"/>
  <c r="AO393" i="79"/>
  <c r="AZ538" i="46"/>
  <c r="AQ790" i="79"/>
  <c r="AN393" i="79"/>
  <c r="AP197" i="79"/>
  <c r="AR1181" i="79"/>
  <c r="AN790" i="79"/>
  <c r="AW538" i="46"/>
  <c r="AQ596" i="79"/>
  <c r="AO596" i="79"/>
  <c r="AO790" i="79"/>
  <c r="AM986" i="79"/>
  <c r="AM538" i="46"/>
  <c r="AP538" i="46"/>
  <c r="AK1181" i="79"/>
  <c r="AJ393" i="79"/>
  <c r="AI596" i="79"/>
  <c r="AQ538" i="46"/>
  <c r="AH986" i="79"/>
  <c r="AG1181" i="79"/>
  <c r="AJ197" i="79"/>
  <c r="AK790" i="79"/>
  <c r="AO538" i="46"/>
  <c r="AS538" i="46"/>
  <c r="AI393" i="79"/>
  <c r="AH790" i="79"/>
  <c r="AI1181" i="79"/>
  <c r="AK393" i="79"/>
  <c r="AR538" i="46"/>
  <c r="AG596" i="79"/>
  <c r="AJ1181" i="79"/>
  <c r="AK986" i="79"/>
  <c r="AH393" i="79"/>
  <c r="AH1181" i="79"/>
  <c r="AG790" i="79"/>
  <c r="AJ596" i="79"/>
  <c r="AK596" i="79"/>
  <c r="AN538" i="46"/>
  <c r="AI986" i="79"/>
  <c r="AH596" i="79"/>
  <c r="AG197" i="79"/>
  <c r="AJ986" i="79"/>
  <c r="AI197" i="79"/>
  <c r="AK197" i="79"/>
  <c r="AJ790" i="79"/>
  <c r="AG393" i="79"/>
  <c r="AG986" i="79"/>
  <c r="AH197" i="79"/>
  <c r="AI790"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E121" i="43" l="1"/>
  <c r="AF399" i="79"/>
  <c r="AF204" i="79"/>
  <c r="AF398" i="79"/>
  <c r="AF396" i="79"/>
  <c r="AF601" i="79"/>
  <c r="AF203" i="79"/>
  <c r="AF605" i="79"/>
  <c r="AF604" i="79"/>
  <c r="AF200" i="79"/>
  <c r="AF400" i="79"/>
  <c r="AF397" i="79"/>
  <c r="AF600" i="79"/>
  <c r="AF202" i="79"/>
  <c r="AF603" i="79"/>
  <c r="AF599" i="79"/>
  <c r="AS543" i="46"/>
  <c r="AS544" i="46"/>
  <c r="AS541" i="46"/>
  <c r="AS542" i="46"/>
  <c r="AY541" i="46"/>
  <c r="AY542" i="46"/>
  <c r="AY543" i="46"/>
  <c r="AY544" i="46"/>
  <c r="AT406" i="46"/>
  <c r="AT407" i="46"/>
  <c r="AT405" i="46"/>
  <c r="AT270" i="46"/>
  <c r="AT269" i="46"/>
  <c r="AN602" i="79"/>
  <c r="AN600" i="79"/>
  <c r="AN604" i="79"/>
  <c r="AN605" i="79"/>
  <c r="AN599" i="79"/>
  <c r="AN603" i="79"/>
  <c r="AN601" i="79"/>
  <c r="AJ398" i="79"/>
  <c r="AJ399" i="79"/>
  <c r="AJ396" i="79"/>
  <c r="AJ400" i="79"/>
  <c r="AJ397" i="79"/>
  <c r="AJ401" i="79"/>
  <c r="AH202" i="79"/>
  <c r="AH203" i="79"/>
  <c r="AH201" i="79"/>
  <c r="AH200" i="79"/>
  <c r="AH204" i="79"/>
  <c r="AP202" i="79"/>
  <c r="AP201" i="79"/>
  <c r="AP203" i="79"/>
  <c r="AP200" i="79"/>
  <c r="AP204" i="79"/>
  <c r="AS270" i="46"/>
  <c r="AS269" i="46"/>
  <c r="AP270" i="46"/>
  <c r="AP269" i="46"/>
  <c r="AQ541" i="46"/>
  <c r="AQ544" i="46"/>
  <c r="AQ542" i="46"/>
  <c r="AQ543" i="46"/>
  <c r="AY269" i="46"/>
  <c r="AY270" i="46"/>
  <c r="AX270" i="46"/>
  <c r="AX269" i="46"/>
  <c r="AW407" i="46"/>
  <c r="AW406" i="46"/>
  <c r="AW405" i="46"/>
  <c r="AU405" i="46"/>
  <c r="AU406" i="46"/>
  <c r="AU407" i="46"/>
  <c r="AH600" i="79"/>
  <c r="AH604" i="79"/>
  <c r="AH602" i="79"/>
  <c r="AH603" i="79"/>
  <c r="AH605" i="79"/>
  <c r="AH599" i="79"/>
  <c r="AH601" i="79"/>
  <c r="AM599" i="79"/>
  <c r="AM603" i="79"/>
  <c r="AM601" i="79"/>
  <c r="AM605" i="79"/>
  <c r="AM602" i="79"/>
  <c r="AM604" i="79"/>
  <c r="AM600" i="79"/>
  <c r="AL600" i="79"/>
  <c r="AL604" i="79"/>
  <c r="AL602" i="79"/>
  <c r="AL599" i="79"/>
  <c r="AL601" i="79"/>
  <c r="AL603" i="79"/>
  <c r="AL605" i="79"/>
  <c r="AG397" i="79"/>
  <c r="AG401" i="79"/>
  <c r="AG398" i="79"/>
  <c r="AG399" i="79"/>
  <c r="AG396" i="79"/>
  <c r="AG1638" i="79" s="1"/>
  <c r="AG400" i="79"/>
  <c r="AN398" i="79"/>
  <c r="AN401" i="79"/>
  <c r="AN399" i="79"/>
  <c r="AN397" i="79"/>
  <c r="AN396" i="79"/>
  <c r="AN400" i="79"/>
  <c r="AM399" i="79"/>
  <c r="AM396" i="79"/>
  <c r="AM400" i="79"/>
  <c r="AM398" i="79"/>
  <c r="AM397" i="79"/>
  <c r="AM401" i="79"/>
  <c r="AK203" i="79"/>
  <c r="AK200" i="79"/>
  <c r="AK204" i="79"/>
  <c r="AK201" i="79"/>
  <c r="AK202" i="79"/>
  <c r="AO203" i="79"/>
  <c r="AO202" i="79"/>
  <c r="AO200" i="79"/>
  <c r="AO204" i="79"/>
  <c r="AO201" i="79"/>
  <c r="AR200" i="79"/>
  <c r="AR204" i="79"/>
  <c r="AR201" i="79"/>
  <c r="AR202" i="79"/>
  <c r="AR203" i="79"/>
  <c r="AN544" i="46"/>
  <c r="AN541" i="46"/>
  <c r="AN542" i="46"/>
  <c r="AN543" i="46"/>
  <c r="AR407" i="46"/>
  <c r="AR405" i="46"/>
  <c r="AR406" i="46"/>
  <c r="AT542" i="46"/>
  <c r="AT543" i="46"/>
  <c r="AT544" i="46"/>
  <c r="AT541" i="46"/>
  <c r="AR398" i="79"/>
  <c r="AR399" i="79"/>
  <c r="AR396" i="79"/>
  <c r="AR400" i="79"/>
  <c r="AR397" i="79"/>
  <c r="AR401" i="79"/>
  <c r="AP406" i="46"/>
  <c r="AP405" i="46"/>
  <c r="AP407" i="46"/>
  <c r="AZ269" i="46"/>
  <c r="AZ270" i="46"/>
  <c r="AW269" i="46"/>
  <c r="AW270" i="46"/>
  <c r="AV544" i="46"/>
  <c r="AV543" i="46"/>
  <c r="AV541" i="46"/>
  <c r="AV542" i="46"/>
  <c r="AX542" i="46"/>
  <c r="AX543" i="46"/>
  <c r="AX541" i="46"/>
  <c r="AX544" i="46"/>
  <c r="AJ602" i="79"/>
  <c r="AJ600" i="79"/>
  <c r="AJ604" i="79"/>
  <c r="AJ601" i="79"/>
  <c r="AJ603" i="79"/>
  <c r="AJ605" i="79"/>
  <c r="AJ599" i="79"/>
  <c r="AI599" i="79"/>
  <c r="AI603" i="79"/>
  <c r="AI601" i="79"/>
  <c r="AI605" i="79"/>
  <c r="AI600" i="79"/>
  <c r="AI602" i="79"/>
  <c r="AI604" i="79"/>
  <c r="AO601" i="79"/>
  <c r="AO605" i="79"/>
  <c r="AO599" i="79"/>
  <c r="AO603" i="79"/>
  <c r="AO600" i="79"/>
  <c r="AO602" i="79"/>
  <c r="AO604" i="79"/>
  <c r="AK397" i="79"/>
  <c r="AK401" i="79"/>
  <c r="AK398" i="79"/>
  <c r="AK396" i="79"/>
  <c r="AK400" i="79"/>
  <c r="AK399" i="79"/>
  <c r="AH396" i="79"/>
  <c r="AH400" i="79"/>
  <c r="AH397" i="79"/>
  <c r="AH401" i="79"/>
  <c r="AH399" i="79"/>
  <c r="AH398" i="79"/>
  <c r="AQ399" i="79"/>
  <c r="AQ396" i="79"/>
  <c r="AQ400" i="79"/>
  <c r="AQ397" i="79"/>
  <c r="AQ401" i="79"/>
  <c r="AQ398" i="79"/>
  <c r="AJ200" i="79"/>
  <c r="AJ204" i="79"/>
  <c r="AJ203" i="79"/>
  <c r="AJ201" i="79"/>
  <c r="AJ202" i="79"/>
  <c r="AQ201" i="79"/>
  <c r="AQ202" i="79"/>
  <c r="AQ203" i="79"/>
  <c r="AQ200" i="79"/>
  <c r="AQ204" i="79"/>
  <c r="AL202" i="79"/>
  <c r="AL203" i="79"/>
  <c r="AL200" i="79"/>
  <c r="AL204" i="79"/>
  <c r="AL201" i="79"/>
  <c r="AN405" i="46"/>
  <c r="AN406" i="46"/>
  <c r="AN407" i="46"/>
  <c r="AO543" i="46"/>
  <c r="AO542" i="46"/>
  <c r="AO544" i="46"/>
  <c r="AO541" i="46"/>
  <c r="AQ405" i="46"/>
  <c r="AQ406" i="46"/>
  <c r="AQ407" i="46"/>
  <c r="AV269" i="46"/>
  <c r="AV270" i="46"/>
  <c r="AK601" i="79"/>
  <c r="AK605" i="79"/>
  <c r="AK599" i="79"/>
  <c r="AK603" i="79"/>
  <c r="AK604" i="79"/>
  <c r="AK602" i="79"/>
  <c r="AK600" i="79"/>
  <c r="AP600" i="79"/>
  <c r="AP604" i="79"/>
  <c r="AP602" i="79"/>
  <c r="AP603" i="79"/>
  <c r="AP605" i="79"/>
  <c r="AP599" i="79"/>
  <c r="AP601" i="79"/>
  <c r="AL396" i="79"/>
  <c r="AL400" i="79"/>
  <c r="AL397" i="79"/>
  <c r="AL401" i="79"/>
  <c r="AL398" i="79"/>
  <c r="AL399" i="79"/>
  <c r="AG203" i="79"/>
  <c r="AG200" i="79"/>
  <c r="AG204" i="79"/>
  <c r="AG202" i="79"/>
  <c r="AG201"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G601" i="79"/>
  <c r="AG605" i="79"/>
  <c r="AG599" i="79"/>
  <c r="AG603" i="79"/>
  <c r="AG600" i="79"/>
  <c r="AG602" i="79"/>
  <c r="AG604" i="79"/>
  <c r="AR602" i="79"/>
  <c r="AR600" i="79"/>
  <c r="AR604" i="79"/>
  <c r="AR601" i="79"/>
  <c r="AR603" i="79"/>
  <c r="AR599" i="79"/>
  <c r="AR605" i="79"/>
  <c r="AQ599" i="79"/>
  <c r="AQ603" i="79"/>
  <c r="AQ601" i="79"/>
  <c r="AQ605" i="79"/>
  <c r="AQ600" i="79"/>
  <c r="AQ604" i="79"/>
  <c r="AQ602" i="79"/>
  <c r="AI399" i="79"/>
  <c r="AI396" i="79"/>
  <c r="AI400" i="79"/>
  <c r="AI397" i="79"/>
  <c r="AI401" i="79"/>
  <c r="AI398" i="79"/>
  <c r="AP396" i="79"/>
  <c r="AP400" i="79"/>
  <c r="AP397" i="79"/>
  <c r="AP401" i="79"/>
  <c r="AP399" i="79"/>
  <c r="AP398" i="79"/>
  <c r="AO397" i="79"/>
  <c r="AO401" i="79"/>
  <c r="AO398" i="79"/>
  <c r="AO399" i="79"/>
  <c r="AO396" i="79"/>
  <c r="AO400" i="79"/>
  <c r="AI201" i="79"/>
  <c r="AI204" i="79"/>
  <c r="AI202" i="79"/>
  <c r="AI200" i="79"/>
  <c r="AI203" i="79"/>
  <c r="AM201" i="79"/>
  <c r="AM200" i="79"/>
  <c r="AM202" i="79"/>
  <c r="AM204" i="79"/>
  <c r="AM203" i="79"/>
  <c r="AN200" i="79"/>
  <c r="AN204" i="79"/>
  <c r="AN201" i="79"/>
  <c r="AN203" i="79"/>
  <c r="AN202" i="79"/>
  <c r="AS1646" i="79"/>
  <c r="AS1673" i="79"/>
  <c r="AS1700" i="79"/>
  <c r="AS1620" i="79"/>
  <c r="AS1727" i="79"/>
  <c r="AS1391" i="79"/>
  <c r="AS1586" i="79"/>
  <c r="D86" i="43"/>
  <c r="R86" i="43" s="1"/>
  <c r="D106" i="43"/>
  <c r="D102" i="43"/>
  <c r="D103" i="43" s="1"/>
  <c r="D89" i="43"/>
  <c r="R89" i="43" s="1"/>
  <c r="D110" i="43"/>
  <c r="D118" i="43"/>
  <c r="D114" i="43"/>
  <c r="AK1189" i="79"/>
  <c r="AK1578" i="79"/>
  <c r="AK1384" i="79"/>
  <c r="AJ1189" i="79"/>
  <c r="AJ1578" i="79"/>
  <c r="AJ1384" i="79"/>
  <c r="AN1189" i="79"/>
  <c r="AN1578" i="79"/>
  <c r="AN1384" i="79"/>
  <c r="AH1189" i="79"/>
  <c r="AH1578" i="79"/>
  <c r="AH1384" i="79"/>
  <c r="AQ1384" i="79"/>
  <c r="AQ1578" i="79"/>
  <c r="AQ1189" i="79"/>
  <c r="AL1578" i="79"/>
  <c r="AL1384" i="79"/>
  <c r="AL1189" i="79"/>
  <c r="AM1189" i="79"/>
  <c r="AM1384" i="79"/>
  <c r="AM1578" i="79"/>
  <c r="AG1612" i="79"/>
  <c r="AG1578" i="79"/>
  <c r="AG1384" i="79"/>
  <c r="AG1189" i="79"/>
  <c r="AI1384" i="79"/>
  <c r="AI1578" i="79"/>
  <c r="AI1189" i="79"/>
  <c r="AO1384" i="79"/>
  <c r="AO1578" i="79"/>
  <c r="AO1189" i="79"/>
  <c r="AR1384" i="79"/>
  <c r="AR1578" i="79"/>
  <c r="AR1189" i="79"/>
  <c r="AP1578" i="79"/>
  <c r="AP1189" i="79"/>
  <c r="AP1384" i="79"/>
  <c r="AE800" i="79"/>
  <c r="AE793" i="79"/>
  <c r="AE1195" i="79"/>
  <c r="AQ607" i="79"/>
  <c r="P74" i="43" s="1"/>
  <c r="AM546" i="46"/>
  <c r="D65" i="43" s="1"/>
  <c r="AR546" i="46"/>
  <c r="I65" i="43" s="1"/>
  <c r="AM542" i="46"/>
  <c r="AM541" i="46"/>
  <c r="AM543" i="46"/>
  <c r="AM544" i="46"/>
  <c r="AO546" i="46"/>
  <c r="F65" i="43" s="1"/>
  <c r="AO607" i="79"/>
  <c r="N74" i="43" s="1"/>
  <c r="AM403" i="79"/>
  <c r="L71" i="43" s="1"/>
  <c r="AN999" i="79"/>
  <c r="M80" i="43" s="1"/>
  <c r="AP999" i="79"/>
  <c r="O80" i="43" s="1"/>
  <c r="AO999" i="79"/>
  <c r="N80" i="43" s="1"/>
  <c r="AF999" i="79"/>
  <c r="E80" i="43" s="1"/>
  <c r="AQ999" i="79"/>
  <c r="P80" i="43" s="1"/>
  <c r="AK999" i="79"/>
  <c r="J80" i="43" s="1"/>
  <c r="AI999" i="79"/>
  <c r="H80" i="43" s="1"/>
  <c r="AG999" i="79"/>
  <c r="F80" i="43" s="1"/>
  <c r="AH999" i="79"/>
  <c r="G80" i="43" s="1"/>
  <c r="AM999" i="79"/>
  <c r="L80" i="43" s="1"/>
  <c r="AE607" i="79"/>
  <c r="D74" i="43" s="1"/>
  <c r="AP1195" i="79"/>
  <c r="AR1195" i="79"/>
  <c r="AQ1195" i="79"/>
  <c r="AN1195" i="79"/>
  <c r="AI1195" i="79"/>
  <c r="AK1195" i="79"/>
  <c r="AH1195" i="79"/>
  <c r="AJ1195" i="79"/>
  <c r="AR802" i="79"/>
  <c r="AK802" i="79"/>
  <c r="J77" i="43" s="1"/>
  <c r="AL802" i="79"/>
  <c r="K77" i="43" s="1"/>
  <c r="AF802" i="79"/>
  <c r="E77" i="43" s="1"/>
  <c r="AI802" i="79"/>
  <c r="H77" i="43" s="1"/>
  <c r="AP802" i="79"/>
  <c r="AN802" i="79"/>
  <c r="AG802" i="79"/>
  <c r="F77" i="43" s="1"/>
  <c r="AH802" i="79"/>
  <c r="G77" i="43" s="1"/>
  <c r="AV132" i="46"/>
  <c r="M56" i="43" s="1"/>
  <c r="AE403" i="79"/>
  <c r="D71" i="43" s="1"/>
  <c r="AN403" i="79"/>
  <c r="M71" i="43" s="1"/>
  <c r="AU272" i="46"/>
  <c r="L59" i="43" s="1"/>
  <c r="AW546" i="46"/>
  <c r="N65" i="43" s="1"/>
  <c r="AV546" i="46"/>
  <c r="M65" i="43" s="1"/>
  <c r="AN206" i="79"/>
  <c r="M68" i="43" s="1"/>
  <c r="AT132" i="46"/>
  <c r="K56" i="43" s="1"/>
  <c r="AX546" i="46"/>
  <c r="O65" i="43" s="1"/>
  <c r="AE795" i="79"/>
  <c r="AE794" i="79"/>
  <c r="AE796" i="79"/>
  <c r="AT272" i="46"/>
  <c r="K59" i="43" s="1"/>
  <c r="AY404" i="46"/>
  <c r="AV272" i="46"/>
  <c r="M59" i="43" s="1"/>
  <c r="AV404" i="46"/>
  <c r="AU132" i="46"/>
  <c r="L56" i="43" s="1"/>
  <c r="AG403" i="79"/>
  <c r="F71" i="43" s="1"/>
  <c r="AT546" i="46"/>
  <c r="K65" i="43" s="1"/>
  <c r="AU546" i="46"/>
  <c r="L65" i="43" s="1"/>
  <c r="AE802" i="79"/>
  <c r="D77" i="43" s="1"/>
  <c r="AE203" i="79"/>
  <c r="AE201" i="79"/>
  <c r="AE202" i="79"/>
  <c r="AE206" i="79"/>
  <c r="D68" i="43" s="1"/>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6"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R118" i="43" l="1"/>
  <c r="D119" i="43"/>
  <c r="R106" i="43"/>
  <c r="D107" i="43"/>
  <c r="R110" i="43"/>
  <c r="D111" i="43"/>
  <c r="R114" i="43"/>
  <c r="D115" i="43"/>
  <c r="AQ271" i="46"/>
  <c r="H58" i="43" s="1"/>
  <c r="M39" i="47" s="1"/>
  <c r="AW271" i="46"/>
  <c r="N58" i="43" s="1"/>
  <c r="S34" i="47" s="1"/>
  <c r="AS271" i="46"/>
  <c r="J58" i="43" s="1"/>
  <c r="AR271" i="46"/>
  <c r="I58" i="43" s="1"/>
  <c r="N31" i="47" s="1"/>
  <c r="AU271" i="46"/>
  <c r="L58" i="43" s="1"/>
  <c r="Q41" i="47" s="1"/>
  <c r="AX271" i="46"/>
  <c r="O58" i="43" s="1"/>
  <c r="AP271" i="46"/>
  <c r="G58" i="43" s="1"/>
  <c r="L33" i="47" s="1"/>
  <c r="AV409" i="46"/>
  <c r="M62" i="43" s="1"/>
  <c r="AV405" i="46"/>
  <c r="AV406" i="46"/>
  <c r="AV407" i="46"/>
  <c r="AY405" i="46"/>
  <c r="AY406" i="46"/>
  <c r="AY407" i="46"/>
  <c r="AG1665" i="79"/>
  <c r="AG1672" i="79" s="1"/>
  <c r="F109" i="43" s="1"/>
  <c r="F111" i="43" s="1"/>
  <c r="R102" i="43"/>
  <c r="AG1645" i="79"/>
  <c r="F105" i="43" s="1"/>
  <c r="F107" i="43" s="1"/>
  <c r="AG1719" i="79"/>
  <c r="AP1390" i="79"/>
  <c r="O85" i="43" s="1"/>
  <c r="AO1585" i="79"/>
  <c r="N88" i="43" s="1"/>
  <c r="AI1585" i="79"/>
  <c r="H88" i="43" s="1"/>
  <c r="AS1384" i="79"/>
  <c r="AS1390" i="79" s="1"/>
  <c r="AS1392" i="79" s="1"/>
  <c r="AG1390" i="79"/>
  <c r="F85" i="43" s="1"/>
  <c r="AG1692" i="79"/>
  <c r="AM1585" i="79"/>
  <c r="L88" i="43" s="1"/>
  <c r="AL1390" i="79"/>
  <c r="K85" i="43" s="1"/>
  <c r="AH1390" i="79"/>
  <c r="G85" i="43" s="1"/>
  <c r="AN1390" i="79"/>
  <c r="M85" i="43" s="1"/>
  <c r="AP1585" i="79"/>
  <c r="O88" i="43" s="1"/>
  <c r="AR1390" i="79"/>
  <c r="Q85" i="43" s="1"/>
  <c r="AO1390" i="79"/>
  <c r="N85" i="43" s="1"/>
  <c r="AI1390" i="79"/>
  <c r="H85" i="43" s="1"/>
  <c r="AS1578" i="79"/>
  <c r="AS1585" i="79" s="1"/>
  <c r="AS1587" i="79" s="1"/>
  <c r="AG1585" i="79"/>
  <c r="F88" i="43" s="1"/>
  <c r="AG1619" i="79"/>
  <c r="F101" i="43" s="1"/>
  <c r="F103" i="43" s="1"/>
  <c r="AM1390" i="79"/>
  <c r="L85" i="43" s="1"/>
  <c r="AL1585" i="79"/>
  <c r="K88" i="43" s="1"/>
  <c r="AQ1585" i="79"/>
  <c r="P88" i="43" s="1"/>
  <c r="AH1585" i="79"/>
  <c r="G88" i="43" s="1"/>
  <c r="AJ1390" i="79"/>
  <c r="I85" i="43" s="1"/>
  <c r="AK1390" i="79"/>
  <c r="J85" i="43" s="1"/>
  <c r="AR1585" i="79"/>
  <c r="Q88" i="43" s="1"/>
  <c r="AQ1390" i="79"/>
  <c r="P85" i="43" s="1"/>
  <c r="AN1585" i="79"/>
  <c r="M88" i="43" s="1"/>
  <c r="AJ1585" i="79"/>
  <c r="I88" i="43" s="1"/>
  <c r="AK1585" i="79"/>
  <c r="J88" i="43" s="1"/>
  <c r="AS1189" i="79"/>
  <c r="AE990" i="79"/>
  <c r="AE989" i="79"/>
  <c r="AE992" i="79"/>
  <c r="H83" i="43"/>
  <c r="M83" i="43"/>
  <c r="M77" i="43"/>
  <c r="P83" i="43"/>
  <c r="O77" i="43"/>
  <c r="Q77" i="43"/>
  <c r="I83" i="43"/>
  <c r="Q83" i="43"/>
  <c r="G83" i="43"/>
  <c r="J83" i="43"/>
  <c r="O83" i="43"/>
  <c r="AE801" i="79"/>
  <c r="D76" i="43" s="1"/>
  <c r="T18" i="47"/>
  <c r="P20" i="47"/>
  <c r="Q15" i="47"/>
  <c r="S23" i="47"/>
  <c r="U17" i="47"/>
  <c r="R26" i="47"/>
  <c r="AJ607" i="79"/>
  <c r="I74" i="43" s="1"/>
  <c r="AP607" i="79"/>
  <c r="O74" i="43" s="1"/>
  <c r="BA546" i="46"/>
  <c r="F140" i="43" s="1"/>
  <c r="AE601" i="79"/>
  <c r="AM545" i="46"/>
  <c r="D64" i="43" s="1"/>
  <c r="V21" i="47"/>
  <c r="BA269" i="46"/>
  <c r="AF1195" i="79"/>
  <c r="BA131" i="46"/>
  <c r="C129" i="43" s="1"/>
  <c r="C139" i="43" s="1"/>
  <c r="BA272" i="46"/>
  <c r="D140" i="43" s="1"/>
  <c r="BA542" i="46"/>
  <c r="BA132" i="46"/>
  <c r="C140" i="43" s="1"/>
  <c r="BA544" i="46"/>
  <c r="BA270" i="46"/>
  <c r="BA543" i="46"/>
  <c r="BA541" i="46"/>
  <c r="R18" i="47"/>
  <c r="R17" i="47"/>
  <c r="R20" i="47"/>
  <c r="R21" i="47"/>
  <c r="R16" i="47"/>
  <c r="AK403" i="79"/>
  <c r="J71" i="43" s="1"/>
  <c r="R22" i="47"/>
  <c r="AI206" i="79"/>
  <c r="H68" i="43" s="1"/>
  <c r="AR607" i="79"/>
  <c r="Q74" i="43" s="1"/>
  <c r="AH206" i="79"/>
  <c r="G68" i="43" s="1"/>
  <c r="AJ403" i="79"/>
  <c r="I71" i="43" s="1"/>
  <c r="AG206" i="79"/>
  <c r="F68" i="43" s="1"/>
  <c r="AH403" i="79"/>
  <c r="G71" i="43" s="1"/>
  <c r="R19" i="47"/>
  <c r="R24" i="47"/>
  <c r="R25" i="47"/>
  <c r="R23" i="47"/>
  <c r="R15" i="47"/>
  <c r="AM607" i="79"/>
  <c r="L74" i="43" s="1"/>
  <c r="AN607" i="79"/>
  <c r="M74" i="43" s="1"/>
  <c r="AG607" i="79"/>
  <c r="F74" i="43" s="1"/>
  <c r="AQ403" i="79"/>
  <c r="P71" i="43" s="1"/>
  <c r="AM206" i="79"/>
  <c r="L68" i="43" s="1"/>
  <c r="AR403" i="79"/>
  <c r="Q71" i="43" s="1"/>
  <c r="AL607" i="79"/>
  <c r="K74" i="43" s="1"/>
  <c r="AH607" i="79"/>
  <c r="G74" i="43" s="1"/>
  <c r="AE999" i="79"/>
  <c r="D80" i="43" s="1"/>
  <c r="Q19" i="47"/>
  <c r="Q24" i="47"/>
  <c r="AJ206" i="79"/>
  <c r="I68" i="43" s="1"/>
  <c r="AW545" i="46"/>
  <c r="N64" i="43" s="1"/>
  <c r="AV545" i="46"/>
  <c r="M64" i="43" s="1"/>
  <c r="Q26" i="47"/>
  <c r="AQ206" i="79"/>
  <c r="P68" i="43" s="1"/>
  <c r="AE991" i="79"/>
  <c r="AP403" i="79"/>
  <c r="O71" i="43" s="1"/>
  <c r="AE600" i="79"/>
  <c r="AK607" i="79"/>
  <c r="J74" i="43" s="1"/>
  <c r="Q17" i="47"/>
  <c r="AF403" i="79"/>
  <c r="E71" i="43" s="1"/>
  <c r="AI403" i="79"/>
  <c r="H71" i="43" s="1"/>
  <c r="AF206" i="79"/>
  <c r="E68" i="43" s="1"/>
  <c r="Q21" i="47"/>
  <c r="AI607" i="79"/>
  <c r="H74" i="43" s="1"/>
  <c r="AE599" i="79"/>
  <c r="AL403" i="79"/>
  <c r="K71" i="43" s="1"/>
  <c r="AU545" i="46"/>
  <c r="L64" i="43" s="1"/>
  <c r="AT271" i="46"/>
  <c r="K58" i="43" s="1"/>
  <c r="AF607" i="79"/>
  <c r="E74" i="43" s="1"/>
  <c r="AF1194" i="79"/>
  <c r="AS1187" i="79"/>
  <c r="AY409" i="46"/>
  <c r="P62" i="43" s="1"/>
  <c r="AR206" i="79"/>
  <c r="Q68" i="43" s="1"/>
  <c r="AL206" i="79"/>
  <c r="K68" i="43" s="1"/>
  <c r="AL999" i="79"/>
  <c r="K80" i="43" s="1"/>
  <c r="AR999" i="79"/>
  <c r="Q80" i="43" s="1"/>
  <c r="AE602" i="79"/>
  <c r="AO403" i="79"/>
  <c r="N71" i="43" s="1"/>
  <c r="AE399" i="79"/>
  <c r="AM1195" i="79"/>
  <c r="AQ802" i="79"/>
  <c r="AM802" i="79"/>
  <c r="AJ999" i="79"/>
  <c r="I80" i="43" s="1"/>
  <c r="AE397" i="79"/>
  <c r="AE396" i="79"/>
  <c r="AG1195" i="79"/>
  <c r="AJ802" i="79"/>
  <c r="I77" i="43" s="1"/>
  <c r="AO1195" i="79"/>
  <c r="AL1195" i="79"/>
  <c r="AO802" i="79"/>
  <c r="P15" i="47"/>
  <c r="AO206" i="79"/>
  <c r="N68" i="43" s="1"/>
  <c r="AT408" i="46"/>
  <c r="K61" i="43" s="1"/>
  <c r="AX545" i="46"/>
  <c r="O64" i="43" s="1"/>
  <c r="AT545" i="46"/>
  <c r="K64" i="43" s="1"/>
  <c r="AV271" i="46"/>
  <c r="M58" i="43" s="1"/>
  <c r="AG402" i="79"/>
  <c r="F70" i="43" s="1"/>
  <c r="AU408" i="46"/>
  <c r="L61" i="43" s="1"/>
  <c r="D83" i="43"/>
  <c r="P17" i="47"/>
  <c r="P18" i="47"/>
  <c r="P21" i="47"/>
  <c r="P24" i="47"/>
  <c r="Q22" i="47"/>
  <c r="Q25" i="47"/>
  <c r="P19" i="47"/>
  <c r="P22" i="47"/>
  <c r="Q23" i="47"/>
  <c r="P16" i="47"/>
  <c r="P25" i="47"/>
  <c r="P23" i="47"/>
  <c r="Q18" i="47"/>
  <c r="Q16" i="47"/>
  <c r="P26" i="47"/>
  <c r="Q20" i="47"/>
  <c r="AP206"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V18" i="47"/>
  <c r="AE205" i="79"/>
  <c r="D67" i="43" s="1"/>
  <c r="V16" i="47"/>
  <c r="V20" i="47"/>
  <c r="V23" i="47"/>
  <c r="V25" i="47"/>
  <c r="V15" i="47"/>
  <c r="F130" i="43"/>
  <c r="V26" i="47"/>
  <c r="V24" i="47"/>
  <c r="V19" i="47"/>
  <c r="V17" i="47"/>
  <c r="V22" i="47"/>
  <c r="D129" i="43"/>
  <c r="AM271" i="46"/>
  <c r="D58" i="43" s="1"/>
  <c r="D130" i="43"/>
  <c r="F129" i="43"/>
  <c r="D59" i="43"/>
  <c r="R59" i="43" s="1"/>
  <c r="U20" i="47"/>
  <c r="U22" i="47"/>
  <c r="U23" i="47"/>
  <c r="U16" i="47"/>
  <c r="U15" i="47"/>
  <c r="U24" i="47"/>
  <c r="U25" i="47"/>
  <c r="U18" i="47"/>
  <c r="U26" i="47"/>
  <c r="U19" i="47"/>
  <c r="U21" i="47"/>
  <c r="AY545" i="46"/>
  <c r="P64" i="43" s="1"/>
  <c r="AZ271" i="46"/>
  <c r="Q58" i="43" s="1"/>
  <c r="AY271" i="46"/>
  <c r="P58" i="43" s="1"/>
  <c r="AZ408" i="46"/>
  <c r="Q61" i="43" s="1"/>
  <c r="AQ606" i="79"/>
  <c r="P73" i="43" s="1"/>
  <c r="AO408" i="46"/>
  <c r="F61" i="43"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15" i="47"/>
  <c r="L24" i="47"/>
  <c r="N24" i="47"/>
  <c r="M22" i="47"/>
  <c r="M23" i="47"/>
  <c r="K40" i="47"/>
  <c r="L25" i="47"/>
  <c r="M24" i="47"/>
  <c r="M19" i="47"/>
  <c r="K24" i="47"/>
  <c r="N19" i="47"/>
  <c r="K17" i="47"/>
  <c r="K19" i="47"/>
  <c r="K41" i="47"/>
  <c r="K30" i="47"/>
  <c r="N16" i="47"/>
  <c r="N22" i="47"/>
  <c r="N20" i="47"/>
  <c r="N26" i="47"/>
  <c r="N15" i="47"/>
  <c r="N23" i="47"/>
  <c r="N25" i="47"/>
  <c r="N17" i="47"/>
  <c r="K37" i="47"/>
  <c r="K25" i="47"/>
  <c r="K26" i="47"/>
  <c r="K15" i="47"/>
  <c r="K36" i="47"/>
  <c r="K39" i="47"/>
  <c r="K38" i="47"/>
  <c r="K32" i="47"/>
  <c r="K21" i="47"/>
  <c r="K23" i="47"/>
  <c r="K16" i="47"/>
  <c r="K22" i="47"/>
  <c r="K20" i="47"/>
  <c r="K33" i="47"/>
  <c r="K35" i="47"/>
  <c r="N21" i="47"/>
  <c r="N18" i="47"/>
  <c r="M17" i="47"/>
  <c r="M18" i="47"/>
  <c r="M21" i="47"/>
  <c r="M33" i="47"/>
  <c r="L16" i="47"/>
  <c r="L23" i="47"/>
  <c r="L21" i="47"/>
  <c r="M16" i="47"/>
  <c r="M25" i="47"/>
  <c r="M20" i="47"/>
  <c r="L17" i="47"/>
  <c r="L20" i="47"/>
  <c r="L22" i="47"/>
  <c r="AS408" i="46"/>
  <c r="J61" i="43" s="1"/>
  <c r="AK205" i="79"/>
  <c r="J67" i="43" s="1"/>
  <c r="AN408" i="46"/>
  <c r="E61" i="43" s="1"/>
  <c r="AN271" i="46"/>
  <c r="AM408" i="46"/>
  <c r="J55" i="43"/>
  <c r="D55" i="43"/>
  <c r="D56" i="43"/>
  <c r="E55" i="43"/>
  <c r="K45" i="47" l="1"/>
  <c r="M31" i="47"/>
  <c r="L36" i="47"/>
  <c r="S40" i="47"/>
  <c r="M32" i="47"/>
  <c r="M38" i="47"/>
  <c r="M41" i="47"/>
  <c r="S37" i="47"/>
  <c r="S36" i="47"/>
  <c r="S41" i="47"/>
  <c r="M34" i="47"/>
  <c r="M35" i="47"/>
  <c r="S33" i="47"/>
  <c r="S31" i="47"/>
  <c r="S38" i="47"/>
  <c r="M30" i="47"/>
  <c r="M40" i="47"/>
  <c r="M36" i="47"/>
  <c r="M37" i="47"/>
  <c r="S32" i="47"/>
  <c r="S35" i="47"/>
  <c r="S39" i="47"/>
  <c r="S30" i="47"/>
  <c r="T33" i="47"/>
  <c r="D121" i="43"/>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30" i="43"/>
  <c r="T38" i="47"/>
  <c r="T31" i="47"/>
  <c r="T30" i="47"/>
  <c r="T35" i="47"/>
  <c r="T36" i="47"/>
  <c r="T40" i="47"/>
  <c r="L32" i="47"/>
  <c r="L40" i="47"/>
  <c r="L38" i="47"/>
  <c r="L34" i="47"/>
  <c r="L31" i="47"/>
  <c r="L39" i="47"/>
  <c r="L41" i="47"/>
  <c r="L35" i="47"/>
  <c r="L30" i="47"/>
  <c r="L37" i="47"/>
  <c r="AS605" i="79"/>
  <c r="AS802" i="79"/>
  <c r="R88" i="43"/>
  <c r="R85" i="43"/>
  <c r="AS1195" i="79"/>
  <c r="L140" i="43" s="1"/>
  <c r="AG1699" i="79"/>
  <c r="F113" i="43" s="1"/>
  <c r="F115" i="43" s="1"/>
  <c r="AS800" i="79"/>
  <c r="AG1726" i="79"/>
  <c r="F117" i="43" s="1"/>
  <c r="F119" i="43" s="1"/>
  <c r="AH1665" i="79"/>
  <c r="AH1612" i="79"/>
  <c r="AH1638" i="79"/>
  <c r="AS607" i="79"/>
  <c r="AS997" i="79"/>
  <c r="AS999" i="79"/>
  <c r="K140" i="43" s="1"/>
  <c r="AE402" i="79"/>
  <c r="D70" i="43" s="1"/>
  <c r="K83" i="43"/>
  <c r="N83" i="43"/>
  <c r="F83" i="43"/>
  <c r="P77" i="43"/>
  <c r="E83" i="43"/>
  <c r="N77" i="43"/>
  <c r="L83" i="43"/>
  <c r="L77" i="43"/>
  <c r="AS1186" i="79"/>
  <c r="AS1185" i="79"/>
  <c r="AS1184" i="79"/>
  <c r="AS397" i="79"/>
  <c r="S56" i="47"/>
  <c r="P39" i="47"/>
  <c r="R55" i="43"/>
  <c r="M45" i="47"/>
  <c r="V39" i="47"/>
  <c r="R30" i="47"/>
  <c r="N51" i="47"/>
  <c r="AF801" i="79"/>
  <c r="E76" i="43" s="1"/>
  <c r="AE606" i="79"/>
  <c r="D73" i="43" s="1"/>
  <c r="AS396" i="79"/>
  <c r="AS398" i="79"/>
  <c r="AS206" i="79"/>
  <c r="G140" i="43" s="1"/>
  <c r="AJ606" i="79"/>
  <c r="I73" i="43" s="1"/>
  <c r="AP606" i="79"/>
  <c r="O73" i="43" s="1"/>
  <c r="BA545" i="46"/>
  <c r="BA547" i="46" s="1"/>
  <c r="U31" i="47"/>
  <c r="R56" i="43"/>
  <c r="BA271" i="46"/>
  <c r="BA273" i="46" s="1"/>
  <c r="BA405" i="46"/>
  <c r="AS601" i="79"/>
  <c r="BA407" i="46"/>
  <c r="AS201" i="79"/>
  <c r="AS200" i="79"/>
  <c r="AS795" i="79"/>
  <c r="AS799" i="79"/>
  <c r="AS794" i="79"/>
  <c r="AS793" i="79"/>
  <c r="AS990" i="79"/>
  <c r="AS202" i="79"/>
  <c r="BA406" i="46"/>
  <c r="BA133" i="46"/>
  <c r="AS992" i="79"/>
  <c r="AS798" i="79"/>
  <c r="AS796" i="79"/>
  <c r="AS797" i="79"/>
  <c r="AS203" i="79"/>
  <c r="AS204" i="79"/>
  <c r="AS600" i="79"/>
  <c r="R80" i="43"/>
  <c r="AS993" i="79"/>
  <c r="AS401" i="79"/>
  <c r="AS602" i="79"/>
  <c r="R74" i="43"/>
  <c r="BA409" i="46"/>
  <c r="E140" i="43" s="1"/>
  <c r="AS599" i="79"/>
  <c r="AS995" i="79"/>
  <c r="AS403" i="79"/>
  <c r="H140" i="43" s="1"/>
  <c r="AS603" i="79"/>
  <c r="AY408" i="46"/>
  <c r="P61" i="43" s="1"/>
  <c r="AS400" i="79"/>
  <c r="AS399" i="79"/>
  <c r="AS604" i="79"/>
  <c r="AS989" i="79"/>
  <c r="AS991" i="79"/>
  <c r="AS994" i="79"/>
  <c r="AS996" i="79"/>
  <c r="D139" i="43"/>
  <c r="AH205" i="79"/>
  <c r="G67" i="43" s="1"/>
  <c r="AR606" i="79"/>
  <c r="Q73" i="43" s="1"/>
  <c r="E131" i="43"/>
  <c r="AF402" i="79"/>
  <c r="E70" i="43" s="1"/>
  <c r="AG205" i="79"/>
  <c r="F67" i="43" s="1"/>
  <c r="AM606" i="79"/>
  <c r="L73" i="43" s="1"/>
  <c r="AH402" i="79"/>
  <c r="G70" i="43" s="1"/>
  <c r="AG606" i="79"/>
  <c r="F73" i="43" s="1"/>
  <c r="R27" i="47"/>
  <c r="R29" i="47" s="1"/>
  <c r="P30" i="47"/>
  <c r="P37" i="47"/>
  <c r="P33" i="47"/>
  <c r="P56" i="47"/>
  <c r="P32" i="47"/>
  <c r="AM402" i="79"/>
  <c r="L70" i="43" s="1"/>
  <c r="AN402" i="79"/>
  <c r="M70" i="43" s="1"/>
  <c r="AH606" i="79"/>
  <c r="G73" i="43" s="1"/>
  <c r="AO606" i="79"/>
  <c r="N73" i="43" s="1"/>
  <c r="AP402" i="79"/>
  <c r="O70" i="43" s="1"/>
  <c r="AR402" i="79"/>
  <c r="Q70" i="43" s="1"/>
  <c r="H133" i="43"/>
  <c r="P48" i="47"/>
  <c r="AJ205" i="79"/>
  <c r="I67" i="43" s="1"/>
  <c r="K131" i="43"/>
  <c r="AL402" i="79"/>
  <c r="K70" i="43" s="1"/>
  <c r="P54" i="47"/>
  <c r="AL606" i="79"/>
  <c r="K73" i="43" s="1"/>
  <c r="AL205" i="79"/>
  <c r="K67" i="43" s="1"/>
  <c r="AQ402" i="79"/>
  <c r="P70" i="43" s="1"/>
  <c r="AM205" i="79"/>
  <c r="L67" i="43" s="1"/>
  <c r="P34" i="47"/>
  <c r="P40" i="47"/>
  <c r="AQ205" i="79"/>
  <c r="P67" i="43" s="1"/>
  <c r="AF205" i="79"/>
  <c r="E67" i="43" s="1"/>
  <c r="AE998" i="79"/>
  <c r="D79" i="43" s="1"/>
  <c r="H130" i="43"/>
  <c r="H132" i="43"/>
  <c r="AO205" i="79"/>
  <c r="N67" i="43" s="1"/>
  <c r="AK606" i="79"/>
  <c r="J73" i="43" s="1"/>
  <c r="P51" i="47"/>
  <c r="K130" i="43"/>
  <c r="AN606" i="79"/>
  <c r="M73" i="43" s="1"/>
  <c r="AI402" i="79"/>
  <c r="H70" i="43" s="1"/>
  <c r="I135" i="43"/>
  <c r="H129" i="43"/>
  <c r="H134" i="43"/>
  <c r="P55" i="47"/>
  <c r="J135" i="43"/>
  <c r="I131" i="43"/>
  <c r="P50" i="47"/>
  <c r="K137" i="43"/>
  <c r="J134" i="43"/>
  <c r="R71" i="43"/>
  <c r="AI205" i="79"/>
  <c r="H67" i="43" s="1"/>
  <c r="AI606" i="79"/>
  <c r="H73" i="43" s="1"/>
  <c r="K133" i="43"/>
  <c r="J133" i="43"/>
  <c r="P47" i="47"/>
  <c r="P35" i="47"/>
  <c r="P38" i="47"/>
  <c r="AJ402" i="79"/>
  <c r="I70" i="43" s="1"/>
  <c r="AL998" i="79"/>
  <c r="K79" i="43" s="1"/>
  <c r="I129" i="43"/>
  <c r="P53" i="47"/>
  <c r="P36" i="47"/>
  <c r="P31" i="47"/>
  <c r="H131" i="43"/>
  <c r="AM998" i="79"/>
  <c r="AO402" i="79"/>
  <c r="N70" i="43" s="1"/>
  <c r="I134" i="43"/>
  <c r="L130" i="43"/>
  <c r="R62" i="43"/>
  <c r="P46" i="47"/>
  <c r="P52" i="47"/>
  <c r="P41" i="47"/>
  <c r="J132" i="43"/>
  <c r="L131" i="43"/>
  <c r="K129" i="43"/>
  <c r="P45" i="47"/>
  <c r="P49" i="47"/>
  <c r="L138" i="43"/>
  <c r="M138" i="43" s="1"/>
  <c r="I130" i="43"/>
  <c r="AK402" i="79"/>
  <c r="J70" i="43" s="1"/>
  <c r="AF606" i="79"/>
  <c r="E73" i="43" s="1"/>
  <c r="AN998" i="79"/>
  <c r="K135" i="43"/>
  <c r="AJ801" i="79"/>
  <c r="I76" i="43" s="1"/>
  <c r="J129" i="43"/>
  <c r="AK998" i="79"/>
  <c r="J79" i="43" s="1"/>
  <c r="AQ801" i="79"/>
  <c r="P76" i="43" s="1"/>
  <c r="L129" i="43"/>
  <c r="G133" i="43"/>
  <c r="AI998" i="79"/>
  <c r="H79" i="43" s="1"/>
  <c r="J130" i="43"/>
  <c r="L133" i="43"/>
  <c r="AR801" i="79"/>
  <c r="Q76" i="43" s="1"/>
  <c r="AL801" i="79"/>
  <c r="K76" i="43" s="1"/>
  <c r="AJ998" i="79"/>
  <c r="I79" i="43" s="1"/>
  <c r="J131" i="43"/>
  <c r="I132" i="43"/>
  <c r="AI801" i="79"/>
  <c r="H76" i="43" s="1"/>
  <c r="K136" i="43"/>
  <c r="AO801" i="79"/>
  <c r="N76" i="43" s="1"/>
  <c r="AG801" i="79"/>
  <c r="F76" i="43" s="1"/>
  <c r="I133" i="43"/>
  <c r="K132" i="43"/>
  <c r="L135" i="43"/>
  <c r="AP998" i="79"/>
  <c r="K134" i="43"/>
  <c r="AK801" i="79"/>
  <c r="J76" i="43" s="1"/>
  <c r="AF998" i="79"/>
  <c r="E79" i="43" s="1"/>
  <c r="AR998" i="79"/>
  <c r="L137" i="43"/>
  <c r="AG998" i="79"/>
  <c r="F79" i="43" s="1"/>
  <c r="AO998" i="79"/>
  <c r="AH998" i="79"/>
  <c r="G79" i="43" s="1"/>
  <c r="AP801" i="79"/>
  <c r="O76" i="43" s="1"/>
  <c r="AN801" i="79"/>
  <c r="M76" i="43" s="1"/>
  <c r="AQ998" i="79"/>
  <c r="AM801" i="79"/>
  <c r="L76" i="43" s="1"/>
  <c r="AH801" i="79"/>
  <c r="G76" i="43" s="1"/>
  <c r="L132" i="43"/>
  <c r="J136" i="43"/>
  <c r="AV408" i="46"/>
  <c r="M61" i="43" s="1"/>
  <c r="T63" i="47"/>
  <c r="S60" i="47"/>
  <c r="Q61" i="47"/>
  <c r="P62" i="47"/>
  <c r="P66" i="47"/>
  <c r="P69" i="47"/>
  <c r="P67" i="47"/>
  <c r="P61" i="47"/>
  <c r="R31" i="47"/>
  <c r="P71" i="47"/>
  <c r="P70" i="47"/>
  <c r="R34" i="47"/>
  <c r="P68" i="47"/>
  <c r="P64" i="47"/>
  <c r="R38" i="47"/>
  <c r="T47" i="47"/>
  <c r="R37" i="47"/>
  <c r="P60" i="47"/>
  <c r="P63" i="47"/>
  <c r="R39" i="47"/>
  <c r="P65" i="47"/>
  <c r="AP205" i="79"/>
  <c r="O67" i="43" s="1"/>
  <c r="Q27" i="47"/>
  <c r="Q29" i="47" s="1"/>
  <c r="P27" i="47"/>
  <c r="P29" i="47" s="1"/>
  <c r="Q60" i="47"/>
  <c r="Q67" i="47"/>
  <c r="Q69" i="47"/>
  <c r="Q50" i="47"/>
  <c r="R40" i="47"/>
  <c r="Q71" i="47"/>
  <c r="R41" i="47"/>
  <c r="R33" i="47"/>
  <c r="AR205" i="79"/>
  <c r="Q67" i="43" s="1"/>
  <c r="Q47" i="47"/>
  <c r="Q52" i="47"/>
  <c r="R35" i="47"/>
  <c r="R32" i="47"/>
  <c r="R36" i="47"/>
  <c r="E129" i="43"/>
  <c r="Q65" i="47"/>
  <c r="Q45" i="47"/>
  <c r="Q62" i="47"/>
  <c r="G130" i="43"/>
  <c r="Q54" i="47"/>
  <c r="Q48" i="47"/>
  <c r="Q70" i="47"/>
  <c r="Q64" i="47"/>
  <c r="Q63" i="47"/>
  <c r="Q66" i="47"/>
  <c r="Q56" i="47"/>
  <c r="Q49" i="47"/>
  <c r="Q53" i="47"/>
  <c r="Q55" i="47"/>
  <c r="G131" i="43"/>
  <c r="Q51" i="47"/>
  <c r="Q68" i="47"/>
  <c r="Q46" i="47"/>
  <c r="R68" i="43"/>
  <c r="S48" i="47"/>
  <c r="G132" i="43"/>
  <c r="AN205" i="79"/>
  <c r="M67" i="43" s="1"/>
  <c r="G129"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T68" i="47"/>
  <c r="T46" i="47"/>
  <c r="T51" i="47"/>
  <c r="T65" i="47"/>
  <c r="T67" i="47"/>
  <c r="T49" i="47"/>
  <c r="T50" i="47"/>
  <c r="V27" i="47"/>
  <c r="V29" i="47" s="1"/>
  <c r="F132" i="43"/>
  <c r="F131" i="43"/>
  <c r="R64" i="43"/>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S42" i="47" l="1"/>
  <c r="S44" i="47" s="1"/>
  <c r="F121" i="43"/>
  <c r="Q42" i="47"/>
  <c r="Q44" i="47" s="1"/>
  <c r="T42" i="47"/>
  <c r="T44" i="47" s="1"/>
  <c r="T57" i="47" s="1"/>
  <c r="T59" i="47" s="1"/>
  <c r="T72" i="47" s="1"/>
  <c r="T74" i="47" s="1"/>
  <c r="AI1638" i="79"/>
  <c r="AI1645" i="79" s="1"/>
  <c r="H105" i="43" s="1"/>
  <c r="H107" i="43" s="1"/>
  <c r="AJ1692" i="79"/>
  <c r="AJ1699" i="79" s="1"/>
  <c r="I113" i="43" s="1"/>
  <c r="I115" i="43" s="1"/>
  <c r="AP1719" i="79"/>
  <c r="AP1726" i="79" s="1"/>
  <c r="O117" i="43" s="1"/>
  <c r="O119" i="43" s="1"/>
  <c r="AK1719" i="79"/>
  <c r="AK1726" i="79" s="1"/>
  <c r="J117" i="43" s="1"/>
  <c r="J119" i="43" s="1"/>
  <c r="AK1692" i="79"/>
  <c r="AK1699" i="79" s="1"/>
  <c r="J113" i="43" s="1"/>
  <c r="J115" i="43" s="1"/>
  <c r="AQ1665" i="79"/>
  <c r="AQ1672" i="79" s="1"/>
  <c r="P109" i="43" s="1"/>
  <c r="P111" i="43" s="1"/>
  <c r="AO1692" i="79"/>
  <c r="AO1699" i="79" s="1"/>
  <c r="N113" i="43" s="1"/>
  <c r="N115" i="43" s="1"/>
  <c r="AN1612" i="79"/>
  <c r="AN1619" i="79" s="1"/>
  <c r="M101" i="43" s="1"/>
  <c r="M103" i="43" s="1"/>
  <c r="AI1612" i="79"/>
  <c r="AI1619" i="79" s="1"/>
  <c r="H101" i="43" s="1"/>
  <c r="H103" i="43" s="1"/>
  <c r="AR1719" i="79"/>
  <c r="AR1726" i="79" s="1"/>
  <c r="Q117" i="43" s="1"/>
  <c r="Q119" i="43" s="1"/>
  <c r="AJ1719" i="79"/>
  <c r="AJ1726" i="79" s="1"/>
  <c r="I117" i="43" s="1"/>
  <c r="I119" i="43" s="1"/>
  <c r="AP1665" i="79"/>
  <c r="AP1672" i="79" s="1"/>
  <c r="O109" i="43" s="1"/>
  <c r="O111" i="43" s="1"/>
  <c r="AP1612" i="79"/>
  <c r="AP1619" i="79" s="1"/>
  <c r="O101" i="43" s="1"/>
  <c r="O103" i="43" s="1"/>
  <c r="AM1665" i="79"/>
  <c r="AM1672" i="79" s="1"/>
  <c r="L109" i="43" s="1"/>
  <c r="L111" i="43" s="1"/>
  <c r="AL1638" i="79"/>
  <c r="AL1645" i="79" s="1"/>
  <c r="K105" i="43" s="1"/>
  <c r="K107" i="43" s="1"/>
  <c r="AK1665" i="79"/>
  <c r="AK1672" i="79" s="1"/>
  <c r="J109" i="43" s="1"/>
  <c r="J111" i="43" s="1"/>
  <c r="AQ1692" i="79"/>
  <c r="AQ1699" i="79" s="1"/>
  <c r="P113" i="43" s="1"/>
  <c r="P115" i="43" s="1"/>
  <c r="AQ1719" i="79"/>
  <c r="AQ1726" i="79" s="1"/>
  <c r="P117" i="43" s="1"/>
  <c r="P119" i="43" s="1"/>
  <c r="AO1719" i="79"/>
  <c r="AO1726" i="79" s="1"/>
  <c r="N117" i="43" s="1"/>
  <c r="N119" i="43" s="1"/>
  <c r="AN1692" i="79"/>
  <c r="AN1699" i="79" s="1"/>
  <c r="M113" i="43" s="1"/>
  <c r="M115" i="43" s="1"/>
  <c r="AR1638" i="79"/>
  <c r="AR1645" i="79" s="1"/>
  <c r="Q105" i="43" s="1"/>
  <c r="Q107" i="43" s="1"/>
  <c r="AM1692" i="79"/>
  <c r="AM1699" i="79" s="1"/>
  <c r="L113" i="43" s="1"/>
  <c r="L115" i="43" s="1"/>
  <c r="AI1719" i="79"/>
  <c r="AI1726" i="79" s="1"/>
  <c r="H117" i="43" s="1"/>
  <c r="H119" i="43" s="1"/>
  <c r="AH1719" i="79"/>
  <c r="AH1726" i="79" s="1"/>
  <c r="AR1612" i="79"/>
  <c r="AR1619" i="79" s="1"/>
  <c r="Q101" i="43" s="1"/>
  <c r="Q103" i="43" s="1"/>
  <c r="AJ1638" i="79"/>
  <c r="AJ1645" i="79" s="1"/>
  <c r="I105" i="43" s="1"/>
  <c r="I107" i="43" s="1"/>
  <c r="AP1638" i="79"/>
  <c r="AP1645" i="79" s="1"/>
  <c r="O105" i="43" s="1"/>
  <c r="O107" i="43" s="1"/>
  <c r="AM1638" i="79"/>
  <c r="AM1645" i="79" s="1"/>
  <c r="L105" i="43" s="1"/>
  <c r="L107" i="43" s="1"/>
  <c r="AM1719" i="79"/>
  <c r="AM1726" i="79" s="1"/>
  <c r="L117" i="43" s="1"/>
  <c r="L119" i="43" s="1"/>
  <c r="AL1719" i="79"/>
  <c r="AL1726" i="79" s="1"/>
  <c r="K117" i="43" s="1"/>
  <c r="K119" i="43" s="1"/>
  <c r="AK1612" i="79"/>
  <c r="AK1619" i="79" s="1"/>
  <c r="J101" i="43" s="1"/>
  <c r="J103" i="43" s="1"/>
  <c r="AQ1612" i="79"/>
  <c r="AQ1619" i="79" s="1"/>
  <c r="P101" i="43" s="1"/>
  <c r="P103" i="43" s="1"/>
  <c r="AO1665" i="79"/>
  <c r="AO1672" i="79" s="1"/>
  <c r="N109" i="43" s="1"/>
  <c r="N111" i="43" s="1"/>
  <c r="AO1638" i="79"/>
  <c r="AO1645" i="79" s="1"/>
  <c r="N105" i="43" s="1"/>
  <c r="N107" i="43" s="1"/>
  <c r="AN1719" i="79"/>
  <c r="AN1726" i="79" s="1"/>
  <c r="M117" i="43" s="1"/>
  <c r="M119" i="43" s="1"/>
  <c r="AJ1665" i="79"/>
  <c r="AL1665" i="79"/>
  <c r="AL1672" i="79" s="1"/>
  <c r="K109" i="43" s="1"/>
  <c r="K111" i="43" s="1"/>
  <c r="AI1692" i="79"/>
  <c r="AI1699" i="79" s="1"/>
  <c r="H113" i="43" s="1"/>
  <c r="H115" i="43" s="1"/>
  <c r="AI1665" i="79"/>
  <c r="AI1672" i="79" s="1"/>
  <c r="H109" i="43" s="1"/>
  <c r="H111" i="43" s="1"/>
  <c r="AH1692" i="79"/>
  <c r="AH1699" i="79" s="1"/>
  <c r="AR1692" i="79"/>
  <c r="AR1699" i="79" s="1"/>
  <c r="Q113" i="43" s="1"/>
  <c r="Q115" i="43" s="1"/>
  <c r="AR1665" i="79"/>
  <c r="AR1672" i="79" s="1"/>
  <c r="Q109" i="43" s="1"/>
  <c r="Q111" i="43" s="1"/>
  <c r="AJ1612" i="79"/>
  <c r="AJ1619" i="79" s="1"/>
  <c r="I101" i="43" s="1"/>
  <c r="I103" i="43" s="1"/>
  <c r="AP1692" i="79"/>
  <c r="AP1699" i="79" s="1"/>
  <c r="O113" i="43" s="1"/>
  <c r="O115" i="43" s="1"/>
  <c r="AM1612" i="79"/>
  <c r="AM1619" i="79" s="1"/>
  <c r="L101" i="43" s="1"/>
  <c r="L103" i="43" s="1"/>
  <c r="AL1692" i="79"/>
  <c r="AL1699" i="79" s="1"/>
  <c r="K113" i="43" s="1"/>
  <c r="K115" i="43" s="1"/>
  <c r="AL1612" i="79"/>
  <c r="AL1619" i="79" s="1"/>
  <c r="K101" i="43" s="1"/>
  <c r="K103" i="43" s="1"/>
  <c r="AK1638" i="79"/>
  <c r="AK1645" i="79" s="1"/>
  <c r="J105" i="43" s="1"/>
  <c r="J107" i="43" s="1"/>
  <c r="AQ1638" i="79"/>
  <c r="AQ1645" i="79" s="1"/>
  <c r="P105" i="43" s="1"/>
  <c r="P107" i="43" s="1"/>
  <c r="AO1612" i="79"/>
  <c r="AO1619" i="79" s="1"/>
  <c r="N101" i="43" s="1"/>
  <c r="N103" i="43" s="1"/>
  <c r="AN1638" i="79"/>
  <c r="AN1645" i="79" s="1"/>
  <c r="M105" i="43" s="1"/>
  <c r="M107" i="43" s="1"/>
  <c r="AN1665" i="79"/>
  <c r="AN1672" i="79" s="1"/>
  <c r="M109" i="43" s="1"/>
  <c r="M111" i="43" s="1"/>
  <c r="AH1645" i="79"/>
  <c r="AH1672" i="79"/>
  <c r="AS998" i="79"/>
  <c r="AS1000" i="79" s="1"/>
  <c r="AS606" i="79"/>
  <c r="AS608" i="79" s="1"/>
  <c r="AS1194" i="79"/>
  <c r="AS1196" i="79" s="1"/>
  <c r="AS801" i="79"/>
  <c r="AS803" i="79" s="1"/>
  <c r="AH1619" i="79"/>
  <c r="G101" i="43" s="1"/>
  <c r="G103" i="43" s="1"/>
  <c r="AO1194" i="79"/>
  <c r="N82" i="43" s="1"/>
  <c r="R83" i="43"/>
  <c r="R77" i="43"/>
  <c r="P79" i="43"/>
  <c r="Q79" i="43"/>
  <c r="M141" i="47"/>
  <c r="N141" i="47"/>
  <c r="L137" i="47"/>
  <c r="L79" i="43"/>
  <c r="N79" i="43"/>
  <c r="O79" i="43"/>
  <c r="M79" i="43"/>
  <c r="R58" i="43"/>
  <c r="T75" i="47"/>
  <c r="U47" i="47"/>
  <c r="L81" i="47"/>
  <c r="R68" i="47"/>
  <c r="O98" i="47"/>
  <c r="U83" i="47"/>
  <c r="AS205" i="79"/>
  <c r="AS207" i="79" s="1"/>
  <c r="J140" i="43"/>
  <c r="I140" i="43"/>
  <c r="R76"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402" i="79"/>
  <c r="AS404" i="79" s="1"/>
  <c r="U62" i="47"/>
  <c r="U64" i="47"/>
  <c r="U54" i="47"/>
  <c r="U55" i="47"/>
  <c r="U67" i="47"/>
  <c r="U53" i="47"/>
  <c r="U51" i="47"/>
  <c r="W15" i="47"/>
  <c r="M82" i="47"/>
  <c r="N84" i="47"/>
  <c r="F139" i="43"/>
  <c r="H139" i="43"/>
  <c r="M131" i="43"/>
  <c r="M130" i="43"/>
  <c r="L85" i="47"/>
  <c r="M135" i="43"/>
  <c r="L77" i="47"/>
  <c r="W26" i="47"/>
  <c r="L82" i="47"/>
  <c r="L86" i="47"/>
  <c r="L75" i="47"/>
  <c r="L98" i="47"/>
  <c r="I139" i="43"/>
  <c r="L79" i="47"/>
  <c r="G139" i="43"/>
  <c r="J139" i="43"/>
  <c r="L83" i="47"/>
  <c r="L78" i="47"/>
  <c r="K139" i="43"/>
  <c r="L76" i="47"/>
  <c r="M133" i="43"/>
  <c r="L80" i="47"/>
  <c r="E139" i="43"/>
  <c r="M137" i="43"/>
  <c r="M129" i="43"/>
  <c r="L84" i="47"/>
  <c r="W18" i="47"/>
  <c r="M132"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200" i="47" l="1"/>
  <c r="S198" i="47"/>
  <c r="S195" i="47"/>
  <c r="S196" i="47"/>
  <c r="S206" i="47"/>
  <c r="S143" i="47"/>
  <c r="S202" i="47"/>
  <c r="S199" i="47"/>
  <c r="S203" i="47"/>
  <c r="S201" i="47"/>
  <c r="S197" i="47"/>
  <c r="S204" i="47"/>
  <c r="S205" i="47"/>
  <c r="S169" i="47"/>
  <c r="S167" i="47"/>
  <c r="S176" i="47"/>
  <c r="S180" i="47"/>
  <c r="S172" i="47"/>
  <c r="S168" i="47"/>
  <c r="S190" i="47"/>
  <c r="S165" i="47"/>
  <c r="S175" i="47"/>
  <c r="S183" i="47"/>
  <c r="R140" i="47"/>
  <c r="S173" i="47"/>
  <c r="S185" i="47"/>
  <c r="T146" i="47"/>
  <c r="S170" i="47"/>
  <c r="S188" i="47"/>
  <c r="S184" i="47"/>
  <c r="S182" i="47"/>
  <c r="S186" i="47"/>
  <c r="S181" i="47"/>
  <c r="S191" i="47"/>
  <c r="S171" i="47"/>
  <c r="S189" i="47"/>
  <c r="S174" i="47"/>
  <c r="S187" i="47"/>
  <c r="S166" i="47"/>
  <c r="N121" i="43"/>
  <c r="L121" i="43"/>
  <c r="K121" i="43"/>
  <c r="J121" i="43"/>
  <c r="Q121" i="43"/>
  <c r="O121" i="43"/>
  <c r="H121" i="43"/>
  <c r="P121" i="43"/>
  <c r="M121" i="43"/>
  <c r="AS1719" i="79"/>
  <c r="AS1692" i="79"/>
  <c r="AS1665" i="79"/>
  <c r="G113" i="43"/>
  <c r="AS1699" i="79"/>
  <c r="AS1701" i="79" s="1"/>
  <c r="G117" i="43"/>
  <c r="AS1726" i="79"/>
  <c r="AS1728" i="79" s="1"/>
  <c r="AS1612" i="79"/>
  <c r="AS1619" i="79" s="1"/>
  <c r="AS1621" i="79" s="1"/>
  <c r="AS1638" i="79"/>
  <c r="AJ1672" i="79"/>
  <c r="I109" i="43" s="1"/>
  <c r="I111" i="43" s="1"/>
  <c r="I121" i="43" s="1"/>
  <c r="H20" i="43"/>
  <c r="E40" i="43"/>
  <c r="R101" i="43"/>
  <c r="R103" i="43" s="1"/>
  <c r="AS1645" i="79"/>
  <c r="AS1647" i="79" s="1"/>
  <c r="G105" i="43"/>
  <c r="G109" i="43"/>
  <c r="G111" i="43" s="1"/>
  <c r="L143" i="47"/>
  <c r="L140" i="47"/>
  <c r="L141" i="47"/>
  <c r="L135" i="47"/>
  <c r="T144" i="47"/>
  <c r="L144" i="47"/>
  <c r="T140" i="47"/>
  <c r="T142" i="47"/>
  <c r="S136" i="47"/>
  <c r="S141" i="47"/>
  <c r="N137" i="47"/>
  <c r="N142" i="47"/>
  <c r="AG1194" i="79"/>
  <c r="F82" i="43" s="1"/>
  <c r="AP1194" i="79"/>
  <c r="O82" i="43" s="1"/>
  <c r="T197" i="47" s="1"/>
  <c r="K142" i="47"/>
  <c r="K139" i="47"/>
  <c r="K144" i="47"/>
  <c r="K138" i="47"/>
  <c r="AE1194" i="79"/>
  <c r="D82" i="43" s="1"/>
  <c r="E82" i="43"/>
  <c r="AJ1194" i="79"/>
  <c r="I82" i="43" s="1"/>
  <c r="S157" i="47"/>
  <c r="S152" i="47"/>
  <c r="AQ1194" i="79"/>
  <c r="P82" i="43" s="1"/>
  <c r="U198" i="47" s="1"/>
  <c r="AL1194" i="79"/>
  <c r="K82" i="43" s="1"/>
  <c r="AK1194" i="79"/>
  <c r="J82" i="43" s="1"/>
  <c r="K136" i="47"/>
  <c r="K143" i="47"/>
  <c r="K146" i="47"/>
  <c r="K137" i="47"/>
  <c r="K135" i="47"/>
  <c r="K140" i="47"/>
  <c r="K141" i="47"/>
  <c r="K145" i="47"/>
  <c r="S146" i="47"/>
  <c r="N139" i="47"/>
  <c r="N135" i="47"/>
  <c r="N143" i="47"/>
  <c r="N138" i="47"/>
  <c r="N140" i="47"/>
  <c r="S142" i="47"/>
  <c r="S135" i="47"/>
  <c r="S137" i="47"/>
  <c r="N136" i="47"/>
  <c r="L136" i="43"/>
  <c r="M136" i="43" s="1"/>
  <c r="N146" i="47"/>
  <c r="N145" i="47"/>
  <c r="S140" i="47"/>
  <c r="S138" i="47"/>
  <c r="S139" i="47"/>
  <c r="S156" i="47"/>
  <c r="S153" i="47"/>
  <c r="S150" i="47"/>
  <c r="S144" i="47"/>
  <c r="N144" i="47"/>
  <c r="S145" i="47"/>
  <c r="T138" i="47"/>
  <c r="T137" i="47"/>
  <c r="L138" i="47"/>
  <c r="S154" i="47"/>
  <c r="S161" i="47"/>
  <c r="AH1194" i="79"/>
  <c r="G82" i="43" s="1"/>
  <c r="T136" i="47"/>
  <c r="T143" i="47"/>
  <c r="T135" i="47"/>
  <c r="L139" i="47"/>
  <c r="L142" i="47"/>
  <c r="L136" i="47"/>
  <c r="AM1194" i="79"/>
  <c r="L82" i="43" s="1"/>
  <c r="Q166" i="47" s="1"/>
  <c r="T145" i="47"/>
  <c r="S158" i="47"/>
  <c r="L146" i="47"/>
  <c r="S151" i="47"/>
  <c r="T141" i="47"/>
  <c r="T139" i="47"/>
  <c r="S159" i="47"/>
  <c r="L145" i="47"/>
  <c r="O139" i="47"/>
  <c r="S155" i="47"/>
  <c r="S160" i="47"/>
  <c r="AR1194" i="79"/>
  <c r="Q82" i="43" s="1"/>
  <c r="V199" i="47" s="1"/>
  <c r="AN1194" i="79"/>
  <c r="M82" i="43" s="1"/>
  <c r="R200" i="47"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4" i="43"/>
  <c r="AI1194" i="79"/>
  <c r="H82" i="43"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40" i="43"/>
  <c r="U57" i="47"/>
  <c r="U59" i="47" s="1"/>
  <c r="U72" i="47" s="1"/>
  <c r="U74" i="47" s="1"/>
  <c r="U87" i="47" s="1"/>
  <c r="U89" i="47" s="1"/>
  <c r="U102" i="47" s="1"/>
  <c r="W27" i="47"/>
  <c r="C141" i="43" s="1"/>
  <c r="C142"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201" i="47" l="1"/>
  <c r="U200" i="47"/>
  <c r="T200" i="47"/>
  <c r="U204" i="47"/>
  <c r="V196" i="47"/>
  <c r="N185" i="47"/>
  <c r="N202" i="47"/>
  <c r="N200" i="47"/>
  <c r="N201" i="47"/>
  <c r="N195" i="47"/>
  <c r="N203" i="47"/>
  <c r="N196" i="47"/>
  <c r="N204" i="47"/>
  <c r="N197" i="47"/>
  <c r="N199" i="47"/>
  <c r="N205" i="47"/>
  <c r="N198" i="47"/>
  <c r="N206" i="47"/>
  <c r="Q198" i="47"/>
  <c r="J201" i="47"/>
  <c r="J203" i="47"/>
  <c r="J205" i="47"/>
  <c r="J198" i="47"/>
  <c r="J206" i="47"/>
  <c r="J199" i="47"/>
  <c r="J195" i="47"/>
  <c r="J200" i="47"/>
  <c r="J204" i="47"/>
  <c r="J197" i="47"/>
  <c r="J202" i="47"/>
  <c r="J196" i="47"/>
  <c r="V195" i="47"/>
  <c r="T203" i="47"/>
  <c r="Q205" i="47"/>
  <c r="T205" i="47"/>
  <c r="V203" i="47"/>
  <c r="U203" i="47"/>
  <c r="R204" i="47"/>
  <c r="K183" i="47"/>
  <c r="K198" i="47"/>
  <c r="K206" i="47"/>
  <c r="K204" i="47"/>
  <c r="K196" i="47"/>
  <c r="K197" i="47"/>
  <c r="K205" i="47"/>
  <c r="K199" i="47"/>
  <c r="K203" i="47"/>
  <c r="K200" i="47"/>
  <c r="K195" i="47"/>
  <c r="K201" i="47"/>
  <c r="K202" i="47"/>
  <c r="M190" i="47"/>
  <c r="M199" i="47"/>
  <c r="M200" i="47"/>
  <c r="M201" i="47"/>
  <c r="M195" i="47"/>
  <c r="M203" i="47"/>
  <c r="M196" i="47"/>
  <c r="M202" i="47"/>
  <c r="M204" i="47"/>
  <c r="M197" i="47"/>
  <c r="M206" i="47"/>
  <c r="M205" i="47"/>
  <c r="M198" i="47"/>
  <c r="I173" i="47"/>
  <c r="I198" i="47"/>
  <c r="I196" i="47"/>
  <c r="I205" i="47"/>
  <c r="I204" i="47"/>
  <c r="I200" i="47"/>
  <c r="I206" i="47"/>
  <c r="I202" i="47"/>
  <c r="I203" i="47"/>
  <c r="I199" i="47"/>
  <c r="I195" i="47"/>
  <c r="I201" i="47"/>
  <c r="I197" i="47"/>
  <c r="T198" i="47"/>
  <c r="Q201" i="47"/>
  <c r="R196" i="47"/>
  <c r="Q206" i="47"/>
  <c r="V200" i="47"/>
  <c r="R169" i="47"/>
  <c r="R201" i="47"/>
  <c r="O171" i="47"/>
  <c r="O200" i="47"/>
  <c r="O199" i="47"/>
  <c r="O206" i="47"/>
  <c r="O202" i="47"/>
  <c r="O195" i="47"/>
  <c r="O201" i="47"/>
  <c r="O203" i="47"/>
  <c r="O196" i="47"/>
  <c r="O204" i="47"/>
  <c r="O197" i="47"/>
  <c r="O205" i="47"/>
  <c r="O198" i="47"/>
  <c r="R195" i="47"/>
  <c r="T195" i="47"/>
  <c r="R197" i="47"/>
  <c r="Q199" i="47"/>
  <c r="R199" i="47"/>
  <c r="Q202" i="47"/>
  <c r="V174" i="47"/>
  <c r="V206" i="47"/>
  <c r="P168" i="47"/>
  <c r="P203" i="47"/>
  <c r="P202" i="47"/>
  <c r="P201" i="47"/>
  <c r="P204" i="47"/>
  <c r="P196" i="47"/>
  <c r="P200" i="47"/>
  <c r="P199" i="47"/>
  <c r="P205" i="47"/>
  <c r="P195" i="47"/>
  <c r="P206" i="47"/>
  <c r="P198" i="47"/>
  <c r="P197" i="47"/>
  <c r="R202" i="47"/>
  <c r="Q197" i="47"/>
  <c r="V197" i="47"/>
  <c r="Q204" i="47"/>
  <c r="V202" i="47"/>
  <c r="T206" i="47"/>
  <c r="U184" i="47"/>
  <c r="U202" i="47"/>
  <c r="U206" i="47"/>
  <c r="T201" i="47"/>
  <c r="R203" i="47"/>
  <c r="U199" i="47"/>
  <c r="T199" i="47"/>
  <c r="U205" i="47"/>
  <c r="V205" i="47"/>
  <c r="U196" i="47"/>
  <c r="Q195" i="47"/>
  <c r="Q203" i="47"/>
  <c r="Q200" i="47"/>
  <c r="R206" i="47"/>
  <c r="U197" i="47"/>
  <c r="R205" i="47"/>
  <c r="L176" i="47"/>
  <c r="L204" i="47"/>
  <c r="L196" i="47"/>
  <c r="L206" i="47"/>
  <c r="L202" i="47"/>
  <c r="L198" i="47"/>
  <c r="L197" i="47"/>
  <c r="L203" i="47"/>
  <c r="L205" i="47"/>
  <c r="L199" i="47"/>
  <c r="L195" i="47"/>
  <c r="L201" i="47"/>
  <c r="L200" i="47"/>
  <c r="T174" i="47"/>
  <c r="T202" i="47"/>
  <c r="T204" i="47"/>
  <c r="T196" i="47"/>
  <c r="U195" i="47"/>
  <c r="Q196" i="47"/>
  <c r="V204" i="47"/>
  <c r="R198" i="47"/>
  <c r="U201" i="47"/>
  <c r="V198" i="47"/>
  <c r="J189" i="47"/>
  <c r="J180" i="47"/>
  <c r="P174" i="47"/>
  <c r="U182" i="47"/>
  <c r="I187" i="47"/>
  <c r="J168" i="47"/>
  <c r="I190" i="47"/>
  <c r="L172" i="47"/>
  <c r="U169" i="47"/>
  <c r="U172" i="47"/>
  <c r="K180" i="47"/>
  <c r="N166" i="47"/>
  <c r="V167" i="47"/>
  <c r="M166" i="47"/>
  <c r="I165" i="47"/>
  <c r="U188" i="47"/>
  <c r="R182" i="47"/>
  <c r="K167" i="47"/>
  <c r="J187" i="47"/>
  <c r="M180" i="47"/>
  <c r="N174" i="47"/>
  <c r="L185" i="47"/>
  <c r="M172" i="47"/>
  <c r="T170" i="47"/>
  <c r="M187" i="47"/>
  <c r="V170" i="47"/>
  <c r="L171" i="47"/>
  <c r="I189" i="47"/>
  <c r="V187" i="47"/>
  <c r="O169" i="47"/>
  <c r="M174" i="47"/>
  <c r="M173" i="47"/>
  <c r="L170" i="47"/>
  <c r="E33" i="43"/>
  <c r="L175" i="47"/>
  <c r="L168" i="47"/>
  <c r="L182" i="47"/>
  <c r="L191" i="47"/>
  <c r="L181" i="47"/>
  <c r="E41" i="43"/>
  <c r="T183" i="47"/>
  <c r="T167" i="47"/>
  <c r="T190" i="47"/>
  <c r="T181" i="47"/>
  <c r="T186" i="47"/>
  <c r="T171" i="47"/>
  <c r="T168" i="47"/>
  <c r="T188" i="47"/>
  <c r="T185" i="47"/>
  <c r="T175" i="47"/>
  <c r="T184" i="47"/>
  <c r="L184" i="47"/>
  <c r="I174" i="47"/>
  <c r="V165" i="47"/>
  <c r="Q174" i="47"/>
  <c r="K182" i="47"/>
  <c r="K174" i="47"/>
  <c r="I186" i="47"/>
  <c r="J183" i="47"/>
  <c r="P189" i="47"/>
  <c r="U174" i="47"/>
  <c r="P191" i="47"/>
  <c r="J184" i="47"/>
  <c r="P188" i="47"/>
  <c r="R189" i="47"/>
  <c r="P173" i="47"/>
  <c r="R175" i="47"/>
  <c r="K166" i="47"/>
  <c r="O166" i="47"/>
  <c r="V176" i="47"/>
  <c r="I172" i="47"/>
  <c r="U175" i="47"/>
  <c r="O168" i="47"/>
  <c r="R176" i="47"/>
  <c r="J176" i="47"/>
  <c r="T169" i="47"/>
  <c r="V173" i="47"/>
  <c r="O184" i="47"/>
  <c r="V184" i="47"/>
  <c r="E38" i="43"/>
  <c r="Q185" i="47"/>
  <c r="Q176" i="47"/>
  <c r="Q184" i="47"/>
  <c r="Q189" i="47"/>
  <c r="Q171" i="47"/>
  <c r="Q182" i="47"/>
  <c r="Q169" i="47"/>
  <c r="E35" i="43"/>
  <c r="N165" i="47"/>
  <c r="N175" i="47"/>
  <c r="N182" i="47"/>
  <c r="N191" i="47"/>
  <c r="N180" i="47"/>
  <c r="E32" i="43"/>
  <c r="K170" i="47"/>
  <c r="K191" i="47"/>
  <c r="K176" i="47"/>
  <c r="P169" i="47"/>
  <c r="J172" i="47"/>
  <c r="O191" i="47"/>
  <c r="V172" i="47"/>
  <c r="J182" i="47"/>
  <c r="V168" i="47"/>
  <c r="L167" i="47"/>
  <c r="I191" i="47"/>
  <c r="U167" i="47"/>
  <c r="R173" i="47"/>
  <c r="T172" i="47"/>
  <c r="N173" i="47"/>
  <c r="M168" i="47"/>
  <c r="M188" i="47"/>
  <c r="L189" i="47"/>
  <c r="R183" i="47"/>
  <c r="Q191" i="47"/>
  <c r="I188" i="47"/>
  <c r="N181" i="47"/>
  <c r="I170" i="47"/>
  <c r="N184" i="47"/>
  <c r="L188" i="47"/>
  <c r="N186" i="47"/>
  <c r="P175" i="47"/>
  <c r="I167" i="47"/>
  <c r="K184" i="47"/>
  <c r="P182" i="47"/>
  <c r="E31" i="43"/>
  <c r="J186" i="47"/>
  <c r="J165" i="47"/>
  <c r="J170" i="47"/>
  <c r="Q188" i="47"/>
  <c r="R165" i="47"/>
  <c r="L174" i="47"/>
  <c r="M171" i="47"/>
  <c r="P166" i="47"/>
  <c r="U170" i="47"/>
  <c r="O188" i="47"/>
  <c r="N167" i="47"/>
  <c r="N187" i="47"/>
  <c r="Q175" i="47"/>
  <c r="N170" i="47"/>
  <c r="L180" i="47"/>
  <c r="T189" i="47"/>
  <c r="V189" i="47"/>
  <c r="Q183" i="47"/>
  <c r="P172" i="47"/>
  <c r="K171" i="47"/>
  <c r="R181" i="47"/>
  <c r="V186" i="47"/>
  <c r="P176" i="47"/>
  <c r="R172" i="47"/>
  <c r="U187" i="47"/>
  <c r="L187" i="47"/>
  <c r="U186" i="47"/>
  <c r="T173" i="47"/>
  <c r="J181" i="47"/>
  <c r="K188" i="47"/>
  <c r="J173" i="47"/>
  <c r="E34" i="43"/>
  <c r="M167" i="47"/>
  <c r="M182" i="47"/>
  <c r="M184" i="47"/>
  <c r="E30" i="43"/>
  <c r="I181" i="47"/>
  <c r="I166" i="47"/>
  <c r="I171" i="47"/>
  <c r="M176" i="47"/>
  <c r="I176" i="47"/>
  <c r="M191" i="47"/>
  <c r="P185" i="47"/>
  <c r="L186" i="47"/>
  <c r="Q190" i="47"/>
  <c r="U183" i="47"/>
  <c r="L183" i="47"/>
  <c r="N169" i="47"/>
  <c r="U181" i="47"/>
  <c r="V180" i="47"/>
  <c r="K186" i="47"/>
  <c r="I183" i="47"/>
  <c r="Q168" i="47"/>
  <c r="M170" i="47"/>
  <c r="N189" i="47"/>
  <c r="J167" i="47"/>
  <c r="V188" i="47"/>
  <c r="N172" i="47"/>
  <c r="U189" i="47"/>
  <c r="L166" i="47"/>
  <c r="M181" i="47"/>
  <c r="J169" i="47"/>
  <c r="N188" i="47"/>
  <c r="Q170" i="47"/>
  <c r="K173" i="47"/>
  <c r="I169" i="47"/>
  <c r="E39" i="43"/>
  <c r="R187" i="47"/>
  <c r="R167" i="47"/>
  <c r="R171" i="47"/>
  <c r="R185" i="47"/>
  <c r="R190" i="47"/>
  <c r="R191" i="47"/>
  <c r="R180" i="47"/>
  <c r="E36" i="43"/>
  <c r="O173" i="47"/>
  <c r="O175" i="47"/>
  <c r="O176" i="47"/>
  <c r="O174" i="47"/>
  <c r="V175" i="47"/>
  <c r="J174" i="47"/>
  <c r="K187" i="47"/>
  <c r="U168" i="47"/>
  <c r="R166" i="47"/>
  <c r="L173" i="47"/>
  <c r="N183" i="47"/>
  <c r="O189" i="47"/>
  <c r="O186" i="47"/>
  <c r="N171" i="47"/>
  <c r="U185" i="47"/>
  <c r="O183" i="47"/>
  <c r="O167" i="47"/>
  <c r="Q167" i="47"/>
  <c r="I180" i="47"/>
  <c r="U176" i="47"/>
  <c r="R188" i="47"/>
  <c r="M175" i="47"/>
  <c r="Q187" i="47"/>
  <c r="U173" i="47"/>
  <c r="R170" i="47"/>
  <c r="K172" i="47"/>
  <c r="I182" i="47"/>
  <c r="J190" i="47"/>
  <c r="R184" i="47"/>
  <c r="T176" i="47"/>
  <c r="O190" i="47"/>
  <c r="R186" i="47"/>
  <c r="K181" i="47"/>
  <c r="T166" i="47"/>
  <c r="E43" i="43"/>
  <c r="V183" i="47"/>
  <c r="V169" i="47"/>
  <c r="V171" i="47"/>
  <c r="V182" i="47"/>
  <c r="E37" i="43"/>
  <c r="P184" i="47"/>
  <c r="P180" i="47"/>
  <c r="P167" i="47"/>
  <c r="P183" i="47"/>
  <c r="P186" i="47"/>
  <c r="P187" i="47"/>
  <c r="P181" i="47"/>
  <c r="K175" i="47"/>
  <c r="L169" i="47"/>
  <c r="V191" i="47"/>
  <c r="N190" i="47"/>
  <c r="O165" i="47"/>
  <c r="T180" i="47"/>
  <c r="K168" i="47"/>
  <c r="I185" i="47"/>
  <c r="Q186" i="47"/>
  <c r="J185" i="47"/>
  <c r="T191" i="47"/>
  <c r="M186" i="47"/>
  <c r="I168" i="47"/>
  <c r="J191" i="47"/>
  <c r="J175" i="47"/>
  <c r="L190" i="47"/>
  <c r="K190" i="47"/>
  <c r="P165" i="47"/>
  <c r="Q181" i="47"/>
  <c r="K169" i="47"/>
  <c r="J188" i="47"/>
  <c r="K165" i="47"/>
  <c r="M183" i="47"/>
  <c r="Q180" i="47"/>
  <c r="M189" i="47"/>
  <c r="R174" i="47"/>
  <c r="T187" i="47"/>
  <c r="M169" i="47"/>
  <c r="V181" i="47"/>
  <c r="O182" i="47"/>
  <c r="E42" i="43"/>
  <c r="U180" i="47"/>
  <c r="U191" i="47"/>
  <c r="U165" i="47"/>
  <c r="U190" i="47"/>
  <c r="T182" i="47"/>
  <c r="P190" i="47"/>
  <c r="N176" i="47"/>
  <c r="I175" i="47"/>
  <c r="O170" i="47"/>
  <c r="T165" i="47"/>
  <c r="I184" i="47"/>
  <c r="N168" i="47"/>
  <c r="J171" i="47"/>
  <c r="O185" i="47"/>
  <c r="Q165" i="47"/>
  <c r="O187" i="47"/>
  <c r="O181" i="47"/>
  <c r="J166" i="47"/>
  <c r="O180" i="47"/>
  <c r="V190" i="47"/>
  <c r="O172" i="47"/>
  <c r="U166" i="47"/>
  <c r="V166" i="47"/>
  <c r="V185" i="47"/>
  <c r="L165" i="47"/>
  <c r="M185" i="47"/>
  <c r="P171" i="47"/>
  <c r="U171" i="47"/>
  <c r="K189" i="47"/>
  <c r="M165" i="47"/>
  <c r="Q173" i="47"/>
  <c r="P170" i="47"/>
  <c r="K185" i="47"/>
  <c r="Q172" i="47"/>
  <c r="R168" i="47"/>
  <c r="R113" i="43"/>
  <c r="R115" i="43" s="1"/>
  <c r="G115" i="43"/>
  <c r="R105" i="43"/>
  <c r="R107" i="43" s="1"/>
  <c r="G107" i="43"/>
  <c r="R117" i="43"/>
  <c r="R119" i="43" s="1"/>
  <c r="G119" i="43"/>
  <c r="R109" i="43"/>
  <c r="AS1672" i="79"/>
  <c r="AS1674" i="79" s="1"/>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O161" i="47"/>
  <c r="T158" i="47"/>
  <c r="O160" i="47"/>
  <c r="O156" i="47"/>
  <c r="O157" i="47"/>
  <c r="O150" i="47"/>
  <c r="O155" i="47"/>
  <c r="O151" i="47"/>
  <c r="O152" i="47"/>
  <c r="O159" i="47"/>
  <c r="O153" i="47"/>
  <c r="O158" i="47"/>
  <c r="O154"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R82" i="43"/>
  <c r="H19" i="43" s="1"/>
  <c r="M134" i="43"/>
  <c r="M139" i="43" s="1"/>
  <c r="L139"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W197" i="47" l="1"/>
  <c r="W204" i="47"/>
  <c r="W201" i="47"/>
  <c r="W205" i="47"/>
  <c r="W195" i="47"/>
  <c r="W196" i="47"/>
  <c r="W199" i="47"/>
  <c r="W198" i="47"/>
  <c r="W203" i="47"/>
  <c r="W202" i="47"/>
  <c r="W206" i="47"/>
  <c r="W200" i="47"/>
  <c r="E44" i="43"/>
  <c r="W165" i="47"/>
  <c r="G121" i="43"/>
  <c r="R111" i="43"/>
  <c r="R121" i="43" s="1"/>
  <c r="H23" i="43" s="1"/>
  <c r="T162" i="47"/>
  <c r="T164" i="47" s="1"/>
  <c r="T177" i="47" s="1"/>
  <c r="T179" i="47" s="1"/>
  <c r="T192" i="47" s="1"/>
  <c r="W181" i="47"/>
  <c r="W188" i="47"/>
  <c r="U162" i="47"/>
  <c r="U164" i="47" s="1"/>
  <c r="U177" i="47" s="1"/>
  <c r="U179" i="47" s="1"/>
  <c r="U192" i="47" s="1"/>
  <c r="W168" i="47"/>
  <c r="W161" i="47"/>
  <c r="P162" i="47"/>
  <c r="P164" i="47" s="1"/>
  <c r="P177" i="47" s="1"/>
  <c r="P179" i="47" s="1"/>
  <c r="P192" i="47" s="1"/>
  <c r="W187" i="47"/>
  <c r="W175" i="47"/>
  <c r="W173" i="47"/>
  <c r="W166" i="47"/>
  <c r="W180" i="47"/>
  <c r="W172" i="47"/>
  <c r="W174" i="47"/>
  <c r="W190" i="47"/>
  <c r="W154" i="47"/>
  <c r="W191" i="47"/>
  <c r="W171" i="47"/>
  <c r="W184" i="47"/>
  <c r="W176" i="47"/>
  <c r="W158" i="47"/>
  <c r="W159" i="47"/>
  <c r="W183" i="47"/>
  <c r="W151" i="47"/>
  <c r="W156" i="47"/>
  <c r="W170" i="47"/>
  <c r="W160" i="47"/>
  <c r="W185" i="47"/>
  <c r="W152" i="47"/>
  <c r="W153" i="47"/>
  <c r="W157" i="47"/>
  <c r="W182" i="47"/>
  <c r="W186" i="47"/>
  <c r="W167" i="47"/>
  <c r="W150" i="47"/>
  <c r="W189" i="47"/>
  <c r="W155" i="47"/>
  <c r="W169" i="47"/>
  <c r="Q162" i="47"/>
  <c r="Q164" i="47" s="1"/>
  <c r="Q177" i="47" s="1"/>
  <c r="Q179" i="47" s="1"/>
  <c r="Q192" i="47" s="1"/>
  <c r="R162" i="47"/>
  <c r="R164" i="47" s="1"/>
  <c r="R177" i="47" s="1"/>
  <c r="R179" i="47" s="1"/>
  <c r="R192" i="47" s="1"/>
  <c r="V162" i="47"/>
  <c r="V164" i="47" s="1"/>
  <c r="V177" i="47" s="1"/>
  <c r="V179" i="47" s="1"/>
  <c r="V192" i="47" s="1"/>
  <c r="S164" i="47"/>
  <c r="S177" i="47" s="1"/>
  <c r="S179" i="47" s="1"/>
  <c r="S192" i="47"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T194" i="47" l="1"/>
  <c r="T207" i="47" s="1"/>
  <c r="O91" i="43" s="1"/>
  <c r="R194" i="47"/>
  <c r="R207" i="47" s="1"/>
  <c r="M91" i="43" s="1"/>
  <c r="Q194" i="47"/>
  <c r="Q207" i="47" s="1"/>
  <c r="L91" i="43" s="1"/>
  <c r="F38" i="43" s="1"/>
  <c r="G38" i="43" s="1"/>
  <c r="P194" i="47"/>
  <c r="P207" i="47" s="1"/>
  <c r="K91" i="43" s="1"/>
  <c r="K92" i="43" s="1"/>
  <c r="V194" i="47"/>
  <c r="V207" i="47" s="1"/>
  <c r="Q91" i="43" s="1"/>
  <c r="F43" i="43" s="1"/>
  <c r="G43" i="43" s="1"/>
  <c r="U194" i="47"/>
  <c r="U207" i="47" s="1"/>
  <c r="P91" i="43" s="1"/>
  <c r="S194" i="47"/>
  <c r="S207" i="47" s="1"/>
  <c r="N91" i="43" s="1"/>
  <c r="N92" i="43" s="1"/>
  <c r="M164" i="47"/>
  <c r="M177" i="47" s="1"/>
  <c r="M179" i="47" s="1"/>
  <c r="M192" i="47" s="1"/>
  <c r="O164" i="47"/>
  <c r="O177" i="47" s="1"/>
  <c r="O179" i="47" s="1"/>
  <c r="O192" i="47" s="1"/>
  <c r="N164" i="47"/>
  <c r="N177" i="47" s="1"/>
  <c r="N179" i="47" s="1"/>
  <c r="N192" i="47" s="1"/>
  <c r="J164" i="47"/>
  <c r="J177" i="47" s="1"/>
  <c r="J179" i="47"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F37" i="43" l="1"/>
  <c r="G37" i="43" s="1"/>
  <c r="F40" i="43"/>
  <c r="G40" i="43" s="1"/>
  <c r="O92" i="43"/>
  <c r="F41" i="43"/>
  <c r="G41" i="43" s="1"/>
  <c r="F42" i="43"/>
  <c r="G42" i="43" s="1"/>
  <c r="P92" i="43"/>
  <c r="M92" i="43"/>
  <c r="F39" i="43"/>
  <c r="G39" i="43" s="1"/>
  <c r="N194" i="47"/>
  <c r="N207" i="47" s="1"/>
  <c r="I91" i="43" s="1"/>
  <c r="L92" i="43"/>
  <c r="M194" i="47"/>
  <c r="M207" i="47" s="1"/>
  <c r="H91" i="43" s="1"/>
  <c r="Q92" i="43"/>
  <c r="O194" i="47"/>
  <c r="O207" i="47" s="1"/>
  <c r="J91" i="43" s="1"/>
  <c r="F36" i="43" s="1"/>
  <c r="G36" i="43" s="1"/>
  <c r="I194" i="47"/>
  <c r="I207" i="47" s="1"/>
  <c r="D91" i="43" s="1"/>
  <c r="F30" i="43" s="1"/>
  <c r="J192" i="47"/>
  <c r="L164" i="47"/>
  <c r="L177" i="47" s="1"/>
  <c r="L179" i="47" s="1"/>
  <c r="L192" i="47" s="1"/>
  <c r="W42" i="47"/>
  <c r="D141" i="43" s="1"/>
  <c r="K42" i="47"/>
  <c r="J92" i="43" l="1"/>
  <c r="F35" i="43"/>
  <c r="G35" i="43" s="1"/>
  <c r="I92" i="43"/>
  <c r="H92" i="43"/>
  <c r="F34" i="43"/>
  <c r="G34" i="43" s="1"/>
  <c r="D92" i="43"/>
  <c r="J194" i="47"/>
  <c r="J207" i="47" s="1"/>
  <c r="E91" i="43" s="1"/>
  <c r="L194" i="47"/>
  <c r="L207" i="47" s="1"/>
  <c r="G91" i="43" s="1"/>
  <c r="G30" i="43"/>
  <c r="D142" i="43"/>
  <c r="K44" i="47"/>
  <c r="K57" i="47" s="1"/>
  <c r="K59" i="47" s="1"/>
  <c r="W44" i="47"/>
  <c r="W57" i="47" s="1"/>
  <c r="F31" i="43" l="1"/>
  <c r="G31" i="43" s="1"/>
  <c r="E92" i="43"/>
  <c r="G92" i="43"/>
  <c r="F33" i="43"/>
  <c r="G33" i="43" s="1"/>
  <c r="W59" i="47"/>
  <c r="W72" i="47" s="1"/>
  <c r="E141" i="43"/>
  <c r="K72" i="47"/>
  <c r="K74" i="47" s="1"/>
  <c r="K87" i="47" s="1"/>
  <c r="K89" i="47" s="1"/>
  <c r="K102" i="47" s="1"/>
  <c r="K104" i="47" l="1"/>
  <c r="K117" i="47" s="1"/>
  <c r="K119" i="47" s="1"/>
  <c r="K132" i="47" s="1"/>
  <c r="K134" i="47" s="1"/>
  <c r="K147" i="47" s="1"/>
  <c r="K149" i="47" s="1"/>
  <c r="K162" i="47" s="1"/>
  <c r="W74" i="47"/>
  <c r="W87" i="47" s="1"/>
  <c r="F141" i="43"/>
  <c r="F142" i="43" s="1"/>
  <c r="E142" i="43"/>
  <c r="K164" i="47" l="1"/>
  <c r="K177" i="47" s="1"/>
  <c r="K179" i="47" s="1"/>
  <c r="K192" i="47" s="1"/>
  <c r="W89" i="47"/>
  <c r="W102" i="47" s="1"/>
  <c r="G141" i="43"/>
  <c r="K194" i="47" l="1"/>
  <c r="K207" i="47" s="1"/>
  <c r="F91" i="43" s="1"/>
  <c r="G142" i="43"/>
  <c r="W104" i="47"/>
  <c r="W117" i="47" s="1"/>
  <c r="H141" i="43"/>
  <c r="H142" i="43" s="1"/>
  <c r="R91" i="43" l="1"/>
  <c r="H21" i="43" s="1"/>
  <c r="H22" i="43" s="1"/>
  <c r="F92" i="43"/>
  <c r="F32" i="43"/>
  <c r="F44" i="43" s="1"/>
  <c r="W119" i="47"/>
  <c r="W132" i="47" s="1"/>
  <c r="I141" i="43"/>
  <c r="I142" i="43" s="1"/>
  <c r="G32" i="43" l="1"/>
  <c r="G44" i="43" s="1"/>
  <c r="R92" i="43"/>
  <c r="W134" i="47"/>
  <c r="W147" i="47" s="1"/>
  <c r="W149" i="47" s="1"/>
  <c r="W162" i="47" s="1"/>
  <c r="W164" i="47" s="1"/>
  <c r="W177" i="47" s="1"/>
  <c r="W179" i="47" s="1"/>
  <c r="W192" i="47" s="1"/>
  <c r="W194" i="47" s="1"/>
  <c r="W207" i="47" s="1"/>
  <c r="J141" i="43"/>
  <c r="J142" i="43" l="1"/>
  <c r="K141" i="43"/>
  <c r="K142" i="43" s="1"/>
  <c r="L141" i="43" l="1"/>
  <c r="L142" i="43" l="1"/>
  <c r="M141" i="43"/>
  <c r="M142"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Nagy, Judith</author>
  </authors>
  <commentList>
    <comment ref="P186" authorId="0" shapeId="0" xr:uid="{DF0C2CEC-BDE4-4BA4-B90C-B8DA42F1E666}">
      <text>
        <r>
          <rPr>
            <b/>
            <sz val="9"/>
            <color indexed="81"/>
            <rFont val="Tahoma"/>
            <family val="2"/>
          </rPr>
          <t>Nagy, Judith:</t>
        </r>
        <r>
          <rPr>
            <sz val="9"/>
            <color indexed="81"/>
            <rFont val="Tahoma"/>
            <family val="2"/>
          </rPr>
          <t xml:space="preserve">
average based on 2015 program</t>
        </r>
      </text>
    </comment>
    <comment ref="AV186" authorId="0" shapeId="0" xr:uid="{08EF8C88-519D-41EA-AF10-63315163AFCB}">
      <text>
        <r>
          <rPr>
            <b/>
            <sz val="9"/>
            <color indexed="81"/>
            <rFont val="Tahoma"/>
            <family val="2"/>
          </rPr>
          <t>Nagy, Judith:</t>
        </r>
        <r>
          <rPr>
            <sz val="9"/>
            <color indexed="81"/>
            <rFont val="Tahoma"/>
            <family val="2"/>
          </rPr>
          <t xml:space="preserve">
P&amp;C Report,Tab Reference Tables: 
persistence </t>
        </r>
      </text>
    </comment>
    <comment ref="AW186" authorId="0" shapeId="0" xr:uid="{3AEE3E36-0DCF-4BDB-A78E-9DF25A5FCBF7}">
      <text>
        <r>
          <rPr>
            <b/>
            <sz val="9"/>
            <color indexed="81"/>
            <rFont val="Tahoma"/>
            <family val="2"/>
          </rPr>
          <t>Nagy, Judith:</t>
        </r>
        <r>
          <rPr>
            <sz val="9"/>
            <color indexed="81"/>
            <rFont val="Tahoma"/>
            <family val="2"/>
          </rPr>
          <t xml:space="preserve">
P&amp;C Report,Tab Reference Tables: 
persistence </t>
        </r>
      </text>
    </comment>
    <comment ref="AX186" authorId="0" shapeId="0" xr:uid="{0009BEA1-D051-4A5E-80E9-EEE106A8674C}">
      <text>
        <r>
          <rPr>
            <b/>
            <sz val="9"/>
            <color indexed="81"/>
            <rFont val="Tahoma"/>
            <family val="2"/>
          </rPr>
          <t>Nagy, Judith:</t>
        </r>
        <r>
          <rPr>
            <sz val="9"/>
            <color indexed="81"/>
            <rFont val="Tahoma"/>
            <family val="2"/>
          </rPr>
          <t xml:space="preserve">
P&amp;C Report,Tab Reference Tables: 
persistence </t>
        </r>
      </text>
    </comment>
    <comment ref="AY186" authorId="0" shapeId="0" xr:uid="{76FFE68A-3292-4AC6-9906-E483D66F9D46}">
      <text>
        <r>
          <rPr>
            <b/>
            <sz val="9"/>
            <color indexed="81"/>
            <rFont val="Tahoma"/>
            <family val="2"/>
          </rPr>
          <t>Nagy, Judith:</t>
        </r>
        <r>
          <rPr>
            <sz val="9"/>
            <color indexed="81"/>
            <rFont val="Tahoma"/>
            <family val="2"/>
          </rPr>
          <t xml:space="preserve">
P&amp;C Report,Tab Reference Tables: 
persistence </t>
        </r>
      </text>
    </comment>
    <comment ref="AZ186" authorId="0" shapeId="0" xr:uid="{D28F4C9B-A9B1-4D93-A223-57AB51611CCE}">
      <text>
        <r>
          <rPr>
            <b/>
            <sz val="9"/>
            <color indexed="81"/>
            <rFont val="Tahoma"/>
            <family val="2"/>
          </rPr>
          <t>Nagy, Judith:</t>
        </r>
        <r>
          <rPr>
            <sz val="9"/>
            <color indexed="81"/>
            <rFont val="Tahoma"/>
            <family val="2"/>
          </rPr>
          <t xml:space="preserve">
P&amp;C Report,Tab Reference Tables: 
persistence </t>
        </r>
      </text>
    </comment>
    <comment ref="AW187" authorId="0" shapeId="0" xr:uid="{8DDC1E8F-A1B3-4F47-964E-C6B96C5960DD}">
      <text>
        <r>
          <rPr>
            <b/>
            <sz val="9"/>
            <color indexed="81"/>
            <rFont val="Tahoma"/>
            <family val="2"/>
          </rPr>
          <t>Nagy, Judith:</t>
        </r>
        <r>
          <rPr>
            <sz val="9"/>
            <color indexed="81"/>
            <rFont val="Tahoma"/>
            <family val="2"/>
          </rPr>
          <t xml:space="preserve">
P&amp;C Report,Tab Reference Tables: 
persistence </t>
        </r>
      </text>
    </comment>
    <comment ref="AX187" authorId="0" shapeId="0" xr:uid="{E3948FB8-BB61-4555-AEB9-3B666411463F}">
      <text>
        <r>
          <rPr>
            <b/>
            <sz val="9"/>
            <color indexed="81"/>
            <rFont val="Tahoma"/>
            <family val="2"/>
          </rPr>
          <t>Nagy, Judith:</t>
        </r>
        <r>
          <rPr>
            <sz val="9"/>
            <color indexed="81"/>
            <rFont val="Tahoma"/>
            <family val="2"/>
          </rPr>
          <t xml:space="preserve">
P&amp;C Report,Tab Reference Tables: 
persistence </t>
        </r>
      </text>
    </comment>
    <comment ref="AY187" authorId="0" shapeId="0" xr:uid="{EDD22767-2EF0-41E3-BD4B-4698729F7A1A}">
      <text>
        <r>
          <rPr>
            <b/>
            <sz val="9"/>
            <color indexed="81"/>
            <rFont val="Tahoma"/>
            <family val="2"/>
          </rPr>
          <t>Nagy, Judith:</t>
        </r>
        <r>
          <rPr>
            <sz val="9"/>
            <color indexed="81"/>
            <rFont val="Tahoma"/>
            <family val="2"/>
          </rPr>
          <t xml:space="preserve">
P&amp;C Report,Tab Reference Tables: 
persistence </t>
        </r>
      </text>
    </comment>
    <comment ref="AZ187" authorId="0" shapeId="0" xr:uid="{8149E16F-CEF7-4D6C-A357-7892D2617BB5}">
      <text>
        <r>
          <rPr>
            <b/>
            <sz val="9"/>
            <color indexed="81"/>
            <rFont val="Tahoma"/>
            <family val="2"/>
          </rPr>
          <t>Nagy, Judith:</t>
        </r>
        <r>
          <rPr>
            <sz val="9"/>
            <color indexed="81"/>
            <rFont val="Tahoma"/>
            <family val="2"/>
          </rPr>
          <t xml:space="preserve">
P&amp;C Report,Tab Reference Tables: 
persistence </t>
        </r>
      </text>
    </comment>
    <comment ref="BA187" authorId="0" shapeId="0" xr:uid="{A3EEC3D0-27A9-4511-8412-282FF83A789C}">
      <text>
        <r>
          <rPr>
            <b/>
            <sz val="9"/>
            <color indexed="81"/>
            <rFont val="Tahoma"/>
            <family val="2"/>
          </rPr>
          <t>Nagy, Judith:</t>
        </r>
        <r>
          <rPr>
            <sz val="9"/>
            <color indexed="81"/>
            <rFont val="Tahoma"/>
            <family val="2"/>
          </rPr>
          <t xml:space="preserve">
P&amp;C Report,Tab Reference Tables: 
persistence </t>
        </r>
      </text>
    </comment>
    <comment ref="AX188" authorId="0" shapeId="0" xr:uid="{2E94DD01-0299-45D5-9134-A5980862F02B}">
      <text>
        <r>
          <rPr>
            <b/>
            <sz val="9"/>
            <color indexed="81"/>
            <rFont val="Tahoma"/>
            <family val="2"/>
          </rPr>
          <t>Nagy, Judith:</t>
        </r>
        <r>
          <rPr>
            <sz val="9"/>
            <color indexed="81"/>
            <rFont val="Tahoma"/>
            <family val="2"/>
          </rPr>
          <t xml:space="preserve">
P&amp;C Report,Tab Reference Tables: 
persistence </t>
        </r>
      </text>
    </comment>
    <comment ref="AY188" authorId="0" shapeId="0" xr:uid="{F1AC22EF-1247-4CCA-835E-9308ADF0305B}">
      <text>
        <r>
          <rPr>
            <b/>
            <sz val="9"/>
            <color indexed="81"/>
            <rFont val="Tahoma"/>
            <family val="2"/>
          </rPr>
          <t>Nagy, Judith:</t>
        </r>
        <r>
          <rPr>
            <sz val="9"/>
            <color indexed="81"/>
            <rFont val="Tahoma"/>
            <family val="2"/>
          </rPr>
          <t xml:space="preserve">
P&amp;C Report,Tab Reference Tables: 
persistence </t>
        </r>
      </text>
    </comment>
    <comment ref="AZ188" authorId="0" shapeId="0" xr:uid="{011F0514-1304-4B2D-9A1E-4C55FAC831F6}">
      <text>
        <r>
          <rPr>
            <b/>
            <sz val="9"/>
            <color indexed="81"/>
            <rFont val="Tahoma"/>
            <family val="2"/>
          </rPr>
          <t>Nagy, Judith:</t>
        </r>
        <r>
          <rPr>
            <sz val="9"/>
            <color indexed="81"/>
            <rFont val="Tahoma"/>
            <family val="2"/>
          </rPr>
          <t xml:space="preserve">
P&amp;C Report,Tab Reference Tables: 
persistence </t>
        </r>
      </text>
    </comment>
    <comment ref="BA188" authorId="0" shapeId="0" xr:uid="{FB66CBC1-DDD8-4234-9DED-010C2061E875}">
      <text>
        <r>
          <rPr>
            <b/>
            <sz val="9"/>
            <color indexed="81"/>
            <rFont val="Tahoma"/>
            <family val="2"/>
          </rPr>
          <t>Nagy, Judith:</t>
        </r>
        <r>
          <rPr>
            <sz val="9"/>
            <color indexed="81"/>
            <rFont val="Tahoma"/>
            <family val="2"/>
          </rPr>
          <t xml:space="preserve">
P&amp;C Report,Tab Reference Tables: 
persistence </t>
        </r>
      </text>
    </comment>
    <comment ref="BB188" authorId="0" shapeId="0" xr:uid="{5F95339A-9032-4581-BFFE-0F19078BE9CC}">
      <text>
        <r>
          <rPr>
            <b/>
            <sz val="9"/>
            <color indexed="81"/>
            <rFont val="Tahoma"/>
            <family val="2"/>
          </rPr>
          <t>Nagy, Judith:</t>
        </r>
        <r>
          <rPr>
            <sz val="9"/>
            <color indexed="81"/>
            <rFont val="Tahoma"/>
            <family val="2"/>
          </rPr>
          <t xml:space="preserve">
P&amp;C Report,Tab Reference Tables: 
persistence </t>
        </r>
      </text>
    </comment>
    <comment ref="AX189" authorId="0" shapeId="0" xr:uid="{1A7EAE87-05A7-4603-BBFA-26B1ADFDA371}">
      <text>
        <r>
          <rPr>
            <b/>
            <sz val="9"/>
            <color indexed="81"/>
            <rFont val="Tahoma"/>
            <family val="2"/>
          </rPr>
          <t>Nagy, Judith:</t>
        </r>
        <r>
          <rPr>
            <sz val="9"/>
            <color indexed="81"/>
            <rFont val="Tahoma"/>
            <family val="2"/>
          </rPr>
          <t xml:space="preserve">
P&amp;C Report,Tab Reference Tables: 
persistence </t>
        </r>
      </text>
    </comment>
    <comment ref="AY189" authorId="0" shapeId="0" xr:uid="{6A166B73-7E2D-435A-940C-61BFAB712386}">
      <text>
        <r>
          <rPr>
            <b/>
            <sz val="9"/>
            <color indexed="81"/>
            <rFont val="Tahoma"/>
            <family val="2"/>
          </rPr>
          <t>Nagy, Judith:</t>
        </r>
        <r>
          <rPr>
            <sz val="9"/>
            <color indexed="81"/>
            <rFont val="Tahoma"/>
            <family val="2"/>
          </rPr>
          <t xml:space="preserve">
P&amp;C Report,Tab Reference Tables: 
persistence </t>
        </r>
      </text>
    </comment>
    <comment ref="AZ189" authorId="0" shapeId="0" xr:uid="{9D2DBA46-4185-463E-A826-1E34957E8D30}">
      <text>
        <r>
          <rPr>
            <b/>
            <sz val="9"/>
            <color indexed="81"/>
            <rFont val="Tahoma"/>
            <family val="2"/>
          </rPr>
          <t>Nagy, Judith:</t>
        </r>
        <r>
          <rPr>
            <sz val="9"/>
            <color indexed="81"/>
            <rFont val="Tahoma"/>
            <family val="2"/>
          </rPr>
          <t xml:space="preserve">
P&amp;C Report,Tab Reference Tables: 
persistence </t>
        </r>
      </text>
    </comment>
    <comment ref="BA189" authorId="0" shapeId="0" xr:uid="{0B01DD0E-0486-4E22-B7AD-A5A36105F987}">
      <text>
        <r>
          <rPr>
            <b/>
            <sz val="9"/>
            <color indexed="81"/>
            <rFont val="Tahoma"/>
            <family val="2"/>
          </rPr>
          <t>Nagy, Judith:</t>
        </r>
        <r>
          <rPr>
            <sz val="9"/>
            <color indexed="81"/>
            <rFont val="Tahoma"/>
            <family val="2"/>
          </rPr>
          <t xml:space="preserve">
P&amp;C Report,Tab Reference Tables: 
persistence </t>
        </r>
      </text>
    </comment>
    <comment ref="BB189" authorId="0" shapeId="0" xr:uid="{9956DF17-A409-418A-B7C6-9A6529B57A99}">
      <text>
        <r>
          <rPr>
            <b/>
            <sz val="9"/>
            <color indexed="81"/>
            <rFont val="Tahoma"/>
            <family val="2"/>
          </rPr>
          <t>Nagy, Judith:</t>
        </r>
        <r>
          <rPr>
            <sz val="9"/>
            <color indexed="81"/>
            <rFont val="Tahoma"/>
            <family val="2"/>
          </rPr>
          <t xml:space="preserve">
P&amp;C Report,Tab Reference Tables: 
persistence </t>
        </r>
      </text>
    </comment>
    <comment ref="AX190" authorId="0" shapeId="0" xr:uid="{D690543E-D71A-4243-8B0B-EC3BF6EFC96D}">
      <text>
        <r>
          <rPr>
            <b/>
            <sz val="9"/>
            <color indexed="81"/>
            <rFont val="Tahoma"/>
            <family val="2"/>
          </rPr>
          <t>Nagy, Judith:</t>
        </r>
        <r>
          <rPr>
            <sz val="9"/>
            <color indexed="81"/>
            <rFont val="Tahoma"/>
            <family val="2"/>
          </rPr>
          <t xml:space="preserve">
P&amp;C Report,Tab Reference Tables: 
persistence </t>
        </r>
      </text>
    </comment>
    <comment ref="AY190" authorId="0" shapeId="0" xr:uid="{3DF8EDB8-F1B7-44F6-9AB4-D087FBBE1928}">
      <text>
        <r>
          <rPr>
            <b/>
            <sz val="9"/>
            <color indexed="81"/>
            <rFont val="Tahoma"/>
            <family val="2"/>
          </rPr>
          <t>Nagy, Judith:</t>
        </r>
        <r>
          <rPr>
            <sz val="9"/>
            <color indexed="81"/>
            <rFont val="Tahoma"/>
            <family val="2"/>
          </rPr>
          <t xml:space="preserve">
P&amp;C Report,Tab Reference Tables: 
persistence </t>
        </r>
      </text>
    </comment>
    <comment ref="AZ190" authorId="0" shapeId="0" xr:uid="{FF8E4379-471C-4F53-B212-62512258587F}">
      <text>
        <r>
          <rPr>
            <b/>
            <sz val="9"/>
            <color indexed="81"/>
            <rFont val="Tahoma"/>
            <family val="2"/>
          </rPr>
          <t>Nagy, Judith:</t>
        </r>
        <r>
          <rPr>
            <sz val="9"/>
            <color indexed="81"/>
            <rFont val="Tahoma"/>
            <family val="2"/>
          </rPr>
          <t xml:space="preserve">
P&amp;C Report,Tab Reference Tables: 
persistence </t>
        </r>
      </text>
    </comment>
    <comment ref="BA190" authorId="0" shapeId="0" xr:uid="{18A6099D-1470-463F-9657-015E6D75EF79}">
      <text>
        <r>
          <rPr>
            <b/>
            <sz val="9"/>
            <color indexed="81"/>
            <rFont val="Tahoma"/>
            <family val="2"/>
          </rPr>
          <t>Nagy, Judith:</t>
        </r>
        <r>
          <rPr>
            <sz val="9"/>
            <color indexed="81"/>
            <rFont val="Tahoma"/>
            <family val="2"/>
          </rPr>
          <t xml:space="preserve">
P&amp;C Report,Tab Reference Tables: 
persistence </t>
        </r>
      </text>
    </comment>
    <comment ref="BB190" authorId="0" shapeId="0" xr:uid="{22366D8A-8038-4995-9929-3142D59E83FC}">
      <text>
        <r>
          <rPr>
            <b/>
            <sz val="9"/>
            <color indexed="81"/>
            <rFont val="Tahoma"/>
            <family val="2"/>
          </rPr>
          <t>Nagy, Judith:</t>
        </r>
        <r>
          <rPr>
            <sz val="9"/>
            <color indexed="81"/>
            <rFont val="Tahoma"/>
            <family val="2"/>
          </rPr>
          <t xml:space="preserve">
P&amp;C Report,Tab Reference Tables: 
persistence </t>
        </r>
      </text>
    </comment>
    <comment ref="AX191" authorId="0" shapeId="0" xr:uid="{85EC2F6D-96BA-41A5-81D4-E264257E4B06}">
      <text>
        <r>
          <rPr>
            <b/>
            <sz val="9"/>
            <color indexed="81"/>
            <rFont val="Tahoma"/>
            <family val="2"/>
          </rPr>
          <t>Nagy, Judith:</t>
        </r>
        <r>
          <rPr>
            <sz val="9"/>
            <color indexed="81"/>
            <rFont val="Tahoma"/>
            <family val="2"/>
          </rPr>
          <t xml:space="preserve">
P&amp;C Report,Tab Reference Tables: 
persistence </t>
        </r>
      </text>
    </comment>
    <comment ref="AY191" authorId="0" shapeId="0" xr:uid="{59A9B6EE-D04C-4A57-9925-6379A0AF146B}">
      <text>
        <r>
          <rPr>
            <b/>
            <sz val="9"/>
            <color indexed="81"/>
            <rFont val="Tahoma"/>
            <family val="2"/>
          </rPr>
          <t>Nagy, Judith:</t>
        </r>
        <r>
          <rPr>
            <sz val="9"/>
            <color indexed="81"/>
            <rFont val="Tahoma"/>
            <family val="2"/>
          </rPr>
          <t xml:space="preserve">
P&amp;C Report,Tab Reference Tables: 
persistence </t>
        </r>
      </text>
    </comment>
    <comment ref="AZ191" authorId="0" shapeId="0" xr:uid="{B744B6D2-AFC2-4C4A-B5F3-3E8B3669DFB4}">
      <text>
        <r>
          <rPr>
            <b/>
            <sz val="9"/>
            <color indexed="81"/>
            <rFont val="Tahoma"/>
            <family val="2"/>
          </rPr>
          <t>Nagy, Judith:</t>
        </r>
        <r>
          <rPr>
            <sz val="9"/>
            <color indexed="81"/>
            <rFont val="Tahoma"/>
            <family val="2"/>
          </rPr>
          <t xml:space="preserve">
P&amp;C Report,Tab Reference Tables: 
persistence </t>
        </r>
      </text>
    </comment>
    <comment ref="BA191" authorId="0" shapeId="0" xr:uid="{4BDC8582-6C60-4846-A012-B9C892EE3A72}">
      <text>
        <r>
          <rPr>
            <b/>
            <sz val="9"/>
            <color indexed="81"/>
            <rFont val="Tahoma"/>
            <family val="2"/>
          </rPr>
          <t>Nagy, Judith:</t>
        </r>
        <r>
          <rPr>
            <sz val="9"/>
            <color indexed="81"/>
            <rFont val="Tahoma"/>
            <family val="2"/>
          </rPr>
          <t xml:space="preserve">
P&amp;C Report,Tab Reference Tables: 
persistence </t>
        </r>
      </text>
    </comment>
    <comment ref="BB191" authorId="0" shapeId="0" xr:uid="{75E66285-617A-45A2-9CE7-A7DE01C99F46}">
      <text>
        <r>
          <rPr>
            <b/>
            <sz val="9"/>
            <color indexed="81"/>
            <rFont val="Tahoma"/>
            <family val="2"/>
          </rPr>
          <t>Nagy, Judith:</t>
        </r>
        <r>
          <rPr>
            <sz val="9"/>
            <color indexed="81"/>
            <rFont val="Tahoma"/>
            <family val="2"/>
          </rPr>
          <t xml:space="preserve">
P&amp;C Report,Tab Reference Tables: 
persistence </t>
        </r>
      </text>
    </comment>
    <comment ref="AY192" authorId="0" shapeId="0" xr:uid="{5126BE29-6B20-42AF-BD6E-97992B34F36C}">
      <text>
        <r>
          <rPr>
            <b/>
            <sz val="9"/>
            <color indexed="81"/>
            <rFont val="Tahoma"/>
            <family val="2"/>
          </rPr>
          <t>Nagy, Judith:</t>
        </r>
        <r>
          <rPr>
            <sz val="9"/>
            <color indexed="81"/>
            <rFont val="Tahoma"/>
            <family val="2"/>
          </rPr>
          <t xml:space="preserve">
P&amp;C Report,Tab Reference Tables: 
persistence </t>
        </r>
      </text>
    </comment>
    <comment ref="AZ192" authorId="0" shapeId="0" xr:uid="{B787A465-780F-4538-8820-1A2E995D31D3}">
      <text>
        <r>
          <rPr>
            <b/>
            <sz val="9"/>
            <color indexed="81"/>
            <rFont val="Tahoma"/>
            <family val="2"/>
          </rPr>
          <t>Nagy, Judith:</t>
        </r>
        <r>
          <rPr>
            <sz val="9"/>
            <color indexed="81"/>
            <rFont val="Tahoma"/>
            <family val="2"/>
          </rPr>
          <t xml:space="preserve">
P&amp;C Report,Tab Reference Tables: 
persistence </t>
        </r>
      </text>
    </comment>
    <comment ref="BA192" authorId="0" shapeId="0" xr:uid="{E4BAD307-5951-48A8-A6D6-8C3D30ADB4AE}">
      <text>
        <r>
          <rPr>
            <b/>
            <sz val="9"/>
            <color indexed="81"/>
            <rFont val="Tahoma"/>
            <family val="2"/>
          </rPr>
          <t>Nagy, Judith:</t>
        </r>
        <r>
          <rPr>
            <sz val="9"/>
            <color indexed="81"/>
            <rFont val="Tahoma"/>
            <family val="2"/>
          </rPr>
          <t xml:space="preserve">
P&amp;C Report,Tab Reference Tables: 
persistence </t>
        </r>
      </text>
    </comment>
    <comment ref="BB192" authorId="0" shapeId="0" xr:uid="{7B327F08-D25A-416B-ACED-10F17FA6A67D}">
      <text>
        <r>
          <rPr>
            <b/>
            <sz val="9"/>
            <color indexed="81"/>
            <rFont val="Tahoma"/>
            <family val="2"/>
          </rPr>
          <t>Nagy, Judith:</t>
        </r>
        <r>
          <rPr>
            <sz val="9"/>
            <color indexed="81"/>
            <rFont val="Tahoma"/>
            <family val="2"/>
          </rPr>
          <t xml:space="preserve">
P&amp;C Report,Tab Reference Tables: 
persistence </t>
        </r>
      </text>
    </comment>
    <comment ref="BC192" authorId="0" shapeId="0" xr:uid="{6293F381-6937-44E2-9FDA-41015837A633}">
      <text>
        <r>
          <rPr>
            <b/>
            <sz val="9"/>
            <color indexed="81"/>
            <rFont val="Tahoma"/>
            <family val="2"/>
          </rPr>
          <t>Nagy, Judith:</t>
        </r>
        <r>
          <rPr>
            <sz val="9"/>
            <color indexed="81"/>
            <rFont val="Tahoma"/>
            <family val="2"/>
          </rPr>
          <t xml:space="preserve">
P&amp;C Report,Tab Reference Tables: 
persistence </t>
        </r>
      </text>
    </comment>
    <comment ref="AY193" authorId="0" shapeId="0" xr:uid="{F9D4A6C4-244A-4A22-AA69-E68909821C2C}">
      <text>
        <r>
          <rPr>
            <b/>
            <sz val="9"/>
            <color indexed="81"/>
            <rFont val="Tahoma"/>
            <family val="2"/>
          </rPr>
          <t>Nagy, Judith:</t>
        </r>
        <r>
          <rPr>
            <sz val="9"/>
            <color indexed="81"/>
            <rFont val="Tahoma"/>
            <family val="2"/>
          </rPr>
          <t xml:space="preserve">
Same persistence level as 2017 program </t>
        </r>
      </text>
    </comment>
    <comment ref="AZ193" authorId="0" shapeId="0" xr:uid="{F9F5D46E-23A3-4F3A-AD6A-D6C257085F9E}">
      <text>
        <r>
          <rPr>
            <b/>
            <sz val="9"/>
            <color indexed="81"/>
            <rFont val="Tahoma"/>
            <family val="2"/>
          </rPr>
          <t>Nagy, Judith:</t>
        </r>
        <r>
          <rPr>
            <sz val="9"/>
            <color indexed="81"/>
            <rFont val="Tahoma"/>
            <family val="2"/>
          </rPr>
          <t xml:space="preserve">
Same persistence level as 2017 program </t>
        </r>
      </text>
    </comment>
    <comment ref="BA193" authorId="0" shapeId="0" xr:uid="{E923BA1D-6F6C-4D18-A652-C6D20CAD89A4}">
      <text>
        <r>
          <rPr>
            <b/>
            <sz val="9"/>
            <color indexed="81"/>
            <rFont val="Tahoma"/>
            <family val="2"/>
          </rPr>
          <t>Nagy, Judith:</t>
        </r>
        <r>
          <rPr>
            <sz val="9"/>
            <color indexed="81"/>
            <rFont val="Tahoma"/>
            <family val="2"/>
          </rPr>
          <t xml:space="preserve">
Same persistence level as 2017 program </t>
        </r>
      </text>
    </comment>
    <comment ref="BB193" authorId="0" shapeId="0" xr:uid="{78F5247B-5438-466D-BFC1-F727663DED89}">
      <text>
        <r>
          <rPr>
            <b/>
            <sz val="9"/>
            <color indexed="81"/>
            <rFont val="Tahoma"/>
            <family val="2"/>
          </rPr>
          <t>Nagy, Judith:</t>
        </r>
        <r>
          <rPr>
            <sz val="9"/>
            <color indexed="81"/>
            <rFont val="Tahoma"/>
            <family val="2"/>
          </rPr>
          <t xml:space="preserve">
Same persistence level as 2017 program </t>
        </r>
      </text>
    </comment>
    <comment ref="BC193" authorId="0" shapeId="0" xr:uid="{4415FF17-CFC4-432E-8FA6-36565A7DEEC4}">
      <text>
        <r>
          <rPr>
            <b/>
            <sz val="9"/>
            <color indexed="81"/>
            <rFont val="Tahoma"/>
            <family val="2"/>
          </rPr>
          <t>Nagy, Judith:</t>
        </r>
        <r>
          <rPr>
            <sz val="9"/>
            <color indexed="81"/>
            <rFont val="Tahoma"/>
            <family val="2"/>
          </rPr>
          <t xml:space="preserve">
Same persistence level as 2017 program </t>
        </r>
      </text>
    </comment>
    <comment ref="BD193" authorId="0" shapeId="0" xr:uid="{E5455F20-80FE-40FF-9E40-94FB434CDC45}">
      <text>
        <r>
          <rPr>
            <b/>
            <sz val="9"/>
            <color indexed="81"/>
            <rFont val="Tahoma"/>
            <family val="2"/>
          </rPr>
          <t>Nagy, Judith:</t>
        </r>
        <r>
          <rPr>
            <sz val="9"/>
            <color indexed="81"/>
            <rFont val="Tahoma"/>
            <family val="2"/>
          </rPr>
          <t xml:space="preserve">
Same persistence level as 2017 program </t>
        </r>
      </text>
    </comment>
    <comment ref="BE193" authorId="0" shapeId="0" xr:uid="{98A6458A-DC89-43A3-8A9A-47CCAE000413}">
      <text>
        <r>
          <rPr>
            <b/>
            <sz val="9"/>
            <color indexed="81"/>
            <rFont val="Tahoma"/>
            <family val="2"/>
          </rPr>
          <t>Nagy, Judith:</t>
        </r>
        <r>
          <rPr>
            <sz val="9"/>
            <color indexed="81"/>
            <rFont val="Tahoma"/>
            <family val="2"/>
          </rPr>
          <t xml:space="preserve">
Same persistence level as 2017 program </t>
        </r>
      </text>
    </comment>
    <comment ref="BF193" authorId="0" shapeId="0" xr:uid="{0F631123-7CBC-48E4-99F8-FB2012932B38}">
      <text>
        <r>
          <rPr>
            <b/>
            <sz val="9"/>
            <color indexed="81"/>
            <rFont val="Tahoma"/>
            <family val="2"/>
          </rPr>
          <t>Nagy, Judith:</t>
        </r>
        <r>
          <rPr>
            <sz val="9"/>
            <color indexed="81"/>
            <rFont val="Tahoma"/>
            <family val="2"/>
          </rPr>
          <t xml:space="preserve">
Same persistence level as 2017 program </t>
        </r>
      </text>
    </comment>
    <comment ref="BG193" authorId="0" shapeId="0" xr:uid="{421B3EAA-3C9E-4BBB-8C1D-A32E0C31B664}">
      <text>
        <r>
          <rPr>
            <b/>
            <sz val="9"/>
            <color indexed="81"/>
            <rFont val="Tahoma"/>
            <family val="2"/>
          </rPr>
          <t>Nagy, Judith:</t>
        </r>
        <r>
          <rPr>
            <sz val="9"/>
            <color indexed="81"/>
            <rFont val="Tahoma"/>
            <family val="2"/>
          </rPr>
          <t xml:space="preserve">
Same persistence level as 2017 program </t>
        </r>
      </text>
    </comment>
    <comment ref="BH193" authorId="0" shapeId="0" xr:uid="{C3209CF7-ACD1-4488-AF50-D272594941DC}">
      <text>
        <r>
          <rPr>
            <b/>
            <sz val="9"/>
            <color indexed="81"/>
            <rFont val="Tahoma"/>
            <family val="2"/>
          </rPr>
          <t>Nagy, Judith:</t>
        </r>
        <r>
          <rPr>
            <sz val="9"/>
            <color indexed="81"/>
            <rFont val="Tahoma"/>
            <family val="2"/>
          </rPr>
          <t xml:space="preserve">
Same persistence level as 2017 program </t>
        </r>
      </text>
    </comment>
    <comment ref="BI193" authorId="0" shapeId="0" xr:uid="{7DD0744E-9BCC-4430-BB60-A474C8B9EF3F}">
      <text>
        <r>
          <rPr>
            <b/>
            <sz val="9"/>
            <color indexed="81"/>
            <rFont val="Tahoma"/>
            <family val="2"/>
          </rPr>
          <t>Nagy, Judith:</t>
        </r>
        <r>
          <rPr>
            <sz val="9"/>
            <color indexed="81"/>
            <rFont val="Tahoma"/>
            <family val="2"/>
          </rPr>
          <t xml:space="preserve">
Same persistence level as 2017 program </t>
        </r>
      </text>
    </comment>
    <comment ref="BJ193" authorId="0" shapeId="0" xr:uid="{E2938B53-7E8F-4241-B70C-07152A18A6B8}">
      <text>
        <r>
          <rPr>
            <b/>
            <sz val="9"/>
            <color indexed="81"/>
            <rFont val="Tahoma"/>
            <family val="2"/>
          </rPr>
          <t>Nagy, Judith:</t>
        </r>
        <r>
          <rPr>
            <sz val="9"/>
            <color indexed="81"/>
            <rFont val="Tahoma"/>
            <family val="2"/>
          </rPr>
          <t xml:space="preserve">
Same persistence level as 2017 program </t>
        </r>
      </text>
    </comment>
    <comment ref="BK193" authorId="0" shapeId="0" xr:uid="{71A72C77-9471-4D05-941A-3EE0576AC0E1}">
      <text>
        <r>
          <rPr>
            <b/>
            <sz val="9"/>
            <color indexed="81"/>
            <rFont val="Tahoma"/>
            <family val="2"/>
          </rPr>
          <t>Nagy, Judith:</t>
        </r>
        <r>
          <rPr>
            <sz val="9"/>
            <color indexed="81"/>
            <rFont val="Tahoma"/>
            <family val="2"/>
          </rPr>
          <t xml:space="preserve">
Same persistence level as 2017 program </t>
        </r>
      </text>
    </comment>
    <comment ref="BL193" authorId="0" shapeId="0" xr:uid="{42BC9349-3A95-43C0-B671-FF6D9BDA00ED}">
      <text>
        <r>
          <rPr>
            <b/>
            <sz val="9"/>
            <color indexed="81"/>
            <rFont val="Tahoma"/>
            <family val="2"/>
          </rPr>
          <t>Nagy, Judith:</t>
        </r>
        <r>
          <rPr>
            <sz val="9"/>
            <color indexed="81"/>
            <rFont val="Tahoma"/>
            <family val="2"/>
          </rPr>
          <t xml:space="preserve">
Same persistence level as 2017 program </t>
        </r>
      </text>
    </comment>
    <comment ref="BM193" authorId="0" shapeId="0" xr:uid="{D11BB2EB-5AA3-49A1-A7B7-BA527AD790A2}">
      <text>
        <r>
          <rPr>
            <b/>
            <sz val="9"/>
            <color indexed="81"/>
            <rFont val="Tahoma"/>
            <family val="2"/>
          </rPr>
          <t>Nagy, Judith:</t>
        </r>
        <r>
          <rPr>
            <sz val="9"/>
            <color indexed="81"/>
            <rFont val="Tahoma"/>
            <family val="2"/>
          </rPr>
          <t xml:space="preserve">
Same persistence level as 2017 program </t>
        </r>
      </text>
    </comment>
    <comment ref="BN193" authorId="0" shapeId="0" xr:uid="{602DD6E3-2D67-4391-AF5C-D6331F6132BD}">
      <text>
        <r>
          <rPr>
            <b/>
            <sz val="9"/>
            <color indexed="81"/>
            <rFont val="Tahoma"/>
            <family val="2"/>
          </rPr>
          <t>Nagy, Judith:</t>
        </r>
        <r>
          <rPr>
            <sz val="9"/>
            <color indexed="81"/>
            <rFont val="Tahoma"/>
            <family val="2"/>
          </rPr>
          <t xml:space="preserve">
Same persistence level as 2017 program </t>
        </r>
      </text>
    </comment>
    <comment ref="AY197" authorId="0" shapeId="0" xr:uid="{023D1895-28C8-40A6-B41A-6272E49F9479}">
      <text>
        <r>
          <rPr>
            <b/>
            <sz val="9"/>
            <color indexed="81"/>
            <rFont val="Tahoma"/>
            <family val="2"/>
          </rPr>
          <t>Nagy, Judith:</t>
        </r>
        <r>
          <rPr>
            <sz val="9"/>
            <color indexed="81"/>
            <rFont val="Tahoma"/>
            <family val="2"/>
          </rPr>
          <t xml:space="preserve">
P&amp;C Report,Tab Reference Tables: 
persistence </t>
        </r>
      </text>
    </comment>
    <comment ref="AZ197" authorId="0" shapeId="0" xr:uid="{332D287A-7109-42F3-B73A-FE5A17563590}">
      <text>
        <r>
          <rPr>
            <b/>
            <sz val="9"/>
            <color indexed="81"/>
            <rFont val="Tahoma"/>
            <family val="2"/>
          </rPr>
          <t>Nagy, Judith:</t>
        </r>
        <r>
          <rPr>
            <sz val="9"/>
            <color indexed="81"/>
            <rFont val="Tahoma"/>
            <family val="2"/>
          </rPr>
          <t xml:space="preserve">
P&amp;C Report,Tab Reference Tables: 
persistence </t>
        </r>
      </text>
    </comment>
    <comment ref="BA197" authorId="0" shapeId="0" xr:uid="{D9BFF9A6-33E4-4F10-9106-5C451F973DC5}">
      <text>
        <r>
          <rPr>
            <b/>
            <sz val="9"/>
            <color indexed="81"/>
            <rFont val="Tahoma"/>
            <family val="2"/>
          </rPr>
          <t>Nagy, Judith:</t>
        </r>
        <r>
          <rPr>
            <sz val="9"/>
            <color indexed="81"/>
            <rFont val="Tahoma"/>
            <family val="2"/>
          </rPr>
          <t xml:space="preserve">
P&amp;C Report,Tab Reference Tables: 
persistence </t>
        </r>
      </text>
    </comment>
    <comment ref="BB197" authorId="0" shapeId="0" xr:uid="{0DA0D5A0-2A67-4503-A3C3-EABF2B560D4F}">
      <text>
        <r>
          <rPr>
            <b/>
            <sz val="9"/>
            <color indexed="81"/>
            <rFont val="Tahoma"/>
            <family val="2"/>
          </rPr>
          <t>Nagy, Judith:</t>
        </r>
        <r>
          <rPr>
            <sz val="9"/>
            <color indexed="81"/>
            <rFont val="Tahoma"/>
            <family val="2"/>
          </rPr>
          <t xml:space="preserve">
P&amp;C Report,Tab Reference Tables: 
persistence </t>
        </r>
      </text>
    </comment>
    <comment ref="BC197" authorId="0" shapeId="0" xr:uid="{C06F4A96-ACA4-472E-9F3E-D9AF5313B3B1}">
      <text>
        <r>
          <rPr>
            <b/>
            <sz val="9"/>
            <color indexed="81"/>
            <rFont val="Tahoma"/>
            <family val="2"/>
          </rPr>
          <t>Nagy, Judith:</t>
        </r>
        <r>
          <rPr>
            <sz val="9"/>
            <color indexed="81"/>
            <rFont val="Tahoma"/>
            <family val="2"/>
          </rPr>
          <t xml:space="preserve">
P&amp;C Report,Tab Reference Tables: 
persistence </t>
        </r>
      </text>
    </comment>
  </commentList>
</comments>
</file>

<file path=xl/sharedStrings.xml><?xml version="1.0" encoding="utf-8"?>
<sst xmlns="http://schemas.openxmlformats.org/spreadsheetml/2006/main" count="34936" uniqueCount="2887">
  <si>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</si>
  <si>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</si>
  <si>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</si>
  <si>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</si>
  <si>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</si>
  <si>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</si>
  <si>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</si>
  <si>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</si>
  <si>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</si>
  <si>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</si>
  <si>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</si>
  <si>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</si>
  <si>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</si>
  <si>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</si>
  <si>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</si>
  <si>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</si>
  <si>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</si>
  <si>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</si>
  <si>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</si>
  <si>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</si>
  <si>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</si>
  <si>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</si>
  <si>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</si>
  <si>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</si>
  <si>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</si>
  <si>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</si>
  <si>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</si>
  <si>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</si>
  <si>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</si>
  <si>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</si>
  <si>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</si>
  <si>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</si>
  <si>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</si>
  <si>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</si>
  <si>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</si>
  <si>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</si>
  <si>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</si>
  <si>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</si>
  <si>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</si>
  <si>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</si>
  <si>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</si>
  <si>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</si>
  <si>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</si>
  <si>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</si>
  <si>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</si>
  <si>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</si>
  <si>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</si>
  <si>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</si>
  <si>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</si>
  <si>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</si>
  <si>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</si>
  <si>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</si>
  <si>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</si>
  <si>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</si>
  <si>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</si>
  <si>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</si>
  <si>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</si>
  <si>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</si>
  <si>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</si>
  <si>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</si>
  <si>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</si>
  <si>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</si>
  <si>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</si>
  <si>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</si>
  <si>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</si>
  <si>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</si>
  <si>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</si>
  <si>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</si>
  <si>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</si>
  <si>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</si>
  <si>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</si>
  <si>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</si>
  <si>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</si>
  <si>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</si>
  <si>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</si>
  <si>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</si>
  <si>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</si>
  <si>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</si>
  <si>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</si>
  <si>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</si>
  <si>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</si>
  <si>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</si>
  <si>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</si>
  <si>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</si>
  <si>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</si>
  <si>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</si>
  <si>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</si>
  <si>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</si>
  <si>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</si>
  <si>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</si>
  <si>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</si>
  <si>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</si>
  <si>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</si>
  <si>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</si>
  <si>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</si>
  <si>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</si>
  <si>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</si>
  <si>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</si>
  <si>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</si>
  <si>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</si>
  <si>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</si>
  <si>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</si>
  <si>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</si>
  <si>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</si>
  <si>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</si>
  <si>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</si>
  <si>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</si>
  <si>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</si>
  <si>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</si>
  <si>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</si>
  <si>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</si>
  <si>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</si>
  <si>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</si>
  <si>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</si>
  <si>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</si>
  <si>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</si>
  <si>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</si>
  <si>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</si>
  <si>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</si>
  <si>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</si>
  <si>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</si>
  <si>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</si>
  <si>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</si>
  <si>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</si>
  <si>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</si>
  <si>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</si>
  <si>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</si>
  <si>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</si>
  <si>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</si>
  <si>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</si>
  <si>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</si>
  <si>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</si>
  <si>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</si>
  <si>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</si>
  <si>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</si>
  <si>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</si>
  <si>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</si>
  <si>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</si>
  <si>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</si>
  <si>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</si>
  <si>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</si>
  <si>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</si>
  <si>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</si>
  <si>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</si>
  <si>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</si>
  <si>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</si>
  <si>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</si>
  <si>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</si>
  <si>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</si>
  <si>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</si>
  <si>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</si>
  <si>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</si>
  <si>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</si>
  <si>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</si>
  <si>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</si>
  <si>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</si>
  <si>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</si>
  <si>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</si>
  <si>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</si>
  <si>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</si>
  <si>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</si>
  <si>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</si>
  <si>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</si>
  <si>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</si>
  <si>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</si>
  <si>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</si>
  <si>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</si>
  <si>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</si>
  <si>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</si>
  <si>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</si>
  <si>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</si>
  <si>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</si>
  <si>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</si>
  <si>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</si>
  <si>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</si>
  <si>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</si>
  <si>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</si>
  <si>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</si>
  <si>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</si>
  <si>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</si>
  <si>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</si>
  <si>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</si>
  <si>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</si>
  <si>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</si>
  <si>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</si>
  <si>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</si>
  <si>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</si>
  <si>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</si>
  <si>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</si>
  <si>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</si>
  <si>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</si>
  <si>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</si>
  <si>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</si>
  <si>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</si>
  <si>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</si>
  <si>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</si>
  <si>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</si>
  <si>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</si>
  <si>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</si>
  <si>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</si>
  <si>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</si>
  <si>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</si>
  <si>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</si>
  <si>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</si>
  <si>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</si>
  <si>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</si>
  <si>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</si>
  <si>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</si>
  <si>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</si>
  <si>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</si>
  <si>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</si>
  <si>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</si>
  <si>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</si>
  <si>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</si>
  <si>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</si>
  <si>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</si>
  <si>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</si>
  <si>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</si>
  <si>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</si>
  <si>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</si>
  <si>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</si>
  <si>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</si>
  <si>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</si>
  <si>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</si>
  <si>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</si>
  <si>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</si>
  <si>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</si>
  <si>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</si>
  <si>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</si>
  <si>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</si>
  <si>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</si>
  <si>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</si>
  <si>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</si>
  <si>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</si>
  <si>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</si>
  <si>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</si>
  <si>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</si>
  <si>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</si>
  <si>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</si>
  <si>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</si>
  <si>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</si>
  <si>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</si>
  <si>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</si>
  <si>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</si>
  <si>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</si>
  <si>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</si>
  <si>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</si>
  <si>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</si>
  <si>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</si>
  <si>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</si>
  <si>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</si>
  <si>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</si>
  <si>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</si>
  <si>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</si>
  <si>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</si>
  <si>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</si>
  <si>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</si>
  <si>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</si>
  <si>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</si>
  <si>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</si>
  <si>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</si>
  <si>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</si>
  <si>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</si>
  <si>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</si>
  <si>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</si>
  <si>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</si>
  <si>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</si>
  <si>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</si>
  <si>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</si>
  <si>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</si>
  <si>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</si>
  <si>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</si>
  <si>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</si>
  <si>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</si>
  <si>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</si>
  <si>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</si>
  <si>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</si>
  <si>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</si>
  <si>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</si>
  <si>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</si>
  <si>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</si>
  <si>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</si>
  <si>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</si>
  <si>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</si>
  <si>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</si>
  <si>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</si>
  <si>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</si>
  <si>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</si>
  <si>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</si>
  <si>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</si>
  <si>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</si>
  <si>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</si>
  <si>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</si>
  <si>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</si>
  <si>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</si>
  <si>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</si>
  <si>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</si>
  <si>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</si>
  <si>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</si>
  <si>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</si>
  <si>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</si>
  <si>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</si>
  <si>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</si>
  <si>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</si>
  <si>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</si>
  <si>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</si>
  <si>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</si>
  <si>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</si>
  <si>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</si>
  <si>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</si>
  <si>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</si>
  <si>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</si>
  <si>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</si>
  <si>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</si>
  <si>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</si>
  <si>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</si>
  <si>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</si>
  <si>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</si>
  <si>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</si>
  <si>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</si>
  <si>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</si>
  <si>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</si>
  <si>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</si>
  <si>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</si>
  <si>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</si>
  <si>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</si>
  <si>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</si>
  <si>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</si>
  <si>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</si>
  <si>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</si>
  <si>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</si>
  <si>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</si>
  <si>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</si>
  <si>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</si>
  <si>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</si>
  <si>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</si>
  <si>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</si>
  <si>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</si>
  <si>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</si>
  <si>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</si>
  <si>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</si>
  <si>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</si>
  <si>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</si>
  <si>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</si>
  <si>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</si>
  <si>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</si>
  <si>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</si>
  <si>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</si>
  <si>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</si>
  <si>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</si>
  <si>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</si>
  <si>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</si>
  <si>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</si>
  <si>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</si>
  <si>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</si>
  <si>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</si>
  <si>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</si>
  <si>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</si>
  <si>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</si>
  <si>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</si>
  <si>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</si>
  <si>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</si>
  <si>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</si>
  <si>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</si>
  <si>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</si>
  <si>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</si>
  <si>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</si>
  <si>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</si>
  <si>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</si>
  <si>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</si>
  <si>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</si>
  <si>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</si>
  <si>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</si>
  <si>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</si>
  <si>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</si>
  <si>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</si>
  <si>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</si>
  <si>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</si>
  <si>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</si>
  <si>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</si>
  <si>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</si>
  <si>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</si>
  <si>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</si>
  <si>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</si>
  <si>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</si>
  <si>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</si>
  <si>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</si>
  <si>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</si>
  <si>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</si>
  <si>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</si>
  <si>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</si>
  <si>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</si>
  <si>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</si>
  <si>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</si>
  <si>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</si>
  <si>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</si>
  <si>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</si>
  <si>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</si>
  <si>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</si>
  <si>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</si>
  <si>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</si>
  <si>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</si>
  <si>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</si>
  <si>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</si>
  <si>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</si>
  <si>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</si>
  <si>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</si>
  <si>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</si>
  <si>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</si>
  <si>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</si>
  <si>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</si>
  <si>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</si>
  <si>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</si>
  <si>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</si>
  <si>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</si>
  <si>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</si>
  <si>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</si>
  <si>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</si>
  <si>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</si>
  <si>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</si>
  <si>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</si>
  <si>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</si>
  <si>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</si>
  <si>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</si>
  <si>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</si>
  <si>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</si>
  <si>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</si>
  <si>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</si>
  <si>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</si>
  <si>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</si>
  <si>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</si>
  <si>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</si>
  <si>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</si>
  <si>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</si>
  <si>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</si>
  <si>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</si>
  <si>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</si>
  <si>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</si>
  <si>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</si>
  <si>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</si>
  <si>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</si>
  <si>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</si>
  <si>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</si>
  <si>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</si>
  <si>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</si>
  <si>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</si>
  <si>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</si>
  <si>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</si>
  <si>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</si>
  <si>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</si>
  <si>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</si>
  <si>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</si>
  <si>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</si>
  <si>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</si>
  <si>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</si>
  <si>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</si>
  <si>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</si>
  <si>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</si>
  <si>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</si>
  <si>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</si>
  <si>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</si>
  <si>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</si>
  <si>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</si>
  <si>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</si>
  <si>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</si>
  <si>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</si>
  <si>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</si>
  <si>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</si>
  <si>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</si>
  <si>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</si>
  <si>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</si>
  <si>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</si>
  <si>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</si>
  <si>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</si>
  <si>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</si>
  <si>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</si>
  <si>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</si>
  <si>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</si>
  <si>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</si>
  <si>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</si>
  <si>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</si>
  <si>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</si>
  <si>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</si>
  <si>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</si>
  <si>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</si>
  <si>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</si>
  <si>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</si>
  <si>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</si>
  <si>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</si>
  <si>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</si>
  <si>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</si>
  <si>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</si>
  <si>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</si>
  <si>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</si>
  <si>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</si>
  <si>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</si>
  <si>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</si>
  <si>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</si>
  <si>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</si>
  <si>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</si>
  <si>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</si>
  <si>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</si>
  <si>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</si>
  <si>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</si>
  <si>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</si>
  <si>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</si>
  <si>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</si>
  <si>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</si>
  <si>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</si>
  <si>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</si>
  <si>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</si>
  <si>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</si>
  <si>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</si>
  <si>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</si>
  <si>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</si>
  <si>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</si>
  <si>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</si>
  <si>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</si>
  <si>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</si>
  <si>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</si>
  <si>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</si>
  <si>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</si>
  <si>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</si>
  <si>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</si>
  <si>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</si>
  <si>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</si>
  <si>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</si>
  <si>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</si>
  <si>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</si>
  <si>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</si>
  <si>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</si>
  <si>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</si>
  <si>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</si>
  <si>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</si>
  <si>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</si>
  <si>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</si>
  <si>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</si>
  <si>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</si>
  <si>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</si>
  <si>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</si>
  <si>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</si>
  <si>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</si>
  <si>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</si>
  <si>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</si>
  <si>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</si>
  <si>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</si>
  <si>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</si>
  <si>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</si>
  <si>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</si>
  <si>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</si>
  <si>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</si>
  <si>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</si>
  <si>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</si>
  <si>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</si>
  <si>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</si>
  <si>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</si>
  <si>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</si>
  <si>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</si>
  <si>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</si>
  <si>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</si>
  <si>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</si>
  <si>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</si>
  <si>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</si>
  <si>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</si>
  <si>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</si>
  <si>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</si>
  <si>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</si>
  <si>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</si>
  <si>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</si>
  <si>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</si>
  <si>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</si>
  <si>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</si>
  <si>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</si>
  <si>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</si>
  <si>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</si>
  <si>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</si>
  <si>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</si>
  <si>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</si>
  <si>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</si>
  <si>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</si>
  <si>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</si>
  <si>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</si>
  <si>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</si>
  <si>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</si>
  <si>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</si>
  <si>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</si>
  <si>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</si>
  <si>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</si>
  <si>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</si>
  <si>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</si>
  <si>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</si>
  <si>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</si>
  <si>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</si>
  <si>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</si>
  <si>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</si>
  <si>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</si>
  <si>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</si>
  <si>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</si>
  <si>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</si>
  <si>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</si>
  <si>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</si>
  <si>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</si>
  <si>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</si>
  <si>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</si>
  <si>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</si>
  <si>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</si>
  <si>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</si>
  <si>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</si>
  <si>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</si>
  <si>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</si>
  <si>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</si>
  <si>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</si>
  <si>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</si>
  <si>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</si>
  <si>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</si>
  <si>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</si>
  <si>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</si>
  <si>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</si>
  <si>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</si>
  <si>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</si>
  <si>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</si>
  <si>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</si>
  <si>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</si>
  <si>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</si>
  <si>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</si>
  <si>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</si>
  <si>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</si>
  <si>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</si>
  <si>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</si>
  <si>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</si>
  <si>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</si>
  <si>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</si>
  <si>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</si>
  <si>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</si>
  <si>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</si>
  <si>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</si>
  <si>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</si>
  <si>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</si>
  <si>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</si>
  <si>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</si>
  <si>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</si>
  <si>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</si>
  <si>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</si>
  <si>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</si>
  <si>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</si>
  <si>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</si>
  <si>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</si>
  <si>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</si>
  <si>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</si>
  <si>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</si>
  <si>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</si>
  <si>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</si>
  <si>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</si>
  <si>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</si>
  <si>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</si>
  <si>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</si>
  <si>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</si>
  <si>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</si>
  <si>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</si>
  <si>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</si>
  <si>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</si>
  <si>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</si>
  <si>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</si>
  <si>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</si>
  <si>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</si>
  <si>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</si>
  <si>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</si>
  <si>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</si>
  <si>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</si>
  <si>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</si>
  <si>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</si>
  <si>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</si>
  <si>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</si>
  <si>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</si>
  <si>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</si>
  <si>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</si>
  <si>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</si>
  <si>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</si>
  <si>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</si>
  <si>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</si>
  <si>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</si>
  <si>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</si>
  <si>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</si>
  <si>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</si>
  <si>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</si>
  <si>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</si>
  <si>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</si>
  <si>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</si>
  <si>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</si>
  <si>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</si>
  <si>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</si>
  <si>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</si>
  <si>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</si>
  <si>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</si>
  <si>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</si>
  <si>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</si>
  <si>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</si>
  <si>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</si>
  <si>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</si>
  <si>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</si>
  <si>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</si>
  <si>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</si>
  <si>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</si>
  <si>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</si>
  <si>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</si>
  <si>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</si>
  <si>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</si>
  <si>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</si>
  <si>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</si>
  <si>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</si>
  <si>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</si>
  <si>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</si>
  <si>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</si>
  <si>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</si>
  <si>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</si>
  <si>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</si>
  <si>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EB-2021-XXXX</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</si>
  <si>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</si>
  <si>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</si>
  <si>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</si>
  <si>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</si>
  <si>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</si>
  <si>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</si>
  <si>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</si>
  <si>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</si>
  <si>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</si>
  <si>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</si>
  <si>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</si>
  <si>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</si>
  <si>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</si>
  <si>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</si>
  <si>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</si>
  <si>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</si>
  <si>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</si>
  <si>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</si>
  <si>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</si>
  <si>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</si>
  <si>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</si>
  <si>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</si>
  <si>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</si>
  <si>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</si>
  <si>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</si>
  <si>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</si>
  <si>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</si>
  <si>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</si>
  <si>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</si>
  <si>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</si>
  <si>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</si>
  <si>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</si>
  <si>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</si>
  <si>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</si>
  <si>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</si>
  <si>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</si>
  <si>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</si>
  <si>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</si>
  <si>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</si>
  <si>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</si>
  <si>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</si>
  <si>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</si>
  <si>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</si>
  <si>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</si>
  <si>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</si>
  <si>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</si>
  <si>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</si>
  <si>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</si>
  <si>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</si>
  <si>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</si>
  <si>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</si>
  <si>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</si>
  <si>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</si>
  <si>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</si>
  <si>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</si>
  <si>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</si>
  <si>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</si>
  <si>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</si>
  <si>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</si>
  <si>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</si>
  <si>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</si>
  <si>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</si>
  <si>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</si>
  <si>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</si>
  <si>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</si>
  <si>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</si>
  <si>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</si>
  <si>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</si>
  <si>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</si>
  <si>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</si>
  <si>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</si>
  <si>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</si>
  <si>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</si>
  <si>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</si>
  <si>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</si>
  <si>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</si>
  <si>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</si>
  <si>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</si>
  <si>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</si>
  <si>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</si>
  <si>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</si>
  <si>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</si>
  <si>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</si>
  <si>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</si>
  <si>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</si>
  <si>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</si>
  <si>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</si>
  <si>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</si>
  <si>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</si>
  <si>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</si>
  <si>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</si>
  <si>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</si>
  <si>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</si>
  <si>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</si>
  <si>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</si>
  <si>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</si>
  <si>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</si>
  <si>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</si>
  <si>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</si>
  <si>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</si>
  <si>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</si>
  <si>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</si>
  <si>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</si>
  <si>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</si>
  <si>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</si>
  <si>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</si>
  <si>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</si>
  <si>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</si>
  <si>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</si>
  <si>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</si>
  <si>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</si>
  <si>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</si>
  <si>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</si>
  <si>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</si>
  <si>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</si>
  <si>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</si>
  <si>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</si>
  <si>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</si>
  <si>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</si>
  <si>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</si>
  <si>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</si>
  <si>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</si>
  <si>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</si>
  <si>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</si>
  <si>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</si>
  <si>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</si>
  <si>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</si>
  <si>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</si>
  <si>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</si>
  <si>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</si>
  <si>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</si>
  <si>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</si>
  <si>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</si>
  <si>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</si>
  <si>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</si>
  <si>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</si>
  <si>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</si>
  <si>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</si>
  <si>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</si>
  <si>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</si>
  <si>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</si>
  <si>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</si>
  <si>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</si>
  <si>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</si>
  <si>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</si>
  <si>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</si>
  <si>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</si>
  <si>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</si>
  <si>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</si>
  <si>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</si>
  <si>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</si>
  <si>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</si>
  <si>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</si>
  <si>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</si>
  <si>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</si>
  <si>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</si>
  <si>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</si>
  <si>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</si>
  <si>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</si>
  <si>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</si>
  <si>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</si>
  <si>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</si>
  <si>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</si>
  <si>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</si>
  <si>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</si>
  <si>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</si>
  <si>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</si>
  <si>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</si>
  <si>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</si>
  <si>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</si>
  <si>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</si>
  <si>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</si>
  <si>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</si>
  <si>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</si>
  <si>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</si>
  <si>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</si>
  <si>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</si>
  <si>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</si>
  <si>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</si>
  <si>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</si>
  <si>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</si>
  <si>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</si>
  <si>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</si>
  <si>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</si>
  <si>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</si>
  <si>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</si>
  <si>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</si>
  <si>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</si>
  <si>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</si>
  <si>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</si>
  <si>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</si>
  <si>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</si>
  <si>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</si>
  <si>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</si>
  <si>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</si>
  <si>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</si>
  <si>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</si>
  <si>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</si>
  <si>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</si>
  <si>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</si>
  <si>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</si>
  <si>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</si>
  <si>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</si>
  <si>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</si>
  <si>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</si>
  <si>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</si>
  <si>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</si>
  <si>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</si>
  <si>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</si>
  <si>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</si>
  <si>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</si>
  <si>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</si>
  <si>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</si>
  <si>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</si>
  <si>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</si>
  <si>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</si>
  <si>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</si>
  <si>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</si>
  <si>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</si>
  <si>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</si>
  <si>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</si>
  <si>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</si>
  <si>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</si>
  <si>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</si>
  <si>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</si>
  <si>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</si>
  <si>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</si>
  <si>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</si>
  <si>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</si>
  <si>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</si>
  <si>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</si>
  <si>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</si>
  <si>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</si>
  <si>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</si>
  <si>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</si>
  <si>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</si>
  <si>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</si>
  <si>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</si>
  <si>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</si>
  <si>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</si>
  <si>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</si>
  <si>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</si>
  <si>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</si>
  <si>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</si>
  <si>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</si>
  <si>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</si>
  <si>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</si>
  <si>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</si>
  <si>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</si>
  <si>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</si>
  <si>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</si>
  <si>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</si>
  <si>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</si>
  <si>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</si>
  <si>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</si>
  <si>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</si>
  <si>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</si>
  <si>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</si>
  <si>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</si>
  <si>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</si>
  <si>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2013 Savings Persisting in 2024</t>
  </si>
  <si>
    <t>Updates</t>
  </si>
  <si>
    <t>Reference</t>
  </si>
  <si>
    <t>Description of Version 1.0</t>
  </si>
  <si>
    <t>Update in Version 1.1</t>
  </si>
  <si>
    <t>Tab 4, Rows 422-424</t>
  </si>
  <si>
    <t>Tab 4, Row 425</t>
  </si>
  <si>
    <t>No row for 2013 Savings Persisting in 2027</t>
  </si>
  <si>
    <t>Added new row for 2013 Savings Persisting in 2027</t>
  </si>
  <si>
    <t>Formulae referenced the wrong year for persisting savings</t>
  </si>
  <si>
    <t>Formulae corrected to retrieve correct persisting savings data</t>
  </si>
  <si>
    <t>Formulae referenced the wrong rate allocation range</t>
  </si>
  <si>
    <t xml:space="preserve">Formulae corrected to match other rows in this range </t>
  </si>
  <si>
    <t>Formulae referenced savings one year later than intended</t>
  </si>
  <si>
    <t>Formulae corrected to retrieve data from correct program year</t>
  </si>
  <si>
    <t>Formulae referenced incorrect cell to determine billing unit</t>
  </si>
  <si>
    <t xml:space="preserve">Formulae corrected to retrieve correct billing unit information </t>
  </si>
  <si>
    <t>Tab 6, C57:C60, H156:H191</t>
  </si>
  <si>
    <t>Cells did not include published OEB interest rates from 2021 Q3 to 2022 Q2</t>
  </si>
  <si>
    <t>Cells updated to include published OEB interest rates from 2021 Q3 to 2022 Q2</t>
  </si>
  <si>
    <r>
      <t xml:space="preserve">Rows labelled as 2013 Savings Persisting in </t>
    </r>
    <r>
      <rPr>
        <b/>
        <u/>
        <sz val="12"/>
        <color theme="1"/>
        <rFont val="Calibri"/>
        <family val="2"/>
        <scheme val="minor"/>
      </rPr>
      <t>2024-2027</t>
    </r>
  </si>
  <si>
    <r>
      <t xml:space="preserve">Corrected labelling to 2013 Savings Persisting in </t>
    </r>
    <r>
      <rPr>
        <b/>
        <u/>
        <sz val="12"/>
        <color theme="1"/>
        <rFont val="Calibri"/>
        <family val="2"/>
        <scheme val="minor"/>
      </rPr>
      <t>2023-2026</t>
    </r>
  </si>
  <si>
    <r>
      <t>Version 1.1 published June</t>
    </r>
    <r>
      <rPr>
        <b/>
        <sz val="12"/>
        <color rgb="FFFF0000"/>
        <rFont val="Arial"/>
        <family val="2"/>
      </rPr>
      <t xml:space="preserve"> </t>
    </r>
    <r>
      <rPr>
        <b/>
        <sz val="12"/>
        <rFont val="Arial"/>
        <family val="2"/>
      </rPr>
      <t>3, 2022</t>
    </r>
  </si>
  <si>
    <r>
      <t>Version 1.2 published June</t>
    </r>
    <r>
      <rPr>
        <b/>
        <sz val="12"/>
        <color rgb="FFFF0000"/>
        <rFont val="Arial"/>
        <family val="2"/>
      </rPr>
      <t xml:space="preserve"> </t>
    </r>
    <r>
      <rPr>
        <b/>
        <sz val="12"/>
        <rFont val="Arial"/>
        <family val="2"/>
      </rPr>
      <t>9, 2022</t>
    </r>
  </si>
  <si>
    <t>Tab 5, Rows 596 to 599 (Columns AG:AR)</t>
  </si>
  <si>
    <t>Tab 4, Rows, 555 to 561 (Columns AO:AZ)</t>
  </si>
  <si>
    <t>Tab 5, Rows 591, 596-599 (Columns AG:AS)</t>
  </si>
  <si>
    <t>Tab 5, Rows 781:789 (Column AF)</t>
  </si>
  <si>
    <t>Tab 5, Row 977 (Columns AI:AR)</t>
  </si>
  <si>
    <t>Tab 5, Rows 1632, 1659, 1686 (Columns AE:AS)</t>
  </si>
  <si>
    <t>Tab 6, I165:V176, I180:V191</t>
  </si>
  <si>
    <t>Formulae referenced the wrong year for forecast savings</t>
  </si>
  <si>
    <t>Formulae referenced the wrong year of total LRAMVA balance</t>
  </si>
  <si>
    <t>Formulae corrected to retrieve correct billing unit information</t>
  </si>
  <si>
    <t>Formulae corrected to retrieve correct forecast savings data</t>
  </si>
  <si>
    <t>Formulae corrected to retrieve correct year of total LRAMVA balance</t>
  </si>
  <si>
    <t>Description of Version 1.1</t>
  </si>
  <si>
    <t>Update in Version 1.2</t>
  </si>
  <si>
    <t>CDM Project List</t>
  </si>
  <si>
    <t>Framework</t>
  </si>
  <si>
    <t>Application ID</t>
  </si>
  <si>
    <t>Reporting Year</t>
  </si>
  <si>
    <t>Incentive Date</t>
  </si>
  <si>
    <t>Project Completion Date</t>
  </si>
  <si>
    <t>Project Completion Year</t>
  </si>
  <si>
    <t>Project Approved On</t>
  </si>
  <si>
    <t>Project Track</t>
  </si>
  <si>
    <t>Measure Type</t>
  </si>
  <si>
    <t>Rate Class</t>
  </si>
  <si>
    <t>Gross Energy KWH</t>
  </si>
  <si>
    <t>Gross Demand KW</t>
  </si>
  <si>
    <t>NTG Energy</t>
  </si>
  <si>
    <t>RR Energy</t>
  </si>
  <si>
    <t>NTG Demand</t>
  </si>
  <si>
    <t>RR Demand</t>
  </si>
  <si>
    <t>Net Energy KWH</t>
  </si>
  <si>
    <t>Net Demand KW</t>
  </si>
  <si>
    <t>CFF</t>
  </si>
  <si>
    <t>London Hydro Inc.</t>
  </si>
  <si>
    <t>Custom</t>
  </si>
  <si>
    <t>GS&lt;50</t>
  </si>
  <si>
    <t>Prescriptive</t>
  </si>
  <si>
    <t>GS&gt;50</t>
  </si>
  <si>
    <t>Engineered</t>
  </si>
  <si>
    <t>LU</t>
  </si>
  <si>
    <t>114100</t>
  </si>
  <si>
    <t/>
  </si>
  <si>
    <t>138016</t>
  </si>
  <si>
    <t>147931</t>
  </si>
  <si>
    <t>150912</t>
  </si>
  <si>
    <t>155193</t>
  </si>
  <si>
    <t>155336</t>
  </si>
  <si>
    <t>160118</t>
  </si>
  <si>
    <t>162404</t>
  </si>
  <si>
    <t>162823</t>
  </si>
  <si>
    <t>162824</t>
  </si>
  <si>
    <t>168725</t>
  </si>
  <si>
    <t>170248</t>
  </si>
  <si>
    <t>171012</t>
  </si>
  <si>
    <t>173348</t>
  </si>
  <si>
    <t>173713</t>
  </si>
  <si>
    <t>175197</t>
  </si>
  <si>
    <t>175212</t>
  </si>
  <si>
    <t>175336</t>
  </si>
  <si>
    <t>175355</t>
  </si>
  <si>
    <t>175395</t>
  </si>
  <si>
    <t>175403</t>
  </si>
  <si>
    <t>175442</t>
  </si>
  <si>
    <t>175465</t>
  </si>
  <si>
    <t>175491</t>
  </si>
  <si>
    <t>175630</t>
  </si>
  <si>
    <t>175632</t>
  </si>
  <si>
    <t>175633</t>
  </si>
  <si>
    <t>175634</t>
  </si>
  <si>
    <t>175772</t>
  </si>
  <si>
    <t>175811</t>
  </si>
  <si>
    <t>175974</t>
  </si>
  <si>
    <t>176141</t>
  </si>
  <si>
    <t>176193</t>
  </si>
  <si>
    <t>177057</t>
  </si>
  <si>
    <t>178352</t>
  </si>
  <si>
    <t>178467</t>
  </si>
  <si>
    <t>178985</t>
  </si>
  <si>
    <t>180259</t>
  </si>
  <si>
    <t>180986</t>
  </si>
  <si>
    <t>181660</t>
  </si>
  <si>
    <t>181809</t>
  </si>
  <si>
    <t>182273</t>
  </si>
  <si>
    <t>183328</t>
  </si>
  <si>
    <t>183682</t>
  </si>
  <si>
    <t>183876</t>
  </si>
  <si>
    <t>184187</t>
  </si>
  <si>
    <t>184592</t>
  </si>
  <si>
    <t>184666</t>
  </si>
  <si>
    <t>184693</t>
  </si>
  <si>
    <t>184823</t>
  </si>
  <si>
    <t>184961</t>
  </si>
  <si>
    <t>185049</t>
  </si>
  <si>
    <t>185229</t>
  </si>
  <si>
    <t>185570</t>
  </si>
  <si>
    <t>185712</t>
  </si>
  <si>
    <t>185788</t>
  </si>
  <si>
    <t>185827</t>
  </si>
  <si>
    <t>185984</t>
  </si>
  <si>
    <t>186054</t>
  </si>
  <si>
    <t>186841</t>
  </si>
  <si>
    <t>186872</t>
  </si>
  <si>
    <t>186945</t>
  </si>
  <si>
    <t>186985</t>
  </si>
  <si>
    <t>187164</t>
  </si>
  <si>
    <t>187290</t>
  </si>
  <si>
    <t>187390</t>
  </si>
  <si>
    <t>187606</t>
  </si>
  <si>
    <t>187636</t>
  </si>
  <si>
    <t>187730</t>
  </si>
  <si>
    <t>187732</t>
  </si>
  <si>
    <t>188536</t>
  </si>
  <si>
    <t>188574</t>
  </si>
  <si>
    <t>188639</t>
  </si>
  <si>
    <t>188651</t>
  </si>
  <si>
    <t>188681</t>
  </si>
  <si>
    <t>188848</t>
  </si>
  <si>
    <t>188972</t>
  </si>
  <si>
    <t>189155</t>
  </si>
  <si>
    <t>189397</t>
  </si>
  <si>
    <t>189673</t>
  </si>
  <si>
    <t>189717</t>
  </si>
  <si>
    <t>189831</t>
  </si>
  <si>
    <t>189834</t>
  </si>
  <si>
    <t>189861</t>
  </si>
  <si>
    <t>190012</t>
  </si>
  <si>
    <t>190117</t>
  </si>
  <si>
    <t>190124</t>
  </si>
  <si>
    <t>190303</t>
  </si>
  <si>
    <t>190355</t>
  </si>
  <si>
    <t>190401</t>
  </si>
  <si>
    <t>190471</t>
  </si>
  <si>
    <t>190696</t>
  </si>
  <si>
    <t>190776</t>
  </si>
  <si>
    <t>190861</t>
  </si>
  <si>
    <t>191013</t>
  </si>
  <si>
    <t>191196</t>
  </si>
  <si>
    <t>191244</t>
  </si>
  <si>
    <t>191267</t>
  </si>
  <si>
    <t>191304</t>
  </si>
  <si>
    <t>191312</t>
  </si>
  <si>
    <t>191526</t>
  </si>
  <si>
    <t>191626</t>
  </si>
  <si>
    <t>191675</t>
  </si>
  <si>
    <t>191894</t>
  </si>
  <si>
    <t>191970</t>
  </si>
  <si>
    <t>192197</t>
  </si>
  <si>
    <t>192204</t>
  </si>
  <si>
    <t>192207</t>
  </si>
  <si>
    <t>192223</t>
  </si>
  <si>
    <t>192264</t>
  </si>
  <si>
    <t>192296</t>
  </si>
  <si>
    <t>192328</t>
  </si>
  <si>
    <t>192329</t>
  </si>
  <si>
    <t>192364</t>
  </si>
  <si>
    <t>192399</t>
  </si>
  <si>
    <t>192521</t>
  </si>
  <si>
    <t>192575</t>
  </si>
  <si>
    <t>192652</t>
  </si>
  <si>
    <t>192757</t>
  </si>
  <si>
    <t>192946</t>
  </si>
  <si>
    <t>193011</t>
  </si>
  <si>
    <t>193015</t>
  </si>
  <si>
    <t>193018</t>
  </si>
  <si>
    <t>193020</t>
  </si>
  <si>
    <t>193023</t>
  </si>
  <si>
    <t>193480</t>
  </si>
  <si>
    <t>193577</t>
  </si>
  <si>
    <t>193846</t>
  </si>
  <si>
    <t>193918</t>
  </si>
  <si>
    <t>193921</t>
  </si>
  <si>
    <t>194090</t>
  </si>
  <si>
    <t>194568</t>
  </si>
  <si>
    <t>194790</t>
  </si>
  <si>
    <t>194848</t>
  </si>
  <si>
    <t>195099</t>
  </si>
  <si>
    <t>195149</t>
  </si>
  <si>
    <t>195342</t>
  </si>
  <si>
    <t>195391</t>
  </si>
  <si>
    <t>195791</t>
  </si>
  <si>
    <t>195871</t>
  </si>
  <si>
    <t>196153</t>
  </si>
  <si>
    <t>196164</t>
  </si>
  <si>
    <t>196265</t>
  </si>
  <si>
    <t>196374</t>
  </si>
  <si>
    <t>196425</t>
  </si>
  <si>
    <t>196979</t>
  </si>
  <si>
    <t>197023</t>
  </si>
  <si>
    <t>197026</t>
  </si>
  <si>
    <t>197350</t>
  </si>
  <si>
    <t>197351</t>
  </si>
  <si>
    <t>197649</t>
  </si>
  <si>
    <t>197852</t>
  </si>
  <si>
    <t>197936</t>
  </si>
  <si>
    <t>197969</t>
  </si>
  <si>
    <t>198202</t>
  </si>
  <si>
    <t>198723</t>
  </si>
  <si>
    <t>198900</t>
  </si>
  <si>
    <t>199842</t>
  </si>
  <si>
    <t>200465</t>
  </si>
  <si>
    <t>M138017</t>
  </si>
  <si>
    <t>M150040</t>
  </si>
  <si>
    <t>M158207</t>
  </si>
  <si>
    <t>M166185</t>
  </si>
  <si>
    <t>M166608</t>
  </si>
  <si>
    <t>M166795</t>
  </si>
  <si>
    <t>M167515</t>
  </si>
  <si>
    <t>M175412</t>
  </si>
  <si>
    <t>M175782</t>
  </si>
  <si>
    <t>M177152</t>
  </si>
  <si>
    <t>M178353</t>
  </si>
  <si>
    <t>M179152</t>
  </si>
  <si>
    <t>M180044</t>
  </si>
  <si>
    <t>M180103</t>
  </si>
  <si>
    <t>M180344</t>
  </si>
  <si>
    <t>M180515</t>
  </si>
  <si>
    <t>M181657</t>
  </si>
  <si>
    <t>M181659</t>
  </si>
  <si>
    <t>M181661</t>
  </si>
  <si>
    <t>M181662</t>
  </si>
  <si>
    <t>M181665</t>
  </si>
  <si>
    <t>M181689</t>
  </si>
  <si>
    <t>M182450</t>
  </si>
  <si>
    <t>M182470</t>
  </si>
  <si>
    <t>M183087</t>
  </si>
  <si>
    <t>M183441</t>
  </si>
  <si>
    <t>M183823</t>
  </si>
  <si>
    <t>M184660</t>
  </si>
  <si>
    <t>M184754</t>
  </si>
  <si>
    <t>M184755</t>
  </si>
  <si>
    <t>M185681</t>
  </si>
  <si>
    <t>M185683</t>
  </si>
  <si>
    <t>M185899</t>
  </si>
  <si>
    <t>M186087</t>
  </si>
  <si>
    <t>M186258</t>
  </si>
  <si>
    <t>M186337</t>
  </si>
  <si>
    <t>M186373</t>
  </si>
  <si>
    <t>M187387</t>
  </si>
  <si>
    <t>M187487</t>
  </si>
  <si>
    <t>M187522</t>
  </si>
  <si>
    <t>M188039</t>
  </si>
  <si>
    <t>M188304</t>
  </si>
  <si>
    <t>M188322</t>
  </si>
  <si>
    <t>M188415</t>
  </si>
  <si>
    <t>M189131</t>
  </si>
  <si>
    <t>M189133</t>
  </si>
  <si>
    <t>M189403</t>
  </si>
  <si>
    <t>M189857</t>
  </si>
  <si>
    <t>M189858</t>
  </si>
  <si>
    <t>M189860</t>
  </si>
  <si>
    <t>M190122</t>
  </si>
  <si>
    <t>M190144</t>
  </si>
  <si>
    <t>M190443</t>
  </si>
  <si>
    <t>M190451</t>
  </si>
  <si>
    <t>M190616</t>
  </si>
  <si>
    <t>M190665</t>
  </si>
  <si>
    <t>M190698</t>
  </si>
  <si>
    <t>M191240</t>
  </si>
  <si>
    <t>M191321</t>
  </si>
  <si>
    <t>M191429</t>
  </si>
  <si>
    <t>M192010</t>
  </si>
  <si>
    <t>M192065</t>
  </si>
  <si>
    <t>M192154</t>
  </si>
  <si>
    <t>M192158</t>
  </si>
  <si>
    <t>M192370</t>
  </si>
  <si>
    <t>M192391</t>
  </si>
  <si>
    <t>M192395</t>
  </si>
  <si>
    <t>M192632</t>
  </si>
  <si>
    <t>M192823</t>
  </si>
  <si>
    <t>M192937</t>
  </si>
  <si>
    <t>M192948</t>
  </si>
  <si>
    <t>M193461</t>
  </si>
  <si>
    <t>M193472</t>
  </si>
  <si>
    <t>M193716</t>
  </si>
  <si>
    <t>M194011</t>
  </si>
  <si>
    <t>M194129</t>
  </si>
  <si>
    <t>M194286</t>
  </si>
  <si>
    <t>M194309</t>
  </si>
  <si>
    <t>M194365</t>
  </si>
  <si>
    <t>M194819</t>
  </si>
  <si>
    <t>M194843</t>
  </si>
  <si>
    <t>M194940</t>
  </si>
  <si>
    <t>M194988</t>
  </si>
  <si>
    <t>M195308</t>
  </si>
  <si>
    <t>M195388</t>
  </si>
  <si>
    <t>M195701</t>
  </si>
  <si>
    <t>M195707</t>
  </si>
  <si>
    <t>M195772</t>
  </si>
  <si>
    <t>M195803</t>
  </si>
  <si>
    <t>M195805</t>
  </si>
  <si>
    <t>M195807</t>
  </si>
  <si>
    <t>M196078</t>
  </si>
  <si>
    <t>M196125</t>
  </si>
  <si>
    <t>M196171</t>
  </si>
  <si>
    <t>M196939</t>
  </si>
  <si>
    <t>M197170</t>
  </si>
  <si>
    <t>M197179</t>
  </si>
  <si>
    <t>M197310</t>
  </si>
  <si>
    <t>M197411</t>
  </si>
  <si>
    <t>M197629</t>
  </si>
  <si>
    <t>M198207</t>
  </si>
  <si>
    <t>M199701</t>
  </si>
  <si>
    <t>T100084</t>
  </si>
  <si>
    <t>T100088</t>
  </si>
  <si>
    <t>T100105</t>
  </si>
  <si>
    <t>T100107</t>
  </si>
  <si>
    <t>T100108</t>
  </si>
  <si>
    <t>T100115</t>
  </si>
  <si>
    <t>T100177</t>
  </si>
  <si>
    <t>T100196</t>
  </si>
  <si>
    <t>T100197</t>
  </si>
  <si>
    <t>T100230</t>
  </si>
  <si>
    <t>T100280</t>
  </si>
  <si>
    <t>T100436</t>
  </si>
  <si>
    <t>T100591</t>
  </si>
  <si>
    <t>T100607</t>
  </si>
  <si>
    <t>T100683</t>
  </si>
  <si>
    <t>T100773</t>
  </si>
  <si>
    <t>T100851</t>
  </si>
  <si>
    <t>T100852</t>
  </si>
  <si>
    <t>T100908</t>
  </si>
  <si>
    <t>T100930</t>
  </si>
  <si>
    <t>T100931</t>
  </si>
  <si>
    <t>T100934</t>
  </si>
  <si>
    <t>T100980</t>
  </si>
  <si>
    <t>T101014</t>
  </si>
  <si>
    <t>T101017</t>
  </si>
  <si>
    <t>T101020</t>
  </si>
  <si>
    <t>T101050</t>
  </si>
  <si>
    <t>T101054</t>
  </si>
  <si>
    <t>T101055</t>
  </si>
  <si>
    <t>T101056</t>
  </si>
  <si>
    <t>T101057</t>
  </si>
  <si>
    <t>T101077</t>
  </si>
  <si>
    <t>T101109</t>
  </si>
  <si>
    <t>T101312</t>
  </si>
  <si>
    <t>T101928</t>
  </si>
  <si>
    <t>Save On Energy Small Business Lighting Program</t>
  </si>
  <si>
    <t>LH1001-001</t>
  </si>
  <si>
    <t>SBL Standard Incentive</t>
  </si>
  <si>
    <t>Lighting Interior General</t>
  </si>
  <si>
    <t>LH1001-002</t>
  </si>
  <si>
    <t>LH1001-003</t>
  </si>
  <si>
    <t>LH1001-004</t>
  </si>
  <si>
    <t>LH1001-009</t>
  </si>
  <si>
    <t>LH1001-010</t>
  </si>
  <si>
    <t>LH1001-011</t>
  </si>
  <si>
    <t>LH1001-012</t>
  </si>
  <si>
    <t>LH1001-014</t>
  </si>
  <si>
    <t>LH1001-015</t>
  </si>
  <si>
    <t>LH1001-016</t>
  </si>
  <si>
    <t>LH1001-017</t>
  </si>
  <si>
    <t>LH1001-019</t>
  </si>
  <si>
    <t>LH1001-020</t>
  </si>
  <si>
    <t>LH1001-021</t>
  </si>
  <si>
    <t>LH1001-027</t>
  </si>
  <si>
    <t>LH1001-028</t>
  </si>
  <si>
    <t>LH1001-029</t>
  </si>
  <si>
    <t>LH1001-030</t>
  </si>
  <si>
    <t>LH1001-031</t>
  </si>
  <si>
    <t>LH1001-032</t>
  </si>
  <si>
    <t>LH1001-033</t>
  </si>
  <si>
    <t>LH1001-034</t>
  </si>
  <si>
    <t>LH1001-035</t>
  </si>
  <si>
    <t>LH1001-036</t>
  </si>
  <si>
    <t>LH1001-037</t>
  </si>
  <si>
    <t>LH1001-038</t>
  </si>
  <si>
    <t>LH1001-039</t>
  </si>
  <si>
    <t>LH1001-043</t>
  </si>
  <si>
    <t>LH1001-044</t>
  </si>
  <si>
    <t>LH1001-045</t>
  </si>
  <si>
    <t>LH1001-048</t>
  </si>
  <si>
    <t>LH1001-050</t>
  </si>
  <si>
    <t>LH1001-051</t>
  </si>
  <si>
    <t>LH1001-052</t>
  </si>
  <si>
    <t>LH1001-053</t>
  </si>
  <si>
    <t>LH1001-054</t>
  </si>
  <si>
    <t>LH1001-055</t>
  </si>
  <si>
    <t>LH1001-056</t>
  </si>
  <si>
    <t>LH1001-057</t>
  </si>
  <si>
    <t>LH1001-058</t>
  </si>
  <si>
    <t>LH1001-059</t>
  </si>
  <si>
    <t>LH1001-060</t>
  </si>
  <si>
    <t>LH1001-061</t>
  </si>
  <si>
    <t>LH1001-062</t>
  </si>
  <si>
    <t>LH1001-063</t>
  </si>
  <si>
    <t>LH1001-064</t>
  </si>
  <si>
    <t>LH1001-065</t>
  </si>
  <si>
    <t>LH1001-067</t>
  </si>
  <si>
    <t>LH1001-068</t>
  </si>
  <si>
    <t>LH1001-069</t>
  </si>
  <si>
    <t>LH1001-070</t>
  </si>
  <si>
    <t>LH1001-071</t>
  </si>
  <si>
    <t>LH1001-072</t>
  </si>
  <si>
    <t>LH1001-073</t>
  </si>
  <si>
    <t>LH1001-075</t>
  </si>
  <si>
    <t>LH1001-076</t>
  </si>
  <si>
    <t>LH1001-077</t>
  </si>
  <si>
    <t>LH1001-078</t>
  </si>
  <si>
    <t>LH1001-080</t>
  </si>
  <si>
    <t>LH1001-081</t>
  </si>
  <si>
    <t>LH1001-082</t>
  </si>
  <si>
    <t>LH1001-083</t>
  </si>
  <si>
    <t>LH1001-084</t>
  </si>
  <si>
    <t>LH1001-085</t>
  </si>
  <si>
    <t>LH1001-087</t>
  </si>
  <si>
    <t>LH1001-089</t>
  </si>
  <si>
    <t>LH1001-090</t>
  </si>
  <si>
    <t>LH1001-093</t>
  </si>
  <si>
    <t>LH1001-094</t>
  </si>
  <si>
    <t>LH1001-096</t>
  </si>
  <si>
    <t>LH1001-097</t>
  </si>
  <si>
    <t>LH1001-098</t>
  </si>
  <si>
    <t>LH1001-099</t>
  </si>
  <si>
    <t>LH1001-100</t>
  </si>
  <si>
    <t>LH1001-101</t>
  </si>
  <si>
    <t>LH1001-102</t>
  </si>
  <si>
    <t>LH1001-103</t>
  </si>
  <si>
    <t>LH1001-104</t>
  </si>
  <si>
    <t>LH1001-105</t>
  </si>
  <si>
    <t>LH1001-106</t>
  </si>
  <si>
    <t>LH1001-107</t>
  </si>
  <si>
    <t>LH1001-108</t>
  </si>
  <si>
    <t>LH1001-109</t>
  </si>
  <si>
    <t>LH1001-110</t>
  </si>
  <si>
    <t>LH1001-111</t>
  </si>
  <si>
    <t>LH1001-113</t>
  </si>
  <si>
    <t>LH1001-114</t>
  </si>
  <si>
    <t>LH1001-115</t>
  </si>
  <si>
    <t>LH1001-116</t>
  </si>
  <si>
    <t>LH1001-117</t>
  </si>
  <si>
    <t>LH1001-119</t>
  </si>
  <si>
    <t>LH1001-120</t>
  </si>
  <si>
    <t>LH1001-122</t>
  </si>
  <si>
    <t>LH1001-124</t>
  </si>
  <si>
    <t>LH1001-125</t>
  </si>
  <si>
    <t>LH1001-126</t>
  </si>
  <si>
    <t>LH1001-127</t>
  </si>
  <si>
    <t>LH1001-128</t>
  </si>
  <si>
    <t>LH1001-129</t>
  </si>
  <si>
    <t>LH1001-130</t>
  </si>
  <si>
    <t>LH1001-132</t>
  </si>
  <si>
    <t>LH1001-133</t>
  </si>
  <si>
    <t>LH1001-134</t>
  </si>
  <si>
    <t>LH1001-135</t>
  </si>
  <si>
    <t>LH1001-136</t>
  </si>
  <si>
    <t>LH1001-137</t>
  </si>
  <si>
    <t>LH1001-138</t>
  </si>
  <si>
    <t>LH1001-139</t>
  </si>
  <si>
    <t>LH1001-140</t>
  </si>
  <si>
    <t>LH1001-141</t>
  </si>
  <si>
    <t>LH1001-142</t>
  </si>
  <si>
    <t>LH1001-143</t>
  </si>
  <si>
    <t>LH1001-144</t>
  </si>
  <si>
    <t>LH1001-145</t>
  </si>
  <si>
    <t>LH1001-146</t>
  </si>
  <si>
    <t>LH1001-147</t>
  </si>
  <si>
    <t>LH1001-148</t>
  </si>
  <si>
    <t>LH1001-149</t>
  </si>
  <si>
    <t>LH1001-150</t>
  </si>
  <si>
    <t>LH1001-152</t>
  </si>
  <si>
    <t>LH1001-154</t>
  </si>
  <si>
    <t>LH1001-155</t>
  </si>
  <si>
    <t>LH1001-163</t>
  </si>
  <si>
    <t>LH1001-164</t>
  </si>
  <si>
    <t>LH1001-165</t>
  </si>
  <si>
    <t>LH1001-167</t>
  </si>
  <si>
    <t>LH1001-168</t>
  </si>
  <si>
    <t>LH1001-169</t>
  </si>
  <si>
    <t>LH1001-170</t>
  </si>
  <si>
    <t>LH1001-171</t>
  </si>
  <si>
    <t>LH1001-172</t>
  </si>
  <si>
    <t>LH1001-174</t>
  </si>
  <si>
    <t>LH1001-177</t>
  </si>
  <si>
    <t>LH1001-180</t>
  </si>
  <si>
    <t>LH1001-181</t>
  </si>
  <si>
    <t>LH1001-182</t>
  </si>
  <si>
    <t>LH1001-184</t>
  </si>
  <si>
    <t>LH1001-185</t>
  </si>
  <si>
    <t>LH1001-186</t>
  </si>
  <si>
    <t>LH1001-188</t>
  </si>
  <si>
    <t>LH1001-189</t>
  </si>
  <si>
    <t>LH1001-192</t>
  </si>
  <si>
    <t>LH1001-193</t>
  </si>
  <si>
    <t>LH1001-197</t>
  </si>
  <si>
    <t>LH1001-198</t>
  </si>
  <si>
    <t>LH1001-199</t>
  </si>
  <si>
    <t>LH1001-200</t>
  </si>
  <si>
    <t>LH1001-201</t>
  </si>
  <si>
    <t>LH1001-202</t>
  </si>
  <si>
    <t>LH1001-203</t>
  </si>
  <si>
    <t>LH1001-205</t>
  </si>
  <si>
    <t>LH1001-208</t>
  </si>
  <si>
    <t>LH1001-209</t>
  </si>
  <si>
    <t>LH1001-210</t>
  </si>
  <si>
    <t>LH1001-211</t>
  </si>
  <si>
    <t>LH1001-212</t>
  </si>
  <si>
    <t>LH1001-214</t>
  </si>
  <si>
    <t>LH1001-215</t>
  </si>
  <si>
    <t>LH1001-216</t>
  </si>
  <si>
    <t>LH1001-217</t>
  </si>
  <si>
    <t>LH1001-218</t>
  </si>
  <si>
    <t>LH1001-219</t>
  </si>
  <si>
    <t>LH1001-220</t>
  </si>
  <si>
    <t>LH1001-221</t>
  </si>
  <si>
    <t>LH1001-222</t>
  </si>
  <si>
    <t>LH1001-223</t>
  </si>
  <si>
    <t>LH1001-224</t>
  </si>
  <si>
    <t>LH1001-225</t>
  </si>
  <si>
    <t>LH1001-226</t>
  </si>
  <si>
    <t>LH1001-227</t>
  </si>
  <si>
    <t>LH1001-228</t>
  </si>
  <si>
    <t>LH1001-229</t>
  </si>
  <si>
    <t>LH1001-230</t>
  </si>
  <si>
    <t>LH1001-231</t>
  </si>
  <si>
    <t>LH1001-232</t>
  </si>
  <si>
    <t>LH1001-233</t>
  </si>
  <si>
    <t>LH1001-234</t>
  </si>
  <si>
    <t>LH1001-236</t>
  </si>
  <si>
    <t>LH1001-238</t>
  </si>
  <si>
    <t>LH1001-239</t>
  </si>
  <si>
    <t>LH1001-241</t>
  </si>
  <si>
    <t>LH1001-246</t>
  </si>
  <si>
    <t>LH1001-247</t>
  </si>
  <si>
    <t>LH1001-249</t>
  </si>
  <si>
    <t>LH1001-250</t>
  </si>
  <si>
    <t>LH1001-251</t>
  </si>
  <si>
    <t>LH1001-252</t>
  </si>
  <si>
    <t>LH1001-253</t>
  </si>
  <si>
    <t>LH1001-254</t>
  </si>
  <si>
    <t>LH1001-257</t>
  </si>
  <si>
    <t>LH1001-258</t>
  </si>
  <si>
    <t>LH1001-259</t>
  </si>
  <si>
    <t>LH1001-261</t>
  </si>
  <si>
    <t>LH1001-263</t>
  </si>
  <si>
    <t>LH1001-264</t>
  </si>
  <si>
    <t>LH1001-266</t>
  </si>
  <si>
    <t>LH1001-267</t>
  </si>
  <si>
    <t>LH1001-268</t>
  </si>
  <si>
    <t>LH1001-270</t>
  </si>
  <si>
    <t>LH1001-271</t>
  </si>
  <si>
    <t>LH1001-272</t>
  </si>
  <si>
    <t>LH1001-273</t>
  </si>
  <si>
    <t>LH1001-274</t>
  </si>
  <si>
    <t>LH1001-275</t>
  </si>
  <si>
    <t>LH1001-276</t>
  </si>
  <si>
    <t>LH1001-277</t>
  </si>
  <si>
    <t>LH1001-279</t>
  </si>
  <si>
    <t>LH1001-280</t>
  </si>
  <si>
    <t>LH1001-281</t>
  </si>
  <si>
    <t>LH1001-282</t>
  </si>
  <si>
    <t>LH1001-283</t>
  </si>
  <si>
    <t>LH1001-284</t>
  </si>
  <si>
    <t>LH1001-285</t>
  </si>
  <si>
    <t>LH1001-286</t>
  </si>
  <si>
    <t>LH1001-287</t>
  </si>
  <si>
    <t>LH1001-288</t>
  </si>
  <si>
    <t>LH1001-289</t>
  </si>
  <si>
    <t>LH1001-290</t>
  </si>
  <si>
    <t>LH1001-291</t>
  </si>
  <si>
    <t>LH1001-292</t>
  </si>
  <si>
    <t>LH1001-293</t>
  </si>
  <si>
    <t>LH1001-294</t>
  </si>
  <si>
    <t>LH1001-296</t>
  </si>
  <si>
    <t>LH1001-297</t>
  </si>
  <si>
    <t>LH1001-300</t>
  </si>
  <si>
    <t>LH1001-301</t>
  </si>
  <si>
    <t>LH1001-303</t>
  </si>
  <si>
    <t>LH1001-304</t>
  </si>
  <si>
    <t>LH1001-305</t>
  </si>
  <si>
    <t>LH1001-306</t>
  </si>
  <si>
    <t>LH1001-307</t>
  </si>
  <si>
    <t>LH1001-308</t>
  </si>
  <si>
    <t>LH1001-309</t>
  </si>
  <si>
    <t>LH1001-310</t>
  </si>
  <si>
    <t>LH1001-311</t>
  </si>
  <si>
    <t>LH1001-312</t>
  </si>
  <si>
    <t>LH1001-313</t>
  </si>
  <si>
    <t>LH1001-314</t>
  </si>
  <si>
    <t>LH1001-315</t>
  </si>
  <si>
    <t>LH1001-316</t>
  </si>
  <si>
    <t>LH1001-317</t>
  </si>
  <si>
    <t>LH1001-318</t>
  </si>
  <si>
    <t>LH1001-319</t>
  </si>
  <si>
    <t>LH1001-320</t>
  </si>
  <si>
    <t>LH1001-321</t>
  </si>
  <si>
    <t>LH1001-324</t>
  </si>
  <si>
    <t>LH1001-325</t>
  </si>
  <si>
    <t>LH1001-326</t>
  </si>
  <si>
    <t>LH1001-327</t>
  </si>
  <si>
    <t>LH1001-328</t>
  </si>
  <si>
    <t>LH1001-329</t>
  </si>
  <si>
    <t>LH1001-330</t>
  </si>
  <si>
    <t>LH1001-331</t>
  </si>
  <si>
    <t>LH1001-332</t>
  </si>
  <si>
    <t>LH1001-335</t>
  </si>
  <si>
    <t>LH1001-336</t>
  </si>
  <si>
    <t>LH1001-338</t>
  </si>
  <si>
    <t>LH1001-343</t>
  </si>
  <si>
    <t>LH1001-344</t>
  </si>
  <si>
    <t>LH1001-345</t>
  </si>
  <si>
    <t>LH1001-347</t>
  </si>
  <si>
    <t>LH1001-349</t>
  </si>
  <si>
    <t>LH1001-350</t>
  </si>
  <si>
    <t>LH1001-351</t>
  </si>
  <si>
    <t>LH1001-352</t>
  </si>
  <si>
    <t>LH1001-353</t>
  </si>
  <si>
    <t>LH1001-355</t>
  </si>
  <si>
    <t>LH1001-356</t>
  </si>
  <si>
    <t>LH1001-357</t>
  </si>
  <si>
    <t>LH1001-358</t>
  </si>
  <si>
    <t>LH1001-359</t>
  </si>
  <si>
    <t>LH1001-360</t>
  </si>
  <si>
    <t>LH1001-361</t>
  </si>
  <si>
    <t>LH1001-362</t>
  </si>
  <si>
    <t>LH1001-363</t>
  </si>
  <si>
    <t>LH1001-364</t>
  </si>
  <si>
    <t>LH1001-365</t>
  </si>
  <si>
    <t>LH1001-366</t>
  </si>
  <si>
    <t>LH1001-367</t>
  </si>
  <si>
    <t>LH1001-368</t>
  </si>
  <si>
    <t>LH1001-369</t>
  </si>
  <si>
    <t>LH1001-370</t>
  </si>
  <si>
    <t>LH1001-371</t>
  </si>
  <si>
    <t>LH1001-372</t>
  </si>
  <si>
    <t>LH1001-373</t>
  </si>
  <si>
    <t>LH1001-375</t>
  </si>
  <si>
    <t>LH1001-376</t>
  </si>
  <si>
    <t>LH1001-378</t>
  </si>
  <si>
    <t>LH1001-379</t>
  </si>
  <si>
    <t>LH1001-380</t>
  </si>
  <si>
    <t>LH1001-381</t>
  </si>
  <si>
    <t>LH1001-385</t>
  </si>
  <si>
    <t>LH1001-386</t>
  </si>
  <si>
    <t>LH1001-387</t>
  </si>
  <si>
    <t>LH1001-389</t>
  </si>
  <si>
    <t>LH1001-390</t>
  </si>
  <si>
    <t>LH1001-391</t>
  </si>
  <si>
    <t>LH1001-392</t>
  </si>
  <si>
    <t>LH1001-393</t>
  </si>
  <si>
    <t>LH1001-394</t>
  </si>
  <si>
    <t>LH1001-395</t>
  </si>
  <si>
    <t>LH1001-396</t>
  </si>
  <si>
    <t>LH1001-397</t>
  </si>
  <si>
    <t>LH1001-398</t>
  </si>
  <si>
    <t>LH1001-400</t>
  </si>
  <si>
    <t>LH1001-401</t>
  </si>
  <si>
    <t>LH1001-402</t>
  </si>
  <si>
    <t>LH1001-404</t>
  </si>
  <si>
    <t>LH1001-406</t>
  </si>
  <si>
    <t>LH1001-407</t>
  </si>
  <si>
    <t>LH1001-408</t>
  </si>
  <si>
    <t>LH1001-410</t>
  </si>
  <si>
    <t>LH1001-411</t>
  </si>
  <si>
    <t>LH1001-412</t>
  </si>
  <si>
    <t>LH1001-413</t>
  </si>
  <si>
    <t>LH1001-414</t>
  </si>
  <si>
    <t>LH1001-415</t>
  </si>
  <si>
    <t>LH1001-416</t>
  </si>
  <si>
    <t>LH1001-417</t>
  </si>
  <si>
    <t>LH1001-418</t>
  </si>
  <si>
    <t>LH1001-419</t>
  </si>
  <si>
    <t>LH1001-421</t>
  </si>
  <si>
    <t>LH1001-422</t>
  </si>
  <si>
    <t>LH1001-423</t>
  </si>
  <si>
    <t>LH1001-424</t>
  </si>
  <si>
    <t>LH1001-427</t>
  </si>
  <si>
    <t>LH1001-428</t>
  </si>
  <si>
    <t>LH1001-429</t>
  </si>
  <si>
    <t>LH1001-432</t>
  </si>
  <si>
    <t>LH1001-433</t>
  </si>
  <si>
    <t>LH1001-434</t>
  </si>
  <si>
    <t>LH1001-437</t>
  </si>
  <si>
    <t>LH1001-438</t>
  </si>
  <si>
    <t>LH1001-439</t>
  </si>
  <si>
    <t>LH1001-440</t>
  </si>
  <si>
    <t>LH1001-441</t>
  </si>
  <si>
    <t>LH1001-442</t>
  </si>
  <si>
    <t>LH1001-443</t>
  </si>
  <si>
    <t>LH1001-444</t>
  </si>
  <si>
    <t>LH1001-445</t>
  </si>
  <si>
    <t>LH1001-446</t>
  </si>
  <si>
    <t>LH1001-447</t>
  </si>
  <si>
    <t>LH1001-448</t>
  </si>
  <si>
    <t>LH1001-450</t>
  </si>
  <si>
    <t>LH1001-451</t>
  </si>
  <si>
    <t>LH1001-452</t>
  </si>
  <si>
    <t>LH1001-453</t>
  </si>
  <si>
    <t>LH1001-454</t>
  </si>
  <si>
    <t>LH1001-455</t>
  </si>
  <si>
    <t>LH1001-457</t>
  </si>
  <si>
    <t>LH1001-458</t>
  </si>
  <si>
    <t>LH1001-459</t>
  </si>
  <si>
    <t>LH1001-463</t>
  </si>
  <si>
    <t>LH1001-465</t>
  </si>
  <si>
    <t>LH1001-466</t>
  </si>
  <si>
    <t>LH1001-467</t>
  </si>
  <si>
    <t>LH1001-468</t>
  </si>
  <si>
    <t>LH1001-469</t>
  </si>
  <si>
    <t>LH1001-470</t>
  </si>
  <si>
    <t>LH1001-471</t>
  </si>
  <si>
    <t>LH1001-472</t>
  </si>
  <si>
    <t>LH1001-473</t>
  </si>
  <si>
    <t>LH1001-474</t>
  </si>
  <si>
    <t>LH1001-475</t>
  </si>
  <si>
    <t>LH1001-476</t>
  </si>
  <si>
    <t>LH1001-477</t>
  </si>
  <si>
    <t>LH1001-478</t>
  </si>
  <si>
    <t>LH1001-479</t>
  </si>
  <si>
    <t>LH1001-480</t>
  </si>
  <si>
    <t>LH1001-481</t>
  </si>
  <si>
    <t>LH1001-482</t>
  </si>
  <si>
    <t>LH1001-483</t>
  </si>
  <si>
    <t>LH1001-484</t>
  </si>
  <si>
    <t>LH1001-485</t>
  </si>
  <si>
    <t>LH1001-486</t>
  </si>
  <si>
    <t>LH1001-487</t>
  </si>
  <si>
    <t>LH1001-488</t>
  </si>
  <si>
    <t>LH1001-489</t>
  </si>
  <si>
    <t>LH1001-490</t>
  </si>
  <si>
    <t>LH1001-492</t>
  </si>
  <si>
    <t>LH1001-494</t>
  </si>
  <si>
    <t>LH1001-495</t>
  </si>
  <si>
    <t>LH1001-496</t>
  </si>
  <si>
    <t>LH1001-497</t>
  </si>
  <si>
    <t>LH1001-498</t>
  </si>
  <si>
    <t>LH1001-499</t>
  </si>
  <si>
    <t>LH1001-500</t>
  </si>
  <si>
    <t>LH1001-501</t>
  </si>
  <si>
    <t>LH1001-502</t>
  </si>
  <si>
    <t>LH1001-503</t>
  </si>
  <si>
    <t>LH1001-504</t>
  </si>
  <si>
    <t>LH1001-505</t>
  </si>
  <si>
    <t>LH1001-506</t>
  </si>
  <si>
    <t>LH1001-507</t>
  </si>
  <si>
    <t>LH1001-508</t>
  </si>
  <si>
    <t>LH1001-509</t>
  </si>
  <si>
    <t>LH1001-510</t>
  </si>
  <si>
    <t>LH1001-511</t>
  </si>
  <si>
    <t>LH1001-512</t>
  </si>
  <si>
    <t>LH1001-513</t>
  </si>
  <si>
    <t>LH1001-514</t>
  </si>
  <si>
    <t>LH1001-515</t>
  </si>
  <si>
    <t>LH1001-516</t>
  </si>
  <si>
    <t>LH1001-517</t>
  </si>
  <si>
    <t>LH1001-518</t>
  </si>
  <si>
    <t>LH1001-519</t>
  </si>
  <si>
    <t>LH1001-521</t>
  </si>
  <si>
    <t>LH1001-522</t>
  </si>
  <si>
    <t>LH1001-523</t>
  </si>
  <si>
    <t>LH1001-525</t>
  </si>
  <si>
    <t>LH1001-526</t>
  </si>
  <si>
    <t>LH1001-527</t>
  </si>
  <si>
    <t>LH1001-529</t>
  </si>
  <si>
    <t>LH1001-534</t>
  </si>
  <si>
    <t>LH1001-535</t>
  </si>
  <si>
    <t>LH1001-536</t>
  </si>
  <si>
    <t>LH1001-537</t>
  </si>
  <si>
    <t>LH1001-538</t>
  </si>
  <si>
    <t>LH1001-539</t>
  </si>
  <si>
    <t>LH1001-540</t>
  </si>
  <si>
    <t>LH1001-541</t>
  </si>
  <si>
    <t>LH1001-542</t>
  </si>
  <si>
    <t>LH1001-543</t>
  </si>
  <si>
    <t>LH1001-544</t>
  </si>
  <si>
    <t>LH1001-546</t>
  </si>
  <si>
    <t>LH1001-547</t>
  </si>
  <si>
    <t>LH1001-548</t>
  </si>
  <si>
    <t>LH1001-549</t>
  </si>
  <si>
    <t>LH1001-550</t>
  </si>
  <si>
    <t>LH1001-551</t>
  </si>
  <si>
    <t>LH1001-552</t>
  </si>
  <si>
    <t>LH1001-553</t>
  </si>
  <si>
    <t>LH1001-554</t>
  </si>
  <si>
    <t>LH1001-555</t>
  </si>
  <si>
    <t>LH1001-556</t>
  </si>
  <si>
    <t>LH1001-557</t>
  </si>
  <si>
    <t>LH1001-558</t>
  </si>
  <si>
    <t>LH1001-559</t>
  </si>
  <si>
    <t>LH1001-560</t>
  </si>
  <si>
    <t>LH1001-561</t>
  </si>
  <si>
    <t>LH1001-562</t>
  </si>
  <si>
    <t>LH1001-563</t>
  </si>
  <si>
    <t>LH1001-564</t>
  </si>
  <si>
    <t>LH1001-565</t>
  </si>
  <si>
    <t>LH1001-566</t>
  </si>
  <si>
    <t>LH1001-568</t>
  </si>
  <si>
    <t>LH1001-569</t>
  </si>
  <si>
    <t>LH1001-570</t>
  </si>
  <si>
    <t>LH1001-571</t>
  </si>
  <si>
    <t>LH1001-572</t>
  </si>
  <si>
    <t>LH1001-573</t>
  </si>
  <si>
    <t>LH1001-574</t>
  </si>
  <si>
    <t>LH1001-575</t>
  </si>
  <si>
    <t>LH1001-576</t>
  </si>
  <si>
    <t>LH1001-577</t>
  </si>
  <si>
    <t>LH1001-578</t>
  </si>
  <si>
    <t>LH1001-579</t>
  </si>
  <si>
    <t>LH1001-580</t>
  </si>
  <si>
    <t>LH1001-581</t>
  </si>
  <si>
    <t>LH1001-582</t>
  </si>
  <si>
    <t>LH1001-583</t>
  </si>
  <si>
    <t>LH1001-584</t>
  </si>
  <si>
    <t>LH1001-586</t>
  </si>
  <si>
    <t>LH1001-587</t>
  </si>
  <si>
    <t>LH1001-588</t>
  </si>
  <si>
    <t>LH1001-589</t>
  </si>
  <si>
    <t>LH1001-590</t>
  </si>
  <si>
    <t>LH1001-591</t>
  </si>
  <si>
    <t>LH1001-592</t>
  </si>
  <si>
    <t>LH1001-593</t>
  </si>
  <si>
    <t>LH1001-594</t>
  </si>
  <si>
    <t>LH1001-595</t>
  </si>
  <si>
    <t>LH1001-596</t>
  </si>
  <si>
    <t>LH1001-597</t>
  </si>
  <si>
    <t>LH1001-598</t>
  </si>
  <si>
    <t>LH1001-599</t>
  </si>
  <si>
    <t>LH1001-600</t>
  </si>
  <si>
    <t>LH1001-601</t>
  </si>
  <si>
    <t>LH1001-602</t>
  </si>
  <si>
    <t>LH1001-603</t>
  </si>
  <si>
    <t>LH1001-604</t>
  </si>
  <si>
    <t>LH1001-605</t>
  </si>
  <si>
    <t>LH1001-606</t>
  </si>
  <si>
    <t>LH1001-607</t>
  </si>
  <si>
    <t>LH1001-608</t>
  </si>
  <si>
    <t>LH1001-610</t>
  </si>
  <si>
    <t>LH1001-611</t>
  </si>
  <si>
    <t>LH1001-612</t>
  </si>
  <si>
    <t>LH1001-613</t>
  </si>
  <si>
    <t>LH1001-614</t>
  </si>
  <si>
    <t>LH1001-615</t>
  </si>
  <si>
    <t>LH1001-616</t>
  </si>
  <si>
    <t>LH1001-617</t>
  </si>
  <si>
    <t>LH1001-618</t>
  </si>
  <si>
    <t>LH1001-619</t>
  </si>
  <si>
    <t>LH1001-620</t>
  </si>
  <si>
    <t>LH1001-621</t>
  </si>
  <si>
    <t>LH1001-622</t>
  </si>
  <si>
    <t>LH1001-623</t>
  </si>
  <si>
    <t>LH1001-624</t>
  </si>
  <si>
    <t>LH1001-625</t>
  </si>
  <si>
    <t>LH1001-626</t>
  </si>
  <si>
    <t>LH1001-627</t>
  </si>
  <si>
    <t>LH1001-628</t>
  </si>
  <si>
    <t>LH1001-629</t>
  </si>
  <si>
    <t>LH1001-630</t>
  </si>
  <si>
    <t>LH1001-631</t>
  </si>
  <si>
    <t>LH1001-632</t>
  </si>
  <si>
    <t>LH1001-633</t>
  </si>
  <si>
    <t>LH1001-634</t>
  </si>
  <si>
    <t>LH1001-635</t>
  </si>
  <si>
    <t>LH1001-636</t>
  </si>
  <si>
    <t>LH1001-639</t>
  </si>
  <si>
    <t>LH1001-640</t>
  </si>
  <si>
    <t>LH1001-641</t>
  </si>
  <si>
    <t>LH1001-642</t>
  </si>
  <si>
    <t>LH1001-643</t>
  </si>
  <si>
    <t>LH1001-644</t>
  </si>
  <si>
    <t>LH1001-645</t>
  </si>
  <si>
    <t>LH1001-646</t>
  </si>
  <si>
    <t>LH1001-647</t>
  </si>
  <si>
    <t>LH1001-649</t>
  </si>
  <si>
    <t>LH1001-653</t>
  </si>
  <si>
    <t>LH1001-654</t>
  </si>
  <si>
    <t>LH1001-655</t>
  </si>
  <si>
    <t>LH1001-656</t>
  </si>
  <si>
    <t>LH1001-657</t>
  </si>
  <si>
    <t>LH1001-658</t>
  </si>
  <si>
    <t>LH1001-659</t>
  </si>
  <si>
    <t>LH1001-662</t>
  </si>
  <si>
    <t>LH1001-663</t>
  </si>
  <si>
    <t>LH1001-665</t>
  </si>
  <si>
    <t>LH1001-666</t>
  </si>
  <si>
    <t>LH1001-667</t>
  </si>
  <si>
    <t>LH1001-668</t>
  </si>
  <si>
    <t>LH1001-669</t>
  </si>
  <si>
    <t>LH1001-670</t>
  </si>
  <si>
    <t>LH1001-673</t>
  </si>
  <si>
    <t>LH1001-674</t>
  </si>
  <si>
    <t>LH1001-678</t>
  </si>
  <si>
    <t>LH1001-681</t>
  </si>
  <si>
    <t>LH1001-684</t>
  </si>
  <si>
    <t>LH1001-685</t>
  </si>
  <si>
    <t>LH1001-686</t>
  </si>
  <si>
    <t>LH1001-687</t>
  </si>
  <si>
    <t>LH1001-691</t>
  </si>
  <si>
    <t>LH1001-692</t>
  </si>
  <si>
    <t>LH1001-694</t>
  </si>
  <si>
    <t>LH1001-695</t>
  </si>
  <si>
    <t>LH1001-696</t>
  </si>
  <si>
    <t>LH1001-699</t>
  </si>
  <si>
    <t>LH1001-700</t>
  </si>
  <si>
    <t>LH1001-701</t>
  </si>
  <si>
    <t>LH1001-702</t>
  </si>
  <si>
    <t>LH1001-703</t>
  </si>
  <si>
    <t>LH1001-704</t>
  </si>
  <si>
    <t>LH1001-705</t>
  </si>
  <si>
    <t>LH1001-706</t>
  </si>
  <si>
    <t>LH1001-709</t>
  </si>
  <si>
    <t>LH1001-710</t>
  </si>
  <si>
    <t>LH1001-711</t>
  </si>
  <si>
    <t>LH1001-712</t>
  </si>
  <si>
    <t>LH1001-713</t>
  </si>
  <si>
    <t>LH1001-715</t>
  </si>
  <si>
    <t>LH1001-716</t>
  </si>
  <si>
    <t>LH1001-717</t>
  </si>
  <si>
    <t>LH1001-718</t>
  </si>
  <si>
    <t>LH1001-719</t>
  </si>
  <si>
    <t>LH1001-720</t>
  </si>
  <si>
    <t>LH1001-721</t>
  </si>
  <si>
    <t>LH1001-722</t>
  </si>
  <si>
    <t>LH1001-723</t>
  </si>
  <si>
    <t>LH1001-724</t>
  </si>
  <si>
    <t>LH1001-725</t>
  </si>
  <si>
    <t>LH1001-726</t>
  </si>
  <si>
    <t>LH1001-727</t>
  </si>
  <si>
    <t>LH1001-728</t>
  </si>
  <si>
    <t>LH1001-729</t>
  </si>
  <si>
    <t>LH1001-730</t>
  </si>
  <si>
    <t>LH1001-731</t>
  </si>
  <si>
    <t>LH1001-733</t>
  </si>
  <si>
    <t>LH1001-734</t>
  </si>
  <si>
    <t>LH1001-735</t>
  </si>
  <si>
    <t>LH1001-736</t>
  </si>
  <si>
    <t>LH1001-737</t>
  </si>
  <si>
    <t>LH1001-739</t>
  </si>
  <si>
    <t>LH1001-740</t>
  </si>
  <si>
    <t>LH1001-741</t>
  </si>
  <si>
    <t>LH1001-742</t>
  </si>
  <si>
    <t>LH1001-743</t>
  </si>
  <si>
    <t>LH1001-744</t>
  </si>
  <si>
    <t>LH1001-745</t>
  </si>
  <si>
    <t>LH1001-747</t>
  </si>
  <si>
    <t>LH1001-748</t>
  </si>
  <si>
    <t>LH1001-749</t>
  </si>
  <si>
    <t>LH1001-750</t>
  </si>
  <si>
    <t>LH1001-751</t>
  </si>
  <si>
    <t>LH1001-752</t>
  </si>
  <si>
    <t>LH1001-753</t>
  </si>
  <si>
    <t>LH1001-754</t>
  </si>
  <si>
    <t>LH1001-755</t>
  </si>
  <si>
    <t>LH1001-756</t>
  </si>
  <si>
    <t>LH1001-757</t>
  </si>
  <si>
    <t>LH1001-758</t>
  </si>
  <si>
    <t>LH1001-759</t>
  </si>
  <si>
    <t>LH1001-760</t>
  </si>
  <si>
    <t>LH1001-761</t>
  </si>
  <si>
    <t>LH1001-762</t>
  </si>
  <si>
    <t>LH1001-763</t>
  </si>
  <si>
    <t>LH1001-765</t>
  </si>
  <si>
    <t>LH1001-766</t>
  </si>
  <si>
    <t>LH1001-767</t>
  </si>
  <si>
    <t>LH1001-768</t>
  </si>
  <si>
    <t>LH1001-770</t>
  </si>
  <si>
    <t>LH1001-771</t>
  </si>
  <si>
    <t>LH1001-772</t>
  </si>
  <si>
    <t>LH1001-773</t>
  </si>
  <si>
    <t>LH1001-774</t>
  </si>
  <si>
    <t>LH1001-775</t>
  </si>
  <si>
    <t>LH1001-776</t>
  </si>
  <si>
    <t>LH1001-777</t>
  </si>
  <si>
    <t>LH1001-778</t>
  </si>
  <si>
    <t>LH1001-779</t>
  </si>
  <si>
    <t>LH1001-780</t>
  </si>
  <si>
    <t>LH1001-781</t>
  </si>
  <si>
    <t>LH1001-783</t>
  </si>
  <si>
    <t>LH1001-784</t>
  </si>
  <si>
    <t>LH1001-785</t>
  </si>
  <si>
    <t>LH1001-786</t>
  </si>
  <si>
    <t>LH1001-787</t>
  </si>
  <si>
    <t>LH1001-788</t>
  </si>
  <si>
    <t>LH1001-789</t>
  </si>
  <si>
    <t>LH1001-790</t>
  </si>
  <si>
    <t>LH1001-791</t>
  </si>
  <si>
    <t>LH1001-792</t>
  </si>
  <si>
    <t>LH1001-794</t>
  </si>
  <si>
    <t>LH1001-795</t>
  </si>
  <si>
    <t>LH1001-796</t>
  </si>
  <si>
    <t>LH1001-798</t>
  </si>
  <si>
    <t>LH1001-800</t>
  </si>
  <si>
    <t>LH1001-801</t>
  </si>
  <si>
    <t>LH1001-802</t>
  </si>
  <si>
    <t>LH1001-803</t>
  </si>
  <si>
    <t>LH1001-804</t>
  </si>
  <si>
    <t>LH1001-805</t>
  </si>
  <si>
    <t>LH1001-806</t>
  </si>
  <si>
    <t>LH1001-807</t>
  </si>
  <si>
    <t>LH1001-808</t>
  </si>
  <si>
    <t>LH1001-809</t>
  </si>
  <si>
    <t>LH1001-810</t>
  </si>
  <si>
    <t>LH1001-811</t>
  </si>
  <si>
    <t>LH1001-812</t>
  </si>
  <si>
    <t>LH1001-813</t>
  </si>
  <si>
    <t>LH1001-815</t>
  </si>
  <si>
    <t>LH1001-816</t>
  </si>
  <si>
    <t>LH1001-817</t>
  </si>
  <si>
    <t>LH1001-818</t>
  </si>
  <si>
    <t>LH1001-819</t>
  </si>
  <si>
    <t>LH1001-820</t>
  </si>
  <si>
    <t>LH1001-822</t>
  </si>
  <si>
    <t>LH1001-823</t>
  </si>
  <si>
    <t>LH1001-824</t>
  </si>
  <si>
    <t>LH1001-825</t>
  </si>
  <si>
    <t>LH1001-826</t>
  </si>
  <si>
    <t>LH1001-827</t>
  </si>
  <si>
    <t>LH1001-828</t>
  </si>
  <si>
    <t>LH1001-829</t>
  </si>
  <si>
    <t>LH1001-830</t>
  </si>
  <si>
    <t>LH1001-831</t>
  </si>
  <si>
    <t>LH1001-832</t>
  </si>
  <si>
    <t>LH1001-833</t>
  </si>
  <si>
    <t>LH1001-834</t>
  </si>
  <si>
    <t>LH1001-835</t>
  </si>
  <si>
    <t>LH1001-836</t>
  </si>
  <si>
    <t>LH1001-837</t>
  </si>
  <si>
    <t>LH1001-838</t>
  </si>
  <si>
    <t>LH1001-839</t>
  </si>
  <si>
    <t>LH1001-840</t>
  </si>
  <si>
    <t>LH1001-841</t>
  </si>
  <si>
    <t>LH1001-842</t>
  </si>
  <si>
    <t>LH1001-843</t>
  </si>
  <si>
    <t>LH1001-844</t>
  </si>
  <si>
    <t>LH1001-845</t>
  </si>
  <si>
    <t>LH1001-846</t>
  </si>
  <si>
    <t>LH1001-847</t>
  </si>
  <si>
    <t>LH1001-849</t>
  </si>
  <si>
    <t>LH1001-850</t>
  </si>
  <si>
    <t>LH1001-851</t>
  </si>
  <si>
    <t>LH1001-852</t>
  </si>
  <si>
    <t>LH1001-853</t>
  </si>
  <si>
    <t>LH1001-854</t>
  </si>
  <si>
    <t>LH1001-856</t>
  </si>
  <si>
    <t>LH1001-857</t>
  </si>
  <si>
    <t>LH1001-859</t>
  </si>
  <si>
    <t>LH1001-860</t>
  </si>
  <si>
    <t>LH1001-861</t>
  </si>
  <si>
    <t>LH1001-862</t>
  </si>
  <si>
    <t>LH1001-863</t>
  </si>
  <si>
    <t>LH1001-864</t>
  </si>
  <si>
    <t>LH1001-865</t>
  </si>
  <si>
    <t>LH1001-866</t>
  </si>
  <si>
    <t>LH1001-868</t>
  </si>
  <si>
    <t>LH1001-869</t>
  </si>
  <si>
    <t>LH1001-870</t>
  </si>
  <si>
    <t>LH1001-871</t>
  </si>
  <si>
    <t>LH1001-872</t>
  </si>
  <si>
    <t>LH1001-873</t>
  </si>
  <si>
    <t>LH1001-874</t>
  </si>
  <si>
    <t>LH1001-875</t>
  </si>
  <si>
    <t>LH1001-876</t>
  </si>
  <si>
    <t>LH1001-877</t>
  </si>
  <si>
    <t>LH1001-878</t>
  </si>
  <si>
    <t>LH1001-879</t>
  </si>
  <si>
    <t>LH1001-881</t>
  </si>
  <si>
    <t>LH1001-882</t>
  </si>
  <si>
    <t>LH1001-883</t>
  </si>
  <si>
    <t>LH1001-884</t>
  </si>
  <si>
    <t>LH1001-885</t>
  </si>
  <si>
    <t>LH1001-886</t>
  </si>
  <si>
    <t>LH1001-887</t>
  </si>
  <si>
    <t>LH1001-888</t>
  </si>
  <si>
    <t>LH1001-889</t>
  </si>
  <si>
    <t>LH1001-890</t>
  </si>
  <si>
    <t>LH1001-891</t>
  </si>
  <si>
    <t>LH1001-892</t>
  </si>
  <si>
    <t>LH1001-893</t>
  </si>
  <si>
    <t>LH1001-895</t>
  </si>
  <si>
    <t>LH1001-896</t>
  </si>
  <si>
    <t>LH1001-897</t>
  </si>
  <si>
    <t>LH1001-898</t>
  </si>
  <si>
    <t>LH1001-899</t>
  </si>
  <si>
    <t>LH1001-900</t>
  </si>
  <si>
    <t>LH1001-903</t>
  </si>
  <si>
    <t>LH1001-904</t>
  </si>
  <si>
    <t>LH1001-907</t>
  </si>
  <si>
    <t>LH1001-908</t>
  </si>
  <si>
    <t>LH1001-910</t>
  </si>
  <si>
    <t>LH1001-911</t>
  </si>
  <si>
    <t>LH1001-912</t>
  </si>
  <si>
    <t>LH1001-913</t>
  </si>
  <si>
    <t>LH1001-914</t>
  </si>
  <si>
    <t>LH1001-915</t>
  </si>
  <si>
    <t>LH1001-916</t>
  </si>
  <si>
    <t>LH1001-917</t>
  </si>
  <si>
    <t>LH1001-918</t>
  </si>
  <si>
    <t>LH1001-919</t>
  </si>
  <si>
    <t>LH1001-920</t>
  </si>
  <si>
    <t>LH1001-921</t>
  </si>
  <si>
    <t>LH1001-922</t>
  </si>
  <si>
    <t>LH1001-923</t>
  </si>
  <si>
    <t>LH1001-924</t>
  </si>
  <si>
    <t>LH1001-925</t>
  </si>
  <si>
    <t>LH1001-926</t>
  </si>
  <si>
    <t>LH1001-927</t>
  </si>
  <si>
    <t>LH1001-928</t>
  </si>
  <si>
    <t>LH1001-929</t>
  </si>
  <si>
    <t>LH1001-930</t>
  </si>
  <si>
    <t>LH1001-931</t>
  </si>
  <si>
    <t>LH1001-932</t>
  </si>
  <si>
    <t>LH1001-933</t>
  </si>
  <si>
    <t>LH1001-935</t>
  </si>
  <si>
    <t>LH1001-936</t>
  </si>
  <si>
    <t>LH1001-937</t>
  </si>
  <si>
    <t>LH1001-955</t>
  </si>
  <si>
    <t>LH1001-956</t>
  </si>
  <si>
    <t>LH1001-957</t>
  </si>
  <si>
    <t>LH1001-958</t>
  </si>
  <si>
    <t>LH1001-959</t>
  </si>
  <si>
    <t>LH1001-960</t>
  </si>
  <si>
    <t>LH1001-961</t>
  </si>
  <si>
    <t>LH1001-962</t>
  </si>
  <si>
    <t>LH1001-963</t>
  </si>
  <si>
    <t>LH1001-964</t>
  </si>
  <si>
    <t>LH1001-965</t>
  </si>
  <si>
    <t>LH1001-966</t>
  </si>
  <si>
    <t>LH1001-967</t>
  </si>
  <si>
    <t>LH1001-968</t>
  </si>
  <si>
    <t>LH1001-969</t>
  </si>
  <si>
    <t>LH1001-977</t>
  </si>
  <si>
    <t>LH1001-978</t>
  </si>
  <si>
    <t>LH1001-979</t>
  </si>
  <si>
    <t>LH1001-980</t>
  </si>
  <si>
    <t>LH1001-981</t>
  </si>
  <si>
    <t>LH1001-982</t>
  </si>
  <si>
    <t>LH1001-983</t>
  </si>
  <si>
    <t>LH1001-984</t>
  </si>
  <si>
    <t>LH1001-985</t>
  </si>
  <si>
    <t>LH1001-986</t>
  </si>
  <si>
    <t>LH1001-987</t>
  </si>
  <si>
    <t>LH1001-989</t>
  </si>
  <si>
    <t>LH1001-990</t>
  </si>
  <si>
    <t>LH1001-991</t>
  </si>
  <si>
    <t>LH1001-992</t>
  </si>
  <si>
    <t>LH1001-993</t>
  </si>
  <si>
    <t>LH1001-994</t>
  </si>
  <si>
    <t>LH1001-995</t>
  </si>
  <si>
    <t>LH1001-996</t>
  </si>
  <si>
    <t>LH1001-997</t>
  </si>
  <si>
    <t>LH1001-998</t>
  </si>
  <si>
    <t>LH1001-999</t>
  </si>
  <si>
    <t>LH1002-001</t>
  </si>
  <si>
    <t>LH1002-002</t>
  </si>
  <si>
    <t>LH1002-003</t>
  </si>
  <si>
    <t>LH1002-004</t>
  </si>
  <si>
    <t>LH1002-005</t>
  </si>
  <si>
    <t>LH1002-006</t>
  </si>
  <si>
    <t>LH1002-007</t>
  </si>
  <si>
    <t>LH1002-008</t>
  </si>
  <si>
    <t>LH1002-009</t>
  </si>
  <si>
    <t>LH1002-010</t>
  </si>
  <si>
    <t>LH1002-011</t>
  </si>
  <si>
    <t>LH1002-012</t>
  </si>
  <si>
    <t>LH1002-013</t>
  </si>
  <si>
    <t>LH1002-014</t>
  </si>
  <si>
    <t>LH1002-015</t>
  </si>
  <si>
    <t>LH1002-016</t>
  </si>
  <si>
    <t>LH1002-017</t>
  </si>
  <si>
    <t>LH1002-018</t>
  </si>
  <si>
    <t>LH1002-019</t>
  </si>
  <si>
    <t>LH1002-020</t>
  </si>
  <si>
    <t>LH1002-021</t>
  </si>
  <si>
    <t>LH1002-022</t>
  </si>
  <si>
    <t>LH1002-024</t>
  </si>
  <si>
    <t>LH1002-025</t>
  </si>
  <si>
    <t>LH1002-026</t>
  </si>
  <si>
    <t>LH1002-027</t>
  </si>
  <si>
    <t>LH1002-028</t>
  </si>
  <si>
    <t>LH1002-030</t>
  </si>
  <si>
    <t>LH1002-031</t>
  </si>
  <si>
    <t>LH1002-032</t>
  </si>
  <si>
    <t>LH1002-033</t>
  </si>
  <si>
    <t>LH1002-034</t>
  </si>
  <si>
    <t>LH1002-035</t>
  </si>
  <si>
    <t>LH1002-036</t>
  </si>
  <si>
    <t>LH1002-037</t>
  </si>
  <si>
    <t>LH1002-038</t>
  </si>
  <si>
    <t>LH1002-039</t>
  </si>
  <si>
    <t>LH1002-040</t>
  </si>
  <si>
    <t>LH1002-041</t>
  </si>
  <si>
    <t>LH1002-042</t>
  </si>
  <si>
    <t>LH1002-043</t>
  </si>
  <si>
    <t>LH1002-044</t>
  </si>
  <si>
    <t>LH1002-045</t>
  </si>
  <si>
    <t>LH1002-046</t>
  </si>
  <si>
    <t>LH1002-047</t>
  </si>
  <si>
    <t>LH1002-048</t>
  </si>
  <si>
    <t>LH1002-049</t>
  </si>
  <si>
    <t>LH1002-050</t>
  </si>
  <si>
    <t>LH1002-051</t>
  </si>
  <si>
    <t>LH1002-052</t>
  </si>
  <si>
    <t>LH1002-053</t>
  </si>
  <si>
    <t>LH1002-054</t>
  </si>
  <si>
    <t>LH1002-055</t>
  </si>
  <si>
    <t>LH1002-056</t>
  </si>
  <si>
    <t>LH1002-057</t>
  </si>
  <si>
    <t>LH1002-058</t>
  </si>
  <si>
    <t>LH1002-059</t>
  </si>
  <si>
    <t>LH1002-072</t>
  </si>
  <si>
    <t>LH1002-073</t>
  </si>
  <si>
    <t>LH1002-074</t>
  </si>
  <si>
    <t>LH1002-075</t>
  </si>
  <si>
    <t>LH1002-078</t>
  </si>
  <si>
    <t>LH1002-079</t>
  </si>
  <si>
    <t>LH1002-080</t>
  </si>
  <si>
    <t>LH1002-081</t>
  </si>
  <si>
    <t>LH1002-083</t>
  </si>
  <si>
    <t>LH1002-084</t>
  </si>
  <si>
    <t>LH1002-085</t>
  </si>
  <si>
    <t>LH1002-086</t>
  </si>
  <si>
    <t>LH1002-087</t>
  </si>
  <si>
    <t>LH1002-088</t>
  </si>
  <si>
    <t>LH1002-089</t>
  </si>
  <si>
    <t>LH1002-090</t>
  </si>
  <si>
    <t>LH1002-091</t>
  </si>
  <si>
    <t>LH1002-092</t>
  </si>
  <si>
    <t>LH1002-093</t>
  </si>
  <si>
    <t>LH1002-094</t>
  </si>
  <si>
    <t>LH1002-095</t>
  </si>
  <si>
    <t>LH1002-096</t>
  </si>
  <si>
    <t>LH1002-097</t>
  </si>
  <si>
    <t>LH1002-098</t>
  </si>
  <si>
    <t>LH1002-099</t>
  </si>
  <si>
    <t>LH1002-100</t>
  </si>
  <si>
    <t>LH1002-101</t>
  </si>
  <si>
    <t>LH1002-102</t>
  </si>
  <si>
    <t>LH1002-103</t>
  </si>
  <si>
    <t>LH1002-104</t>
  </si>
  <si>
    <t>LH1002-105</t>
  </si>
  <si>
    <t>LH1002-106</t>
  </si>
  <si>
    <t>LH1002-107</t>
  </si>
  <si>
    <t>LH1002-108</t>
  </si>
  <si>
    <t>LH1002-109</t>
  </si>
  <si>
    <t>LH1002-110</t>
  </si>
  <si>
    <t>LH1002-111</t>
  </si>
  <si>
    <t>LH1002-112</t>
  </si>
  <si>
    <t>LH1002-113</t>
  </si>
  <si>
    <t>LH1002-114</t>
  </si>
  <si>
    <t>LH1002-115</t>
  </si>
  <si>
    <t>LH1002-116</t>
  </si>
  <si>
    <t>LH1002-117</t>
  </si>
  <si>
    <t>LH1002-118</t>
  </si>
  <si>
    <t>LH1002-121</t>
  </si>
  <si>
    <t>LH1002-122</t>
  </si>
  <si>
    <t>LH1002-123</t>
  </si>
  <si>
    <t>LH1002-124</t>
  </si>
  <si>
    <t>LH1002-125</t>
  </si>
  <si>
    <t>LH1002-126</t>
  </si>
  <si>
    <t>LH1002-127</t>
  </si>
  <si>
    <t>LH1002-128</t>
  </si>
  <si>
    <t>LH1002-129</t>
  </si>
  <si>
    <t>LH1002-130</t>
  </si>
  <si>
    <t>LH1002-131</t>
  </si>
  <si>
    <t>LH1002-132</t>
  </si>
  <si>
    <t>LH1002-136</t>
  </si>
  <si>
    <t>LH1002-137</t>
  </si>
  <si>
    <t>LH1002-138</t>
  </si>
  <si>
    <t>LH1002-144</t>
  </si>
  <si>
    <t>LH1002-149</t>
  </si>
  <si>
    <t>LH1002-151</t>
  </si>
  <si>
    <t>LH1002-152</t>
  </si>
  <si>
    <t>LH1002-154</t>
  </si>
  <si>
    <t>LH1002-155</t>
  </si>
  <si>
    <t>LH1002-156</t>
  </si>
  <si>
    <t>LH1002-157</t>
  </si>
  <si>
    <t>LH1002-158</t>
  </si>
  <si>
    <t>LH1002-159</t>
  </si>
  <si>
    <t>LH1002-160</t>
  </si>
  <si>
    <t>LH1002-161</t>
  </si>
  <si>
    <t>LH1002-162</t>
  </si>
  <si>
    <t>LH1002-163</t>
  </si>
  <si>
    <t>LH1002-165</t>
  </si>
  <si>
    <t>LH1002-166</t>
  </si>
  <si>
    <t>LH1002-167</t>
  </si>
  <si>
    <t>LH1002-168</t>
  </si>
  <si>
    <t>LH1002-169</t>
  </si>
  <si>
    <t>LH1002-170</t>
  </si>
  <si>
    <t>LH1002-171</t>
  </si>
  <si>
    <t>LH1002-172</t>
  </si>
  <si>
    <t>LH1002-173</t>
  </si>
  <si>
    <t>LH1002-174</t>
  </si>
  <si>
    <t>LH1002-175</t>
  </si>
  <si>
    <t>LH1002-176</t>
  </si>
  <si>
    <t>LH1002-177</t>
  </si>
  <si>
    <t>LH1002-178</t>
  </si>
  <si>
    <t>LH1002-179</t>
  </si>
  <si>
    <t>LH1002-180</t>
  </si>
  <si>
    <t>LH1002-181</t>
  </si>
  <si>
    <t>LH1002-182</t>
  </si>
  <si>
    <t>LH1002-183</t>
  </si>
  <si>
    <t>LH1002-184</t>
  </si>
  <si>
    <t>LH1002-185</t>
  </si>
  <si>
    <t>LH1002-186</t>
  </si>
  <si>
    <t>LH1002-217</t>
  </si>
  <si>
    <t>LH1002-223</t>
  </si>
  <si>
    <t>LH1002-232</t>
  </si>
  <si>
    <t>LH1002-235</t>
  </si>
  <si>
    <t>LH1002-236</t>
  </si>
  <si>
    <t>LH1002-240</t>
  </si>
  <si>
    <t>LH1002-241</t>
  </si>
  <si>
    <t>LH1002-242</t>
  </si>
  <si>
    <t>LH1002-244</t>
  </si>
  <si>
    <t>LH1002-256</t>
  </si>
  <si>
    <t>LH1002-262</t>
  </si>
  <si>
    <t>LH1002-263</t>
  </si>
  <si>
    <t>LH1002-270</t>
  </si>
  <si>
    <t>LH1002-271</t>
  </si>
  <si>
    <t>LH1002-282</t>
  </si>
  <si>
    <t>LH1002-288</t>
  </si>
  <si>
    <t>LH1002-290</t>
  </si>
  <si>
    <t>LH1002-297</t>
  </si>
  <si>
    <t>LH1002-298</t>
  </si>
  <si>
    <t>LH1002-301</t>
  </si>
  <si>
    <t>LH1002-303</t>
  </si>
  <si>
    <t>LH1002-304</t>
  </si>
  <si>
    <t>LH1002-305</t>
  </si>
  <si>
    <t>LH1002-310</t>
  </si>
  <si>
    <t>LH1002-311</t>
  </si>
  <si>
    <t>LH1002-314</t>
  </si>
  <si>
    <t>LH1002-315</t>
  </si>
  <si>
    <t>LH1002-320</t>
  </si>
  <si>
    <t>LH1002-321</t>
  </si>
  <si>
    <t>LH1002-322</t>
  </si>
  <si>
    <t>LH1002-324</t>
  </si>
  <si>
    <t>LH1002-325</t>
  </si>
  <si>
    <t>LH1002-330</t>
  </si>
  <si>
    <t>LH1002-331</t>
  </si>
  <si>
    <t>LH1002-340</t>
  </si>
  <si>
    <t>LH1002-342</t>
  </si>
  <si>
    <t>LH1002-345</t>
  </si>
  <si>
    <t>LH1002-349</t>
  </si>
  <si>
    <t>LH1002-351</t>
  </si>
  <si>
    <t>LH1002-354</t>
  </si>
  <si>
    <t>LH1002-355</t>
  </si>
  <si>
    <t>LH1002-356</t>
  </si>
  <si>
    <t>LH1002-357</t>
  </si>
  <si>
    <t>LH1002-358</t>
  </si>
  <si>
    <t>LH1002-363</t>
  </si>
  <si>
    <t>LH1002-364</t>
  </si>
  <si>
    <t>LH1002-365</t>
  </si>
  <si>
    <t>LH1002-366</t>
  </si>
  <si>
    <t>LH1002-368</t>
  </si>
  <si>
    <t>LH1002-371</t>
  </si>
  <si>
    <t>LH1002-372</t>
  </si>
  <si>
    <t>LH1002-373</t>
  </si>
  <si>
    <t>LH1002-377</t>
  </si>
  <si>
    <t>LH1002-378</t>
  </si>
  <si>
    <t>LH1002-382</t>
  </si>
  <si>
    <t>LH1002-383</t>
  </si>
  <si>
    <t>LH1002-384</t>
  </si>
  <si>
    <t>LH1002-385</t>
  </si>
  <si>
    <t>LH1002-387</t>
  </si>
  <si>
    <t>LH1002-390</t>
  </si>
  <si>
    <t>LH1002-394</t>
  </si>
  <si>
    <t>LH1002-395</t>
  </si>
  <si>
    <t>LH1002-405</t>
  </si>
  <si>
    <t>LH1002-410</t>
  </si>
  <si>
    <t>LH1002-411</t>
  </si>
  <si>
    <t>LH1002-412</t>
  </si>
  <si>
    <t>LH1002-413</t>
  </si>
  <si>
    <t>LH1002-424</t>
  </si>
  <si>
    <t>LH1002-425</t>
  </si>
  <si>
    <t>LH1002-500</t>
  </si>
  <si>
    <t>LH1002-501</t>
  </si>
  <si>
    <t>LH1002-502</t>
  </si>
  <si>
    <t>LH1002-503</t>
  </si>
  <si>
    <t>LH1002-504</t>
  </si>
  <si>
    <t>LH1002-506</t>
  </si>
  <si>
    <t>LH1002-507</t>
  </si>
  <si>
    <t>LH1002-508</t>
  </si>
  <si>
    <t>LH1002-509</t>
  </si>
  <si>
    <t>LH1002-510</t>
  </si>
  <si>
    <t>LH1002-511</t>
  </si>
  <si>
    <t>LH1002-512</t>
  </si>
  <si>
    <t>LH1002-513</t>
  </si>
  <si>
    <t>LH1002-514</t>
  </si>
  <si>
    <t>LH1002-519</t>
  </si>
  <si>
    <t>LH1002-520</t>
  </si>
  <si>
    <t>LH1002-521</t>
  </si>
  <si>
    <t>LH1002-522</t>
  </si>
  <si>
    <t>LH1002-523</t>
  </si>
  <si>
    <t>LH1002-524</t>
  </si>
  <si>
    <t>LH1002-525</t>
  </si>
  <si>
    <t>LH1002-526</t>
  </si>
  <si>
    <t>LH1002-527</t>
  </si>
  <si>
    <t>LH1002-528</t>
  </si>
  <si>
    <t>LH1002-529</t>
  </si>
  <si>
    <t>LH1002-530</t>
  </si>
  <si>
    <t>LH1002-531</t>
  </si>
  <si>
    <t>LH1002-532</t>
  </si>
  <si>
    <t>LH1002-533</t>
  </si>
  <si>
    <t>LH1002-534</t>
  </si>
  <si>
    <t>LH1002-535</t>
  </si>
  <si>
    <t>LH1002-536</t>
  </si>
  <si>
    <t>LH1002-537</t>
  </si>
  <si>
    <t>LH1002-538</t>
  </si>
  <si>
    <t>LH1002-540</t>
  </si>
  <si>
    <t>LH1002-542</t>
  </si>
  <si>
    <t>LH1002-543</t>
  </si>
  <si>
    <t>LH1002-544</t>
  </si>
  <si>
    <t>LH1002-545</t>
  </si>
  <si>
    <t>LH1002-547</t>
  </si>
  <si>
    <t>LH1002-549</t>
  </si>
  <si>
    <t>LH1002-550</t>
  </si>
  <si>
    <t>LH1002-600</t>
  </si>
  <si>
    <t>LH1002-601</t>
  </si>
  <si>
    <t>LH1002-602</t>
  </si>
  <si>
    <t>LH1002-603</t>
  </si>
  <si>
    <t>LH1002-604</t>
  </si>
  <si>
    <t>LH1002-605</t>
  </si>
  <si>
    <t>LH1002-607</t>
  </si>
  <si>
    <t>LH1002-608</t>
  </si>
  <si>
    <t>LH1002-609</t>
  </si>
  <si>
    <t>LH1002-610</t>
  </si>
  <si>
    <t>LH1002-611</t>
  </si>
  <si>
    <t>LH1002-612</t>
  </si>
  <si>
    <t>LH1002-613</t>
  </si>
  <si>
    <t>LH1002-614</t>
  </si>
  <si>
    <t>LH1002-615</t>
  </si>
  <si>
    <t>LH1002-616</t>
  </si>
  <si>
    <t>LH1002-617</t>
  </si>
  <si>
    <t>LH1002-618</t>
  </si>
  <si>
    <t>LH1002-619</t>
  </si>
  <si>
    <t>LH1002-620</t>
  </si>
  <si>
    <t>LH1002-675</t>
  </si>
  <si>
    <t>LH1002-677</t>
  </si>
  <si>
    <t>LH1002-679</t>
  </si>
  <si>
    <t>LH1002-680</t>
  </si>
  <si>
    <t>LH1002-683</t>
  </si>
  <si>
    <t>LH1002-701</t>
  </si>
  <si>
    <t>LH1002-702</t>
  </si>
  <si>
    <t>LH1002-703</t>
  </si>
  <si>
    <t>LH1002-704</t>
  </si>
  <si>
    <t>LH1002-705</t>
  </si>
  <si>
    <t>M176133</t>
  </si>
  <si>
    <t>2020-JAN</t>
  </si>
  <si>
    <t>Non-Lighting</t>
  </si>
  <si>
    <t>M176431</t>
  </si>
  <si>
    <t>Lighting</t>
  </si>
  <si>
    <t>M180924</t>
  </si>
  <si>
    <t>M181986</t>
  </si>
  <si>
    <t>M183329</t>
  </si>
  <si>
    <t>M185304</t>
  </si>
  <si>
    <t>M185472</t>
  </si>
  <si>
    <t>COGEN</t>
  </si>
  <si>
    <t>M185708</t>
  </si>
  <si>
    <t>M186574</t>
  </si>
  <si>
    <t>M187519</t>
  </si>
  <si>
    <t>M188949</t>
  </si>
  <si>
    <t>M189417</t>
  </si>
  <si>
    <t>M189728</t>
  </si>
  <si>
    <t>M189789</t>
  </si>
  <si>
    <t>M190312</t>
  </si>
  <si>
    <t>M191533</t>
  </si>
  <si>
    <t>M191624</t>
  </si>
  <si>
    <t>M192461</t>
  </si>
  <si>
    <t>M192615</t>
  </si>
  <si>
    <t>M192616</t>
  </si>
  <si>
    <t>M193469</t>
  </si>
  <si>
    <t>M193515</t>
  </si>
  <si>
    <t>M193717</t>
  </si>
  <si>
    <t>M197275</t>
  </si>
  <si>
    <t>M197674</t>
  </si>
  <si>
    <t>M198480</t>
  </si>
  <si>
    <t>M199338</t>
  </si>
  <si>
    <t>M200487</t>
  </si>
  <si>
    <t>M200918</t>
  </si>
  <si>
    <t>M201019</t>
  </si>
  <si>
    <t>M201159</t>
  </si>
  <si>
    <t>M201160</t>
  </si>
  <si>
    <t>M201263</t>
  </si>
  <si>
    <t>M202352</t>
  </si>
  <si>
    <t>M202385</t>
  </si>
  <si>
    <t>M202415</t>
  </si>
  <si>
    <t>M202967</t>
  </si>
  <si>
    <t>M203427</t>
  </si>
  <si>
    <t>M204182</t>
  </si>
  <si>
    <t>M204270</t>
  </si>
  <si>
    <t>M204618</t>
  </si>
  <si>
    <t>M204948</t>
  </si>
  <si>
    <t>M206287</t>
  </si>
  <si>
    <t>M206293</t>
  </si>
  <si>
    <t>M206984</t>
  </si>
  <si>
    <t>M206987</t>
  </si>
  <si>
    <t>T100772</t>
  </si>
  <si>
    <t>T100790</t>
  </si>
  <si>
    <t>T101153</t>
  </si>
  <si>
    <t>T101253</t>
  </si>
  <si>
    <t>T101265</t>
  </si>
  <si>
    <t>T101309</t>
  </si>
  <si>
    <t>T101376</t>
  </si>
  <si>
    <t>T101698</t>
  </si>
  <si>
    <t>T101941</t>
  </si>
  <si>
    <t>T102710</t>
  </si>
  <si>
    <t>T102843</t>
  </si>
  <si>
    <t>T102848</t>
  </si>
  <si>
    <t>T102998</t>
  </si>
  <si>
    <t>T103043</t>
  </si>
  <si>
    <t>T103078</t>
  </si>
  <si>
    <t>T103130</t>
  </si>
  <si>
    <t>T103267</t>
  </si>
  <si>
    <t>T103441</t>
  </si>
  <si>
    <t>T103604</t>
  </si>
  <si>
    <t>T103619</t>
  </si>
  <si>
    <t>T103624</t>
  </si>
  <si>
    <t>T103633</t>
  </si>
  <si>
    <t>T103634</t>
  </si>
  <si>
    <t>T103656</t>
  </si>
  <si>
    <t>T103805</t>
  </si>
  <si>
    <t>T103829</t>
  </si>
  <si>
    <t>T103831</t>
  </si>
  <si>
    <t>T103855</t>
  </si>
  <si>
    <t>T104066</t>
  </si>
  <si>
    <t>M159489</t>
  </si>
  <si>
    <t>2021-MAY</t>
  </si>
  <si>
    <t>M162080</t>
  </si>
  <si>
    <t>M162748</t>
  </si>
  <si>
    <t>M168301</t>
  </si>
  <si>
    <t>M168847</t>
  </si>
  <si>
    <t>M171825</t>
  </si>
  <si>
    <t>M172344</t>
  </si>
  <si>
    <t>M172457</t>
  </si>
  <si>
    <t>M174090</t>
  </si>
  <si>
    <t>M174222</t>
  </si>
  <si>
    <t>M177537</t>
  </si>
  <si>
    <t>M178023</t>
  </si>
  <si>
    <t>M178281</t>
  </si>
  <si>
    <t>M178287</t>
  </si>
  <si>
    <t>M178291</t>
  </si>
  <si>
    <t>M178301</t>
  </si>
  <si>
    <t>M178302</t>
  </si>
  <si>
    <t>M179348</t>
  </si>
  <si>
    <t>M179349</t>
  </si>
  <si>
    <t>M180768</t>
  </si>
  <si>
    <t>M183322</t>
  </si>
  <si>
    <t>M185965</t>
  </si>
  <si>
    <t>M186085</t>
  </si>
  <si>
    <t>M188476</t>
  </si>
  <si>
    <t>M190345</t>
  </si>
  <si>
    <t>M192129</t>
  </si>
  <si>
    <t>M193599</t>
  </si>
  <si>
    <t>M194045</t>
  </si>
  <si>
    <t>M195359</t>
  </si>
  <si>
    <t>M196660</t>
  </si>
  <si>
    <t>M198416</t>
  </si>
  <si>
    <t>M198795</t>
  </si>
  <si>
    <t>M200237</t>
  </si>
  <si>
    <t>M201438</t>
  </si>
  <si>
    <t>M202438</t>
  </si>
  <si>
    <t>M202570</t>
  </si>
  <si>
    <t>M203106</t>
  </si>
  <si>
    <t>M203186</t>
  </si>
  <si>
    <t>M203199</t>
  </si>
  <si>
    <t>M204086</t>
  </si>
  <si>
    <t>M204156</t>
  </si>
  <si>
    <t>M204563</t>
  </si>
  <si>
    <t>M206081</t>
  </si>
  <si>
    <t>M206150</t>
  </si>
  <si>
    <t>M207282</t>
  </si>
  <si>
    <t>T101005</t>
  </si>
  <si>
    <t>T101043</t>
  </si>
  <si>
    <t>T101076</t>
  </si>
  <si>
    <t>T101095</t>
  </si>
  <si>
    <t>T101172</t>
  </si>
  <si>
    <t>T101179</t>
  </si>
  <si>
    <t>T101236</t>
  </si>
  <si>
    <t>T101597</t>
  </si>
  <si>
    <t>T102179</t>
  </si>
  <si>
    <t>T102505</t>
  </si>
  <si>
    <t>T102634</t>
  </si>
  <si>
    <t>T102646</t>
  </si>
  <si>
    <t>T102648</t>
  </si>
  <si>
    <t>T102681</t>
  </si>
  <si>
    <t>T102682</t>
  </si>
  <si>
    <t>T102714</t>
  </si>
  <si>
    <t>T102728</t>
  </si>
  <si>
    <t>T102729</t>
  </si>
  <si>
    <t>T102730</t>
  </si>
  <si>
    <t>T102750</t>
  </si>
  <si>
    <t>T102775</t>
  </si>
  <si>
    <t>T102881</t>
  </si>
  <si>
    <t>T102953</t>
  </si>
  <si>
    <t>T103006</t>
  </si>
  <si>
    <t>T103029</t>
  </si>
  <si>
    <t>T103036</t>
  </si>
  <si>
    <t>T103072</t>
  </si>
  <si>
    <t>T103114</t>
  </si>
  <si>
    <t>T103139</t>
  </si>
  <si>
    <t>T103289</t>
  </si>
  <si>
    <t>T103601</t>
  </si>
  <si>
    <t>T103615</t>
  </si>
  <si>
    <t>T103617</t>
  </si>
  <si>
    <t>T103620</t>
  </si>
  <si>
    <t>T103623</t>
  </si>
  <si>
    <t>T103652</t>
  </si>
  <si>
    <t>T103655</t>
  </si>
  <si>
    <t>T103660</t>
  </si>
  <si>
    <t>T103734</t>
  </si>
  <si>
    <t>T103737</t>
  </si>
  <si>
    <t>T103740</t>
  </si>
  <si>
    <t>T103741</t>
  </si>
  <si>
    <t>T103742</t>
  </si>
  <si>
    <t>T103744</t>
  </si>
  <si>
    <t>T103745</t>
  </si>
  <si>
    <t>T103746</t>
  </si>
  <si>
    <t>T103749</t>
  </si>
  <si>
    <t>T103806</t>
  </si>
  <si>
    <t>T103807</t>
  </si>
  <si>
    <t>T103817</t>
  </si>
  <si>
    <t>T103826</t>
  </si>
  <si>
    <t>T103844</t>
  </si>
  <si>
    <t>T104103</t>
  </si>
  <si>
    <t>M126093</t>
  </si>
  <si>
    <t>2021-SEP</t>
  </si>
  <si>
    <t>M157845</t>
  </si>
  <si>
    <t>M157850</t>
  </si>
  <si>
    <t>M157854</t>
  </si>
  <si>
    <t>M157861</t>
  </si>
  <si>
    <t>M157864</t>
  </si>
  <si>
    <t>M157865</t>
  </si>
  <si>
    <t>M160782</t>
  </si>
  <si>
    <t>M161705</t>
  </si>
  <si>
    <t>M162731</t>
  </si>
  <si>
    <t>M169358</t>
  </si>
  <si>
    <t>M174869</t>
  </si>
  <si>
    <t>M177416</t>
  </si>
  <si>
    <t>M178136</t>
  </si>
  <si>
    <t>M179604</t>
  </si>
  <si>
    <t>M179616</t>
  </si>
  <si>
    <t>M179617</t>
  </si>
  <si>
    <t>M179744</t>
  </si>
  <si>
    <t>M180270</t>
  </si>
  <si>
    <t>M183885</t>
  </si>
  <si>
    <t>M185193</t>
  </si>
  <si>
    <t>M187320</t>
  </si>
  <si>
    <t>M189253</t>
  </si>
  <si>
    <t>M190314</t>
  </si>
  <si>
    <t>M190437</t>
  </si>
  <si>
    <t>M191144</t>
  </si>
  <si>
    <t>M193211</t>
  </si>
  <si>
    <t>M194830</t>
  </si>
  <si>
    <t>M195045</t>
  </si>
  <si>
    <t>M195742</t>
  </si>
  <si>
    <t>M197081</t>
  </si>
  <si>
    <t>M197424</t>
  </si>
  <si>
    <t>M197567</t>
  </si>
  <si>
    <t>M198059</t>
  </si>
  <si>
    <t>M198652</t>
  </si>
  <si>
    <t>M199296</t>
  </si>
  <si>
    <t>M200001</t>
  </si>
  <si>
    <t>M202226</t>
  </si>
  <si>
    <t>M202228</t>
  </si>
  <si>
    <t>M203251</t>
  </si>
  <si>
    <t>M203616</t>
  </si>
  <si>
    <t>M203926</t>
  </si>
  <si>
    <t>M204577</t>
  </si>
  <si>
    <t>M205692</t>
  </si>
  <si>
    <t>M205798</t>
  </si>
  <si>
    <t>M206200</t>
  </si>
  <si>
    <t>M207190</t>
  </si>
  <si>
    <t>M207195</t>
  </si>
  <si>
    <t>T100371</t>
  </si>
  <si>
    <t>T100708</t>
  </si>
  <si>
    <t>T100907</t>
  </si>
  <si>
    <t>T100973</t>
  </si>
  <si>
    <t>T101136</t>
  </si>
  <si>
    <t>T101193</t>
  </si>
  <si>
    <t>T101592</t>
  </si>
  <si>
    <t>T102379</t>
  </si>
  <si>
    <t>T102517</t>
  </si>
  <si>
    <t>T102519</t>
  </si>
  <si>
    <t>T102805</t>
  </si>
  <si>
    <t>T102880</t>
  </si>
  <si>
    <t>T102988</t>
  </si>
  <si>
    <t>T103561</t>
  </si>
  <si>
    <t>T103635</t>
  </si>
  <si>
    <t>T103646</t>
  </si>
  <si>
    <t>T103705</t>
  </si>
  <si>
    <t>T104115</t>
  </si>
  <si>
    <t>T104128</t>
  </si>
  <si>
    <t>M150896</t>
  </si>
  <si>
    <t>2021-JAN</t>
  </si>
  <si>
    <t>M157857</t>
  </si>
  <si>
    <t>M160770</t>
  </si>
  <si>
    <t>M168127</t>
  </si>
  <si>
    <t>M174133</t>
  </si>
  <si>
    <t>M175274</t>
  </si>
  <si>
    <t>M180018</t>
  </si>
  <si>
    <t>M181361</t>
  </si>
  <si>
    <t>M182129</t>
  </si>
  <si>
    <t>M182453</t>
  </si>
  <si>
    <t>M184899</t>
  </si>
  <si>
    <t>M185780</t>
  </si>
  <si>
    <t>M188404</t>
  </si>
  <si>
    <t>M189739</t>
  </si>
  <si>
    <t>M190147</t>
  </si>
  <si>
    <t>M192427</t>
  </si>
  <si>
    <t>M195100</t>
  </si>
  <si>
    <t>M195663</t>
  </si>
  <si>
    <t>M198106</t>
  </si>
  <si>
    <t>M199998</t>
  </si>
  <si>
    <t>M202018</t>
  </si>
  <si>
    <t>M203099</t>
  </si>
  <si>
    <t>M204114</t>
  </si>
  <si>
    <t>T100716</t>
  </si>
  <si>
    <t>T101162</t>
  </si>
  <si>
    <t>T102840</t>
  </si>
  <si>
    <t>T102841</t>
  </si>
  <si>
    <t>T102842</t>
  </si>
  <si>
    <t>T102947</t>
  </si>
  <si>
    <t>T103129</t>
  </si>
  <si>
    <t>T103135</t>
  </si>
  <si>
    <t>T103286</t>
  </si>
  <si>
    <t>T103452</t>
  </si>
  <si>
    <t>T103808</t>
  </si>
  <si>
    <t>M184748</t>
  </si>
  <si>
    <t>M203607</t>
  </si>
  <si>
    <t>M202026</t>
  </si>
  <si>
    <t>M198236</t>
  </si>
  <si>
    <t>M207352</t>
  </si>
  <si>
    <t>M138019</t>
  </si>
  <si>
    <t>M207403</t>
  </si>
  <si>
    <t>T103751</t>
  </si>
  <si>
    <t>T103750</t>
  </si>
  <si>
    <t>Rate Class Allocations</t>
  </si>
  <si>
    <t>2015 Adjustments in 2016</t>
  </si>
  <si>
    <t>Programs</t>
  </si>
  <si>
    <t>General 
Service 
&lt;50 kW</t>
  </si>
  <si>
    <t>General
 Service 
50-4,999 kW</t>
  </si>
  <si>
    <t>Cogen
1,000 - 4,999 kW</t>
  </si>
  <si>
    <t>Large User</t>
  </si>
  <si>
    <t>2011-2014 LRAM</t>
  </si>
  <si>
    <t>2015-2020 LRAM</t>
  </si>
  <si>
    <t>HVAC Incentives Initaitive</t>
  </si>
  <si>
    <t>Save on Energy Instant Discount Program</t>
  </si>
  <si>
    <t>Home Depot Home Appliance Market Uplift Conservation Fund Pilot Program</t>
  </si>
  <si>
    <t>Centrally Delivered Programs</t>
  </si>
  <si>
    <t>Save on Energy Energy Performance Program for Multi-Site Customers</t>
  </si>
  <si>
    <t>Whole Home Pilot Program</t>
  </si>
  <si>
    <t>Rate Class Allocations from Project List and Persistence by Project Completion Year</t>
  </si>
  <si>
    <t>Tier 1</t>
  </si>
  <si>
    <t>Consumer</t>
  </si>
  <si>
    <t>EE</t>
  </si>
  <si>
    <t>Business</t>
  </si>
  <si>
    <t>Demand Response 3 (part of the Industrial program schedule)</t>
  </si>
  <si>
    <t>Commercial &amp; Institutional</t>
  </si>
  <si>
    <t>DR</t>
  </si>
  <si>
    <t>Industrial</t>
  </si>
  <si>
    <t>Pre-2011 Programs Completed in 2011</t>
  </si>
  <si>
    <t>C&amp;I</t>
  </si>
  <si>
    <t>Home Assistance</t>
  </si>
  <si>
    <t>Non-Tier 1</t>
  </si>
  <si>
    <t>Tier 1 - 2011 Adjustment</t>
  </si>
  <si>
    <t>Energy Audit Funding</t>
  </si>
  <si>
    <t>DR-3</t>
  </si>
  <si>
    <t>Small Business Lighting</t>
  </si>
  <si>
    <t>Annual Coupons</t>
  </si>
  <si>
    <t>Bi-Annual Retailer Events</t>
  </si>
  <si>
    <t>HVAC</t>
  </si>
  <si>
    <t>Non-LDC</t>
  </si>
  <si>
    <t>Commercial</t>
  </si>
  <si>
    <t>PSUI</t>
  </si>
  <si>
    <t>Time-of-Use Savings</t>
  </si>
  <si>
    <t>non-Tier 1</t>
  </si>
  <si>
    <t xml:space="preserve">Demand Response 3 </t>
  </si>
  <si>
    <t>Energy Managers</t>
  </si>
  <si>
    <t>Commercial and Institutional</t>
  </si>
  <si>
    <t>CFF Residential</t>
  </si>
  <si>
    <t>CFF Business</t>
  </si>
  <si>
    <t>Save on Energy Heating &amp; Cooling Program</t>
  </si>
  <si>
    <t>CFF Other</t>
  </si>
  <si>
    <t>Proposed Program or Pilot</t>
  </si>
  <si>
    <t>Conservation Fund</t>
  </si>
  <si>
    <t>CFF Centrally Delivered Program</t>
  </si>
  <si>
    <t>P&amp;C Rep</t>
  </si>
  <si>
    <t>Rate Class Allocation</t>
  </si>
  <si>
    <t>Total Allocated</t>
  </si>
  <si>
    <t>First Yr</t>
  </si>
  <si>
    <t>Persistence</t>
  </si>
  <si>
    <t>Net Energy Savings KW
  by Reporting Year, Program, Completion Year</t>
  </si>
  <si>
    <t>Sum of Net Energy KWH</t>
  </si>
  <si>
    <t>Yr. 1</t>
  </si>
  <si>
    <t>Yr. 2</t>
  </si>
  <si>
    <t>Yr. 3</t>
  </si>
  <si>
    <t>Yr. 4</t>
  </si>
  <si>
    <t>Yr. 5</t>
  </si>
  <si>
    <t>Yr. 6</t>
  </si>
  <si>
    <t>Grand Total to 2019</t>
  </si>
  <si>
    <t>References</t>
  </si>
  <si>
    <t>2017 Final Verified Annual Program Results_London Hydro Inc_20180629
Net to Gross and Realization Rate by Program</t>
  </si>
  <si>
    <t>Program Name</t>
  </si>
  <si>
    <t>LDC Progress</t>
  </si>
  <si>
    <t>Province Wide Progress</t>
  </si>
  <si>
    <t>Participation and Cost Report - London Hydro Inc. - 2019 04
Tab: Reference Tables - Persistence Methodology by Program</t>
  </si>
  <si>
    <t>Program (Based on 2015/16 Verified CFF and Legacy) or Business Case</t>
  </si>
  <si>
    <t>Net Energy Savings KWH
  by Reporting Year, Program, Completion Year</t>
  </si>
  <si>
    <t>Use the Demand KW allocation percentages to keep total allocation proportionate</t>
  </si>
  <si>
    <t>Rate Class Allocations from Project List and Persistence - YEAR 2020 and beyond</t>
  </si>
  <si>
    <t>Grand Total 2020-2021</t>
  </si>
  <si>
    <t>Net Energy KWH Savings - P&amp;C Report (use this for LRAM)</t>
  </si>
  <si>
    <t>EB-2021-0041</t>
  </si>
  <si>
    <t>2022 COS Application</t>
  </si>
  <si>
    <t>2018-2019</t>
  </si>
  <si>
    <t>2023 IRM Application</t>
  </si>
  <si>
    <t>EB-2022-0048</t>
  </si>
  <si>
    <t>2020-2021</t>
  </si>
  <si>
    <t>Co-Generation 1,000 - 4,999 kW</t>
  </si>
  <si>
    <t>GS 50 - 4,999 kW</t>
  </si>
  <si>
    <t>2013 Settlement Agreement (EB-2012-0146), p. 21</t>
  </si>
  <si>
    <t>2017 Settlement Agreement (EB-2016-0091), p. 32</t>
  </si>
  <si>
    <t>EB-2013-0150</t>
  </si>
  <si>
    <t>EB-2014-0092</t>
  </si>
  <si>
    <t>EB-2015-0087</t>
  </si>
  <si>
    <t>EB-2016-0091</t>
  </si>
  <si>
    <t>EB-2017-0059</t>
  </si>
  <si>
    <t>EB-2018-0051</t>
  </si>
  <si>
    <t>EB-2019-0052</t>
  </si>
  <si>
    <t>EB-2020-0038</t>
  </si>
  <si>
    <t>Unverified</t>
  </si>
  <si>
    <t>21a</t>
  </si>
  <si>
    <t>Save on Energy Instant Discount</t>
  </si>
  <si>
    <t>UnVerified</t>
  </si>
  <si>
    <t>Updated formula to summarize Year 2019</t>
  </si>
  <si>
    <t>Error in formula summarizing Year 2020, needed to update to summarize the Year 2019 results</t>
  </si>
  <si>
    <t xml:space="preserve">Note:  London Hydro used the 2017 Final Verified Annual Program Results Report issued by the IESO.
Adjustments to the kWh savings were based on the Participation and Cost Report, dated April 15, 2019, issued by the IESO and marked above as PC Rep in the Result Status column. Energy kWh and demand kW savings marked above as Unverified are from the detailed program savings files.
The net demand savings kW for the adjustments from the Participation and Cost Report is calculated using the kW/kWh ratios from the 2017 Verified Results, or earlier years, of the same program. 
The persistence of unverified energy savings are from IESO's April 2019 Participation and Cost report reference tables. </t>
  </si>
  <si>
    <t xml:space="preserve">Note:  London Hydro used the Participation and Cost Report, dated April 15, 2019, issued by the IESO to record energy kWh and demand kW savings. 
Energy kWh and kW savings marked above as Unverified are from the detailed program savings files.
The net demand savings kW for the adjustments from the Participation and Cost Report is calculated using the kW/kWh ratios from the 2017 Verified Results, or earlier years, of the same program. 
The persistence of unverified energy savings are from IESO's April 2019 Participation and Cost report reference tables. </t>
  </si>
  <si>
    <t xml:space="preserve">Note:  Energy kWh and kW savings marked above as Unverified are from the detailed program savings files.
The persistence of unverified energy savings are from IESO's April 2019 Participation and Cost report reference tables. </t>
  </si>
  <si>
    <t>Row added to reflect adjustments to the "Save on Energy Retrofit Program" listed in the Participation and Cost Report (P&amp;C Rep)</t>
  </si>
  <si>
    <t>London Hydro had energy savings resulted from this program, and the programs savings adjustment for Year 2015 needed to be added to the worksheet</t>
  </si>
  <si>
    <t>Row 120</t>
  </si>
  <si>
    <t>Rows added to accommodate the "Home Depot Home Appliance Market Uplift Conservation Fund Pilot Program", which was not listed in the worksheet</t>
  </si>
  <si>
    <t>London Hydro had energy savings resulted from this program, and the programs savings needed to be added to the worksheet under "Conservation Fund" programs</t>
  </si>
  <si>
    <t>Rows 285 and 286</t>
  </si>
  <si>
    <t>Rows added to reflect adjustments to the "Save on Energy Retrofit Program" listed in the Participation and Cost Report (P&amp;C Rep) and in the detailed project savings files</t>
  </si>
  <si>
    <t>London Hydro had energy savings resulted from this program, and the programs savings adjustment for Year 2016 needed to be added to the worksheet</t>
  </si>
  <si>
    <t>Rows 317-319</t>
  </si>
  <si>
    <t>Changed Monthly Multiplier from 12 to 5</t>
  </si>
  <si>
    <t>Peak Demand Savings would occur predominantly in the warmer months</t>
  </si>
  <si>
    <t>Cell N331</t>
  </si>
  <si>
    <t>Rows added to accommodate the 2017 "Save on Energy Instant Discount Program", which was not listed in the worksheet</t>
  </si>
  <si>
    <t>London Hydro had energy savings resulted from this program, and the programs savings needed to be added to the worksheet under "Conservation First Framework" Residential Province-Wide programs</t>
  </si>
  <si>
    <t>Rows 495-496</t>
  </si>
  <si>
    <t>London Hydro had energy savings resulted from this program, and the programs savings adjustment for Year 2017 needed to be added to the worksheet</t>
  </si>
  <si>
    <t>Rows 513-515</t>
  </si>
  <si>
    <t>Rows added to accommodate the "Save on Energy Energy Performance Program for Multi-Site Customers" and the "Whole Home Pilot Program", which were not listed in the worksheet</t>
  </si>
  <si>
    <t>London Hydro had energy savings resulted from these programs, and the programs savings needed to be added to the worksheet under "Conservation First Framework" Centrally Delivered Programs</t>
  </si>
  <si>
    <t>Rows 588-593</t>
  </si>
  <si>
    <t>Rows added to accommodate the 2018 "Save on Energy Instant Discount Program", which was not listed in the worksheet</t>
  </si>
  <si>
    <t>London Hydro had energy savings resulted from this program, and the programs savings adjustment for Year 2018 needed to be added to the worksheet</t>
  </si>
  <si>
    <t>Rows 698-699</t>
  </si>
  <si>
    <t>Row 716</t>
  </si>
  <si>
    <t>Row 907</t>
  </si>
  <si>
    <t>London Hydro had energy savings resulted from this program, and the programs savings adjustment for Year 2019 needed to be added to the worksheet</t>
  </si>
  <si>
    <t>Cell AF985</t>
  </si>
  <si>
    <t>Updated formula to summarize Year 2020</t>
  </si>
  <si>
    <t>Error in formula summarizing Year 2021, needed to update to summarize the Year 2020 results</t>
  </si>
  <si>
    <t>Cell AF1180</t>
  </si>
  <si>
    <t>Error in formulas: "AG422AG425:AG425:AG593"</t>
  </si>
  <si>
    <t>Remove "AG422AG425:" from formulas to correctly summarize data</t>
  </si>
  <si>
    <t>Cells AG618-AK618</t>
  </si>
  <si>
    <t>New Tabs added</t>
  </si>
  <si>
    <t>Tab A. Rate Class Allocations and
Tab B. Project List</t>
  </si>
  <si>
    <t>New tabs added to provide the Rate Class Allocations and the Project List for the detailed program level savings and the calculation of net energy kWh and net demand kW savings.</t>
  </si>
  <si>
    <t>2023 Q1</t>
  </si>
  <si>
    <t>2023 Q2</t>
  </si>
  <si>
    <t>Added forecasted interest rates for 2023 Q1 and Q2, based on 2022 Q4 Board Approved Prescribed Interest Rate</t>
  </si>
  <si>
    <t>The LRAMVA balance is carried until April 30, 2023 and is subject to interest up to that date</t>
  </si>
  <si>
    <t>Cells C63-C64</t>
  </si>
  <si>
    <t>Opening Balance for 2023</t>
  </si>
  <si>
    <t>Cells E194-W207</t>
  </si>
  <si>
    <t>Added interest calculation for Year 2023</t>
  </si>
  <si>
    <t>2011-2023</t>
  </si>
  <si>
    <t>Total for 2023</t>
  </si>
  <si>
    <t>Until date of disposition: April 30, 2023</t>
  </si>
  <si>
    <t>Row 91</t>
  </si>
  <si>
    <t>Update Total of Interest as at date of disposition, April 30, 2023</t>
  </si>
  <si>
    <t>M198105</t>
  </si>
  <si>
    <t>M198107</t>
  </si>
  <si>
    <t>M206370</t>
  </si>
  <si>
    <t>T103282</t>
  </si>
  <si>
    <t>M201931</t>
  </si>
  <si>
    <t>M203608</t>
  </si>
  <si>
    <t>T103813</t>
  </si>
  <si>
    <t>T103279</t>
  </si>
  <si>
    <t>Principal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</si>
</sst>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yyyy\-mm\-dd;@"/>
  </numFmts>
  <fonts count="271">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b/>
      <u/>
      <sz val="12"/>
      <color theme="1"/>
      <name val="Calibri"/>
      <family val="2"/>
      <scheme val="minor"/>
    </font>
    <font>
      <b/>
      <sz val="16"/>
      <color theme="1"/>
      <name val="Calibri"/>
      <family val="2"/>
      <scheme val="minor"/>
    </font>
    <font>
      <b/>
      <sz val="11"/>
      <name val="Calibri"/>
      <family val="2"/>
    </font>
    <font>
      <sz val="11"/>
      <color theme="7" tint="-0.499984740745262"/>
      <name val="Calibri"/>
      <family val="2"/>
      <scheme val="minor"/>
    </font>
    <font>
      <sz val="11"/>
      <color rgb="FFC00000"/>
      <name val="Calibri"/>
      <family val="2"/>
      <scheme val="minor"/>
    </font>
    <font>
      <b/>
      <sz val="24"/>
      <color theme="1"/>
      <name val="Calibri"/>
      <family val="2"/>
      <scheme val="minor"/>
    </font>
    <font>
      <b/>
      <sz val="11"/>
      <color rgb="FF0070C0"/>
      <name val="Calibri"/>
      <family val="2"/>
      <scheme val="minor"/>
    </font>
    <font>
      <sz val="11"/>
      <color theme="9" tint="-0.499984740745262"/>
      <name val="Calibri"/>
      <family val="2"/>
      <scheme val="minor"/>
    </font>
    <font>
      <strike/>
      <sz val="11"/>
      <color theme="9" tint="-0.499984740745262"/>
      <name val="Calibri"/>
      <family val="2"/>
      <scheme val="minor"/>
    </font>
    <font>
      <b/>
      <sz val="11"/>
      <color rgb="FF000000"/>
      <name val="Tahoma"/>
      <family val="2"/>
    </font>
    <font>
      <sz val="11"/>
      <color theme="1"/>
      <name val="Tahoma"/>
      <family val="2"/>
    </font>
    <font>
      <sz val="11"/>
      <color theme="0" tint="-0.34998626667073579"/>
      <name val="Calibri"/>
      <family val="2"/>
      <scheme val="minor"/>
    </font>
    <font>
      <sz val="11"/>
      <color rgb="FF0070C0"/>
      <name val="Calibri"/>
      <family val="2"/>
      <scheme val="minor"/>
    </font>
    <font>
      <sz val="11"/>
      <color theme="0" tint="-0.249977111117893"/>
      <name val="Calibri"/>
      <family val="2"/>
      <scheme val="minor"/>
    </font>
    <font>
      <sz val="11"/>
      <color rgb="FF0033CC"/>
      <name val="Calibri"/>
      <family val="2"/>
      <scheme val="minor"/>
    </font>
    <font>
      <sz val="11"/>
      <color rgb="FFC00000"/>
      <name val="Arial"/>
      <family val="2"/>
    </font>
    <font>
      <u/>
      <sz val="11"/>
      <color rgb="FF0070C0"/>
      <name val="Arial"/>
      <family val="2"/>
    </font>
    <font>
      <sz val="12"/>
      <color rgb="FF0070C0"/>
      <name val="Arial"/>
      <family val="2"/>
    </font>
    <font>
      <sz val="11"/>
      <color rgb="FF0070C0"/>
      <name val="Arial"/>
      <family val="2"/>
    </font>
    <font>
      <sz val="10"/>
      <color rgb="FF0070C0"/>
      <name val="Arial"/>
      <family val="2"/>
    </font>
    <font>
      <sz val="11"/>
      <color theme="9" tint="-0.499984740745262"/>
      <name val="Arial"/>
      <family val="2"/>
    </font>
    <font>
      <b/>
      <sz val="12"/>
      <color rgb="FF0070C0"/>
      <name val="Arial"/>
      <family val="2"/>
    </font>
  </fonts>
  <fills count="112">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rgb="FFFFFF66"/>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1F7EE"/>
        <bgColor indexed="64"/>
      </patternFill>
    </fill>
    <fill>
      <patternFill patternType="solid">
        <fgColor rgb="FFD5E7CD"/>
        <bgColor indexed="64"/>
      </patternFill>
    </fill>
    <fill>
      <patternFill patternType="solid">
        <fgColor rgb="FFE3EFDE"/>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99"/>
        <bgColor indexed="64"/>
      </patternFill>
    </fill>
  </fills>
  <borders count="21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ck">
        <color auto="1"/>
      </left>
      <right/>
      <top/>
      <bottom style="thin">
        <color indexed="64"/>
      </bottom>
      <diagonal/>
    </border>
    <border>
      <left style="thick">
        <color auto="1"/>
      </left>
      <right/>
      <top/>
      <bottom/>
      <diagonal/>
    </border>
    <border>
      <left style="thin">
        <color indexed="64"/>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top style="thin">
        <color theme="0"/>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ck">
        <color auto="1"/>
      </bottom>
      <diagonal/>
    </border>
    <border>
      <left style="thin">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n">
        <color indexed="64"/>
      </right>
      <top style="hair">
        <color indexed="64"/>
      </top>
      <bottom style="thick">
        <color auto="1"/>
      </bottom>
      <diagonal/>
    </border>
    <border>
      <left style="thin">
        <color indexed="64"/>
      </left>
      <right style="thin">
        <color indexed="64"/>
      </right>
      <top style="thick">
        <color auto="1"/>
      </top>
      <bottom style="thin">
        <color indexed="64"/>
      </bottom>
      <diagonal/>
    </border>
    <border>
      <left/>
      <right/>
      <top style="thick">
        <color auto="1"/>
      </top>
      <bottom/>
      <diagonal/>
    </border>
    <border>
      <left style="thin">
        <color indexed="64"/>
      </left>
      <right style="hair">
        <color indexed="64"/>
      </right>
      <top style="thick">
        <color auto="1"/>
      </top>
      <bottom style="hair">
        <color indexed="64"/>
      </bottom>
      <diagonal/>
    </border>
    <border>
      <left style="hair">
        <color indexed="64"/>
      </left>
      <right style="hair">
        <color indexed="64"/>
      </right>
      <top style="thick">
        <color auto="1"/>
      </top>
      <bottom style="hair">
        <color indexed="64"/>
      </bottom>
      <diagonal/>
    </border>
    <border>
      <left style="hair">
        <color indexed="64"/>
      </left>
      <right style="thin">
        <color indexed="64"/>
      </right>
      <top style="thick">
        <color auto="1"/>
      </top>
      <bottom style="hair">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auto="1"/>
      </bottom>
      <diagonal/>
    </border>
    <border>
      <left style="hair">
        <color indexed="64"/>
      </left>
      <right style="hair">
        <color indexed="64"/>
      </right>
      <top/>
      <bottom style="medium">
        <color auto="1"/>
      </bottom>
      <diagonal/>
    </border>
    <border>
      <left style="hair">
        <color indexed="64"/>
      </left>
      <right style="thin">
        <color indexed="64"/>
      </right>
      <top/>
      <bottom style="medium">
        <color auto="1"/>
      </bottom>
      <diagonal/>
    </border>
    <border>
      <left style="thin">
        <color indexed="64"/>
      </left>
      <right style="hair">
        <color indexed="64"/>
      </right>
      <top/>
      <bottom/>
      <diagonal/>
    </border>
    <border>
      <left style="thin">
        <color indexed="64"/>
      </left>
      <right style="thin">
        <color indexed="64"/>
      </right>
      <top/>
      <bottom style="thick">
        <color auto="1"/>
      </bottom>
      <diagonal/>
    </border>
    <border>
      <left style="thin">
        <color indexed="64"/>
      </left>
      <right style="hair">
        <color indexed="64"/>
      </right>
      <top style="thick">
        <color auto="1"/>
      </top>
      <bottom/>
      <diagonal/>
    </border>
    <border>
      <left style="hair">
        <color indexed="64"/>
      </left>
      <right style="hair">
        <color indexed="64"/>
      </right>
      <top style="thick">
        <color auto="1"/>
      </top>
      <bottom/>
      <diagonal/>
    </border>
    <border>
      <left style="hair">
        <color indexed="64"/>
      </left>
      <right style="thin">
        <color indexed="64"/>
      </right>
      <top style="thick">
        <color auto="1"/>
      </top>
      <bottom/>
      <diagonal/>
    </border>
  </borders>
  <cellStyleXfs count="9772">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4" applyFont="0"/>
    <xf numFmtId="168" fontId="87" fillId="0" borderId="0" applyFont="0"/>
    <xf numFmtId="204" fontId="88" fillId="0" borderId="9">
      <alignment horizontal="right"/>
    </xf>
    <xf numFmtId="204" fontId="88" fillId="0" borderId="9" applyFill="0">
      <alignment horizontal="right"/>
    </xf>
    <xf numFmtId="3" fontId="12" fillId="0" borderId="9" applyFill="0">
      <alignment horizontal="right"/>
    </xf>
    <xf numFmtId="205" fontId="88" fillId="0" borderId="9" applyFill="0">
      <alignment horizontal="right"/>
    </xf>
    <xf numFmtId="206" fontId="11" fillId="62" borderId="65">
      <alignment horizontal="center" vertical="center"/>
    </xf>
    <xf numFmtId="0" fontId="12" fillId="0" borderId="0"/>
    <xf numFmtId="182" fontId="89" fillId="0" borderId="0"/>
    <xf numFmtId="0" fontId="12" fillId="0" borderId="0"/>
    <xf numFmtId="207" fontId="12" fillId="0" borderId="9">
      <alignment horizontal="right"/>
      <protection locked="0"/>
    </xf>
    <xf numFmtId="165" fontId="88" fillId="0" borderId="9" applyNumberFormat="0" applyFont="0" applyBorder="0" applyProtection="0">
      <alignment horizontal="right"/>
    </xf>
    <xf numFmtId="208"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82" fontId="98" fillId="66" borderId="0" applyNumberFormat="0" applyFont="0" applyBorder="0" applyAlignment="0">
      <alignment horizontal="left"/>
    </xf>
    <xf numFmtId="0" fontId="26" fillId="0" borderId="19" applyNumberFormat="0" applyFill="0" applyAlignment="0" applyProtection="0"/>
    <xf numFmtId="213"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7"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69">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0"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1" applyNumberFormat="0" applyFill="0">
      <alignment horizontal="right"/>
    </xf>
    <xf numFmtId="227" fontId="78" fillId="0" borderId="71" applyNumberFormat="0" applyFill="0">
      <alignment horizontal="right"/>
    </xf>
    <xf numFmtId="1" fontId="115" fillId="0" borderId="0"/>
    <xf numFmtId="228" fontId="98" fillId="0" borderId="0" applyFont="0" applyFill="0" applyBorder="0" applyProtection="0">
      <alignment horizontal="right"/>
    </xf>
    <xf numFmtId="229" fontId="81" fillId="65" borderId="8"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2" applyNumberFormat="0" applyFont="0" applyFill="0" applyAlignment="0" applyProtection="0"/>
    <xf numFmtId="171" fontId="12" fillId="0" borderId="72" applyNumberFormat="0" applyFont="0" applyFill="0" applyAlignment="0" applyProtection="0"/>
    <xf numFmtId="171" fontId="12" fillId="0" borderId="72"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8"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0">
      <alignment horizontal="left"/>
    </xf>
    <xf numFmtId="1" fontId="121" fillId="69" borderId="42"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3"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4" applyNumberFormat="0" applyFill="0" applyBorder="0" applyAlignment="0" applyProtection="0">
      <alignment horizontal="left"/>
    </xf>
    <xf numFmtId="238"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7"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2"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3"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70"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5"/>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2" applyNumberFormat="0" applyAlignment="0">
      <alignment vertical="center"/>
    </xf>
    <xf numFmtId="241" fontId="194" fillId="86" borderId="83" applyNumberFormat="0" applyBorder="0" applyAlignment="0" applyProtection="0">
      <alignment vertical="center"/>
    </xf>
    <xf numFmtId="241" fontId="12" fillId="25" borderId="82"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165" fontId="193" fillId="0" borderId="64" applyFill="0" applyAlignment="0" applyProtection="0"/>
    <xf numFmtId="171" fontId="85" fillId="0" borderId="84"/>
    <xf numFmtId="0" fontId="204" fillId="0" borderId="0">
      <alignment horizontal="fill"/>
    </xf>
    <xf numFmtId="278" fontId="173" fillId="70" borderId="10"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9" fontId="81" fillId="65" borderId="86" applyFont="0" applyFill="0" applyBorder="0" applyAlignment="0" applyProtection="0"/>
    <xf numFmtId="231" fontId="85" fillId="0" borderId="85" applyFont="0" applyFill="0" applyBorder="0" applyAlignment="0" applyProtection="0"/>
    <xf numFmtId="235"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5" applyBorder="0" applyProtection="0">
      <alignment horizontal="right" vertical="center"/>
    </xf>
    <xf numFmtId="43"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8" fontId="173" fillId="70" borderId="88" applyBorder="0">
      <alignment horizontal="right" vertical="center"/>
      <protection locked="0"/>
    </xf>
    <xf numFmtId="283"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166" fontId="113" fillId="0" borderId="90">
      <protection locked="0"/>
    </xf>
    <xf numFmtId="208"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2" applyNumberFormat="0" applyBorder="0" applyAlignment="0" applyProtection="0">
      <alignment vertical="center"/>
    </xf>
    <xf numFmtId="171"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cellStyleXfs>
  <cellXfs count="1349">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4"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4"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8"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7" xfId="40" applyNumberFormat="1" applyFont="1" applyFill="1" applyBorder="1" applyAlignment="1">
      <alignment horizontal="left" vertical="center"/>
    </xf>
    <xf numFmtId="178" fontId="51" fillId="2" borderId="27"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8" fontId="212" fillId="90" borderId="27" xfId="40" applyNumberFormat="1" applyFont="1" applyFill="1" applyBorder="1" applyAlignment="1">
      <alignment horizontal="left" vertical="center"/>
    </xf>
    <xf numFmtId="178" fontId="212" fillId="2" borderId="27" xfId="40" applyNumberFormat="1" applyFont="1" applyFill="1" applyBorder="1" applyAlignment="1">
      <alignment horizontal="left" vertical="center"/>
    </xf>
    <xf numFmtId="0" fontId="50" fillId="2" borderId="0" xfId="0" applyFont="1" applyFill="1" applyAlignment="1">
      <alignment horizontal="center"/>
    </xf>
    <xf numFmtId="287" fontId="216" fillId="2" borderId="27" xfId="70" applyNumberFormat="1" applyFont="1" applyFill="1" applyBorder="1" applyAlignment="1">
      <alignment horizontal="left" vertical="center"/>
    </xf>
    <xf numFmtId="169" fontId="212" fillId="28" borderId="27" xfId="70" applyFont="1" applyFill="1" applyBorder="1" applyAlignment="1">
      <alignment horizontal="left" vertical="center"/>
    </xf>
    <xf numFmtId="174" fontId="213" fillId="26" borderId="117" xfId="6" applyNumberFormat="1" applyFont="1" applyFill="1" applyBorder="1" applyAlignment="1">
      <alignment horizontal="center" vertical="center" wrapText="1"/>
    </xf>
    <xf numFmtId="174" fontId="213" fillId="26" borderId="102" xfId="6" applyNumberFormat="1" applyFont="1" applyFill="1" applyBorder="1" applyAlignment="1">
      <alignment horizontal="center" vertical="center" wrapText="1"/>
    </xf>
    <xf numFmtId="174"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5" fontId="91" fillId="2" borderId="12" xfId="0" applyNumberFormat="1" applyFont="1" applyFill="1" applyBorder="1" applyAlignment="1">
      <alignment horizontal="center"/>
    </xf>
    <xf numFmtId="175" fontId="91" fillId="2" borderId="7" xfId="0" applyNumberFormat="1" applyFont="1" applyFill="1" applyBorder="1" applyAlignment="1">
      <alignment horizontal="center"/>
    </xf>
    <xf numFmtId="175" fontId="91" fillId="2" borderId="37"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8"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4" xfId="0" applyNumberFormat="1" applyFont="1" applyFill="1" applyBorder="1" applyAlignment="1">
      <alignment horizontal="center"/>
    </xf>
    <xf numFmtId="175" fontId="91" fillId="2" borderId="102" xfId="0" applyNumberFormat="1" applyFont="1" applyFill="1" applyBorder="1" applyAlignment="1">
      <alignment horizontal="center"/>
    </xf>
    <xf numFmtId="8" fontId="91" fillId="2" borderId="95" xfId="0" applyNumberFormat="1" applyFont="1" applyFill="1" applyBorder="1" applyAlignment="1">
      <alignment horizontal="center"/>
    </xf>
    <xf numFmtId="8" fontId="91" fillId="2" borderId="96"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8"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1"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Border="1" applyAlignment="1">
      <alignment horizontal="center"/>
    </xf>
    <xf numFmtId="8" fontId="91" fillId="28" borderId="34" xfId="0" applyNumberFormat="1" applyFont="1" applyFill="1" applyBorder="1" applyAlignment="1">
      <alignment horizontal="center"/>
    </xf>
    <xf numFmtId="8" fontId="91" fillId="28" borderId="119" xfId="0" applyNumberFormat="1" applyFont="1" applyFill="1" applyBorder="1" applyAlignment="1">
      <alignment horizontal="center"/>
    </xf>
    <xf numFmtId="8" fontId="91" fillId="28" borderId="44"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3" xfId="0" applyNumberFormat="1" applyFont="1" applyBorder="1" applyAlignment="1">
      <alignment horizontal="center"/>
    </xf>
    <xf numFmtId="0" fontId="48" fillId="0" borderId="1" xfId="0" applyNumberFormat="1"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Border="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2" xfId="70" applyNumberFormat="1" applyFont="1" applyFill="1" applyBorder="1" applyAlignment="1">
      <alignment horizontal="left" vertical="center"/>
    </xf>
    <xf numFmtId="178"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NumberFormat="1" applyFont="1" applyBorder="1" applyAlignment="1">
      <alignment horizontal="center"/>
    </xf>
    <xf numFmtId="0" fontId="13" fillId="2" borderId="109"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169" fontId="48" fillId="2" borderId="0" xfId="70" applyFont="1" applyFill="1"/>
    <xf numFmtId="0" fontId="44" fillId="2" borderId="0" xfId="0" applyFont="1" applyFill="1"/>
    <xf numFmtId="0" fontId="48" fillId="2" borderId="109"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8" xfId="6" applyNumberFormat="1" applyFont="1" applyFill="1" applyBorder="1" applyAlignment="1">
      <alignment horizontal="center" vertical="center" wrapText="1"/>
    </xf>
    <xf numFmtId="174" fontId="52" fillId="26" borderId="33"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7" xfId="0" applyNumberFormat="1" applyFont="1" applyFill="1" applyBorder="1" applyAlignment="1">
      <alignment horizontal="center"/>
    </xf>
    <xf numFmtId="1" fontId="41" fillId="0" borderId="7" xfId="0" applyNumberFormat="1" applyFont="1" applyFill="1" applyBorder="1" applyAlignment="1">
      <alignment horizontal="center"/>
    </xf>
    <xf numFmtId="0" fontId="41" fillId="0" borderId="7" xfId="0" applyFont="1" applyFill="1" applyBorder="1" applyAlignment="1">
      <alignment horizontal="center"/>
    </xf>
    <xf numFmtId="10" fontId="45" fillId="0" borderId="7" xfId="0" applyNumberFormat="1" applyFont="1" applyFill="1" applyBorder="1" applyAlignment="1">
      <alignment horizontal="center"/>
    </xf>
    <xf numFmtId="173" fontId="45" fillId="0" borderId="6" xfId="70" applyNumberFormat="1" applyFont="1" applyFill="1" applyBorder="1"/>
    <xf numFmtId="173"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73"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73" fontId="41" fillId="28" borderId="6" xfId="0" applyNumberFormat="1" applyFont="1" applyFill="1" applyBorder="1" applyProtection="1">
      <protection locked="0"/>
    </xf>
    <xf numFmtId="173"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73" fontId="49" fillId="2" borderId="6" xfId="0" applyNumberFormat="1" applyFont="1" applyFill="1" applyBorder="1"/>
    <xf numFmtId="10" fontId="45" fillId="2" borderId="7" xfId="0" applyNumberFormat="1" applyFont="1" applyFill="1" applyBorder="1" applyAlignment="1">
      <alignment horizontal="center"/>
    </xf>
    <xf numFmtId="173" fontId="45" fillId="2" borderId="6" xfId="70" applyNumberFormat="1" applyFont="1" applyFill="1" applyBorder="1"/>
    <xf numFmtId="173" fontId="45" fillId="2" borderId="7" xfId="70" applyNumberFormat="1" applyFont="1" applyFill="1" applyBorder="1"/>
    <xf numFmtId="10" fontId="45" fillId="2" borderId="7" xfId="0" quotePrefix="1" applyNumberFormat="1" applyFont="1" applyFill="1" applyBorder="1" applyAlignment="1">
      <alignment horizontal="center"/>
    </xf>
    <xf numFmtId="10" fontId="41" fillId="28" borderId="6" xfId="0" applyNumberFormat="1" applyFont="1" applyFill="1" applyBorder="1" applyAlignment="1" applyProtection="1">
      <alignment horizontal="center"/>
      <protection locked="0"/>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10" fontId="41" fillId="28"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7" fontId="216" fillId="2" borderId="123" xfId="70" applyNumberFormat="1" applyFont="1" applyFill="1" applyBorder="1" applyAlignment="1">
      <alignment horizontal="left" vertical="center"/>
    </xf>
    <xf numFmtId="174" fontId="213" fillId="27" borderId="109" xfId="0" applyNumberFormat="1" applyFont="1" applyFill="1" applyBorder="1" applyAlignment="1">
      <alignment horizontal="center" vertical="center" wrapText="1"/>
    </xf>
    <xf numFmtId="174"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7" xfId="40" applyNumberFormat="1" applyFont="1" applyFill="1" applyBorder="1" applyAlignment="1" applyProtection="1">
      <alignment horizontal="left" vertical="center"/>
      <protection locked="0"/>
    </xf>
    <xf numFmtId="178"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3" xfId="0" applyNumberFormat="1" applyFont="1" applyFill="1" applyBorder="1" applyAlignment="1" applyProtection="1">
      <alignment horizontal="center" vertical="center" wrapText="1"/>
      <protection locked="0"/>
    </xf>
    <xf numFmtId="0" fontId="52" fillId="26" borderId="97" xfId="0" applyNumberFormat="1" applyFont="1" applyFill="1" applyBorder="1" applyAlignment="1" applyProtection="1">
      <alignment horizontal="center" vertical="center" wrapText="1"/>
      <protection locked="0"/>
    </xf>
    <xf numFmtId="0" fontId="52" fillId="26" borderId="45" xfId="0" applyNumberFormat="1" applyFont="1" applyFill="1" applyBorder="1" applyAlignment="1" applyProtection="1">
      <alignment horizontal="center" vertical="center" wrapText="1"/>
      <protection locked="0"/>
    </xf>
    <xf numFmtId="0" fontId="52" fillId="26" borderId="134" xfId="0" applyNumberFormat="1"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8" xfId="0" applyNumberFormat="1"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NumberFormat="1"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1"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1"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8"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1"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73" fontId="45" fillId="2" borderId="11" xfId="0" applyNumberFormat="1" applyFont="1" applyFill="1" applyBorder="1" applyAlignment="1" applyProtection="1">
      <alignment horizontal="center" vertical="center"/>
      <protection locked="0"/>
    </xf>
    <xf numFmtId="0" fontId="45"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73" fontId="8" fillId="2" borderId="11" xfId="70" applyNumberFormat="1" applyFont="1" applyFill="1" applyBorder="1" applyAlignment="1" applyProtection="1">
      <alignment horizontal="center" vertical="center"/>
      <protection locked="0"/>
    </xf>
    <xf numFmtId="175" fontId="8" fillId="2" borderId="11"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4"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73"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3" xfId="0" applyNumberFormat="1"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NumberFormat="1"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Fill="1" applyBorder="1" applyAlignment="1" applyProtection="1">
      <alignment vertical="center" wrapText="1"/>
      <protection locked="0"/>
    </xf>
    <xf numFmtId="0" fontId="91" fillId="2" borderId="88" xfId="0" applyFont="1" applyFill="1" applyBorder="1" applyAlignment="1" applyProtection="1">
      <alignment vertical="top"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5"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169" fontId="41" fillId="2" borderId="109" xfId="0" applyNumberFormat="1" applyFont="1" applyFill="1" applyBorder="1"/>
    <xf numFmtId="169" fontId="41" fillId="2" borderId="133" xfId="70" applyFont="1" applyFill="1" applyBorder="1"/>
    <xf numFmtId="169" fontId="41" fillId="2" borderId="109" xfId="70" applyFont="1" applyFill="1" applyBorder="1"/>
    <xf numFmtId="169" fontId="41" fillId="2" borderId="121" xfId="70" applyFont="1" applyFill="1" applyBorder="1"/>
    <xf numFmtId="169" fontId="41" fillId="2" borderId="136" xfId="70" applyFont="1" applyFill="1" applyBorder="1"/>
    <xf numFmtId="169" fontId="41" fillId="2" borderId="0" xfId="70" applyFont="1" applyFill="1"/>
    <xf numFmtId="0" fontId="47" fillId="88" borderId="94" xfId="0" applyNumberFormat="1" applyFont="1" applyFill="1" applyBorder="1" applyAlignment="1">
      <alignment horizontal="center" vertical="center" wrapText="1"/>
    </xf>
    <xf numFmtId="174" fontId="47" fillId="88" borderId="109"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4"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7"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09" xfId="0" applyNumberFormat="1" applyFont="1" applyFill="1" applyBorder="1" applyAlignment="1">
      <alignment horizontal="left" vertical="center" wrapText="1"/>
    </xf>
    <xf numFmtId="174" fontId="47" fillId="88" borderId="94"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4" fontId="45" fillId="88" borderId="121" xfId="0" applyNumberFormat="1" applyFont="1" applyFill="1" applyBorder="1" applyAlignment="1">
      <alignment horizontal="center" vertical="center" wrapText="1"/>
    </xf>
    <xf numFmtId="174" fontId="45" fillId="88" borderId="137" xfId="0" applyNumberFormat="1" applyFont="1" applyFill="1" applyBorder="1" applyAlignment="1">
      <alignment horizontal="center" vertical="center" wrapText="1"/>
    </xf>
    <xf numFmtId="174" fontId="45" fillId="88" borderId="133" xfId="0" applyNumberFormat="1" applyFont="1" applyFill="1" applyBorder="1" applyAlignment="1">
      <alignment horizontal="center" vertical="center" wrapText="1"/>
    </xf>
    <xf numFmtId="174" fontId="91" fillId="88" borderId="121" xfId="0" applyNumberFormat="1" applyFont="1" applyFill="1" applyBorder="1" applyAlignment="1">
      <alignment horizontal="center" vertical="center" wrapText="1"/>
    </xf>
    <xf numFmtId="0" fontId="219" fillId="2" borderId="137" xfId="0" applyFont="1" applyFill="1" applyBorder="1"/>
    <xf numFmtId="174" fontId="91" fillId="88" borderId="137" xfId="0" applyNumberFormat="1" applyFont="1" applyFill="1" applyBorder="1" applyAlignment="1">
      <alignment horizontal="center" vertical="center" wrapText="1"/>
    </xf>
    <xf numFmtId="174"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8"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4" fillId="2" borderId="0" xfId="0" applyFont="1" applyFill="1" applyAlignment="1">
      <alignment horizontal="center"/>
    </xf>
    <xf numFmtId="178"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38" fillId="92" borderId="0" xfId="73" applyFill="1"/>
    <xf numFmtId="0" fontId="91" fillId="2" borderId="0" xfId="0" applyFont="1" applyFill="1" applyBorder="1" applyAlignment="1">
      <alignment vertical="center" wrapText="1"/>
    </xf>
    <xf numFmtId="0" fontId="236" fillId="2" borderId="48" xfId="73" applyFont="1" applyFill="1" applyBorder="1" applyAlignment="1">
      <alignment vertical="center"/>
    </xf>
    <xf numFmtId="0" fontId="213" fillId="26" borderId="109" xfId="0" applyFont="1" applyFill="1" applyBorder="1" applyAlignment="1">
      <alignment horizontal="center"/>
    </xf>
    <xf numFmtId="8" fontId="91" fillId="2" borderId="34" xfId="0" applyNumberFormat="1" applyFont="1" applyFill="1" applyBorder="1" applyAlignment="1">
      <alignment horizontal="center"/>
    </xf>
    <xf numFmtId="8" fontId="236" fillId="2" borderId="53" xfId="73" applyNumberFormat="1" applyFont="1" applyFill="1" applyBorder="1" applyAlignment="1">
      <alignment horizontal="center" vertical="center"/>
    </xf>
    <xf numFmtId="175" fontId="47" fillId="2" borderId="109" xfId="0" applyNumberFormat="1" applyFont="1" applyFill="1" applyBorder="1" applyAlignment="1">
      <alignment horizontal="center"/>
    </xf>
    <xf numFmtId="175" fontId="47" fillId="2" borderId="33" xfId="0" applyNumberFormat="1" applyFont="1" applyFill="1" applyBorder="1" applyAlignment="1">
      <alignment horizontal="center"/>
    </xf>
    <xf numFmtId="8"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0" fontId="217" fillId="2" borderId="109" xfId="0" applyFont="1" applyFill="1" applyBorder="1" applyAlignment="1">
      <alignment horizontal="left" vertical="top" wrapText="1"/>
    </xf>
    <xf numFmtId="173"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8" fontId="212" fillId="90" borderId="139" xfId="40" applyNumberFormat="1" applyFont="1" applyFill="1" applyBorder="1" applyAlignment="1">
      <alignment horizontal="left" vertical="center"/>
    </xf>
    <xf numFmtId="173" fontId="91" fillId="28" borderId="12" xfId="0" applyNumberFormat="1" applyFont="1" applyFill="1" applyBorder="1" applyAlignment="1">
      <alignment horizontal="center"/>
    </xf>
    <xf numFmtId="173" fontId="91" fillId="28" borderId="33" xfId="0" applyNumberFormat="1" applyFont="1" applyFill="1" applyBorder="1" applyAlignment="1">
      <alignment horizontal="center"/>
    </xf>
    <xf numFmtId="0" fontId="0" fillId="92" borderId="0" xfId="0" applyFill="1" applyBorder="1"/>
    <xf numFmtId="0" fontId="217"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0" fontId="13" fillId="2" borderId="0" xfId="0" applyFont="1" applyFill="1" applyBorder="1" applyAlignment="1">
      <alignment vertical="center"/>
    </xf>
    <xf numFmtId="175" fontId="47" fillId="2" borderId="12" xfId="0" applyNumberFormat="1" applyFont="1" applyFill="1" applyBorder="1" applyAlignment="1">
      <alignment horizontal="left" vertical="center"/>
    </xf>
    <xf numFmtId="175" fontId="91" fillId="2" borderId="6" xfId="0" quotePrefix="1" applyNumberFormat="1" applyFont="1" applyFill="1" applyBorder="1" applyAlignment="1">
      <alignment horizontal="left" vertical="center"/>
    </xf>
    <xf numFmtId="175" fontId="221" fillId="2" borderId="6" xfId="0" applyNumberFormat="1" applyFont="1" applyFill="1" applyBorder="1" applyAlignment="1">
      <alignment horizontal="left" vertical="center"/>
    </xf>
    <xf numFmtId="175" fontId="47" fillId="2" borderId="6" xfId="0" applyNumberFormat="1" applyFont="1" applyFill="1" applyBorder="1" applyAlignment="1">
      <alignment horizontal="left" vertical="center"/>
    </xf>
    <xf numFmtId="175" fontId="47" fillId="2" borderId="6" xfId="0" quotePrefix="1" applyNumberFormat="1" applyFont="1" applyFill="1" applyBorder="1" applyAlignment="1">
      <alignment horizontal="left" vertical="center"/>
    </xf>
    <xf numFmtId="175" fontId="47" fillId="2" borderId="47" xfId="0" quotePrefix="1" applyNumberFormat="1" applyFont="1" applyFill="1" applyBorder="1" applyAlignment="1">
      <alignment horizontal="left" vertical="center"/>
    </xf>
    <xf numFmtId="0" fontId="91" fillId="2" borderId="118" xfId="0" applyNumberFormat="1" applyFont="1" applyFill="1" applyBorder="1" applyAlignment="1">
      <alignment horizontal="left" vertical="center"/>
    </xf>
    <xf numFmtId="0" fontId="91" fillId="2" borderId="141" xfId="0" applyNumberFormat="1" applyFont="1" applyFill="1" applyBorder="1" applyAlignment="1">
      <alignment horizontal="left" vertical="center"/>
    </xf>
    <xf numFmtId="0" fontId="91" fillId="2" borderId="54" xfId="0" applyNumberFormat="1"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NumberFormat="1" applyFont="1" applyFill="1" applyBorder="1" applyAlignment="1">
      <alignment horizontal="left" vertical="center"/>
    </xf>
    <xf numFmtId="0" fontId="13" fillId="2" borderId="47" xfId="0" applyFont="1" applyFill="1" applyBorder="1" applyAlignment="1">
      <alignment vertical="center"/>
    </xf>
    <xf numFmtId="175" fontId="91" fillId="2" borderId="118"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xf>
    <xf numFmtId="175" fontId="91" fillId="2" borderId="141" xfId="0" applyNumberFormat="1" applyFont="1" applyFill="1" applyBorder="1" applyAlignment="1">
      <alignment horizontal="center" vertical="center"/>
    </xf>
    <xf numFmtId="175"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7" fillId="2" borderId="0" xfId="0" applyFont="1" applyFill="1" applyBorder="1"/>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8" fontId="91" fillId="2" borderId="115" xfId="0" applyNumberFormat="1" applyFont="1" applyFill="1" applyBorder="1" applyAlignment="1">
      <alignment horizontal="center"/>
    </xf>
    <xf numFmtId="172" fontId="45" fillId="2" borderId="136" xfId="0" applyNumberFormat="1" applyFont="1" applyFill="1" applyBorder="1" applyAlignment="1" applyProtection="1">
      <alignment horizontal="center"/>
    </xf>
    <xf numFmtId="288" fontId="41" fillId="2" borderId="102" xfId="0" applyNumberFormat="1" applyFont="1" applyFill="1" applyBorder="1" applyAlignment="1" applyProtection="1">
      <alignment horizontal="center"/>
    </xf>
    <xf numFmtId="288" fontId="45" fillId="2" borderId="136" xfId="0" applyNumberFormat="1" applyFont="1" applyFill="1" applyBorder="1" applyAlignment="1" applyProtection="1">
      <alignment horizontal="center"/>
    </xf>
    <xf numFmtId="172" fontId="45" fillId="2" borderId="106" xfId="0" applyNumberFormat="1" applyFont="1" applyFill="1" applyBorder="1" applyAlignment="1" applyProtection="1">
      <alignment horizontal="center"/>
    </xf>
    <xf numFmtId="288" fontId="41" fillId="2" borderId="36" xfId="0" applyNumberFormat="1" applyFont="1" applyFill="1" applyBorder="1" applyAlignment="1" applyProtection="1">
      <alignment horizontal="center"/>
    </xf>
    <xf numFmtId="288" fontId="45" fillId="2" borderId="106" xfId="0" applyNumberFormat="1" applyFont="1" applyFill="1" applyBorder="1" applyAlignment="1" applyProtection="1">
      <alignment horizontal="center"/>
    </xf>
    <xf numFmtId="0" fontId="57" fillId="2" borderId="0" xfId="0" applyFont="1" applyFill="1" applyBorder="1" applyAlignment="1">
      <alignment horizontal="left" vertical="top"/>
    </xf>
    <xf numFmtId="0" fontId="13" fillId="93" borderId="109" xfId="0" applyFont="1" applyFill="1" applyBorder="1" applyAlignment="1">
      <alignment horizontal="left" vertical="top" wrapText="1"/>
    </xf>
    <xf numFmtId="0" fontId="0" fillId="28" borderId="109" xfId="0" applyFont="1" applyFill="1" applyBorder="1" applyAlignment="1">
      <alignment vertical="top"/>
    </xf>
    <xf numFmtId="3" fontId="0" fillId="28" borderId="40" xfId="0" applyNumberFormat="1" applyFont="1" applyFill="1" applyBorder="1" applyAlignment="1">
      <alignment vertical="top"/>
    </xf>
    <xf numFmtId="3" fontId="0" fillId="28" borderId="39" xfId="0" applyNumberFormat="1" applyFont="1" applyFill="1" applyBorder="1" applyAlignment="1">
      <alignment vertical="top"/>
    </xf>
    <xf numFmtId="3" fontId="0" fillId="28" borderId="41"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4" xfId="0" applyNumberFormat="1" applyFont="1" applyFill="1" applyBorder="1" applyAlignment="1">
      <alignment vertical="top"/>
    </xf>
    <xf numFmtId="3" fontId="0" fillId="28" borderId="44" xfId="0" applyNumberFormat="1" applyFont="1" applyFill="1" applyBorder="1" applyAlignment="1">
      <alignment vertical="top"/>
    </xf>
    <xf numFmtId="3" fontId="0" fillId="28" borderId="135" xfId="0" applyNumberFormat="1" applyFont="1" applyFill="1" applyBorder="1" applyAlignment="1">
      <alignment vertical="top"/>
    </xf>
    <xf numFmtId="3" fontId="0" fillId="28" borderId="115" xfId="0" applyNumberFormat="1" applyFont="1" applyFill="1" applyBorder="1" applyAlignment="1">
      <alignment vertical="top"/>
    </xf>
    <xf numFmtId="3" fontId="0" fillId="28" borderId="116" xfId="0" applyNumberFormat="1" applyFont="1" applyFill="1" applyBorder="1" applyAlignment="1">
      <alignment vertical="top"/>
    </xf>
    <xf numFmtId="0" fontId="237" fillId="2" borderId="0" xfId="0" applyFont="1" applyFill="1" applyAlignment="1"/>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91" fillId="2" borderId="0" xfId="0" applyFont="1" applyFill="1" applyBorder="1" applyAlignment="1"/>
    <xf numFmtId="0" fontId="0" fillId="2" borderId="0" xfId="0" applyFill="1" applyBorder="1" applyAlignment="1"/>
    <xf numFmtId="0" fontId="0" fillId="2" borderId="11" xfId="0" applyFill="1" applyBorder="1" applyAlignment="1"/>
    <xf numFmtId="0" fontId="48" fillId="2" borderId="108" xfId="0" applyFont="1" applyFill="1" applyBorder="1" applyAlignment="1">
      <alignment wrapText="1"/>
    </xf>
    <xf numFmtId="0" fontId="91" fillId="2" borderId="5" xfId="0" applyFont="1" applyFill="1" applyBorder="1" applyAlignment="1"/>
    <xf numFmtId="0" fontId="0" fillId="2" borderId="5" xfId="0" applyFill="1" applyBorder="1" applyAlignment="1"/>
    <xf numFmtId="0" fontId="0" fillId="2" borderId="111" xfId="0" applyFill="1" applyBorder="1" applyAlignment="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applyAlignment="1"/>
    <xf numFmtId="0" fontId="0" fillId="2" borderId="96" xfId="0" applyFill="1" applyBorder="1" applyAlignment="1"/>
    <xf numFmtId="0" fontId="44" fillId="2" borderId="88" xfId="0" applyFont="1" applyFill="1" applyBorder="1" applyAlignment="1">
      <alignment wrapText="1"/>
    </xf>
    <xf numFmtId="0" fontId="48" fillId="2" borderId="0" xfId="0" applyFont="1" applyFill="1" applyBorder="1" applyAlignment="1"/>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7" fillId="2" borderId="0" xfId="0" applyFont="1" applyFill="1" applyBorder="1" applyAlignment="1"/>
    <xf numFmtId="0" fontId="238" fillId="2" borderId="108" xfId="0" applyFont="1" applyFill="1" applyBorder="1" applyAlignment="1">
      <alignment vertical="center" wrapText="1"/>
    </xf>
    <xf numFmtId="0" fontId="48" fillId="2" borderId="137" xfId="0" applyFont="1" applyFill="1" applyBorder="1" applyAlignment="1"/>
    <xf numFmtId="0" fontId="0" fillId="2" borderId="137" xfId="0" applyFill="1" applyBorder="1" applyAlignment="1"/>
    <xf numFmtId="0" fontId="0" fillId="2" borderId="133" xfId="0" applyFill="1" applyBorder="1" applyAlignment="1"/>
    <xf numFmtId="10" fontId="41" fillId="0" borderId="6" xfId="0" applyNumberFormat="1" applyFont="1" applyFill="1" applyBorder="1" applyAlignment="1" applyProtection="1">
      <alignment horizontal="center"/>
      <protection locked="0"/>
    </xf>
    <xf numFmtId="0" fontId="222" fillId="2" borderId="0" xfId="0" applyFont="1" applyFill="1" applyBorder="1" applyAlignment="1">
      <alignment horizontal="left" vertical="center"/>
    </xf>
    <xf numFmtId="169" fontId="212" fillId="2" borderId="0" xfId="70" applyFont="1" applyFill="1" applyBorder="1" applyAlignment="1">
      <alignment horizontal="left" vertical="center"/>
    </xf>
    <xf numFmtId="169" fontId="212" fillId="28" borderId="122" xfId="70" applyFont="1" applyFill="1" applyBorder="1" applyAlignment="1">
      <alignment horizontal="left" vertical="center"/>
    </xf>
    <xf numFmtId="181" fontId="212" fillId="28" borderId="122" xfId="71" applyNumberFormat="1" applyFont="1" applyFill="1" applyBorder="1" applyAlignment="1">
      <alignment horizontal="left" vertical="center"/>
    </xf>
    <xf numFmtId="0" fontId="13" fillId="2" borderId="0" xfId="0" applyFont="1" applyFill="1" applyBorder="1" applyAlignment="1"/>
    <xf numFmtId="0" fontId="48" fillId="2" borderId="0" xfId="0" applyFont="1" applyFill="1" applyBorder="1" applyAlignment="1">
      <alignment horizontal="center"/>
    </xf>
    <xf numFmtId="0" fontId="48" fillId="2" borderId="0" xfId="0" applyFont="1" applyFill="1" applyBorder="1" applyAlignment="1">
      <alignment horizontal="left" wrapText="1"/>
    </xf>
    <xf numFmtId="181" fontId="212" fillId="2" borderId="0" xfId="71" applyNumberFormat="1" applyFont="1" applyFill="1" applyBorder="1" applyAlignment="1">
      <alignment horizontal="left" vertical="center"/>
    </xf>
    <xf numFmtId="0" fontId="48" fillId="2" borderId="0" xfId="0" applyFont="1" applyFill="1" applyBorder="1" applyAlignment="1">
      <alignment wrapText="1"/>
    </xf>
    <xf numFmtId="0" fontId="91" fillId="2" borderId="0" xfId="0" applyFont="1" applyFill="1" applyBorder="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5" fontId="241" fillId="2" borderId="0" xfId="5151" applyNumberFormat="1" applyFont="1" applyFill="1" applyBorder="1" applyAlignment="1">
      <alignment vertical="center"/>
    </xf>
    <xf numFmtId="175" fontId="242" fillId="2" borderId="0" xfId="5151" applyNumberFormat="1" applyFont="1" applyFill="1" applyBorder="1" applyAlignment="1">
      <alignment vertical="center"/>
    </xf>
    <xf numFmtId="0" fontId="13" fillId="28" borderId="0" xfId="0" applyFont="1" applyFill="1"/>
    <xf numFmtId="10" fontId="45" fillId="0" borderId="6" xfId="0" applyNumberFormat="1" applyFont="1" applyFill="1" applyBorder="1" applyAlignment="1" applyProtection="1">
      <alignment horizontal="center"/>
      <protection locked="0"/>
    </xf>
    <xf numFmtId="9" fontId="72" fillId="26" borderId="34" xfId="5151" applyNumberFormat="1" applyFont="1" applyFill="1" applyBorder="1" applyAlignment="1">
      <alignment horizontal="center" vertical="center" wrapText="1"/>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vertical="center"/>
      <protection locked="0"/>
    </xf>
    <xf numFmtId="39" fontId="42" fillId="2" borderId="0" xfId="0" applyNumberFormat="1" applyFont="1" applyFill="1" applyBorder="1" applyAlignment="1" applyProtection="1">
      <alignment horizontal="center"/>
      <protection locked="0"/>
    </xf>
    <xf numFmtId="39" fontId="41" fillId="2" borderId="0" xfId="0" applyNumberFormat="1" applyFont="1" applyFill="1" applyBorder="1" applyAlignment="1" applyProtection="1">
      <alignment horizontal="center"/>
      <protection locked="0"/>
    </xf>
    <xf numFmtId="39" fontId="58" fillId="2" borderId="0" xfId="0" applyNumberFormat="1" applyFont="1" applyFill="1" applyBorder="1" applyAlignment="1" applyProtection="1">
      <alignment horizontal="left"/>
      <protection locked="0"/>
    </xf>
    <xf numFmtId="39" fontId="58" fillId="2" borderId="0" xfId="0" applyNumberFormat="1" applyFont="1" applyFill="1" applyBorder="1" applyAlignment="1" applyProtection="1">
      <alignment horizontal="center"/>
      <protection locked="0"/>
    </xf>
    <xf numFmtId="0" fontId="52" fillId="26" borderId="142" xfId="0" applyNumberFormat="1"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NumberFormat="1" applyFont="1" applyFill="1" applyBorder="1" applyAlignment="1" applyProtection="1">
      <alignment horizontal="center" vertical="center" wrapText="1"/>
      <protection locked="0"/>
    </xf>
    <xf numFmtId="0" fontId="52" fillId="26" borderId="146" xfId="0" applyNumberFormat="1" applyFont="1" applyFill="1" applyBorder="1" applyAlignment="1" applyProtection="1">
      <alignment horizontal="center" vertical="center" wrapText="1"/>
      <protection locked="0"/>
    </xf>
    <xf numFmtId="0" fontId="52" fillId="26" borderId="147" xfId="0" applyNumberFormat="1" applyFont="1" applyFill="1" applyBorder="1" applyAlignment="1" applyProtection="1">
      <alignment horizontal="center" vertical="center" wrapText="1"/>
      <protection locked="0"/>
    </xf>
    <xf numFmtId="0" fontId="52" fillId="26" borderId="148" xfId="0" applyNumberFormat="1" applyFont="1" applyFill="1" applyBorder="1" applyAlignment="1" applyProtection="1">
      <alignment horizontal="center" vertical="center" wrapText="1"/>
      <protection locked="0"/>
    </xf>
    <xf numFmtId="0" fontId="52" fillId="26" borderId="149" xfId="0" applyNumberFormat="1" applyFont="1" applyFill="1" applyBorder="1" applyAlignment="1" applyProtection="1">
      <alignment horizontal="center" vertical="center" wrapText="1"/>
      <protection locked="0"/>
    </xf>
    <xf numFmtId="0" fontId="52" fillId="26" borderId="151"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vertical="center" wrapText="1"/>
      <protection locked="0"/>
    </xf>
    <xf numFmtId="0" fontId="52" fillId="26" borderId="99" xfId="0" applyNumberFormat="1" applyFont="1" applyFill="1" applyBorder="1" applyAlignment="1" applyProtection="1">
      <alignment vertical="center" wrapText="1"/>
      <protection locked="0"/>
    </xf>
    <xf numFmtId="0" fontId="52" fillId="26" borderId="100" xfId="0" applyNumberFormat="1" applyFont="1" applyFill="1" applyBorder="1" applyAlignment="1" applyProtection="1">
      <alignment vertical="center" wrapText="1"/>
      <protection locked="0"/>
    </xf>
    <xf numFmtId="8" fontId="91" fillId="2" borderId="3" xfId="0" applyNumberFormat="1" applyFont="1" applyFill="1" applyBorder="1" applyAlignment="1">
      <alignment horizontal="center"/>
    </xf>
    <xf numFmtId="3" fontId="45" fillId="28" borderId="0" xfId="0" applyNumberFormat="1" applyFont="1" applyFill="1" applyBorder="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Alignment="1" applyProtection="1">
      <protection locked="0"/>
    </xf>
    <xf numFmtId="0" fontId="45" fillId="2" borderId="0" xfId="0" applyNumberFormat="1" applyFont="1" applyFill="1" applyBorder="1" applyAlignment="1" applyProtection="1">
      <alignment vertical="center"/>
      <protection locked="0"/>
    </xf>
    <xf numFmtId="0" fontId="231" fillId="2" borderId="0" xfId="0" applyFont="1" applyFill="1" applyBorder="1" applyAlignment="1" applyProtection="1">
      <alignment vertical="top" wrapText="1"/>
      <protection locked="0"/>
    </xf>
    <xf numFmtId="175" fontId="47" fillId="2" borderId="109" xfId="0" applyNumberFormat="1" applyFont="1" applyFill="1" applyBorder="1" applyAlignment="1">
      <alignment horizontal="center" wrapText="1"/>
    </xf>
    <xf numFmtId="175" fontId="91" fillId="2" borderId="106" xfId="0" applyNumberFormat="1" applyFont="1" applyFill="1" applyBorder="1" applyAlignment="1">
      <alignment horizontal="center"/>
    </xf>
    <xf numFmtId="175" fontId="91" fillId="2" borderId="6" xfId="0" applyNumberFormat="1" applyFont="1" applyFill="1" applyBorder="1" applyAlignment="1">
      <alignment horizontal="center"/>
    </xf>
    <xf numFmtId="175" fontId="91" fillId="2" borderId="136" xfId="0" applyNumberFormat="1" applyFont="1" applyFill="1" applyBorder="1" applyAlignment="1">
      <alignment horizontal="center"/>
    </xf>
    <xf numFmtId="3" fontId="45" fillId="0" borderId="0" xfId="0" applyNumberFormat="1" applyFont="1" applyFill="1" applyBorder="1" applyAlignment="1" applyProtection="1">
      <alignment horizontal="center" vertical="center"/>
      <protection locked="0"/>
    </xf>
    <xf numFmtId="3" fontId="49" fillId="0" borderId="11" xfId="0" applyNumberFormat="1" applyFont="1" applyFill="1" applyBorder="1" applyAlignment="1" applyProtection="1">
      <alignment horizontal="center" vertical="center"/>
      <protection locked="0"/>
    </xf>
    <xf numFmtId="1" fontId="45" fillId="2" borderId="0" xfId="0" applyNumberFormat="1" applyFont="1" applyFill="1" applyBorder="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8" xfId="0" applyNumberFormat="1" applyFont="1" applyFill="1" applyBorder="1" applyAlignment="1" applyProtection="1">
      <alignment horizontal="center"/>
      <protection locked="0"/>
    </xf>
    <xf numFmtId="288" fontId="41" fillId="2" borderId="5" xfId="0" applyNumberFormat="1" applyFont="1" applyFill="1" applyBorder="1" applyAlignment="1" applyProtection="1">
      <alignment horizontal="center"/>
    </xf>
    <xf numFmtId="288" fontId="45" fillId="2" borderId="8" xfId="0" applyNumberFormat="1" applyFont="1" applyFill="1" applyBorder="1" applyAlignment="1" applyProtection="1">
      <alignment horizontal="center"/>
    </xf>
    <xf numFmtId="1" fontId="45" fillId="2" borderId="107" xfId="0" applyNumberFormat="1" applyFont="1" applyFill="1" applyBorder="1" applyAlignment="1" applyProtection="1">
      <alignment horizontal="center"/>
      <protection locked="0"/>
    </xf>
    <xf numFmtId="172" fontId="45" fillId="2" borderId="6" xfId="0" applyNumberFormat="1" applyFont="1" applyFill="1" applyBorder="1" applyAlignment="1" applyProtection="1">
      <alignment horizontal="center"/>
    </xf>
    <xf numFmtId="288" fontId="41" fillId="2" borderId="141" xfId="0" applyNumberFormat="1" applyFont="1" applyFill="1" applyBorder="1" applyAlignment="1" applyProtection="1">
      <alignment horizontal="center"/>
    </xf>
    <xf numFmtId="288" fontId="45" fillId="2" borderId="6" xfId="0" applyNumberFormat="1" applyFont="1" applyFill="1" applyBorder="1" applyAlignment="1" applyProtection="1">
      <alignment horizontal="center"/>
    </xf>
    <xf numFmtId="3" fontId="8" fillId="2" borderId="153" xfId="0" applyNumberFormat="1" applyFont="1" applyFill="1" applyBorder="1" applyAlignment="1" applyProtection="1">
      <alignment horizontal="center" vertical="center"/>
      <protection locked="0"/>
    </xf>
    <xf numFmtId="286" fontId="45" fillId="2" borderId="79" xfId="0" applyNumberFormat="1" applyFont="1" applyFill="1" applyBorder="1" applyAlignment="1" applyProtection="1">
      <alignment horizontal="center" vertical="center"/>
      <protection locked="0"/>
    </xf>
    <xf numFmtId="173" fontId="45" fillId="2" borderId="79" xfId="70" applyNumberFormat="1" applyFont="1" applyFill="1" applyBorder="1" applyAlignment="1" applyProtection="1">
      <alignment horizontal="center" vertical="center"/>
      <protection locked="0"/>
    </xf>
    <xf numFmtId="173" fontId="8" fillId="2" borderId="79" xfId="70" applyNumberFormat="1" applyFont="1" applyFill="1" applyBorder="1" applyAlignment="1" applyProtection="1">
      <alignment horizontal="center" vertical="center"/>
      <protection locked="0"/>
    </xf>
    <xf numFmtId="173" fontId="8" fillId="2" borderId="11" xfId="71" applyNumberFormat="1" applyFont="1" applyFill="1" applyBorder="1" applyAlignment="1" applyProtection="1">
      <alignment horizontal="center" vertical="center"/>
      <protection locked="0"/>
    </xf>
    <xf numFmtId="173" fontId="8" fillId="2" borderId="11" xfId="0" applyNumberFormat="1" applyFont="1" applyFill="1" applyBorder="1" applyAlignment="1" applyProtection="1">
      <alignment horizontal="center" vertical="center"/>
      <protection locked="0"/>
    </xf>
    <xf numFmtId="173"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Alignment="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NumberFormat="1"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4" fontId="213" fillId="27" borderId="8" xfId="0" applyNumberFormat="1" applyFont="1" applyFill="1" applyBorder="1" applyAlignment="1">
      <alignment horizontal="center" vertical="center" wrapText="1"/>
    </xf>
    <xf numFmtId="173"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73" fontId="41" fillId="28" borderId="158" xfId="0" applyNumberFormat="1" applyFont="1" applyFill="1" applyBorder="1" applyProtection="1">
      <protection locked="0"/>
    </xf>
    <xf numFmtId="173" fontId="45" fillId="28" borderId="158" xfId="70" applyNumberFormat="1" applyFont="1" applyFill="1" applyBorder="1" applyProtection="1"/>
    <xf numFmtId="10" fontId="41" fillId="2" borderId="0" xfId="0" applyNumberFormat="1" applyFont="1" applyFill="1" applyBorder="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7" fontId="216" fillId="2" borderId="159" xfId="70" applyNumberFormat="1" applyFont="1" applyFill="1" applyBorder="1" applyAlignment="1">
      <alignment horizontal="left" vertical="center"/>
    </xf>
    <xf numFmtId="287"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8" fontId="91" fillId="94" borderId="155" xfId="0" applyNumberFormat="1" applyFont="1" applyFill="1" applyBorder="1" applyAlignment="1">
      <alignment horizontal="center"/>
    </xf>
    <xf numFmtId="8"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Border="1" applyAlignment="1" applyProtection="1">
      <alignment horizontal="left" vertical="center" wrapText="1"/>
      <protection locked="0"/>
    </xf>
    <xf numFmtId="0" fontId="247" fillId="2" borderId="0" xfId="0"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top" wrapText="1"/>
      <protection locked="0"/>
    </xf>
    <xf numFmtId="0" fontId="45" fillId="2" borderId="0" xfId="0" applyFont="1" applyFill="1" applyBorder="1" applyAlignment="1" applyProtection="1">
      <alignment horizontal="left" vertical="top"/>
      <protection locked="0"/>
    </xf>
    <xf numFmtId="0" fontId="44" fillId="2" borderId="0" xfId="0" applyFont="1" applyFill="1" applyBorder="1" applyAlignment="1">
      <alignment vertical="top"/>
    </xf>
    <xf numFmtId="0" fontId="48" fillId="2" borderId="0" xfId="0" applyFont="1" applyFill="1" applyBorder="1" applyAlignment="1">
      <alignment vertical="top" wrapText="1"/>
    </xf>
    <xf numFmtId="288" fontId="41" fillId="2" borderId="6" xfId="0" applyNumberFormat="1" applyFont="1" applyFill="1" applyBorder="1" applyAlignment="1" applyProtection="1">
      <alignment horizontal="center"/>
    </xf>
    <xf numFmtId="172" fontId="45" fillId="2" borderId="87" xfId="0" applyNumberFormat="1" applyFont="1" applyFill="1" applyBorder="1" applyAlignment="1" applyProtection="1">
      <alignment horizontal="center"/>
    </xf>
    <xf numFmtId="288" fontId="41" fillId="2" borderId="47" xfId="0" applyNumberFormat="1" applyFont="1" applyFill="1" applyBorder="1" applyAlignment="1" applyProtection="1">
      <alignment horizontal="center"/>
    </xf>
    <xf numFmtId="1" fontId="7" fillId="28" borderId="102" xfId="0" applyNumberFormat="1" applyFont="1" applyFill="1" applyBorder="1" applyAlignment="1">
      <alignment vertical="center"/>
    </xf>
    <xf numFmtId="172" fontId="45" fillId="2" borderId="47" xfId="0" applyNumberFormat="1" applyFont="1" applyFill="1" applyBorder="1" applyAlignment="1" applyProtection="1">
      <alignment horizontal="center"/>
    </xf>
    <xf numFmtId="286" fontId="45" fillId="0" borderId="0" xfId="0" applyNumberFormat="1" applyFont="1" applyFill="1" applyBorder="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8" fontId="91" fillId="2" borderId="53" xfId="0" applyNumberFormat="1" applyFont="1" applyFill="1" applyBorder="1" applyAlignment="1">
      <alignment horizontal="center"/>
    </xf>
    <xf numFmtId="8" fontId="91" fillId="28" borderId="115" xfId="0" applyNumberFormat="1" applyFont="1" applyFill="1" applyBorder="1" applyAlignment="1">
      <alignment horizontal="center"/>
    </xf>
    <xf numFmtId="8" fontId="91" fillId="28" borderId="164" xfId="0" applyNumberFormat="1" applyFont="1" applyFill="1" applyBorder="1" applyAlignment="1">
      <alignment horizontal="center"/>
    </xf>
    <xf numFmtId="0" fontId="219" fillId="92" borderId="0" xfId="0" applyFont="1" applyFill="1" applyAlignment="1" applyProtection="1">
      <protection locked="0"/>
    </xf>
    <xf numFmtId="0" fontId="0" fillId="92" borderId="0" xfId="0" applyFont="1" applyFill="1" applyAlignment="1">
      <alignment horizontal="center"/>
    </xf>
    <xf numFmtId="0" fontId="0" fillId="92" borderId="0" xfId="0" applyFont="1" applyFill="1"/>
    <xf numFmtId="8" fontId="91" fillId="28" borderId="165" xfId="0" applyNumberFormat="1" applyFont="1" applyFill="1" applyBorder="1" applyAlignment="1">
      <alignment horizontal="center"/>
    </xf>
    <xf numFmtId="8" fontId="91" fillId="28" borderId="166" xfId="0" applyNumberFormat="1" applyFont="1" applyFill="1" applyBorder="1" applyAlignment="1">
      <alignment horizontal="center"/>
    </xf>
    <xf numFmtId="175" fontId="47" fillId="2" borderId="161" xfId="0" applyNumberFormat="1" applyFont="1" applyFill="1" applyBorder="1" applyAlignment="1">
      <alignment horizontal="left"/>
    </xf>
    <xf numFmtId="175" fontId="91" fillId="2" borderId="118" xfId="0" applyNumberFormat="1" applyFont="1" applyFill="1" applyBorder="1" applyAlignment="1">
      <alignment horizontal="center"/>
    </xf>
    <xf numFmtId="8" fontId="91" fillId="2" borderId="118" xfId="0" applyNumberFormat="1" applyFont="1" applyFill="1" applyBorder="1" applyAlignment="1">
      <alignment horizontal="center"/>
    </xf>
    <xf numFmtId="8" fontId="47" fillId="2" borderId="109" xfId="0" applyNumberFormat="1" applyFont="1" applyFill="1" applyBorder="1" applyAlignment="1">
      <alignment horizontal="center"/>
    </xf>
    <xf numFmtId="0" fontId="41" fillId="2" borderId="0" xfId="0" applyFont="1" applyFill="1" applyBorder="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52" fillId="2" borderId="117" xfId="0" applyFont="1" applyFill="1" applyBorder="1" applyAlignment="1">
      <alignment horizontal="center" vertical="center" wrapText="1"/>
    </xf>
    <xf numFmtId="0" fontId="52" fillId="2" borderId="0" xfId="0" applyFont="1" applyFill="1" applyBorder="1" applyAlignment="1">
      <alignment horizontal="center" vertical="center"/>
    </xf>
    <xf numFmtId="0" fontId="47" fillId="92" borderId="109" xfId="0" applyFont="1" applyFill="1" applyBorder="1" applyAlignment="1">
      <alignment horizontal="center" vertical="center" wrapText="1"/>
    </xf>
    <xf numFmtId="0" fontId="248" fillId="9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250" fillId="0" borderId="0" xfId="0" applyFont="1"/>
    <xf numFmtId="0" fontId="251" fillId="90" borderId="167" xfId="5" applyFont="1" applyFill="1" applyBorder="1" applyAlignment="1">
      <alignment horizontal="left" wrapText="1"/>
    </xf>
    <xf numFmtId="0" fontId="251" fillId="90" borderId="5" xfId="5" applyFont="1" applyFill="1" applyBorder="1" applyAlignment="1">
      <alignment horizontal="left" wrapText="1"/>
    </xf>
    <xf numFmtId="0" fontId="251" fillId="90" borderId="5" xfId="5" applyFont="1" applyFill="1" applyBorder="1" applyAlignment="1">
      <alignment horizontal="center" wrapText="1"/>
    </xf>
    <xf numFmtId="0" fontId="0" fillId="0" borderId="168" xfId="0" applyFill="1" applyBorder="1"/>
    <xf numFmtId="0" fontId="0" fillId="0" borderId="0" xfId="0" applyFill="1"/>
    <xf numFmtId="49" fontId="0" fillId="0" borderId="0" xfId="0" applyNumberFormat="1" applyFill="1"/>
    <xf numFmtId="0" fontId="0" fillId="0" borderId="0" xfId="0" applyFill="1" applyAlignment="1">
      <alignment horizontal="center"/>
    </xf>
    <xf numFmtId="0" fontId="0" fillId="0" borderId="0" xfId="0" applyAlignment="1">
      <alignment horizontal="center"/>
    </xf>
    <xf numFmtId="14" fontId="0" fillId="0" borderId="0" xfId="0" applyNumberFormat="1"/>
    <xf numFmtId="0" fontId="0" fillId="0" borderId="0" xfId="0" applyNumberFormat="1" applyAlignment="1">
      <alignment horizontal="center"/>
    </xf>
    <xf numFmtId="14" fontId="0" fillId="0" borderId="0" xfId="0" applyNumberFormat="1" applyFill="1"/>
    <xf numFmtId="4" fontId="0" fillId="0" borderId="0" xfId="0" applyNumberFormat="1" applyFill="1"/>
    <xf numFmtId="9" fontId="0" fillId="0" borderId="0" xfId="72" applyNumberFormat="1" applyFont="1" applyFill="1"/>
    <xf numFmtId="9" fontId="0" fillId="0" borderId="0" xfId="72" applyFont="1" applyFill="1"/>
    <xf numFmtId="170" fontId="0" fillId="0" borderId="0" xfId="1440" applyFont="1" applyFill="1"/>
    <xf numFmtId="0" fontId="0" fillId="0" borderId="168" xfId="0" applyBorder="1"/>
    <xf numFmtId="289" fontId="0" fillId="0" borderId="0" xfId="0" applyNumberFormat="1"/>
    <xf numFmtId="17" fontId="0" fillId="0" borderId="0" xfId="0" applyNumberFormat="1" applyFill="1" applyAlignment="1">
      <alignment horizontal="center"/>
    </xf>
    <xf numFmtId="0" fontId="254" fillId="2" borderId="0" xfId="0" applyFont="1" applyFill="1"/>
    <xf numFmtId="0" fontId="0" fillId="96" borderId="0" xfId="0" applyFill="1"/>
    <xf numFmtId="0" fontId="0" fillId="96" borderId="88" xfId="0" applyFill="1" applyBorder="1"/>
    <xf numFmtId="0" fontId="3" fillId="96" borderId="0" xfId="0" applyFont="1" applyFill="1" applyBorder="1" applyAlignment="1">
      <alignment horizontal="center"/>
    </xf>
    <xf numFmtId="0" fontId="0" fillId="96" borderId="11" xfId="0" applyFill="1" applyBorder="1"/>
    <xf numFmtId="0" fontId="0" fillId="96" borderId="0" xfId="0" applyFill="1" applyBorder="1"/>
    <xf numFmtId="0" fontId="0" fillId="96" borderId="88" xfId="0" applyFill="1" applyBorder="1" applyAlignment="1">
      <alignment horizontal="left"/>
    </xf>
    <xf numFmtId="0" fontId="3" fillId="96" borderId="0" xfId="0" applyFont="1" applyFill="1" applyBorder="1" applyAlignment="1">
      <alignment horizontal="left"/>
    </xf>
    <xf numFmtId="0" fontId="0" fillId="96" borderId="11" xfId="0" applyFill="1" applyBorder="1" applyAlignment="1">
      <alignment horizontal="left"/>
    </xf>
    <xf numFmtId="0" fontId="3" fillId="96" borderId="5" xfId="0" applyFont="1" applyFill="1" applyBorder="1" applyAlignment="1">
      <alignment vertical="center"/>
    </xf>
    <xf numFmtId="0" fontId="0" fillId="96" borderId="5" xfId="0" applyFill="1" applyBorder="1"/>
    <xf numFmtId="0" fontId="11" fillId="96" borderId="169" xfId="0" applyNumberFormat="1" applyFont="1" applyFill="1" applyBorder="1" applyAlignment="1" applyProtection="1">
      <alignment horizontal="center" vertical="center" wrapText="1"/>
      <protection locked="0"/>
    </xf>
    <xf numFmtId="0" fontId="11" fillId="96" borderId="170" xfId="0" applyNumberFormat="1" applyFont="1" applyFill="1" applyBorder="1" applyAlignment="1" applyProtection="1">
      <alignment horizontal="center" vertical="center" wrapText="1"/>
      <protection locked="0"/>
    </xf>
    <xf numFmtId="0" fontId="11" fillId="96" borderId="171" xfId="0" applyNumberFormat="1" applyFont="1" applyFill="1" applyBorder="1" applyAlignment="1" applyProtection="1">
      <alignment horizontal="center" vertical="center" wrapText="1"/>
      <protection locked="0"/>
    </xf>
    <xf numFmtId="0" fontId="11" fillId="96" borderId="172" xfId="0" applyNumberFormat="1" applyFont="1" applyFill="1" applyBorder="1" applyAlignment="1" applyProtection="1">
      <alignment horizontal="center" vertical="center" wrapText="1"/>
      <protection locked="0"/>
    </xf>
    <xf numFmtId="0" fontId="11" fillId="96" borderId="145" xfId="0" applyNumberFormat="1" applyFont="1" applyFill="1" applyBorder="1" applyAlignment="1" applyProtection="1">
      <alignment horizontal="center" vertical="center" wrapText="1"/>
      <protection locked="0"/>
    </xf>
    <xf numFmtId="0" fontId="32" fillId="97" borderId="137" xfId="0" quotePrefix="1" applyFont="1" applyFill="1" applyBorder="1"/>
    <xf numFmtId="0" fontId="0" fillId="97" borderId="137" xfId="0" applyFill="1" applyBorder="1"/>
    <xf numFmtId="0" fontId="0" fillId="97" borderId="121" xfId="0" applyFill="1" applyBorder="1"/>
    <xf numFmtId="0" fontId="0" fillId="97" borderId="133" xfId="0" applyFill="1" applyBorder="1"/>
    <xf numFmtId="0" fontId="255" fillId="2" borderId="0" xfId="0" applyFont="1" applyFill="1"/>
    <xf numFmtId="9" fontId="0" fillId="2" borderId="88" xfId="72" applyFont="1" applyFill="1" applyBorder="1"/>
    <xf numFmtId="9" fontId="0" fillId="2" borderId="0" xfId="72" applyFont="1" applyFill="1"/>
    <xf numFmtId="9" fontId="0" fillId="2" borderId="11" xfId="72" applyFont="1" applyFill="1" applyBorder="1"/>
    <xf numFmtId="0" fontId="255" fillId="2" borderId="102" xfId="0" applyFont="1" applyFill="1" applyBorder="1"/>
    <xf numFmtId="0" fontId="0" fillId="2" borderId="102" xfId="0" applyFill="1" applyBorder="1"/>
    <xf numFmtId="9" fontId="0" fillId="2" borderId="117" xfId="72" applyFont="1" applyFill="1" applyBorder="1"/>
    <xf numFmtId="9" fontId="0" fillId="2" borderId="102" xfId="72" applyFont="1" applyFill="1" applyBorder="1"/>
    <xf numFmtId="9" fontId="0" fillId="2" borderId="96" xfId="72" applyFont="1" applyFill="1" applyBorder="1"/>
    <xf numFmtId="237" fontId="0" fillId="2" borderId="0" xfId="72" applyNumberFormat="1" applyFont="1" applyFill="1"/>
    <xf numFmtId="237" fontId="0" fillId="2" borderId="11" xfId="72" applyNumberFormat="1" applyFont="1" applyFill="1" applyBorder="1"/>
    <xf numFmtId="0" fontId="249" fillId="2" borderId="0" xfId="0" applyFont="1" applyFill="1"/>
    <xf numFmtId="9" fontId="256" fillId="2" borderId="0" xfId="72" applyFont="1" applyFill="1"/>
    <xf numFmtId="9" fontId="7" fillId="2" borderId="0" xfId="72" applyFont="1" applyFill="1"/>
    <xf numFmtId="9" fontId="7" fillId="2" borderId="11" xfId="72" applyFont="1" applyFill="1" applyBorder="1"/>
    <xf numFmtId="9" fontId="7" fillId="2" borderId="102" xfId="72" applyFont="1" applyFill="1" applyBorder="1"/>
    <xf numFmtId="9" fontId="7" fillId="2" borderId="96" xfId="72" applyFont="1" applyFill="1" applyBorder="1"/>
    <xf numFmtId="0" fontId="0" fillId="2" borderId="5" xfId="0" applyFill="1" applyBorder="1"/>
    <xf numFmtId="9" fontId="0" fillId="2" borderId="4" xfId="72" applyFont="1" applyFill="1" applyBorder="1"/>
    <xf numFmtId="9" fontId="0" fillId="2" borderId="5" xfId="72" applyFont="1" applyFill="1" applyBorder="1"/>
    <xf numFmtId="9" fontId="0" fillId="2" borderId="173" xfId="72" applyFont="1" applyFill="1" applyBorder="1"/>
    <xf numFmtId="9" fontId="7" fillId="2" borderId="5" xfId="72" applyFont="1" applyFill="1" applyBorder="1"/>
    <xf numFmtId="9" fontId="7" fillId="2" borderId="173" xfId="72" applyFont="1" applyFill="1" applyBorder="1"/>
    <xf numFmtId="9" fontId="256" fillId="2" borderId="11" xfId="72" applyFont="1" applyFill="1" applyBorder="1"/>
    <xf numFmtId="9" fontId="256" fillId="2" borderId="102" xfId="72" applyFont="1" applyFill="1" applyBorder="1"/>
    <xf numFmtId="9" fontId="256" fillId="2" borderId="96" xfId="72" applyFont="1" applyFill="1" applyBorder="1"/>
    <xf numFmtId="237" fontId="7" fillId="2" borderId="0" xfId="72" applyNumberFormat="1" applyFont="1" applyFill="1"/>
    <xf numFmtId="237" fontId="256" fillId="2" borderId="11" xfId="72" applyNumberFormat="1" applyFont="1" applyFill="1" applyBorder="1"/>
    <xf numFmtId="237" fontId="7" fillId="98" borderId="0" xfId="72" applyNumberFormat="1" applyFont="1" applyFill="1"/>
    <xf numFmtId="237" fontId="7" fillId="98" borderId="11" xfId="72" applyNumberFormat="1" applyFont="1" applyFill="1" applyBorder="1"/>
    <xf numFmtId="237" fontId="7" fillId="2" borderId="11" xfId="72" applyNumberFormat="1" applyFont="1" applyFill="1" applyBorder="1"/>
    <xf numFmtId="9" fontId="257" fillId="2" borderId="0" xfId="72" applyFont="1" applyFill="1"/>
    <xf numFmtId="237" fontId="257" fillId="2" borderId="11" xfId="72" applyNumberFormat="1" applyFont="1" applyFill="1" applyBorder="1"/>
    <xf numFmtId="9" fontId="256" fillId="2" borderId="5" xfId="72" applyFont="1" applyFill="1" applyBorder="1"/>
    <xf numFmtId="9" fontId="256" fillId="2" borderId="173" xfId="72" applyFont="1" applyFill="1" applyBorder="1"/>
    <xf numFmtId="0" fontId="32" fillId="2" borderId="0" xfId="0" applyFont="1" applyFill="1"/>
    <xf numFmtId="0" fontId="3" fillId="99" borderId="174" xfId="0" applyFont="1" applyFill="1" applyBorder="1" applyAlignment="1">
      <alignment wrapText="1"/>
    </xf>
    <xf numFmtId="0" fontId="3" fillId="99" borderId="174" xfId="0" applyFont="1" applyFill="1" applyBorder="1" applyAlignment="1">
      <alignment horizontal="center"/>
    </xf>
    <xf numFmtId="0" fontId="3" fillId="99" borderId="174" xfId="0" applyFont="1" applyFill="1" applyBorder="1" applyAlignment="1">
      <alignment horizontal="center" wrapText="1"/>
    </xf>
    <xf numFmtId="0" fontId="3" fillId="2" borderId="174" xfId="0" applyFont="1" applyFill="1" applyBorder="1" applyAlignment="1">
      <alignment horizontal="left"/>
    </xf>
    <xf numFmtId="170" fontId="3" fillId="2" borderId="174" xfId="0" applyNumberFormat="1" applyFont="1" applyFill="1" applyBorder="1"/>
    <xf numFmtId="0" fontId="3" fillId="2" borderId="0" xfId="0" applyFont="1" applyFill="1" applyAlignment="1">
      <alignment horizontal="left" indent="1"/>
    </xf>
    <xf numFmtId="170" fontId="3" fillId="2" borderId="0" xfId="0" applyNumberFormat="1" applyFont="1" applyFill="1"/>
    <xf numFmtId="178" fontId="3" fillId="2" borderId="0" xfId="0" applyNumberFormat="1" applyFont="1" applyFill="1"/>
    <xf numFmtId="0" fontId="0" fillId="2" borderId="0" xfId="0" applyFill="1" applyAlignment="1">
      <alignment horizontal="left" indent="2"/>
    </xf>
    <xf numFmtId="170" fontId="0" fillId="2" borderId="0" xfId="0" applyNumberFormat="1" applyFill="1"/>
    <xf numFmtId="170" fontId="0" fillId="2" borderId="0" xfId="0" applyNumberFormat="1" applyFont="1" applyFill="1"/>
    <xf numFmtId="237" fontId="0" fillId="98" borderId="0" xfId="72" applyNumberFormat="1" applyFont="1" applyFill="1"/>
    <xf numFmtId="237" fontId="0" fillId="2" borderId="0" xfId="0" applyNumberFormat="1" applyFill="1"/>
    <xf numFmtId="178" fontId="0" fillId="2" borderId="0" xfId="0" applyNumberFormat="1" applyFill="1"/>
    <xf numFmtId="237" fontId="0" fillId="28" borderId="0" xfId="72" applyNumberFormat="1" applyFont="1" applyFill="1"/>
    <xf numFmtId="0" fontId="0" fillId="100" borderId="0" xfId="0" applyFill="1" applyAlignment="1">
      <alignment horizontal="left" indent="2"/>
    </xf>
    <xf numFmtId="170" fontId="0" fillId="100" borderId="0" xfId="0" applyNumberFormat="1" applyFill="1"/>
    <xf numFmtId="170" fontId="0" fillId="100" borderId="0" xfId="0" applyNumberFormat="1" applyFont="1" applyFill="1"/>
    <xf numFmtId="0" fontId="3" fillId="99" borderId="175" xfId="0" applyFont="1" applyFill="1" applyBorder="1" applyAlignment="1">
      <alignment horizontal="left"/>
    </xf>
    <xf numFmtId="170" fontId="3" fillId="99" borderId="175" xfId="0" applyNumberFormat="1" applyFont="1" applyFill="1" applyBorder="1"/>
    <xf numFmtId="237" fontId="3" fillId="2" borderId="0" xfId="0" applyNumberFormat="1" applyFont="1" applyFill="1"/>
    <xf numFmtId="170" fontId="3" fillId="97" borderId="174" xfId="0" applyNumberFormat="1" applyFont="1" applyFill="1" applyBorder="1"/>
    <xf numFmtId="170" fontId="0" fillId="101" borderId="0" xfId="0" applyNumberFormat="1" applyFont="1" applyFill="1"/>
    <xf numFmtId="237" fontId="0" fillId="0" borderId="0" xfId="72" applyNumberFormat="1" applyFont="1"/>
    <xf numFmtId="170" fontId="0" fillId="98" borderId="0" xfId="0" applyNumberFormat="1" applyFont="1" applyFill="1"/>
    <xf numFmtId="0" fontId="258" fillId="2" borderId="176" xfId="0" applyFont="1" applyFill="1" applyBorder="1" applyAlignment="1">
      <alignment horizontal="center" vertical="center" wrapText="1"/>
    </xf>
    <xf numFmtId="0" fontId="258" fillId="2" borderId="177" xfId="0" applyFont="1" applyFill="1" applyBorder="1" applyAlignment="1">
      <alignment horizontal="left" vertical="center" wrapText="1"/>
    </xf>
    <xf numFmtId="0" fontId="258" fillId="2" borderId="178" xfId="0" applyFont="1" applyFill="1" applyBorder="1" applyAlignment="1">
      <alignment horizontal="left" vertical="center" wrapText="1"/>
    </xf>
    <xf numFmtId="0" fontId="258" fillId="2" borderId="179" xfId="0" applyFont="1" applyFill="1" applyBorder="1" applyAlignment="1">
      <alignment horizontal="left" vertical="center" wrapText="1"/>
    </xf>
    <xf numFmtId="0" fontId="258" fillId="2" borderId="180" xfId="0" applyFont="1" applyFill="1" applyBorder="1" applyAlignment="1">
      <alignment horizontal="left" vertical="center" wrapText="1"/>
    </xf>
    <xf numFmtId="0" fontId="258" fillId="2" borderId="181" xfId="0" applyFont="1" applyFill="1" applyBorder="1" applyAlignment="1">
      <alignment horizontal="left" vertical="center" wrapText="1"/>
    </xf>
    <xf numFmtId="0" fontId="259" fillId="2" borderId="182" xfId="0" applyFont="1" applyFill="1" applyBorder="1" applyAlignment="1">
      <alignment horizontal="left" vertical="center"/>
    </xf>
    <xf numFmtId="0" fontId="259" fillId="2" borderId="183" xfId="0" applyFont="1" applyFill="1" applyBorder="1" applyAlignment="1">
      <alignment horizontal="left" vertical="center"/>
    </xf>
    <xf numFmtId="0" fontId="259" fillId="2" borderId="184" xfId="0" applyFont="1" applyFill="1" applyBorder="1" applyAlignment="1">
      <alignment horizontal="left" vertical="center"/>
    </xf>
    <xf numFmtId="237" fontId="259" fillId="2" borderId="109" xfId="72" applyNumberFormat="1" applyFont="1" applyFill="1" applyBorder="1" applyAlignment="1">
      <alignment horizontal="center" vertical="center"/>
    </xf>
    <xf numFmtId="237" fontId="259" fillId="2" borderId="185" xfId="72" applyNumberFormat="1" applyFont="1" applyFill="1" applyBorder="1" applyAlignment="1">
      <alignment horizontal="center" vertical="center"/>
    </xf>
    <xf numFmtId="0" fontId="259" fillId="2" borderId="186" xfId="0" applyFont="1" applyFill="1" applyBorder="1" applyAlignment="1">
      <alignment horizontal="left" vertical="center"/>
    </xf>
    <xf numFmtId="0" fontId="259" fillId="2" borderId="137" xfId="0" applyFont="1" applyFill="1" applyBorder="1" applyAlignment="1">
      <alignment horizontal="left" vertical="center"/>
    </xf>
    <xf numFmtId="0" fontId="259" fillId="2" borderId="133" xfId="0" applyFont="1" applyFill="1" applyBorder="1" applyAlignment="1">
      <alignment horizontal="left" vertical="center"/>
    </xf>
    <xf numFmtId="0" fontId="0" fillId="2" borderId="0" xfId="0" applyFill="1" applyAlignment="1">
      <alignment horizontal="right"/>
    </xf>
    <xf numFmtId="0" fontId="259" fillId="2" borderId="187" xfId="0" applyFont="1" applyFill="1" applyBorder="1" applyAlignment="1">
      <alignment horizontal="left" vertical="center"/>
    </xf>
    <xf numFmtId="0" fontId="259" fillId="2" borderId="5" xfId="0" applyFont="1" applyFill="1" applyBorder="1" applyAlignment="1">
      <alignment horizontal="left" vertical="center"/>
    </xf>
    <xf numFmtId="0" fontId="259" fillId="2" borderId="173" xfId="0" applyFont="1" applyFill="1" applyBorder="1" applyAlignment="1">
      <alignment horizontal="left" vertical="center"/>
    </xf>
    <xf numFmtId="237" fontId="259" fillId="2" borderId="8" xfId="72" applyNumberFormat="1" applyFont="1" applyFill="1" applyBorder="1" applyAlignment="1">
      <alignment horizontal="center" vertical="center"/>
    </xf>
    <xf numFmtId="237" fontId="259" fillId="2" borderId="188" xfId="72" applyNumberFormat="1" applyFont="1" applyFill="1" applyBorder="1" applyAlignment="1">
      <alignment horizontal="center" vertical="center"/>
    </xf>
    <xf numFmtId="0" fontId="259" fillId="2" borderId="189" xfId="0" applyFont="1" applyFill="1" applyBorder="1" applyAlignment="1">
      <alignment horizontal="left" vertical="center"/>
    </xf>
    <xf numFmtId="0" fontId="259" fillId="2" borderId="190" xfId="0" applyFont="1" applyFill="1" applyBorder="1" applyAlignment="1">
      <alignment horizontal="left" vertical="center"/>
    </xf>
    <xf numFmtId="0" fontId="259" fillId="2" borderId="191" xfId="0" applyFont="1" applyFill="1" applyBorder="1" applyAlignment="1">
      <alignment horizontal="left" vertical="center"/>
    </xf>
    <xf numFmtId="237" fontId="259" fillId="2" borderId="192" xfId="72" applyNumberFormat="1" applyFont="1" applyFill="1" applyBorder="1" applyAlignment="1">
      <alignment horizontal="center" vertical="center"/>
    </xf>
    <xf numFmtId="237" fontId="259" fillId="2" borderId="193" xfId="72" applyNumberFormat="1" applyFont="1" applyFill="1" applyBorder="1" applyAlignment="1">
      <alignment horizontal="center" vertical="center"/>
    </xf>
    <xf numFmtId="0" fontId="3" fillId="2" borderId="176" xfId="0" applyFont="1" applyFill="1" applyBorder="1"/>
    <xf numFmtId="0" fontId="3" fillId="2" borderId="177" xfId="0" applyFont="1" applyFill="1" applyBorder="1"/>
    <xf numFmtId="0" fontId="3" fillId="2" borderId="179" xfId="0" applyFont="1" applyFill="1" applyBorder="1"/>
    <xf numFmtId="0" fontId="3" fillId="2" borderId="180" xfId="0" applyFont="1" applyFill="1" applyBorder="1" applyAlignment="1">
      <alignment horizontal="center"/>
    </xf>
    <xf numFmtId="0" fontId="3" fillId="2" borderId="181" xfId="0" applyFont="1" applyFill="1" applyBorder="1" applyAlignment="1">
      <alignment horizontal="center"/>
    </xf>
    <xf numFmtId="0" fontId="259" fillId="2" borderId="109" xfId="0" applyFont="1" applyFill="1" applyBorder="1" applyAlignment="1">
      <alignment horizontal="left" vertical="center"/>
    </xf>
    <xf numFmtId="0" fontId="259" fillId="2" borderId="194" xfId="0" applyFont="1" applyFill="1" applyBorder="1" applyAlignment="1">
      <alignment horizontal="left" vertical="center"/>
    </xf>
    <xf numFmtId="0" fontId="259" fillId="2" borderId="192" xfId="0" applyFont="1" applyFill="1" applyBorder="1" applyAlignment="1">
      <alignment horizontal="left" vertical="center"/>
    </xf>
    <xf numFmtId="0" fontId="259" fillId="2" borderId="195" xfId="0" applyFont="1" applyFill="1" applyBorder="1" applyAlignment="1">
      <alignment horizontal="left" vertical="center"/>
    </xf>
    <xf numFmtId="0" fontId="261" fillId="28" borderId="109" xfId="0" applyFont="1" applyFill="1" applyBorder="1" applyAlignment="1">
      <alignment vertical="top"/>
    </xf>
    <xf numFmtId="3" fontId="0" fillId="102" borderId="40" xfId="0" applyNumberFormat="1" applyFont="1" applyFill="1" applyBorder="1" applyAlignment="1">
      <alignment vertical="top"/>
    </xf>
    <xf numFmtId="3" fontId="0" fillId="2" borderId="39" xfId="0" applyNumberFormat="1" applyFont="1" applyFill="1" applyBorder="1" applyAlignment="1">
      <alignment vertical="top"/>
    </xf>
    <xf numFmtId="3" fontId="0" fillId="102" borderId="39" xfId="0" applyNumberFormat="1" applyFont="1" applyFill="1" applyBorder="1" applyAlignment="1">
      <alignment vertical="top"/>
    </xf>
    <xf numFmtId="3" fontId="0" fillId="2" borderId="41" xfId="0" applyNumberFormat="1" applyFont="1" applyFill="1" applyBorder="1" applyAlignment="1">
      <alignment vertical="top"/>
    </xf>
    <xf numFmtId="3" fontId="0" fillId="103" borderId="3" xfId="0" applyNumberFormat="1" applyFont="1" applyFill="1" applyBorder="1" applyAlignment="1">
      <alignment vertical="top"/>
    </xf>
    <xf numFmtId="3" fontId="0" fillId="104" borderId="34" xfId="0" applyNumberFormat="1" applyFont="1" applyFill="1" applyBorder="1" applyAlignment="1">
      <alignment vertical="top"/>
    </xf>
    <xf numFmtId="3" fontId="0" fillId="103" borderId="34" xfId="0" applyNumberFormat="1" applyFont="1" applyFill="1" applyBorder="1" applyAlignment="1">
      <alignment vertical="top"/>
    </xf>
    <xf numFmtId="3" fontId="0" fillId="104" borderId="44" xfId="0" applyNumberFormat="1" applyFont="1" applyFill="1" applyBorder="1" applyAlignment="1">
      <alignment vertical="top"/>
    </xf>
    <xf numFmtId="3" fontId="0" fillId="102" borderId="3" xfId="0" applyNumberFormat="1" applyFont="1" applyFill="1" applyBorder="1" applyAlignment="1">
      <alignment vertical="top"/>
    </xf>
    <xf numFmtId="3" fontId="0" fillId="2" borderId="34" xfId="0" applyNumberFormat="1" applyFont="1" applyFill="1" applyBorder="1" applyAlignment="1">
      <alignment vertical="top"/>
    </xf>
    <xf numFmtId="3" fontId="0" fillId="102" borderId="34" xfId="0" applyNumberFormat="1" applyFont="1" applyFill="1" applyBorder="1" applyAlignment="1">
      <alignment vertical="top"/>
    </xf>
    <xf numFmtId="3" fontId="0" fillId="2" borderId="44" xfId="0" applyNumberFormat="1" applyFont="1" applyFill="1" applyBorder="1" applyAlignment="1">
      <alignment vertical="top"/>
    </xf>
    <xf numFmtId="0" fontId="260" fillId="28" borderId="109" xfId="0" applyFont="1" applyFill="1" applyBorder="1" applyAlignment="1">
      <alignment vertical="top"/>
    </xf>
    <xf numFmtId="0" fontId="260" fillId="90" borderId="109" xfId="0" applyFont="1" applyFill="1" applyBorder="1"/>
    <xf numFmtId="0" fontId="260" fillId="2" borderId="0" xfId="0" applyFont="1" applyFill="1" applyBorder="1" applyAlignment="1">
      <alignment vertical="top"/>
    </xf>
    <xf numFmtId="3" fontId="260" fillId="28" borderId="3" xfId="0" applyNumberFormat="1" applyFont="1" applyFill="1" applyBorder="1" applyAlignment="1">
      <alignment vertical="top"/>
    </xf>
    <xf numFmtId="3" fontId="260" fillId="28" borderId="34" xfId="0" applyNumberFormat="1" applyFont="1" applyFill="1" applyBorder="1" applyAlignment="1">
      <alignment vertical="top"/>
    </xf>
    <xf numFmtId="3" fontId="260" fillId="28" borderId="44" xfId="0" applyNumberFormat="1" applyFont="1" applyFill="1" applyBorder="1" applyAlignment="1">
      <alignment vertical="top"/>
    </xf>
    <xf numFmtId="3" fontId="260" fillId="103" borderId="135" xfId="0" applyNumberFormat="1" applyFont="1" applyFill="1" applyBorder="1" applyAlignment="1">
      <alignment vertical="top"/>
    </xf>
    <xf numFmtId="3" fontId="260" fillId="104" borderId="115" xfId="0" applyNumberFormat="1" applyFont="1" applyFill="1" applyBorder="1" applyAlignment="1">
      <alignment vertical="top"/>
    </xf>
    <xf numFmtId="3" fontId="260" fillId="103" borderId="115" xfId="0" applyNumberFormat="1" applyFont="1" applyFill="1" applyBorder="1" applyAlignment="1">
      <alignment vertical="top"/>
    </xf>
    <xf numFmtId="3" fontId="260" fillId="104" borderId="116" xfId="0" applyNumberFormat="1" applyFont="1" applyFill="1" applyBorder="1" applyAlignment="1">
      <alignment vertical="top"/>
    </xf>
    <xf numFmtId="0" fontId="0" fillId="28" borderId="192" xfId="0" applyFont="1" applyFill="1" applyBorder="1" applyAlignment="1">
      <alignment vertical="top"/>
    </xf>
    <xf numFmtId="0" fontId="261" fillId="28" borderId="192" xfId="0" applyFont="1" applyFill="1" applyBorder="1" applyAlignment="1">
      <alignment vertical="top"/>
    </xf>
    <xf numFmtId="0" fontId="0" fillId="90" borderId="192" xfId="0" applyFill="1" applyBorder="1"/>
    <xf numFmtId="0" fontId="0" fillId="2" borderId="67" xfId="0" applyFont="1" applyFill="1" applyBorder="1" applyAlignment="1">
      <alignment vertical="top"/>
    </xf>
    <xf numFmtId="3" fontId="0" fillId="28" borderId="196" xfId="0" applyNumberFormat="1" applyFont="1" applyFill="1" applyBorder="1" applyAlignment="1">
      <alignment vertical="top"/>
    </xf>
    <xf numFmtId="3" fontId="0" fillId="28" borderId="197" xfId="0" applyNumberFormat="1" applyFont="1" applyFill="1" applyBorder="1" applyAlignment="1">
      <alignment vertical="top"/>
    </xf>
    <xf numFmtId="3" fontId="0" fillId="28" borderId="198" xfId="0" applyNumberFormat="1" applyFont="1" applyFill="1" applyBorder="1" applyAlignment="1">
      <alignment vertical="top"/>
    </xf>
    <xf numFmtId="3" fontId="0" fillId="103" borderId="196" xfId="0" applyNumberFormat="1" applyFont="1" applyFill="1" applyBorder="1" applyAlignment="1">
      <alignment vertical="top"/>
    </xf>
    <xf numFmtId="3" fontId="0" fillId="104" borderId="197" xfId="0" applyNumberFormat="1" applyFont="1" applyFill="1" applyBorder="1" applyAlignment="1">
      <alignment vertical="top"/>
    </xf>
    <xf numFmtId="3" fontId="0" fillId="103" borderId="197" xfId="0" applyNumberFormat="1" applyFont="1" applyFill="1" applyBorder="1" applyAlignment="1">
      <alignment vertical="top"/>
    </xf>
    <xf numFmtId="3" fontId="0" fillId="104" borderId="198" xfId="0" applyNumberFormat="1" applyFont="1" applyFill="1" applyBorder="1" applyAlignment="1">
      <alignment vertical="top"/>
    </xf>
    <xf numFmtId="3" fontId="0" fillId="103" borderId="135" xfId="0" applyNumberFormat="1" applyFont="1" applyFill="1" applyBorder="1" applyAlignment="1">
      <alignment vertical="top"/>
    </xf>
    <xf numFmtId="3" fontId="0" fillId="104" borderId="115" xfId="0" applyNumberFormat="1" applyFont="1" applyFill="1" applyBorder="1" applyAlignment="1">
      <alignment vertical="top"/>
    </xf>
    <xf numFmtId="3" fontId="0" fillId="103" borderId="115" xfId="0" applyNumberFormat="1" applyFont="1" applyFill="1" applyBorder="1" applyAlignment="1">
      <alignment vertical="top"/>
    </xf>
    <xf numFmtId="3" fontId="0" fillId="104" borderId="116" xfId="0" applyNumberFormat="1" applyFont="1" applyFill="1" applyBorder="1" applyAlignment="1">
      <alignment vertical="top"/>
    </xf>
    <xf numFmtId="0" fontId="256" fillId="28" borderId="109" xfId="0" applyFont="1" applyFill="1" applyBorder="1" applyAlignment="1">
      <alignment vertical="top"/>
    </xf>
    <xf numFmtId="0" fontId="0" fillId="100" borderId="109" xfId="0" applyFont="1" applyFill="1" applyBorder="1" applyAlignment="1">
      <alignment vertical="top"/>
    </xf>
    <xf numFmtId="0" fontId="261" fillId="100" borderId="109" xfId="0" applyFont="1" applyFill="1" applyBorder="1" applyAlignment="1">
      <alignment vertical="top"/>
    </xf>
    <xf numFmtId="0" fontId="0" fillId="100" borderId="109" xfId="0" applyFill="1" applyBorder="1"/>
    <xf numFmtId="0" fontId="0" fillId="100" borderId="0" xfId="0" applyFont="1" applyFill="1" applyBorder="1" applyAlignment="1">
      <alignment vertical="top"/>
    </xf>
    <xf numFmtId="3" fontId="0" fillId="100" borderId="3" xfId="0" applyNumberFormat="1" applyFont="1" applyFill="1" applyBorder="1" applyAlignment="1">
      <alignment vertical="top"/>
    </xf>
    <xf numFmtId="3" fontId="0" fillId="100" borderId="34" xfId="0" applyNumberFormat="1" applyFont="1" applyFill="1" applyBorder="1" applyAlignment="1">
      <alignment vertical="top"/>
    </xf>
    <xf numFmtId="3" fontId="0" fillId="100" borderId="44" xfId="0" applyNumberFormat="1" applyFont="1" applyFill="1" applyBorder="1" applyAlignment="1">
      <alignment vertical="top"/>
    </xf>
    <xf numFmtId="3" fontId="7" fillId="100" borderId="34" xfId="0" applyNumberFormat="1" applyFont="1" applyFill="1" applyBorder="1" applyAlignment="1">
      <alignment vertical="top"/>
    </xf>
    <xf numFmtId="0" fontId="0" fillId="105" borderId="109" xfId="0" applyFont="1" applyFill="1" applyBorder="1" applyAlignment="1">
      <alignment vertical="top"/>
    </xf>
    <xf numFmtId="0" fontId="261" fillId="105" borderId="109" xfId="0" applyFont="1" applyFill="1" applyBorder="1" applyAlignment="1">
      <alignment vertical="top"/>
    </xf>
    <xf numFmtId="0" fontId="0" fillId="105" borderId="109" xfId="0" applyFill="1" applyBorder="1"/>
    <xf numFmtId="0" fontId="0" fillId="105" borderId="0" xfId="0" applyFont="1" applyFill="1" applyBorder="1" applyAlignment="1">
      <alignment vertical="top"/>
    </xf>
    <xf numFmtId="3" fontId="0" fillId="105" borderId="3" xfId="0" applyNumberFormat="1" applyFont="1" applyFill="1" applyBorder="1" applyAlignment="1">
      <alignment vertical="top"/>
    </xf>
    <xf numFmtId="3" fontId="0" fillId="105" borderId="34" xfId="0" applyNumberFormat="1" applyFont="1" applyFill="1" applyBorder="1" applyAlignment="1">
      <alignment vertical="top"/>
    </xf>
    <xf numFmtId="3" fontId="0" fillId="105" borderId="44" xfId="0" applyNumberFormat="1" applyFont="1" applyFill="1" applyBorder="1" applyAlignment="1">
      <alignment vertical="top"/>
    </xf>
    <xf numFmtId="0" fontId="0" fillId="101" borderId="109" xfId="0" applyFont="1" applyFill="1" applyBorder="1" applyAlignment="1">
      <alignment vertical="top"/>
    </xf>
    <xf numFmtId="0" fontId="261" fillId="101" borderId="109" xfId="0" applyFont="1" applyFill="1" applyBorder="1" applyAlignment="1">
      <alignment vertical="top"/>
    </xf>
    <xf numFmtId="0" fontId="0" fillId="101" borderId="109" xfId="0" applyFill="1" applyBorder="1"/>
    <xf numFmtId="0" fontId="0" fillId="101" borderId="0" xfId="0" applyFont="1" applyFill="1" applyBorder="1" applyAlignment="1">
      <alignment vertical="top"/>
    </xf>
    <xf numFmtId="3" fontId="0" fillId="101" borderId="3" xfId="0" applyNumberFormat="1" applyFont="1" applyFill="1" applyBorder="1" applyAlignment="1">
      <alignment vertical="top"/>
    </xf>
    <xf numFmtId="3" fontId="0" fillId="101" borderId="34" xfId="0" applyNumberFormat="1" applyFont="1" applyFill="1" applyBorder="1" applyAlignment="1">
      <alignment vertical="top"/>
    </xf>
    <xf numFmtId="3" fontId="0" fillId="101" borderId="44" xfId="0" applyNumberFormat="1" applyFont="1" applyFill="1" applyBorder="1" applyAlignment="1">
      <alignment vertical="top"/>
    </xf>
    <xf numFmtId="0" fontId="0" fillId="94" borderId="109" xfId="0" applyFont="1" applyFill="1" applyBorder="1" applyAlignment="1">
      <alignment vertical="top"/>
    </xf>
    <xf numFmtId="0" fontId="261" fillId="94" borderId="109" xfId="0" applyFont="1" applyFill="1" applyBorder="1" applyAlignment="1">
      <alignment vertical="top"/>
    </xf>
    <xf numFmtId="0" fontId="0" fillId="94" borderId="109" xfId="0" applyFill="1" applyBorder="1"/>
    <xf numFmtId="0" fontId="0" fillId="94" borderId="0" xfId="0" applyFont="1" applyFill="1" applyBorder="1" applyAlignment="1">
      <alignment vertical="top"/>
    </xf>
    <xf numFmtId="3" fontId="0" fillId="94" borderId="3" xfId="0" applyNumberFormat="1" applyFont="1" applyFill="1" applyBorder="1" applyAlignment="1">
      <alignment vertical="top"/>
    </xf>
    <xf numFmtId="3" fontId="0" fillId="94" borderId="34" xfId="0" applyNumberFormat="1" applyFont="1" applyFill="1" applyBorder="1" applyAlignment="1">
      <alignment vertical="top"/>
    </xf>
    <xf numFmtId="3" fontId="0" fillId="94" borderId="44" xfId="0" applyNumberFormat="1" applyFont="1" applyFill="1" applyBorder="1" applyAlignment="1">
      <alignment vertical="top"/>
    </xf>
    <xf numFmtId="0" fontId="0" fillId="106" borderId="109" xfId="0" applyFont="1" applyFill="1" applyBorder="1" applyAlignment="1">
      <alignment vertical="top"/>
    </xf>
    <xf numFmtId="0" fontId="261" fillId="106" borderId="109" xfId="0" applyFont="1" applyFill="1" applyBorder="1" applyAlignment="1">
      <alignment vertical="top"/>
    </xf>
    <xf numFmtId="0" fontId="0" fillId="106" borderId="109" xfId="0" applyFill="1" applyBorder="1"/>
    <xf numFmtId="0" fontId="0" fillId="106" borderId="0" xfId="0" applyFont="1" applyFill="1" applyBorder="1" applyAlignment="1">
      <alignment vertical="top"/>
    </xf>
    <xf numFmtId="3" fontId="0" fillId="106" borderId="3" xfId="0" applyNumberFormat="1" applyFont="1" applyFill="1" applyBorder="1" applyAlignment="1">
      <alignment vertical="top"/>
    </xf>
    <xf numFmtId="3" fontId="0" fillId="106" borderId="34" xfId="0" applyNumberFormat="1" applyFont="1" applyFill="1" applyBorder="1" applyAlignment="1">
      <alignment vertical="top"/>
    </xf>
    <xf numFmtId="3" fontId="0" fillId="106" borderId="44" xfId="0" applyNumberFormat="1" applyFont="1" applyFill="1" applyBorder="1" applyAlignment="1">
      <alignment vertical="top"/>
    </xf>
    <xf numFmtId="0" fontId="0" fillId="94" borderId="192" xfId="0" applyFont="1" applyFill="1" applyBorder="1" applyAlignment="1">
      <alignment vertical="top"/>
    </xf>
    <xf numFmtId="0" fontId="261" fillId="94" borderId="192" xfId="0" applyFont="1" applyFill="1" applyBorder="1" applyAlignment="1">
      <alignment vertical="top"/>
    </xf>
    <xf numFmtId="0" fontId="0" fillId="94" borderId="192" xfId="0" applyFill="1" applyBorder="1"/>
    <xf numFmtId="0" fontId="0" fillId="94" borderId="67" xfId="0" applyFont="1" applyFill="1" applyBorder="1" applyAlignment="1">
      <alignment vertical="top"/>
    </xf>
    <xf numFmtId="3" fontId="0" fillId="94" borderId="196" xfId="0" applyNumberFormat="1" applyFont="1" applyFill="1" applyBorder="1" applyAlignment="1">
      <alignment vertical="top"/>
    </xf>
    <xf numFmtId="3" fontId="0" fillId="94" borderId="197" xfId="0" applyNumberFormat="1" applyFont="1" applyFill="1" applyBorder="1" applyAlignment="1">
      <alignment vertical="top"/>
    </xf>
    <xf numFmtId="3" fontId="0" fillId="94" borderId="198" xfId="0" applyNumberFormat="1" applyFont="1" applyFill="1" applyBorder="1" applyAlignment="1">
      <alignment vertical="top"/>
    </xf>
    <xf numFmtId="3" fontId="0" fillId="100" borderId="40" xfId="0" applyNumberFormat="1" applyFont="1" applyFill="1" applyBorder="1" applyAlignment="1">
      <alignment vertical="top"/>
    </xf>
    <xf numFmtId="3" fontId="7" fillId="100" borderId="39" xfId="0" applyNumberFormat="1" applyFont="1" applyFill="1" applyBorder="1" applyAlignment="1">
      <alignment vertical="top"/>
    </xf>
    <xf numFmtId="3" fontId="0" fillId="100" borderId="39" xfId="0" applyNumberFormat="1" applyFont="1" applyFill="1" applyBorder="1" applyAlignment="1">
      <alignment vertical="top"/>
    </xf>
    <xf numFmtId="3" fontId="0" fillId="100" borderId="41" xfId="0" applyNumberFormat="1" applyFont="1" applyFill="1" applyBorder="1" applyAlignment="1">
      <alignment vertical="top"/>
    </xf>
    <xf numFmtId="0" fontId="0" fillId="107" borderId="109" xfId="0" applyFont="1" applyFill="1" applyBorder="1" applyAlignment="1">
      <alignment vertical="top"/>
    </xf>
    <xf numFmtId="0" fontId="261" fillId="107" borderId="109" xfId="0" applyFont="1" applyFill="1" applyBorder="1" applyAlignment="1">
      <alignment vertical="top"/>
    </xf>
    <xf numFmtId="0" fontId="0" fillId="107" borderId="109" xfId="0" applyFill="1" applyBorder="1"/>
    <xf numFmtId="0" fontId="0" fillId="107" borderId="0" xfId="0" applyFont="1" applyFill="1" applyBorder="1" applyAlignment="1">
      <alignment vertical="top"/>
    </xf>
    <xf numFmtId="3" fontId="0" fillId="107" borderId="3" xfId="0" applyNumberFormat="1" applyFont="1" applyFill="1" applyBorder="1" applyAlignment="1">
      <alignment vertical="top"/>
    </xf>
    <xf numFmtId="3" fontId="0" fillId="107" borderId="34" xfId="0" applyNumberFormat="1" applyFont="1" applyFill="1" applyBorder="1" applyAlignment="1">
      <alignment vertical="top"/>
    </xf>
    <xf numFmtId="3" fontId="0" fillId="107" borderId="44" xfId="0" applyNumberFormat="1" applyFont="1" applyFill="1" applyBorder="1" applyAlignment="1">
      <alignment vertical="top"/>
    </xf>
    <xf numFmtId="0" fontId="0" fillId="28" borderId="136" xfId="0" applyFont="1" applyFill="1" applyBorder="1" applyAlignment="1">
      <alignment vertical="top"/>
    </xf>
    <xf numFmtId="0" fontId="261" fillId="28" borderId="136" xfId="0" applyFont="1" applyFill="1" applyBorder="1" applyAlignment="1">
      <alignment vertical="top"/>
    </xf>
    <xf numFmtId="0" fontId="0" fillId="90" borderId="136" xfId="0" applyFill="1" applyBorder="1"/>
    <xf numFmtId="3" fontId="0" fillId="28" borderId="112" xfId="0" applyNumberFormat="1" applyFont="1" applyFill="1" applyBorder="1" applyAlignment="1">
      <alignment vertical="top"/>
    </xf>
    <xf numFmtId="3" fontId="0" fillId="28" borderId="52" xfId="0" applyNumberFormat="1" applyFont="1" applyFill="1" applyBorder="1" applyAlignment="1">
      <alignment vertical="top"/>
    </xf>
    <xf numFmtId="3" fontId="0" fillId="28" borderId="113" xfId="0" applyNumberFormat="1" applyFont="1" applyFill="1" applyBorder="1" applyAlignment="1">
      <alignment vertical="top"/>
    </xf>
    <xf numFmtId="0" fontId="0" fillId="108" borderId="109" xfId="0" applyFont="1" applyFill="1" applyBorder="1" applyAlignment="1">
      <alignment vertical="top"/>
    </xf>
    <xf numFmtId="0" fontId="261" fillId="108" borderId="109" xfId="0" applyFont="1" applyFill="1" applyBorder="1" applyAlignment="1">
      <alignment vertical="top"/>
    </xf>
    <xf numFmtId="0" fontId="0" fillId="108" borderId="109" xfId="0" applyFill="1" applyBorder="1"/>
    <xf numFmtId="0" fontId="0" fillId="108" borderId="102" xfId="0" applyFont="1" applyFill="1" applyBorder="1" applyAlignment="1">
      <alignment vertical="top"/>
    </xf>
    <xf numFmtId="3" fontId="0" fillId="108" borderId="40" xfId="0" applyNumberFormat="1" applyFont="1" applyFill="1" applyBorder="1" applyAlignment="1">
      <alignment vertical="top"/>
    </xf>
    <xf numFmtId="3" fontId="0" fillId="108" borderId="39" xfId="0" applyNumberFormat="1" applyFont="1" applyFill="1" applyBorder="1" applyAlignment="1">
      <alignment vertical="top"/>
    </xf>
    <xf numFmtId="3" fontId="0" fillId="108" borderId="41" xfId="0" applyNumberFormat="1" applyFont="1" applyFill="1" applyBorder="1" applyAlignment="1">
      <alignment vertical="top"/>
    </xf>
    <xf numFmtId="0" fontId="0" fillId="108" borderId="0" xfId="0" applyFont="1" applyFill="1" applyBorder="1" applyAlignment="1">
      <alignment vertical="top"/>
    </xf>
    <xf numFmtId="3" fontId="0" fillId="108" borderId="3" xfId="0" applyNumberFormat="1" applyFont="1" applyFill="1" applyBorder="1" applyAlignment="1">
      <alignment vertical="top"/>
    </xf>
    <xf numFmtId="3" fontId="0" fillId="108" borderId="34" xfId="0" applyNumberFormat="1" applyFont="1" applyFill="1" applyBorder="1" applyAlignment="1">
      <alignment vertical="top"/>
    </xf>
    <xf numFmtId="3" fontId="0" fillId="108" borderId="44" xfId="0" applyNumberFormat="1" applyFont="1" applyFill="1" applyBorder="1" applyAlignment="1">
      <alignment vertical="top"/>
    </xf>
    <xf numFmtId="0" fontId="0" fillId="108" borderId="5" xfId="0" applyFont="1" applyFill="1" applyBorder="1" applyAlignment="1">
      <alignment vertical="top"/>
    </xf>
    <xf numFmtId="3" fontId="0" fillId="108" borderId="135" xfId="0" applyNumberFormat="1" applyFont="1" applyFill="1" applyBorder="1" applyAlignment="1">
      <alignment vertical="top"/>
    </xf>
    <xf numFmtId="3" fontId="0" fillId="108" borderId="115" xfId="0" applyNumberFormat="1" applyFont="1" applyFill="1" applyBorder="1" applyAlignment="1">
      <alignment vertical="top"/>
    </xf>
    <xf numFmtId="3" fontId="0" fillId="108" borderId="116" xfId="0" applyNumberFormat="1" applyFont="1" applyFill="1" applyBorder="1" applyAlignment="1">
      <alignment vertical="top"/>
    </xf>
    <xf numFmtId="0" fontId="0" fillId="28" borderId="8" xfId="0" applyFont="1" applyFill="1" applyBorder="1" applyAlignment="1">
      <alignment vertical="top"/>
    </xf>
    <xf numFmtId="0" fontId="261" fillId="28" borderId="8" xfId="0" applyFont="1" applyFill="1" applyBorder="1" applyAlignment="1">
      <alignment vertical="top"/>
    </xf>
    <xf numFmtId="0" fontId="0" fillId="90" borderId="8" xfId="0" applyFill="1" applyBorder="1"/>
    <xf numFmtId="3" fontId="0" fillId="28" borderId="2" xfId="0" applyNumberFormat="1" applyFont="1" applyFill="1" applyBorder="1" applyAlignment="1">
      <alignment vertical="top"/>
    </xf>
    <xf numFmtId="3" fontId="0" fillId="28" borderId="35" xfId="0" applyNumberFormat="1" applyFont="1" applyFill="1" applyBorder="1" applyAlignment="1">
      <alignment vertical="top"/>
    </xf>
    <xf numFmtId="3" fontId="0" fillId="28" borderId="166" xfId="0" applyNumberFormat="1" applyFont="1" applyFill="1" applyBorder="1" applyAlignment="1">
      <alignment vertical="top"/>
    </xf>
    <xf numFmtId="0" fontId="262" fillId="28" borderId="109" xfId="0" applyFont="1" applyFill="1" applyBorder="1" applyAlignment="1">
      <alignment vertical="top"/>
    </xf>
    <xf numFmtId="0" fontId="262" fillId="90" borderId="109" xfId="0" applyFont="1" applyFill="1" applyBorder="1"/>
    <xf numFmtId="0" fontId="262" fillId="2" borderId="0" xfId="0" applyFont="1" applyFill="1" applyBorder="1" applyAlignment="1">
      <alignment vertical="top"/>
    </xf>
    <xf numFmtId="3" fontId="262" fillId="28" borderId="3" xfId="0" applyNumberFormat="1" applyFont="1" applyFill="1" applyBorder="1" applyAlignment="1">
      <alignment vertical="top"/>
    </xf>
    <xf numFmtId="3" fontId="262" fillId="28" borderId="34" xfId="0" applyNumberFormat="1" applyFont="1" applyFill="1" applyBorder="1" applyAlignment="1">
      <alignment vertical="top"/>
    </xf>
    <xf numFmtId="3" fontId="262" fillId="28" borderId="44" xfId="0" applyNumberFormat="1" applyFont="1" applyFill="1" applyBorder="1" applyAlignment="1">
      <alignment vertical="top"/>
    </xf>
    <xf numFmtId="0" fontId="0" fillId="109" borderId="109" xfId="0" applyFont="1" applyFill="1" applyBorder="1" applyAlignment="1">
      <alignment vertical="top"/>
    </xf>
    <xf numFmtId="0" fontId="261" fillId="109" borderId="109" xfId="0" applyFont="1" applyFill="1" applyBorder="1" applyAlignment="1">
      <alignment vertical="top"/>
    </xf>
    <xf numFmtId="0" fontId="0" fillId="109" borderId="109" xfId="0" applyFill="1" applyBorder="1"/>
    <xf numFmtId="0" fontId="0" fillId="109" borderId="0" xfId="0" applyFont="1" applyFill="1" applyBorder="1" applyAlignment="1">
      <alignment vertical="top"/>
    </xf>
    <xf numFmtId="3" fontId="0" fillId="109" borderId="3" xfId="0" applyNumberFormat="1" applyFont="1" applyFill="1" applyBorder="1" applyAlignment="1">
      <alignment vertical="top"/>
    </xf>
    <xf numFmtId="3" fontId="0" fillId="109" borderId="34" xfId="0" applyNumberFormat="1" applyFont="1" applyFill="1" applyBorder="1" applyAlignment="1">
      <alignment vertical="top"/>
    </xf>
    <xf numFmtId="3" fontId="0" fillId="109" borderId="44" xfId="0" applyNumberFormat="1" applyFont="1" applyFill="1" applyBorder="1" applyAlignment="1">
      <alignment vertical="top"/>
    </xf>
    <xf numFmtId="0" fontId="0" fillId="28" borderId="199" xfId="0" applyFont="1" applyFill="1" applyBorder="1" applyAlignment="1">
      <alignment vertical="top"/>
    </xf>
    <xf numFmtId="0" fontId="261" fillId="28" borderId="199" xfId="0" applyFont="1" applyFill="1" applyBorder="1" applyAlignment="1">
      <alignment vertical="top"/>
    </xf>
    <xf numFmtId="0" fontId="0" fillId="90" borderId="199" xfId="0" applyFill="1" applyBorder="1"/>
    <xf numFmtId="0" fontId="0" fillId="2" borderId="74" xfId="0" applyFont="1" applyFill="1" applyBorder="1" applyAlignment="1">
      <alignment vertical="top"/>
    </xf>
    <xf numFmtId="3" fontId="0" fillId="28" borderId="200" xfId="0" applyNumberFormat="1" applyFont="1" applyFill="1" applyBorder="1" applyAlignment="1">
      <alignment vertical="top"/>
    </xf>
    <xf numFmtId="3" fontId="0" fillId="28" borderId="201" xfId="0" applyNumberFormat="1" applyFont="1" applyFill="1" applyBorder="1" applyAlignment="1">
      <alignment vertical="top"/>
    </xf>
    <xf numFmtId="3" fontId="0" fillId="28" borderId="202" xfId="0" applyNumberFormat="1" applyFont="1" applyFill="1" applyBorder="1" applyAlignment="1">
      <alignment vertical="top"/>
    </xf>
    <xf numFmtId="0" fontId="0" fillId="109" borderId="203" xfId="0" applyFont="1" applyFill="1" applyBorder="1" applyAlignment="1">
      <alignment vertical="top"/>
    </xf>
    <xf numFmtId="0" fontId="0" fillId="109" borderId="203" xfId="0" applyFill="1" applyBorder="1"/>
    <xf numFmtId="0" fontId="0" fillId="109" borderId="204" xfId="0" applyFont="1" applyFill="1" applyBorder="1" applyAlignment="1">
      <alignment vertical="top"/>
    </xf>
    <xf numFmtId="3" fontId="0" fillId="109" borderId="205" xfId="0" applyNumberFormat="1" applyFont="1" applyFill="1" applyBorder="1" applyAlignment="1">
      <alignment vertical="top"/>
    </xf>
    <xf numFmtId="3" fontId="0" fillId="109" borderId="206" xfId="0" applyNumberFormat="1" applyFont="1" applyFill="1" applyBorder="1" applyAlignment="1">
      <alignment vertical="top"/>
    </xf>
    <xf numFmtId="3" fontId="7" fillId="109" borderId="206" xfId="0" applyNumberFormat="1" applyFont="1" applyFill="1" applyBorder="1" applyAlignment="1">
      <alignment vertical="top"/>
    </xf>
    <xf numFmtId="3" fontId="7" fillId="109" borderId="207" xfId="0" applyNumberFormat="1" applyFont="1" applyFill="1" applyBorder="1" applyAlignment="1">
      <alignment vertical="top"/>
    </xf>
    <xf numFmtId="0" fontId="0" fillId="107" borderId="8" xfId="0" applyFill="1" applyBorder="1"/>
    <xf numFmtId="3" fontId="7" fillId="107" borderId="34" xfId="0" applyNumberFormat="1" applyFont="1" applyFill="1" applyBorder="1" applyAlignment="1">
      <alignment vertical="top"/>
    </xf>
    <xf numFmtId="3" fontId="7" fillId="107" borderId="44" xfId="0" applyNumberFormat="1" applyFont="1" applyFill="1" applyBorder="1" applyAlignment="1">
      <alignment vertical="top"/>
    </xf>
    <xf numFmtId="0" fontId="0" fillId="90" borderId="208" xfId="0" applyFill="1" applyBorder="1"/>
    <xf numFmtId="3" fontId="7" fillId="28" borderId="197" xfId="0" applyNumberFormat="1" applyFont="1" applyFill="1" applyBorder="1" applyAlignment="1">
      <alignment vertical="top"/>
    </xf>
    <xf numFmtId="3" fontId="7" fillId="28" borderId="198" xfId="0" applyNumberFormat="1" applyFont="1" applyFill="1" applyBorder="1" applyAlignment="1">
      <alignment vertical="top"/>
    </xf>
    <xf numFmtId="0" fontId="253" fillId="28" borderId="203" xfId="0" applyFont="1" applyFill="1" applyBorder="1" applyAlignment="1">
      <alignment vertical="top"/>
    </xf>
    <xf numFmtId="0" fontId="0" fillId="28" borderId="203" xfId="0" applyFont="1" applyFill="1" applyBorder="1" applyAlignment="1">
      <alignment vertical="top"/>
    </xf>
    <xf numFmtId="0" fontId="0" fillId="90" borderId="203" xfId="0" applyFill="1" applyBorder="1"/>
    <xf numFmtId="0" fontId="0" fillId="2" borderId="204" xfId="0" applyFont="1" applyFill="1" applyBorder="1" applyAlignment="1">
      <alignment vertical="top"/>
    </xf>
    <xf numFmtId="3" fontId="0" fillId="28" borderId="205" xfId="0" applyNumberFormat="1" applyFont="1" applyFill="1" applyBorder="1" applyAlignment="1">
      <alignment vertical="top"/>
    </xf>
    <xf numFmtId="3" fontId="0" fillId="28" borderId="206" xfId="0" applyNumberFormat="1" applyFont="1" applyFill="1" applyBorder="1" applyAlignment="1">
      <alignment vertical="top"/>
    </xf>
    <xf numFmtId="3" fontId="253" fillId="28" borderId="206" xfId="0" applyNumberFormat="1" applyFont="1" applyFill="1" applyBorder="1" applyAlignment="1">
      <alignment vertical="top"/>
    </xf>
    <xf numFmtId="3" fontId="0" fillId="28" borderId="207" xfId="0" applyNumberFormat="1" applyFont="1" applyFill="1" applyBorder="1" applyAlignment="1">
      <alignment vertical="top"/>
    </xf>
    <xf numFmtId="3" fontId="7" fillId="28" borderId="206" xfId="0" applyNumberFormat="1" applyFont="1" applyFill="1" applyBorder="1" applyAlignment="1">
      <alignment vertical="top"/>
    </xf>
    <xf numFmtId="0" fontId="253" fillId="28" borderId="8" xfId="0" applyFont="1" applyFill="1" applyBorder="1" applyAlignment="1">
      <alignment vertical="top"/>
    </xf>
    <xf numFmtId="0" fontId="7" fillId="28" borderId="8" xfId="0" applyFont="1" applyFill="1" applyBorder="1" applyAlignment="1">
      <alignment vertical="top"/>
    </xf>
    <xf numFmtId="0" fontId="7" fillId="90" borderId="8" xfId="0" applyFont="1" applyFill="1" applyBorder="1"/>
    <xf numFmtId="0" fontId="7" fillId="2" borderId="0" xfId="0" applyFont="1" applyFill="1" applyBorder="1" applyAlignment="1">
      <alignment vertical="top"/>
    </xf>
    <xf numFmtId="3" fontId="7" fillId="28" borderId="2" xfId="0" applyNumberFormat="1" applyFont="1" applyFill="1" applyBorder="1" applyAlignment="1">
      <alignment vertical="top"/>
    </xf>
    <xf numFmtId="3" fontId="7" fillId="28" borderId="35" xfId="0" applyNumberFormat="1" applyFont="1" applyFill="1" applyBorder="1" applyAlignment="1">
      <alignment vertical="top"/>
    </xf>
    <xf numFmtId="3" fontId="253" fillId="28" borderId="35" xfId="0" applyNumberFormat="1" applyFont="1" applyFill="1" applyBorder="1" applyAlignment="1">
      <alignment vertical="top"/>
    </xf>
    <xf numFmtId="3" fontId="7" fillId="28" borderId="166" xfId="0" applyNumberFormat="1" applyFont="1" applyFill="1" applyBorder="1" applyAlignment="1">
      <alignment vertical="top"/>
    </xf>
    <xf numFmtId="0" fontId="7" fillId="28" borderId="109" xfId="0" applyFont="1" applyFill="1" applyBorder="1" applyAlignment="1">
      <alignment vertical="top"/>
    </xf>
    <xf numFmtId="0" fontId="253" fillId="28" borderId="208" xfId="0" applyFont="1" applyFill="1" applyBorder="1" applyAlignment="1">
      <alignment vertical="top"/>
    </xf>
    <xf numFmtId="0" fontId="7" fillId="28" borderId="208" xfId="0" applyFont="1" applyFill="1" applyBorder="1" applyAlignment="1">
      <alignment vertical="top"/>
    </xf>
    <xf numFmtId="0" fontId="7" fillId="90" borderId="208" xfId="0" applyFont="1" applyFill="1" applyBorder="1"/>
    <xf numFmtId="0" fontId="7" fillId="2" borderId="67" xfId="0" applyFont="1" applyFill="1" applyBorder="1" applyAlignment="1">
      <alignment vertical="top"/>
    </xf>
    <xf numFmtId="3" fontId="7" fillId="28" borderId="209" xfId="0" applyNumberFormat="1" applyFont="1" applyFill="1" applyBorder="1" applyAlignment="1">
      <alignment vertical="top"/>
    </xf>
    <xf numFmtId="3" fontId="7" fillId="28" borderId="210" xfId="0" applyNumberFormat="1" applyFont="1" applyFill="1" applyBorder="1" applyAlignment="1">
      <alignment vertical="top"/>
    </xf>
    <xf numFmtId="3" fontId="253" fillId="28" borderId="210" xfId="0" applyNumberFormat="1" applyFont="1" applyFill="1" applyBorder="1" applyAlignment="1">
      <alignment vertical="top"/>
    </xf>
    <xf numFmtId="3" fontId="7" fillId="28" borderId="211" xfId="0" applyNumberFormat="1" applyFont="1" applyFill="1" applyBorder="1" applyAlignment="1">
      <alignment vertical="top"/>
    </xf>
    <xf numFmtId="0" fontId="73" fillId="28" borderId="8" xfId="0" applyFont="1" applyFill="1" applyBorder="1" applyAlignment="1">
      <alignment vertical="top"/>
    </xf>
    <xf numFmtId="0" fontId="73" fillId="2" borderId="0" xfId="0" applyFont="1" applyFill="1" applyBorder="1" applyAlignment="1">
      <alignment vertical="top"/>
    </xf>
    <xf numFmtId="3" fontId="73" fillId="28" borderId="2" xfId="0" applyNumberFormat="1" applyFont="1" applyFill="1" applyBorder="1" applyAlignment="1">
      <alignment vertical="top"/>
    </xf>
    <xf numFmtId="3" fontId="73" fillId="28" borderId="35" xfId="0" applyNumberFormat="1" applyFont="1" applyFill="1" applyBorder="1" applyAlignment="1">
      <alignment vertical="top"/>
    </xf>
    <xf numFmtId="3" fontId="73" fillId="28" borderId="166" xfId="0" applyNumberFormat="1" applyFont="1" applyFill="1" applyBorder="1" applyAlignment="1">
      <alignment vertical="top"/>
    </xf>
    <xf numFmtId="181" fontId="7" fillId="28" borderId="35" xfId="71" applyNumberFormat="1" applyFont="1" applyFill="1" applyBorder="1" applyAlignment="1">
      <alignment vertical="top"/>
    </xf>
    <xf numFmtId="178" fontId="7" fillId="28" borderId="35" xfId="71" applyNumberFormat="1" applyFont="1" applyFill="1" applyBorder="1" applyAlignment="1">
      <alignment vertical="top"/>
    </xf>
    <xf numFmtId="3" fontId="261" fillId="28" borderId="52" xfId="0" applyNumberFormat="1" applyFont="1" applyFill="1" applyBorder="1" applyAlignment="1">
      <alignment vertical="top"/>
    </xf>
    <xf numFmtId="0" fontId="253" fillId="28" borderId="199" xfId="0" applyFont="1" applyFill="1" applyBorder="1" applyAlignment="1">
      <alignment vertical="top"/>
    </xf>
    <xf numFmtId="3" fontId="261" fillId="28" borderId="201" xfId="0" applyNumberFormat="1" applyFont="1" applyFill="1" applyBorder="1" applyAlignment="1">
      <alignment vertical="top"/>
    </xf>
    <xf numFmtId="3" fontId="0" fillId="28" borderId="212" xfId="0" applyNumberFormat="1" applyFont="1" applyFill="1" applyBorder="1" applyAlignment="1">
      <alignment vertical="top"/>
    </xf>
    <xf numFmtId="3" fontId="0" fillId="28" borderId="101" xfId="0" applyNumberFormat="1" applyFont="1" applyFill="1" applyBorder="1" applyAlignment="1">
      <alignment vertical="top"/>
    </xf>
    <xf numFmtId="3" fontId="261" fillId="28" borderId="101" xfId="0" applyNumberFormat="1" applyFont="1" applyFill="1" applyBorder="1" applyAlignment="1">
      <alignment vertical="top"/>
    </xf>
    <xf numFmtId="3" fontId="0" fillId="28" borderId="160" xfId="0" applyNumberFormat="1" applyFont="1" applyFill="1" applyBorder="1" applyAlignment="1">
      <alignment vertical="top"/>
    </xf>
    <xf numFmtId="3" fontId="263" fillId="28" borderId="101" xfId="0" applyNumberFormat="1" applyFont="1" applyFill="1" applyBorder="1" applyAlignment="1">
      <alignment vertical="top"/>
    </xf>
    <xf numFmtId="0" fontId="7" fillId="28" borderId="213" xfId="0" applyFont="1" applyFill="1" applyBorder="1" applyAlignment="1">
      <alignment vertical="top"/>
    </xf>
    <xf numFmtId="3" fontId="263" fillId="28" borderId="201" xfId="0" applyNumberFormat="1" applyFont="1" applyFill="1" applyBorder="1" applyAlignment="1">
      <alignment vertical="top"/>
    </xf>
    <xf numFmtId="3" fontId="0" fillId="28" borderId="214" xfId="0" applyNumberFormat="1" applyFont="1" applyFill="1" applyBorder="1" applyAlignment="1">
      <alignment vertical="top"/>
    </xf>
    <xf numFmtId="3" fontId="0" fillId="28" borderId="215" xfId="0" applyNumberFormat="1" applyFont="1" applyFill="1" applyBorder="1" applyAlignment="1">
      <alignment vertical="top"/>
    </xf>
    <xf numFmtId="3" fontId="261" fillId="28" borderId="215" xfId="0" applyNumberFormat="1" applyFont="1" applyFill="1" applyBorder="1" applyAlignment="1">
      <alignment vertical="top"/>
    </xf>
    <xf numFmtId="3" fontId="0" fillId="28" borderId="216" xfId="0" applyNumberFormat="1" applyFont="1" applyFill="1" applyBorder="1" applyAlignment="1">
      <alignment vertical="top"/>
    </xf>
    <xf numFmtId="3" fontId="263" fillId="28" borderId="215" xfId="0" applyNumberFormat="1" applyFont="1" applyFill="1" applyBorder="1" applyAlignment="1">
      <alignment vertical="top"/>
    </xf>
    <xf numFmtId="181" fontId="3" fillId="2" borderId="0" xfId="71" applyNumberFormat="1" applyFont="1" applyFill="1"/>
    <xf numFmtId="0" fontId="61" fillId="2" borderId="0" xfId="0" quotePrefix="1" applyFont="1" applyFill="1"/>
    <xf numFmtId="0" fontId="0" fillId="0" borderId="0" xfId="0" quotePrefix="1"/>
    <xf numFmtId="0" fontId="0" fillId="110" borderId="0" xfId="0" applyFill="1"/>
    <xf numFmtId="0" fontId="32" fillId="110" borderId="0" xfId="0" applyFont="1" applyFill="1"/>
    <xf numFmtId="3" fontId="264" fillId="2" borderId="0" xfId="0" applyNumberFormat="1" applyFont="1" applyFill="1" applyBorder="1" applyAlignment="1" applyProtection="1">
      <alignment horizontal="center" vertical="center"/>
      <protection locked="0"/>
    </xf>
    <xf numFmtId="9" fontId="45" fillId="28" borderId="0" xfId="72" applyFont="1" applyFill="1" applyBorder="1" applyAlignment="1">
      <alignment horizontal="center" vertical="top"/>
    </xf>
    <xf numFmtId="10" fontId="210" fillId="28" borderId="0" xfId="0" applyNumberFormat="1" applyFont="1" applyFill="1" applyBorder="1" applyAlignment="1" applyProtection="1">
      <alignment horizontal="center" vertical="center"/>
    </xf>
    <xf numFmtId="0" fontId="265" fillId="2" borderId="0" xfId="0" applyFont="1" applyFill="1" applyAlignment="1" applyProtection="1">
      <alignment horizontal="center" vertical="center"/>
      <protection locked="0"/>
    </xf>
    <xf numFmtId="3" fontId="267" fillId="2" borderId="0" xfId="0" applyNumberFormat="1" applyFont="1" applyFill="1" applyBorder="1" applyAlignment="1" applyProtection="1">
      <alignment horizontal="center" vertical="center"/>
      <protection locked="0"/>
    </xf>
    <xf numFmtId="3" fontId="267" fillId="28" borderId="34" xfId="0" applyNumberFormat="1" applyFont="1" applyFill="1" applyBorder="1" applyAlignment="1" applyProtection="1">
      <alignment horizontal="center" vertical="center"/>
      <protection locked="0"/>
    </xf>
    <xf numFmtId="10" fontId="268" fillId="28" borderId="0" xfId="0" applyNumberFormat="1" applyFont="1" applyFill="1" applyBorder="1" applyAlignment="1" applyProtection="1">
      <alignment horizontal="center" vertical="center"/>
      <protection locked="0"/>
    </xf>
    <xf numFmtId="10" fontId="267" fillId="28" borderId="0" xfId="0" applyNumberFormat="1" applyFont="1" applyFill="1" applyBorder="1" applyAlignment="1" applyProtection="1">
      <alignment horizontal="center" vertical="center"/>
      <protection locked="0"/>
    </xf>
    <xf numFmtId="10" fontId="267" fillId="28" borderId="0" xfId="72" applyNumberFormat="1" applyFont="1" applyFill="1" applyBorder="1" applyAlignment="1" applyProtection="1">
      <alignment horizontal="center" vertical="center"/>
      <protection locked="0"/>
    </xf>
    <xf numFmtId="9" fontId="267" fillId="28" borderId="11" xfId="72" applyFont="1" applyFill="1" applyBorder="1" applyAlignment="1" applyProtection="1">
      <alignment horizontal="center" vertical="center"/>
      <protection locked="0"/>
    </xf>
    <xf numFmtId="0" fontId="261" fillId="2" borderId="0" xfId="0" applyFont="1" applyFill="1" applyProtection="1">
      <protection locked="0"/>
    </xf>
    <xf numFmtId="43" fontId="232" fillId="2" borderId="0" xfId="71" applyFont="1" applyFill="1" applyAlignment="1" applyProtection="1">
      <alignment horizontal="center" vertical="center"/>
      <protection locked="0"/>
    </xf>
    <xf numFmtId="43" fontId="91" fillId="2" borderId="88" xfId="71" applyFont="1" applyFill="1" applyBorder="1" applyAlignment="1" applyProtection="1">
      <alignment vertical="center"/>
      <protection locked="0"/>
    </xf>
    <xf numFmtId="43" fontId="45" fillId="2" borderId="0" xfId="71" applyFont="1" applyFill="1" applyBorder="1" applyAlignment="1" applyProtection="1">
      <alignment horizontal="center" vertical="center"/>
      <protection locked="0"/>
    </xf>
    <xf numFmtId="43" fontId="41" fillId="2" borderId="0" xfId="71" applyFont="1" applyFill="1" applyBorder="1" applyAlignment="1" applyProtection="1">
      <alignment horizontal="center" vertical="center"/>
      <protection locked="0"/>
    </xf>
    <xf numFmtId="43" fontId="210" fillId="2" borderId="0" xfId="71" applyFont="1" applyFill="1" applyBorder="1" applyAlignment="1" applyProtection="1">
      <alignment horizontal="center" vertical="center"/>
      <protection locked="0"/>
    </xf>
    <xf numFmtId="43" fontId="41" fillId="2" borderId="11" xfId="71" applyFont="1" applyFill="1" applyBorder="1" applyAlignment="1" applyProtection="1">
      <alignment horizontal="center" vertical="center"/>
      <protection locked="0"/>
    </xf>
    <xf numFmtId="43" fontId="0" fillId="2" borderId="0" xfId="71" applyFont="1" applyFill="1" applyProtection="1">
      <protection locked="0"/>
    </xf>
    <xf numFmtId="3" fontId="269" fillId="2" borderId="0" xfId="0" applyNumberFormat="1" applyFont="1" applyFill="1" applyBorder="1" applyAlignment="1" applyProtection="1">
      <alignment horizontal="center" vertical="center"/>
      <protection locked="0"/>
    </xf>
    <xf numFmtId="0" fontId="265" fillId="2" borderId="11" xfId="0" applyFont="1" applyFill="1" applyBorder="1" applyAlignment="1" applyProtection="1">
      <alignment horizontal="center" vertical="center"/>
      <protection locked="0"/>
    </xf>
    <xf numFmtId="3" fontId="266" fillId="2" borderId="0" xfId="0" applyNumberFormat="1" applyFont="1" applyFill="1" applyBorder="1" applyAlignment="1" applyProtection="1">
      <alignment vertical="center"/>
      <protection locked="0"/>
    </xf>
    <xf numFmtId="10" fontId="267" fillId="2" borderId="0" xfId="0" applyNumberFormat="1" applyFont="1" applyFill="1" applyBorder="1" applyAlignment="1" applyProtection="1">
      <alignment horizontal="center" vertical="center"/>
    </xf>
    <xf numFmtId="9" fontId="267" fillId="2" borderId="11" xfId="0" applyNumberFormat="1" applyFont="1" applyFill="1" applyBorder="1" applyAlignment="1" applyProtection="1">
      <alignment horizontal="center" vertical="center"/>
      <protection locked="0"/>
    </xf>
    <xf numFmtId="10" fontId="267" fillId="2" borderId="0" xfId="0" applyNumberFormat="1" applyFont="1" applyFill="1" applyBorder="1" applyAlignment="1" applyProtection="1">
      <alignment horizontal="center" vertical="center"/>
      <protection locked="0"/>
    </xf>
    <xf numFmtId="3" fontId="266" fillId="2" borderId="88" xfId="0" applyNumberFormat="1" applyFont="1" applyFill="1" applyBorder="1" applyAlignment="1" applyProtection="1">
      <alignment vertical="center"/>
      <protection locked="0"/>
    </xf>
    <xf numFmtId="3" fontId="42" fillId="95" borderId="39" xfId="0" applyNumberFormat="1" applyFont="1" applyFill="1" applyBorder="1" applyAlignment="1" applyProtection="1">
      <alignment horizontal="center" vertical="center"/>
      <protection locked="0"/>
    </xf>
    <xf numFmtId="170" fontId="7" fillId="2" borderId="0" xfId="0" applyNumberFormat="1" applyFont="1" applyFill="1"/>
    <xf numFmtId="3" fontId="42" fillId="111" borderId="39" xfId="0" applyNumberFormat="1" applyFont="1" applyFill="1" applyBorder="1" applyAlignment="1" applyProtection="1">
      <alignment horizontal="center" vertical="center"/>
      <protection locked="0"/>
    </xf>
    <xf numFmtId="3" fontId="45" fillId="111" borderId="0" xfId="0" applyNumberFormat="1" applyFont="1" applyFill="1" applyBorder="1" applyAlignment="1" applyProtection="1">
      <alignment horizontal="center" vertical="center"/>
      <protection locked="0"/>
    </xf>
    <xf numFmtId="3" fontId="91" fillId="111" borderId="88" xfId="0" applyNumberFormat="1" applyFont="1" applyFill="1" applyBorder="1" applyAlignment="1" applyProtection="1">
      <alignment vertical="center"/>
      <protection locked="0"/>
    </xf>
    <xf numFmtId="3" fontId="264" fillId="111" borderId="0" xfId="0" applyNumberFormat="1" applyFont="1" applyFill="1" applyBorder="1" applyAlignment="1" applyProtection="1">
      <alignment horizontal="center" vertical="center"/>
      <protection locked="0"/>
    </xf>
    <xf numFmtId="0" fontId="266" fillId="111" borderId="88" xfId="0" applyFont="1" applyFill="1" applyBorder="1" applyAlignment="1" applyProtection="1">
      <alignment vertical="top" wrapText="1"/>
      <protection locked="0"/>
    </xf>
    <xf numFmtId="3" fontId="267" fillId="111" borderId="0" xfId="0" applyNumberFormat="1" applyFont="1" applyFill="1" applyBorder="1" applyAlignment="1" applyProtection="1">
      <alignment horizontal="center" vertical="center"/>
      <protection locked="0"/>
    </xf>
    <xf numFmtId="3" fontId="269" fillId="111" borderId="0" xfId="0" applyNumberFormat="1" applyFont="1" applyFill="1" applyBorder="1" applyAlignment="1" applyProtection="1">
      <alignment horizontal="center" vertical="center"/>
      <protection locked="0"/>
    </xf>
    <xf numFmtId="3" fontId="267" fillId="111" borderId="34" xfId="0" applyNumberFormat="1" applyFont="1" applyFill="1" applyBorder="1" applyAlignment="1" applyProtection="1">
      <alignment horizontal="center" vertical="center"/>
      <protection locked="0"/>
    </xf>
    <xf numFmtId="0" fontId="266" fillId="111" borderId="0" xfId="0" applyFont="1" applyFill="1" applyBorder="1" applyAlignment="1" applyProtection="1">
      <alignment vertical="top" wrapText="1"/>
      <protection locked="0"/>
    </xf>
    <xf numFmtId="3" fontId="266" fillId="111" borderId="0" xfId="0" applyNumberFormat="1" applyFont="1" applyFill="1" applyBorder="1" applyAlignment="1" applyProtection="1">
      <alignment vertical="center"/>
      <protection locked="0"/>
    </xf>
    <xf numFmtId="3" fontId="91" fillId="111" borderId="0" xfId="0" applyNumberFormat="1" applyFont="1" applyFill="1" applyBorder="1" applyAlignment="1" applyProtection="1">
      <alignment vertical="center"/>
      <protection locked="0"/>
    </xf>
    <xf numFmtId="3" fontId="270" fillId="111" borderId="0" xfId="0" applyNumberFormat="1" applyFont="1" applyFill="1" applyBorder="1" applyAlignment="1" applyProtection="1">
      <alignment vertical="center"/>
      <protection locked="0"/>
    </xf>
    <xf numFmtId="10" fontId="41" fillId="111" borderId="6" xfId="0" applyNumberFormat="1" applyFont="1" applyFill="1" applyBorder="1" applyAlignment="1" applyProtection="1">
      <alignment horizontal="center"/>
      <protection locked="0"/>
    </xf>
    <xf numFmtId="10" fontId="41" fillId="111" borderId="47" xfId="0" applyNumberFormat="1" applyFont="1" applyFill="1" applyBorder="1" applyAlignment="1" applyProtection="1">
      <alignment horizontal="center"/>
      <protection locked="0"/>
    </xf>
    <xf numFmtId="17" fontId="41" fillId="111" borderId="7" xfId="0" applyNumberFormat="1" applyFont="1" applyFill="1" applyBorder="1" applyAlignment="1">
      <alignment horizontal="center"/>
    </xf>
    <xf numFmtId="0" fontId="41" fillId="111" borderId="7" xfId="0" applyFont="1" applyFill="1" applyBorder="1" applyAlignment="1">
      <alignment horizontal="center"/>
    </xf>
    <xf numFmtId="173" fontId="45" fillId="111" borderId="6" xfId="70" applyNumberFormat="1" applyFont="1" applyFill="1" applyBorder="1"/>
    <xf numFmtId="8" fontId="91" fillId="111" borderId="34" xfId="0" applyNumberFormat="1" applyFont="1" applyFill="1" applyBorder="1" applyAlignment="1">
      <alignment horizontal="center" wrapText="1"/>
    </xf>
    <xf numFmtId="8" fontId="91" fillId="111" borderId="115" xfId="0" applyNumberFormat="1" applyFont="1" applyFill="1" applyBorder="1" applyAlignment="1">
      <alignment horizontal="center"/>
    </xf>
    <xf numFmtId="8" fontId="91" fillId="111" borderId="116" xfId="0" applyNumberFormat="1" applyFont="1" applyFill="1" applyBorder="1" applyAlignment="1">
      <alignment horizontal="center"/>
    </xf>
    <xf numFmtId="0" fontId="0" fillId="28" borderId="0" xfId="0" applyFill="1"/>
    <xf numFmtId="0" fontId="0" fillId="28" borderId="0" xfId="0" applyFill="1" applyAlignment="1">
      <alignment horizontal="center"/>
    </xf>
    <xf numFmtId="17" fontId="0" fillId="28" borderId="0" xfId="0" applyNumberFormat="1" applyFill="1" applyAlignment="1">
      <alignment horizontal="center"/>
    </xf>
    <xf numFmtId="14" fontId="0" fillId="28" borderId="0" xfId="0" applyNumberFormat="1" applyFill="1"/>
    <xf numFmtId="0" fontId="0" fillId="28" borderId="0" xfId="0" applyNumberFormat="1" applyFill="1" applyAlignment="1">
      <alignment horizontal="center"/>
    </xf>
    <xf numFmtId="289" fontId="0" fillId="28" borderId="0" xfId="0" applyNumberFormat="1" applyFill="1"/>
    <xf numFmtId="9" fontId="0" fillId="28" borderId="0" xfId="72" applyNumberFormat="1" applyFont="1" applyFill="1"/>
    <xf numFmtId="9" fontId="0" fillId="28" borderId="0" xfId="72" applyFont="1" applyFill="1"/>
    <xf numFmtId="170" fontId="0" fillId="28" borderId="0" xfId="1440" applyFont="1" applyFill="1"/>
    <xf numFmtId="0" fontId="252" fillId="28" borderId="0" xfId="0" applyFont="1" applyFill="1"/>
    <xf numFmtId="0" fontId="252" fillId="28" borderId="0" xfId="0" applyFont="1" applyFill="1" applyAlignment="1">
      <alignment horizontal="center"/>
    </xf>
    <xf numFmtId="14" fontId="252" fillId="28" borderId="0" xfId="0" applyNumberFormat="1" applyFont="1" applyFill="1"/>
    <xf numFmtId="0" fontId="252" fillId="28" borderId="0" xfId="0" applyNumberFormat="1" applyFont="1" applyFill="1" applyAlignment="1">
      <alignment horizontal="center"/>
    </xf>
    <xf numFmtId="289" fontId="252" fillId="28" borderId="0" xfId="0" applyNumberFormat="1" applyFont="1" applyFill="1"/>
    <xf numFmtId="9" fontId="252" fillId="28" borderId="0" xfId="72" applyNumberFormat="1" applyFont="1" applyFill="1"/>
    <xf numFmtId="9" fontId="252" fillId="28" borderId="0" xfId="72" applyFont="1" applyFill="1"/>
    <xf numFmtId="170" fontId="252" fillId="28" borderId="0" xfId="1440" applyFont="1" applyFill="1"/>
    <xf numFmtId="173" fontId="0" fillId="2" borderId="0" xfId="0" applyNumberFormat="1" applyFill="1"/>
    <xf numFmtId="0" fontId="46" fillId="2" borderId="0" xfId="0" applyFont="1" applyFill="1" applyBorder="1" applyAlignment="1">
      <alignment horizontal="center" vertical="center"/>
    </xf>
    <xf numFmtId="0" fontId="239" fillId="2" borderId="0" xfId="0" applyFont="1" applyFill="1" applyBorder="1" applyAlignment="1">
      <alignment wrapText="1"/>
    </xf>
    <xf numFmtId="0" fontId="239" fillId="2" borderId="11" xfId="0" applyFont="1" applyFill="1" applyBorder="1" applyAlignment="1">
      <alignment wrapText="1"/>
    </xf>
    <xf numFmtId="0" fontId="91" fillId="2" borderId="0" xfId="0" applyFont="1" applyFill="1" applyBorder="1" applyAlignment="1">
      <alignment wrapText="1"/>
    </xf>
    <xf numFmtId="0" fontId="91" fillId="2" borderId="11"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52" fillId="26" borderId="88" xfId="0" applyFont="1" applyFill="1" applyBorder="1" applyAlignment="1">
      <alignment horizontal="center" vertical="center"/>
    </xf>
    <xf numFmtId="0" fontId="52" fillId="26" borderId="0" xfId="0" applyFont="1" applyFill="1" applyBorder="1" applyAlignment="1">
      <alignment horizontal="center" vertical="center"/>
    </xf>
    <xf numFmtId="0" fontId="48" fillId="2" borderId="137" xfId="0" applyFont="1" applyFill="1" applyBorder="1" applyAlignment="1">
      <alignment wrapText="1"/>
    </xf>
    <xf numFmtId="0" fontId="48" fillId="2" borderId="133" xfId="0" applyFont="1" applyFill="1" applyBorder="1" applyAlignment="1">
      <alignment wrapText="1"/>
    </xf>
    <xf numFmtId="0" fontId="13" fillId="2" borderId="109" xfId="0" applyFont="1" applyFill="1" applyBorder="1" applyAlignment="1">
      <alignment horizontal="left" vertical="center" wrapText="1"/>
    </xf>
    <xf numFmtId="0" fontId="248" fillId="92" borderId="109" xfId="0" applyFont="1" applyFill="1" applyBorder="1" applyAlignment="1">
      <alignment horizontal="left" vertical="center" wrapText="1"/>
    </xf>
    <xf numFmtId="0" fontId="248" fillId="92" borderId="109" xfId="0" applyFont="1" applyFill="1" applyBorder="1" applyAlignment="1">
      <alignment horizontal="center" vertical="center"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48" fillId="2" borderId="0" xfId="0" applyFont="1" applyFill="1" applyBorder="1" applyAlignment="1">
      <alignment wrapText="1"/>
    </xf>
    <xf numFmtId="0" fontId="48" fillId="2" borderId="11" xfId="0" applyFont="1" applyFill="1" applyBorder="1" applyAlignment="1">
      <alignment wrapText="1"/>
    </xf>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Border="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91" fillId="92" borderId="0" xfId="0" applyFont="1" applyFill="1" applyBorder="1" applyAlignment="1">
      <alignment horizontal="left" vertical="center" wrapText="1"/>
    </xf>
    <xf numFmtId="174" fontId="213" fillId="26" borderId="121" xfId="6" applyNumberFormat="1" applyFont="1" applyFill="1" applyBorder="1" applyAlignment="1">
      <alignment horizontal="center" vertical="center" wrapText="1"/>
    </xf>
    <xf numFmtId="174" fontId="213" fillId="26" borderId="133" xfId="6" applyNumberFormat="1" applyFont="1" applyFill="1" applyBorder="1" applyAlignment="1">
      <alignment horizontal="center" vertical="center" wrapText="1"/>
    </xf>
    <xf numFmtId="175" fontId="91" fillId="28" borderId="121" xfId="0" applyNumberFormat="1" applyFont="1" applyFill="1" applyBorder="1" applyAlignment="1">
      <alignment horizontal="left"/>
    </xf>
    <xf numFmtId="175" fontId="91" fillId="28" borderId="133" xfId="0" applyNumberFormat="1" applyFont="1" applyFill="1" applyBorder="1" applyAlignment="1">
      <alignment horizontal="left"/>
    </xf>
    <xf numFmtId="0" fontId="48" fillId="92" borderId="157" xfId="0" applyFont="1" applyFill="1" applyBorder="1" applyAlignment="1">
      <alignment horizontal="left" vertical="top" wrapText="1"/>
    </xf>
    <xf numFmtId="0" fontId="48" fillId="92" borderId="0" xfId="0" applyFont="1" applyFill="1" applyBorder="1" applyAlignment="1">
      <alignment horizontal="left" vertical="top" wrapText="1"/>
    </xf>
    <xf numFmtId="175" fontId="47" fillId="2" borderId="121" xfId="0" applyNumberFormat="1" applyFont="1" applyFill="1" applyBorder="1" applyAlignment="1">
      <alignment horizontal="left"/>
    </xf>
    <xf numFmtId="175" fontId="47" fillId="2" borderId="133" xfId="0" applyNumberFormat="1" applyFont="1" applyFill="1" applyBorder="1" applyAlignment="1">
      <alignment horizontal="left"/>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213" fillId="26" borderId="121" xfId="0" applyFont="1" applyFill="1" applyBorder="1" applyAlignment="1">
      <alignment horizontal="center"/>
    </xf>
    <xf numFmtId="0" fontId="213" fillId="26" borderId="133" xfId="0" applyFont="1" applyFill="1" applyBorder="1" applyAlignment="1">
      <alignment horizontal="center"/>
    </xf>
    <xf numFmtId="0" fontId="212" fillId="92" borderId="0" xfId="40" applyNumberFormat="1" applyFont="1" applyFill="1" applyBorder="1" applyAlignment="1" applyProtection="1">
      <alignment horizontal="left" vertical="center" wrapText="1"/>
      <protection locked="0"/>
    </xf>
    <xf numFmtId="0" fontId="45" fillId="2" borderId="52"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178" fontId="212" fillId="92" borderId="139" xfId="40" applyNumberFormat="1" applyFont="1" applyFill="1" applyBorder="1" applyAlignment="1">
      <alignment horizontal="left" vertical="center"/>
    </xf>
    <xf numFmtId="178" fontId="212" fillId="92" borderId="140" xfId="40" applyNumberFormat="1" applyFont="1" applyFill="1" applyBorder="1" applyAlignment="1">
      <alignment horizontal="left" vertical="center"/>
    </xf>
    <xf numFmtId="0" fontId="52" fillId="26" borderId="104" xfId="0" applyNumberFormat="1" applyFont="1" applyFill="1" applyBorder="1" applyAlignment="1" applyProtection="1">
      <alignment horizontal="center" vertical="center" wrapText="1"/>
      <protection locked="0"/>
    </xf>
    <xf numFmtId="0" fontId="52" fillId="26" borderId="51" xfId="0" applyNumberFormat="1"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top" wrapText="1"/>
      <protection locked="0"/>
    </xf>
    <xf numFmtId="0" fontId="52" fillId="26" borderId="129"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49"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52" xfId="0" applyNumberFormat="1"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52" fillId="26" borderId="150" xfId="0" applyNumberFormat="1" applyFont="1" applyFill="1" applyBorder="1" applyAlignment="1" applyProtection="1">
      <alignment horizontal="center" vertical="center" wrapText="1"/>
      <protection locked="0"/>
    </xf>
    <xf numFmtId="0" fontId="52" fillId="26" borderId="129" xfId="0" applyFont="1" applyFill="1" applyBorder="1" applyAlignment="1" applyProtection="1">
      <alignment horizontal="center" vertical="center" wrapText="1"/>
      <protection locked="0"/>
    </xf>
    <xf numFmtId="0" fontId="52" fillId="26" borderId="143" xfId="0" applyNumberFormat="1" applyFont="1" applyFill="1" applyBorder="1" applyAlignment="1" applyProtection="1">
      <alignment horizontal="center" vertical="center" wrapText="1"/>
      <protection locked="0"/>
    </xf>
    <xf numFmtId="0" fontId="52" fillId="26" borderId="102" xfId="0" applyNumberFormat="1" applyFont="1" applyFill="1" applyBorder="1" applyAlignment="1" applyProtection="1">
      <alignment horizontal="center" vertical="center" wrapText="1"/>
      <protection locked="0"/>
    </xf>
    <xf numFmtId="0" fontId="91" fillId="92" borderId="157" xfId="0" applyFont="1" applyFill="1" applyBorder="1" applyAlignment="1" applyProtection="1">
      <alignment horizontal="left" vertical="top" wrapText="1"/>
      <protection locked="0"/>
    </xf>
    <xf numFmtId="0" fontId="91" fillId="92" borderId="157" xfId="0" applyFont="1" applyFill="1" applyBorder="1" applyAlignment="1" applyProtection="1">
      <alignment horizontal="left" vertical="top"/>
      <protection locked="0"/>
    </xf>
    <xf numFmtId="0" fontId="219" fillId="28" borderId="0" xfId="0" applyFont="1" applyFill="1" applyAlignment="1" applyProtection="1">
      <alignment wrapText="1"/>
      <protection locked="0"/>
    </xf>
    <xf numFmtId="0" fontId="0" fillId="0" borderId="0" xfId="0" applyAlignment="1">
      <alignment wrapText="1"/>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37" fillId="2" borderId="5" xfId="0" applyFont="1" applyFill="1" applyBorder="1" applyAlignment="1">
      <alignment horizontal="left"/>
    </xf>
    <xf numFmtId="0" fontId="3" fillId="98" borderId="0" xfId="0" applyFont="1" applyFill="1" applyAlignment="1">
      <alignment wrapText="1"/>
    </xf>
    <xf numFmtId="9" fontId="72" fillId="26" borderId="34" xfId="5151" applyNumberFormat="1" applyFont="1" applyFill="1" applyBorder="1" applyAlignment="1">
      <alignment horizontal="center" vertical="center" wrapText="1"/>
    </xf>
    <xf numFmtId="0" fontId="91" fillId="92" borderId="0" xfId="0" applyFont="1" applyFill="1" applyAlignment="1">
      <alignment horizontal="left" vertical="center" wrapText="1"/>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36">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99"/>
      <color rgb="FFFFFF66"/>
      <color rgb="FFFFFFCC"/>
      <color rgb="FF0033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8216" y="0"/>
          <a:ext cx="11453533"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20344342" cy="1982259"/>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5250" y="152400"/>
          <a:ext cx="29187321" cy="1749879"/>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4344" y="273825"/>
          <a:ext cx="17754171" cy="2129811"/>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0650" y="76200"/>
          <a:ext cx="1927844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50181"/>
          <a:ext cx="16833404" cy="2330271"/>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965200</xdr:colOff>
          <xdr:row>54</xdr:row>
          <xdr:rowOff>31750</xdr:rowOff>
        </xdr:from>
        <xdr:to>
          <xdr:col>3</xdr:col>
          <xdr:colOff>419100</xdr:colOff>
          <xdr:row>55</xdr:row>
          <xdr:rowOff>165100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57</xdr:row>
          <xdr:rowOff>31750</xdr:rowOff>
        </xdr:from>
        <xdr:to>
          <xdr:col>3</xdr:col>
          <xdr:colOff>419100</xdr:colOff>
          <xdr:row>58</xdr:row>
          <xdr:rowOff>165100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60</xdr:row>
          <xdr:rowOff>31750</xdr:rowOff>
        </xdr:from>
        <xdr:to>
          <xdr:col>3</xdr:col>
          <xdr:colOff>419100</xdr:colOff>
          <xdr:row>61</xdr:row>
          <xdr:rowOff>165100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63</xdr:row>
          <xdr:rowOff>31750</xdr:rowOff>
        </xdr:from>
        <xdr:to>
          <xdr:col>3</xdr:col>
          <xdr:colOff>419100</xdr:colOff>
          <xdr:row>64</xdr:row>
          <xdr:rowOff>165100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66</xdr:row>
          <xdr:rowOff>31750</xdr:rowOff>
        </xdr:from>
        <xdr:to>
          <xdr:col>3</xdr:col>
          <xdr:colOff>419100</xdr:colOff>
          <xdr:row>67</xdr:row>
          <xdr:rowOff>165100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965200</xdr:colOff>
          <xdr:row>69</xdr:row>
          <xdr:rowOff>38100</xdr:rowOff>
        </xdr:from>
        <xdr:to>
          <xdr:col>3</xdr:col>
          <xdr:colOff>419100</xdr:colOff>
          <xdr:row>70</xdr:row>
          <xdr:rowOff>184150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72</xdr:row>
          <xdr:rowOff>38100</xdr:rowOff>
        </xdr:from>
        <xdr:to>
          <xdr:col>3</xdr:col>
          <xdr:colOff>419100</xdr:colOff>
          <xdr:row>73</xdr:row>
          <xdr:rowOff>184150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3</xdr:col>
          <xdr:colOff>419100</xdr:colOff>
          <xdr:row>76</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78</xdr:row>
          <xdr:rowOff>76200</xdr:rowOff>
        </xdr:from>
        <xdr:to>
          <xdr:col>3</xdr:col>
          <xdr:colOff>419100</xdr:colOff>
          <xdr:row>80</xdr:row>
          <xdr:rowOff>12700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100</xdr:row>
          <xdr:rowOff>31750</xdr:rowOff>
        </xdr:from>
        <xdr:to>
          <xdr:col>3</xdr:col>
          <xdr:colOff>419100</xdr:colOff>
          <xdr:row>101</xdr:row>
          <xdr:rowOff>165100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104</xdr:row>
          <xdr:rowOff>31750</xdr:rowOff>
        </xdr:from>
        <xdr:to>
          <xdr:col>3</xdr:col>
          <xdr:colOff>419100</xdr:colOff>
          <xdr:row>105</xdr:row>
          <xdr:rowOff>165100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108</xdr:row>
          <xdr:rowOff>31750</xdr:rowOff>
        </xdr:from>
        <xdr:to>
          <xdr:col>3</xdr:col>
          <xdr:colOff>419100</xdr:colOff>
          <xdr:row>109</xdr:row>
          <xdr:rowOff>165100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112</xdr:row>
          <xdr:rowOff>31750</xdr:rowOff>
        </xdr:from>
        <xdr:to>
          <xdr:col>3</xdr:col>
          <xdr:colOff>419100</xdr:colOff>
          <xdr:row>113</xdr:row>
          <xdr:rowOff>165100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116</xdr:row>
          <xdr:rowOff>50800</xdr:rowOff>
        </xdr:from>
        <xdr:to>
          <xdr:col>3</xdr:col>
          <xdr:colOff>419100</xdr:colOff>
          <xdr:row>117</xdr:row>
          <xdr:rowOff>184150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81</xdr:row>
          <xdr:rowOff>76200</xdr:rowOff>
        </xdr:from>
        <xdr:to>
          <xdr:col>3</xdr:col>
          <xdr:colOff>419100</xdr:colOff>
          <xdr:row>83</xdr:row>
          <xdr:rowOff>12700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84</xdr:row>
          <xdr:rowOff>76200</xdr:rowOff>
        </xdr:from>
        <xdr:to>
          <xdr:col>3</xdr:col>
          <xdr:colOff>419100</xdr:colOff>
          <xdr:row>86</xdr:row>
          <xdr:rowOff>12700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87</xdr:row>
          <xdr:rowOff>76200</xdr:rowOff>
        </xdr:from>
        <xdr:to>
          <xdr:col>3</xdr:col>
          <xdr:colOff>419100</xdr:colOff>
          <xdr:row>89</xdr:row>
          <xdr:rowOff>12700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4950" y="38100"/>
          <a:ext cx="16636093" cy="2041071"/>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6125" y="0"/>
          <a:ext cx="20235042" cy="2176235"/>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07062" y="278266"/>
          <a:ext cx="16079141" cy="1575933"/>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32431" y="219823"/>
          <a:ext cx="26290946" cy="2239361"/>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23851" y="134471"/>
          <a:ext cx="26489024" cy="2101298"/>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zoomScaleNormal="100" workbookViewId="0">
      <selection activeCell="B5" sqref="B5"/>
    </sheetView>
  </sheetViews>
  <sheetFormatPr defaultColWidth="9" defaultRowHeight="14.5"/>
  <cols>
    <col min="1" max="1" width="9" style="9"/>
    <col min="2" max="2" width="32" style="27" customWidth="1"/>
    <col min="3" max="3" width="114.26953125" style="9" customWidth="1"/>
    <col min="4" max="4" width="8" style="9" customWidth="1"/>
    <col min="5" max="16384" width="9" style="9"/>
  </cols>
  <sheetData>
    <row r="1" spans="1:3" ht="174" customHeight="1"/>
    <row r="3" spans="1:3" ht="20">
      <c r="B3" s="1264" t="s">
        <v>174</v>
      </c>
      <c r="C3" s="1264"/>
    </row>
    <row r="4" spans="1:3" ht="11.25" customHeight="1"/>
    <row r="5" spans="1:3" s="30" customFormat="1" ht="25.5" customHeight="1">
      <c r="B5" s="60" t="s">
        <v>418</v>
      </c>
      <c r="C5" s="60" t="s">
        <v>173</v>
      </c>
    </row>
    <row r="6" spans="1:3" s="173" customFormat="1" ht="48" customHeight="1">
      <c r="A6" s="238"/>
      <c r="B6" s="605" t="s">
        <v>170</v>
      </c>
      <c r="C6" s="657" t="s">
        <v>956</v>
      </c>
    </row>
    <row r="7" spans="1:3" s="173" customFormat="1" ht="21" customHeight="1">
      <c r="A7" s="238"/>
      <c r="B7" s="599" t="s">
        <v>548</v>
      </c>
      <c r="C7" s="658" t="s">
        <v>601</v>
      </c>
    </row>
    <row r="8" spans="1:3" s="173" customFormat="1" ht="32.25" customHeight="1">
      <c r="B8" s="599" t="s">
        <v>366</v>
      </c>
      <c r="C8" s="659" t="s">
        <v>591</v>
      </c>
    </row>
    <row r="9" spans="1:3" s="173" customFormat="1" ht="27.75" customHeight="1">
      <c r="B9" s="599" t="s">
        <v>169</v>
      </c>
      <c r="C9" s="659" t="s">
        <v>592</v>
      </c>
    </row>
    <row r="10" spans="1:3" s="173" customFormat="1" ht="26.25" customHeight="1">
      <c r="B10" s="613" t="s">
        <v>367</v>
      </c>
      <c r="C10" s="661" t="s">
        <v>593</v>
      </c>
    </row>
    <row r="11" spans="1:3" s="173" customFormat="1" ht="39.75" customHeight="1">
      <c r="B11" s="599" t="s">
        <v>835</v>
      </c>
      <c r="C11" s="659" t="s">
        <v>836</v>
      </c>
    </row>
    <row r="12" spans="1:3" s="173" customFormat="1" ht="18" customHeight="1">
      <c r="B12" s="599" t="s">
        <v>369</v>
      </c>
      <c r="C12" s="659" t="s">
        <v>594</v>
      </c>
    </row>
    <row r="13" spans="1:3" s="173" customFormat="1" ht="13.5" customHeight="1">
      <c r="B13" s="599"/>
      <c r="C13" s="660"/>
    </row>
    <row r="14" spans="1:3" s="173" customFormat="1" ht="18" customHeight="1">
      <c r="B14" s="599" t="s">
        <v>647</v>
      </c>
      <c r="C14" s="658" t="s">
        <v>645</v>
      </c>
    </row>
    <row r="15" spans="1:3" s="173" customFormat="1" ht="8.25" customHeight="1">
      <c r="B15" s="599"/>
      <c r="C15" s="660"/>
    </row>
    <row r="16" spans="1:3" s="173" customFormat="1" ht="33" customHeight="1">
      <c r="B16" s="662" t="s">
        <v>590</v>
      </c>
      <c r="C16" s="663" t="s">
        <v>646</v>
      </c>
    </row>
    <row r="17" spans="2:2" s="101" customFormat="1" ht="15.5">
      <c r="B17" s="173"/>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729"/>
  <sheetViews>
    <sheetView topLeftCell="A1358" zoomScale="50" zoomScaleNormal="50" workbookViewId="0">
      <pane xSplit="2" topLeftCell="C1" activePane="topRight" state="frozen"/>
      <selection pane="topRight" activeCell="D1296" sqref="D1296"/>
    </sheetView>
  </sheetViews>
  <sheetFormatPr defaultColWidth="9" defaultRowHeight="14.5" outlineLevelRow="1" outlineLevelCol="1"/>
  <cols>
    <col min="1" max="1" width="4.6328125" style="511" customWidth="1"/>
    <col min="2" max="2" width="55.90625" style="423" customWidth="1"/>
    <col min="3" max="3" width="13.36328125" style="423" customWidth="1"/>
    <col min="4" max="4" width="17" style="423" customWidth="1"/>
    <col min="5" max="11" width="14.7265625" style="423" customWidth="1" outlineLevel="1"/>
    <col min="12" max="16" width="9" style="423" customWidth="1" outlineLevel="1"/>
    <col min="17" max="17" width="13.6328125" style="423" customWidth="1" outlineLevel="1"/>
    <col min="18" max="18" width="15.6328125" style="423" customWidth="1"/>
    <col min="19" max="30" width="9" style="423" customWidth="1" outlineLevel="1"/>
    <col min="31" max="32" width="16.6328125" style="423" customWidth="1"/>
    <col min="33" max="33" width="18.81640625" style="423" customWidth="1"/>
    <col min="34" max="34" width="17.6328125" style="423" customWidth="1"/>
    <col min="35" max="35" width="19.6328125" style="423" customWidth="1"/>
    <col min="36" max="36" width="18.6328125" style="423" customWidth="1"/>
    <col min="37" max="41" width="15" style="423" customWidth="1"/>
    <col min="42" max="44" width="17.26953125" style="423" customWidth="1"/>
    <col min="45" max="45" width="19.7265625" style="423" customWidth="1"/>
    <col min="46" max="46" width="11.6328125" style="423" customWidth="1"/>
    <col min="47" max="16384" width="9" style="423"/>
  </cols>
  <sheetData>
    <row r="13" spans="2:45" ht="15" thickBot="1"/>
    <row r="14" spans="2:45" ht="26.25" customHeight="1" thickBot="1">
      <c r="B14" s="1322" t="s">
        <v>171</v>
      </c>
      <c r="C14" s="254" t="s">
        <v>175</v>
      </c>
      <c r="D14" s="495"/>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row>
    <row r="15" spans="2:45" ht="26.25" customHeight="1" thickBot="1">
      <c r="B15" s="1322"/>
      <c r="C15" s="258" t="s">
        <v>172</v>
      </c>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row>
    <row r="16" spans="2:45" ht="28.5" customHeight="1" thickBot="1">
      <c r="B16" s="1322"/>
      <c r="C16" s="1316" t="s">
        <v>547</v>
      </c>
      <c r="D16" s="1317"/>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row>
    <row r="17" spans="2:45" ht="15.5">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row>
    <row r="18" spans="2:45" ht="166.5" customHeight="1">
      <c r="B18" s="1322" t="s">
        <v>501</v>
      </c>
      <c r="C18" s="1323" t="s">
        <v>957</v>
      </c>
      <c r="D18" s="1323"/>
      <c r="E18" s="1323"/>
      <c r="F18" s="1323"/>
      <c r="G18" s="1323"/>
      <c r="H18" s="1323"/>
      <c r="I18" s="1323"/>
      <c r="J18" s="1323"/>
      <c r="K18" s="1323"/>
      <c r="L18" s="1323"/>
      <c r="M18" s="1323"/>
      <c r="N18" s="1323"/>
      <c r="O18" s="1323"/>
      <c r="P18" s="1323"/>
      <c r="Q18" s="1323"/>
      <c r="R18" s="1323"/>
      <c r="S18" s="1323"/>
      <c r="T18" s="1323"/>
      <c r="U18" s="1323"/>
      <c r="V18" s="1323"/>
      <c r="W18" s="1323"/>
      <c r="X18" s="1323"/>
      <c r="Y18" s="1323"/>
      <c r="Z18" s="1323"/>
      <c r="AA18" s="1323"/>
      <c r="AB18" s="1323"/>
      <c r="AC18" s="1323"/>
      <c r="AD18" s="1323"/>
      <c r="AE18" s="424"/>
      <c r="AF18" s="424"/>
      <c r="AG18" s="424"/>
      <c r="AH18" s="424"/>
      <c r="AI18" s="424"/>
      <c r="AJ18" s="424"/>
      <c r="AK18" s="424"/>
      <c r="AL18" s="424"/>
      <c r="AM18" s="424"/>
      <c r="AN18" s="424"/>
      <c r="AO18" s="424"/>
      <c r="AP18" s="424"/>
      <c r="AQ18" s="424"/>
      <c r="AR18" s="424"/>
      <c r="AS18" s="424"/>
    </row>
    <row r="19" spans="2:45" ht="54.5" customHeight="1">
      <c r="B19" s="1322"/>
      <c r="C19" s="1323" t="s">
        <v>899</v>
      </c>
      <c r="D19" s="1323"/>
      <c r="E19" s="1323"/>
      <c r="F19" s="1323"/>
      <c r="G19" s="1323"/>
      <c r="H19" s="1323"/>
      <c r="I19" s="1323"/>
      <c r="J19" s="1323"/>
      <c r="K19" s="1323"/>
      <c r="L19" s="1323"/>
      <c r="M19" s="1323"/>
      <c r="N19" s="1323"/>
      <c r="O19" s="1323"/>
      <c r="P19" s="1323"/>
      <c r="Q19" s="1323"/>
      <c r="R19" s="1323"/>
      <c r="S19" s="1323"/>
      <c r="T19" s="1323"/>
      <c r="U19" s="1323"/>
      <c r="V19" s="1323"/>
      <c r="W19" s="1323"/>
      <c r="X19" s="1323"/>
      <c r="Y19" s="1323"/>
      <c r="Z19" s="1323"/>
      <c r="AA19" s="1323"/>
      <c r="AB19" s="1323"/>
      <c r="AC19" s="1323"/>
      <c r="AD19" s="1323"/>
      <c r="AE19" s="424"/>
      <c r="AF19" s="424"/>
      <c r="AG19" s="424"/>
      <c r="AH19" s="424"/>
      <c r="AI19" s="424"/>
      <c r="AJ19" s="424"/>
      <c r="AK19" s="424"/>
      <c r="AL19" s="424"/>
      <c r="AM19" s="424"/>
      <c r="AN19" s="424"/>
      <c r="AO19" s="424"/>
      <c r="AP19" s="424"/>
      <c r="AQ19" s="424"/>
      <c r="AR19" s="424"/>
      <c r="AS19" s="424"/>
    </row>
    <row r="20" spans="2:45" ht="62.25" customHeight="1">
      <c r="B20" s="270"/>
      <c r="C20" s="1323" t="s">
        <v>563</v>
      </c>
      <c r="D20" s="1323"/>
      <c r="E20" s="1323"/>
      <c r="F20" s="1323"/>
      <c r="G20" s="1323"/>
      <c r="H20" s="1323"/>
      <c r="I20" s="1323"/>
      <c r="J20" s="1323"/>
      <c r="K20" s="1323"/>
      <c r="L20" s="1323"/>
      <c r="M20" s="1323"/>
      <c r="N20" s="1323"/>
      <c r="O20" s="1323"/>
      <c r="P20" s="1323"/>
      <c r="Q20" s="1323"/>
      <c r="R20" s="1323"/>
      <c r="S20" s="1323"/>
      <c r="T20" s="1323"/>
      <c r="U20" s="1323"/>
      <c r="V20" s="1323"/>
      <c r="W20" s="1323"/>
      <c r="X20" s="1323"/>
      <c r="Y20" s="1323"/>
      <c r="Z20" s="1323"/>
      <c r="AA20" s="1323"/>
      <c r="AB20" s="1323"/>
      <c r="AC20" s="1323"/>
      <c r="AD20" s="1323"/>
      <c r="AE20" s="424"/>
      <c r="AF20" s="424"/>
      <c r="AG20" s="424"/>
      <c r="AH20" s="424"/>
      <c r="AI20" s="424"/>
      <c r="AJ20" s="424"/>
      <c r="AK20" s="424"/>
      <c r="AL20" s="424"/>
      <c r="AM20" s="424"/>
      <c r="AN20" s="424"/>
      <c r="AO20" s="424"/>
      <c r="AP20" s="424"/>
      <c r="AQ20" s="424"/>
      <c r="AR20" s="424"/>
      <c r="AS20" s="424"/>
    </row>
    <row r="21" spans="2:45" ht="43.5" customHeight="1">
      <c r="B21" s="270"/>
      <c r="C21" s="1323" t="s">
        <v>619</v>
      </c>
      <c r="D21" s="1323"/>
      <c r="E21" s="1323"/>
      <c r="F21" s="1323"/>
      <c r="G21" s="1323"/>
      <c r="H21" s="1323"/>
      <c r="I21" s="1323"/>
      <c r="J21" s="1323"/>
      <c r="K21" s="1323"/>
      <c r="L21" s="1323"/>
      <c r="M21" s="1323"/>
      <c r="N21" s="1323"/>
      <c r="O21" s="1323"/>
      <c r="P21" s="1323"/>
      <c r="Q21" s="1323"/>
      <c r="R21" s="1323"/>
      <c r="S21" s="1323"/>
      <c r="T21" s="1323"/>
      <c r="U21" s="1323"/>
      <c r="V21" s="1323"/>
      <c r="W21" s="1323"/>
      <c r="X21" s="1323"/>
      <c r="Y21" s="1323"/>
      <c r="Z21" s="1323"/>
      <c r="AA21" s="1323"/>
      <c r="AB21" s="1323"/>
      <c r="AC21" s="1323"/>
      <c r="AD21" s="1323"/>
      <c r="AE21" s="424"/>
      <c r="AF21" s="424"/>
      <c r="AG21" s="424"/>
      <c r="AH21" s="424"/>
      <c r="AI21" s="424"/>
      <c r="AJ21" s="424"/>
      <c r="AK21" s="424"/>
      <c r="AL21" s="424"/>
      <c r="AM21" s="424"/>
      <c r="AN21" s="424"/>
      <c r="AO21" s="424"/>
      <c r="AP21" s="424"/>
      <c r="AQ21" s="424"/>
      <c r="AR21" s="424"/>
      <c r="AS21" s="424"/>
    </row>
    <row r="22" spans="2:45" ht="70.5" customHeight="1">
      <c r="B22" s="270"/>
      <c r="C22" s="1323" t="s">
        <v>718</v>
      </c>
      <c r="D22" s="1323"/>
      <c r="E22" s="1323"/>
      <c r="F22" s="1323"/>
      <c r="G22" s="1323"/>
      <c r="H22" s="1323"/>
      <c r="I22" s="1323"/>
      <c r="J22" s="1323"/>
      <c r="K22" s="1323"/>
      <c r="L22" s="1323"/>
      <c r="M22" s="1323"/>
      <c r="N22" s="1323"/>
      <c r="O22" s="1323"/>
      <c r="P22" s="1323"/>
      <c r="Q22" s="1323"/>
      <c r="R22" s="1323"/>
      <c r="S22" s="1323"/>
      <c r="T22" s="1323"/>
      <c r="U22" s="1323"/>
      <c r="V22" s="1323"/>
      <c r="W22" s="1323"/>
      <c r="X22" s="1323"/>
      <c r="Y22" s="1323"/>
      <c r="Z22" s="1323"/>
      <c r="AA22" s="1323"/>
      <c r="AB22" s="1323"/>
      <c r="AC22" s="1323"/>
      <c r="AD22" s="1323"/>
      <c r="AE22" s="424"/>
      <c r="AF22" s="424"/>
      <c r="AG22" s="424"/>
      <c r="AH22" s="424"/>
      <c r="AI22" s="424"/>
      <c r="AJ22" s="424"/>
      <c r="AK22" s="424"/>
      <c r="AL22" s="424"/>
      <c r="AM22" s="424"/>
      <c r="AN22" s="424"/>
      <c r="AO22" s="424"/>
      <c r="AP22" s="424"/>
      <c r="AQ22" s="424"/>
      <c r="AR22" s="424"/>
      <c r="AS22" s="424"/>
    </row>
    <row r="23" spans="2:45" ht="15.5">
      <c r="B23" s="270"/>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62"/>
      <c r="AM23" s="262"/>
      <c r="AN23" s="262"/>
      <c r="AO23" s="262"/>
      <c r="AP23" s="262"/>
      <c r="AQ23" s="262"/>
      <c r="AR23" s="262"/>
      <c r="AS23" s="262"/>
    </row>
    <row r="24" spans="2:45" ht="15.5">
      <c r="B24" s="1322" t="s">
        <v>523</v>
      </c>
      <c r="C24" s="585" t="s">
        <v>525</v>
      </c>
      <c r="D24" s="273"/>
      <c r="E24" s="273"/>
      <c r="F24" s="585" t="s">
        <v>719</v>
      </c>
      <c r="G24" s="273"/>
      <c r="H24" s="273"/>
      <c r="I24" s="273"/>
      <c r="J24" s="585" t="s">
        <v>725</v>
      </c>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62"/>
      <c r="AM24" s="262"/>
      <c r="AN24" s="262"/>
      <c r="AO24" s="262"/>
      <c r="AP24" s="262"/>
      <c r="AQ24" s="262"/>
      <c r="AR24" s="262"/>
      <c r="AS24" s="262"/>
    </row>
    <row r="25" spans="2:45" ht="15.5">
      <c r="B25" s="1322"/>
      <c r="C25" s="585" t="s">
        <v>526</v>
      </c>
      <c r="D25" s="273"/>
      <c r="E25" s="273"/>
      <c r="F25" s="585" t="s">
        <v>720</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62"/>
      <c r="AM25" s="262"/>
      <c r="AN25" s="262"/>
      <c r="AO25" s="262"/>
      <c r="AP25" s="262"/>
      <c r="AQ25" s="262"/>
      <c r="AR25" s="262"/>
      <c r="AS25" s="262"/>
    </row>
    <row r="26" spans="2:45" ht="15.5">
      <c r="B26" s="528"/>
      <c r="C26" s="585" t="s">
        <v>527</v>
      </c>
      <c r="D26" s="273"/>
      <c r="E26" s="273"/>
      <c r="F26" s="585" t="s">
        <v>721</v>
      </c>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62"/>
      <c r="AM26" s="262"/>
      <c r="AN26" s="262"/>
      <c r="AO26" s="262"/>
      <c r="AP26" s="262"/>
      <c r="AQ26" s="262"/>
      <c r="AR26" s="262"/>
      <c r="AS26" s="262"/>
    </row>
    <row r="27" spans="2:45" ht="15.5">
      <c r="B27" s="528"/>
      <c r="C27" s="585" t="s">
        <v>528</v>
      </c>
      <c r="D27" s="273"/>
      <c r="E27" s="273"/>
      <c r="F27" s="585" t="s">
        <v>722</v>
      </c>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62"/>
      <c r="AM27" s="262"/>
      <c r="AN27" s="262"/>
      <c r="AO27" s="262"/>
      <c r="AP27" s="262"/>
      <c r="AQ27" s="262"/>
      <c r="AR27" s="262"/>
      <c r="AS27" s="262"/>
    </row>
    <row r="28" spans="2:45" ht="15.5">
      <c r="B28" s="528"/>
      <c r="C28" s="585" t="s">
        <v>529</v>
      </c>
      <c r="D28" s="273"/>
      <c r="E28" s="273"/>
      <c r="F28" s="585" t="s">
        <v>723</v>
      </c>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62"/>
      <c r="AM28" s="262"/>
      <c r="AN28" s="262"/>
      <c r="AO28" s="262"/>
      <c r="AP28" s="262"/>
      <c r="AQ28" s="262"/>
      <c r="AR28" s="262"/>
      <c r="AS28" s="262"/>
    </row>
    <row r="29" spans="2:45" ht="15.5">
      <c r="B29" s="528"/>
      <c r="C29" s="585" t="s">
        <v>530</v>
      </c>
      <c r="D29" s="273"/>
      <c r="E29" s="273"/>
      <c r="F29" s="585" t="s">
        <v>724</v>
      </c>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62"/>
      <c r="AM29" s="262"/>
      <c r="AN29" s="262"/>
      <c r="AO29" s="262"/>
      <c r="AP29" s="262"/>
      <c r="AQ29" s="262"/>
      <c r="AR29" s="262"/>
      <c r="AS29" s="262"/>
    </row>
    <row r="30" spans="2:45" ht="15.5">
      <c r="B30" s="528"/>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62"/>
      <c r="AM30" s="262"/>
      <c r="AN30" s="262"/>
      <c r="AO30" s="262"/>
      <c r="AP30" s="262"/>
      <c r="AQ30" s="262"/>
      <c r="AR30" s="262"/>
      <c r="AS30" s="262"/>
    </row>
    <row r="31" spans="2:45" ht="15.5">
      <c r="B31" s="528"/>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62"/>
      <c r="AM31" s="262"/>
      <c r="AN31" s="262"/>
      <c r="AO31" s="262"/>
      <c r="AP31" s="262"/>
      <c r="AQ31" s="262"/>
      <c r="AR31" s="262"/>
      <c r="AS31" s="262"/>
    </row>
    <row r="32" spans="2:45">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row>
    <row r="33" spans="1:45" ht="15.5">
      <c r="B33" s="277" t="s">
        <v>265</v>
      </c>
      <c r="C33" s="278"/>
      <c r="D33" s="579"/>
      <c r="E33" s="250"/>
      <c r="F33" s="250"/>
      <c r="G33" s="250"/>
      <c r="H33" s="250"/>
      <c r="I33" s="250"/>
      <c r="J33" s="250"/>
      <c r="K33" s="250"/>
      <c r="L33" s="250"/>
      <c r="M33" s="250"/>
      <c r="N33" s="250"/>
      <c r="O33" s="250"/>
      <c r="P33" s="250"/>
      <c r="Q33" s="250"/>
      <c r="R33" s="278"/>
      <c r="S33" s="250"/>
      <c r="T33" s="250"/>
      <c r="U33" s="250"/>
      <c r="V33" s="250"/>
      <c r="W33" s="250"/>
      <c r="X33" s="250"/>
      <c r="Y33" s="250"/>
      <c r="Z33" s="250"/>
      <c r="AA33" s="250"/>
      <c r="AB33" s="250"/>
      <c r="AC33" s="250"/>
      <c r="AD33" s="250"/>
      <c r="AE33" s="267"/>
      <c r="AF33" s="264"/>
      <c r="AG33" s="264"/>
      <c r="AH33" s="264"/>
      <c r="AI33" s="264"/>
      <c r="AJ33" s="264"/>
      <c r="AK33" s="264"/>
      <c r="AL33" s="264"/>
      <c r="AM33" s="264"/>
      <c r="AN33" s="264"/>
      <c r="AO33" s="264"/>
      <c r="AP33" s="264"/>
      <c r="AQ33" s="264"/>
      <c r="AR33" s="264"/>
      <c r="AS33" s="279"/>
    </row>
    <row r="34" spans="1:45" ht="36.75" customHeight="1">
      <c r="B34" s="1318" t="s">
        <v>211</v>
      </c>
      <c r="C34" s="1320" t="s">
        <v>33</v>
      </c>
      <c r="D34" s="740" t="s">
        <v>420</v>
      </c>
      <c r="E34" s="1337" t="s">
        <v>209</v>
      </c>
      <c r="F34" s="1338"/>
      <c r="G34" s="1338"/>
      <c r="H34" s="1338"/>
      <c r="I34" s="1338"/>
      <c r="J34" s="1338"/>
      <c r="K34" s="1338"/>
      <c r="L34" s="1338"/>
      <c r="M34" s="1338"/>
      <c r="N34" s="1338"/>
      <c r="O34" s="1338"/>
      <c r="P34" s="1338"/>
      <c r="Q34" s="1335" t="s">
        <v>213</v>
      </c>
      <c r="R34" s="739" t="s">
        <v>421</v>
      </c>
      <c r="S34" s="1324" t="s">
        <v>212</v>
      </c>
      <c r="T34" s="1325"/>
      <c r="U34" s="1325"/>
      <c r="V34" s="1325"/>
      <c r="W34" s="1325"/>
      <c r="X34" s="1325"/>
      <c r="Y34" s="1325"/>
      <c r="Z34" s="1325"/>
      <c r="AA34" s="1325"/>
      <c r="AB34" s="1325"/>
      <c r="AC34" s="1325"/>
      <c r="AD34" s="1332"/>
      <c r="AE34" s="1324" t="s">
        <v>242</v>
      </c>
      <c r="AF34" s="1325"/>
      <c r="AG34" s="1325"/>
      <c r="AH34" s="1325"/>
      <c r="AI34" s="1325"/>
      <c r="AJ34" s="1325"/>
      <c r="AK34" s="1325"/>
      <c r="AL34" s="1325"/>
      <c r="AM34" s="1325"/>
      <c r="AN34" s="1325"/>
      <c r="AO34" s="1325"/>
      <c r="AP34" s="1325"/>
      <c r="AQ34" s="1325"/>
      <c r="AR34" s="1325"/>
      <c r="AS34" s="1326"/>
    </row>
    <row r="35" spans="1:45" ht="65.25" customHeight="1">
      <c r="B35" s="1319"/>
      <c r="C35" s="1336"/>
      <c r="D35" s="748">
        <v>2015</v>
      </c>
      <c r="E35" s="752">
        <v>2016</v>
      </c>
      <c r="F35" s="749">
        <v>2017</v>
      </c>
      <c r="G35" s="749">
        <v>2018</v>
      </c>
      <c r="H35" s="749">
        <v>2019</v>
      </c>
      <c r="I35" s="749">
        <v>2020</v>
      </c>
      <c r="J35" s="749">
        <v>2021</v>
      </c>
      <c r="K35" s="749">
        <v>2022</v>
      </c>
      <c r="L35" s="751">
        <v>2023</v>
      </c>
      <c r="M35" s="750">
        <v>2024</v>
      </c>
      <c r="N35" s="749">
        <v>2025</v>
      </c>
      <c r="O35" s="750">
        <v>2026</v>
      </c>
      <c r="P35" s="752">
        <v>2027</v>
      </c>
      <c r="Q35" s="1335"/>
      <c r="R35" s="753">
        <v>2015</v>
      </c>
      <c r="S35" s="282">
        <v>2016</v>
      </c>
      <c r="T35" s="282">
        <v>2017</v>
      </c>
      <c r="U35" s="282">
        <v>2018</v>
      </c>
      <c r="V35" s="282">
        <v>2019</v>
      </c>
      <c r="W35" s="282">
        <v>2020</v>
      </c>
      <c r="X35" s="282">
        <v>2021</v>
      </c>
      <c r="Y35" s="282">
        <v>2022</v>
      </c>
      <c r="Z35" s="282">
        <v>2023</v>
      </c>
      <c r="AA35" s="425">
        <v>2024</v>
      </c>
      <c r="AB35" s="425">
        <v>2025</v>
      </c>
      <c r="AC35" s="425">
        <v>2026</v>
      </c>
      <c r="AD35" s="425">
        <v>2027</v>
      </c>
      <c r="AE35" s="282" t="str">
        <f>'1.  LRAMVA Summary'!$D$53</f>
        <v>Residential</v>
      </c>
      <c r="AF35" s="282" t="str">
        <f>'1.  LRAMVA Summary'!$E$53</f>
        <v>GS&lt;50 kW</v>
      </c>
      <c r="AG35" s="282" t="str">
        <f>'1.  LRAMVA Summary'!$F$53</f>
        <v>GS 50 - 4,999 kW</v>
      </c>
      <c r="AH35" s="282" t="str">
        <f>'1.  LRAMVA Summary'!$G$53</f>
        <v>Co-Generation 1,000 - 4,999 kW</v>
      </c>
      <c r="AI35" s="282" t="str">
        <f>'1.  LRAMVA Summary'!$H$53</f>
        <v>Large User</v>
      </c>
      <c r="AJ35" s="282" t="str">
        <f>'1.  LRAMVA Summary'!$I$53</f>
        <v>Street Lighting</v>
      </c>
      <c r="AK35" s="282" t="str">
        <f>'1.  LRAMVA Summary'!$J$53</f>
        <v>Sentinel Lighting</v>
      </c>
      <c r="AL35" s="282" t="str">
        <f>'1.  LRAMVA Summary'!$K$53</f>
        <v>Unmetered Scattered Load</v>
      </c>
      <c r="AM35" s="282" t="str">
        <f>'1.  LRAMVA Summary'!$L$53</f>
        <v/>
      </c>
      <c r="AN35" s="282" t="str">
        <f>'1.  LRAMVA Summary'!$M$53</f>
        <v/>
      </c>
      <c r="AO35" s="282" t="str">
        <f>'1.  LRAMVA Summary'!$N$53</f>
        <v/>
      </c>
      <c r="AP35" s="282" t="str">
        <f>'1.  LRAMVA Summary'!$O$53</f>
        <v/>
      </c>
      <c r="AQ35" s="282" t="str">
        <f>'1.  LRAMVA Summary'!$P$53</f>
        <v/>
      </c>
      <c r="AR35" s="282" t="str">
        <f>'1.  LRAMVA Summary'!$Q$53</f>
        <v/>
      </c>
      <c r="AS35" s="284" t="str">
        <f>'1.  LRAMVA Summary'!$R$53</f>
        <v>Total</v>
      </c>
    </row>
    <row r="36" spans="1:45" ht="16.5" customHeight="1">
      <c r="B36" s="507" t="s">
        <v>500</v>
      </c>
      <c r="C36" s="286"/>
      <c r="D36" s="286"/>
      <c r="E36" s="286"/>
      <c r="F36" s="286"/>
      <c r="G36" s="286"/>
      <c r="H36" s="286"/>
      <c r="I36" s="286"/>
      <c r="J36" s="286"/>
      <c r="K36" s="286"/>
      <c r="L36" s="286"/>
      <c r="M36" s="286"/>
      <c r="N36" s="286"/>
      <c r="O36" s="286"/>
      <c r="P36" s="286"/>
      <c r="Q36" s="287"/>
      <c r="R36" s="286"/>
      <c r="S36" s="286"/>
      <c r="T36" s="286"/>
      <c r="U36" s="286"/>
      <c r="V36" s="286"/>
      <c r="W36" s="286"/>
      <c r="X36" s="286"/>
      <c r="Y36" s="286"/>
      <c r="Z36" s="286"/>
      <c r="AA36" s="286"/>
      <c r="AB36" s="286"/>
      <c r="AC36" s="286"/>
      <c r="AD36" s="286"/>
      <c r="AE36" s="288" t="str">
        <f>'1.  LRAMVA Summary'!$D$54</f>
        <v>kWh</v>
      </c>
      <c r="AF36" s="288" t="str">
        <f>'1.  LRAMVA Summary'!$E$54</f>
        <v>kWh</v>
      </c>
      <c r="AG36" s="288" t="str">
        <f>'1.  LRAMVA Summary'!$F$54</f>
        <v>kW</v>
      </c>
      <c r="AH36" s="288" t="str">
        <f>'1.  LRAMVA Summary'!$G$54</f>
        <v>kW</v>
      </c>
      <c r="AI36" s="288" t="str">
        <f>'1.  LRAMVA Summary'!$H$54</f>
        <v>kW</v>
      </c>
      <c r="AJ36" s="288" t="str">
        <f>'1.  LRAMVA Summary'!$I$54</f>
        <v>kW</v>
      </c>
      <c r="AK36" s="288" t="str">
        <f>'1.  LRAMVA Summary'!$J$54</f>
        <v>kW</v>
      </c>
      <c r="AL36" s="288" t="str">
        <f>'1.  LRAMVA Summary'!$K$54</f>
        <v>kWh</v>
      </c>
      <c r="AM36" s="288">
        <f>'1.  LRAMVA Summary'!$L$54</f>
        <v>0</v>
      </c>
      <c r="AN36" s="288">
        <f>'1.  LRAMVA Summary'!$M$54</f>
        <v>0</v>
      </c>
      <c r="AO36" s="288">
        <f>'1.  LRAMVA Summary'!$N$54</f>
        <v>0</v>
      </c>
      <c r="AP36" s="288">
        <f>'1.  LRAMVA Summary'!$O$54</f>
        <v>0</v>
      </c>
      <c r="AQ36" s="288">
        <f>'1.  LRAMVA Summary'!$P$54</f>
        <v>0</v>
      </c>
      <c r="AR36" s="288">
        <f>'1.  LRAMVA Summary'!$Q$54</f>
        <v>0</v>
      </c>
      <c r="AS36" s="289"/>
    </row>
    <row r="37" spans="1:45" ht="16.5" customHeight="1" outlineLevel="1">
      <c r="B37" s="285" t="s">
        <v>493</v>
      </c>
      <c r="C37" s="286"/>
      <c r="D37" s="286"/>
      <c r="E37" s="286"/>
      <c r="F37" s="286"/>
      <c r="G37" s="286"/>
      <c r="H37" s="286"/>
      <c r="I37" s="286"/>
      <c r="J37" s="286"/>
      <c r="K37" s="286"/>
      <c r="L37" s="286"/>
      <c r="M37" s="286"/>
      <c r="N37" s="286"/>
      <c r="O37" s="286"/>
      <c r="P37" s="286"/>
      <c r="Q37" s="287"/>
      <c r="R37" s="286"/>
      <c r="S37" s="286"/>
      <c r="T37" s="286"/>
      <c r="U37" s="286"/>
      <c r="V37" s="286"/>
      <c r="W37" s="286"/>
      <c r="X37" s="286"/>
      <c r="Y37" s="286"/>
      <c r="Z37" s="286"/>
      <c r="AA37" s="286"/>
      <c r="AB37" s="286"/>
      <c r="AC37" s="286"/>
      <c r="AD37" s="286"/>
      <c r="AE37" s="288"/>
      <c r="AF37" s="288"/>
      <c r="AG37" s="288"/>
      <c r="AH37" s="288"/>
      <c r="AI37" s="288"/>
      <c r="AJ37" s="288"/>
      <c r="AK37" s="288"/>
      <c r="AL37" s="288"/>
      <c r="AM37" s="288"/>
      <c r="AN37" s="288"/>
      <c r="AO37" s="288"/>
      <c r="AP37" s="288"/>
      <c r="AQ37" s="288"/>
      <c r="AR37" s="288"/>
      <c r="AS37" s="289"/>
    </row>
    <row r="38" spans="1:45" ht="15.5" outlineLevel="1">
      <c r="A38" s="511">
        <v>1</v>
      </c>
      <c r="B38" s="509" t="s">
        <v>95</v>
      </c>
      <c r="C38" s="288" t="s">
        <v>25</v>
      </c>
      <c r="D38" s="292">
        <f>+'7.  Persistence Report'!AU117</f>
        <v>553646</v>
      </c>
      <c r="E38" s="292">
        <f>+'7.  Persistence Report'!AV117</f>
        <v>548755</v>
      </c>
      <c r="F38" s="292">
        <f>+'7.  Persistence Report'!AW117</f>
        <v>548755</v>
      </c>
      <c r="G38" s="292">
        <f>+'7.  Persistence Report'!AX117</f>
        <v>548755</v>
      </c>
      <c r="H38" s="292">
        <f>+'7.  Persistence Report'!AY117</f>
        <v>548755</v>
      </c>
      <c r="I38" s="292">
        <f>+'7.  Persistence Report'!AZ117</f>
        <v>548755</v>
      </c>
      <c r="J38" s="292">
        <f>+'7.  Persistence Report'!BA117</f>
        <v>548755</v>
      </c>
      <c r="K38" s="292">
        <f>+'7.  Persistence Report'!BB117</f>
        <v>548629</v>
      </c>
      <c r="L38" s="292">
        <f>+'7.  Persistence Report'!BC117</f>
        <v>548629</v>
      </c>
      <c r="M38" s="292">
        <f>+'7.  Persistence Report'!BD117</f>
        <v>548629</v>
      </c>
      <c r="N38" s="292">
        <f>+'7.  Persistence Report'!BE117</f>
        <v>496048</v>
      </c>
      <c r="O38" s="292">
        <f>+'7.  Persistence Report'!BF117</f>
        <v>493369</v>
      </c>
      <c r="P38" s="292">
        <f>+'7.  Persistence Report'!BG117</f>
        <v>493369</v>
      </c>
      <c r="Q38" s="288"/>
      <c r="R38" s="292">
        <f>+'7.  Persistence Report'!P117</f>
        <v>36</v>
      </c>
      <c r="S38" s="292">
        <f>+'7.  Persistence Report'!Q117</f>
        <v>35</v>
      </c>
      <c r="T38" s="292">
        <f>+'7.  Persistence Report'!R117</f>
        <v>35</v>
      </c>
      <c r="U38" s="292">
        <f>+'7.  Persistence Report'!S117</f>
        <v>35</v>
      </c>
      <c r="V38" s="292">
        <f>+'7.  Persistence Report'!T117</f>
        <v>35</v>
      </c>
      <c r="W38" s="292">
        <f>+'7.  Persistence Report'!U117</f>
        <v>35</v>
      </c>
      <c r="X38" s="292">
        <f>+'7.  Persistence Report'!V117</f>
        <v>35</v>
      </c>
      <c r="Y38" s="292">
        <f>+'7.  Persistence Report'!W117</f>
        <v>35</v>
      </c>
      <c r="Z38" s="292">
        <f>+'7.  Persistence Report'!X117</f>
        <v>35</v>
      </c>
      <c r="AA38" s="292">
        <f>+'7.  Persistence Report'!Y117</f>
        <v>35</v>
      </c>
      <c r="AB38" s="292">
        <f>+'7.  Persistence Report'!Z117</f>
        <v>31</v>
      </c>
      <c r="AC38" s="292">
        <f>+'7.  Persistence Report'!AA117</f>
        <v>31</v>
      </c>
      <c r="AD38" s="292">
        <f>+'7.  Persistence Report'!AB117</f>
        <v>31</v>
      </c>
      <c r="AE38" s="406">
        <f>+'A. Rate Class Allocations'!P35</f>
        <v>1</v>
      </c>
      <c r="AF38" s="406"/>
      <c r="AG38" s="406"/>
      <c r="AH38" s="406"/>
      <c r="AI38" s="406"/>
      <c r="AJ38" s="406"/>
      <c r="AK38" s="406"/>
      <c r="AL38" s="406"/>
      <c r="AM38" s="406"/>
      <c r="AN38" s="406"/>
      <c r="AO38" s="406"/>
      <c r="AP38" s="406"/>
      <c r="AQ38" s="406"/>
      <c r="AR38" s="406"/>
      <c r="AS38" s="293">
        <f>SUM(AE38:AR38)</f>
        <v>1</v>
      </c>
    </row>
    <row r="39" spans="1:45" ht="15.5" outlineLevel="1">
      <c r="B39" s="291" t="s">
        <v>266</v>
      </c>
      <c r="C39" s="288" t="s">
        <v>163</v>
      </c>
      <c r="D39" s="292">
        <f>+'7.  Persistence Report'!AU148</f>
        <v>6140</v>
      </c>
      <c r="E39" s="292">
        <f>+'7.  Persistence Report'!AV148</f>
        <v>6140</v>
      </c>
      <c r="F39" s="292">
        <f>+'7.  Persistence Report'!AW148</f>
        <v>6140</v>
      </c>
      <c r="G39" s="292">
        <f>+'7.  Persistence Report'!AX148</f>
        <v>6140</v>
      </c>
      <c r="H39" s="292">
        <f>+'7.  Persistence Report'!AY148</f>
        <v>6140</v>
      </c>
      <c r="I39" s="292">
        <f>+'7.  Persistence Report'!AZ148</f>
        <v>6140</v>
      </c>
      <c r="J39" s="292">
        <f>+'7.  Persistence Report'!BA148</f>
        <v>6140</v>
      </c>
      <c r="K39" s="292">
        <f>+'7.  Persistence Report'!BB148</f>
        <v>6140</v>
      </c>
      <c r="L39" s="292">
        <f>+'7.  Persistence Report'!BC148</f>
        <v>6140</v>
      </c>
      <c r="M39" s="292">
        <f>+'7.  Persistence Report'!BD148</f>
        <v>6140</v>
      </c>
      <c r="N39" s="292">
        <f>+'7.  Persistence Report'!BE148</f>
        <v>6137</v>
      </c>
      <c r="O39" s="292">
        <f>+'7.  Persistence Report'!BF148</f>
        <v>6137</v>
      </c>
      <c r="P39" s="292">
        <f>+'7.  Persistence Report'!BG148</f>
        <v>6137</v>
      </c>
      <c r="Q39" s="464"/>
      <c r="R39" s="292">
        <f>+'7.  Persistence Report'!P148</f>
        <v>0</v>
      </c>
      <c r="S39" s="292">
        <f>+'7.  Persistence Report'!Q148</f>
        <v>0</v>
      </c>
      <c r="T39" s="292">
        <f>+'7.  Persistence Report'!R148</f>
        <v>0</v>
      </c>
      <c r="U39" s="292">
        <f>+'7.  Persistence Report'!S148</f>
        <v>0</v>
      </c>
      <c r="V39" s="292">
        <f>+'7.  Persistence Report'!T148</f>
        <v>0</v>
      </c>
      <c r="W39" s="292">
        <f>+'7.  Persistence Report'!U148</f>
        <v>0</v>
      </c>
      <c r="X39" s="292">
        <f>+'7.  Persistence Report'!V148</f>
        <v>0</v>
      </c>
      <c r="Y39" s="292">
        <f>+'7.  Persistence Report'!W148</f>
        <v>0</v>
      </c>
      <c r="Z39" s="292">
        <f>+'7.  Persistence Report'!X148</f>
        <v>0</v>
      </c>
      <c r="AA39" s="292">
        <f>+'7.  Persistence Report'!Y148</f>
        <v>0</v>
      </c>
      <c r="AB39" s="292">
        <f>+'7.  Persistence Report'!Z148</f>
        <v>0</v>
      </c>
      <c r="AC39" s="292">
        <f>+'7.  Persistence Report'!AA148</f>
        <v>0</v>
      </c>
      <c r="AD39" s="292">
        <f>+'7.  Persistence Report'!AB148</f>
        <v>0</v>
      </c>
      <c r="AE39" s="407">
        <f>AE38</f>
        <v>1</v>
      </c>
      <c r="AF39" s="407">
        <f t="shared" ref="AF39:AR39" si="0">AF38</f>
        <v>0</v>
      </c>
      <c r="AG39" s="407">
        <f t="shared" si="0"/>
        <v>0</v>
      </c>
      <c r="AH39" s="407">
        <f t="shared" si="0"/>
        <v>0</v>
      </c>
      <c r="AI39" s="407">
        <f t="shared" si="0"/>
        <v>0</v>
      </c>
      <c r="AJ39" s="407">
        <f t="shared" si="0"/>
        <v>0</v>
      </c>
      <c r="AK39" s="407">
        <f t="shared" si="0"/>
        <v>0</v>
      </c>
      <c r="AL39" s="407">
        <f t="shared" si="0"/>
        <v>0</v>
      </c>
      <c r="AM39" s="407">
        <f t="shared" si="0"/>
        <v>0</v>
      </c>
      <c r="AN39" s="407">
        <f t="shared" si="0"/>
        <v>0</v>
      </c>
      <c r="AO39" s="407">
        <f t="shared" si="0"/>
        <v>0</v>
      </c>
      <c r="AP39" s="407">
        <f t="shared" si="0"/>
        <v>0</v>
      </c>
      <c r="AQ39" s="407">
        <f t="shared" si="0"/>
        <v>0</v>
      </c>
      <c r="AR39" s="407">
        <f t="shared" si="0"/>
        <v>0</v>
      </c>
      <c r="AS39" s="294"/>
    </row>
    <row r="40" spans="1:45" ht="15.5" outlineLevel="1">
      <c r="B40" s="295"/>
      <c r="C40" s="296"/>
      <c r="D40" s="296"/>
      <c r="E40" s="296"/>
      <c r="F40" s="296"/>
      <c r="G40" s="296"/>
      <c r="H40" s="296"/>
      <c r="I40" s="296"/>
      <c r="J40" s="296"/>
      <c r="K40" s="296"/>
      <c r="L40" s="296"/>
      <c r="M40" s="296"/>
      <c r="N40" s="296"/>
      <c r="O40" s="296"/>
      <c r="P40" s="296"/>
      <c r="Q40" s="297"/>
      <c r="R40" s="296"/>
      <c r="S40" s="296"/>
      <c r="T40" s="296"/>
      <c r="U40" s="296"/>
      <c r="V40" s="296"/>
      <c r="W40" s="296"/>
      <c r="X40" s="296"/>
      <c r="Y40" s="296"/>
      <c r="Z40" s="296"/>
      <c r="AA40" s="296"/>
      <c r="AB40" s="296"/>
      <c r="AC40" s="296"/>
      <c r="AD40" s="296"/>
      <c r="AE40" s="408"/>
      <c r="AF40" s="409"/>
      <c r="AG40" s="409"/>
      <c r="AH40" s="409"/>
      <c r="AI40" s="409"/>
      <c r="AJ40" s="409"/>
      <c r="AK40" s="409"/>
      <c r="AL40" s="409"/>
      <c r="AM40" s="409"/>
      <c r="AN40" s="409"/>
      <c r="AO40" s="409"/>
      <c r="AP40" s="409"/>
      <c r="AQ40" s="409"/>
      <c r="AR40" s="409"/>
      <c r="AS40" s="299"/>
    </row>
    <row r="41" spans="1:45" ht="15.5" outlineLevel="1">
      <c r="A41" s="511">
        <v>2</v>
      </c>
      <c r="B41" s="509" t="s">
        <v>96</v>
      </c>
      <c r="C41" s="288" t="s">
        <v>25</v>
      </c>
      <c r="D41" s="292">
        <f>+'7.  Persistence Report'!AU118</f>
        <v>927828</v>
      </c>
      <c r="E41" s="292">
        <f>+'7.  Persistence Report'!AV118</f>
        <v>895832</v>
      </c>
      <c r="F41" s="292">
        <f>+'7.  Persistence Report'!AW118</f>
        <v>895832</v>
      </c>
      <c r="G41" s="292">
        <f>+'7.  Persistence Report'!AX118</f>
        <v>895832</v>
      </c>
      <c r="H41" s="292">
        <f>+'7.  Persistence Report'!AY118</f>
        <v>895832</v>
      </c>
      <c r="I41" s="292">
        <f>+'7.  Persistence Report'!AZ118</f>
        <v>895832</v>
      </c>
      <c r="J41" s="292">
        <f>+'7.  Persistence Report'!BA118</f>
        <v>895832</v>
      </c>
      <c r="K41" s="292">
        <f>+'7.  Persistence Report'!BB118</f>
        <v>895832</v>
      </c>
      <c r="L41" s="292">
        <f>+'7.  Persistence Report'!BC118</f>
        <v>895832</v>
      </c>
      <c r="M41" s="292">
        <f>+'7.  Persistence Report'!BD118</f>
        <v>895832</v>
      </c>
      <c r="N41" s="292">
        <f>+'7.  Persistence Report'!BE118</f>
        <v>792900</v>
      </c>
      <c r="O41" s="292">
        <f>+'7.  Persistence Report'!BF118</f>
        <v>684603</v>
      </c>
      <c r="P41" s="292">
        <f>+'7.  Persistence Report'!BG118</f>
        <v>684603</v>
      </c>
      <c r="Q41" s="288"/>
      <c r="R41" s="292">
        <f>+'7.  Persistence Report'!P118</f>
        <v>69</v>
      </c>
      <c r="S41" s="292">
        <f>+'7.  Persistence Report'!Q118</f>
        <v>67</v>
      </c>
      <c r="T41" s="292">
        <f>+'7.  Persistence Report'!R118</f>
        <v>67</v>
      </c>
      <c r="U41" s="292">
        <f>+'7.  Persistence Report'!S118</f>
        <v>67</v>
      </c>
      <c r="V41" s="292">
        <f>+'7.  Persistence Report'!T118</f>
        <v>67</v>
      </c>
      <c r="W41" s="292">
        <f>+'7.  Persistence Report'!U118</f>
        <v>67</v>
      </c>
      <c r="X41" s="292">
        <f>+'7.  Persistence Report'!V118</f>
        <v>67</v>
      </c>
      <c r="Y41" s="292">
        <f>+'7.  Persistence Report'!W118</f>
        <v>67</v>
      </c>
      <c r="Z41" s="292">
        <f>+'7.  Persistence Report'!X118</f>
        <v>67</v>
      </c>
      <c r="AA41" s="292">
        <f>+'7.  Persistence Report'!Y118</f>
        <v>67</v>
      </c>
      <c r="AB41" s="292">
        <f>+'7.  Persistence Report'!Z118</f>
        <v>50</v>
      </c>
      <c r="AC41" s="292">
        <f>+'7.  Persistence Report'!AA118</f>
        <v>43</v>
      </c>
      <c r="AD41" s="292">
        <f>+'7.  Persistence Report'!AB118</f>
        <v>43</v>
      </c>
      <c r="AE41" s="406">
        <f>+'A. Rate Class Allocations'!P36</f>
        <v>1</v>
      </c>
      <c r="AF41" s="406"/>
      <c r="AG41" s="406"/>
      <c r="AH41" s="406"/>
      <c r="AI41" s="406"/>
      <c r="AJ41" s="406"/>
      <c r="AK41" s="406"/>
      <c r="AL41" s="406"/>
      <c r="AM41" s="406"/>
      <c r="AN41" s="406"/>
      <c r="AO41" s="406"/>
      <c r="AP41" s="406"/>
      <c r="AQ41" s="406"/>
      <c r="AR41" s="406"/>
      <c r="AS41" s="293">
        <f>SUM(AE41:AR41)</f>
        <v>1</v>
      </c>
    </row>
    <row r="42" spans="1:45" ht="15.5" outlineLevel="1">
      <c r="B42" s="291" t="s">
        <v>266</v>
      </c>
      <c r="C42" s="288" t="s">
        <v>163</v>
      </c>
      <c r="D42" s="292"/>
      <c r="E42" s="292"/>
      <c r="F42" s="292"/>
      <c r="G42" s="292"/>
      <c r="H42" s="292"/>
      <c r="I42" s="292"/>
      <c r="J42" s="292"/>
      <c r="K42" s="292"/>
      <c r="L42" s="292"/>
      <c r="M42" s="292"/>
      <c r="N42" s="292"/>
      <c r="O42" s="292"/>
      <c r="P42" s="292"/>
      <c r="Q42" s="464"/>
      <c r="R42" s="292"/>
      <c r="S42" s="292"/>
      <c r="T42" s="292"/>
      <c r="U42" s="292"/>
      <c r="V42" s="292"/>
      <c r="W42" s="292"/>
      <c r="X42" s="292"/>
      <c r="Y42" s="292"/>
      <c r="Z42" s="292"/>
      <c r="AA42" s="292"/>
      <c r="AB42" s="292"/>
      <c r="AC42" s="292"/>
      <c r="AD42" s="292"/>
      <c r="AE42" s="407">
        <f>AE41</f>
        <v>1</v>
      </c>
      <c r="AF42" s="407">
        <f t="shared" ref="AF42" si="1">AF41</f>
        <v>0</v>
      </c>
      <c r="AG42" s="407">
        <f t="shared" ref="AG42" si="2">AG41</f>
        <v>0</v>
      </c>
      <c r="AH42" s="407">
        <f t="shared" ref="AH42" si="3">AH41</f>
        <v>0</v>
      </c>
      <c r="AI42" s="407">
        <f t="shared" ref="AI42" si="4">AI41</f>
        <v>0</v>
      </c>
      <c r="AJ42" s="407">
        <f t="shared" ref="AJ42" si="5">AJ41</f>
        <v>0</v>
      </c>
      <c r="AK42" s="407">
        <f t="shared" ref="AK42" si="6">AK41</f>
        <v>0</v>
      </c>
      <c r="AL42" s="407">
        <f t="shared" ref="AL42" si="7">AL41</f>
        <v>0</v>
      </c>
      <c r="AM42" s="407">
        <f t="shared" ref="AM42" si="8">AM41</f>
        <v>0</v>
      </c>
      <c r="AN42" s="407">
        <f t="shared" ref="AN42" si="9">AN41</f>
        <v>0</v>
      </c>
      <c r="AO42" s="407">
        <f t="shared" ref="AO42" si="10">AO41</f>
        <v>0</v>
      </c>
      <c r="AP42" s="407">
        <f t="shared" ref="AP42" si="11">AP41</f>
        <v>0</v>
      </c>
      <c r="AQ42" s="407">
        <f t="shared" ref="AQ42" si="12">AQ41</f>
        <v>0</v>
      </c>
      <c r="AR42" s="407">
        <f t="shared" ref="AR42" si="13">AR41</f>
        <v>0</v>
      </c>
      <c r="AS42" s="294"/>
    </row>
    <row r="43" spans="1:45" ht="15.5" outlineLevel="1">
      <c r="B43" s="295"/>
      <c r="C43" s="296"/>
      <c r="D43" s="301"/>
      <c r="E43" s="301"/>
      <c r="F43" s="301"/>
      <c r="G43" s="301"/>
      <c r="H43" s="301"/>
      <c r="I43" s="301"/>
      <c r="J43" s="301"/>
      <c r="K43" s="301"/>
      <c r="L43" s="301"/>
      <c r="M43" s="301"/>
      <c r="N43" s="301"/>
      <c r="O43" s="301"/>
      <c r="P43" s="301"/>
      <c r="Q43" s="297"/>
      <c r="R43" s="301"/>
      <c r="S43" s="301"/>
      <c r="T43" s="301"/>
      <c r="U43" s="301"/>
      <c r="V43" s="301"/>
      <c r="W43" s="301"/>
      <c r="X43" s="301"/>
      <c r="Y43" s="301"/>
      <c r="Z43" s="301"/>
      <c r="AA43" s="301"/>
      <c r="AB43" s="301"/>
      <c r="AC43" s="301"/>
      <c r="AD43" s="301"/>
      <c r="AE43" s="408"/>
      <c r="AF43" s="409"/>
      <c r="AG43" s="409"/>
      <c r="AH43" s="409"/>
      <c r="AI43" s="409"/>
      <c r="AJ43" s="409"/>
      <c r="AK43" s="409"/>
      <c r="AL43" s="409"/>
      <c r="AM43" s="409"/>
      <c r="AN43" s="409"/>
      <c r="AO43" s="409"/>
      <c r="AP43" s="409"/>
      <c r="AQ43" s="409"/>
      <c r="AR43" s="409"/>
      <c r="AS43" s="299"/>
    </row>
    <row r="44" spans="1:45" ht="15.5" outlineLevel="1">
      <c r="A44" s="511">
        <v>3</v>
      </c>
      <c r="B44" s="509" t="s">
        <v>97</v>
      </c>
      <c r="C44" s="288" t="s">
        <v>25</v>
      </c>
      <c r="D44" s="292">
        <f>+'7.  Persistence Report'!AU119</f>
        <v>1086356</v>
      </c>
      <c r="E44" s="292">
        <f>+'7.  Persistence Report'!AV119</f>
        <v>1086356</v>
      </c>
      <c r="F44" s="292">
        <f>+'7.  Persistence Report'!AW119</f>
        <v>1086356</v>
      </c>
      <c r="G44" s="292">
        <f>+'7.  Persistence Report'!AX119</f>
        <v>1072574</v>
      </c>
      <c r="H44" s="292">
        <f>+'7.  Persistence Report'!AY119</f>
        <v>848136</v>
      </c>
      <c r="I44" s="292">
        <f>+'7.  Persistence Report'!AZ119</f>
        <v>0</v>
      </c>
      <c r="J44" s="292">
        <f>+'7.  Persistence Report'!BA119</f>
        <v>0</v>
      </c>
      <c r="K44" s="292">
        <f>+'7.  Persistence Report'!BB119</f>
        <v>0</v>
      </c>
      <c r="L44" s="292">
        <f>+'7.  Persistence Report'!BC119</f>
        <v>0</v>
      </c>
      <c r="M44" s="292">
        <f>+'7.  Persistence Report'!BD119</f>
        <v>0</v>
      </c>
      <c r="N44" s="292">
        <f>+'7.  Persistence Report'!BE119</f>
        <v>0</v>
      </c>
      <c r="O44" s="292">
        <f>+'7.  Persistence Report'!BF119</f>
        <v>0</v>
      </c>
      <c r="P44" s="292">
        <f>+'7.  Persistence Report'!BG119</f>
        <v>0</v>
      </c>
      <c r="Q44" s="288"/>
      <c r="R44" s="292">
        <f>+'7.  Persistence Report'!P119</f>
        <v>198</v>
      </c>
      <c r="S44" s="292">
        <f>+'7.  Persistence Report'!Q119</f>
        <v>198</v>
      </c>
      <c r="T44" s="292">
        <f>+'7.  Persistence Report'!R119</f>
        <v>198</v>
      </c>
      <c r="U44" s="292">
        <f>+'7.  Persistence Report'!S119</f>
        <v>183</v>
      </c>
      <c r="V44" s="292">
        <f>+'7.  Persistence Report'!T119</f>
        <v>125</v>
      </c>
      <c r="W44" s="292">
        <f>+'7.  Persistence Report'!U119</f>
        <v>0</v>
      </c>
      <c r="X44" s="292">
        <f>+'7.  Persistence Report'!V119</f>
        <v>0</v>
      </c>
      <c r="Y44" s="292">
        <f>+'7.  Persistence Report'!W119</f>
        <v>0</v>
      </c>
      <c r="Z44" s="292">
        <f>+'7.  Persistence Report'!X119</f>
        <v>0</v>
      </c>
      <c r="AA44" s="292">
        <f>+'7.  Persistence Report'!Y119</f>
        <v>0</v>
      </c>
      <c r="AB44" s="292">
        <f>+'7.  Persistence Report'!Z119</f>
        <v>0</v>
      </c>
      <c r="AC44" s="292">
        <f>+'7.  Persistence Report'!AA119</f>
        <v>0</v>
      </c>
      <c r="AD44" s="292">
        <f>+'7.  Persistence Report'!AB119</f>
        <v>0</v>
      </c>
      <c r="AE44" s="406">
        <f>+'A. Rate Class Allocations'!P37</f>
        <v>1</v>
      </c>
      <c r="AF44" s="406"/>
      <c r="AG44" s="406"/>
      <c r="AH44" s="406"/>
      <c r="AI44" s="406"/>
      <c r="AJ44" s="406"/>
      <c r="AK44" s="406"/>
      <c r="AL44" s="406"/>
      <c r="AM44" s="406"/>
      <c r="AN44" s="406"/>
      <c r="AO44" s="406"/>
      <c r="AP44" s="406"/>
      <c r="AQ44" s="406"/>
      <c r="AR44" s="406"/>
      <c r="AS44" s="293">
        <f>SUM(AE44:AR44)</f>
        <v>1</v>
      </c>
    </row>
    <row r="45" spans="1:45" ht="15.5" outlineLevel="1">
      <c r="B45" s="291" t="s">
        <v>266</v>
      </c>
      <c r="C45" s="288" t="s">
        <v>163</v>
      </c>
      <c r="D45" s="292"/>
      <c r="E45" s="292"/>
      <c r="F45" s="292"/>
      <c r="G45" s="292"/>
      <c r="H45" s="292"/>
      <c r="I45" s="292"/>
      <c r="J45" s="292"/>
      <c r="K45" s="292"/>
      <c r="L45" s="292"/>
      <c r="M45" s="292"/>
      <c r="N45" s="292"/>
      <c r="O45" s="292"/>
      <c r="P45" s="292"/>
      <c r="Q45" s="464"/>
      <c r="R45" s="292"/>
      <c r="S45" s="292"/>
      <c r="T45" s="292"/>
      <c r="U45" s="292"/>
      <c r="V45" s="292"/>
      <c r="W45" s="292"/>
      <c r="X45" s="292"/>
      <c r="Y45" s="292"/>
      <c r="Z45" s="292"/>
      <c r="AA45" s="292"/>
      <c r="AB45" s="292"/>
      <c r="AC45" s="292"/>
      <c r="AD45" s="292"/>
      <c r="AE45" s="407">
        <f>AE44</f>
        <v>1</v>
      </c>
      <c r="AF45" s="407">
        <f t="shared" ref="AF45" si="14">AF44</f>
        <v>0</v>
      </c>
      <c r="AG45" s="407">
        <f t="shared" ref="AG45" si="15">AG44</f>
        <v>0</v>
      </c>
      <c r="AH45" s="407">
        <f t="shared" ref="AH45" si="16">AH44</f>
        <v>0</v>
      </c>
      <c r="AI45" s="407">
        <f t="shared" ref="AI45" si="17">AI44</f>
        <v>0</v>
      </c>
      <c r="AJ45" s="407">
        <f t="shared" ref="AJ45" si="18">AJ44</f>
        <v>0</v>
      </c>
      <c r="AK45" s="407">
        <f t="shared" ref="AK45" si="19">AK44</f>
        <v>0</v>
      </c>
      <c r="AL45" s="407">
        <f t="shared" ref="AL45" si="20">AL44</f>
        <v>0</v>
      </c>
      <c r="AM45" s="407">
        <f t="shared" ref="AM45" si="21">AM44</f>
        <v>0</v>
      </c>
      <c r="AN45" s="407">
        <f t="shared" ref="AN45" si="22">AN44</f>
        <v>0</v>
      </c>
      <c r="AO45" s="407">
        <f t="shared" ref="AO45" si="23">AO44</f>
        <v>0</v>
      </c>
      <c r="AP45" s="407">
        <f t="shared" ref="AP45" si="24">AP44</f>
        <v>0</v>
      </c>
      <c r="AQ45" s="407">
        <f t="shared" ref="AQ45" si="25">AQ44</f>
        <v>0</v>
      </c>
      <c r="AR45" s="407">
        <f t="shared" ref="AR45" si="26">AR44</f>
        <v>0</v>
      </c>
      <c r="AS45" s="294"/>
    </row>
    <row r="46" spans="1:45" ht="15.5" outlineLevel="1">
      <c r="B46" s="291"/>
      <c r="C46" s="302"/>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408"/>
      <c r="AF46" s="408"/>
      <c r="AG46" s="408"/>
      <c r="AH46" s="408"/>
      <c r="AI46" s="408"/>
      <c r="AJ46" s="408"/>
      <c r="AK46" s="408"/>
      <c r="AL46" s="408"/>
      <c r="AM46" s="408"/>
      <c r="AN46" s="408"/>
      <c r="AO46" s="408"/>
      <c r="AP46" s="408"/>
      <c r="AQ46" s="408"/>
      <c r="AR46" s="408"/>
      <c r="AS46" s="303"/>
    </row>
    <row r="47" spans="1:45" ht="15.5" outlineLevel="1">
      <c r="A47" s="511">
        <v>4</v>
      </c>
      <c r="B47" s="509" t="s">
        <v>655</v>
      </c>
      <c r="C47" s="288" t="s">
        <v>25</v>
      </c>
      <c r="D47" s="292">
        <f>+'7.  Persistence Report'!AU120</f>
        <v>969515</v>
      </c>
      <c r="E47" s="292">
        <f>+'7.  Persistence Report'!AV120</f>
        <v>969515</v>
      </c>
      <c r="F47" s="292">
        <f>+'7.  Persistence Report'!AW120</f>
        <v>969515</v>
      </c>
      <c r="G47" s="292">
        <f>+'7.  Persistence Report'!AX120</f>
        <v>969515</v>
      </c>
      <c r="H47" s="292">
        <f>+'7.  Persistence Report'!AY120</f>
        <v>969515</v>
      </c>
      <c r="I47" s="292">
        <f>+'7.  Persistence Report'!AZ120</f>
        <v>969515</v>
      </c>
      <c r="J47" s="292">
        <f>+'7.  Persistence Report'!BA120</f>
        <v>969515</v>
      </c>
      <c r="K47" s="292">
        <f>+'7.  Persistence Report'!BB120</f>
        <v>969515</v>
      </c>
      <c r="L47" s="292">
        <f>+'7.  Persistence Report'!BC120</f>
        <v>969515</v>
      </c>
      <c r="M47" s="292">
        <f>+'7.  Persistence Report'!BD120</f>
        <v>969515</v>
      </c>
      <c r="N47" s="292">
        <f>+'7.  Persistence Report'!BE120</f>
        <v>969515</v>
      </c>
      <c r="O47" s="292">
        <f>+'7.  Persistence Report'!BF120</f>
        <v>969515</v>
      </c>
      <c r="P47" s="292">
        <f>+'7.  Persistence Report'!BG120</f>
        <v>969515</v>
      </c>
      <c r="Q47" s="288"/>
      <c r="R47" s="292">
        <f>+'7.  Persistence Report'!P120</f>
        <v>514</v>
      </c>
      <c r="S47" s="292">
        <f>+'7.  Persistence Report'!Q120</f>
        <v>514</v>
      </c>
      <c r="T47" s="292">
        <f>+'7.  Persistence Report'!R120</f>
        <v>514</v>
      </c>
      <c r="U47" s="292">
        <f>+'7.  Persistence Report'!S120</f>
        <v>514</v>
      </c>
      <c r="V47" s="292">
        <f>+'7.  Persistence Report'!T120</f>
        <v>514</v>
      </c>
      <c r="W47" s="292">
        <f>+'7.  Persistence Report'!U120</f>
        <v>514</v>
      </c>
      <c r="X47" s="292">
        <f>+'7.  Persistence Report'!V120</f>
        <v>514</v>
      </c>
      <c r="Y47" s="292">
        <f>+'7.  Persistence Report'!W120</f>
        <v>514</v>
      </c>
      <c r="Z47" s="292">
        <f>+'7.  Persistence Report'!X120</f>
        <v>514</v>
      </c>
      <c r="AA47" s="292">
        <f>+'7.  Persistence Report'!Y120</f>
        <v>514</v>
      </c>
      <c r="AB47" s="292">
        <f>+'7.  Persistence Report'!Z120</f>
        <v>514</v>
      </c>
      <c r="AC47" s="292">
        <f>+'7.  Persistence Report'!AA120</f>
        <v>514</v>
      </c>
      <c r="AD47" s="292">
        <f>+'7.  Persistence Report'!AB120</f>
        <v>514</v>
      </c>
      <c r="AE47" s="406">
        <f>+'A. Rate Class Allocations'!P38</f>
        <v>1</v>
      </c>
      <c r="AF47" s="406"/>
      <c r="AG47" s="406"/>
      <c r="AH47" s="406"/>
      <c r="AI47" s="406"/>
      <c r="AJ47" s="406"/>
      <c r="AK47" s="406"/>
      <c r="AL47" s="406"/>
      <c r="AM47" s="406"/>
      <c r="AN47" s="406"/>
      <c r="AO47" s="406"/>
      <c r="AP47" s="406"/>
      <c r="AQ47" s="406"/>
      <c r="AR47" s="406"/>
      <c r="AS47" s="293">
        <f>SUM(AE47:AR47)</f>
        <v>1</v>
      </c>
    </row>
    <row r="48" spans="1:45" ht="15.5" outlineLevel="1">
      <c r="B48" s="291" t="s">
        <v>266</v>
      </c>
      <c r="C48" s="288" t="s">
        <v>163</v>
      </c>
      <c r="D48" s="292">
        <f>+'7.  Persistence Report'!AU150</f>
        <v>12833</v>
      </c>
      <c r="E48" s="292">
        <f>+'7.  Persistence Report'!AV150</f>
        <v>12833</v>
      </c>
      <c r="F48" s="292">
        <f>+'7.  Persistence Report'!AW150</f>
        <v>12833</v>
      </c>
      <c r="G48" s="292">
        <f>+'7.  Persistence Report'!AX150</f>
        <v>12833</v>
      </c>
      <c r="H48" s="292">
        <f>+'7.  Persistence Report'!AY150</f>
        <v>12833</v>
      </c>
      <c r="I48" s="292">
        <f>+'7.  Persistence Report'!AZ150</f>
        <v>12833</v>
      </c>
      <c r="J48" s="292">
        <f>+'7.  Persistence Report'!BA150</f>
        <v>12833</v>
      </c>
      <c r="K48" s="292">
        <f>+'7.  Persistence Report'!BB150</f>
        <v>12833</v>
      </c>
      <c r="L48" s="292">
        <f>+'7.  Persistence Report'!BC150</f>
        <v>12833</v>
      </c>
      <c r="M48" s="292">
        <f>+'7.  Persistence Report'!BD150</f>
        <v>12833</v>
      </c>
      <c r="N48" s="292">
        <f>+'7.  Persistence Report'!BE150</f>
        <v>12833</v>
      </c>
      <c r="O48" s="292">
        <f>+'7.  Persistence Report'!BF150</f>
        <v>12833</v>
      </c>
      <c r="P48" s="292">
        <f>+'7.  Persistence Report'!BG150</f>
        <v>12833</v>
      </c>
      <c r="Q48" s="464"/>
      <c r="R48" s="292">
        <f>+'7.  Persistence Report'!P150</f>
        <v>7</v>
      </c>
      <c r="S48" s="292">
        <f>+'7.  Persistence Report'!Q150</f>
        <v>7</v>
      </c>
      <c r="T48" s="292">
        <f>+'7.  Persistence Report'!R150</f>
        <v>7</v>
      </c>
      <c r="U48" s="292">
        <f>+'7.  Persistence Report'!S150</f>
        <v>7</v>
      </c>
      <c r="V48" s="292">
        <f>+'7.  Persistence Report'!T150</f>
        <v>7</v>
      </c>
      <c r="W48" s="292">
        <f>+'7.  Persistence Report'!U150</f>
        <v>7</v>
      </c>
      <c r="X48" s="292">
        <f>+'7.  Persistence Report'!V150</f>
        <v>7</v>
      </c>
      <c r="Y48" s="292">
        <f>+'7.  Persistence Report'!W150</f>
        <v>7</v>
      </c>
      <c r="Z48" s="292">
        <f>+'7.  Persistence Report'!X150</f>
        <v>7</v>
      </c>
      <c r="AA48" s="292">
        <f>+'7.  Persistence Report'!Y150</f>
        <v>7</v>
      </c>
      <c r="AB48" s="292">
        <f>+'7.  Persistence Report'!Z150</f>
        <v>7</v>
      </c>
      <c r="AC48" s="292">
        <f>+'7.  Persistence Report'!AA150</f>
        <v>7</v>
      </c>
      <c r="AD48" s="292">
        <f>+'7.  Persistence Report'!AB150</f>
        <v>7</v>
      </c>
      <c r="AE48" s="407">
        <f>AE47</f>
        <v>1</v>
      </c>
      <c r="AF48" s="407">
        <f t="shared" ref="AF48" si="27">AF47</f>
        <v>0</v>
      </c>
      <c r="AG48" s="407">
        <f t="shared" ref="AG48" si="28">AG47</f>
        <v>0</v>
      </c>
      <c r="AH48" s="407">
        <f t="shared" ref="AH48" si="29">AH47</f>
        <v>0</v>
      </c>
      <c r="AI48" s="407">
        <f t="shared" ref="AI48" si="30">AI47</f>
        <v>0</v>
      </c>
      <c r="AJ48" s="407">
        <f t="shared" ref="AJ48" si="31">AJ47</f>
        <v>0</v>
      </c>
      <c r="AK48" s="407">
        <f t="shared" ref="AK48" si="32">AK47</f>
        <v>0</v>
      </c>
      <c r="AL48" s="407">
        <f t="shared" ref="AL48" si="33">AL47</f>
        <v>0</v>
      </c>
      <c r="AM48" s="407">
        <f t="shared" ref="AM48" si="34">AM47</f>
        <v>0</v>
      </c>
      <c r="AN48" s="407">
        <f t="shared" ref="AN48" si="35">AN47</f>
        <v>0</v>
      </c>
      <c r="AO48" s="407">
        <f t="shared" ref="AO48" si="36">AO47</f>
        <v>0</v>
      </c>
      <c r="AP48" s="407">
        <f t="shared" ref="AP48" si="37">AP47</f>
        <v>0</v>
      </c>
      <c r="AQ48" s="407">
        <f t="shared" ref="AQ48" si="38">AQ47</f>
        <v>0</v>
      </c>
      <c r="AR48" s="407">
        <f t="shared" ref="AR48" si="39">AR47</f>
        <v>0</v>
      </c>
      <c r="AS48" s="294"/>
    </row>
    <row r="49" spans="1:45" ht="15.5" outlineLevel="1">
      <c r="B49" s="291"/>
      <c r="C49" s="302"/>
      <c r="D49" s="301"/>
      <c r="E49" s="301"/>
      <c r="F49" s="301"/>
      <c r="G49" s="301"/>
      <c r="H49" s="301"/>
      <c r="I49" s="301"/>
      <c r="J49" s="301"/>
      <c r="K49" s="301"/>
      <c r="L49" s="301"/>
      <c r="M49" s="301"/>
      <c r="N49" s="301"/>
      <c r="O49" s="301"/>
      <c r="P49" s="301"/>
      <c r="Q49" s="288"/>
      <c r="R49" s="301"/>
      <c r="S49" s="301"/>
      <c r="T49" s="301"/>
      <c r="U49" s="301"/>
      <c r="V49" s="301"/>
      <c r="W49" s="301"/>
      <c r="X49" s="301"/>
      <c r="Y49" s="301"/>
      <c r="Z49" s="301"/>
      <c r="AA49" s="301"/>
      <c r="AB49" s="301"/>
      <c r="AC49" s="301"/>
      <c r="AD49" s="301"/>
      <c r="AE49" s="408"/>
      <c r="AF49" s="408"/>
      <c r="AG49" s="408"/>
      <c r="AH49" s="408"/>
      <c r="AI49" s="408"/>
      <c r="AJ49" s="408"/>
      <c r="AK49" s="408"/>
      <c r="AL49" s="408"/>
      <c r="AM49" s="408"/>
      <c r="AN49" s="408"/>
      <c r="AO49" s="408"/>
      <c r="AP49" s="408"/>
      <c r="AQ49" s="408"/>
      <c r="AR49" s="408"/>
      <c r="AS49" s="303"/>
    </row>
    <row r="50" spans="1:45" ht="18" customHeight="1" outlineLevel="1">
      <c r="A50" s="511">
        <v>5</v>
      </c>
      <c r="B50" s="509" t="s">
        <v>98</v>
      </c>
      <c r="C50" s="288" t="s">
        <v>25</v>
      </c>
      <c r="D50" s="292"/>
      <c r="E50" s="292"/>
      <c r="F50" s="292"/>
      <c r="G50" s="292"/>
      <c r="H50" s="292"/>
      <c r="I50" s="292"/>
      <c r="J50" s="292"/>
      <c r="K50" s="292"/>
      <c r="L50" s="292"/>
      <c r="M50" s="292"/>
      <c r="N50" s="292"/>
      <c r="O50" s="292"/>
      <c r="P50" s="292"/>
      <c r="Q50" s="288"/>
      <c r="R50" s="292"/>
      <c r="S50" s="292"/>
      <c r="T50" s="292"/>
      <c r="U50" s="292"/>
      <c r="V50" s="292"/>
      <c r="W50" s="292"/>
      <c r="X50" s="292"/>
      <c r="Y50" s="292"/>
      <c r="Z50" s="292"/>
      <c r="AA50" s="292"/>
      <c r="AB50" s="292"/>
      <c r="AC50" s="292"/>
      <c r="AD50" s="292"/>
      <c r="AE50" s="406"/>
      <c r="AF50" s="406"/>
      <c r="AG50" s="406"/>
      <c r="AH50" s="406"/>
      <c r="AI50" s="406"/>
      <c r="AJ50" s="406"/>
      <c r="AK50" s="406"/>
      <c r="AL50" s="406"/>
      <c r="AM50" s="406"/>
      <c r="AN50" s="406"/>
      <c r="AO50" s="406"/>
      <c r="AP50" s="406"/>
      <c r="AQ50" s="406"/>
      <c r="AR50" s="406"/>
      <c r="AS50" s="293">
        <f>SUM(AE50:AR50)</f>
        <v>0</v>
      </c>
    </row>
    <row r="51" spans="1:45" ht="15.5" outlineLevel="1">
      <c r="B51" s="291" t="s">
        <v>266</v>
      </c>
      <c r="C51" s="288" t="s">
        <v>163</v>
      </c>
      <c r="D51" s="292"/>
      <c r="E51" s="292"/>
      <c r="F51" s="292"/>
      <c r="G51" s="292"/>
      <c r="H51" s="292"/>
      <c r="I51" s="292"/>
      <c r="J51" s="292"/>
      <c r="K51" s="292"/>
      <c r="L51" s="292"/>
      <c r="M51" s="292"/>
      <c r="N51" s="292"/>
      <c r="O51" s="292"/>
      <c r="P51" s="292"/>
      <c r="Q51" s="464"/>
      <c r="R51" s="292"/>
      <c r="S51" s="292"/>
      <c r="T51" s="292"/>
      <c r="U51" s="292"/>
      <c r="V51" s="292"/>
      <c r="W51" s="292"/>
      <c r="X51" s="292"/>
      <c r="Y51" s="292"/>
      <c r="Z51" s="292"/>
      <c r="AA51" s="292"/>
      <c r="AB51" s="292"/>
      <c r="AC51" s="292"/>
      <c r="AD51" s="292"/>
      <c r="AE51" s="407">
        <f>AE50</f>
        <v>0</v>
      </c>
      <c r="AF51" s="407">
        <f t="shared" ref="AF51" si="40">AF50</f>
        <v>0</v>
      </c>
      <c r="AG51" s="407">
        <f t="shared" ref="AG51" si="41">AG50</f>
        <v>0</v>
      </c>
      <c r="AH51" s="407">
        <f t="shared" ref="AH51" si="42">AH50</f>
        <v>0</v>
      </c>
      <c r="AI51" s="407">
        <f t="shared" ref="AI51" si="43">AI50</f>
        <v>0</v>
      </c>
      <c r="AJ51" s="407">
        <f t="shared" ref="AJ51" si="44">AJ50</f>
        <v>0</v>
      </c>
      <c r="AK51" s="407">
        <f t="shared" ref="AK51" si="45">AK50</f>
        <v>0</v>
      </c>
      <c r="AL51" s="407">
        <f t="shared" ref="AL51" si="46">AL50</f>
        <v>0</v>
      </c>
      <c r="AM51" s="407">
        <f t="shared" ref="AM51" si="47">AM50</f>
        <v>0</v>
      </c>
      <c r="AN51" s="407">
        <f t="shared" ref="AN51" si="48">AN50</f>
        <v>0</v>
      </c>
      <c r="AO51" s="407">
        <f t="shared" ref="AO51" si="49">AO50</f>
        <v>0</v>
      </c>
      <c r="AP51" s="407">
        <f t="shared" ref="AP51" si="50">AP50</f>
        <v>0</v>
      </c>
      <c r="AQ51" s="407">
        <f t="shared" ref="AQ51" si="51">AQ50</f>
        <v>0</v>
      </c>
      <c r="AR51" s="407">
        <f t="shared" ref="AR51" si="52">AR50</f>
        <v>0</v>
      </c>
      <c r="AS51" s="294"/>
    </row>
    <row r="52" spans="1:45" ht="15.5" outlineLevel="1">
      <c r="B52" s="291"/>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418"/>
      <c r="AF52" s="419"/>
      <c r="AG52" s="419"/>
      <c r="AH52" s="419"/>
      <c r="AI52" s="419"/>
      <c r="AJ52" s="419"/>
      <c r="AK52" s="419"/>
      <c r="AL52" s="419"/>
      <c r="AM52" s="419"/>
      <c r="AN52" s="419"/>
      <c r="AO52" s="419"/>
      <c r="AP52" s="419"/>
      <c r="AQ52" s="419"/>
      <c r="AR52" s="419"/>
      <c r="AS52" s="294"/>
    </row>
    <row r="53" spans="1:45" ht="16.5" customHeight="1" outlineLevel="1">
      <c r="B53" s="316" t="s">
        <v>494</v>
      </c>
      <c r="C53" s="286"/>
      <c r="D53" s="286"/>
      <c r="E53" s="286"/>
      <c r="F53" s="286"/>
      <c r="G53" s="286"/>
      <c r="H53" s="286"/>
      <c r="I53" s="286"/>
      <c r="J53" s="286"/>
      <c r="K53" s="286"/>
      <c r="L53" s="286"/>
      <c r="M53" s="286"/>
      <c r="N53" s="286"/>
      <c r="O53" s="286"/>
      <c r="P53" s="286"/>
      <c r="Q53" s="287"/>
      <c r="R53" s="286"/>
      <c r="S53" s="286"/>
      <c r="T53" s="286"/>
      <c r="U53" s="286"/>
      <c r="V53" s="286"/>
      <c r="W53" s="286"/>
      <c r="X53" s="286"/>
      <c r="Y53" s="286"/>
      <c r="Z53" s="286"/>
      <c r="AA53" s="286"/>
      <c r="AB53" s="286"/>
      <c r="AC53" s="286"/>
      <c r="AD53" s="286"/>
      <c r="AE53" s="410"/>
      <c r="AF53" s="410"/>
      <c r="AG53" s="410"/>
      <c r="AH53" s="410"/>
      <c r="AI53" s="410"/>
      <c r="AJ53" s="410"/>
      <c r="AK53" s="410"/>
      <c r="AL53" s="410"/>
      <c r="AM53" s="410"/>
      <c r="AN53" s="410"/>
      <c r="AO53" s="410"/>
      <c r="AP53" s="410"/>
      <c r="AQ53" s="410"/>
      <c r="AR53" s="410"/>
      <c r="AS53" s="289"/>
    </row>
    <row r="54" spans="1:45" ht="15.5" outlineLevel="1">
      <c r="A54" s="511">
        <v>6</v>
      </c>
      <c r="B54" s="509" t="s">
        <v>99</v>
      </c>
      <c r="C54" s="288" t="s">
        <v>25</v>
      </c>
      <c r="D54" s="292">
        <f>+'7.  Persistence Report'!AU122</f>
        <v>142541</v>
      </c>
      <c r="E54" s="292">
        <f>+'7.  Persistence Report'!AV122</f>
        <v>142541</v>
      </c>
      <c r="F54" s="292">
        <f>+'7.  Persistence Report'!AW122</f>
        <v>142541</v>
      </c>
      <c r="G54" s="292">
        <f>+'7.  Persistence Report'!AX122</f>
        <v>142541</v>
      </c>
      <c r="H54" s="292">
        <f>+'7.  Persistence Report'!AY122</f>
        <v>0</v>
      </c>
      <c r="I54" s="292">
        <f>+'7.  Persistence Report'!AZ122</f>
        <v>0</v>
      </c>
      <c r="J54" s="292">
        <f>+'7.  Persistence Report'!BA122</f>
        <v>0</v>
      </c>
      <c r="K54" s="292">
        <f>+'7.  Persistence Report'!BB122</f>
        <v>0</v>
      </c>
      <c r="L54" s="292">
        <f>+'7.  Persistence Report'!BC122</f>
        <v>0</v>
      </c>
      <c r="M54" s="292">
        <f>+'7.  Persistence Report'!BD122</f>
        <v>0</v>
      </c>
      <c r="N54" s="292">
        <f>+'7.  Persistence Report'!BE122</f>
        <v>0</v>
      </c>
      <c r="O54" s="292">
        <f>+'7.  Persistence Report'!BF122</f>
        <v>0</v>
      </c>
      <c r="P54" s="292">
        <f>+'7.  Persistence Report'!BG122</f>
        <v>0</v>
      </c>
      <c r="Q54" s="292">
        <v>12</v>
      </c>
      <c r="R54" s="292">
        <f>+'7.  Persistence Report'!P122</f>
        <v>30</v>
      </c>
      <c r="S54" s="292">
        <f>+'7.  Persistence Report'!Q122</f>
        <v>30</v>
      </c>
      <c r="T54" s="292">
        <f>+'7.  Persistence Report'!R122</f>
        <v>30</v>
      </c>
      <c r="U54" s="292">
        <f>+'7.  Persistence Report'!S122</f>
        <v>30</v>
      </c>
      <c r="V54" s="292">
        <f>+'7.  Persistence Report'!T122</f>
        <v>0</v>
      </c>
      <c r="W54" s="292">
        <f>+'7.  Persistence Report'!U122</f>
        <v>0</v>
      </c>
      <c r="X54" s="292">
        <f>+'7.  Persistence Report'!V122</f>
        <v>0</v>
      </c>
      <c r="Y54" s="292">
        <f>+'7.  Persistence Report'!W122</f>
        <v>0</v>
      </c>
      <c r="Z54" s="292">
        <f>+'7.  Persistence Report'!X122</f>
        <v>0</v>
      </c>
      <c r="AA54" s="292">
        <f>+'7.  Persistence Report'!Y122</f>
        <v>0</v>
      </c>
      <c r="AB54" s="292">
        <f>+'7.  Persistence Report'!Z122</f>
        <v>0</v>
      </c>
      <c r="AC54" s="292">
        <f>+'7.  Persistence Report'!AA122</f>
        <v>0</v>
      </c>
      <c r="AD54" s="292">
        <f>+'7.  Persistence Report'!AB122</f>
        <v>0</v>
      </c>
      <c r="AE54" s="411"/>
      <c r="AF54" s="406">
        <f>+'A. Rate Class Allocations'!Q40</f>
        <v>1</v>
      </c>
      <c r="AG54" s="406"/>
      <c r="AH54" s="406"/>
      <c r="AI54" s="406"/>
      <c r="AJ54" s="406"/>
      <c r="AK54" s="406"/>
      <c r="AL54" s="411"/>
      <c r="AM54" s="411"/>
      <c r="AN54" s="411"/>
      <c r="AO54" s="411"/>
      <c r="AP54" s="411"/>
      <c r="AQ54" s="411"/>
      <c r="AR54" s="411"/>
      <c r="AS54" s="293">
        <f>SUM(AE54:AR54)</f>
        <v>1</v>
      </c>
    </row>
    <row r="55" spans="1:45" ht="15.5" outlineLevel="1">
      <c r="B55" s="291" t="s">
        <v>266</v>
      </c>
      <c r="C55" s="288" t="s">
        <v>163</v>
      </c>
      <c r="D55" s="292">
        <f>+'7.  Persistence Report'!AU152</f>
        <v>161725</v>
      </c>
      <c r="E55" s="292">
        <f>+'7.  Persistence Report'!AV152</f>
        <v>161725</v>
      </c>
      <c r="F55" s="292">
        <f>+'7.  Persistence Report'!AW152</f>
        <v>161725</v>
      </c>
      <c r="G55" s="292">
        <f>+'7.  Persistence Report'!AX152</f>
        <v>161725</v>
      </c>
      <c r="H55" s="292">
        <f>+'7.  Persistence Report'!AY152</f>
        <v>304266</v>
      </c>
      <c r="I55" s="292">
        <f>+'7.  Persistence Report'!AZ152</f>
        <v>304266</v>
      </c>
      <c r="J55" s="292">
        <f>+'7.  Persistence Report'!BA152</f>
        <v>304266</v>
      </c>
      <c r="K55" s="292">
        <f>+'7.  Persistence Report'!BB152</f>
        <v>304266</v>
      </c>
      <c r="L55" s="292">
        <f>+'7.  Persistence Report'!BC152</f>
        <v>304266</v>
      </c>
      <c r="M55" s="292">
        <f>+'7.  Persistence Report'!BD152</f>
        <v>304266</v>
      </c>
      <c r="N55" s="292">
        <f>+'7.  Persistence Report'!BE152</f>
        <v>304266</v>
      </c>
      <c r="O55" s="292">
        <f>+'7.  Persistence Report'!BF152</f>
        <v>304266</v>
      </c>
      <c r="P55" s="292">
        <f>+'7.  Persistence Report'!BG152</f>
        <v>304266</v>
      </c>
      <c r="Q55" s="292">
        <f>Q54</f>
        <v>12</v>
      </c>
      <c r="R55" s="292">
        <f>+'7.  Persistence Report'!P152</f>
        <v>34</v>
      </c>
      <c r="S55" s="292">
        <f>+'7.  Persistence Report'!Q152</f>
        <v>34</v>
      </c>
      <c r="T55" s="292">
        <f>+'7.  Persistence Report'!R152</f>
        <v>34</v>
      </c>
      <c r="U55" s="292">
        <f>+'7.  Persistence Report'!S152</f>
        <v>34</v>
      </c>
      <c r="V55" s="292">
        <f>+'7.  Persistence Report'!T152</f>
        <v>69</v>
      </c>
      <c r="W55" s="292">
        <f>+'7.  Persistence Report'!U152</f>
        <v>69</v>
      </c>
      <c r="X55" s="292">
        <f>+'7.  Persistence Report'!V152</f>
        <v>69</v>
      </c>
      <c r="Y55" s="292">
        <f>+'7.  Persistence Report'!W152</f>
        <v>69</v>
      </c>
      <c r="Z55" s="292">
        <f>+'7.  Persistence Report'!X152</f>
        <v>69</v>
      </c>
      <c r="AA55" s="292">
        <f>+'7.  Persistence Report'!Y152</f>
        <v>69</v>
      </c>
      <c r="AB55" s="292">
        <f>+'7.  Persistence Report'!Z152</f>
        <v>69</v>
      </c>
      <c r="AC55" s="292">
        <f>+'7.  Persistence Report'!AA152</f>
        <v>69</v>
      </c>
      <c r="AD55" s="292">
        <f>+'7.  Persistence Report'!AB152</f>
        <v>69</v>
      </c>
      <c r="AE55" s="407">
        <f>AE54</f>
        <v>0</v>
      </c>
      <c r="AF55" s="1201">
        <f>AF54*0+'A. Rate Class Allocations'!T40</f>
        <v>0</v>
      </c>
      <c r="AG55" s="1201">
        <f>AG54*0+'A. Rate Class Allocations'!U40</f>
        <v>0.53</v>
      </c>
      <c r="AH55" s="1201">
        <f>AH54*0+'A. Rate Class Allocations'!V40</f>
        <v>0.47</v>
      </c>
      <c r="AI55" s="407">
        <f t="shared" ref="AI55" si="53">AI54</f>
        <v>0</v>
      </c>
      <c r="AJ55" s="407">
        <f t="shared" ref="AJ55" si="54">AJ54</f>
        <v>0</v>
      </c>
      <c r="AK55" s="407">
        <f t="shared" ref="AK55" si="55">AK54</f>
        <v>0</v>
      </c>
      <c r="AL55" s="407">
        <f t="shared" ref="AL55" si="56">AL54</f>
        <v>0</v>
      </c>
      <c r="AM55" s="407">
        <f t="shared" ref="AM55" si="57">AM54</f>
        <v>0</v>
      </c>
      <c r="AN55" s="407">
        <f t="shared" ref="AN55" si="58">AN54</f>
        <v>0</v>
      </c>
      <c r="AO55" s="407">
        <f t="shared" ref="AO55" si="59">AO54</f>
        <v>0</v>
      </c>
      <c r="AP55" s="407">
        <f t="shared" ref="AP55" si="60">AP54</f>
        <v>0</v>
      </c>
      <c r="AQ55" s="407">
        <f t="shared" ref="AQ55" si="61">AQ54</f>
        <v>0</v>
      </c>
      <c r="AR55" s="407">
        <f t="shared" ref="AR55" si="62">AR54</f>
        <v>0</v>
      </c>
      <c r="AS55" s="308"/>
    </row>
    <row r="56" spans="1:45" ht="15.5" outlineLevel="1">
      <c r="B56" s="307"/>
      <c r="C56" s="309"/>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412"/>
      <c r="AF56" s="412"/>
      <c r="AG56" s="412"/>
      <c r="AH56" s="412"/>
      <c r="AI56" s="412"/>
      <c r="AJ56" s="412"/>
      <c r="AK56" s="412"/>
      <c r="AL56" s="412"/>
      <c r="AM56" s="412"/>
      <c r="AN56" s="412"/>
      <c r="AO56" s="412"/>
      <c r="AP56" s="412"/>
      <c r="AQ56" s="412"/>
      <c r="AR56" s="412"/>
      <c r="AS56" s="310"/>
    </row>
    <row r="57" spans="1:45" ht="28.5" customHeight="1" outlineLevel="1">
      <c r="A57" s="511">
        <v>7</v>
      </c>
      <c r="B57" s="509" t="s">
        <v>100</v>
      </c>
      <c r="C57" s="288" t="s">
        <v>25</v>
      </c>
      <c r="D57" s="292">
        <f>+'7.  Persistence Report'!AU123</f>
        <v>16903061</v>
      </c>
      <c r="E57" s="292">
        <f>+'7.  Persistence Report'!AV123</f>
        <v>16903061</v>
      </c>
      <c r="F57" s="292">
        <f>+'7.  Persistence Report'!AW123</f>
        <v>16654946</v>
      </c>
      <c r="G57" s="292">
        <f>+'7.  Persistence Report'!AX123</f>
        <v>16552977</v>
      </c>
      <c r="H57" s="292">
        <f>+'7.  Persistence Report'!AY123</f>
        <v>16552977</v>
      </c>
      <c r="I57" s="292">
        <f>+'7.  Persistence Report'!AZ123</f>
        <v>16551878</v>
      </c>
      <c r="J57" s="292">
        <f>+'7.  Persistence Report'!BA123</f>
        <v>16060278</v>
      </c>
      <c r="K57" s="292">
        <f>+'7.  Persistence Report'!BB123</f>
        <v>16060278</v>
      </c>
      <c r="L57" s="292">
        <f>+'7.  Persistence Report'!BC123</f>
        <v>15865010</v>
      </c>
      <c r="M57" s="292">
        <f>+'7.  Persistence Report'!BD123</f>
        <v>14226540</v>
      </c>
      <c r="N57" s="292">
        <f>+'7.  Persistence Report'!BE123</f>
        <v>9942796</v>
      </c>
      <c r="O57" s="292">
        <f>+'7.  Persistence Report'!BF123</f>
        <v>9691147</v>
      </c>
      <c r="P57" s="292">
        <f>+'7.  Persistence Report'!BG123</f>
        <v>4342344</v>
      </c>
      <c r="Q57" s="292">
        <v>12</v>
      </c>
      <c r="R57" s="292">
        <f>+'7.  Persistence Report'!P123</f>
        <v>2064</v>
      </c>
      <c r="S57" s="292">
        <f>+'7.  Persistence Report'!Q123</f>
        <v>2064</v>
      </c>
      <c r="T57" s="292">
        <f>+'7.  Persistence Report'!R123</f>
        <v>1986</v>
      </c>
      <c r="U57" s="292">
        <f>+'7.  Persistence Report'!S123</f>
        <v>1954</v>
      </c>
      <c r="V57" s="292">
        <f>+'7.  Persistence Report'!T123</f>
        <v>1954</v>
      </c>
      <c r="W57" s="292">
        <f>+'7.  Persistence Report'!U123</f>
        <v>1954</v>
      </c>
      <c r="X57" s="292">
        <f>+'7.  Persistence Report'!V123</f>
        <v>1870</v>
      </c>
      <c r="Y57" s="292">
        <f>+'7.  Persistence Report'!W123</f>
        <v>1870</v>
      </c>
      <c r="Z57" s="292">
        <f>+'7.  Persistence Report'!X123</f>
        <v>1832</v>
      </c>
      <c r="AA57" s="292">
        <f>+'7.  Persistence Report'!Y123</f>
        <v>1560</v>
      </c>
      <c r="AB57" s="292">
        <f>+'7.  Persistence Report'!Z123</f>
        <v>883</v>
      </c>
      <c r="AC57" s="292">
        <f>+'7.  Persistence Report'!AA123</f>
        <v>870</v>
      </c>
      <c r="AD57" s="292">
        <f>+'7.  Persistence Report'!AB123</f>
        <v>635</v>
      </c>
      <c r="AE57" s="522"/>
      <c r="AF57" s="1200">
        <f>+'A. Rate Class Allocations'!Q41</f>
        <v>1</v>
      </c>
      <c r="AG57" s="522"/>
      <c r="AH57" s="406"/>
      <c r="AI57" s="522"/>
      <c r="AJ57" s="406"/>
      <c r="AK57" s="406"/>
      <c r="AL57" s="411"/>
      <c r="AM57" s="411"/>
      <c r="AN57" s="411"/>
      <c r="AO57" s="411"/>
      <c r="AP57" s="411"/>
      <c r="AQ57" s="411"/>
      <c r="AR57" s="411"/>
      <c r="AS57" s="293">
        <f>SUM(AE57:AR57)</f>
        <v>1</v>
      </c>
    </row>
    <row r="58" spans="1:45" ht="15.5" outlineLevel="1">
      <c r="B58" s="291" t="s">
        <v>266</v>
      </c>
      <c r="C58" s="288" t="s">
        <v>163</v>
      </c>
      <c r="D58" s="292">
        <f>+'7.  Persistence Report'!AU153+'7.  Persistence Report'!AU170</f>
        <v>2156781</v>
      </c>
      <c r="E58" s="292">
        <f>+'7.  Persistence Report'!AV153+'7.  Persistence Report'!AV170</f>
        <v>2156781</v>
      </c>
      <c r="F58" s="292">
        <f>+'7.  Persistence Report'!AW153+'7.  Persistence Report'!AW170</f>
        <v>2404896</v>
      </c>
      <c r="G58" s="292">
        <f>+'7.  Persistence Report'!AX153+'7.  Persistence Report'!AX170</f>
        <v>2473761</v>
      </c>
      <c r="H58" s="292">
        <f>+'7.  Persistence Report'!AY153+'7.  Persistence Report'!AY170</f>
        <v>2473761</v>
      </c>
      <c r="I58" s="292">
        <f>+'7.  Persistence Report'!AZ153+'7.  Persistence Report'!AZ170</f>
        <v>2473761</v>
      </c>
      <c r="J58" s="292">
        <f>+'7.  Persistence Report'!BA153+'7.  Persistence Report'!BA170</f>
        <v>2965361</v>
      </c>
      <c r="K58" s="292">
        <f>+'7.  Persistence Report'!BB153+'7.  Persistence Report'!BB170</f>
        <v>2965361</v>
      </c>
      <c r="L58" s="292">
        <f>+'7.  Persistence Report'!BC153+'7.  Persistence Report'!BC170</f>
        <v>3033679</v>
      </c>
      <c r="M58" s="292">
        <f>+'7.  Persistence Report'!BD153+'7.  Persistence Report'!BD170</f>
        <v>2667930</v>
      </c>
      <c r="N58" s="292">
        <f>+'7.  Persistence Report'!BE153+'7.  Persistence Report'!BE170</f>
        <v>1811638</v>
      </c>
      <c r="O58" s="292">
        <f>+'7.  Persistence Report'!BF153+'7.  Persistence Report'!BF170</f>
        <v>1309239</v>
      </c>
      <c r="P58" s="292">
        <f>+'7.  Persistence Report'!BG153+'7.  Persistence Report'!BG170</f>
        <v>1013161</v>
      </c>
      <c r="Q58" s="292">
        <f>Q57</f>
        <v>12</v>
      </c>
      <c r="R58" s="292">
        <f>+'7.  Persistence Report'!P153+'7.  Persistence Report'!P170</f>
        <v>534</v>
      </c>
      <c r="S58" s="292">
        <f>+'7.  Persistence Report'!Q153+'7.  Persistence Report'!Q170</f>
        <v>534</v>
      </c>
      <c r="T58" s="292">
        <f>+'7.  Persistence Report'!R153+'7.  Persistence Report'!R170</f>
        <v>612</v>
      </c>
      <c r="U58" s="292">
        <f>+'7.  Persistence Report'!S153+'7.  Persistence Report'!S170</f>
        <v>634</v>
      </c>
      <c r="V58" s="292">
        <f>+'7.  Persistence Report'!T153+'7.  Persistence Report'!T170</f>
        <v>634</v>
      </c>
      <c r="W58" s="292">
        <f>+'7.  Persistence Report'!U153+'7.  Persistence Report'!U170</f>
        <v>634</v>
      </c>
      <c r="X58" s="292">
        <f>+'7.  Persistence Report'!V153+'7.  Persistence Report'!V170</f>
        <v>717</v>
      </c>
      <c r="Y58" s="292">
        <f>+'7.  Persistence Report'!W153+'7.  Persistence Report'!W170</f>
        <v>717</v>
      </c>
      <c r="Z58" s="292">
        <f>+'7.  Persistence Report'!X153+'7.  Persistence Report'!X170</f>
        <v>716</v>
      </c>
      <c r="AA58" s="292">
        <f>+'7.  Persistence Report'!Y153+'7.  Persistence Report'!Y170</f>
        <v>645</v>
      </c>
      <c r="AB58" s="292">
        <f>+'7.  Persistence Report'!Z153+'7.  Persistence Report'!Z170</f>
        <v>511</v>
      </c>
      <c r="AC58" s="292">
        <f>+'7.  Persistence Report'!AA153+'7.  Persistence Report'!AA170</f>
        <v>392</v>
      </c>
      <c r="AD58" s="292">
        <f>+'7.  Persistence Report'!AB153+'7.  Persistence Report'!AB170</f>
        <v>318</v>
      </c>
      <c r="AE58" s="407">
        <f>AE57</f>
        <v>0</v>
      </c>
      <c r="AF58" s="1201">
        <f>AF57*0+'A. Rate Class Allocations'!T41</f>
        <v>0.86</v>
      </c>
      <c r="AG58" s="1201">
        <f>AG57*0+'A. Rate Class Allocations'!U41</f>
        <v>0.14000000000000001</v>
      </c>
      <c r="AH58" s="407">
        <f t="shared" ref="AH58:AI58" si="63">AH57</f>
        <v>0</v>
      </c>
      <c r="AI58" s="407">
        <f t="shared" si="63"/>
        <v>0</v>
      </c>
      <c r="AJ58" s="407">
        <f t="shared" ref="AJ58" si="64">AJ57</f>
        <v>0</v>
      </c>
      <c r="AK58" s="407">
        <f t="shared" ref="AK58" si="65">AK57</f>
        <v>0</v>
      </c>
      <c r="AL58" s="407">
        <f t="shared" ref="AL58" si="66">AL57</f>
        <v>0</v>
      </c>
      <c r="AM58" s="407">
        <f t="shared" ref="AM58" si="67">AM57</f>
        <v>0</v>
      </c>
      <c r="AN58" s="407">
        <f t="shared" ref="AN58" si="68">AN57</f>
        <v>0</v>
      </c>
      <c r="AO58" s="407">
        <f t="shared" ref="AO58" si="69">AO57</f>
        <v>0</v>
      </c>
      <c r="AP58" s="407">
        <f t="shared" ref="AP58" si="70">AP57</f>
        <v>0</v>
      </c>
      <c r="AQ58" s="407">
        <f t="shared" ref="AQ58" si="71">AQ57</f>
        <v>0</v>
      </c>
      <c r="AR58" s="407">
        <f t="shared" ref="AR58" si="72">AR57</f>
        <v>0</v>
      </c>
      <c r="AS58" s="308"/>
    </row>
    <row r="59" spans="1:45" ht="15.5" outlineLevel="1">
      <c r="B59" s="311"/>
      <c r="C59" s="309"/>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412"/>
      <c r="AF59" s="413"/>
      <c r="AG59" s="412"/>
      <c r="AH59" s="412"/>
      <c r="AI59" s="412"/>
      <c r="AJ59" s="412"/>
      <c r="AK59" s="412"/>
      <c r="AL59" s="412"/>
      <c r="AM59" s="412"/>
      <c r="AN59" s="412"/>
      <c r="AO59" s="412"/>
      <c r="AP59" s="412"/>
      <c r="AQ59" s="412"/>
      <c r="AR59" s="412"/>
      <c r="AS59" s="310"/>
    </row>
    <row r="60" spans="1:45" ht="15.5" outlineLevel="1">
      <c r="A60" s="511">
        <v>8</v>
      </c>
      <c r="B60" s="509" t="s">
        <v>101</v>
      </c>
      <c r="C60" s="288" t="s">
        <v>25</v>
      </c>
      <c r="D60" s="292">
        <f>+'7.  Persistence Report'!AU124</f>
        <v>1271626</v>
      </c>
      <c r="E60" s="292">
        <f>+'7.  Persistence Report'!AV124</f>
        <v>1161353</v>
      </c>
      <c r="F60" s="292">
        <f>+'7.  Persistence Report'!AW124</f>
        <v>870565</v>
      </c>
      <c r="G60" s="292">
        <f>+'7.  Persistence Report'!AX124</f>
        <v>859908</v>
      </c>
      <c r="H60" s="292">
        <f>+'7.  Persistence Report'!AY124</f>
        <v>859908</v>
      </c>
      <c r="I60" s="292">
        <f>+'7.  Persistence Report'!AZ124</f>
        <v>859908</v>
      </c>
      <c r="J60" s="292">
        <f>+'7.  Persistence Report'!BA124</f>
        <v>859908</v>
      </c>
      <c r="K60" s="292">
        <f>+'7.  Persistence Report'!BB124</f>
        <v>859908</v>
      </c>
      <c r="L60" s="292">
        <f>+'7.  Persistence Report'!BC124</f>
        <v>859908</v>
      </c>
      <c r="M60" s="292">
        <f>+'7.  Persistence Report'!BD124</f>
        <v>859908</v>
      </c>
      <c r="N60" s="292">
        <f>+'7.  Persistence Report'!BE124</f>
        <v>834897</v>
      </c>
      <c r="O60" s="292">
        <f>+'7.  Persistence Report'!BF124</f>
        <v>92653</v>
      </c>
      <c r="P60" s="292">
        <f>+'7.  Persistence Report'!BG124</f>
        <v>0</v>
      </c>
      <c r="Q60" s="292">
        <v>12</v>
      </c>
      <c r="R60" s="292">
        <f>+'7.  Persistence Report'!P124</f>
        <v>304</v>
      </c>
      <c r="S60" s="292">
        <f>+'7.  Persistence Report'!Q124</f>
        <v>278</v>
      </c>
      <c r="T60" s="292">
        <f>+'7.  Persistence Report'!R124</f>
        <v>198</v>
      </c>
      <c r="U60" s="292">
        <f>+'7.  Persistence Report'!S124</f>
        <v>195</v>
      </c>
      <c r="V60" s="292">
        <f>+'7.  Persistence Report'!T124</f>
        <v>195</v>
      </c>
      <c r="W60" s="292">
        <f>+'7.  Persistence Report'!U124</f>
        <v>195</v>
      </c>
      <c r="X60" s="292">
        <f>+'7.  Persistence Report'!V124</f>
        <v>195</v>
      </c>
      <c r="Y60" s="292">
        <f>+'7.  Persistence Report'!W124</f>
        <v>195</v>
      </c>
      <c r="Z60" s="292">
        <f>+'7.  Persistence Report'!X124</f>
        <v>195</v>
      </c>
      <c r="AA60" s="292">
        <f>+'7.  Persistence Report'!Y124</f>
        <v>195</v>
      </c>
      <c r="AB60" s="292">
        <f>+'7.  Persistence Report'!Z124</f>
        <v>193</v>
      </c>
      <c r="AC60" s="292">
        <f>+'7.  Persistence Report'!AA124</f>
        <v>25</v>
      </c>
      <c r="AD60" s="292">
        <f>+'7.  Persistence Report'!AB124</f>
        <v>0</v>
      </c>
      <c r="AE60" s="411"/>
      <c r="AF60" s="1200">
        <f>+'A. Rate Class Allocations'!Q42</f>
        <v>1</v>
      </c>
      <c r="AG60" s="406"/>
      <c r="AH60" s="406"/>
      <c r="AI60" s="406"/>
      <c r="AJ60" s="406"/>
      <c r="AK60" s="406"/>
      <c r="AL60" s="411"/>
      <c r="AM60" s="411"/>
      <c r="AN60" s="411"/>
      <c r="AO60" s="411"/>
      <c r="AP60" s="411"/>
      <c r="AQ60" s="411"/>
      <c r="AR60" s="411"/>
      <c r="AS60" s="293">
        <f>SUM(AE60:AR60)</f>
        <v>1</v>
      </c>
    </row>
    <row r="61" spans="1:45" ht="15.5" outlineLevel="1">
      <c r="B61" s="291" t="s">
        <v>266</v>
      </c>
      <c r="C61" s="288" t="s">
        <v>163</v>
      </c>
      <c r="D61" s="292">
        <f>+'7.  Persistence Report'!AU171</f>
        <v>-378034</v>
      </c>
      <c r="E61" s="292">
        <f>+'7.  Persistence Report'!AV171</f>
        <v>-267762</v>
      </c>
      <c r="F61" s="292">
        <f>+'7.  Persistence Report'!AW171</f>
        <v>23027</v>
      </c>
      <c r="G61" s="292">
        <f>+'7.  Persistence Report'!AX171</f>
        <v>59819</v>
      </c>
      <c r="H61" s="292">
        <f>+'7.  Persistence Report'!AY171</f>
        <v>59819</v>
      </c>
      <c r="I61" s="292">
        <f>+'7.  Persistence Report'!AZ171</f>
        <v>59819</v>
      </c>
      <c r="J61" s="292">
        <f>+'7.  Persistence Report'!BA171</f>
        <v>59819</v>
      </c>
      <c r="K61" s="292">
        <f>+'7.  Persistence Report'!BB171</f>
        <v>59819</v>
      </c>
      <c r="L61" s="292">
        <f>+'7.  Persistence Report'!BC171</f>
        <v>59819</v>
      </c>
      <c r="M61" s="292">
        <f>+'7.  Persistence Report'!BD171</f>
        <v>59819</v>
      </c>
      <c r="N61" s="292">
        <f>+'7.  Persistence Report'!BE171</f>
        <v>59819</v>
      </c>
      <c r="O61" s="292">
        <f>+'7.  Persistence Report'!BF171</f>
        <v>70643</v>
      </c>
      <c r="P61" s="292">
        <f>+'7.  Persistence Report'!BG171</f>
        <v>0</v>
      </c>
      <c r="Q61" s="292">
        <f>Q60</f>
        <v>12</v>
      </c>
      <c r="R61" s="292">
        <f>+'7.  Persistence Report'!P171</f>
        <v>-98</v>
      </c>
      <c r="S61" s="292">
        <f>+'7.  Persistence Report'!Q171</f>
        <v>-72</v>
      </c>
      <c r="T61" s="292">
        <f>+'7.  Persistence Report'!R171</f>
        <v>9</v>
      </c>
      <c r="U61" s="292">
        <f>+'7.  Persistence Report'!S171</f>
        <v>17</v>
      </c>
      <c r="V61" s="292">
        <f>+'7.  Persistence Report'!T171</f>
        <v>17</v>
      </c>
      <c r="W61" s="292">
        <f>+'7.  Persistence Report'!U171</f>
        <v>17</v>
      </c>
      <c r="X61" s="292">
        <f>+'7.  Persistence Report'!V171</f>
        <v>17</v>
      </c>
      <c r="Y61" s="292">
        <f>+'7.  Persistence Report'!W171</f>
        <v>17</v>
      </c>
      <c r="Z61" s="292">
        <f>+'7.  Persistence Report'!X171</f>
        <v>17</v>
      </c>
      <c r="AA61" s="292">
        <f>+'7.  Persistence Report'!Y171</f>
        <v>17</v>
      </c>
      <c r="AB61" s="292">
        <f>+'7.  Persistence Report'!Z171</f>
        <v>17</v>
      </c>
      <c r="AC61" s="292">
        <f>+'7.  Persistence Report'!AA171</f>
        <v>20</v>
      </c>
      <c r="AD61" s="292">
        <f>+'7.  Persistence Report'!AB171</f>
        <v>0</v>
      </c>
      <c r="AE61" s="407">
        <f>AE60</f>
        <v>0</v>
      </c>
      <c r="AF61" s="407">
        <f t="shared" ref="AF61" si="73">AF60</f>
        <v>1</v>
      </c>
      <c r="AG61" s="407">
        <f t="shared" ref="AG61" si="74">AG60</f>
        <v>0</v>
      </c>
      <c r="AH61" s="407">
        <f t="shared" ref="AH61" si="75">AH60</f>
        <v>0</v>
      </c>
      <c r="AI61" s="407">
        <f t="shared" ref="AI61" si="76">AI60</f>
        <v>0</v>
      </c>
      <c r="AJ61" s="407">
        <f t="shared" ref="AJ61" si="77">AJ60</f>
        <v>0</v>
      </c>
      <c r="AK61" s="407">
        <f t="shared" ref="AK61" si="78">AK60</f>
        <v>0</v>
      </c>
      <c r="AL61" s="407">
        <f t="shared" ref="AL61" si="79">AL60</f>
        <v>0</v>
      </c>
      <c r="AM61" s="407">
        <f t="shared" ref="AM61" si="80">AM60</f>
        <v>0</v>
      </c>
      <c r="AN61" s="407">
        <f t="shared" ref="AN61" si="81">AN60</f>
        <v>0</v>
      </c>
      <c r="AO61" s="407">
        <f t="shared" ref="AO61" si="82">AO60</f>
        <v>0</v>
      </c>
      <c r="AP61" s="407">
        <f t="shared" ref="AP61" si="83">AP60</f>
        <v>0</v>
      </c>
      <c r="AQ61" s="407">
        <f t="shared" ref="AQ61" si="84">AQ60</f>
        <v>0</v>
      </c>
      <c r="AR61" s="407">
        <f t="shared" ref="AR61" si="85">AR60</f>
        <v>0</v>
      </c>
      <c r="AS61" s="308"/>
    </row>
    <row r="62" spans="1:45" ht="15.5" outlineLevel="1">
      <c r="B62" s="311"/>
      <c r="C62" s="309"/>
      <c r="D62" s="313"/>
      <c r="E62" s="313"/>
      <c r="F62" s="313"/>
      <c r="G62" s="313"/>
      <c r="H62" s="313"/>
      <c r="I62" s="313"/>
      <c r="J62" s="313"/>
      <c r="K62" s="313"/>
      <c r="L62" s="313"/>
      <c r="M62" s="313"/>
      <c r="N62" s="313"/>
      <c r="O62" s="313"/>
      <c r="P62" s="313"/>
      <c r="Q62" s="288"/>
      <c r="R62" s="313"/>
      <c r="S62" s="313"/>
      <c r="T62" s="313"/>
      <c r="U62" s="313"/>
      <c r="V62" s="313"/>
      <c r="W62" s="313"/>
      <c r="X62" s="313"/>
      <c r="Y62" s="313"/>
      <c r="Z62" s="313"/>
      <c r="AA62" s="313"/>
      <c r="AB62" s="313"/>
      <c r="AC62" s="313"/>
      <c r="AD62" s="313"/>
      <c r="AE62" s="412"/>
      <c r="AF62" s="413"/>
      <c r="AG62" s="412"/>
      <c r="AH62" s="412"/>
      <c r="AI62" s="412"/>
      <c r="AJ62" s="412"/>
      <c r="AK62" s="412"/>
      <c r="AL62" s="412"/>
      <c r="AM62" s="412"/>
      <c r="AN62" s="412"/>
      <c r="AO62" s="412"/>
      <c r="AP62" s="412"/>
      <c r="AQ62" s="412"/>
      <c r="AR62" s="412"/>
      <c r="AS62" s="310"/>
    </row>
    <row r="63" spans="1:45" ht="15.5" outlineLevel="1">
      <c r="A63" s="511">
        <v>9</v>
      </c>
      <c r="B63" s="509" t="s">
        <v>102</v>
      </c>
      <c r="C63" s="288" t="s">
        <v>25</v>
      </c>
      <c r="D63" s="292"/>
      <c r="E63" s="292"/>
      <c r="F63" s="292"/>
      <c r="G63" s="292"/>
      <c r="H63" s="292"/>
      <c r="I63" s="292"/>
      <c r="J63" s="292"/>
      <c r="K63" s="292"/>
      <c r="L63" s="292"/>
      <c r="M63" s="292"/>
      <c r="N63" s="292"/>
      <c r="O63" s="292"/>
      <c r="P63" s="292"/>
      <c r="Q63" s="292">
        <v>12</v>
      </c>
      <c r="R63" s="292"/>
      <c r="S63" s="292"/>
      <c r="T63" s="292"/>
      <c r="U63" s="292"/>
      <c r="V63" s="292"/>
      <c r="W63" s="292"/>
      <c r="X63" s="292"/>
      <c r="Y63" s="292"/>
      <c r="Z63" s="292"/>
      <c r="AA63" s="292"/>
      <c r="AB63" s="292"/>
      <c r="AC63" s="292"/>
      <c r="AD63" s="292"/>
      <c r="AE63" s="411"/>
      <c r="AF63" s="406"/>
      <c r="AG63" s="406">
        <f>+'A. Rate Class Allocations'!U43</f>
        <v>1</v>
      </c>
      <c r="AH63" s="406"/>
      <c r="AI63" s="406"/>
      <c r="AJ63" s="406"/>
      <c r="AK63" s="406"/>
      <c r="AL63" s="411"/>
      <c r="AM63" s="411"/>
      <c r="AN63" s="411"/>
      <c r="AO63" s="411"/>
      <c r="AP63" s="411"/>
      <c r="AQ63" s="411"/>
      <c r="AR63" s="411"/>
      <c r="AS63" s="293">
        <f>SUM(AE63:AR63)</f>
        <v>1</v>
      </c>
    </row>
    <row r="64" spans="1:45" ht="15.5" outlineLevel="1">
      <c r="B64" s="291" t="s">
        <v>266</v>
      </c>
      <c r="C64" s="288" t="s">
        <v>163</v>
      </c>
      <c r="D64" s="292">
        <f>+'7.  Persistence Report'!AU155</f>
        <v>178249</v>
      </c>
      <c r="E64" s="292">
        <f>+'7.  Persistence Report'!AV155</f>
        <v>178249</v>
      </c>
      <c r="F64" s="292">
        <f>+'7.  Persistence Report'!AW155</f>
        <v>178249</v>
      </c>
      <c r="G64" s="292">
        <f>+'7.  Persistence Report'!AX155</f>
        <v>178249</v>
      </c>
      <c r="H64" s="292">
        <f>+'7.  Persistence Report'!AY155</f>
        <v>178249</v>
      </c>
      <c r="I64" s="292">
        <f>+'7.  Persistence Report'!AZ155</f>
        <v>178249</v>
      </c>
      <c r="J64" s="292">
        <f>+'7.  Persistence Report'!BA155</f>
        <v>178249</v>
      </c>
      <c r="K64" s="292">
        <f>+'7.  Persistence Report'!BB155</f>
        <v>178249</v>
      </c>
      <c r="L64" s="292">
        <f>+'7.  Persistence Report'!BC155</f>
        <v>178249</v>
      </c>
      <c r="M64" s="292">
        <f>+'7.  Persistence Report'!BD155</f>
        <v>178249</v>
      </c>
      <c r="N64" s="292">
        <f>+'7.  Persistence Report'!BE155</f>
        <v>178249</v>
      </c>
      <c r="O64" s="292">
        <f>+'7.  Persistence Report'!BF155</f>
        <v>178249</v>
      </c>
      <c r="P64" s="292">
        <f>+'7.  Persistence Report'!BG155</f>
        <v>178249</v>
      </c>
      <c r="Q64" s="292">
        <f>Q63</f>
        <v>12</v>
      </c>
      <c r="R64" s="292">
        <f>+'7.  Persistence Report'!P155</f>
        <v>21</v>
      </c>
      <c r="S64" s="292">
        <f>+'7.  Persistence Report'!Q155</f>
        <v>21</v>
      </c>
      <c r="T64" s="292">
        <f>+'7.  Persistence Report'!R155</f>
        <v>21</v>
      </c>
      <c r="U64" s="292">
        <f>+'7.  Persistence Report'!S155</f>
        <v>21</v>
      </c>
      <c r="V64" s="292">
        <f>+'7.  Persistence Report'!T155</f>
        <v>21</v>
      </c>
      <c r="W64" s="292">
        <f>+'7.  Persistence Report'!U155</f>
        <v>21</v>
      </c>
      <c r="X64" s="292">
        <f>+'7.  Persistence Report'!V155</f>
        <v>21</v>
      </c>
      <c r="Y64" s="292">
        <f>+'7.  Persistence Report'!W155</f>
        <v>21</v>
      </c>
      <c r="Z64" s="292">
        <f>+'7.  Persistence Report'!X155</f>
        <v>21</v>
      </c>
      <c r="AA64" s="292">
        <f>+'7.  Persistence Report'!Y155</f>
        <v>21</v>
      </c>
      <c r="AB64" s="292">
        <f>+'7.  Persistence Report'!Z155</f>
        <v>21</v>
      </c>
      <c r="AC64" s="292">
        <f>+'7.  Persistence Report'!AA155</f>
        <v>21</v>
      </c>
      <c r="AD64" s="292">
        <f>+'7.  Persistence Report'!AB155</f>
        <v>21</v>
      </c>
      <c r="AE64" s="407">
        <f>AE63</f>
        <v>0</v>
      </c>
      <c r="AF64" s="407">
        <f t="shared" ref="AF64" si="86">AF63</f>
        <v>0</v>
      </c>
      <c r="AG64" s="407">
        <f t="shared" ref="AG64" si="87">AG63</f>
        <v>1</v>
      </c>
      <c r="AH64" s="407">
        <f t="shared" ref="AH64" si="88">AH63</f>
        <v>0</v>
      </c>
      <c r="AI64" s="407">
        <f t="shared" ref="AI64" si="89">AI63</f>
        <v>0</v>
      </c>
      <c r="AJ64" s="407">
        <f t="shared" ref="AJ64" si="90">AJ63</f>
        <v>0</v>
      </c>
      <c r="AK64" s="407">
        <f t="shared" ref="AK64" si="91">AK63</f>
        <v>0</v>
      </c>
      <c r="AL64" s="407">
        <f t="shared" ref="AL64" si="92">AL63</f>
        <v>0</v>
      </c>
      <c r="AM64" s="407">
        <f t="shared" ref="AM64" si="93">AM63</f>
        <v>0</v>
      </c>
      <c r="AN64" s="407">
        <f t="shared" ref="AN64" si="94">AN63</f>
        <v>0</v>
      </c>
      <c r="AO64" s="407">
        <f t="shared" ref="AO64" si="95">AO63</f>
        <v>0</v>
      </c>
      <c r="AP64" s="407">
        <f t="shared" ref="AP64" si="96">AP63</f>
        <v>0</v>
      </c>
      <c r="AQ64" s="407">
        <f t="shared" ref="AQ64" si="97">AQ63</f>
        <v>0</v>
      </c>
      <c r="AR64" s="407">
        <f t="shared" ref="AR64" si="98">AR63</f>
        <v>0</v>
      </c>
      <c r="AS64" s="308"/>
    </row>
    <row r="65" spans="1:45" ht="15.5" outlineLevel="1">
      <c r="B65" s="311"/>
      <c r="C65" s="309"/>
      <c r="D65" s="313"/>
      <c r="E65" s="313"/>
      <c r="F65" s="313"/>
      <c r="G65" s="313"/>
      <c r="H65" s="313"/>
      <c r="I65" s="313"/>
      <c r="J65" s="313"/>
      <c r="K65" s="313"/>
      <c r="L65" s="313"/>
      <c r="M65" s="313"/>
      <c r="N65" s="313"/>
      <c r="O65" s="313"/>
      <c r="P65" s="313"/>
      <c r="Q65" s="288"/>
      <c r="R65" s="313"/>
      <c r="S65" s="313"/>
      <c r="T65" s="313"/>
      <c r="U65" s="313"/>
      <c r="V65" s="313"/>
      <c r="W65" s="313"/>
      <c r="X65" s="313"/>
      <c r="Y65" s="313"/>
      <c r="Z65" s="313"/>
      <c r="AA65" s="313"/>
      <c r="AB65" s="313"/>
      <c r="AC65" s="313"/>
      <c r="AD65" s="313"/>
      <c r="AE65" s="412"/>
      <c r="AF65" s="412"/>
      <c r="AG65" s="412"/>
      <c r="AH65" s="412"/>
      <c r="AI65" s="412"/>
      <c r="AJ65" s="412"/>
      <c r="AK65" s="412"/>
      <c r="AL65" s="412"/>
      <c r="AM65" s="412"/>
      <c r="AN65" s="412"/>
      <c r="AO65" s="412"/>
      <c r="AP65" s="412"/>
      <c r="AQ65" s="412"/>
      <c r="AR65" s="412"/>
      <c r="AS65" s="310"/>
    </row>
    <row r="66" spans="1:45" ht="15.5" outlineLevel="1">
      <c r="A66" s="511">
        <v>10</v>
      </c>
      <c r="B66" s="509" t="s">
        <v>103</v>
      </c>
      <c r="C66" s="288" t="s">
        <v>25</v>
      </c>
      <c r="D66" s="292"/>
      <c r="E66" s="292"/>
      <c r="F66" s="292"/>
      <c r="G66" s="292"/>
      <c r="H66" s="292"/>
      <c r="I66" s="292"/>
      <c r="J66" s="292"/>
      <c r="K66" s="292"/>
      <c r="L66" s="292"/>
      <c r="M66" s="292"/>
      <c r="N66" s="292"/>
      <c r="O66" s="292"/>
      <c r="P66" s="292"/>
      <c r="Q66" s="292">
        <v>3</v>
      </c>
      <c r="R66" s="292"/>
      <c r="S66" s="292"/>
      <c r="T66" s="292"/>
      <c r="U66" s="292"/>
      <c r="V66" s="292"/>
      <c r="W66" s="292"/>
      <c r="X66" s="292"/>
      <c r="Y66" s="292"/>
      <c r="Z66" s="292"/>
      <c r="AA66" s="292"/>
      <c r="AB66" s="292"/>
      <c r="AC66" s="292"/>
      <c r="AD66" s="292"/>
      <c r="AE66" s="411"/>
      <c r="AF66" s="406"/>
      <c r="AG66" s="406"/>
      <c r="AH66" s="406"/>
      <c r="AI66" s="406"/>
      <c r="AJ66" s="406"/>
      <c r="AK66" s="406"/>
      <c r="AL66" s="411"/>
      <c r="AM66" s="411"/>
      <c r="AN66" s="411"/>
      <c r="AO66" s="411"/>
      <c r="AP66" s="411"/>
      <c r="AQ66" s="411"/>
      <c r="AR66" s="411"/>
      <c r="AS66" s="293">
        <f>SUM(AE66:AR66)</f>
        <v>0</v>
      </c>
    </row>
    <row r="67" spans="1:45" ht="15.5" outlineLevel="1">
      <c r="B67" s="291" t="s">
        <v>266</v>
      </c>
      <c r="C67" s="288" t="s">
        <v>163</v>
      </c>
      <c r="D67" s="292"/>
      <c r="E67" s="292"/>
      <c r="F67" s="292"/>
      <c r="G67" s="292"/>
      <c r="H67" s="292"/>
      <c r="I67" s="292"/>
      <c r="J67" s="292"/>
      <c r="K67" s="292"/>
      <c r="L67" s="292"/>
      <c r="M67" s="292"/>
      <c r="N67" s="292"/>
      <c r="O67" s="292"/>
      <c r="P67" s="292"/>
      <c r="Q67" s="292">
        <f>Q66</f>
        <v>3</v>
      </c>
      <c r="R67" s="292"/>
      <c r="S67" s="292"/>
      <c r="T67" s="292"/>
      <c r="U67" s="292"/>
      <c r="V67" s="292"/>
      <c r="W67" s="292"/>
      <c r="X67" s="292"/>
      <c r="Y67" s="292"/>
      <c r="Z67" s="292"/>
      <c r="AA67" s="292"/>
      <c r="AB67" s="292"/>
      <c r="AC67" s="292"/>
      <c r="AD67" s="292"/>
      <c r="AE67" s="407">
        <f>AE66</f>
        <v>0</v>
      </c>
      <c r="AF67" s="407">
        <f t="shared" ref="AF67" si="99">AF66</f>
        <v>0</v>
      </c>
      <c r="AG67" s="407">
        <f t="shared" ref="AG67" si="100">AG66</f>
        <v>0</v>
      </c>
      <c r="AH67" s="407">
        <f t="shared" ref="AH67" si="101">AH66</f>
        <v>0</v>
      </c>
      <c r="AI67" s="407">
        <f t="shared" ref="AI67" si="102">AI66</f>
        <v>0</v>
      </c>
      <c r="AJ67" s="407">
        <f t="shared" ref="AJ67" si="103">AJ66</f>
        <v>0</v>
      </c>
      <c r="AK67" s="407">
        <f t="shared" ref="AK67" si="104">AK66</f>
        <v>0</v>
      </c>
      <c r="AL67" s="407">
        <f t="shared" ref="AL67" si="105">AL66</f>
        <v>0</v>
      </c>
      <c r="AM67" s="407">
        <f t="shared" ref="AM67" si="106">AM66</f>
        <v>0</v>
      </c>
      <c r="AN67" s="407">
        <f t="shared" ref="AN67" si="107">AN66</f>
        <v>0</v>
      </c>
      <c r="AO67" s="407">
        <f t="shared" ref="AO67" si="108">AO66</f>
        <v>0</v>
      </c>
      <c r="AP67" s="407">
        <f t="shared" ref="AP67" si="109">AP66</f>
        <v>0</v>
      </c>
      <c r="AQ67" s="407">
        <f t="shared" ref="AQ67" si="110">AQ66</f>
        <v>0</v>
      </c>
      <c r="AR67" s="407">
        <f t="shared" ref="AR67" si="111">AR66</f>
        <v>0</v>
      </c>
      <c r="AS67" s="308"/>
    </row>
    <row r="68" spans="1:45" ht="15.5" outlineLevel="1">
      <c r="B68" s="311"/>
      <c r="C68" s="309"/>
      <c r="D68" s="313"/>
      <c r="E68" s="313"/>
      <c r="F68" s="313"/>
      <c r="G68" s="313"/>
      <c r="H68" s="313"/>
      <c r="I68" s="313"/>
      <c r="J68" s="313"/>
      <c r="K68" s="313"/>
      <c r="L68" s="313"/>
      <c r="M68" s="313"/>
      <c r="N68" s="313"/>
      <c r="O68" s="313"/>
      <c r="P68" s="313"/>
      <c r="Q68" s="288"/>
      <c r="R68" s="313"/>
      <c r="S68" s="313"/>
      <c r="T68" s="313"/>
      <c r="U68" s="313"/>
      <c r="V68" s="313"/>
      <c r="W68" s="313"/>
      <c r="X68" s="313"/>
      <c r="Y68" s="313"/>
      <c r="Z68" s="313"/>
      <c r="AA68" s="313"/>
      <c r="AB68" s="313"/>
      <c r="AC68" s="313"/>
      <c r="AD68" s="313"/>
      <c r="AE68" s="412"/>
      <c r="AF68" s="413"/>
      <c r="AG68" s="412"/>
      <c r="AH68" s="412"/>
      <c r="AI68" s="412"/>
      <c r="AJ68" s="412"/>
      <c r="AK68" s="412"/>
      <c r="AL68" s="412"/>
      <c r="AM68" s="412"/>
      <c r="AN68" s="412"/>
      <c r="AO68" s="412"/>
      <c r="AP68" s="412"/>
      <c r="AQ68" s="412"/>
      <c r="AR68" s="412"/>
      <c r="AS68" s="310"/>
    </row>
    <row r="69" spans="1:45" ht="15.5" outlineLevel="1">
      <c r="B69" s="285" t="s">
        <v>10</v>
      </c>
      <c r="C69" s="286"/>
      <c r="D69" s="286"/>
      <c r="E69" s="286"/>
      <c r="F69" s="286"/>
      <c r="G69" s="286"/>
      <c r="H69" s="286"/>
      <c r="I69" s="286"/>
      <c r="J69" s="286"/>
      <c r="K69" s="286"/>
      <c r="L69" s="286"/>
      <c r="M69" s="286"/>
      <c r="N69" s="286"/>
      <c r="O69" s="286"/>
      <c r="P69" s="286"/>
      <c r="Q69" s="287"/>
      <c r="R69" s="286"/>
      <c r="S69" s="286"/>
      <c r="T69" s="286"/>
      <c r="U69" s="286"/>
      <c r="V69" s="286"/>
      <c r="W69" s="286"/>
      <c r="X69" s="286"/>
      <c r="Y69" s="286"/>
      <c r="Z69" s="286"/>
      <c r="AA69" s="286"/>
      <c r="AB69" s="286"/>
      <c r="AC69" s="286"/>
      <c r="AD69" s="286"/>
      <c r="AE69" s="410"/>
      <c r="AF69" s="410"/>
      <c r="AG69" s="410"/>
      <c r="AH69" s="410"/>
      <c r="AI69" s="410"/>
      <c r="AJ69" s="410"/>
      <c r="AK69" s="410"/>
      <c r="AL69" s="410"/>
      <c r="AM69" s="410"/>
      <c r="AN69" s="410"/>
      <c r="AO69" s="410"/>
      <c r="AP69" s="410"/>
      <c r="AQ69" s="410"/>
      <c r="AR69" s="410"/>
      <c r="AS69" s="289"/>
    </row>
    <row r="70" spans="1:45" ht="31" outlineLevel="1">
      <c r="A70" s="511">
        <v>11</v>
      </c>
      <c r="B70" s="509" t="s">
        <v>104</v>
      </c>
      <c r="C70" s="288" t="s">
        <v>25</v>
      </c>
      <c r="D70" s="292">
        <f>+'7.  Persistence Report'!AU127</f>
        <v>1686160</v>
      </c>
      <c r="E70" s="292">
        <f>+'7.  Persistence Report'!AV127</f>
        <v>1686160</v>
      </c>
      <c r="F70" s="292">
        <f>+'7.  Persistence Report'!AW127</f>
        <v>1686160</v>
      </c>
      <c r="G70" s="292">
        <f>+'7.  Persistence Report'!AX127</f>
        <v>1686160</v>
      </c>
      <c r="H70" s="292">
        <f>+'7.  Persistence Report'!AY127</f>
        <v>1686160</v>
      </c>
      <c r="I70" s="292">
        <f>+'7.  Persistence Report'!AZ127</f>
        <v>1686160</v>
      </c>
      <c r="J70" s="292">
        <f>+'7.  Persistence Report'!BA127</f>
        <v>1686160</v>
      </c>
      <c r="K70" s="292">
        <f>+'7.  Persistence Report'!BB127</f>
        <v>1686160</v>
      </c>
      <c r="L70" s="292">
        <f>+'7.  Persistence Report'!BC127</f>
        <v>1686160</v>
      </c>
      <c r="M70" s="292">
        <f>+'7.  Persistence Report'!BD127</f>
        <v>1686160</v>
      </c>
      <c r="N70" s="292">
        <f>+'7.  Persistence Report'!BE127</f>
        <v>1686160</v>
      </c>
      <c r="O70" s="292">
        <f>+'7.  Persistence Report'!BF127</f>
        <v>1686160</v>
      </c>
      <c r="P70" s="292">
        <f>+'7.  Persistence Report'!BG127</f>
        <v>1686160</v>
      </c>
      <c r="Q70" s="292">
        <v>12</v>
      </c>
      <c r="R70" s="292">
        <f>+'7.  Persistence Report'!P127</f>
        <v>192</v>
      </c>
      <c r="S70" s="292">
        <f>+'7.  Persistence Report'!Q127</f>
        <v>192</v>
      </c>
      <c r="T70" s="292">
        <f>+'7.  Persistence Report'!R127</f>
        <v>192</v>
      </c>
      <c r="U70" s="292">
        <f>+'7.  Persistence Report'!S127</f>
        <v>192</v>
      </c>
      <c r="V70" s="292">
        <f>+'7.  Persistence Report'!T127</f>
        <v>192</v>
      </c>
      <c r="W70" s="292">
        <f>+'7.  Persistence Report'!U127</f>
        <v>192</v>
      </c>
      <c r="X70" s="292">
        <f>+'7.  Persistence Report'!V127</f>
        <v>192</v>
      </c>
      <c r="Y70" s="292">
        <f>+'7.  Persistence Report'!W127</f>
        <v>192</v>
      </c>
      <c r="Z70" s="292">
        <f>+'7.  Persistence Report'!X127</f>
        <v>192</v>
      </c>
      <c r="AA70" s="292">
        <f>+'7.  Persistence Report'!Y127</f>
        <v>192</v>
      </c>
      <c r="AB70" s="292">
        <f>+'7.  Persistence Report'!Z127</f>
        <v>192</v>
      </c>
      <c r="AC70" s="292">
        <f>+'7.  Persistence Report'!AA127</f>
        <v>192</v>
      </c>
      <c r="AD70" s="292">
        <f>+'7.  Persistence Report'!AB127</f>
        <v>192</v>
      </c>
      <c r="AE70" s="422"/>
      <c r="AF70" s="406"/>
      <c r="AG70" s="406">
        <f>+'A. Rate Class Allocations'!R45</f>
        <v>1</v>
      </c>
      <c r="AH70" s="406"/>
      <c r="AI70" s="406"/>
      <c r="AJ70" s="406"/>
      <c r="AK70" s="406"/>
      <c r="AL70" s="411"/>
      <c r="AM70" s="411"/>
      <c r="AN70" s="411"/>
      <c r="AO70" s="411"/>
      <c r="AP70" s="411"/>
      <c r="AQ70" s="411"/>
      <c r="AR70" s="411"/>
      <c r="AS70" s="293">
        <f>SUM(AE70:AR70)</f>
        <v>1</v>
      </c>
    </row>
    <row r="71" spans="1:45" ht="15.5" outlineLevel="1">
      <c r="B71" s="291" t="s">
        <v>266</v>
      </c>
      <c r="C71" s="288" t="s">
        <v>163</v>
      </c>
      <c r="D71" s="292"/>
      <c r="E71" s="292"/>
      <c r="F71" s="292"/>
      <c r="G71" s="292"/>
      <c r="H71" s="292"/>
      <c r="I71" s="292"/>
      <c r="J71" s="292"/>
      <c r="K71" s="292"/>
      <c r="L71" s="292"/>
      <c r="M71" s="292"/>
      <c r="N71" s="292"/>
      <c r="O71" s="292"/>
      <c r="P71" s="292"/>
      <c r="Q71" s="292">
        <f>Q70</f>
        <v>12</v>
      </c>
      <c r="R71" s="292"/>
      <c r="S71" s="292"/>
      <c r="T71" s="292"/>
      <c r="U71" s="292"/>
      <c r="V71" s="292"/>
      <c r="W71" s="292"/>
      <c r="X71" s="292"/>
      <c r="Y71" s="292"/>
      <c r="Z71" s="292"/>
      <c r="AA71" s="292"/>
      <c r="AB71" s="292"/>
      <c r="AC71" s="292"/>
      <c r="AD71" s="292"/>
      <c r="AE71" s="407">
        <f>AE70</f>
        <v>0</v>
      </c>
      <c r="AF71" s="407">
        <f t="shared" ref="AF71" si="112">AF70</f>
        <v>0</v>
      </c>
      <c r="AG71" s="407">
        <f t="shared" ref="AG71" si="113">AG70</f>
        <v>1</v>
      </c>
      <c r="AH71" s="407">
        <f t="shared" ref="AH71" si="114">AH70</f>
        <v>0</v>
      </c>
      <c r="AI71" s="407">
        <f t="shared" ref="AI71" si="115">AI70</f>
        <v>0</v>
      </c>
      <c r="AJ71" s="407">
        <f t="shared" ref="AJ71" si="116">AJ70</f>
        <v>0</v>
      </c>
      <c r="AK71" s="407">
        <f t="shared" ref="AK71" si="117">AK70</f>
        <v>0</v>
      </c>
      <c r="AL71" s="407">
        <f t="shared" ref="AL71" si="118">AL70</f>
        <v>0</v>
      </c>
      <c r="AM71" s="407">
        <f t="shared" ref="AM71" si="119">AM70</f>
        <v>0</v>
      </c>
      <c r="AN71" s="407">
        <f t="shared" ref="AN71" si="120">AN70</f>
        <v>0</v>
      </c>
      <c r="AO71" s="407">
        <f t="shared" ref="AO71" si="121">AO70</f>
        <v>0</v>
      </c>
      <c r="AP71" s="407">
        <f t="shared" ref="AP71" si="122">AP70</f>
        <v>0</v>
      </c>
      <c r="AQ71" s="407">
        <f t="shared" ref="AQ71" si="123">AQ70</f>
        <v>0</v>
      </c>
      <c r="AR71" s="407">
        <f t="shared" ref="AR71" si="124">AR70</f>
        <v>0</v>
      </c>
      <c r="AS71" s="294"/>
    </row>
    <row r="72" spans="1:45" ht="15.5" outlineLevel="1">
      <c r="B72" s="312"/>
      <c r="C72" s="302"/>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408"/>
      <c r="AF72" s="417"/>
      <c r="AG72" s="417"/>
      <c r="AH72" s="417"/>
      <c r="AI72" s="417"/>
      <c r="AJ72" s="417"/>
      <c r="AK72" s="417"/>
      <c r="AL72" s="417"/>
      <c r="AM72" s="417"/>
      <c r="AN72" s="417"/>
      <c r="AO72" s="417"/>
      <c r="AP72" s="417"/>
      <c r="AQ72" s="417"/>
      <c r="AR72" s="417"/>
      <c r="AS72" s="303"/>
    </row>
    <row r="73" spans="1:45" ht="31" outlineLevel="1">
      <c r="A73" s="511">
        <v>12</v>
      </c>
      <c r="B73" s="509" t="s">
        <v>105</v>
      </c>
      <c r="C73" s="288" t="s">
        <v>25</v>
      </c>
      <c r="D73" s="292">
        <f>+'7.  Persistence Report'!AU129</f>
        <v>1125000</v>
      </c>
      <c r="E73" s="292">
        <f>+'7.  Persistence Report'!AV129</f>
        <v>0</v>
      </c>
      <c r="F73" s="292">
        <f>+'7.  Persistence Report'!AW129</f>
        <v>0</v>
      </c>
      <c r="G73" s="292">
        <f>+'7.  Persistence Report'!AX129</f>
        <v>0</v>
      </c>
      <c r="H73" s="292">
        <f>+'7.  Persistence Report'!AY129</f>
        <v>0</v>
      </c>
      <c r="I73" s="292">
        <f>+'7.  Persistence Report'!AZ129</f>
        <v>0</v>
      </c>
      <c r="J73" s="292">
        <f>+'7.  Persistence Report'!BA129</f>
        <v>0</v>
      </c>
      <c r="K73" s="292">
        <f>+'7.  Persistence Report'!BB129</f>
        <v>0</v>
      </c>
      <c r="L73" s="292">
        <f>+'7.  Persistence Report'!BC129</f>
        <v>0</v>
      </c>
      <c r="M73" s="292">
        <f>+'7.  Persistence Report'!BD129</f>
        <v>0</v>
      </c>
      <c r="N73" s="292">
        <f>+'7.  Persistence Report'!BE129</f>
        <v>0</v>
      </c>
      <c r="O73" s="292">
        <f>+'7.  Persistence Report'!BF129</f>
        <v>0</v>
      </c>
      <c r="P73" s="292">
        <f>+'7.  Persistence Report'!BG129</f>
        <v>0</v>
      </c>
      <c r="Q73" s="292">
        <v>12</v>
      </c>
      <c r="R73" s="292">
        <f>+'7.  Persistence Report'!P129</f>
        <v>0</v>
      </c>
      <c r="S73" s="292">
        <f>+'7.  Persistence Report'!Q129</f>
        <v>0</v>
      </c>
      <c r="T73" s="292">
        <f>+'7.  Persistence Report'!R129</f>
        <v>0</v>
      </c>
      <c r="U73" s="292">
        <f>+'7.  Persistence Report'!S129</f>
        <v>0</v>
      </c>
      <c r="V73" s="292">
        <f>+'7.  Persistence Report'!T129</f>
        <v>0</v>
      </c>
      <c r="W73" s="292">
        <f>+'7.  Persistence Report'!U129</f>
        <v>0</v>
      </c>
      <c r="X73" s="292">
        <f>+'7.  Persistence Report'!V129</f>
        <v>0</v>
      </c>
      <c r="Y73" s="292">
        <f>+'7.  Persistence Report'!W129</f>
        <v>0</v>
      </c>
      <c r="Z73" s="292">
        <f>+'7.  Persistence Report'!X129</f>
        <v>0</v>
      </c>
      <c r="AA73" s="292">
        <f>+'7.  Persistence Report'!Y129</f>
        <v>0</v>
      </c>
      <c r="AB73" s="292">
        <f>+'7.  Persistence Report'!Z129</f>
        <v>0</v>
      </c>
      <c r="AC73" s="292">
        <f>+'7.  Persistence Report'!AA129</f>
        <v>0</v>
      </c>
      <c r="AD73" s="292">
        <f>+'7.  Persistence Report'!AB129</f>
        <v>0</v>
      </c>
      <c r="AE73" s="406"/>
      <c r="AF73" s="406"/>
      <c r="AG73" s="406">
        <f>+'A. Rate Class Allocations'!R46</f>
        <v>1</v>
      </c>
      <c r="AH73" s="406"/>
      <c r="AI73" s="406"/>
      <c r="AJ73" s="406"/>
      <c r="AK73" s="406"/>
      <c r="AL73" s="411"/>
      <c r="AM73" s="411"/>
      <c r="AN73" s="411"/>
      <c r="AO73" s="411"/>
      <c r="AP73" s="411"/>
      <c r="AQ73" s="411"/>
      <c r="AR73" s="411"/>
      <c r="AS73" s="293">
        <f>SUM(AE73:AR73)</f>
        <v>1</v>
      </c>
    </row>
    <row r="74" spans="1:45" ht="15.5" outlineLevel="1">
      <c r="B74" s="509" t="s">
        <v>266</v>
      </c>
      <c r="C74" s="288" t="s">
        <v>163</v>
      </c>
      <c r="D74" s="292"/>
      <c r="E74" s="292"/>
      <c r="F74" s="292"/>
      <c r="G74" s="292"/>
      <c r="H74" s="292"/>
      <c r="I74" s="292"/>
      <c r="J74" s="292"/>
      <c r="K74" s="292"/>
      <c r="L74" s="292"/>
      <c r="M74" s="292"/>
      <c r="N74" s="292"/>
      <c r="O74" s="292"/>
      <c r="P74" s="292"/>
      <c r="Q74" s="292">
        <f>Q73</f>
        <v>12</v>
      </c>
      <c r="R74" s="292"/>
      <c r="S74" s="292"/>
      <c r="T74" s="292"/>
      <c r="U74" s="292"/>
      <c r="V74" s="292"/>
      <c r="W74" s="292"/>
      <c r="X74" s="292"/>
      <c r="Y74" s="292"/>
      <c r="Z74" s="292"/>
      <c r="AA74" s="292"/>
      <c r="AB74" s="292"/>
      <c r="AC74" s="292"/>
      <c r="AD74" s="292"/>
      <c r="AE74" s="407">
        <f>AE73</f>
        <v>0</v>
      </c>
      <c r="AF74" s="407">
        <f t="shared" ref="AF74" si="125">AF73</f>
        <v>0</v>
      </c>
      <c r="AG74" s="407">
        <f t="shared" ref="AG74" si="126">AG73</f>
        <v>1</v>
      </c>
      <c r="AH74" s="407">
        <f t="shared" ref="AH74" si="127">AH73</f>
        <v>0</v>
      </c>
      <c r="AI74" s="407">
        <f t="shared" ref="AI74" si="128">AI73</f>
        <v>0</v>
      </c>
      <c r="AJ74" s="407">
        <f t="shared" ref="AJ74" si="129">AJ73</f>
        <v>0</v>
      </c>
      <c r="AK74" s="407">
        <f t="shared" ref="AK74" si="130">AK73</f>
        <v>0</v>
      </c>
      <c r="AL74" s="407">
        <f t="shared" ref="AL74" si="131">AL73</f>
        <v>0</v>
      </c>
      <c r="AM74" s="407">
        <f t="shared" ref="AM74" si="132">AM73</f>
        <v>0</v>
      </c>
      <c r="AN74" s="407">
        <f t="shared" ref="AN74" si="133">AN73</f>
        <v>0</v>
      </c>
      <c r="AO74" s="407">
        <f t="shared" ref="AO74" si="134">AO73</f>
        <v>0</v>
      </c>
      <c r="AP74" s="407">
        <f t="shared" ref="AP74" si="135">AP73</f>
        <v>0</v>
      </c>
      <c r="AQ74" s="407">
        <f t="shared" ref="AQ74" si="136">AQ73</f>
        <v>0</v>
      </c>
      <c r="AR74" s="407">
        <f t="shared" ref="AR74" si="137">AR73</f>
        <v>0</v>
      </c>
      <c r="AS74" s="294"/>
    </row>
    <row r="75" spans="1:45" ht="15.5" outlineLevel="1">
      <c r="B75" s="509"/>
      <c r="C75" s="302"/>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418"/>
      <c r="AF75" s="418"/>
      <c r="AG75" s="408"/>
      <c r="AH75" s="408"/>
      <c r="AI75" s="408"/>
      <c r="AJ75" s="408"/>
      <c r="AK75" s="408"/>
      <c r="AL75" s="408"/>
      <c r="AM75" s="408"/>
      <c r="AN75" s="408"/>
      <c r="AO75" s="408"/>
      <c r="AP75" s="408"/>
      <c r="AQ75" s="408"/>
      <c r="AR75" s="408"/>
      <c r="AS75" s="303"/>
    </row>
    <row r="76" spans="1:45" ht="31" outlineLevel="1">
      <c r="A76" s="511">
        <v>13</v>
      </c>
      <c r="B76" s="509" t="s">
        <v>106</v>
      </c>
      <c r="C76" s="288" t="s">
        <v>25</v>
      </c>
      <c r="D76" s="292">
        <f>+'7.  Persistence Report'!AU128</f>
        <v>2241334</v>
      </c>
      <c r="E76" s="292">
        <f>+'7.  Persistence Report'!AV128</f>
        <v>2241334</v>
      </c>
      <c r="F76" s="292">
        <f>+'7.  Persistence Report'!AW128</f>
        <v>2241334</v>
      </c>
      <c r="G76" s="292">
        <f>+'7.  Persistence Report'!AX128</f>
        <v>2241334</v>
      </c>
      <c r="H76" s="292">
        <f>+'7.  Persistence Report'!AY128</f>
        <v>2241334</v>
      </c>
      <c r="I76" s="292">
        <f>+'7.  Persistence Report'!AZ128</f>
        <v>2241334</v>
      </c>
      <c r="J76" s="292">
        <f>+'7.  Persistence Report'!BA128</f>
        <v>2241334</v>
      </c>
      <c r="K76" s="292">
        <f>+'7.  Persistence Report'!BB128</f>
        <v>2241334</v>
      </c>
      <c r="L76" s="292">
        <f>+'7.  Persistence Report'!BC128</f>
        <v>439555</v>
      </c>
      <c r="M76" s="292">
        <f>+'7.  Persistence Report'!BD128</f>
        <v>413680</v>
      </c>
      <c r="N76" s="292">
        <f>+'7.  Persistence Report'!BE128</f>
        <v>265194</v>
      </c>
      <c r="O76" s="292">
        <f>+'7.  Persistence Report'!BF128</f>
        <v>265194</v>
      </c>
      <c r="P76" s="292">
        <f>+'7.  Persistence Report'!BG128</f>
        <v>2948</v>
      </c>
      <c r="Q76" s="292">
        <v>12</v>
      </c>
      <c r="R76" s="292">
        <f>+'7.  Persistence Report'!P128</f>
        <v>313</v>
      </c>
      <c r="S76" s="292">
        <f>+'7.  Persistence Report'!Q128</f>
        <v>313</v>
      </c>
      <c r="T76" s="292">
        <f>+'7.  Persistence Report'!R128</f>
        <v>313</v>
      </c>
      <c r="U76" s="292">
        <f>+'7.  Persistence Report'!S128</f>
        <v>313</v>
      </c>
      <c r="V76" s="292">
        <f>+'7.  Persistence Report'!T128</f>
        <v>313</v>
      </c>
      <c r="W76" s="292">
        <f>+'7.  Persistence Report'!U128</f>
        <v>313</v>
      </c>
      <c r="X76" s="292">
        <f>+'7.  Persistence Report'!V128</f>
        <v>313</v>
      </c>
      <c r="Y76" s="292">
        <f>+'7.  Persistence Report'!W128</f>
        <v>313</v>
      </c>
      <c r="Z76" s="292">
        <f>+'7.  Persistence Report'!X128</f>
        <v>47</v>
      </c>
      <c r="AA76" s="292">
        <f>+'7.  Persistence Report'!Y128</f>
        <v>47</v>
      </c>
      <c r="AB76" s="292">
        <f>+'7.  Persistence Report'!Z128</f>
        <v>15</v>
      </c>
      <c r="AC76" s="292">
        <f>+'7.  Persistence Report'!AA128</f>
        <v>15</v>
      </c>
      <c r="AD76" s="292">
        <f>+'7.  Persistence Report'!AB128</f>
        <v>0</v>
      </c>
      <c r="AE76" s="406"/>
      <c r="AF76" s="406"/>
      <c r="AG76" s="406">
        <f>+'A. Rate Class Allocations'!R47</f>
        <v>1</v>
      </c>
      <c r="AH76" s="406"/>
      <c r="AI76" s="406"/>
      <c r="AJ76" s="406"/>
      <c r="AK76" s="406"/>
      <c r="AL76" s="411"/>
      <c r="AM76" s="411"/>
      <c r="AN76" s="411"/>
      <c r="AO76" s="411"/>
      <c r="AP76" s="411"/>
      <c r="AQ76" s="411"/>
      <c r="AR76" s="411"/>
      <c r="AS76" s="293">
        <f>SUM(AE76:AR76)</f>
        <v>1</v>
      </c>
    </row>
    <row r="77" spans="1:45" ht="15.5" outlineLevel="1">
      <c r="B77" s="509" t="s">
        <v>266</v>
      </c>
      <c r="C77" s="288" t="s">
        <v>163</v>
      </c>
      <c r="D77" s="292"/>
      <c r="E77" s="292"/>
      <c r="F77" s="292"/>
      <c r="G77" s="292"/>
      <c r="H77" s="292"/>
      <c r="I77" s="292"/>
      <c r="J77" s="292"/>
      <c r="K77" s="292"/>
      <c r="L77" s="292"/>
      <c r="M77" s="292"/>
      <c r="N77" s="292"/>
      <c r="O77" s="292"/>
      <c r="P77" s="292"/>
      <c r="Q77" s="292">
        <f>Q76</f>
        <v>12</v>
      </c>
      <c r="R77" s="292"/>
      <c r="S77" s="292"/>
      <c r="T77" s="292"/>
      <c r="U77" s="292"/>
      <c r="V77" s="292"/>
      <c r="W77" s="292"/>
      <c r="X77" s="292"/>
      <c r="Y77" s="292"/>
      <c r="Z77" s="292"/>
      <c r="AA77" s="292"/>
      <c r="AB77" s="292"/>
      <c r="AC77" s="292"/>
      <c r="AD77" s="292"/>
      <c r="AE77" s="407">
        <f>AE76</f>
        <v>0</v>
      </c>
      <c r="AF77" s="407">
        <f t="shared" ref="AF77:AR77" si="138">AF76</f>
        <v>0</v>
      </c>
      <c r="AG77" s="407">
        <f t="shared" si="138"/>
        <v>1</v>
      </c>
      <c r="AH77" s="407">
        <f t="shared" si="138"/>
        <v>0</v>
      </c>
      <c r="AI77" s="407">
        <f t="shared" si="138"/>
        <v>0</v>
      </c>
      <c r="AJ77" s="407">
        <f t="shared" si="138"/>
        <v>0</v>
      </c>
      <c r="AK77" s="407">
        <f t="shared" si="138"/>
        <v>0</v>
      </c>
      <c r="AL77" s="407">
        <f t="shared" si="138"/>
        <v>0</v>
      </c>
      <c r="AM77" s="407">
        <f t="shared" si="138"/>
        <v>0</v>
      </c>
      <c r="AN77" s="407">
        <f t="shared" si="138"/>
        <v>0</v>
      </c>
      <c r="AO77" s="407">
        <f t="shared" si="138"/>
        <v>0</v>
      </c>
      <c r="AP77" s="407">
        <f t="shared" si="138"/>
        <v>0</v>
      </c>
      <c r="AQ77" s="407">
        <f t="shared" si="138"/>
        <v>0</v>
      </c>
      <c r="AR77" s="407">
        <f t="shared" si="138"/>
        <v>0</v>
      </c>
      <c r="AS77" s="303"/>
    </row>
    <row r="78" spans="1:45" ht="15.5" outlineLevel="1">
      <c r="B78" s="509"/>
      <c r="C78" s="302"/>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408"/>
      <c r="AF78" s="408"/>
      <c r="AG78" s="408"/>
      <c r="AH78" s="408"/>
      <c r="AI78" s="408"/>
      <c r="AJ78" s="408"/>
      <c r="AK78" s="408"/>
      <c r="AL78" s="408"/>
      <c r="AM78" s="408"/>
      <c r="AN78" s="408"/>
      <c r="AO78" s="408"/>
      <c r="AP78" s="408"/>
      <c r="AQ78" s="408"/>
      <c r="AR78" s="408"/>
      <c r="AS78" s="303"/>
    </row>
    <row r="79" spans="1:45" ht="15.5" outlineLevel="1">
      <c r="B79" s="285" t="s">
        <v>107</v>
      </c>
      <c r="C79" s="286"/>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287"/>
      <c r="AE79" s="410"/>
      <c r="AF79" s="410"/>
      <c r="AG79" s="410"/>
      <c r="AH79" s="410"/>
      <c r="AI79" s="410"/>
      <c r="AJ79" s="410"/>
      <c r="AK79" s="410"/>
      <c r="AL79" s="410"/>
      <c r="AM79" s="410"/>
      <c r="AN79" s="410"/>
      <c r="AO79" s="410"/>
      <c r="AP79" s="410"/>
      <c r="AQ79" s="410"/>
      <c r="AR79" s="410"/>
      <c r="AS79" s="289"/>
    </row>
    <row r="80" spans="1:45" ht="15.5" outlineLevel="1">
      <c r="A80" s="511">
        <v>14</v>
      </c>
      <c r="B80" s="312" t="s">
        <v>108</v>
      </c>
      <c r="C80" s="288" t="s">
        <v>25</v>
      </c>
      <c r="D80" s="292">
        <f>+'7.  Persistence Report'!AU130</f>
        <v>905582</v>
      </c>
      <c r="E80" s="292">
        <f>+'7.  Persistence Report'!AV130</f>
        <v>745372</v>
      </c>
      <c r="F80" s="292">
        <f>+'7.  Persistence Report'!AW130</f>
        <v>712383</v>
      </c>
      <c r="G80" s="292">
        <f>+'7.  Persistence Report'!AX130</f>
        <v>679393</v>
      </c>
      <c r="H80" s="292">
        <f>+'7.  Persistence Report'!AY130</f>
        <v>679393</v>
      </c>
      <c r="I80" s="292">
        <f>+'7.  Persistence Report'!AZ130</f>
        <v>679393</v>
      </c>
      <c r="J80" s="292">
        <f>+'7.  Persistence Report'!BA130</f>
        <v>679393</v>
      </c>
      <c r="K80" s="292">
        <f>+'7.  Persistence Report'!BB130</f>
        <v>679393</v>
      </c>
      <c r="L80" s="292">
        <f>+'7.  Persistence Report'!BC130</f>
        <v>446526</v>
      </c>
      <c r="M80" s="292">
        <f>+'7.  Persistence Report'!BD130</f>
        <v>411387</v>
      </c>
      <c r="N80" s="292">
        <f>+'7.  Persistence Report'!BE130</f>
        <v>411387</v>
      </c>
      <c r="O80" s="292">
        <f>+'7.  Persistence Report'!BF130</f>
        <v>404190</v>
      </c>
      <c r="P80" s="292">
        <f>+'7.  Persistence Report'!BG130</f>
        <v>387212</v>
      </c>
      <c r="Q80" s="292">
        <v>12</v>
      </c>
      <c r="R80" s="292">
        <f>+'7.  Persistence Report'!P130</f>
        <v>117</v>
      </c>
      <c r="S80" s="292">
        <f>+'7.  Persistence Report'!Q130</f>
        <v>108</v>
      </c>
      <c r="T80" s="292">
        <f>+'7.  Persistence Report'!R130</f>
        <v>107</v>
      </c>
      <c r="U80" s="292">
        <f>+'7.  Persistence Report'!S130</f>
        <v>105</v>
      </c>
      <c r="V80" s="292">
        <f>+'7.  Persistence Report'!T130</f>
        <v>105</v>
      </c>
      <c r="W80" s="292">
        <f>+'7.  Persistence Report'!U130</f>
        <v>105</v>
      </c>
      <c r="X80" s="292">
        <f>+'7.  Persistence Report'!V130</f>
        <v>105</v>
      </c>
      <c r="Y80" s="292">
        <f>+'7.  Persistence Report'!W130</f>
        <v>105</v>
      </c>
      <c r="Z80" s="292">
        <f>+'7.  Persistence Report'!X130</f>
        <v>93</v>
      </c>
      <c r="AA80" s="292">
        <f>+'7.  Persistence Report'!Y130</f>
        <v>55</v>
      </c>
      <c r="AB80" s="292">
        <f>+'7.  Persistence Report'!Z130</f>
        <v>55</v>
      </c>
      <c r="AC80" s="292">
        <f>+'7.  Persistence Report'!AA130</f>
        <v>55</v>
      </c>
      <c r="AD80" s="292">
        <f>+'7.  Persistence Report'!AB130</f>
        <v>50</v>
      </c>
      <c r="AE80" s="522">
        <f>+'A. Rate Class Allocations'!P49</f>
        <v>1</v>
      </c>
      <c r="AF80" s="406"/>
      <c r="AG80" s="406"/>
      <c r="AH80" s="406"/>
      <c r="AI80" s="406"/>
      <c r="AJ80" s="406"/>
      <c r="AK80" s="406"/>
      <c r="AL80" s="406"/>
      <c r="AM80" s="406"/>
      <c r="AN80" s="406"/>
      <c r="AO80" s="406"/>
      <c r="AP80" s="406"/>
      <c r="AQ80" s="406"/>
      <c r="AR80" s="406"/>
      <c r="AS80" s="293">
        <f>SUM(AE80:AR80)</f>
        <v>1</v>
      </c>
    </row>
    <row r="81" spans="1:46" ht="15.5" outlineLevel="1">
      <c r="B81" s="291" t="s">
        <v>266</v>
      </c>
      <c r="C81" s="288" t="s">
        <v>163</v>
      </c>
      <c r="D81" s="292"/>
      <c r="E81" s="292"/>
      <c r="F81" s="292"/>
      <c r="G81" s="292"/>
      <c r="H81" s="292"/>
      <c r="I81" s="292"/>
      <c r="J81" s="292"/>
      <c r="K81" s="292"/>
      <c r="L81" s="292"/>
      <c r="M81" s="292"/>
      <c r="N81" s="292"/>
      <c r="O81" s="292"/>
      <c r="P81" s="292"/>
      <c r="Q81" s="292">
        <f>Q80</f>
        <v>12</v>
      </c>
      <c r="R81" s="292"/>
      <c r="S81" s="292"/>
      <c r="T81" s="292"/>
      <c r="U81" s="292"/>
      <c r="V81" s="292"/>
      <c r="W81" s="292"/>
      <c r="X81" s="292"/>
      <c r="Y81" s="292"/>
      <c r="Z81" s="292"/>
      <c r="AA81" s="292"/>
      <c r="AB81" s="292"/>
      <c r="AC81" s="292"/>
      <c r="AD81" s="292"/>
      <c r="AE81" s="407">
        <f>AE80</f>
        <v>1</v>
      </c>
      <c r="AF81" s="407">
        <f t="shared" ref="AF81" si="139">AF80</f>
        <v>0</v>
      </c>
      <c r="AG81" s="407">
        <f t="shared" ref="AG81" si="140">AG80</f>
        <v>0</v>
      </c>
      <c r="AH81" s="407">
        <f t="shared" ref="AH81" si="141">AH80</f>
        <v>0</v>
      </c>
      <c r="AI81" s="407">
        <f t="shared" ref="AI81" si="142">AI80</f>
        <v>0</v>
      </c>
      <c r="AJ81" s="407">
        <f>AJ80</f>
        <v>0</v>
      </c>
      <c r="AK81" s="407">
        <f t="shared" ref="AK81" si="143">AK80</f>
        <v>0</v>
      </c>
      <c r="AL81" s="407">
        <f t="shared" ref="AL81" si="144">AL80</f>
        <v>0</v>
      </c>
      <c r="AM81" s="407">
        <f t="shared" ref="AM81" si="145">AM80</f>
        <v>0</v>
      </c>
      <c r="AN81" s="407">
        <f t="shared" ref="AN81" si="146">AN80</f>
        <v>0</v>
      </c>
      <c r="AO81" s="407">
        <f t="shared" ref="AO81" si="147">AO80</f>
        <v>0</v>
      </c>
      <c r="AP81" s="407">
        <f t="shared" ref="AP81" si="148">AP80</f>
        <v>0</v>
      </c>
      <c r="AQ81" s="407">
        <f t="shared" ref="AQ81" si="149">AQ80</f>
        <v>0</v>
      </c>
      <c r="AR81" s="407">
        <f t="shared" ref="AR81" si="150">AR80</f>
        <v>0</v>
      </c>
      <c r="AS81" s="294"/>
    </row>
    <row r="82" spans="1:46" s="504" customFormat="1" ht="15.5" outlineLevel="1">
      <c r="A82" s="512"/>
      <c r="B82" s="291"/>
      <c r="C82" s="288"/>
      <c r="D82" s="288"/>
      <c r="E82" s="288"/>
      <c r="F82" s="288"/>
      <c r="G82" s="288"/>
      <c r="H82" s="288"/>
      <c r="I82" s="288"/>
      <c r="J82" s="288"/>
      <c r="K82" s="288"/>
      <c r="L82" s="288"/>
      <c r="M82" s="288"/>
      <c r="N82" s="288"/>
      <c r="O82" s="288"/>
      <c r="P82" s="288"/>
      <c r="Q82" s="464"/>
      <c r="R82" s="288"/>
      <c r="S82" s="288"/>
      <c r="T82" s="288"/>
      <c r="U82" s="288"/>
      <c r="V82" s="288"/>
      <c r="W82" s="288"/>
      <c r="X82" s="288"/>
      <c r="Y82" s="288"/>
      <c r="Z82" s="288"/>
      <c r="AA82" s="288"/>
      <c r="AB82" s="288"/>
      <c r="AC82" s="288"/>
      <c r="AD82" s="288"/>
      <c r="AE82" s="407"/>
      <c r="AF82" s="407"/>
      <c r="AG82" s="407"/>
      <c r="AH82" s="407"/>
      <c r="AI82" s="407"/>
      <c r="AJ82" s="407"/>
      <c r="AK82" s="407"/>
      <c r="AL82" s="407"/>
      <c r="AM82" s="407"/>
      <c r="AN82" s="407"/>
      <c r="AO82" s="407"/>
      <c r="AP82" s="407"/>
      <c r="AQ82" s="407"/>
      <c r="AR82" s="407"/>
      <c r="AS82" s="505"/>
      <c r="AT82" s="616"/>
    </row>
    <row r="83" spans="1:46" s="306" customFormat="1" ht="15.5" outlineLevel="1">
      <c r="A83" s="512"/>
      <c r="B83" s="285" t="s">
        <v>486</v>
      </c>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408"/>
      <c r="AF83" s="408"/>
      <c r="AG83" s="408"/>
      <c r="AH83" s="408"/>
      <c r="AI83" s="408"/>
      <c r="AJ83" s="408"/>
      <c r="AK83" s="412"/>
      <c r="AL83" s="412"/>
      <c r="AM83" s="412"/>
      <c r="AN83" s="412"/>
      <c r="AO83" s="412"/>
      <c r="AP83" s="412"/>
      <c r="AQ83" s="412"/>
      <c r="AR83" s="412"/>
      <c r="AS83" s="506"/>
      <c r="AT83" s="617"/>
    </row>
    <row r="84" spans="1:46" ht="15.5" outlineLevel="1">
      <c r="A84" s="511">
        <v>15</v>
      </c>
      <c r="B84" s="291" t="s">
        <v>491</v>
      </c>
      <c r="C84" s="288" t="s">
        <v>25</v>
      </c>
      <c r="D84" s="292"/>
      <c r="E84" s="292"/>
      <c r="F84" s="292"/>
      <c r="G84" s="292"/>
      <c r="H84" s="292"/>
      <c r="I84" s="292"/>
      <c r="J84" s="292"/>
      <c r="K84" s="292"/>
      <c r="L84" s="292"/>
      <c r="M84" s="292"/>
      <c r="N84" s="292"/>
      <c r="O84" s="292"/>
      <c r="P84" s="292"/>
      <c r="Q84" s="292">
        <v>0</v>
      </c>
      <c r="R84" s="292"/>
      <c r="S84" s="292"/>
      <c r="T84" s="292"/>
      <c r="U84" s="292"/>
      <c r="V84" s="292"/>
      <c r="W84" s="292"/>
      <c r="X84" s="292"/>
      <c r="Y84" s="292"/>
      <c r="Z84" s="292"/>
      <c r="AA84" s="292"/>
      <c r="AB84" s="292"/>
      <c r="AC84" s="292"/>
      <c r="AD84" s="292"/>
      <c r="AE84" s="406"/>
      <c r="AF84" s="406"/>
      <c r="AG84" s="406"/>
      <c r="AH84" s="406"/>
      <c r="AI84" s="406"/>
      <c r="AJ84" s="406"/>
      <c r="AK84" s="406"/>
      <c r="AL84" s="406"/>
      <c r="AM84" s="406"/>
      <c r="AN84" s="406"/>
      <c r="AO84" s="406"/>
      <c r="AP84" s="406"/>
      <c r="AQ84" s="406"/>
      <c r="AR84" s="406"/>
      <c r="AS84" s="293">
        <f>SUM(AE84:AR84)</f>
        <v>0</v>
      </c>
    </row>
    <row r="85" spans="1:46" ht="15.5" outlineLevel="1">
      <c r="B85" s="291" t="s">
        <v>266</v>
      </c>
      <c r="C85" s="288" t="s">
        <v>163</v>
      </c>
      <c r="D85" s="292"/>
      <c r="E85" s="292"/>
      <c r="F85" s="292"/>
      <c r="G85" s="292"/>
      <c r="H85" s="292"/>
      <c r="I85" s="292"/>
      <c r="J85" s="292"/>
      <c r="K85" s="292"/>
      <c r="L85" s="292"/>
      <c r="M85" s="292"/>
      <c r="N85" s="292"/>
      <c r="O85" s="292"/>
      <c r="P85" s="292"/>
      <c r="Q85" s="292">
        <f>Q84</f>
        <v>0</v>
      </c>
      <c r="R85" s="292"/>
      <c r="S85" s="292"/>
      <c r="T85" s="292"/>
      <c r="U85" s="292"/>
      <c r="V85" s="292"/>
      <c r="W85" s="292"/>
      <c r="X85" s="292"/>
      <c r="Y85" s="292"/>
      <c r="Z85" s="292"/>
      <c r="AA85" s="292"/>
      <c r="AB85" s="292"/>
      <c r="AC85" s="292"/>
      <c r="AD85" s="292"/>
      <c r="AE85" s="407">
        <f>AE84</f>
        <v>0</v>
      </c>
      <c r="AF85" s="407">
        <f t="shared" ref="AF85:AI85" si="151">AF84</f>
        <v>0</v>
      </c>
      <c r="AG85" s="407">
        <f t="shared" si="151"/>
        <v>0</v>
      </c>
      <c r="AH85" s="407">
        <f t="shared" si="151"/>
        <v>0</v>
      </c>
      <c r="AI85" s="407">
        <f t="shared" si="151"/>
        <v>0</v>
      </c>
      <c r="AJ85" s="407">
        <f>AJ84</f>
        <v>0</v>
      </c>
      <c r="AK85" s="407">
        <f t="shared" ref="AK85:AR85" si="152">AK84</f>
        <v>0</v>
      </c>
      <c r="AL85" s="407">
        <f t="shared" si="152"/>
        <v>0</v>
      </c>
      <c r="AM85" s="407">
        <f t="shared" si="152"/>
        <v>0</v>
      </c>
      <c r="AN85" s="407">
        <f t="shared" si="152"/>
        <v>0</v>
      </c>
      <c r="AO85" s="407">
        <f t="shared" si="152"/>
        <v>0</v>
      </c>
      <c r="AP85" s="407">
        <f t="shared" si="152"/>
        <v>0</v>
      </c>
      <c r="AQ85" s="407">
        <f t="shared" si="152"/>
        <v>0</v>
      </c>
      <c r="AR85" s="407">
        <f t="shared" si="152"/>
        <v>0</v>
      </c>
      <c r="AS85" s="294"/>
    </row>
    <row r="86" spans="1:46" ht="15.5" outlineLevel="1">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408"/>
      <c r="AF86" s="408"/>
      <c r="AG86" s="408"/>
      <c r="AH86" s="408"/>
      <c r="AI86" s="408"/>
      <c r="AJ86" s="408"/>
      <c r="AK86" s="408"/>
      <c r="AL86" s="408"/>
      <c r="AM86" s="408"/>
      <c r="AN86" s="408"/>
      <c r="AO86" s="408"/>
      <c r="AP86" s="408"/>
      <c r="AQ86" s="408"/>
      <c r="AR86" s="408"/>
      <c r="AS86" s="303"/>
    </row>
    <row r="87" spans="1:46" s="280" customFormat="1" ht="15.5" outlineLevel="1">
      <c r="A87" s="511">
        <v>16</v>
      </c>
      <c r="B87" s="321" t="s">
        <v>487</v>
      </c>
      <c r="C87" s="288" t="s">
        <v>25</v>
      </c>
      <c r="D87" s="292"/>
      <c r="E87" s="292"/>
      <c r="F87" s="292"/>
      <c r="G87" s="292"/>
      <c r="H87" s="292"/>
      <c r="I87" s="292"/>
      <c r="J87" s="292"/>
      <c r="K87" s="292"/>
      <c r="L87" s="292"/>
      <c r="M87" s="292"/>
      <c r="N87" s="292"/>
      <c r="O87" s="292"/>
      <c r="P87" s="292"/>
      <c r="Q87" s="292">
        <v>0</v>
      </c>
      <c r="R87" s="292"/>
      <c r="S87" s="292"/>
      <c r="T87" s="292"/>
      <c r="U87" s="292"/>
      <c r="V87" s="292"/>
      <c r="W87" s="292"/>
      <c r="X87" s="292"/>
      <c r="Y87" s="292"/>
      <c r="Z87" s="292"/>
      <c r="AA87" s="292"/>
      <c r="AB87" s="292"/>
      <c r="AC87" s="292"/>
      <c r="AD87" s="292"/>
      <c r="AE87" s="406"/>
      <c r="AF87" s="406"/>
      <c r="AG87" s="406"/>
      <c r="AH87" s="406"/>
      <c r="AI87" s="406"/>
      <c r="AJ87" s="406"/>
      <c r="AK87" s="406"/>
      <c r="AL87" s="406"/>
      <c r="AM87" s="406"/>
      <c r="AN87" s="406"/>
      <c r="AO87" s="406"/>
      <c r="AP87" s="406"/>
      <c r="AQ87" s="406"/>
      <c r="AR87" s="406"/>
      <c r="AS87" s="293">
        <f>SUM(AE87:AR87)</f>
        <v>0</v>
      </c>
    </row>
    <row r="88" spans="1:46" s="280" customFormat="1" ht="15.5" outlineLevel="1">
      <c r="A88" s="511"/>
      <c r="B88" s="321" t="s">
        <v>266</v>
      </c>
      <c r="C88" s="288" t="s">
        <v>163</v>
      </c>
      <c r="D88" s="292"/>
      <c r="E88" s="292"/>
      <c r="F88" s="292"/>
      <c r="G88" s="292"/>
      <c r="H88" s="292"/>
      <c r="I88" s="292"/>
      <c r="J88" s="292"/>
      <c r="K88" s="292"/>
      <c r="L88" s="292"/>
      <c r="M88" s="292"/>
      <c r="N88" s="292"/>
      <c r="O88" s="292"/>
      <c r="P88" s="292"/>
      <c r="Q88" s="292">
        <f>Q87</f>
        <v>0</v>
      </c>
      <c r="R88" s="292"/>
      <c r="S88" s="292"/>
      <c r="T88" s="292"/>
      <c r="U88" s="292"/>
      <c r="V88" s="292"/>
      <c r="W88" s="292"/>
      <c r="X88" s="292"/>
      <c r="Y88" s="292"/>
      <c r="Z88" s="292"/>
      <c r="AA88" s="292"/>
      <c r="AB88" s="292"/>
      <c r="AC88" s="292"/>
      <c r="AD88" s="292"/>
      <c r="AE88" s="407">
        <f>AE87</f>
        <v>0</v>
      </c>
      <c r="AF88" s="407">
        <f t="shared" ref="AF88:AI88" si="153">AF87</f>
        <v>0</v>
      </c>
      <c r="AG88" s="407">
        <f t="shared" si="153"/>
        <v>0</v>
      </c>
      <c r="AH88" s="407">
        <f t="shared" si="153"/>
        <v>0</v>
      </c>
      <c r="AI88" s="407">
        <f t="shared" si="153"/>
        <v>0</v>
      </c>
      <c r="AJ88" s="407">
        <f>AJ87</f>
        <v>0</v>
      </c>
      <c r="AK88" s="407">
        <f t="shared" ref="AK88:AR88" si="154">AK87</f>
        <v>0</v>
      </c>
      <c r="AL88" s="407">
        <f t="shared" si="154"/>
        <v>0</v>
      </c>
      <c r="AM88" s="407">
        <f t="shared" si="154"/>
        <v>0</v>
      </c>
      <c r="AN88" s="407">
        <f t="shared" si="154"/>
        <v>0</v>
      </c>
      <c r="AO88" s="407">
        <f t="shared" si="154"/>
        <v>0</v>
      </c>
      <c r="AP88" s="407">
        <f t="shared" si="154"/>
        <v>0</v>
      </c>
      <c r="AQ88" s="407">
        <f t="shared" si="154"/>
        <v>0</v>
      </c>
      <c r="AR88" s="407">
        <f t="shared" si="154"/>
        <v>0</v>
      </c>
      <c r="AS88" s="294"/>
    </row>
    <row r="89" spans="1:46" s="280" customFormat="1" ht="15.5" outlineLevel="1">
      <c r="A89" s="511"/>
      <c r="B89" s="321"/>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408"/>
      <c r="AF89" s="408"/>
      <c r="AG89" s="408"/>
      <c r="AH89" s="408"/>
      <c r="AI89" s="408"/>
      <c r="AJ89" s="408"/>
      <c r="AK89" s="412"/>
      <c r="AL89" s="412"/>
      <c r="AM89" s="412"/>
      <c r="AN89" s="412"/>
      <c r="AO89" s="412"/>
      <c r="AP89" s="412"/>
      <c r="AQ89" s="412"/>
      <c r="AR89" s="412"/>
      <c r="AS89" s="310"/>
    </row>
    <row r="90" spans="1:46" ht="15.5" outlineLevel="1">
      <c r="B90" s="508" t="s">
        <v>492</v>
      </c>
      <c r="C90" s="317"/>
      <c r="D90" s="287"/>
      <c r="E90" s="286"/>
      <c r="F90" s="286"/>
      <c r="G90" s="286"/>
      <c r="H90" s="286"/>
      <c r="I90" s="286"/>
      <c r="J90" s="286"/>
      <c r="K90" s="286"/>
      <c r="L90" s="286"/>
      <c r="M90" s="286"/>
      <c r="N90" s="286"/>
      <c r="O90" s="286"/>
      <c r="P90" s="286"/>
      <c r="Q90" s="287"/>
      <c r="R90" s="286"/>
      <c r="S90" s="286"/>
      <c r="T90" s="286"/>
      <c r="U90" s="286"/>
      <c r="V90" s="286"/>
      <c r="W90" s="286"/>
      <c r="X90" s="286"/>
      <c r="Y90" s="286"/>
      <c r="Z90" s="286"/>
      <c r="AA90" s="286"/>
      <c r="AB90" s="286"/>
      <c r="AC90" s="286"/>
      <c r="AD90" s="286"/>
      <c r="AE90" s="410"/>
      <c r="AF90" s="410"/>
      <c r="AG90" s="410"/>
      <c r="AH90" s="410"/>
      <c r="AI90" s="410"/>
      <c r="AJ90" s="410"/>
      <c r="AK90" s="410"/>
      <c r="AL90" s="410"/>
      <c r="AM90" s="410"/>
      <c r="AN90" s="410"/>
      <c r="AO90" s="410"/>
      <c r="AP90" s="410"/>
      <c r="AQ90" s="410"/>
      <c r="AR90" s="410"/>
      <c r="AS90" s="289"/>
    </row>
    <row r="91" spans="1:46" ht="15.5" outlineLevel="1">
      <c r="A91" s="511">
        <v>17</v>
      </c>
      <c r="B91" s="509" t="s">
        <v>112</v>
      </c>
      <c r="C91" s="288" t="s">
        <v>25</v>
      </c>
      <c r="D91" s="292"/>
      <c r="E91" s="292"/>
      <c r="F91" s="292"/>
      <c r="G91" s="292"/>
      <c r="H91" s="292"/>
      <c r="I91" s="292"/>
      <c r="J91" s="292"/>
      <c r="K91" s="292"/>
      <c r="L91" s="292"/>
      <c r="M91" s="292"/>
      <c r="N91" s="292"/>
      <c r="O91" s="292"/>
      <c r="P91" s="292"/>
      <c r="Q91" s="292">
        <v>12</v>
      </c>
      <c r="R91" s="292"/>
      <c r="S91" s="292"/>
      <c r="T91" s="292"/>
      <c r="U91" s="292"/>
      <c r="V91" s="292"/>
      <c r="W91" s="292"/>
      <c r="X91" s="292"/>
      <c r="Y91" s="292"/>
      <c r="Z91" s="292"/>
      <c r="AA91" s="292"/>
      <c r="AB91" s="292"/>
      <c r="AC91" s="292"/>
      <c r="AD91" s="292"/>
      <c r="AE91" s="422"/>
      <c r="AF91" s="406"/>
      <c r="AG91" s="406"/>
      <c r="AH91" s="406"/>
      <c r="AI91" s="406"/>
      <c r="AJ91" s="406"/>
      <c r="AK91" s="406"/>
      <c r="AL91" s="411"/>
      <c r="AM91" s="411"/>
      <c r="AN91" s="411"/>
      <c r="AO91" s="411"/>
      <c r="AP91" s="411"/>
      <c r="AQ91" s="411"/>
      <c r="AR91" s="411"/>
      <c r="AS91" s="293">
        <f>SUM(AE91:AR91)</f>
        <v>0</v>
      </c>
    </row>
    <row r="92" spans="1:46" ht="15.5" outlineLevel="1">
      <c r="B92" s="291" t="s">
        <v>266</v>
      </c>
      <c r="C92" s="288" t="s">
        <v>163</v>
      </c>
      <c r="D92" s="292"/>
      <c r="E92" s="292"/>
      <c r="F92" s="292"/>
      <c r="G92" s="292"/>
      <c r="H92" s="292"/>
      <c r="I92" s="292"/>
      <c r="J92" s="292"/>
      <c r="K92" s="292"/>
      <c r="L92" s="292"/>
      <c r="M92" s="292"/>
      <c r="N92" s="292"/>
      <c r="O92" s="292"/>
      <c r="P92" s="292"/>
      <c r="Q92" s="292">
        <f>Q91</f>
        <v>12</v>
      </c>
      <c r="R92" s="292"/>
      <c r="S92" s="292"/>
      <c r="T92" s="292"/>
      <c r="U92" s="292"/>
      <c r="V92" s="292"/>
      <c r="W92" s="292"/>
      <c r="X92" s="292"/>
      <c r="Y92" s="292"/>
      <c r="Z92" s="292"/>
      <c r="AA92" s="292"/>
      <c r="AB92" s="292"/>
      <c r="AC92" s="292"/>
      <c r="AD92" s="292"/>
      <c r="AE92" s="407">
        <f>AE91</f>
        <v>0</v>
      </c>
      <c r="AF92" s="407">
        <f t="shared" ref="AF92:AR92" si="155">AF91</f>
        <v>0</v>
      </c>
      <c r="AG92" s="407">
        <f t="shared" si="155"/>
        <v>0</v>
      </c>
      <c r="AH92" s="407">
        <f t="shared" si="155"/>
        <v>0</v>
      </c>
      <c r="AI92" s="407">
        <f t="shared" si="155"/>
        <v>0</v>
      </c>
      <c r="AJ92" s="407">
        <f t="shared" si="155"/>
        <v>0</v>
      </c>
      <c r="AK92" s="407">
        <f t="shared" si="155"/>
        <v>0</v>
      </c>
      <c r="AL92" s="407">
        <f t="shared" si="155"/>
        <v>0</v>
      </c>
      <c r="AM92" s="407">
        <f t="shared" si="155"/>
        <v>0</v>
      </c>
      <c r="AN92" s="407">
        <f t="shared" si="155"/>
        <v>0</v>
      </c>
      <c r="AO92" s="407">
        <f t="shared" si="155"/>
        <v>0</v>
      </c>
      <c r="AP92" s="407">
        <f t="shared" si="155"/>
        <v>0</v>
      </c>
      <c r="AQ92" s="407">
        <f t="shared" si="155"/>
        <v>0</v>
      </c>
      <c r="AR92" s="407">
        <f t="shared" si="155"/>
        <v>0</v>
      </c>
      <c r="AS92" s="303"/>
    </row>
    <row r="93" spans="1:46" ht="15.5" outlineLevel="1">
      <c r="B93" s="291"/>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418"/>
      <c r="AF93" s="421"/>
      <c r="AG93" s="421"/>
      <c r="AH93" s="421"/>
      <c r="AI93" s="421"/>
      <c r="AJ93" s="421"/>
      <c r="AK93" s="421"/>
      <c r="AL93" s="421"/>
      <c r="AM93" s="421"/>
      <c r="AN93" s="421"/>
      <c r="AO93" s="421"/>
      <c r="AP93" s="421"/>
      <c r="AQ93" s="421"/>
      <c r="AR93" s="421"/>
      <c r="AS93" s="303"/>
    </row>
    <row r="94" spans="1:46" ht="15.5" outlineLevel="1">
      <c r="A94" s="511">
        <v>18</v>
      </c>
      <c r="B94" s="509" t="s">
        <v>109</v>
      </c>
      <c r="C94" s="288" t="s">
        <v>25</v>
      </c>
      <c r="D94" s="292"/>
      <c r="E94" s="292"/>
      <c r="F94" s="292"/>
      <c r="G94" s="292"/>
      <c r="H94" s="292"/>
      <c r="I94" s="292"/>
      <c r="J94" s="292"/>
      <c r="K94" s="292"/>
      <c r="L94" s="292"/>
      <c r="M94" s="292"/>
      <c r="N94" s="292"/>
      <c r="O94" s="292"/>
      <c r="P94" s="292"/>
      <c r="Q94" s="292">
        <v>12</v>
      </c>
      <c r="R94" s="292"/>
      <c r="S94" s="292"/>
      <c r="T94" s="292"/>
      <c r="U94" s="292"/>
      <c r="V94" s="292"/>
      <c r="W94" s="292"/>
      <c r="X94" s="292"/>
      <c r="Y94" s="292"/>
      <c r="Z94" s="292"/>
      <c r="AA94" s="292"/>
      <c r="AB94" s="292"/>
      <c r="AC94" s="292"/>
      <c r="AD94" s="292"/>
      <c r="AE94" s="422"/>
      <c r="AF94" s="406"/>
      <c r="AG94" s="406"/>
      <c r="AH94" s="406"/>
      <c r="AI94" s="406"/>
      <c r="AJ94" s="406"/>
      <c r="AK94" s="406"/>
      <c r="AL94" s="411"/>
      <c r="AM94" s="411"/>
      <c r="AN94" s="411"/>
      <c r="AO94" s="411"/>
      <c r="AP94" s="411"/>
      <c r="AQ94" s="411"/>
      <c r="AR94" s="411"/>
      <c r="AS94" s="293">
        <f>SUM(AE94:AR94)</f>
        <v>0</v>
      </c>
    </row>
    <row r="95" spans="1:46" ht="15.5" outlineLevel="1">
      <c r="B95" s="291" t="s">
        <v>266</v>
      </c>
      <c r="C95" s="288" t="s">
        <v>163</v>
      </c>
      <c r="D95" s="292"/>
      <c r="E95" s="292"/>
      <c r="F95" s="292"/>
      <c r="G95" s="292"/>
      <c r="H95" s="292"/>
      <c r="I95" s="292"/>
      <c r="J95" s="292"/>
      <c r="K95" s="292"/>
      <c r="L95" s="292"/>
      <c r="M95" s="292"/>
      <c r="N95" s="292"/>
      <c r="O95" s="292"/>
      <c r="P95" s="292"/>
      <c r="Q95" s="292">
        <f>Q94</f>
        <v>12</v>
      </c>
      <c r="R95" s="292"/>
      <c r="S95" s="292"/>
      <c r="T95" s="292"/>
      <c r="U95" s="292"/>
      <c r="V95" s="292"/>
      <c r="W95" s="292"/>
      <c r="X95" s="292"/>
      <c r="Y95" s="292"/>
      <c r="Z95" s="292"/>
      <c r="AA95" s="292"/>
      <c r="AB95" s="292"/>
      <c r="AC95" s="292"/>
      <c r="AD95" s="292"/>
      <c r="AE95" s="407">
        <f>AE94</f>
        <v>0</v>
      </c>
      <c r="AF95" s="407">
        <f t="shared" ref="AF95" si="156">AF94</f>
        <v>0</v>
      </c>
      <c r="AG95" s="407">
        <f t="shared" ref="AG95" si="157">AG94</f>
        <v>0</v>
      </c>
      <c r="AH95" s="407">
        <f t="shared" ref="AH95" si="158">AH94</f>
        <v>0</v>
      </c>
      <c r="AI95" s="407">
        <f t="shared" ref="AI95" si="159">AI94</f>
        <v>0</v>
      </c>
      <c r="AJ95" s="407">
        <f t="shared" ref="AJ95" si="160">AJ94</f>
        <v>0</v>
      </c>
      <c r="AK95" s="407">
        <f t="shared" ref="AK95" si="161">AK94</f>
        <v>0</v>
      </c>
      <c r="AL95" s="407">
        <f t="shared" ref="AL95" si="162">AL94</f>
        <v>0</v>
      </c>
      <c r="AM95" s="407">
        <f t="shared" ref="AM95" si="163">AM94</f>
        <v>0</v>
      </c>
      <c r="AN95" s="407">
        <f t="shared" ref="AN95" si="164">AN94</f>
        <v>0</v>
      </c>
      <c r="AO95" s="407">
        <f t="shared" ref="AO95" si="165">AO94</f>
        <v>0</v>
      </c>
      <c r="AP95" s="407">
        <f t="shared" ref="AP95" si="166">AP94</f>
        <v>0</v>
      </c>
      <c r="AQ95" s="407">
        <f t="shared" ref="AQ95" si="167">AQ94</f>
        <v>0</v>
      </c>
      <c r="AR95" s="407">
        <f t="shared" ref="AR95" si="168">AR94</f>
        <v>0</v>
      </c>
      <c r="AS95" s="303"/>
    </row>
    <row r="96" spans="1:46" ht="15.5" outlineLevel="1">
      <c r="B96" s="319"/>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419"/>
      <c r="AF96" s="420"/>
      <c r="AG96" s="420"/>
      <c r="AH96" s="420"/>
      <c r="AI96" s="420"/>
      <c r="AJ96" s="420"/>
      <c r="AK96" s="420"/>
      <c r="AL96" s="420"/>
      <c r="AM96" s="420"/>
      <c r="AN96" s="420"/>
      <c r="AO96" s="420"/>
      <c r="AP96" s="420"/>
      <c r="AQ96" s="420"/>
      <c r="AR96" s="420"/>
      <c r="AS96" s="294"/>
    </row>
    <row r="97" spans="1:45" ht="15.5" outlineLevel="1">
      <c r="A97" s="511">
        <v>19</v>
      </c>
      <c r="B97" s="509" t="s">
        <v>111</v>
      </c>
      <c r="C97" s="288" t="s">
        <v>25</v>
      </c>
      <c r="D97" s="292"/>
      <c r="E97" s="292"/>
      <c r="F97" s="292"/>
      <c r="G97" s="292"/>
      <c r="H97" s="292"/>
      <c r="I97" s="292"/>
      <c r="J97" s="292"/>
      <c r="K97" s="292"/>
      <c r="L97" s="292"/>
      <c r="M97" s="292"/>
      <c r="N97" s="292"/>
      <c r="O97" s="292"/>
      <c r="P97" s="292"/>
      <c r="Q97" s="292">
        <v>12</v>
      </c>
      <c r="R97" s="292"/>
      <c r="S97" s="292"/>
      <c r="T97" s="292"/>
      <c r="U97" s="292"/>
      <c r="V97" s="292"/>
      <c r="W97" s="292"/>
      <c r="X97" s="292"/>
      <c r="Y97" s="292"/>
      <c r="Z97" s="292"/>
      <c r="AA97" s="292"/>
      <c r="AB97" s="292"/>
      <c r="AC97" s="292"/>
      <c r="AD97" s="292"/>
      <c r="AE97" s="422"/>
      <c r="AF97" s="406"/>
      <c r="AG97" s="406"/>
      <c r="AH97" s="406"/>
      <c r="AI97" s="406"/>
      <c r="AJ97" s="406"/>
      <c r="AK97" s="406"/>
      <c r="AL97" s="411"/>
      <c r="AM97" s="411"/>
      <c r="AN97" s="411"/>
      <c r="AO97" s="411"/>
      <c r="AP97" s="411"/>
      <c r="AQ97" s="411"/>
      <c r="AR97" s="411"/>
      <c r="AS97" s="293">
        <f>SUM(AE97:AR97)</f>
        <v>0</v>
      </c>
    </row>
    <row r="98" spans="1:45" ht="15.5" outlineLevel="1">
      <c r="B98" s="291" t="s">
        <v>266</v>
      </c>
      <c r="C98" s="288" t="s">
        <v>163</v>
      </c>
      <c r="D98" s="292"/>
      <c r="E98" s="292"/>
      <c r="F98" s="292"/>
      <c r="G98" s="292"/>
      <c r="H98" s="292"/>
      <c r="I98" s="292"/>
      <c r="J98" s="292"/>
      <c r="K98" s="292"/>
      <c r="L98" s="292"/>
      <c r="M98" s="292"/>
      <c r="N98" s="292"/>
      <c r="O98" s="292"/>
      <c r="P98" s="292"/>
      <c r="Q98" s="292">
        <f>Q97</f>
        <v>12</v>
      </c>
      <c r="R98" s="292"/>
      <c r="S98" s="292"/>
      <c r="T98" s="292"/>
      <c r="U98" s="292"/>
      <c r="V98" s="292"/>
      <c r="W98" s="292"/>
      <c r="X98" s="292"/>
      <c r="Y98" s="292"/>
      <c r="Z98" s="292"/>
      <c r="AA98" s="292"/>
      <c r="AB98" s="292"/>
      <c r="AC98" s="292"/>
      <c r="AD98" s="292"/>
      <c r="AE98" s="407">
        <f>AE97</f>
        <v>0</v>
      </c>
      <c r="AF98" s="407">
        <f t="shared" ref="AF98:AR98" si="169">AF97</f>
        <v>0</v>
      </c>
      <c r="AG98" s="407">
        <f t="shared" si="169"/>
        <v>0</v>
      </c>
      <c r="AH98" s="407">
        <f t="shared" si="169"/>
        <v>0</v>
      </c>
      <c r="AI98" s="407">
        <f t="shared" si="169"/>
        <v>0</v>
      </c>
      <c r="AJ98" s="407">
        <f t="shared" si="169"/>
        <v>0</v>
      </c>
      <c r="AK98" s="407">
        <f t="shared" si="169"/>
        <v>0</v>
      </c>
      <c r="AL98" s="407">
        <f t="shared" si="169"/>
        <v>0</v>
      </c>
      <c r="AM98" s="407">
        <f t="shared" si="169"/>
        <v>0</v>
      </c>
      <c r="AN98" s="407">
        <f t="shared" si="169"/>
        <v>0</v>
      </c>
      <c r="AO98" s="407">
        <f t="shared" si="169"/>
        <v>0</v>
      </c>
      <c r="AP98" s="407">
        <f t="shared" si="169"/>
        <v>0</v>
      </c>
      <c r="AQ98" s="407">
        <f t="shared" si="169"/>
        <v>0</v>
      </c>
      <c r="AR98" s="407">
        <f t="shared" si="169"/>
        <v>0</v>
      </c>
      <c r="AS98" s="294"/>
    </row>
    <row r="99" spans="1:45" ht="15.5" outlineLevel="1">
      <c r="B99" s="319"/>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408"/>
      <c r="AF99" s="408"/>
      <c r="AG99" s="408"/>
      <c r="AH99" s="408"/>
      <c r="AI99" s="408"/>
      <c r="AJ99" s="408"/>
      <c r="AK99" s="408"/>
      <c r="AL99" s="408"/>
      <c r="AM99" s="408"/>
      <c r="AN99" s="408"/>
      <c r="AO99" s="408"/>
      <c r="AP99" s="408"/>
      <c r="AQ99" s="408"/>
      <c r="AR99" s="408"/>
      <c r="AS99" s="303"/>
    </row>
    <row r="100" spans="1:45" ht="15.5" outlineLevel="1">
      <c r="A100" s="511">
        <v>20</v>
      </c>
      <c r="B100" s="509" t="s">
        <v>110</v>
      </c>
      <c r="C100" s="288" t="s">
        <v>25</v>
      </c>
      <c r="D100" s="292"/>
      <c r="E100" s="292"/>
      <c r="F100" s="292"/>
      <c r="G100" s="292"/>
      <c r="H100" s="292"/>
      <c r="I100" s="292"/>
      <c r="J100" s="292"/>
      <c r="K100" s="292"/>
      <c r="L100" s="292"/>
      <c r="M100" s="292"/>
      <c r="N100" s="292"/>
      <c r="O100" s="292"/>
      <c r="P100" s="292"/>
      <c r="Q100" s="292">
        <v>12</v>
      </c>
      <c r="R100" s="292"/>
      <c r="S100" s="292"/>
      <c r="T100" s="292"/>
      <c r="U100" s="292"/>
      <c r="V100" s="292"/>
      <c r="W100" s="292"/>
      <c r="X100" s="292"/>
      <c r="Y100" s="292"/>
      <c r="Z100" s="292"/>
      <c r="AA100" s="292"/>
      <c r="AB100" s="292"/>
      <c r="AC100" s="292"/>
      <c r="AD100" s="292"/>
      <c r="AE100" s="422"/>
      <c r="AF100" s="406"/>
      <c r="AG100" s="406"/>
      <c r="AH100" s="406"/>
      <c r="AI100" s="406"/>
      <c r="AJ100" s="406"/>
      <c r="AK100" s="406"/>
      <c r="AL100" s="411"/>
      <c r="AM100" s="411"/>
      <c r="AN100" s="411"/>
      <c r="AO100" s="411"/>
      <c r="AP100" s="411"/>
      <c r="AQ100" s="411"/>
      <c r="AR100" s="411"/>
      <c r="AS100" s="293">
        <f>SUM(AE100:AR100)</f>
        <v>0</v>
      </c>
    </row>
    <row r="101" spans="1:45" ht="15.5" outlineLevel="1">
      <c r="B101" s="291" t="s">
        <v>266</v>
      </c>
      <c r="C101" s="288" t="s">
        <v>163</v>
      </c>
      <c r="D101" s="292"/>
      <c r="E101" s="292"/>
      <c r="F101" s="292"/>
      <c r="G101" s="292"/>
      <c r="H101" s="292"/>
      <c r="I101" s="292"/>
      <c r="J101" s="292"/>
      <c r="K101" s="292"/>
      <c r="L101" s="292"/>
      <c r="M101" s="292"/>
      <c r="N101" s="292"/>
      <c r="O101" s="292"/>
      <c r="P101" s="292"/>
      <c r="Q101" s="292">
        <f>Q100</f>
        <v>12</v>
      </c>
      <c r="R101" s="292"/>
      <c r="S101" s="292"/>
      <c r="T101" s="292"/>
      <c r="U101" s="292"/>
      <c r="V101" s="292"/>
      <c r="W101" s="292"/>
      <c r="X101" s="292"/>
      <c r="Y101" s="292"/>
      <c r="Z101" s="292"/>
      <c r="AA101" s="292"/>
      <c r="AB101" s="292"/>
      <c r="AC101" s="292"/>
      <c r="AD101" s="292"/>
      <c r="AE101" s="407">
        <f t="shared" ref="AE101:AR101" si="170">AE100</f>
        <v>0</v>
      </c>
      <c r="AF101" s="407">
        <f t="shared" si="170"/>
        <v>0</v>
      </c>
      <c r="AG101" s="407">
        <f t="shared" si="170"/>
        <v>0</v>
      </c>
      <c r="AH101" s="407">
        <f t="shared" si="170"/>
        <v>0</v>
      </c>
      <c r="AI101" s="407">
        <f t="shared" si="170"/>
        <v>0</v>
      </c>
      <c r="AJ101" s="407">
        <f t="shared" si="170"/>
        <v>0</v>
      </c>
      <c r="AK101" s="407">
        <f t="shared" si="170"/>
        <v>0</v>
      </c>
      <c r="AL101" s="407">
        <f t="shared" si="170"/>
        <v>0</v>
      </c>
      <c r="AM101" s="407">
        <f t="shared" si="170"/>
        <v>0</v>
      </c>
      <c r="AN101" s="407">
        <f t="shared" si="170"/>
        <v>0</v>
      </c>
      <c r="AO101" s="407">
        <f t="shared" si="170"/>
        <v>0</v>
      </c>
      <c r="AP101" s="407">
        <f t="shared" si="170"/>
        <v>0</v>
      </c>
      <c r="AQ101" s="407">
        <f t="shared" si="170"/>
        <v>0</v>
      </c>
      <c r="AR101" s="407">
        <f t="shared" si="170"/>
        <v>0</v>
      </c>
      <c r="AS101" s="303"/>
    </row>
    <row r="102" spans="1:45" ht="15.5" outlineLevel="1">
      <c r="B102" s="320"/>
      <c r="C102" s="297"/>
      <c r="D102" s="288"/>
      <c r="E102" s="288"/>
      <c r="F102" s="288"/>
      <c r="G102" s="288"/>
      <c r="H102" s="288"/>
      <c r="I102" s="288"/>
      <c r="J102" s="288"/>
      <c r="K102" s="288"/>
      <c r="L102" s="288"/>
      <c r="M102" s="288"/>
      <c r="N102" s="288"/>
      <c r="O102" s="288"/>
      <c r="P102" s="288"/>
      <c r="Q102" s="297"/>
      <c r="R102" s="288"/>
      <c r="S102" s="288"/>
      <c r="T102" s="288"/>
      <c r="U102" s="288"/>
      <c r="V102" s="288"/>
      <c r="W102" s="288"/>
      <c r="X102" s="288"/>
      <c r="Y102" s="288"/>
      <c r="Z102" s="288"/>
      <c r="AA102" s="288"/>
      <c r="AB102" s="288"/>
      <c r="AC102" s="288"/>
      <c r="AD102" s="288"/>
      <c r="AE102" s="408"/>
      <c r="AF102" s="408"/>
      <c r="AG102" s="408"/>
      <c r="AH102" s="408"/>
      <c r="AI102" s="408"/>
      <c r="AJ102" s="408"/>
      <c r="AK102" s="408"/>
      <c r="AL102" s="408"/>
      <c r="AM102" s="408"/>
      <c r="AN102" s="408"/>
      <c r="AO102" s="408"/>
      <c r="AP102" s="408"/>
      <c r="AQ102" s="408"/>
      <c r="AR102" s="408"/>
      <c r="AS102" s="303"/>
    </row>
    <row r="103" spans="1:45" ht="15.5" outlineLevel="1">
      <c r="B103" s="507" t="s">
        <v>499</v>
      </c>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418"/>
      <c r="AF103" s="421"/>
      <c r="AG103" s="421"/>
      <c r="AH103" s="421"/>
      <c r="AI103" s="421"/>
      <c r="AJ103" s="421"/>
      <c r="AK103" s="421"/>
      <c r="AL103" s="421"/>
      <c r="AM103" s="421"/>
      <c r="AN103" s="421"/>
      <c r="AO103" s="421"/>
      <c r="AP103" s="421"/>
      <c r="AQ103" s="421"/>
      <c r="AR103" s="421"/>
      <c r="AS103" s="303"/>
    </row>
    <row r="104" spans="1:45" ht="15.5" outlineLevel="1">
      <c r="B104" s="285" t="s">
        <v>495</v>
      </c>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418"/>
      <c r="AF104" s="421"/>
      <c r="AG104" s="421"/>
      <c r="AH104" s="421"/>
      <c r="AI104" s="421"/>
      <c r="AJ104" s="421"/>
      <c r="AK104" s="421"/>
      <c r="AL104" s="421"/>
      <c r="AM104" s="421"/>
      <c r="AN104" s="421"/>
      <c r="AO104" s="421"/>
      <c r="AP104" s="421"/>
      <c r="AQ104" s="421"/>
      <c r="AR104" s="421"/>
      <c r="AS104" s="303"/>
    </row>
    <row r="105" spans="1:45" ht="15.5" outlineLevel="1">
      <c r="A105" s="511">
        <v>21</v>
      </c>
      <c r="B105" s="509" t="s">
        <v>113</v>
      </c>
      <c r="C105" s="288" t="s">
        <v>25</v>
      </c>
      <c r="D105" s="292">
        <f>+'7.  Persistence Report'!AU137</f>
        <v>2402517</v>
      </c>
      <c r="E105" s="292">
        <f>+'7.  Persistence Report'!AV137</f>
        <v>2382204</v>
      </c>
      <c r="F105" s="292">
        <f>+'7.  Persistence Report'!AW137</f>
        <v>2382204</v>
      </c>
      <c r="G105" s="292">
        <f>+'7.  Persistence Report'!AX137</f>
        <v>2382204</v>
      </c>
      <c r="H105" s="292">
        <f>+'7.  Persistence Report'!AY137</f>
        <v>2382204</v>
      </c>
      <c r="I105" s="292">
        <f>+'7.  Persistence Report'!AZ137</f>
        <v>2382204</v>
      </c>
      <c r="J105" s="292">
        <f>+'7.  Persistence Report'!BA137</f>
        <v>2382204</v>
      </c>
      <c r="K105" s="292">
        <f>+'7.  Persistence Report'!BB137</f>
        <v>2380739</v>
      </c>
      <c r="L105" s="292">
        <f>+'7.  Persistence Report'!BC137</f>
        <v>2380739</v>
      </c>
      <c r="M105" s="292">
        <f>+'7.  Persistence Report'!BD137</f>
        <v>2380739</v>
      </c>
      <c r="N105" s="292">
        <f>+'7.  Persistence Report'!BE137</f>
        <v>2239039</v>
      </c>
      <c r="O105" s="292">
        <f>+'7.  Persistence Report'!BF137</f>
        <v>2228025</v>
      </c>
      <c r="P105" s="292">
        <f>+'7.  Persistence Report'!BG137</f>
        <v>2228025</v>
      </c>
      <c r="Q105" s="288"/>
      <c r="R105" s="292">
        <f>+'7.  Persistence Report'!P137</f>
        <v>154</v>
      </c>
      <c r="S105" s="292">
        <f>+'7.  Persistence Report'!Q137</f>
        <v>153</v>
      </c>
      <c r="T105" s="292">
        <f>+'7.  Persistence Report'!R137</f>
        <v>153</v>
      </c>
      <c r="U105" s="292">
        <f>+'7.  Persistence Report'!S137</f>
        <v>153</v>
      </c>
      <c r="V105" s="292">
        <f>+'7.  Persistence Report'!T137</f>
        <v>153</v>
      </c>
      <c r="W105" s="292">
        <f>+'7.  Persistence Report'!U137</f>
        <v>153</v>
      </c>
      <c r="X105" s="292">
        <f>+'7.  Persistence Report'!V137</f>
        <v>153</v>
      </c>
      <c r="Y105" s="292">
        <f>+'7.  Persistence Report'!W137</f>
        <v>152</v>
      </c>
      <c r="Z105" s="292">
        <f>+'7.  Persistence Report'!X137</f>
        <v>152</v>
      </c>
      <c r="AA105" s="292">
        <f>+'7.  Persistence Report'!Y137</f>
        <v>152</v>
      </c>
      <c r="AB105" s="292">
        <f>+'7.  Persistence Report'!Z137</f>
        <v>138</v>
      </c>
      <c r="AC105" s="292">
        <f>+'7.  Persistence Report'!AA137</f>
        <v>138</v>
      </c>
      <c r="AD105" s="292">
        <f>+'7.  Persistence Report'!AB137</f>
        <v>138</v>
      </c>
      <c r="AE105" s="522">
        <f>+'A. Rate Class Allocations'!P52</f>
        <v>1</v>
      </c>
      <c r="AF105" s="406"/>
      <c r="AG105" s="406"/>
      <c r="AH105" s="406"/>
      <c r="AI105" s="406"/>
      <c r="AJ105" s="406"/>
      <c r="AK105" s="406"/>
      <c r="AL105" s="406"/>
      <c r="AM105" s="406"/>
      <c r="AN105" s="406"/>
      <c r="AO105" s="406"/>
      <c r="AP105" s="406"/>
      <c r="AQ105" s="406"/>
      <c r="AR105" s="406"/>
      <c r="AS105" s="293">
        <f>SUM(AE105:AR105)</f>
        <v>1</v>
      </c>
    </row>
    <row r="106" spans="1:45" ht="15.5" outlineLevel="1">
      <c r="B106" s="291" t="s">
        <v>266</v>
      </c>
      <c r="C106" s="288" t="s">
        <v>163</v>
      </c>
      <c r="D106" s="292">
        <f>+'7.  Persistence Report'!AU142</f>
        <v>240363</v>
      </c>
      <c r="E106" s="292">
        <f>+'7.  Persistence Report'!AV142</f>
        <v>236779</v>
      </c>
      <c r="F106" s="292">
        <f>+'7.  Persistence Report'!AW142</f>
        <v>236779</v>
      </c>
      <c r="G106" s="292">
        <f>+'7.  Persistence Report'!AX142</f>
        <v>236779</v>
      </c>
      <c r="H106" s="292">
        <f>+'7.  Persistence Report'!AY142</f>
        <v>236779</v>
      </c>
      <c r="I106" s="292">
        <f>+'7.  Persistence Report'!AZ142</f>
        <v>236779</v>
      </c>
      <c r="J106" s="292">
        <f>+'7.  Persistence Report'!BA142</f>
        <v>236779</v>
      </c>
      <c r="K106" s="292">
        <f>+'7.  Persistence Report'!BB142</f>
        <v>236622</v>
      </c>
      <c r="L106" s="292">
        <f>+'7.  Persistence Report'!BC142</f>
        <v>236622</v>
      </c>
      <c r="M106" s="292">
        <f>+'7.  Persistence Report'!BD142</f>
        <v>236622</v>
      </c>
      <c r="N106" s="292">
        <f>+'7.  Persistence Report'!BE142</f>
        <v>222125</v>
      </c>
      <c r="O106" s="292">
        <f>+'7.  Persistence Report'!BF142</f>
        <v>221746</v>
      </c>
      <c r="P106" s="292">
        <f>+'7.  Persistence Report'!BG142</f>
        <v>221746</v>
      </c>
      <c r="Q106" s="288"/>
      <c r="R106" s="292">
        <f>+'7.  Persistence Report'!P142</f>
        <v>15</v>
      </c>
      <c r="S106" s="292">
        <f>+'7.  Persistence Report'!Q142</f>
        <v>15</v>
      </c>
      <c r="T106" s="292">
        <f>+'7.  Persistence Report'!R142</f>
        <v>15</v>
      </c>
      <c r="U106" s="292">
        <f>+'7.  Persistence Report'!S142</f>
        <v>15</v>
      </c>
      <c r="V106" s="292">
        <f>+'7.  Persistence Report'!T142</f>
        <v>15</v>
      </c>
      <c r="W106" s="292">
        <f>+'7.  Persistence Report'!U142</f>
        <v>15</v>
      </c>
      <c r="X106" s="292">
        <f>+'7.  Persistence Report'!V142</f>
        <v>15</v>
      </c>
      <c r="Y106" s="292">
        <f>+'7.  Persistence Report'!W142</f>
        <v>15</v>
      </c>
      <c r="Z106" s="292">
        <f>+'7.  Persistence Report'!X142</f>
        <v>15</v>
      </c>
      <c r="AA106" s="292">
        <f>+'7.  Persistence Report'!Y142</f>
        <v>15</v>
      </c>
      <c r="AB106" s="292">
        <f>+'7.  Persistence Report'!Z142</f>
        <v>14</v>
      </c>
      <c r="AC106" s="292">
        <f>+'7.  Persistence Report'!AA142</f>
        <v>14</v>
      </c>
      <c r="AD106" s="292">
        <f>+'7.  Persistence Report'!AB142</f>
        <v>14</v>
      </c>
      <c r="AE106" s="407">
        <f>AE105</f>
        <v>1</v>
      </c>
      <c r="AF106" s="407">
        <f t="shared" ref="AF106" si="171">AF105</f>
        <v>0</v>
      </c>
      <c r="AG106" s="407">
        <f t="shared" ref="AG106" si="172">AG105</f>
        <v>0</v>
      </c>
      <c r="AH106" s="407">
        <f t="shared" ref="AH106" si="173">AH105</f>
        <v>0</v>
      </c>
      <c r="AI106" s="407">
        <f t="shared" ref="AI106" si="174">AI105</f>
        <v>0</v>
      </c>
      <c r="AJ106" s="407">
        <f t="shared" ref="AJ106" si="175">AJ105</f>
        <v>0</v>
      </c>
      <c r="AK106" s="407">
        <f t="shared" ref="AK106" si="176">AK105</f>
        <v>0</v>
      </c>
      <c r="AL106" s="407">
        <f t="shared" ref="AL106" si="177">AL105</f>
        <v>0</v>
      </c>
      <c r="AM106" s="407">
        <f t="shared" ref="AM106" si="178">AM105</f>
        <v>0</v>
      </c>
      <c r="AN106" s="407">
        <f t="shared" ref="AN106" si="179">AN105</f>
        <v>0</v>
      </c>
      <c r="AO106" s="407">
        <f t="shared" ref="AO106" si="180">AO105</f>
        <v>0</v>
      </c>
      <c r="AP106" s="407">
        <f t="shared" ref="AP106" si="181">AP105</f>
        <v>0</v>
      </c>
      <c r="AQ106" s="407">
        <f t="shared" ref="AQ106" si="182">AQ105</f>
        <v>0</v>
      </c>
      <c r="AR106" s="407">
        <f t="shared" ref="AR106" si="183">AR105</f>
        <v>0</v>
      </c>
      <c r="AS106" s="303"/>
    </row>
    <row r="107" spans="1:45" ht="15.5" outlineLevel="1">
      <c r="B107" s="291"/>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418"/>
      <c r="AF107" s="421"/>
      <c r="AG107" s="421"/>
      <c r="AH107" s="421"/>
      <c r="AI107" s="421"/>
      <c r="AJ107" s="421"/>
      <c r="AK107" s="421"/>
      <c r="AL107" s="421"/>
      <c r="AM107" s="421"/>
      <c r="AN107" s="421"/>
      <c r="AO107" s="421"/>
      <c r="AP107" s="421"/>
      <c r="AQ107" s="421"/>
      <c r="AR107" s="421"/>
      <c r="AS107" s="303"/>
    </row>
    <row r="108" spans="1:45" ht="15.5" outlineLevel="1">
      <c r="A108" s="511">
        <v>22</v>
      </c>
      <c r="B108" s="509" t="s">
        <v>114</v>
      </c>
      <c r="C108" s="288" t="s">
        <v>25</v>
      </c>
      <c r="D108" s="292">
        <f>+'7.  Persistence Report'!AU138</f>
        <v>469163</v>
      </c>
      <c r="E108" s="292">
        <f>+'7.  Persistence Report'!AV138</f>
        <v>469163</v>
      </c>
      <c r="F108" s="292">
        <f>+'7.  Persistence Report'!AW138</f>
        <v>469163</v>
      </c>
      <c r="G108" s="292">
        <f>+'7.  Persistence Report'!AX138</f>
        <v>469163</v>
      </c>
      <c r="H108" s="292">
        <f>+'7.  Persistence Report'!AY138</f>
        <v>469163</v>
      </c>
      <c r="I108" s="292">
        <f>+'7.  Persistence Report'!AZ138</f>
        <v>469163</v>
      </c>
      <c r="J108" s="292">
        <f>+'7.  Persistence Report'!BA138</f>
        <v>469163</v>
      </c>
      <c r="K108" s="292">
        <f>+'7.  Persistence Report'!BB138</f>
        <v>469163</v>
      </c>
      <c r="L108" s="292">
        <f>+'7.  Persistence Report'!BC138</f>
        <v>469163</v>
      </c>
      <c r="M108" s="292">
        <f>+'7.  Persistence Report'!BD138</f>
        <v>469163</v>
      </c>
      <c r="N108" s="292">
        <f>+'7.  Persistence Report'!BE138</f>
        <v>469163</v>
      </c>
      <c r="O108" s="292">
        <f>+'7.  Persistence Report'!BF138</f>
        <v>469163</v>
      </c>
      <c r="P108" s="292">
        <f>+'7.  Persistence Report'!BG138</f>
        <v>469163</v>
      </c>
      <c r="Q108" s="288"/>
      <c r="R108" s="292">
        <f>+'7.  Persistence Report'!P138</f>
        <v>245</v>
      </c>
      <c r="S108" s="292">
        <f>+'7.  Persistence Report'!Q138</f>
        <v>245</v>
      </c>
      <c r="T108" s="292">
        <f>+'7.  Persistence Report'!R138</f>
        <v>245</v>
      </c>
      <c r="U108" s="292">
        <f>+'7.  Persistence Report'!S138</f>
        <v>245</v>
      </c>
      <c r="V108" s="292">
        <f>+'7.  Persistence Report'!T138</f>
        <v>245</v>
      </c>
      <c r="W108" s="292">
        <f>+'7.  Persistence Report'!U138</f>
        <v>245</v>
      </c>
      <c r="X108" s="292">
        <f>+'7.  Persistence Report'!V138</f>
        <v>245</v>
      </c>
      <c r="Y108" s="292">
        <f>+'7.  Persistence Report'!W138</f>
        <v>245</v>
      </c>
      <c r="Z108" s="292">
        <f>+'7.  Persistence Report'!X138</f>
        <v>245</v>
      </c>
      <c r="AA108" s="292">
        <f>+'7.  Persistence Report'!Y138</f>
        <v>245</v>
      </c>
      <c r="AB108" s="292">
        <f>+'7.  Persistence Report'!Z138</f>
        <v>245</v>
      </c>
      <c r="AC108" s="292">
        <f>+'7.  Persistence Report'!AA138</f>
        <v>245</v>
      </c>
      <c r="AD108" s="292">
        <f>+'7.  Persistence Report'!AB138</f>
        <v>245</v>
      </c>
      <c r="AE108" s="522">
        <f>+'A. Rate Class Allocations'!P54</f>
        <v>1</v>
      </c>
      <c r="AF108" s="406"/>
      <c r="AG108" s="406"/>
      <c r="AH108" s="406"/>
      <c r="AI108" s="406"/>
      <c r="AJ108" s="406"/>
      <c r="AK108" s="406"/>
      <c r="AL108" s="406"/>
      <c r="AM108" s="406"/>
      <c r="AN108" s="406"/>
      <c r="AO108" s="406"/>
      <c r="AP108" s="406"/>
      <c r="AQ108" s="406"/>
      <c r="AR108" s="406"/>
      <c r="AS108" s="293">
        <f>SUM(AE108:AR108)</f>
        <v>1</v>
      </c>
    </row>
    <row r="109" spans="1:45" ht="15.5" outlineLevel="1">
      <c r="B109" s="291" t="s">
        <v>266</v>
      </c>
      <c r="C109" s="288" t="s">
        <v>163</v>
      </c>
      <c r="D109" s="292">
        <f>+'7.  Persistence Report'!AU143</f>
        <v>58661</v>
      </c>
      <c r="E109" s="292">
        <f>+'7.  Persistence Report'!AV143</f>
        <v>58661</v>
      </c>
      <c r="F109" s="292">
        <f>+'7.  Persistence Report'!AW143</f>
        <v>58661</v>
      </c>
      <c r="G109" s="292">
        <f>+'7.  Persistence Report'!AX143</f>
        <v>58661</v>
      </c>
      <c r="H109" s="292">
        <f>+'7.  Persistence Report'!AY143</f>
        <v>58661</v>
      </c>
      <c r="I109" s="292">
        <f>+'7.  Persistence Report'!AZ143</f>
        <v>58661</v>
      </c>
      <c r="J109" s="292">
        <f>+'7.  Persistence Report'!BA143</f>
        <v>58661</v>
      </c>
      <c r="K109" s="292">
        <f>+'7.  Persistence Report'!BB143</f>
        <v>58661</v>
      </c>
      <c r="L109" s="292">
        <f>+'7.  Persistence Report'!BC143</f>
        <v>58661</v>
      </c>
      <c r="M109" s="292">
        <f>+'7.  Persistence Report'!BD143</f>
        <v>58661</v>
      </c>
      <c r="N109" s="292">
        <f>+'7.  Persistence Report'!BE143</f>
        <v>58661</v>
      </c>
      <c r="O109" s="292">
        <f>+'7.  Persistence Report'!BF143</f>
        <v>58661</v>
      </c>
      <c r="P109" s="292">
        <f>+'7.  Persistence Report'!BG143</f>
        <v>58661</v>
      </c>
      <c r="Q109" s="288"/>
      <c r="R109" s="292">
        <f>+'7.  Persistence Report'!P143</f>
        <v>30</v>
      </c>
      <c r="S109" s="292">
        <f>+'7.  Persistence Report'!Q143</f>
        <v>30</v>
      </c>
      <c r="T109" s="292">
        <f>+'7.  Persistence Report'!R143</f>
        <v>30</v>
      </c>
      <c r="U109" s="292">
        <f>+'7.  Persistence Report'!S143</f>
        <v>30</v>
      </c>
      <c r="V109" s="292">
        <f>+'7.  Persistence Report'!T143</f>
        <v>30</v>
      </c>
      <c r="W109" s="292">
        <f>+'7.  Persistence Report'!U143</f>
        <v>30</v>
      </c>
      <c r="X109" s="292">
        <f>+'7.  Persistence Report'!V143</f>
        <v>30</v>
      </c>
      <c r="Y109" s="292">
        <f>+'7.  Persistence Report'!W143</f>
        <v>30</v>
      </c>
      <c r="Z109" s="292">
        <f>+'7.  Persistence Report'!X143</f>
        <v>30</v>
      </c>
      <c r="AA109" s="292">
        <f>+'7.  Persistence Report'!Y143</f>
        <v>30</v>
      </c>
      <c r="AB109" s="292">
        <f>+'7.  Persistence Report'!Z143</f>
        <v>30</v>
      </c>
      <c r="AC109" s="292">
        <f>+'7.  Persistence Report'!AA143</f>
        <v>30</v>
      </c>
      <c r="AD109" s="292">
        <f>+'7.  Persistence Report'!AB143</f>
        <v>30</v>
      </c>
      <c r="AE109" s="407">
        <f>AE108</f>
        <v>1</v>
      </c>
      <c r="AF109" s="407">
        <f t="shared" ref="AF109" si="184">AF108</f>
        <v>0</v>
      </c>
      <c r="AG109" s="407">
        <f t="shared" ref="AG109" si="185">AG108</f>
        <v>0</v>
      </c>
      <c r="AH109" s="407">
        <f t="shared" ref="AH109" si="186">AH108</f>
        <v>0</v>
      </c>
      <c r="AI109" s="407">
        <f t="shared" ref="AI109" si="187">AI108</f>
        <v>0</v>
      </c>
      <c r="AJ109" s="407">
        <f t="shared" ref="AJ109" si="188">AJ108</f>
        <v>0</v>
      </c>
      <c r="AK109" s="407">
        <f t="shared" ref="AK109" si="189">AK108</f>
        <v>0</v>
      </c>
      <c r="AL109" s="407">
        <f t="shared" ref="AL109" si="190">AL108</f>
        <v>0</v>
      </c>
      <c r="AM109" s="407">
        <f t="shared" ref="AM109" si="191">AM108</f>
        <v>0</v>
      </c>
      <c r="AN109" s="407">
        <f t="shared" ref="AN109" si="192">AN108</f>
        <v>0</v>
      </c>
      <c r="AO109" s="407">
        <f t="shared" ref="AO109" si="193">AO108</f>
        <v>0</v>
      </c>
      <c r="AP109" s="407">
        <f t="shared" ref="AP109" si="194">AP108</f>
        <v>0</v>
      </c>
      <c r="AQ109" s="407">
        <f t="shared" ref="AQ109" si="195">AQ108</f>
        <v>0</v>
      </c>
      <c r="AR109" s="407">
        <f t="shared" ref="AR109" si="196">AR108</f>
        <v>0</v>
      </c>
      <c r="AS109" s="303"/>
    </row>
    <row r="110" spans="1:45" ht="15.5" outlineLevel="1">
      <c r="B110" s="291"/>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418"/>
      <c r="AF110" s="421"/>
      <c r="AG110" s="421"/>
      <c r="AH110" s="421"/>
      <c r="AI110" s="421"/>
      <c r="AJ110" s="421"/>
      <c r="AK110" s="421"/>
      <c r="AL110" s="421"/>
      <c r="AM110" s="421"/>
      <c r="AN110" s="421"/>
      <c r="AO110" s="421"/>
      <c r="AP110" s="421"/>
      <c r="AQ110" s="421"/>
      <c r="AR110" s="421"/>
      <c r="AS110" s="303"/>
    </row>
    <row r="111" spans="1:45" ht="15.5" outlineLevel="1">
      <c r="A111" s="511">
        <v>23</v>
      </c>
      <c r="B111" s="509" t="s">
        <v>115</v>
      </c>
      <c r="C111" s="288" t="s">
        <v>25</v>
      </c>
      <c r="D111" s="292"/>
      <c r="E111" s="292"/>
      <c r="F111" s="292"/>
      <c r="G111" s="292"/>
      <c r="H111" s="292"/>
      <c r="I111" s="292"/>
      <c r="J111" s="292"/>
      <c r="K111" s="292"/>
      <c r="L111" s="292"/>
      <c r="M111" s="292"/>
      <c r="N111" s="292"/>
      <c r="O111" s="292"/>
      <c r="P111" s="292"/>
      <c r="Q111" s="288"/>
      <c r="R111" s="292"/>
      <c r="S111" s="292"/>
      <c r="T111" s="292"/>
      <c r="U111" s="292"/>
      <c r="V111" s="292"/>
      <c r="W111" s="292"/>
      <c r="X111" s="292"/>
      <c r="Y111" s="292"/>
      <c r="Z111" s="292"/>
      <c r="AA111" s="292"/>
      <c r="AB111" s="292"/>
      <c r="AC111" s="292"/>
      <c r="AD111" s="292"/>
      <c r="AE111" s="406"/>
      <c r="AF111" s="406"/>
      <c r="AG111" s="406"/>
      <c r="AH111" s="406"/>
      <c r="AI111" s="406"/>
      <c r="AJ111" s="406"/>
      <c r="AK111" s="406"/>
      <c r="AL111" s="406"/>
      <c r="AM111" s="406"/>
      <c r="AN111" s="406"/>
      <c r="AO111" s="406"/>
      <c r="AP111" s="406"/>
      <c r="AQ111" s="406"/>
      <c r="AR111" s="406"/>
      <c r="AS111" s="293">
        <f>SUM(AE111:AR111)</f>
        <v>0</v>
      </c>
    </row>
    <row r="112" spans="1:45" ht="15.5" outlineLevel="1">
      <c r="B112" s="291" t="s">
        <v>266</v>
      </c>
      <c r="C112" s="288" t="s">
        <v>163</v>
      </c>
      <c r="D112" s="292"/>
      <c r="E112" s="292"/>
      <c r="F112" s="292"/>
      <c r="G112" s="292"/>
      <c r="H112" s="292"/>
      <c r="I112" s="292"/>
      <c r="J112" s="292"/>
      <c r="K112" s="292"/>
      <c r="L112" s="292"/>
      <c r="M112" s="292"/>
      <c r="N112" s="292"/>
      <c r="O112" s="292"/>
      <c r="P112" s="292"/>
      <c r="Q112" s="288"/>
      <c r="R112" s="292"/>
      <c r="S112" s="292"/>
      <c r="T112" s="292"/>
      <c r="U112" s="292"/>
      <c r="V112" s="292"/>
      <c r="W112" s="292"/>
      <c r="X112" s="292"/>
      <c r="Y112" s="292"/>
      <c r="Z112" s="292"/>
      <c r="AA112" s="292"/>
      <c r="AB112" s="292"/>
      <c r="AC112" s="292"/>
      <c r="AD112" s="292"/>
      <c r="AE112" s="407">
        <f>AE111</f>
        <v>0</v>
      </c>
      <c r="AF112" s="407">
        <f t="shared" ref="AF112" si="197">AF111</f>
        <v>0</v>
      </c>
      <c r="AG112" s="407">
        <f t="shared" ref="AG112" si="198">AG111</f>
        <v>0</v>
      </c>
      <c r="AH112" s="407">
        <f t="shared" ref="AH112" si="199">AH111</f>
        <v>0</v>
      </c>
      <c r="AI112" s="407">
        <f t="shared" ref="AI112" si="200">AI111</f>
        <v>0</v>
      </c>
      <c r="AJ112" s="407">
        <f t="shared" ref="AJ112" si="201">AJ111</f>
        <v>0</v>
      </c>
      <c r="AK112" s="407">
        <f t="shared" ref="AK112" si="202">AK111</f>
        <v>0</v>
      </c>
      <c r="AL112" s="407">
        <f t="shared" ref="AL112" si="203">AL111</f>
        <v>0</v>
      </c>
      <c r="AM112" s="407">
        <f t="shared" ref="AM112" si="204">AM111</f>
        <v>0</v>
      </c>
      <c r="AN112" s="407">
        <f t="shared" ref="AN112" si="205">AN111</f>
        <v>0</v>
      </c>
      <c r="AO112" s="407">
        <f t="shared" ref="AO112" si="206">AO111</f>
        <v>0</v>
      </c>
      <c r="AP112" s="407">
        <f t="shared" ref="AP112" si="207">AP111</f>
        <v>0</v>
      </c>
      <c r="AQ112" s="407">
        <f t="shared" ref="AQ112" si="208">AQ111</f>
        <v>0</v>
      </c>
      <c r="AR112" s="407">
        <f t="shared" ref="AR112" si="209">AR111</f>
        <v>0</v>
      </c>
      <c r="AS112" s="303"/>
    </row>
    <row r="113" spans="1:45" ht="15.5" outlineLevel="1">
      <c r="B113" s="319"/>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418"/>
      <c r="AF113" s="421"/>
      <c r="AG113" s="421"/>
      <c r="AH113" s="421"/>
      <c r="AI113" s="421"/>
      <c r="AJ113" s="421"/>
      <c r="AK113" s="421"/>
      <c r="AL113" s="421"/>
      <c r="AM113" s="421"/>
      <c r="AN113" s="421"/>
      <c r="AO113" s="421"/>
      <c r="AP113" s="421"/>
      <c r="AQ113" s="421"/>
      <c r="AR113" s="421"/>
      <c r="AS113" s="303"/>
    </row>
    <row r="114" spans="1:45" ht="15.5" outlineLevel="1">
      <c r="A114" s="511">
        <v>24</v>
      </c>
      <c r="B114" s="509" t="s">
        <v>116</v>
      </c>
      <c r="C114" s="288" t="s">
        <v>25</v>
      </c>
      <c r="D114" s="292">
        <f>+'7.  Persistence Report'!AU139</f>
        <v>235875</v>
      </c>
      <c r="E114" s="292">
        <f>+'7.  Persistence Report'!AV139</f>
        <v>196006</v>
      </c>
      <c r="F114" s="292">
        <f>+'7.  Persistence Report'!AW139</f>
        <v>187797</v>
      </c>
      <c r="G114" s="292">
        <f>+'7.  Persistence Report'!AX139</f>
        <v>179587</v>
      </c>
      <c r="H114" s="292">
        <f>+'7.  Persistence Report'!AY139</f>
        <v>179587</v>
      </c>
      <c r="I114" s="292">
        <f>+'7.  Persistence Report'!AZ139</f>
        <v>179587</v>
      </c>
      <c r="J114" s="292">
        <f>+'7.  Persistence Report'!BA139</f>
        <v>179587</v>
      </c>
      <c r="K114" s="292">
        <f>+'7.  Persistence Report'!BB139</f>
        <v>179587</v>
      </c>
      <c r="L114" s="292">
        <f>+'7.  Persistence Report'!BC139</f>
        <v>121637</v>
      </c>
      <c r="M114" s="292">
        <f>+'7.  Persistence Report'!BD139</f>
        <v>113653</v>
      </c>
      <c r="N114" s="292">
        <f>+'7.  Persistence Report'!BE139</f>
        <v>113653</v>
      </c>
      <c r="O114" s="292">
        <f>+'7.  Persistence Report'!BF139</f>
        <v>113558</v>
      </c>
      <c r="P114" s="292">
        <f>+'7.  Persistence Report'!BG139</f>
        <v>106242</v>
      </c>
      <c r="Q114" s="288"/>
      <c r="R114" s="292">
        <f>+'7.  Persistence Report'!P139</f>
        <v>30</v>
      </c>
      <c r="S114" s="292">
        <f>+'7.  Persistence Report'!Q139</f>
        <v>28</v>
      </c>
      <c r="T114" s="292">
        <f>+'7.  Persistence Report'!R139</f>
        <v>28</v>
      </c>
      <c r="U114" s="292">
        <f>+'7.  Persistence Report'!S139</f>
        <v>28</v>
      </c>
      <c r="V114" s="292">
        <f>+'7.  Persistence Report'!T139</f>
        <v>28</v>
      </c>
      <c r="W114" s="292">
        <f>+'7.  Persistence Report'!U139</f>
        <v>28</v>
      </c>
      <c r="X114" s="292">
        <f>+'7.  Persistence Report'!V139</f>
        <v>28</v>
      </c>
      <c r="Y114" s="292">
        <f>+'7.  Persistence Report'!W139</f>
        <v>28</v>
      </c>
      <c r="Z114" s="292">
        <f>+'7.  Persistence Report'!X139</f>
        <v>25</v>
      </c>
      <c r="AA114" s="292">
        <f>+'7.  Persistence Report'!Y139</f>
        <v>16</v>
      </c>
      <c r="AB114" s="292">
        <f>+'7.  Persistence Report'!Z139</f>
        <v>16</v>
      </c>
      <c r="AC114" s="292">
        <f>+'7.  Persistence Report'!AA139</f>
        <v>16</v>
      </c>
      <c r="AD114" s="292">
        <f>+'7.  Persistence Report'!AB139</f>
        <v>14</v>
      </c>
      <c r="AE114" s="406">
        <f>+'A. Rate Class Allocations'!P55</f>
        <v>1</v>
      </c>
      <c r="AF114" s="406"/>
      <c r="AG114" s="406"/>
      <c r="AH114" s="406"/>
      <c r="AI114" s="406"/>
      <c r="AJ114" s="406"/>
      <c r="AK114" s="406"/>
      <c r="AL114" s="406"/>
      <c r="AM114" s="406"/>
      <c r="AN114" s="406"/>
      <c r="AO114" s="406"/>
      <c r="AP114" s="406"/>
      <c r="AQ114" s="406"/>
      <c r="AR114" s="406"/>
      <c r="AS114" s="293">
        <f>SUM(AE114:AR114)</f>
        <v>1</v>
      </c>
    </row>
    <row r="115" spans="1:45" ht="15.5" outlineLevel="1">
      <c r="B115" s="291" t="s">
        <v>266</v>
      </c>
      <c r="C115" s="288" t="s">
        <v>163</v>
      </c>
      <c r="D115" s="292"/>
      <c r="E115" s="292"/>
      <c r="F115" s="292"/>
      <c r="G115" s="292"/>
      <c r="H115" s="292"/>
      <c r="I115" s="292"/>
      <c r="J115" s="292"/>
      <c r="K115" s="292"/>
      <c r="L115" s="292"/>
      <c r="M115" s="292"/>
      <c r="N115" s="292"/>
      <c r="O115" s="292"/>
      <c r="P115" s="292"/>
      <c r="Q115" s="288"/>
      <c r="R115" s="292"/>
      <c r="S115" s="292"/>
      <c r="T115" s="292"/>
      <c r="U115" s="292"/>
      <c r="V115" s="292"/>
      <c r="W115" s="292"/>
      <c r="X115" s="292"/>
      <c r="Y115" s="292"/>
      <c r="Z115" s="292"/>
      <c r="AA115" s="292"/>
      <c r="AB115" s="292"/>
      <c r="AC115" s="292"/>
      <c r="AD115" s="292"/>
      <c r="AE115" s="407">
        <f>AE114</f>
        <v>1</v>
      </c>
      <c r="AF115" s="407">
        <f t="shared" ref="AF115" si="210">AF114</f>
        <v>0</v>
      </c>
      <c r="AG115" s="407">
        <f t="shared" ref="AG115" si="211">AG114</f>
        <v>0</v>
      </c>
      <c r="AH115" s="407">
        <f t="shared" ref="AH115" si="212">AH114</f>
        <v>0</v>
      </c>
      <c r="AI115" s="407">
        <f t="shared" ref="AI115" si="213">AI114</f>
        <v>0</v>
      </c>
      <c r="AJ115" s="407">
        <f t="shared" ref="AJ115" si="214">AJ114</f>
        <v>0</v>
      </c>
      <c r="AK115" s="407">
        <f t="shared" ref="AK115" si="215">AK114</f>
        <v>0</v>
      </c>
      <c r="AL115" s="407">
        <f t="shared" ref="AL115" si="216">AL114</f>
        <v>0</v>
      </c>
      <c r="AM115" s="407">
        <f t="shared" ref="AM115" si="217">AM114</f>
        <v>0</v>
      </c>
      <c r="AN115" s="407">
        <f t="shared" ref="AN115" si="218">AN114</f>
        <v>0</v>
      </c>
      <c r="AO115" s="407">
        <f t="shared" ref="AO115" si="219">AO114</f>
        <v>0</v>
      </c>
      <c r="AP115" s="407">
        <f t="shared" ref="AP115" si="220">AP114</f>
        <v>0</v>
      </c>
      <c r="AQ115" s="407">
        <f t="shared" ref="AQ115" si="221">AQ114</f>
        <v>0</v>
      </c>
      <c r="AR115" s="407">
        <f t="shared" ref="AR115" si="222">AR114</f>
        <v>0</v>
      </c>
      <c r="AS115" s="303"/>
    </row>
    <row r="116" spans="1:45" ht="15.5" outlineLevel="1">
      <c r="B116" s="29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408"/>
      <c r="AF116" s="421"/>
      <c r="AG116" s="421"/>
      <c r="AH116" s="421"/>
      <c r="AI116" s="421"/>
      <c r="AJ116" s="421"/>
      <c r="AK116" s="421"/>
      <c r="AL116" s="421"/>
      <c r="AM116" s="421"/>
      <c r="AN116" s="421"/>
      <c r="AO116" s="421"/>
      <c r="AP116" s="421"/>
      <c r="AQ116" s="421"/>
      <c r="AR116" s="421"/>
      <c r="AS116" s="303"/>
    </row>
    <row r="117" spans="1:45" ht="15.5" outlineLevel="1">
      <c r="B117" s="285" t="s">
        <v>496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408"/>
      <c r="AF117" s="421"/>
      <c r="AG117" s="421"/>
      <c r="AH117" s="421"/>
      <c r="AI117" s="421"/>
      <c r="AJ117" s="421"/>
      <c r="AK117" s="421"/>
      <c r="AL117" s="421"/>
      <c r="AM117" s="421"/>
      <c r="AN117" s="421"/>
      <c r="AO117" s="421"/>
      <c r="AP117" s="421"/>
      <c r="AQ117" s="421"/>
      <c r="AR117" s="421"/>
      <c r="AS117" s="303"/>
    </row>
    <row r="118" spans="1:45" ht="15.5" outlineLevel="1">
      <c r="A118" s="511">
        <v>25</v>
      </c>
      <c r="B118" s="509" t="s">
        <v>117</v>
      </c>
      <c r="C118" s="288" t="s">
        <v>25</v>
      </c>
      <c r="D118" s="292">
        <f>+'7.  Persistence Report'!AU141</f>
        <v>1075128</v>
      </c>
      <c r="E118" s="292">
        <f>+'7.  Persistence Report'!AV141</f>
        <v>1075128</v>
      </c>
      <c r="F118" s="292">
        <f>+'7.  Persistence Report'!AW141</f>
        <v>1070864</v>
      </c>
      <c r="G118" s="292">
        <f>+'7.  Persistence Report'!AX141</f>
        <v>1070864</v>
      </c>
      <c r="H118" s="292">
        <f>+'7.  Persistence Report'!AY141</f>
        <v>1070864</v>
      </c>
      <c r="I118" s="292">
        <f>+'7.  Persistence Report'!AZ141</f>
        <v>1070864</v>
      </c>
      <c r="J118" s="292">
        <f>+'7.  Persistence Report'!BA141</f>
        <v>1009983</v>
      </c>
      <c r="K118" s="292">
        <f>+'7.  Persistence Report'!BB141</f>
        <v>1009983</v>
      </c>
      <c r="L118" s="292">
        <f>+'7.  Persistence Report'!BC141</f>
        <v>1009515</v>
      </c>
      <c r="M118" s="292">
        <f>+'7.  Persistence Report'!BD141</f>
        <v>810895</v>
      </c>
      <c r="N118" s="292">
        <f>+'7.  Persistence Report'!BE141</f>
        <v>323081</v>
      </c>
      <c r="O118" s="292">
        <f>+'7.  Persistence Report'!BF141</f>
        <v>321839</v>
      </c>
      <c r="P118" s="292">
        <f>+'7.  Persistence Report'!BG141</f>
        <v>75211</v>
      </c>
      <c r="Q118" s="292">
        <v>12</v>
      </c>
      <c r="R118" s="292">
        <f>+'7.  Persistence Report'!P141</f>
        <v>147</v>
      </c>
      <c r="S118" s="292">
        <f>+'7.  Persistence Report'!Q141</f>
        <v>147</v>
      </c>
      <c r="T118" s="292">
        <f>+'7.  Persistence Report'!R141</f>
        <v>146</v>
      </c>
      <c r="U118" s="292">
        <f>+'7.  Persistence Report'!S141</f>
        <v>146</v>
      </c>
      <c r="V118" s="292">
        <f>+'7.  Persistence Report'!T141</f>
        <v>146</v>
      </c>
      <c r="W118" s="292">
        <f>+'7.  Persistence Report'!U141</f>
        <v>146</v>
      </c>
      <c r="X118" s="292">
        <f>+'7.  Persistence Report'!V141</f>
        <v>138</v>
      </c>
      <c r="Y118" s="292">
        <f>+'7.  Persistence Report'!W141</f>
        <v>138</v>
      </c>
      <c r="Z118" s="292">
        <f>+'7.  Persistence Report'!X141</f>
        <v>138</v>
      </c>
      <c r="AA118" s="292">
        <f>+'7.  Persistence Report'!Y141</f>
        <v>112</v>
      </c>
      <c r="AB118" s="292">
        <f>+'7.  Persistence Report'!Z141</f>
        <v>48</v>
      </c>
      <c r="AC118" s="292">
        <f>+'7.  Persistence Report'!AA141</f>
        <v>48</v>
      </c>
      <c r="AD118" s="292">
        <f>+'7.  Persistence Report'!AB141</f>
        <v>29</v>
      </c>
      <c r="AE118" s="422"/>
      <c r="AF118" s="406">
        <f>+'A. Rate Class Allocations'!Q58</f>
        <v>8.2000000000000003E-2</v>
      </c>
      <c r="AG118" s="406">
        <f>+'A. Rate Class Allocations'!R58</f>
        <v>0.91800000000000004</v>
      </c>
      <c r="AH118" s="406"/>
      <c r="AI118" s="406"/>
      <c r="AJ118" s="406"/>
      <c r="AK118" s="406"/>
      <c r="AL118" s="411"/>
      <c r="AM118" s="411"/>
      <c r="AN118" s="411"/>
      <c r="AO118" s="411"/>
      <c r="AP118" s="411"/>
      <c r="AQ118" s="411"/>
      <c r="AR118" s="411"/>
      <c r="AS118" s="293">
        <f>SUM(AE118:AR118)</f>
        <v>1</v>
      </c>
    </row>
    <row r="119" spans="1:45" ht="15.5" outlineLevel="1">
      <c r="B119" s="291" t="s">
        <v>266</v>
      </c>
      <c r="C119" s="288" t="s">
        <v>163</v>
      </c>
      <c r="D119" s="292">
        <f>+'7.  Persistence Report'!AU147+'7.  Persistence Report'!AU169</f>
        <v>1792895</v>
      </c>
      <c r="E119" s="292">
        <f>+'7.  Persistence Report'!AV147+'7.  Persistence Report'!AV169</f>
        <v>1792895</v>
      </c>
      <c r="F119" s="292">
        <f>+'7.  Persistence Report'!AW147+'7.  Persistence Report'!AW169</f>
        <v>1797160</v>
      </c>
      <c r="G119" s="292">
        <f>+'7.  Persistence Report'!AX147+'7.  Persistence Report'!AX169</f>
        <v>1797198</v>
      </c>
      <c r="H119" s="292">
        <f>+'7.  Persistence Report'!AY147+'7.  Persistence Report'!AY169</f>
        <v>1797198</v>
      </c>
      <c r="I119" s="292">
        <f>+'7.  Persistence Report'!AZ147+'7.  Persistence Report'!AZ169</f>
        <v>1797198</v>
      </c>
      <c r="J119" s="292">
        <f>+'7.  Persistence Report'!BA147+'7.  Persistence Report'!BA169</f>
        <v>1858079</v>
      </c>
      <c r="K119" s="292">
        <f>+'7.  Persistence Report'!BB147+'7.  Persistence Report'!BB169</f>
        <v>1858079</v>
      </c>
      <c r="L119" s="292">
        <f>+'7.  Persistence Report'!BC147+'7.  Persistence Report'!BC169</f>
        <v>1840170</v>
      </c>
      <c r="M119" s="292">
        <f>+'7.  Persistence Report'!BD147+'7.  Persistence Report'!BD169</f>
        <v>1640235</v>
      </c>
      <c r="N119" s="292">
        <f>+'7.  Persistence Report'!BE147+'7.  Persistence Report'!BE169</f>
        <v>1128589</v>
      </c>
      <c r="O119" s="292">
        <f>+'7.  Persistence Report'!BF147+'7.  Persistence Report'!BF169</f>
        <v>1103767</v>
      </c>
      <c r="P119" s="292">
        <f>+'7.  Persistence Report'!BG147+'7.  Persistence Report'!BG169</f>
        <v>310335</v>
      </c>
      <c r="Q119" s="292">
        <f>Q118</f>
        <v>12</v>
      </c>
      <c r="R119" s="292">
        <f>+'7.  Persistence Report'!P147+'7.  Persistence Report'!P169</f>
        <v>268</v>
      </c>
      <c r="S119" s="292">
        <f>+'7.  Persistence Report'!Q147+'7.  Persistence Report'!Q169</f>
        <v>268</v>
      </c>
      <c r="T119" s="292">
        <f>+'7.  Persistence Report'!R147+'7.  Persistence Report'!R169</f>
        <v>269</v>
      </c>
      <c r="U119" s="292">
        <f>+'7.  Persistence Report'!S147+'7.  Persistence Report'!S169</f>
        <v>269</v>
      </c>
      <c r="V119" s="292">
        <f>+'7.  Persistence Report'!T147+'7.  Persistence Report'!T169</f>
        <v>269</v>
      </c>
      <c r="W119" s="292">
        <f>+'7.  Persistence Report'!U147+'7.  Persistence Report'!U169</f>
        <v>269</v>
      </c>
      <c r="X119" s="292">
        <f>+'7.  Persistence Report'!V147+'7.  Persistence Report'!V169</f>
        <v>277</v>
      </c>
      <c r="Y119" s="292">
        <f>+'7.  Persistence Report'!W147+'7.  Persistence Report'!W169</f>
        <v>277</v>
      </c>
      <c r="Z119" s="292">
        <f>+'7.  Persistence Report'!X147+'7.  Persistence Report'!X169</f>
        <v>272</v>
      </c>
      <c r="AA119" s="292">
        <f>+'7.  Persistence Report'!Y147+'7.  Persistence Report'!Y169</f>
        <v>234</v>
      </c>
      <c r="AB119" s="292">
        <f>+'7.  Persistence Report'!Z147+'7.  Persistence Report'!Z169</f>
        <v>140</v>
      </c>
      <c r="AC119" s="292">
        <f>+'7.  Persistence Report'!AA147+'7.  Persistence Report'!AA169</f>
        <v>132</v>
      </c>
      <c r="AD119" s="292">
        <f>+'7.  Persistence Report'!AB147+'7.  Persistence Report'!AB169</f>
        <v>66</v>
      </c>
      <c r="AE119" s="407">
        <f>AE118</f>
        <v>0</v>
      </c>
      <c r="AF119" s="407">
        <f>AF118*0+'A. Rate Class Allocations'!T58</f>
        <v>0.16</v>
      </c>
      <c r="AG119" s="407">
        <f>AG118*0+'A. Rate Class Allocations'!U58</f>
        <v>0.84</v>
      </c>
      <c r="AH119" s="407">
        <f t="shared" ref="AH119:AH120" si="223">AH118</f>
        <v>0</v>
      </c>
      <c r="AI119" s="407">
        <f t="shared" ref="AI119:AI120" si="224">AI118</f>
        <v>0</v>
      </c>
      <c r="AJ119" s="407">
        <f t="shared" ref="AJ119:AJ120" si="225">AJ118</f>
        <v>0</v>
      </c>
      <c r="AK119" s="407">
        <f t="shared" ref="AK119:AK120" si="226">AK118</f>
        <v>0</v>
      </c>
      <c r="AL119" s="407">
        <f t="shared" ref="AL119:AL120" si="227">AL118</f>
        <v>0</v>
      </c>
      <c r="AM119" s="407">
        <f t="shared" ref="AM119:AM120" si="228">AM118</f>
        <v>0</v>
      </c>
      <c r="AN119" s="407">
        <f t="shared" ref="AN119:AN120" si="229">AN118</f>
        <v>0</v>
      </c>
      <c r="AO119" s="407">
        <f t="shared" ref="AO119:AO120" si="230">AO118</f>
        <v>0</v>
      </c>
      <c r="AP119" s="407">
        <f t="shared" ref="AP119:AP120" si="231">AP118</f>
        <v>0</v>
      </c>
      <c r="AQ119" s="407">
        <f t="shared" ref="AQ119:AQ120" si="232">AQ118</f>
        <v>0</v>
      </c>
      <c r="AR119" s="407">
        <f t="shared" ref="AR119:AR120" si="233">AR118</f>
        <v>0</v>
      </c>
      <c r="AS119" s="303"/>
    </row>
    <row r="120" spans="1:45" ht="15.5" outlineLevel="1">
      <c r="B120" s="1228" t="s">
        <v>266</v>
      </c>
      <c r="C120" s="1229" t="s">
        <v>2776</v>
      </c>
      <c r="D120" s="292">
        <f>+'7.  Persistence Report'!AU186</f>
        <v>28705.395931047486</v>
      </c>
      <c r="E120" s="292">
        <f>+'7.  Persistence Report'!AV186</f>
        <v>28705.395931047486</v>
      </c>
      <c r="F120" s="292">
        <f>+'7.  Persistence Report'!AW186</f>
        <v>28563.444758841859</v>
      </c>
      <c r="G120" s="292">
        <f>+'7.  Persistence Report'!AX186</f>
        <v>28563.444758841859</v>
      </c>
      <c r="H120" s="292">
        <f>+'7.  Persistence Report'!AY186</f>
        <v>28563.444758841859</v>
      </c>
      <c r="I120" s="292">
        <f>+'7.  Persistence Report'!AZ186</f>
        <v>28562.681505168712</v>
      </c>
      <c r="J120" s="292">
        <f>+'7.  Persistence Report'!BA186</f>
        <v>0</v>
      </c>
      <c r="K120" s="292">
        <f>+'7.  Persistence Report'!BB186</f>
        <v>0</v>
      </c>
      <c r="L120" s="292">
        <f>+'7.  Persistence Report'!BC186</f>
        <v>0</v>
      </c>
      <c r="M120" s="292">
        <f>+'7.  Persistence Report'!BD186</f>
        <v>0</v>
      </c>
      <c r="N120" s="292">
        <f>+'7.  Persistence Report'!BE186</f>
        <v>0</v>
      </c>
      <c r="O120" s="292">
        <f>+'7.  Persistence Report'!BF186</f>
        <v>0</v>
      </c>
      <c r="P120" s="292">
        <f>+'7.  Persistence Report'!BG186</f>
        <v>0</v>
      </c>
      <c r="Q120" s="292">
        <f>Q119</f>
        <v>12</v>
      </c>
      <c r="R120" s="292">
        <f>+'7.  Persistence Report'!P186</f>
        <v>4.1536414845294845</v>
      </c>
      <c r="S120" s="292">
        <f>+'7.  Persistence Report'!Q186</f>
        <v>4.1536414845294845</v>
      </c>
      <c r="T120" s="292">
        <f>+'7.  Persistence Report'!R186</f>
        <v>4.1330998537388011</v>
      </c>
      <c r="U120" s="292">
        <f>+'7.  Persistence Report'!S186</f>
        <v>4.1330450927906615</v>
      </c>
      <c r="V120" s="292">
        <f>+'7.  Persistence Report'!T186</f>
        <v>4.1330450927906615</v>
      </c>
      <c r="W120" s="292">
        <f>+'7.  Persistence Report'!U186</f>
        <v>4.1329346522651935</v>
      </c>
      <c r="X120" s="292">
        <f>+'7.  Persistence Report'!V186</f>
        <v>0</v>
      </c>
      <c r="Y120" s="292">
        <f>+'7.  Persistence Report'!W186</f>
        <v>0</v>
      </c>
      <c r="Z120" s="292">
        <f>+'7.  Persistence Report'!X186</f>
        <v>0</v>
      </c>
      <c r="AA120" s="292">
        <f>+'7.  Persistence Report'!Y186</f>
        <v>0</v>
      </c>
      <c r="AB120" s="292">
        <f>+'7.  Persistence Report'!Z186</f>
        <v>0</v>
      </c>
      <c r="AC120" s="292">
        <f>+'7.  Persistence Report'!AA186</f>
        <v>0</v>
      </c>
      <c r="AD120" s="292">
        <f>+'7.  Persistence Report'!AB186</f>
        <v>0</v>
      </c>
      <c r="AE120" s="407">
        <f>AE119</f>
        <v>0</v>
      </c>
      <c r="AF120" s="407">
        <f t="shared" ref="AF120" si="234">AF119</f>
        <v>0.16</v>
      </c>
      <c r="AG120" s="407">
        <f t="shared" ref="AG120" si="235">AG119</f>
        <v>0.84</v>
      </c>
      <c r="AH120" s="407">
        <f t="shared" si="223"/>
        <v>0</v>
      </c>
      <c r="AI120" s="407">
        <f t="shared" si="224"/>
        <v>0</v>
      </c>
      <c r="AJ120" s="407">
        <f t="shared" si="225"/>
        <v>0</v>
      </c>
      <c r="AK120" s="407">
        <f t="shared" si="226"/>
        <v>0</v>
      </c>
      <c r="AL120" s="407">
        <f t="shared" si="227"/>
        <v>0</v>
      </c>
      <c r="AM120" s="407">
        <f t="shared" si="228"/>
        <v>0</v>
      </c>
      <c r="AN120" s="407">
        <f t="shared" si="229"/>
        <v>0</v>
      </c>
      <c r="AO120" s="407">
        <f t="shared" si="230"/>
        <v>0</v>
      </c>
      <c r="AP120" s="407">
        <f t="shared" si="231"/>
        <v>0</v>
      </c>
      <c r="AQ120" s="407">
        <f t="shared" si="232"/>
        <v>0</v>
      </c>
      <c r="AR120" s="407">
        <f t="shared" si="233"/>
        <v>0</v>
      </c>
      <c r="AS120" s="303"/>
    </row>
    <row r="121" spans="1:45" ht="15.5" outlineLevel="1">
      <c r="B121" s="291"/>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408"/>
      <c r="AF121" s="421"/>
      <c r="AG121" s="421"/>
      <c r="AH121" s="421"/>
      <c r="AI121" s="421"/>
      <c r="AJ121" s="421"/>
      <c r="AK121" s="421"/>
      <c r="AL121" s="421"/>
      <c r="AM121" s="421"/>
      <c r="AN121" s="421"/>
      <c r="AO121" s="421"/>
      <c r="AP121" s="421"/>
      <c r="AQ121" s="421"/>
      <c r="AR121" s="421"/>
      <c r="AS121" s="303"/>
    </row>
    <row r="122" spans="1:45" ht="15.5" outlineLevel="1">
      <c r="A122" s="511">
        <v>26</v>
      </c>
      <c r="B122" s="509" t="s">
        <v>118</v>
      </c>
      <c r="C122" s="288" t="s">
        <v>25</v>
      </c>
      <c r="D122" s="292"/>
      <c r="E122" s="292"/>
      <c r="F122" s="292"/>
      <c r="G122" s="292"/>
      <c r="H122" s="292"/>
      <c r="I122" s="292"/>
      <c r="J122" s="292"/>
      <c r="K122" s="292"/>
      <c r="L122" s="292"/>
      <c r="M122" s="292"/>
      <c r="N122" s="292"/>
      <c r="O122" s="292"/>
      <c r="P122" s="292"/>
      <c r="Q122" s="292">
        <v>12</v>
      </c>
      <c r="R122" s="292"/>
      <c r="S122" s="292"/>
      <c r="T122" s="292"/>
      <c r="U122" s="292"/>
      <c r="V122" s="292"/>
      <c r="W122" s="292"/>
      <c r="X122" s="292"/>
      <c r="Y122" s="292"/>
      <c r="Z122" s="292"/>
      <c r="AA122" s="292"/>
      <c r="AB122" s="292"/>
      <c r="AC122" s="292"/>
      <c r="AD122" s="292"/>
      <c r="AE122" s="422"/>
      <c r="AF122" s="522"/>
      <c r="AG122" s="522"/>
      <c r="AH122" s="406"/>
      <c r="AI122" s="522"/>
      <c r="AJ122" s="406"/>
      <c r="AK122" s="406"/>
      <c r="AL122" s="411"/>
      <c r="AM122" s="411"/>
      <c r="AN122" s="411"/>
      <c r="AO122" s="411"/>
      <c r="AP122" s="411"/>
      <c r="AQ122" s="411"/>
      <c r="AR122" s="411"/>
      <c r="AS122" s="293">
        <f>SUM(AE122:AR122)</f>
        <v>0</v>
      </c>
    </row>
    <row r="123" spans="1:45" ht="15.5" outlineLevel="1">
      <c r="B123" s="291" t="s">
        <v>266</v>
      </c>
      <c r="C123" s="288" t="s">
        <v>163</v>
      </c>
      <c r="D123" s="292"/>
      <c r="E123" s="292"/>
      <c r="F123" s="292"/>
      <c r="G123" s="292"/>
      <c r="H123" s="292"/>
      <c r="I123" s="292"/>
      <c r="J123" s="292"/>
      <c r="K123" s="292"/>
      <c r="L123" s="292"/>
      <c r="M123" s="292"/>
      <c r="N123" s="292"/>
      <c r="O123" s="292"/>
      <c r="P123" s="292"/>
      <c r="Q123" s="292">
        <f>Q122</f>
        <v>12</v>
      </c>
      <c r="R123" s="292"/>
      <c r="S123" s="292"/>
      <c r="T123" s="292"/>
      <c r="U123" s="292"/>
      <c r="V123" s="292"/>
      <c r="W123" s="292"/>
      <c r="X123" s="292"/>
      <c r="Y123" s="292"/>
      <c r="Z123" s="292"/>
      <c r="AA123" s="292"/>
      <c r="AB123" s="292"/>
      <c r="AC123" s="292"/>
      <c r="AD123" s="292"/>
      <c r="AE123" s="407">
        <f>AE122</f>
        <v>0</v>
      </c>
      <c r="AF123" s="407">
        <f t="shared" ref="AF123" si="236">AF122</f>
        <v>0</v>
      </c>
      <c r="AG123" s="407">
        <f t="shared" ref="AG123" si="237">AG122</f>
        <v>0</v>
      </c>
      <c r="AH123" s="407">
        <f t="shared" ref="AH123" si="238">AH122</f>
        <v>0</v>
      </c>
      <c r="AI123" s="407">
        <f t="shared" ref="AI123" si="239">AI122</f>
        <v>0</v>
      </c>
      <c r="AJ123" s="407">
        <f t="shared" ref="AJ123" si="240">AJ122</f>
        <v>0</v>
      </c>
      <c r="AK123" s="407">
        <f t="shared" ref="AK123" si="241">AK122</f>
        <v>0</v>
      </c>
      <c r="AL123" s="407">
        <f t="shared" ref="AL123" si="242">AL122</f>
        <v>0</v>
      </c>
      <c r="AM123" s="407">
        <f t="shared" ref="AM123" si="243">AM122</f>
        <v>0</v>
      </c>
      <c r="AN123" s="407">
        <f t="shared" ref="AN123" si="244">AN122</f>
        <v>0</v>
      </c>
      <c r="AO123" s="407">
        <f t="shared" ref="AO123" si="245">AO122</f>
        <v>0</v>
      </c>
      <c r="AP123" s="407">
        <f t="shared" ref="AP123" si="246">AP122</f>
        <v>0</v>
      </c>
      <c r="AQ123" s="407">
        <f t="shared" ref="AQ123" si="247">AQ122</f>
        <v>0</v>
      </c>
      <c r="AR123" s="407">
        <f t="shared" ref="AR123" si="248">AR122</f>
        <v>0</v>
      </c>
      <c r="AS123" s="303"/>
    </row>
    <row r="124" spans="1:45" ht="15.5" outlineLevel="1">
      <c r="B124" s="291"/>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408"/>
      <c r="AF124" s="421"/>
      <c r="AG124" s="421"/>
      <c r="AH124" s="421"/>
      <c r="AI124" s="421"/>
      <c r="AJ124" s="421"/>
      <c r="AK124" s="421"/>
      <c r="AL124" s="421"/>
      <c r="AM124" s="421"/>
      <c r="AN124" s="421"/>
      <c r="AO124" s="421"/>
      <c r="AP124" s="421"/>
      <c r="AQ124" s="421"/>
      <c r="AR124" s="421"/>
      <c r="AS124" s="303"/>
    </row>
    <row r="125" spans="1:45" ht="15.5" outlineLevel="1">
      <c r="A125" s="511">
        <v>27</v>
      </c>
      <c r="B125" s="509" t="s">
        <v>119</v>
      </c>
      <c r="C125" s="288" t="s">
        <v>25</v>
      </c>
      <c r="D125" s="292"/>
      <c r="E125" s="292"/>
      <c r="F125" s="292"/>
      <c r="G125" s="292"/>
      <c r="H125" s="292"/>
      <c r="I125" s="292"/>
      <c r="J125" s="292"/>
      <c r="K125" s="292"/>
      <c r="L125" s="292"/>
      <c r="M125" s="292"/>
      <c r="N125" s="292"/>
      <c r="O125" s="292"/>
      <c r="P125" s="292"/>
      <c r="Q125" s="292">
        <v>12</v>
      </c>
      <c r="R125" s="292"/>
      <c r="S125" s="292"/>
      <c r="T125" s="292"/>
      <c r="U125" s="292"/>
      <c r="V125" s="292"/>
      <c r="W125" s="292"/>
      <c r="X125" s="292"/>
      <c r="Y125" s="292"/>
      <c r="Z125" s="292"/>
      <c r="AA125" s="292"/>
      <c r="AB125" s="292"/>
      <c r="AC125" s="292"/>
      <c r="AD125" s="292"/>
      <c r="AE125" s="422"/>
      <c r="AF125" s="406"/>
      <c r="AG125" s="406"/>
      <c r="AH125" s="406"/>
      <c r="AI125" s="406"/>
      <c r="AJ125" s="406"/>
      <c r="AK125" s="406"/>
      <c r="AL125" s="411"/>
      <c r="AM125" s="411"/>
      <c r="AN125" s="411"/>
      <c r="AO125" s="411"/>
      <c r="AP125" s="411"/>
      <c r="AQ125" s="411"/>
      <c r="AR125" s="411"/>
      <c r="AS125" s="293">
        <f>SUM(AE125:AR125)</f>
        <v>0</v>
      </c>
    </row>
    <row r="126" spans="1:45" ht="15.5" outlineLevel="1">
      <c r="B126" s="291" t="s">
        <v>266</v>
      </c>
      <c r="C126" s="288" t="s">
        <v>163</v>
      </c>
      <c r="D126" s="292"/>
      <c r="E126" s="292"/>
      <c r="F126" s="292"/>
      <c r="G126" s="292"/>
      <c r="H126" s="292"/>
      <c r="I126" s="292"/>
      <c r="J126" s="292"/>
      <c r="K126" s="292"/>
      <c r="L126" s="292"/>
      <c r="M126" s="292"/>
      <c r="N126" s="292"/>
      <c r="O126" s="292"/>
      <c r="P126" s="292"/>
      <c r="Q126" s="292">
        <f>Q125</f>
        <v>12</v>
      </c>
      <c r="R126" s="292"/>
      <c r="S126" s="292"/>
      <c r="T126" s="292"/>
      <c r="U126" s="292"/>
      <c r="V126" s="292"/>
      <c r="W126" s="292"/>
      <c r="X126" s="292"/>
      <c r="Y126" s="292"/>
      <c r="Z126" s="292"/>
      <c r="AA126" s="292"/>
      <c r="AB126" s="292"/>
      <c r="AC126" s="292"/>
      <c r="AD126" s="292"/>
      <c r="AE126" s="407">
        <f>AE125</f>
        <v>0</v>
      </c>
      <c r="AF126" s="407">
        <f t="shared" ref="AF126" si="249">AF125</f>
        <v>0</v>
      </c>
      <c r="AG126" s="407">
        <f t="shared" ref="AG126" si="250">AG125</f>
        <v>0</v>
      </c>
      <c r="AH126" s="407">
        <f t="shared" ref="AH126" si="251">AH125</f>
        <v>0</v>
      </c>
      <c r="AI126" s="407">
        <f t="shared" ref="AI126" si="252">AI125</f>
        <v>0</v>
      </c>
      <c r="AJ126" s="407">
        <f t="shared" ref="AJ126" si="253">AJ125</f>
        <v>0</v>
      </c>
      <c r="AK126" s="407">
        <f t="shared" ref="AK126" si="254">AK125</f>
        <v>0</v>
      </c>
      <c r="AL126" s="407">
        <f t="shared" ref="AL126" si="255">AL125</f>
        <v>0</v>
      </c>
      <c r="AM126" s="407">
        <f t="shared" ref="AM126" si="256">AM125</f>
        <v>0</v>
      </c>
      <c r="AN126" s="407">
        <f t="shared" ref="AN126" si="257">AN125</f>
        <v>0</v>
      </c>
      <c r="AO126" s="407">
        <f t="shared" ref="AO126" si="258">AO125</f>
        <v>0</v>
      </c>
      <c r="AP126" s="407">
        <f t="shared" ref="AP126" si="259">AP125</f>
        <v>0</v>
      </c>
      <c r="AQ126" s="407">
        <f t="shared" ref="AQ126" si="260">AQ125</f>
        <v>0</v>
      </c>
      <c r="AR126" s="407">
        <f t="shared" ref="AR126" si="261">AR125</f>
        <v>0</v>
      </c>
      <c r="AS126" s="303"/>
    </row>
    <row r="127" spans="1:45" ht="15.5" outlineLevel="1">
      <c r="B127" s="291"/>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408"/>
      <c r="AF127" s="421"/>
      <c r="AG127" s="421"/>
      <c r="AH127" s="421"/>
      <c r="AI127" s="421"/>
      <c r="AJ127" s="421"/>
      <c r="AK127" s="421"/>
      <c r="AL127" s="421"/>
      <c r="AM127" s="421"/>
      <c r="AN127" s="421"/>
      <c r="AO127" s="421"/>
      <c r="AP127" s="421"/>
      <c r="AQ127" s="421"/>
      <c r="AR127" s="421"/>
      <c r="AS127" s="303"/>
    </row>
    <row r="128" spans="1:45" ht="31" outlineLevel="1">
      <c r="A128" s="511">
        <v>28</v>
      </c>
      <c r="B128" s="509" t="s">
        <v>120</v>
      </c>
      <c r="C128" s="288" t="s">
        <v>25</v>
      </c>
      <c r="D128" s="292"/>
      <c r="E128" s="292"/>
      <c r="F128" s="292"/>
      <c r="G128" s="292"/>
      <c r="H128" s="292"/>
      <c r="I128" s="292"/>
      <c r="J128" s="292"/>
      <c r="K128" s="292"/>
      <c r="L128" s="292"/>
      <c r="M128" s="292"/>
      <c r="N128" s="292"/>
      <c r="O128" s="292"/>
      <c r="P128" s="292"/>
      <c r="Q128" s="292">
        <v>12</v>
      </c>
      <c r="R128" s="292"/>
      <c r="S128" s="292"/>
      <c r="T128" s="292"/>
      <c r="U128" s="292"/>
      <c r="V128" s="292"/>
      <c r="W128" s="292"/>
      <c r="X128" s="292"/>
      <c r="Y128" s="292"/>
      <c r="Z128" s="292"/>
      <c r="AA128" s="292"/>
      <c r="AB128" s="292"/>
      <c r="AC128" s="292"/>
      <c r="AD128" s="292"/>
      <c r="AE128" s="422"/>
      <c r="AF128" s="406"/>
      <c r="AG128" s="406"/>
      <c r="AH128" s="406"/>
      <c r="AI128" s="406"/>
      <c r="AJ128" s="406"/>
      <c r="AK128" s="406"/>
      <c r="AL128" s="411"/>
      <c r="AM128" s="411"/>
      <c r="AN128" s="411"/>
      <c r="AO128" s="411"/>
      <c r="AP128" s="411"/>
      <c r="AQ128" s="411"/>
      <c r="AR128" s="411"/>
      <c r="AS128" s="293">
        <f>SUM(AE128:AR128)</f>
        <v>0</v>
      </c>
    </row>
    <row r="129" spans="1:45" ht="15.5" outlineLevel="1">
      <c r="B129" s="291" t="s">
        <v>266</v>
      </c>
      <c r="C129" s="288" t="s">
        <v>163</v>
      </c>
      <c r="D129" s="292"/>
      <c r="E129" s="292"/>
      <c r="F129" s="292"/>
      <c r="G129" s="292"/>
      <c r="H129" s="292"/>
      <c r="I129" s="292"/>
      <c r="J129" s="292"/>
      <c r="K129" s="292"/>
      <c r="L129" s="292"/>
      <c r="M129" s="292"/>
      <c r="N129" s="292"/>
      <c r="O129" s="292"/>
      <c r="P129" s="292"/>
      <c r="Q129" s="292">
        <f>Q128</f>
        <v>12</v>
      </c>
      <c r="R129" s="292"/>
      <c r="S129" s="292"/>
      <c r="T129" s="292"/>
      <c r="U129" s="292"/>
      <c r="V129" s="292"/>
      <c r="W129" s="292"/>
      <c r="X129" s="292"/>
      <c r="Y129" s="292"/>
      <c r="Z129" s="292"/>
      <c r="AA129" s="292"/>
      <c r="AB129" s="292"/>
      <c r="AC129" s="292"/>
      <c r="AD129" s="292"/>
      <c r="AE129" s="407">
        <f>AE128</f>
        <v>0</v>
      </c>
      <c r="AF129" s="407">
        <f t="shared" ref="AF129" si="262">AF128</f>
        <v>0</v>
      </c>
      <c r="AG129" s="407">
        <f t="shared" ref="AG129" si="263">AG128</f>
        <v>0</v>
      </c>
      <c r="AH129" s="407">
        <f t="shared" ref="AH129" si="264">AH128</f>
        <v>0</v>
      </c>
      <c r="AI129" s="407">
        <f t="shared" ref="AI129" si="265">AI128</f>
        <v>0</v>
      </c>
      <c r="AJ129" s="407">
        <f t="shared" ref="AJ129" si="266">AJ128</f>
        <v>0</v>
      </c>
      <c r="AK129" s="407">
        <f t="shared" ref="AK129" si="267">AK128</f>
        <v>0</v>
      </c>
      <c r="AL129" s="407">
        <f t="shared" ref="AL129" si="268">AL128</f>
        <v>0</v>
      </c>
      <c r="AM129" s="407">
        <f t="shared" ref="AM129" si="269">AM128</f>
        <v>0</v>
      </c>
      <c r="AN129" s="407">
        <f t="shared" ref="AN129" si="270">AN128</f>
        <v>0</v>
      </c>
      <c r="AO129" s="407">
        <f t="shared" ref="AO129" si="271">AO128</f>
        <v>0</v>
      </c>
      <c r="AP129" s="407">
        <f t="shared" ref="AP129" si="272">AP128</f>
        <v>0</v>
      </c>
      <c r="AQ129" s="407">
        <f t="shared" ref="AQ129" si="273">AQ128</f>
        <v>0</v>
      </c>
      <c r="AR129" s="407">
        <f t="shared" ref="AR129" si="274">AR128</f>
        <v>0</v>
      </c>
      <c r="AS129" s="303"/>
    </row>
    <row r="130" spans="1:45" ht="15.5" outlineLevel="1">
      <c r="B130" s="291"/>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408"/>
      <c r="AF130" s="421"/>
      <c r="AG130" s="421"/>
      <c r="AH130" s="421"/>
      <c r="AI130" s="421"/>
      <c r="AJ130" s="421"/>
      <c r="AK130" s="421"/>
      <c r="AL130" s="421"/>
      <c r="AM130" s="421"/>
      <c r="AN130" s="421"/>
      <c r="AO130" s="421"/>
      <c r="AP130" s="421"/>
      <c r="AQ130" s="421"/>
      <c r="AR130" s="421"/>
      <c r="AS130" s="303"/>
    </row>
    <row r="131" spans="1:45" ht="31" outlineLevel="1">
      <c r="A131" s="511">
        <v>29</v>
      </c>
      <c r="B131" s="509" t="s">
        <v>121</v>
      </c>
      <c r="C131" s="288" t="s">
        <v>25</v>
      </c>
      <c r="D131" s="292"/>
      <c r="E131" s="292"/>
      <c r="F131" s="292"/>
      <c r="G131" s="292"/>
      <c r="H131" s="292"/>
      <c r="I131" s="292"/>
      <c r="J131" s="292"/>
      <c r="K131" s="292"/>
      <c r="L131" s="292"/>
      <c r="M131" s="292"/>
      <c r="N131" s="292"/>
      <c r="O131" s="292"/>
      <c r="P131" s="292"/>
      <c r="Q131" s="292">
        <v>3</v>
      </c>
      <c r="R131" s="292"/>
      <c r="S131" s="292"/>
      <c r="T131" s="292"/>
      <c r="U131" s="292"/>
      <c r="V131" s="292"/>
      <c r="W131" s="292"/>
      <c r="X131" s="292"/>
      <c r="Y131" s="292"/>
      <c r="Z131" s="292"/>
      <c r="AA131" s="292"/>
      <c r="AB131" s="292"/>
      <c r="AC131" s="292"/>
      <c r="AD131" s="292"/>
      <c r="AE131" s="422"/>
      <c r="AF131" s="406"/>
      <c r="AG131" s="406"/>
      <c r="AH131" s="406"/>
      <c r="AI131" s="406"/>
      <c r="AJ131" s="406"/>
      <c r="AK131" s="406"/>
      <c r="AL131" s="411"/>
      <c r="AM131" s="411"/>
      <c r="AN131" s="411"/>
      <c r="AO131" s="411"/>
      <c r="AP131" s="411"/>
      <c r="AQ131" s="411"/>
      <c r="AR131" s="411"/>
      <c r="AS131" s="293">
        <f>SUM(AE131:AR131)</f>
        <v>0</v>
      </c>
    </row>
    <row r="132" spans="1:45" ht="15.5" outlineLevel="1">
      <c r="B132" s="291" t="s">
        <v>266</v>
      </c>
      <c r="C132" s="288" t="s">
        <v>163</v>
      </c>
      <c r="D132" s="292"/>
      <c r="E132" s="292"/>
      <c r="F132" s="292"/>
      <c r="G132" s="292"/>
      <c r="H132" s="292"/>
      <c r="I132" s="292"/>
      <c r="J132" s="292"/>
      <c r="K132" s="292"/>
      <c r="L132" s="292"/>
      <c r="M132" s="292"/>
      <c r="N132" s="292"/>
      <c r="O132" s="292"/>
      <c r="P132" s="292"/>
      <c r="Q132" s="292">
        <f>Q131</f>
        <v>3</v>
      </c>
      <c r="R132" s="292"/>
      <c r="S132" s="292"/>
      <c r="T132" s="292"/>
      <c r="U132" s="292"/>
      <c r="V132" s="292"/>
      <c r="W132" s="292"/>
      <c r="X132" s="292"/>
      <c r="Y132" s="292"/>
      <c r="Z132" s="292"/>
      <c r="AA132" s="292"/>
      <c r="AB132" s="292"/>
      <c r="AC132" s="292"/>
      <c r="AD132" s="292"/>
      <c r="AE132" s="407">
        <f>AE131</f>
        <v>0</v>
      </c>
      <c r="AF132" s="407">
        <f t="shared" ref="AF132" si="275">AF131</f>
        <v>0</v>
      </c>
      <c r="AG132" s="407">
        <f t="shared" ref="AG132" si="276">AG131</f>
        <v>0</v>
      </c>
      <c r="AH132" s="407">
        <f t="shared" ref="AH132" si="277">AH131</f>
        <v>0</v>
      </c>
      <c r="AI132" s="407">
        <f t="shared" ref="AI132" si="278">AI131</f>
        <v>0</v>
      </c>
      <c r="AJ132" s="407">
        <f t="shared" ref="AJ132" si="279">AJ131</f>
        <v>0</v>
      </c>
      <c r="AK132" s="407">
        <f t="shared" ref="AK132" si="280">AK131</f>
        <v>0</v>
      </c>
      <c r="AL132" s="407">
        <f t="shared" ref="AL132" si="281">AL131</f>
        <v>0</v>
      </c>
      <c r="AM132" s="407">
        <f t="shared" ref="AM132" si="282">AM131</f>
        <v>0</v>
      </c>
      <c r="AN132" s="407">
        <f t="shared" ref="AN132" si="283">AN131</f>
        <v>0</v>
      </c>
      <c r="AO132" s="407">
        <f t="shared" ref="AO132" si="284">AO131</f>
        <v>0</v>
      </c>
      <c r="AP132" s="407">
        <f t="shared" ref="AP132" si="285">AP131</f>
        <v>0</v>
      </c>
      <c r="AQ132" s="407">
        <f t="shared" ref="AQ132" si="286">AQ131</f>
        <v>0</v>
      </c>
      <c r="AR132" s="407">
        <f t="shared" ref="AR132" si="287">AR131</f>
        <v>0</v>
      </c>
      <c r="AS132" s="303"/>
    </row>
    <row r="133" spans="1:45" ht="15.5" outlineLevel="1">
      <c r="B133" s="291"/>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408"/>
      <c r="AF133" s="421"/>
      <c r="AG133" s="421"/>
      <c r="AH133" s="421"/>
      <c r="AI133" s="421"/>
      <c r="AJ133" s="421"/>
      <c r="AK133" s="421"/>
      <c r="AL133" s="421"/>
      <c r="AM133" s="421"/>
      <c r="AN133" s="421"/>
      <c r="AO133" s="421"/>
      <c r="AP133" s="421"/>
      <c r="AQ133" s="421"/>
      <c r="AR133" s="421"/>
      <c r="AS133" s="303"/>
    </row>
    <row r="134" spans="1:45" ht="31" outlineLevel="1">
      <c r="A134" s="511">
        <v>30</v>
      </c>
      <c r="B134" s="509" t="s">
        <v>122</v>
      </c>
      <c r="C134" s="288" t="s">
        <v>25</v>
      </c>
      <c r="D134" s="292"/>
      <c r="E134" s="292"/>
      <c r="F134" s="292"/>
      <c r="G134" s="292"/>
      <c r="H134" s="292"/>
      <c r="I134" s="292"/>
      <c r="J134" s="292"/>
      <c r="K134" s="292"/>
      <c r="L134" s="292"/>
      <c r="M134" s="292"/>
      <c r="N134" s="292"/>
      <c r="O134" s="292"/>
      <c r="P134" s="292"/>
      <c r="Q134" s="292">
        <v>12</v>
      </c>
      <c r="R134" s="292"/>
      <c r="S134" s="292"/>
      <c r="T134" s="292"/>
      <c r="U134" s="292"/>
      <c r="V134" s="292"/>
      <c r="W134" s="292"/>
      <c r="X134" s="292"/>
      <c r="Y134" s="292"/>
      <c r="Z134" s="292"/>
      <c r="AA134" s="292"/>
      <c r="AB134" s="292"/>
      <c r="AC134" s="292"/>
      <c r="AD134" s="292"/>
      <c r="AE134" s="422"/>
      <c r="AF134" s="406"/>
      <c r="AG134" s="406"/>
      <c r="AH134" s="406"/>
      <c r="AI134" s="406"/>
      <c r="AJ134" s="406"/>
      <c r="AK134" s="406"/>
      <c r="AL134" s="411"/>
      <c r="AM134" s="411"/>
      <c r="AN134" s="411"/>
      <c r="AO134" s="411"/>
      <c r="AP134" s="411"/>
      <c r="AQ134" s="411"/>
      <c r="AR134" s="411"/>
      <c r="AS134" s="293">
        <f>SUM(AE134:AR134)</f>
        <v>0</v>
      </c>
    </row>
    <row r="135" spans="1:45" ht="15.5" outlineLevel="1">
      <c r="B135" s="291" t="s">
        <v>266</v>
      </c>
      <c r="C135" s="288" t="s">
        <v>163</v>
      </c>
      <c r="D135" s="292"/>
      <c r="E135" s="292"/>
      <c r="F135" s="292"/>
      <c r="G135" s="292"/>
      <c r="H135" s="292"/>
      <c r="I135" s="292"/>
      <c r="J135" s="292"/>
      <c r="K135" s="292"/>
      <c r="L135" s="292"/>
      <c r="M135" s="292"/>
      <c r="N135" s="292"/>
      <c r="O135" s="292"/>
      <c r="P135" s="292"/>
      <c r="Q135" s="292">
        <f>Q134</f>
        <v>12</v>
      </c>
      <c r="R135" s="292"/>
      <c r="S135" s="292"/>
      <c r="T135" s="292"/>
      <c r="U135" s="292"/>
      <c r="V135" s="292"/>
      <c r="W135" s="292"/>
      <c r="X135" s="292"/>
      <c r="Y135" s="292"/>
      <c r="Z135" s="292"/>
      <c r="AA135" s="292"/>
      <c r="AB135" s="292"/>
      <c r="AC135" s="292"/>
      <c r="AD135" s="292"/>
      <c r="AE135" s="407">
        <f>AE134</f>
        <v>0</v>
      </c>
      <c r="AF135" s="407">
        <f t="shared" ref="AF135" si="288">AF134</f>
        <v>0</v>
      </c>
      <c r="AG135" s="407">
        <f t="shared" ref="AG135" si="289">AG134</f>
        <v>0</v>
      </c>
      <c r="AH135" s="407">
        <f t="shared" ref="AH135" si="290">AH134</f>
        <v>0</v>
      </c>
      <c r="AI135" s="407">
        <f t="shared" ref="AI135" si="291">AI134</f>
        <v>0</v>
      </c>
      <c r="AJ135" s="407">
        <f t="shared" ref="AJ135" si="292">AJ134</f>
        <v>0</v>
      </c>
      <c r="AK135" s="407">
        <f t="shared" ref="AK135" si="293">AK134</f>
        <v>0</v>
      </c>
      <c r="AL135" s="407">
        <f t="shared" ref="AL135" si="294">AL134</f>
        <v>0</v>
      </c>
      <c r="AM135" s="407">
        <f t="shared" ref="AM135" si="295">AM134</f>
        <v>0</v>
      </c>
      <c r="AN135" s="407">
        <f t="shared" ref="AN135" si="296">AN134</f>
        <v>0</v>
      </c>
      <c r="AO135" s="407">
        <f t="shared" ref="AO135" si="297">AO134</f>
        <v>0</v>
      </c>
      <c r="AP135" s="407">
        <f t="shared" ref="AP135" si="298">AP134</f>
        <v>0</v>
      </c>
      <c r="AQ135" s="407">
        <f t="shared" ref="AQ135" si="299">AQ134</f>
        <v>0</v>
      </c>
      <c r="AR135" s="407">
        <f t="shared" ref="AR135" si="300">AR134</f>
        <v>0</v>
      </c>
      <c r="AS135" s="303"/>
    </row>
    <row r="136" spans="1:45" ht="15.5" outlineLevel="1">
      <c r="B136" s="291"/>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408"/>
      <c r="AF136" s="421"/>
      <c r="AG136" s="421"/>
      <c r="AH136" s="421"/>
      <c r="AI136" s="421"/>
      <c r="AJ136" s="421"/>
      <c r="AK136" s="421"/>
      <c r="AL136" s="421"/>
      <c r="AM136" s="421"/>
      <c r="AN136" s="421"/>
      <c r="AO136" s="421"/>
      <c r="AP136" s="421"/>
      <c r="AQ136" s="421"/>
      <c r="AR136" s="421"/>
      <c r="AS136" s="303"/>
    </row>
    <row r="137" spans="1:45" ht="15.5" outlineLevel="1">
      <c r="A137" s="511">
        <v>31</v>
      </c>
      <c r="B137" s="509" t="s">
        <v>123</v>
      </c>
      <c r="C137" s="288" t="s">
        <v>25</v>
      </c>
      <c r="D137" s="292"/>
      <c r="E137" s="292"/>
      <c r="F137" s="292"/>
      <c r="G137" s="292"/>
      <c r="H137" s="292"/>
      <c r="I137" s="292"/>
      <c r="J137" s="292"/>
      <c r="K137" s="292"/>
      <c r="L137" s="292"/>
      <c r="M137" s="292"/>
      <c r="N137" s="292"/>
      <c r="O137" s="292"/>
      <c r="P137" s="292"/>
      <c r="Q137" s="292">
        <v>12</v>
      </c>
      <c r="R137" s="292"/>
      <c r="S137" s="292"/>
      <c r="T137" s="292"/>
      <c r="U137" s="292"/>
      <c r="V137" s="292"/>
      <c r="W137" s="292"/>
      <c r="X137" s="292"/>
      <c r="Y137" s="292"/>
      <c r="Z137" s="292"/>
      <c r="AA137" s="292"/>
      <c r="AB137" s="292"/>
      <c r="AC137" s="292"/>
      <c r="AD137" s="292"/>
      <c r="AE137" s="422"/>
      <c r="AF137" s="406"/>
      <c r="AG137" s="406"/>
      <c r="AH137" s="406"/>
      <c r="AI137" s="406"/>
      <c r="AJ137" s="406"/>
      <c r="AK137" s="406"/>
      <c r="AL137" s="411"/>
      <c r="AM137" s="411"/>
      <c r="AN137" s="411"/>
      <c r="AO137" s="411"/>
      <c r="AP137" s="411"/>
      <c r="AQ137" s="411"/>
      <c r="AR137" s="411"/>
      <c r="AS137" s="293">
        <f>SUM(AE137:AR137)</f>
        <v>0</v>
      </c>
    </row>
    <row r="138" spans="1:45" ht="15.5" outlineLevel="1">
      <c r="B138" s="291" t="s">
        <v>266</v>
      </c>
      <c r="C138" s="288" t="s">
        <v>163</v>
      </c>
      <c r="D138" s="292"/>
      <c r="E138" s="292"/>
      <c r="F138" s="292"/>
      <c r="G138" s="292"/>
      <c r="H138" s="292"/>
      <c r="I138" s="292"/>
      <c r="J138" s="292"/>
      <c r="K138" s="292"/>
      <c r="L138" s="292"/>
      <c r="M138" s="292"/>
      <c r="N138" s="292"/>
      <c r="O138" s="292"/>
      <c r="P138" s="292"/>
      <c r="Q138" s="292">
        <f>Q137</f>
        <v>12</v>
      </c>
      <c r="R138" s="292"/>
      <c r="S138" s="292"/>
      <c r="T138" s="292"/>
      <c r="U138" s="292"/>
      <c r="V138" s="292"/>
      <c r="W138" s="292"/>
      <c r="X138" s="292"/>
      <c r="Y138" s="292"/>
      <c r="Z138" s="292"/>
      <c r="AA138" s="292"/>
      <c r="AB138" s="292"/>
      <c r="AC138" s="292"/>
      <c r="AD138" s="292"/>
      <c r="AE138" s="407">
        <f>AE137</f>
        <v>0</v>
      </c>
      <c r="AF138" s="407">
        <f t="shared" ref="AF138" si="301">AF137</f>
        <v>0</v>
      </c>
      <c r="AG138" s="407">
        <f t="shared" ref="AG138" si="302">AG137</f>
        <v>0</v>
      </c>
      <c r="AH138" s="407">
        <f t="shared" ref="AH138" si="303">AH137</f>
        <v>0</v>
      </c>
      <c r="AI138" s="407">
        <f t="shared" ref="AI138" si="304">AI137</f>
        <v>0</v>
      </c>
      <c r="AJ138" s="407">
        <f t="shared" ref="AJ138" si="305">AJ137</f>
        <v>0</v>
      </c>
      <c r="AK138" s="407">
        <f t="shared" ref="AK138" si="306">AK137</f>
        <v>0</v>
      </c>
      <c r="AL138" s="407">
        <f t="shared" ref="AL138" si="307">AL137</f>
        <v>0</v>
      </c>
      <c r="AM138" s="407">
        <f t="shared" ref="AM138" si="308">AM137</f>
        <v>0</v>
      </c>
      <c r="AN138" s="407">
        <f t="shared" ref="AN138" si="309">AN137</f>
        <v>0</v>
      </c>
      <c r="AO138" s="407">
        <f t="shared" ref="AO138" si="310">AO137</f>
        <v>0</v>
      </c>
      <c r="AP138" s="407">
        <f t="shared" ref="AP138" si="311">AP137</f>
        <v>0</v>
      </c>
      <c r="AQ138" s="407">
        <f t="shared" ref="AQ138" si="312">AQ137</f>
        <v>0</v>
      </c>
      <c r="AR138" s="407">
        <f t="shared" ref="AR138" si="313">AR137</f>
        <v>0</v>
      </c>
      <c r="AS138" s="303"/>
    </row>
    <row r="139" spans="1:45" ht="15.5" outlineLevel="1">
      <c r="B139" s="509"/>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408"/>
      <c r="AF139" s="421"/>
      <c r="AG139" s="421"/>
      <c r="AH139" s="421"/>
      <c r="AI139" s="421"/>
      <c r="AJ139" s="421"/>
      <c r="AK139" s="421"/>
      <c r="AL139" s="421"/>
      <c r="AM139" s="421"/>
      <c r="AN139" s="421"/>
      <c r="AO139" s="421"/>
      <c r="AP139" s="421"/>
      <c r="AQ139" s="421"/>
      <c r="AR139" s="421"/>
      <c r="AS139" s="303"/>
    </row>
    <row r="140" spans="1:45" ht="15.75" customHeight="1" outlineLevel="1">
      <c r="A140" s="511">
        <v>32</v>
      </c>
      <c r="B140" s="509" t="s">
        <v>124</v>
      </c>
      <c r="C140" s="288" t="s">
        <v>25</v>
      </c>
      <c r="D140" s="292"/>
      <c r="E140" s="292"/>
      <c r="F140" s="292"/>
      <c r="G140" s="292"/>
      <c r="H140" s="292"/>
      <c r="I140" s="292"/>
      <c r="J140" s="292"/>
      <c r="K140" s="292"/>
      <c r="L140" s="292"/>
      <c r="M140" s="292"/>
      <c r="N140" s="292"/>
      <c r="O140" s="292"/>
      <c r="P140" s="292"/>
      <c r="Q140" s="292">
        <v>12</v>
      </c>
      <c r="R140" s="292"/>
      <c r="S140" s="292"/>
      <c r="T140" s="292"/>
      <c r="U140" s="292"/>
      <c r="V140" s="292"/>
      <c r="W140" s="292"/>
      <c r="X140" s="292"/>
      <c r="Y140" s="292"/>
      <c r="Z140" s="292"/>
      <c r="AA140" s="292"/>
      <c r="AB140" s="292"/>
      <c r="AC140" s="292"/>
      <c r="AD140" s="292"/>
      <c r="AE140" s="422"/>
      <c r="AF140" s="406"/>
      <c r="AG140" s="406"/>
      <c r="AH140" s="406"/>
      <c r="AI140" s="406"/>
      <c r="AJ140" s="406"/>
      <c r="AK140" s="406"/>
      <c r="AL140" s="411"/>
      <c r="AM140" s="411"/>
      <c r="AN140" s="411"/>
      <c r="AO140" s="411"/>
      <c r="AP140" s="411"/>
      <c r="AQ140" s="411"/>
      <c r="AR140" s="411"/>
      <c r="AS140" s="293">
        <f>SUM(AE140:AR140)</f>
        <v>0</v>
      </c>
    </row>
    <row r="141" spans="1:45" ht="15.5" outlineLevel="1">
      <c r="B141" s="291" t="s">
        <v>266</v>
      </c>
      <c r="C141" s="288" t="s">
        <v>163</v>
      </c>
      <c r="D141" s="292"/>
      <c r="E141" s="292"/>
      <c r="F141" s="292"/>
      <c r="G141" s="292"/>
      <c r="H141" s="292"/>
      <c r="I141" s="292"/>
      <c r="J141" s="292"/>
      <c r="K141" s="292"/>
      <c r="L141" s="292"/>
      <c r="M141" s="292"/>
      <c r="N141" s="292"/>
      <c r="O141" s="292"/>
      <c r="P141" s="292"/>
      <c r="Q141" s="292">
        <f>Q140</f>
        <v>12</v>
      </c>
      <c r="R141" s="292"/>
      <c r="S141" s="292"/>
      <c r="T141" s="292"/>
      <c r="U141" s="292"/>
      <c r="V141" s="292"/>
      <c r="W141" s="292"/>
      <c r="X141" s="292"/>
      <c r="Y141" s="292"/>
      <c r="Z141" s="292"/>
      <c r="AA141" s="292"/>
      <c r="AB141" s="292"/>
      <c r="AC141" s="292"/>
      <c r="AD141" s="292"/>
      <c r="AE141" s="407">
        <f>AE140</f>
        <v>0</v>
      </c>
      <c r="AF141" s="407">
        <f t="shared" ref="AF141" si="314">AF140</f>
        <v>0</v>
      </c>
      <c r="AG141" s="407">
        <f t="shared" ref="AG141" si="315">AG140</f>
        <v>0</v>
      </c>
      <c r="AH141" s="407">
        <f t="shared" ref="AH141" si="316">AH140</f>
        <v>0</v>
      </c>
      <c r="AI141" s="407">
        <f t="shared" ref="AI141" si="317">AI140</f>
        <v>0</v>
      </c>
      <c r="AJ141" s="407">
        <f t="shared" ref="AJ141" si="318">AJ140</f>
        <v>0</v>
      </c>
      <c r="AK141" s="407">
        <f t="shared" ref="AK141" si="319">AK140</f>
        <v>0</v>
      </c>
      <c r="AL141" s="407">
        <f t="shared" ref="AL141" si="320">AL140</f>
        <v>0</v>
      </c>
      <c r="AM141" s="407">
        <f t="shared" ref="AM141" si="321">AM140</f>
        <v>0</v>
      </c>
      <c r="AN141" s="407">
        <f t="shared" ref="AN141" si="322">AN140</f>
        <v>0</v>
      </c>
      <c r="AO141" s="407">
        <f t="shared" ref="AO141" si="323">AO140</f>
        <v>0</v>
      </c>
      <c r="AP141" s="407">
        <f t="shared" ref="AP141" si="324">AP140</f>
        <v>0</v>
      </c>
      <c r="AQ141" s="407">
        <f t="shared" ref="AQ141" si="325">AQ140</f>
        <v>0</v>
      </c>
      <c r="AR141" s="407">
        <f t="shared" ref="AR141" si="326">AR140</f>
        <v>0</v>
      </c>
      <c r="AS141" s="303"/>
    </row>
    <row r="142" spans="1:45" ht="15.5" outlineLevel="1">
      <c r="B142" s="509"/>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408"/>
      <c r="AF142" s="421"/>
      <c r="AG142" s="421"/>
      <c r="AH142" s="421"/>
      <c r="AI142" s="421"/>
      <c r="AJ142" s="421"/>
      <c r="AK142" s="421"/>
      <c r="AL142" s="421"/>
      <c r="AM142" s="421"/>
      <c r="AN142" s="421"/>
      <c r="AO142" s="421"/>
      <c r="AP142" s="421"/>
      <c r="AQ142" s="421"/>
      <c r="AR142" s="421"/>
      <c r="AS142" s="303"/>
    </row>
    <row r="143" spans="1:45" ht="15.5" outlineLevel="1">
      <c r="B143" s="285" t="s">
        <v>497</v>
      </c>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408"/>
      <c r="AF143" s="421"/>
      <c r="AG143" s="421"/>
      <c r="AH143" s="421"/>
      <c r="AI143" s="421"/>
      <c r="AJ143" s="421"/>
      <c r="AK143" s="421"/>
      <c r="AL143" s="421"/>
      <c r="AM143" s="421"/>
      <c r="AN143" s="421"/>
      <c r="AO143" s="421"/>
      <c r="AP143" s="421"/>
      <c r="AQ143" s="421"/>
      <c r="AR143" s="421"/>
      <c r="AS143" s="303"/>
    </row>
    <row r="144" spans="1:45" ht="15.5" outlineLevel="1">
      <c r="A144" s="511">
        <v>33</v>
      </c>
      <c r="B144" s="509" t="s">
        <v>125</v>
      </c>
      <c r="C144" s="288" t="s">
        <v>25</v>
      </c>
      <c r="D144" s="292"/>
      <c r="E144" s="292"/>
      <c r="F144" s="292"/>
      <c r="G144" s="292"/>
      <c r="H144" s="292"/>
      <c r="I144" s="292"/>
      <c r="J144" s="292"/>
      <c r="K144" s="292"/>
      <c r="L144" s="292"/>
      <c r="M144" s="292"/>
      <c r="N144" s="292"/>
      <c r="O144" s="292"/>
      <c r="P144" s="292"/>
      <c r="Q144" s="292">
        <v>0</v>
      </c>
      <c r="R144" s="292"/>
      <c r="S144" s="292"/>
      <c r="T144" s="292"/>
      <c r="U144" s="292"/>
      <c r="V144" s="292"/>
      <c r="W144" s="292"/>
      <c r="X144" s="292"/>
      <c r="Y144" s="292"/>
      <c r="Z144" s="292"/>
      <c r="AA144" s="292"/>
      <c r="AB144" s="292"/>
      <c r="AC144" s="292"/>
      <c r="AD144" s="292"/>
      <c r="AE144" s="422"/>
      <c r="AF144" s="406"/>
      <c r="AG144" s="406"/>
      <c r="AH144" s="406"/>
      <c r="AI144" s="406"/>
      <c r="AJ144" s="406"/>
      <c r="AK144" s="406"/>
      <c r="AL144" s="411"/>
      <c r="AM144" s="411"/>
      <c r="AN144" s="411"/>
      <c r="AO144" s="411"/>
      <c r="AP144" s="411"/>
      <c r="AQ144" s="411"/>
      <c r="AR144" s="411"/>
      <c r="AS144" s="293">
        <f>SUM(AE144:AR144)</f>
        <v>0</v>
      </c>
    </row>
    <row r="145" spans="1:45" ht="15.5" outlineLevel="1">
      <c r="B145" s="291" t="s">
        <v>266</v>
      </c>
      <c r="C145" s="288" t="s">
        <v>163</v>
      </c>
      <c r="D145" s="292"/>
      <c r="E145" s="292"/>
      <c r="F145" s="292"/>
      <c r="G145" s="292"/>
      <c r="H145" s="292"/>
      <c r="I145" s="292"/>
      <c r="J145" s="292"/>
      <c r="K145" s="292"/>
      <c r="L145" s="292"/>
      <c r="M145" s="292"/>
      <c r="N145" s="292"/>
      <c r="O145" s="292"/>
      <c r="P145" s="292"/>
      <c r="Q145" s="292">
        <f>Q144</f>
        <v>0</v>
      </c>
      <c r="R145" s="292"/>
      <c r="S145" s="292"/>
      <c r="T145" s="292"/>
      <c r="U145" s="292"/>
      <c r="V145" s="292"/>
      <c r="W145" s="292"/>
      <c r="X145" s="292"/>
      <c r="Y145" s="292"/>
      <c r="Z145" s="292"/>
      <c r="AA145" s="292"/>
      <c r="AB145" s="292"/>
      <c r="AC145" s="292"/>
      <c r="AD145" s="292"/>
      <c r="AE145" s="407">
        <f>AE144</f>
        <v>0</v>
      </c>
      <c r="AF145" s="407">
        <f t="shared" ref="AF145" si="327">AF144</f>
        <v>0</v>
      </c>
      <c r="AG145" s="407">
        <f t="shared" ref="AG145" si="328">AG144</f>
        <v>0</v>
      </c>
      <c r="AH145" s="407">
        <f t="shared" ref="AH145" si="329">AH144</f>
        <v>0</v>
      </c>
      <c r="AI145" s="407">
        <f t="shared" ref="AI145" si="330">AI144</f>
        <v>0</v>
      </c>
      <c r="AJ145" s="407">
        <f t="shared" ref="AJ145" si="331">AJ144</f>
        <v>0</v>
      </c>
      <c r="AK145" s="407">
        <f t="shared" ref="AK145" si="332">AK144</f>
        <v>0</v>
      </c>
      <c r="AL145" s="407">
        <f t="shared" ref="AL145" si="333">AL144</f>
        <v>0</v>
      </c>
      <c r="AM145" s="407">
        <f t="shared" ref="AM145" si="334">AM144</f>
        <v>0</v>
      </c>
      <c r="AN145" s="407">
        <f t="shared" ref="AN145" si="335">AN144</f>
        <v>0</v>
      </c>
      <c r="AO145" s="407">
        <f t="shared" ref="AO145" si="336">AO144</f>
        <v>0</v>
      </c>
      <c r="AP145" s="407">
        <f t="shared" ref="AP145" si="337">AP144</f>
        <v>0</v>
      </c>
      <c r="AQ145" s="407">
        <f t="shared" ref="AQ145" si="338">AQ144</f>
        <v>0</v>
      </c>
      <c r="AR145" s="407">
        <f t="shared" ref="AR145" si="339">AR144</f>
        <v>0</v>
      </c>
      <c r="AS145" s="303"/>
    </row>
    <row r="146" spans="1:45" ht="15.5" outlineLevel="1">
      <c r="B146" s="509"/>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408"/>
      <c r="AF146" s="421"/>
      <c r="AG146" s="421"/>
      <c r="AH146" s="421"/>
      <c r="AI146" s="421"/>
      <c r="AJ146" s="421"/>
      <c r="AK146" s="421"/>
      <c r="AL146" s="421"/>
      <c r="AM146" s="421"/>
      <c r="AN146" s="421"/>
      <c r="AO146" s="421"/>
      <c r="AP146" s="421"/>
      <c r="AQ146" s="421"/>
      <c r="AR146" s="421"/>
      <c r="AS146" s="303"/>
    </row>
    <row r="147" spans="1:45" ht="15.5" outlineLevel="1">
      <c r="A147" s="511">
        <v>34</v>
      </c>
      <c r="B147" s="509" t="s">
        <v>126</v>
      </c>
      <c r="C147" s="288" t="s">
        <v>25</v>
      </c>
      <c r="D147" s="292"/>
      <c r="E147" s="292"/>
      <c r="F147" s="292"/>
      <c r="G147" s="292"/>
      <c r="H147" s="292"/>
      <c r="I147" s="292"/>
      <c r="J147" s="292"/>
      <c r="K147" s="292"/>
      <c r="L147" s="292"/>
      <c r="M147" s="292"/>
      <c r="N147" s="292"/>
      <c r="O147" s="292"/>
      <c r="P147" s="292"/>
      <c r="Q147" s="292">
        <v>0</v>
      </c>
      <c r="R147" s="292"/>
      <c r="S147" s="292"/>
      <c r="T147" s="292"/>
      <c r="U147" s="292"/>
      <c r="V147" s="292"/>
      <c r="W147" s="292"/>
      <c r="X147" s="292"/>
      <c r="Y147" s="292"/>
      <c r="Z147" s="292"/>
      <c r="AA147" s="292"/>
      <c r="AB147" s="292"/>
      <c r="AC147" s="292"/>
      <c r="AD147" s="292"/>
      <c r="AE147" s="422"/>
      <c r="AF147" s="406"/>
      <c r="AG147" s="406"/>
      <c r="AH147" s="406"/>
      <c r="AI147" s="406"/>
      <c r="AJ147" s="406"/>
      <c r="AK147" s="406"/>
      <c r="AL147" s="411"/>
      <c r="AM147" s="411"/>
      <c r="AN147" s="411"/>
      <c r="AO147" s="411"/>
      <c r="AP147" s="411"/>
      <c r="AQ147" s="411"/>
      <c r="AR147" s="411"/>
      <c r="AS147" s="293">
        <f>SUM(AE147:AR147)</f>
        <v>0</v>
      </c>
    </row>
    <row r="148" spans="1:45" ht="15.5" outlineLevel="1">
      <c r="B148" s="291" t="s">
        <v>266</v>
      </c>
      <c r="C148" s="288" t="s">
        <v>163</v>
      </c>
      <c r="D148" s="292"/>
      <c r="E148" s="292"/>
      <c r="F148" s="292"/>
      <c r="G148" s="292"/>
      <c r="H148" s="292"/>
      <c r="I148" s="292"/>
      <c r="J148" s="292"/>
      <c r="K148" s="292"/>
      <c r="L148" s="292"/>
      <c r="M148" s="292"/>
      <c r="N148" s="292"/>
      <c r="O148" s="292"/>
      <c r="P148" s="292"/>
      <c r="Q148" s="292">
        <f>Q147</f>
        <v>0</v>
      </c>
      <c r="R148" s="292"/>
      <c r="S148" s="292"/>
      <c r="T148" s="292"/>
      <c r="U148" s="292"/>
      <c r="V148" s="292"/>
      <c r="W148" s="292"/>
      <c r="X148" s="292"/>
      <c r="Y148" s="292"/>
      <c r="Z148" s="292"/>
      <c r="AA148" s="292"/>
      <c r="AB148" s="292"/>
      <c r="AC148" s="292"/>
      <c r="AD148" s="292"/>
      <c r="AE148" s="407">
        <f>AE147</f>
        <v>0</v>
      </c>
      <c r="AF148" s="407">
        <f t="shared" ref="AF148" si="340">AF147</f>
        <v>0</v>
      </c>
      <c r="AG148" s="407">
        <f t="shared" ref="AG148" si="341">AG147</f>
        <v>0</v>
      </c>
      <c r="AH148" s="407">
        <f t="shared" ref="AH148" si="342">AH147</f>
        <v>0</v>
      </c>
      <c r="AI148" s="407">
        <f t="shared" ref="AI148" si="343">AI147</f>
        <v>0</v>
      </c>
      <c r="AJ148" s="407">
        <f t="shared" ref="AJ148" si="344">AJ147</f>
        <v>0</v>
      </c>
      <c r="AK148" s="407">
        <f t="shared" ref="AK148" si="345">AK147</f>
        <v>0</v>
      </c>
      <c r="AL148" s="407">
        <f t="shared" ref="AL148" si="346">AL147</f>
        <v>0</v>
      </c>
      <c r="AM148" s="407">
        <f t="shared" ref="AM148" si="347">AM147</f>
        <v>0</v>
      </c>
      <c r="AN148" s="407">
        <f t="shared" ref="AN148" si="348">AN147</f>
        <v>0</v>
      </c>
      <c r="AO148" s="407">
        <f t="shared" ref="AO148" si="349">AO147</f>
        <v>0</v>
      </c>
      <c r="AP148" s="407">
        <f t="shared" ref="AP148" si="350">AP147</f>
        <v>0</v>
      </c>
      <c r="AQ148" s="407">
        <f t="shared" ref="AQ148" si="351">AQ147</f>
        <v>0</v>
      </c>
      <c r="AR148" s="407">
        <f t="shared" ref="AR148" si="352">AR147</f>
        <v>0</v>
      </c>
      <c r="AS148" s="303"/>
    </row>
    <row r="149" spans="1:45" ht="15.5" outlineLevel="1">
      <c r="B149" s="509"/>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408"/>
      <c r="AF149" s="421"/>
      <c r="AG149" s="421"/>
      <c r="AH149" s="421"/>
      <c r="AI149" s="421"/>
      <c r="AJ149" s="421"/>
      <c r="AK149" s="421"/>
      <c r="AL149" s="421"/>
      <c r="AM149" s="421"/>
      <c r="AN149" s="421"/>
      <c r="AO149" s="421"/>
      <c r="AP149" s="421"/>
      <c r="AQ149" s="421"/>
      <c r="AR149" s="421"/>
      <c r="AS149" s="303"/>
    </row>
    <row r="150" spans="1:45" ht="15.5" outlineLevel="1">
      <c r="A150" s="511">
        <v>35</v>
      </c>
      <c r="B150" s="509" t="s">
        <v>127</v>
      </c>
      <c r="C150" s="288" t="s">
        <v>25</v>
      </c>
      <c r="D150" s="292"/>
      <c r="E150" s="292"/>
      <c r="F150" s="292"/>
      <c r="G150" s="292"/>
      <c r="H150" s="292"/>
      <c r="I150" s="292"/>
      <c r="J150" s="292"/>
      <c r="K150" s="292"/>
      <c r="L150" s="292"/>
      <c r="M150" s="292"/>
      <c r="N150" s="292"/>
      <c r="O150" s="292"/>
      <c r="P150" s="292"/>
      <c r="Q150" s="292">
        <v>0</v>
      </c>
      <c r="R150" s="292"/>
      <c r="S150" s="292"/>
      <c r="T150" s="292"/>
      <c r="U150" s="292"/>
      <c r="V150" s="292"/>
      <c r="W150" s="292"/>
      <c r="X150" s="292"/>
      <c r="Y150" s="292"/>
      <c r="Z150" s="292"/>
      <c r="AA150" s="292"/>
      <c r="AB150" s="292"/>
      <c r="AC150" s="292"/>
      <c r="AD150" s="292"/>
      <c r="AE150" s="422"/>
      <c r="AF150" s="406"/>
      <c r="AG150" s="406"/>
      <c r="AH150" s="406"/>
      <c r="AI150" s="406"/>
      <c r="AJ150" s="406"/>
      <c r="AK150" s="406"/>
      <c r="AL150" s="411"/>
      <c r="AM150" s="411"/>
      <c r="AN150" s="411"/>
      <c r="AO150" s="411"/>
      <c r="AP150" s="411"/>
      <c r="AQ150" s="411"/>
      <c r="AR150" s="411"/>
      <c r="AS150" s="293">
        <f>SUM(AE150:AR150)</f>
        <v>0</v>
      </c>
    </row>
    <row r="151" spans="1:45" ht="15.5" outlineLevel="1">
      <c r="B151" s="291" t="s">
        <v>266</v>
      </c>
      <c r="C151" s="288" t="s">
        <v>163</v>
      </c>
      <c r="D151" s="292"/>
      <c r="E151" s="292"/>
      <c r="F151" s="292"/>
      <c r="G151" s="292"/>
      <c r="H151" s="292"/>
      <c r="I151" s="292"/>
      <c r="J151" s="292"/>
      <c r="K151" s="292"/>
      <c r="L151" s="292"/>
      <c r="M151" s="292"/>
      <c r="N151" s="292"/>
      <c r="O151" s="292"/>
      <c r="P151" s="292"/>
      <c r="Q151" s="292">
        <f>Q150</f>
        <v>0</v>
      </c>
      <c r="R151" s="292"/>
      <c r="S151" s="292"/>
      <c r="T151" s="292"/>
      <c r="U151" s="292"/>
      <c r="V151" s="292"/>
      <c r="W151" s="292"/>
      <c r="X151" s="292"/>
      <c r="Y151" s="292"/>
      <c r="Z151" s="292"/>
      <c r="AA151" s="292"/>
      <c r="AB151" s="292"/>
      <c r="AC151" s="292"/>
      <c r="AD151" s="292"/>
      <c r="AE151" s="407">
        <f>AE150</f>
        <v>0</v>
      </c>
      <c r="AF151" s="407">
        <f t="shared" ref="AF151" si="353">AF150</f>
        <v>0</v>
      </c>
      <c r="AG151" s="407">
        <f t="shared" ref="AG151" si="354">AG150</f>
        <v>0</v>
      </c>
      <c r="AH151" s="407">
        <f t="shared" ref="AH151" si="355">AH150</f>
        <v>0</v>
      </c>
      <c r="AI151" s="407">
        <f t="shared" ref="AI151" si="356">AI150</f>
        <v>0</v>
      </c>
      <c r="AJ151" s="407">
        <f t="shared" ref="AJ151" si="357">AJ150</f>
        <v>0</v>
      </c>
      <c r="AK151" s="407">
        <f t="shared" ref="AK151" si="358">AK150</f>
        <v>0</v>
      </c>
      <c r="AL151" s="407">
        <f t="shared" ref="AL151" si="359">AL150</f>
        <v>0</v>
      </c>
      <c r="AM151" s="407">
        <f t="shared" ref="AM151" si="360">AM150</f>
        <v>0</v>
      </c>
      <c r="AN151" s="407">
        <f t="shared" ref="AN151" si="361">AN150</f>
        <v>0</v>
      </c>
      <c r="AO151" s="407">
        <f t="shared" ref="AO151" si="362">AO150</f>
        <v>0</v>
      </c>
      <c r="AP151" s="407">
        <f t="shared" ref="AP151" si="363">AP150</f>
        <v>0</v>
      </c>
      <c r="AQ151" s="407">
        <f t="shared" ref="AQ151" si="364">AQ150</f>
        <v>0</v>
      </c>
      <c r="AR151" s="407">
        <f t="shared" ref="AR151" si="365">AR150</f>
        <v>0</v>
      </c>
      <c r="AS151" s="303"/>
    </row>
    <row r="152" spans="1:45" ht="15.5" outlineLevel="1">
      <c r="B152" s="291"/>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408"/>
      <c r="AF152" s="421"/>
      <c r="AG152" s="421"/>
      <c r="AH152" s="421"/>
      <c r="AI152" s="421"/>
      <c r="AJ152" s="421"/>
      <c r="AK152" s="421"/>
      <c r="AL152" s="421"/>
      <c r="AM152" s="421"/>
      <c r="AN152" s="421"/>
      <c r="AO152" s="421"/>
      <c r="AP152" s="421"/>
      <c r="AQ152" s="421"/>
      <c r="AR152" s="421"/>
      <c r="AS152" s="303"/>
    </row>
    <row r="153" spans="1:45" ht="15.5" outlineLevel="1">
      <c r="B153" s="285" t="s">
        <v>498</v>
      </c>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408"/>
      <c r="AF153" s="421"/>
      <c r="AG153" s="421"/>
      <c r="AH153" s="421"/>
      <c r="AI153" s="421"/>
      <c r="AJ153" s="421"/>
      <c r="AK153" s="421"/>
      <c r="AL153" s="421"/>
      <c r="AM153" s="421"/>
      <c r="AN153" s="421"/>
      <c r="AO153" s="421"/>
      <c r="AP153" s="421"/>
      <c r="AQ153" s="421"/>
      <c r="AR153" s="421"/>
      <c r="AS153" s="303"/>
    </row>
    <row r="154" spans="1:45" ht="46.5" outlineLevel="1">
      <c r="A154" s="511">
        <v>36</v>
      </c>
      <c r="B154" s="509" t="s">
        <v>128</v>
      </c>
      <c r="C154" s="288" t="s">
        <v>25</v>
      </c>
      <c r="D154" s="292"/>
      <c r="E154" s="292"/>
      <c r="F154" s="292"/>
      <c r="G154" s="292"/>
      <c r="H154" s="292"/>
      <c r="I154" s="292"/>
      <c r="J154" s="292"/>
      <c r="K154" s="292"/>
      <c r="L154" s="292"/>
      <c r="M154" s="292"/>
      <c r="N154" s="292"/>
      <c r="O154" s="292"/>
      <c r="P154" s="292"/>
      <c r="Q154" s="292">
        <v>12</v>
      </c>
      <c r="R154" s="292"/>
      <c r="S154" s="292"/>
      <c r="T154" s="292"/>
      <c r="U154" s="292"/>
      <c r="V154" s="292"/>
      <c r="W154" s="292"/>
      <c r="X154" s="292"/>
      <c r="Y154" s="292"/>
      <c r="Z154" s="292"/>
      <c r="AA154" s="292"/>
      <c r="AB154" s="292"/>
      <c r="AC154" s="292"/>
      <c r="AD154" s="292"/>
      <c r="AE154" s="422"/>
      <c r="AF154" s="406"/>
      <c r="AG154" s="406"/>
      <c r="AH154" s="406"/>
      <c r="AI154" s="406"/>
      <c r="AJ154" s="406"/>
      <c r="AK154" s="406"/>
      <c r="AL154" s="411"/>
      <c r="AM154" s="411"/>
      <c r="AN154" s="411"/>
      <c r="AO154" s="411"/>
      <c r="AP154" s="411"/>
      <c r="AQ154" s="411"/>
      <c r="AR154" s="411"/>
      <c r="AS154" s="293">
        <f>SUM(AE154:AR154)</f>
        <v>0</v>
      </c>
    </row>
    <row r="155" spans="1:45" ht="15.5" outlineLevel="1">
      <c r="B155" s="291" t="s">
        <v>266</v>
      </c>
      <c r="C155" s="288" t="s">
        <v>163</v>
      </c>
      <c r="D155" s="292"/>
      <c r="E155" s="292"/>
      <c r="F155" s="292"/>
      <c r="G155" s="292"/>
      <c r="H155" s="292"/>
      <c r="I155" s="292"/>
      <c r="J155" s="292"/>
      <c r="K155" s="292"/>
      <c r="L155" s="292"/>
      <c r="M155" s="292"/>
      <c r="N155" s="292"/>
      <c r="O155" s="292"/>
      <c r="P155" s="292"/>
      <c r="Q155" s="292">
        <f>Q154</f>
        <v>12</v>
      </c>
      <c r="R155" s="292"/>
      <c r="S155" s="292"/>
      <c r="T155" s="292"/>
      <c r="U155" s="292"/>
      <c r="V155" s="292"/>
      <c r="W155" s="292"/>
      <c r="X155" s="292"/>
      <c r="Y155" s="292"/>
      <c r="Z155" s="292"/>
      <c r="AA155" s="292"/>
      <c r="AB155" s="292"/>
      <c r="AC155" s="292"/>
      <c r="AD155" s="292"/>
      <c r="AE155" s="407">
        <f>AE154</f>
        <v>0</v>
      </c>
      <c r="AF155" s="407">
        <f t="shared" ref="AF155" si="366">AF154</f>
        <v>0</v>
      </c>
      <c r="AG155" s="407">
        <f t="shared" ref="AG155" si="367">AG154</f>
        <v>0</v>
      </c>
      <c r="AH155" s="407">
        <f t="shared" ref="AH155" si="368">AH154</f>
        <v>0</v>
      </c>
      <c r="AI155" s="407">
        <f t="shared" ref="AI155" si="369">AI154</f>
        <v>0</v>
      </c>
      <c r="AJ155" s="407">
        <f t="shared" ref="AJ155" si="370">AJ154</f>
        <v>0</v>
      </c>
      <c r="AK155" s="407">
        <f t="shared" ref="AK155" si="371">AK154</f>
        <v>0</v>
      </c>
      <c r="AL155" s="407">
        <f t="shared" ref="AL155" si="372">AL154</f>
        <v>0</v>
      </c>
      <c r="AM155" s="407">
        <f t="shared" ref="AM155" si="373">AM154</f>
        <v>0</v>
      </c>
      <c r="AN155" s="407">
        <f t="shared" ref="AN155" si="374">AN154</f>
        <v>0</v>
      </c>
      <c r="AO155" s="407">
        <f t="shared" ref="AO155" si="375">AO154</f>
        <v>0</v>
      </c>
      <c r="AP155" s="407">
        <f t="shared" ref="AP155" si="376">AP154</f>
        <v>0</v>
      </c>
      <c r="AQ155" s="407">
        <f t="shared" ref="AQ155" si="377">AQ154</f>
        <v>0</v>
      </c>
      <c r="AR155" s="407">
        <f t="shared" ref="AR155" si="378">AR154</f>
        <v>0</v>
      </c>
      <c r="AS155" s="303"/>
    </row>
    <row r="156" spans="1:45" ht="15.5" outlineLevel="1">
      <c r="B156" s="509"/>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408"/>
      <c r="AF156" s="421"/>
      <c r="AG156" s="421"/>
      <c r="AH156" s="421"/>
      <c r="AI156" s="421"/>
      <c r="AJ156" s="421"/>
      <c r="AK156" s="421"/>
      <c r="AL156" s="421"/>
      <c r="AM156" s="421"/>
      <c r="AN156" s="421"/>
      <c r="AO156" s="421"/>
      <c r="AP156" s="421"/>
      <c r="AQ156" s="421"/>
      <c r="AR156" s="421"/>
      <c r="AS156" s="303"/>
    </row>
    <row r="157" spans="1:45" ht="15.5" outlineLevel="1">
      <c r="A157" s="511">
        <v>37</v>
      </c>
      <c r="B157" s="509" t="s">
        <v>129</v>
      </c>
      <c r="C157" s="288" t="s">
        <v>25</v>
      </c>
      <c r="D157" s="292"/>
      <c r="E157" s="292"/>
      <c r="F157" s="292"/>
      <c r="G157" s="292"/>
      <c r="H157" s="292"/>
      <c r="I157" s="292"/>
      <c r="J157" s="292"/>
      <c r="K157" s="292"/>
      <c r="L157" s="292"/>
      <c r="M157" s="292"/>
      <c r="N157" s="292"/>
      <c r="O157" s="292"/>
      <c r="P157" s="292"/>
      <c r="Q157" s="292">
        <v>12</v>
      </c>
      <c r="R157" s="292"/>
      <c r="S157" s="292"/>
      <c r="T157" s="292"/>
      <c r="U157" s="292"/>
      <c r="V157" s="292"/>
      <c r="W157" s="292"/>
      <c r="X157" s="292"/>
      <c r="Y157" s="292"/>
      <c r="Z157" s="292"/>
      <c r="AA157" s="292"/>
      <c r="AB157" s="292"/>
      <c r="AC157" s="292"/>
      <c r="AD157" s="292"/>
      <c r="AE157" s="422"/>
      <c r="AF157" s="406"/>
      <c r="AG157" s="406"/>
      <c r="AH157" s="406"/>
      <c r="AI157" s="406"/>
      <c r="AJ157" s="406"/>
      <c r="AK157" s="406"/>
      <c r="AL157" s="411"/>
      <c r="AM157" s="411"/>
      <c r="AN157" s="411"/>
      <c r="AO157" s="411"/>
      <c r="AP157" s="411"/>
      <c r="AQ157" s="411"/>
      <c r="AR157" s="411"/>
      <c r="AS157" s="293">
        <f>SUM(AE157:AR157)</f>
        <v>0</v>
      </c>
    </row>
    <row r="158" spans="1:45" ht="15.5" outlineLevel="1">
      <c r="B158" s="291" t="s">
        <v>266</v>
      </c>
      <c r="C158" s="288" t="s">
        <v>163</v>
      </c>
      <c r="D158" s="292"/>
      <c r="E158" s="292"/>
      <c r="F158" s="292"/>
      <c r="G158" s="292"/>
      <c r="H158" s="292"/>
      <c r="I158" s="292"/>
      <c r="J158" s="292"/>
      <c r="K158" s="292"/>
      <c r="L158" s="292"/>
      <c r="M158" s="292"/>
      <c r="N158" s="292"/>
      <c r="O158" s="292"/>
      <c r="P158" s="292"/>
      <c r="Q158" s="292">
        <f>Q157</f>
        <v>12</v>
      </c>
      <c r="R158" s="292"/>
      <c r="S158" s="292"/>
      <c r="T158" s="292"/>
      <c r="U158" s="292"/>
      <c r="V158" s="292"/>
      <c r="W158" s="292"/>
      <c r="X158" s="292"/>
      <c r="Y158" s="292"/>
      <c r="Z158" s="292"/>
      <c r="AA158" s="292"/>
      <c r="AB158" s="292"/>
      <c r="AC158" s="292"/>
      <c r="AD158" s="292"/>
      <c r="AE158" s="407">
        <f>AE157</f>
        <v>0</v>
      </c>
      <c r="AF158" s="407">
        <f t="shared" ref="AF158" si="379">AF157</f>
        <v>0</v>
      </c>
      <c r="AG158" s="407">
        <f t="shared" ref="AG158" si="380">AG157</f>
        <v>0</v>
      </c>
      <c r="AH158" s="407">
        <f t="shared" ref="AH158" si="381">AH157</f>
        <v>0</v>
      </c>
      <c r="AI158" s="407">
        <f t="shared" ref="AI158" si="382">AI157</f>
        <v>0</v>
      </c>
      <c r="AJ158" s="407">
        <f t="shared" ref="AJ158" si="383">AJ157</f>
        <v>0</v>
      </c>
      <c r="AK158" s="407">
        <f t="shared" ref="AK158" si="384">AK157</f>
        <v>0</v>
      </c>
      <c r="AL158" s="407">
        <f t="shared" ref="AL158" si="385">AL157</f>
        <v>0</v>
      </c>
      <c r="AM158" s="407">
        <f t="shared" ref="AM158" si="386">AM157</f>
        <v>0</v>
      </c>
      <c r="AN158" s="407">
        <f t="shared" ref="AN158" si="387">AN157</f>
        <v>0</v>
      </c>
      <c r="AO158" s="407">
        <f t="shared" ref="AO158" si="388">AO157</f>
        <v>0</v>
      </c>
      <c r="AP158" s="407">
        <f t="shared" ref="AP158" si="389">AP157</f>
        <v>0</v>
      </c>
      <c r="AQ158" s="407">
        <f t="shared" ref="AQ158" si="390">AQ157</f>
        <v>0</v>
      </c>
      <c r="AR158" s="407">
        <f t="shared" ref="AR158" si="391">AR157</f>
        <v>0</v>
      </c>
      <c r="AS158" s="303"/>
    </row>
    <row r="159" spans="1:45" ht="15.5" outlineLevel="1">
      <c r="B159" s="509"/>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408"/>
      <c r="AF159" s="421"/>
      <c r="AG159" s="421"/>
      <c r="AH159" s="421"/>
      <c r="AI159" s="421"/>
      <c r="AJ159" s="421"/>
      <c r="AK159" s="421"/>
      <c r="AL159" s="421"/>
      <c r="AM159" s="421"/>
      <c r="AN159" s="421"/>
      <c r="AO159" s="421"/>
      <c r="AP159" s="421"/>
      <c r="AQ159" s="421"/>
      <c r="AR159" s="421"/>
      <c r="AS159" s="303"/>
    </row>
    <row r="160" spans="1:45" ht="15.5" outlineLevel="1">
      <c r="A160" s="511">
        <v>38</v>
      </c>
      <c r="B160" s="509" t="s">
        <v>130</v>
      </c>
      <c r="C160" s="288" t="s">
        <v>25</v>
      </c>
      <c r="D160" s="292"/>
      <c r="E160" s="292"/>
      <c r="F160" s="292"/>
      <c r="G160" s="292"/>
      <c r="H160" s="292"/>
      <c r="I160" s="292"/>
      <c r="J160" s="292"/>
      <c r="K160" s="292"/>
      <c r="L160" s="292"/>
      <c r="M160" s="292"/>
      <c r="N160" s="292"/>
      <c r="O160" s="292"/>
      <c r="P160" s="292"/>
      <c r="Q160" s="292">
        <v>12</v>
      </c>
      <c r="R160" s="292"/>
      <c r="S160" s="292"/>
      <c r="T160" s="292"/>
      <c r="U160" s="292"/>
      <c r="V160" s="292"/>
      <c r="W160" s="292"/>
      <c r="X160" s="292"/>
      <c r="Y160" s="292"/>
      <c r="Z160" s="292"/>
      <c r="AA160" s="292"/>
      <c r="AB160" s="292"/>
      <c r="AC160" s="292"/>
      <c r="AD160" s="292"/>
      <c r="AE160" s="422"/>
      <c r="AF160" s="406"/>
      <c r="AG160" s="406"/>
      <c r="AH160" s="406"/>
      <c r="AI160" s="406"/>
      <c r="AJ160" s="406"/>
      <c r="AK160" s="406"/>
      <c r="AL160" s="411"/>
      <c r="AM160" s="411"/>
      <c r="AN160" s="411"/>
      <c r="AO160" s="411"/>
      <c r="AP160" s="411"/>
      <c r="AQ160" s="411"/>
      <c r="AR160" s="411"/>
      <c r="AS160" s="293">
        <f>SUM(AE160:AR160)</f>
        <v>0</v>
      </c>
    </row>
    <row r="161" spans="1:45" ht="15.5" outlineLevel="1">
      <c r="B161" s="291" t="s">
        <v>266</v>
      </c>
      <c r="C161" s="288" t="s">
        <v>163</v>
      </c>
      <c r="D161" s="292"/>
      <c r="E161" s="292"/>
      <c r="F161" s="292"/>
      <c r="G161" s="292"/>
      <c r="H161" s="292"/>
      <c r="I161" s="292"/>
      <c r="J161" s="292"/>
      <c r="K161" s="292"/>
      <c r="L161" s="292"/>
      <c r="M161" s="292"/>
      <c r="N161" s="292"/>
      <c r="O161" s="292"/>
      <c r="P161" s="292"/>
      <c r="Q161" s="292">
        <f>Q160</f>
        <v>12</v>
      </c>
      <c r="R161" s="292"/>
      <c r="S161" s="292"/>
      <c r="T161" s="292"/>
      <c r="U161" s="292"/>
      <c r="V161" s="292"/>
      <c r="W161" s="292"/>
      <c r="X161" s="292"/>
      <c r="Y161" s="292"/>
      <c r="Z161" s="292"/>
      <c r="AA161" s="292"/>
      <c r="AB161" s="292"/>
      <c r="AC161" s="292"/>
      <c r="AD161" s="292"/>
      <c r="AE161" s="407">
        <f>AE160</f>
        <v>0</v>
      </c>
      <c r="AF161" s="407">
        <f t="shared" ref="AF161" si="392">AF160</f>
        <v>0</v>
      </c>
      <c r="AG161" s="407">
        <f t="shared" ref="AG161" si="393">AG160</f>
        <v>0</v>
      </c>
      <c r="AH161" s="407">
        <f t="shared" ref="AH161" si="394">AH160</f>
        <v>0</v>
      </c>
      <c r="AI161" s="407">
        <f t="shared" ref="AI161" si="395">AI160</f>
        <v>0</v>
      </c>
      <c r="AJ161" s="407">
        <f t="shared" ref="AJ161" si="396">AJ160</f>
        <v>0</v>
      </c>
      <c r="AK161" s="407">
        <f t="shared" ref="AK161" si="397">AK160</f>
        <v>0</v>
      </c>
      <c r="AL161" s="407">
        <f t="shared" ref="AL161" si="398">AL160</f>
        <v>0</v>
      </c>
      <c r="AM161" s="407">
        <f t="shared" ref="AM161" si="399">AM160</f>
        <v>0</v>
      </c>
      <c r="AN161" s="407">
        <f t="shared" ref="AN161" si="400">AN160</f>
        <v>0</v>
      </c>
      <c r="AO161" s="407">
        <f t="shared" ref="AO161" si="401">AO160</f>
        <v>0</v>
      </c>
      <c r="AP161" s="407">
        <f t="shared" ref="AP161" si="402">AP160</f>
        <v>0</v>
      </c>
      <c r="AQ161" s="407">
        <f t="shared" ref="AQ161" si="403">AQ160</f>
        <v>0</v>
      </c>
      <c r="AR161" s="407">
        <f t="shared" ref="AR161" si="404">AR160</f>
        <v>0</v>
      </c>
      <c r="AS161" s="303"/>
    </row>
    <row r="162" spans="1:45" ht="15.5" outlineLevel="1">
      <c r="B162" s="509"/>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408"/>
      <c r="AF162" s="421"/>
      <c r="AG162" s="421"/>
      <c r="AH162" s="421"/>
      <c r="AI162" s="421"/>
      <c r="AJ162" s="421"/>
      <c r="AK162" s="421"/>
      <c r="AL162" s="421"/>
      <c r="AM162" s="421"/>
      <c r="AN162" s="421"/>
      <c r="AO162" s="421"/>
      <c r="AP162" s="421"/>
      <c r="AQ162" s="421"/>
      <c r="AR162" s="421"/>
      <c r="AS162" s="303"/>
    </row>
    <row r="163" spans="1:45" ht="15.5" outlineLevel="1">
      <c r="A163" s="511">
        <v>39</v>
      </c>
      <c r="B163" s="509" t="s">
        <v>131</v>
      </c>
      <c r="C163" s="288" t="s">
        <v>25</v>
      </c>
      <c r="D163" s="292"/>
      <c r="E163" s="292"/>
      <c r="F163" s="292"/>
      <c r="G163" s="292"/>
      <c r="H163" s="292"/>
      <c r="I163" s="292"/>
      <c r="J163" s="292"/>
      <c r="K163" s="292"/>
      <c r="L163" s="292"/>
      <c r="M163" s="292"/>
      <c r="N163" s="292"/>
      <c r="O163" s="292"/>
      <c r="P163" s="292"/>
      <c r="Q163" s="292">
        <v>12</v>
      </c>
      <c r="R163" s="292"/>
      <c r="S163" s="292"/>
      <c r="T163" s="292"/>
      <c r="U163" s="292"/>
      <c r="V163" s="292"/>
      <c r="W163" s="292"/>
      <c r="X163" s="292"/>
      <c r="Y163" s="292"/>
      <c r="Z163" s="292"/>
      <c r="AA163" s="292"/>
      <c r="AB163" s="292"/>
      <c r="AC163" s="292"/>
      <c r="AD163" s="292"/>
      <c r="AE163" s="422"/>
      <c r="AF163" s="406"/>
      <c r="AG163" s="406"/>
      <c r="AH163" s="406"/>
      <c r="AI163" s="406"/>
      <c r="AJ163" s="406"/>
      <c r="AK163" s="406"/>
      <c r="AL163" s="411"/>
      <c r="AM163" s="411"/>
      <c r="AN163" s="411"/>
      <c r="AO163" s="411"/>
      <c r="AP163" s="411"/>
      <c r="AQ163" s="411"/>
      <c r="AR163" s="411"/>
      <c r="AS163" s="293">
        <f>SUM(AE163:AR163)</f>
        <v>0</v>
      </c>
    </row>
    <row r="164" spans="1:45" ht="15.5" outlineLevel="1">
      <c r="B164" s="291" t="s">
        <v>266</v>
      </c>
      <c r="C164" s="288" t="s">
        <v>163</v>
      </c>
      <c r="D164" s="292"/>
      <c r="E164" s="292"/>
      <c r="F164" s="292"/>
      <c r="G164" s="292"/>
      <c r="H164" s="292"/>
      <c r="I164" s="292"/>
      <c r="J164" s="292"/>
      <c r="K164" s="292"/>
      <c r="L164" s="292"/>
      <c r="M164" s="292"/>
      <c r="N164" s="292"/>
      <c r="O164" s="292"/>
      <c r="P164" s="292"/>
      <c r="Q164" s="292">
        <f>Q163</f>
        <v>12</v>
      </c>
      <c r="R164" s="292"/>
      <c r="S164" s="292"/>
      <c r="T164" s="292"/>
      <c r="U164" s="292"/>
      <c r="V164" s="292"/>
      <c r="W164" s="292"/>
      <c r="X164" s="292"/>
      <c r="Y164" s="292"/>
      <c r="Z164" s="292"/>
      <c r="AA164" s="292"/>
      <c r="AB164" s="292"/>
      <c r="AC164" s="292"/>
      <c r="AD164" s="292"/>
      <c r="AE164" s="407">
        <f>AE163</f>
        <v>0</v>
      </c>
      <c r="AF164" s="407">
        <f t="shared" ref="AF164" si="405">AF163</f>
        <v>0</v>
      </c>
      <c r="AG164" s="407">
        <f t="shared" ref="AG164" si="406">AG163</f>
        <v>0</v>
      </c>
      <c r="AH164" s="407">
        <f t="shared" ref="AH164" si="407">AH163</f>
        <v>0</v>
      </c>
      <c r="AI164" s="407">
        <f t="shared" ref="AI164" si="408">AI163</f>
        <v>0</v>
      </c>
      <c r="AJ164" s="407">
        <f t="shared" ref="AJ164" si="409">AJ163</f>
        <v>0</v>
      </c>
      <c r="AK164" s="407">
        <f t="shared" ref="AK164" si="410">AK163</f>
        <v>0</v>
      </c>
      <c r="AL164" s="407">
        <f t="shared" ref="AL164" si="411">AL163</f>
        <v>0</v>
      </c>
      <c r="AM164" s="407">
        <f t="shared" ref="AM164" si="412">AM163</f>
        <v>0</v>
      </c>
      <c r="AN164" s="407">
        <f t="shared" ref="AN164" si="413">AN163</f>
        <v>0</v>
      </c>
      <c r="AO164" s="407">
        <f t="shared" ref="AO164" si="414">AO163</f>
        <v>0</v>
      </c>
      <c r="AP164" s="407">
        <f t="shared" ref="AP164" si="415">AP163</f>
        <v>0</v>
      </c>
      <c r="AQ164" s="407">
        <f t="shared" ref="AQ164" si="416">AQ163</f>
        <v>0</v>
      </c>
      <c r="AR164" s="407">
        <f t="shared" ref="AR164" si="417">AR163</f>
        <v>0</v>
      </c>
      <c r="AS164" s="303"/>
    </row>
    <row r="165" spans="1:45" ht="15.5" outlineLevel="1">
      <c r="B165" s="509"/>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408"/>
      <c r="AF165" s="421"/>
      <c r="AG165" s="421"/>
      <c r="AH165" s="421"/>
      <c r="AI165" s="421"/>
      <c r="AJ165" s="421"/>
      <c r="AK165" s="421"/>
      <c r="AL165" s="421"/>
      <c r="AM165" s="421"/>
      <c r="AN165" s="421"/>
      <c r="AO165" s="421"/>
      <c r="AP165" s="421"/>
      <c r="AQ165" s="421"/>
      <c r="AR165" s="421"/>
      <c r="AS165" s="303"/>
    </row>
    <row r="166" spans="1:45" ht="31" outlineLevel="1">
      <c r="A166" s="511">
        <v>40</v>
      </c>
      <c r="B166" s="509" t="s">
        <v>132</v>
      </c>
      <c r="C166" s="288" t="s">
        <v>25</v>
      </c>
      <c r="D166" s="292"/>
      <c r="E166" s="292"/>
      <c r="F166" s="292"/>
      <c r="G166" s="292"/>
      <c r="H166" s="292"/>
      <c r="I166" s="292"/>
      <c r="J166" s="292"/>
      <c r="K166" s="292"/>
      <c r="L166" s="292"/>
      <c r="M166" s="292"/>
      <c r="N166" s="292"/>
      <c r="O166" s="292"/>
      <c r="P166" s="292"/>
      <c r="Q166" s="292">
        <v>12</v>
      </c>
      <c r="R166" s="292"/>
      <c r="S166" s="292"/>
      <c r="T166" s="292"/>
      <c r="U166" s="292"/>
      <c r="V166" s="292"/>
      <c r="W166" s="292"/>
      <c r="X166" s="292"/>
      <c r="Y166" s="292"/>
      <c r="Z166" s="292"/>
      <c r="AA166" s="292"/>
      <c r="AB166" s="292"/>
      <c r="AC166" s="292"/>
      <c r="AD166" s="292"/>
      <c r="AE166" s="422"/>
      <c r="AF166" s="406"/>
      <c r="AG166" s="406"/>
      <c r="AH166" s="406"/>
      <c r="AI166" s="406"/>
      <c r="AJ166" s="406"/>
      <c r="AK166" s="406"/>
      <c r="AL166" s="411"/>
      <c r="AM166" s="411"/>
      <c r="AN166" s="411"/>
      <c r="AO166" s="411"/>
      <c r="AP166" s="411"/>
      <c r="AQ166" s="411"/>
      <c r="AR166" s="411"/>
      <c r="AS166" s="293">
        <f>SUM(AE166:AR166)</f>
        <v>0</v>
      </c>
    </row>
    <row r="167" spans="1:45" ht="15.5" outlineLevel="1">
      <c r="B167" s="291" t="s">
        <v>266</v>
      </c>
      <c r="C167" s="288" t="s">
        <v>163</v>
      </c>
      <c r="D167" s="292"/>
      <c r="E167" s="292"/>
      <c r="F167" s="292"/>
      <c r="G167" s="292"/>
      <c r="H167" s="292"/>
      <c r="I167" s="292"/>
      <c r="J167" s="292"/>
      <c r="K167" s="292"/>
      <c r="L167" s="292"/>
      <c r="M167" s="292"/>
      <c r="N167" s="292"/>
      <c r="O167" s="292"/>
      <c r="P167" s="292"/>
      <c r="Q167" s="292">
        <f>Q166</f>
        <v>12</v>
      </c>
      <c r="R167" s="292"/>
      <c r="S167" s="292"/>
      <c r="T167" s="292"/>
      <c r="U167" s="292"/>
      <c r="V167" s="292"/>
      <c r="W167" s="292"/>
      <c r="X167" s="292"/>
      <c r="Y167" s="292"/>
      <c r="Z167" s="292"/>
      <c r="AA167" s="292"/>
      <c r="AB167" s="292"/>
      <c r="AC167" s="292"/>
      <c r="AD167" s="292"/>
      <c r="AE167" s="407">
        <f>AE166</f>
        <v>0</v>
      </c>
      <c r="AF167" s="407">
        <f t="shared" ref="AF167" si="418">AF166</f>
        <v>0</v>
      </c>
      <c r="AG167" s="407">
        <f t="shared" ref="AG167" si="419">AG166</f>
        <v>0</v>
      </c>
      <c r="AH167" s="407">
        <f t="shared" ref="AH167" si="420">AH166</f>
        <v>0</v>
      </c>
      <c r="AI167" s="407">
        <f t="shared" ref="AI167" si="421">AI166</f>
        <v>0</v>
      </c>
      <c r="AJ167" s="407">
        <f t="shared" ref="AJ167" si="422">AJ166</f>
        <v>0</v>
      </c>
      <c r="AK167" s="407">
        <f t="shared" ref="AK167" si="423">AK166</f>
        <v>0</v>
      </c>
      <c r="AL167" s="407">
        <f t="shared" ref="AL167" si="424">AL166</f>
        <v>0</v>
      </c>
      <c r="AM167" s="407">
        <f t="shared" ref="AM167" si="425">AM166</f>
        <v>0</v>
      </c>
      <c r="AN167" s="407">
        <f t="shared" ref="AN167" si="426">AN166</f>
        <v>0</v>
      </c>
      <c r="AO167" s="407">
        <f t="shared" ref="AO167" si="427">AO166</f>
        <v>0</v>
      </c>
      <c r="AP167" s="407">
        <f t="shared" ref="AP167" si="428">AP166</f>
        <v>0</v>
      </c>
      <c r="AQ167" s="407">
        <f t="shared" ref="AQ167" si="429">AQ166</f>
        <v>0</v>
      </c>
      <c r="AR167" s="407">
        <f t="shared" ref="AR167" si="430">AR166</f>
        <v>0</v>
      </c>
      <c r="AS167" s="303"/>
    </row>
    <row r="168" spans="1:45" ht="15.5" outlineLevel="1">
      <c r="B168" s="509"/>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408"/>
      <c r="AF168" s="421"/>
      <c r="AG168" s="421"/>
      <c r="AH168" s="421"/>
      <c r="AI168" s="421"/>
      <c r="AJ168" s="421"/>
      <c r="AK168" s="421"/>
      <c r="AL168" s="421"/>
      <c r="AM168" s="421"/>
      <c r="AN168" s="421"/>
      <c r="AO168" s="421"/>
      <c r="AP168" s="421"/>
      <c r="AQ168" s="421"/>
      <c r="AR168" s="421"/>
      <c r="AS168" s="303"/>
    </row>
    <row r="169" spans="1:45" ht="31" outlineLevel="1">
      <c r="A169" s="511">
        <v>41</v>
      </c>
      <c r="B169" s="509" t="s">
        <v>133</v>
      </c>
      <c r="C169" s="288" t="s">
        <v>25</v>
      </c>
      <c r="D169" s="292"/>
      <c r="E169" s="292"/>
      <c r="F169" s="292"/>
      <c r="G169" s="292"/>
      <c r="H169" s="292"/>
      <c r="I169" s="292"/>
      <c r="J169" s="292"/>
      <c r="K169" s="292"/>
      <c r="L169" s="292"/>
      <c r="M169" s="292"/>
      <c r="N169" s="292"/>
      <c r="O169" s="292"/>
      <c r="P169" s="292"/>
      <c r="Q169" s="292">
        <v>12</v>
      </c>
      <c r="R169" s="292"/>
      <c r="S169" s="292"/>
      <c r="T169" s="292"/>
      <c r="U169" s="292"/>
      <c r="V169" s="292"/>
      <c r="W169" s="292"/>
      <c r="X169" s="292"/>
      <c r="Y169" s="292"/>
      <c r="Z169" s="292"/>
      <c r="AA169" s="292"/>
      <c r="AB169" s="292"/>
      <c r="AC169" s="292"/>
      <c r="AD169" s="292"/>
      <c r="AE169" s="422"/>
      <c r="AF169" s="406"/>
      <c r="AG169" s="406"/>
      <c r="AH169" s="406"/>
      <c r="AI169" s="406"/>
      <c r="AJ169" s="406"/>
      <c r="AK169" s="406"/>
      <c r="AL169" s="411"/>
      <c r="AM169" s="411"/>
      <c r="AN169" s="411"/>
      <c r="AO169" s="411"/>
      <c r="AP169" s="411"/>
      <c r="AQ169" s="411"/>
      <c r="AR169" s="411"/>
      <c r="AS169" s="293">
        <f>SUM(AE169:AR169)</f>
        <v>0</v>
      </c>
    </row>
    <row r="170" spans="1:45" ht="15.5" outlineLevel="1">
      <c r="B170" s="291" t="s">
        <v>266</v>
      </c>
      <c r="C170" s="288" t="s">
        <v>163</v>
      </c>
      <c r="D170" s="292"/>
      <c r="E170" s="292"/>
      <c r="F170" s="292"/>
      <c r="G170" s="292"/>
      <c r="H170" s="292"/>
      <c r="I170" s="292"/>
      <c r="J170" s="292"/>
      <c r="K170" s="292"/>
      <c r="L170" s="292"/>
      <c r="M170" s="292"/>
      <c r="N170" s="292"/>
      <c r="O170" s="292"/>
      <c r="P170" s="292"/>
      <c r="Q170" s="292">
        <f>Q169</f>
        <v>12</v>
      </c>
      <c r="R170" s="292"/>
      <c r="S170" s="292"/>
      <c r="T170" s="292"/>
      <c r="U170" s="292"/>
      <c r="V170" s="292"/>
      <c r="W170" s="292"/>
      <c r="X170" s="292"/>
      <c r="Y170" s="292"/>
      <c r="Z170" s="292"/>
      <c r="AA170" s="292"/>
      <c r="AB170" s="292"/>
      <c r="AC170" s="292"/>
      <c r="AD170" s="292"/>
      <c r="AE170" s="407">
        <f>AE169</f>
        <v>0</v>
      </c>
      <c r="AF170" s="407">
        <f t="shared" ref="AF170" si="431">AF169</f>
        <v>0</v>
      </c>
      <c r="AG170" s="407">
        <f t="shared" ref="AG170" si="432">AG169</f>
        <v>0</v>
      </c>
      <c r="AH170" s="407">
        <f t="shared" ref="AH170" si="433">AH169</f>
        <v>0</v>
      </c>
      <c r="AI170" s="407">
        <f t="shared" ref="AI170" si="434">AI169</f>
        <v>0</v>
      </c>
      <c r="AJ170" s="407">
        <f t="shared" ref="AJ170" si="435">AJ169</f>
        <v>0</v>
      </c>
      <c r="AK170" s="407">
        <f t="shared" ref="AK170" si="436">AK169</f>
        <v>0</v>
      </c>
      <c r="AL170" s="407">
        <f t="shared" ref="AL170" si="437">AL169</f>
        <v>0</v>
      </c>
      <c r="AM170" s="407">
        <f t="shared" ref="AM170" si="438">AM169</f>
        <v>0</v>
      </c>
      <c r="AN170" s="407">
        <f t="shared" ref="AN170" si="439">AN169</f>
        <v>0</v>
      </c>
      <c r="AO170" s="407">
        <f t="shared" ref="AO170" si="440">AO169</f>
        <v>0</v>
      </c>
      <c r="AP170" s="407">
        <f t="shared" ref="AP170" si="441">AP169</f>
        <v>0</v>
      </c>
      <c r="AQ170" s="407">
        <f t="shared" ref="AQ170" si="442">AQ169</f>
        <v>0</v>
      </c>
      <c r="AR170" s="407">
        <f t="shared" ref="AR170" si="443">AR169</f>
        <v>0</v>
      </c>
      <c r="AS170" s="303"/>
    </row>
    <row r="171" spans="1:45" ht="15.5" outlineLevel="1">
      <c r="B171" s="509"/>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408"/>
      <c r="AF171" s="421"/>
      <c r="AG171" s="421"/>
      <c r="AH171" s="421"/>
      <c r="AI171" s="421"/>
      <c r="AJ171" s="421"/>
      <c r="AK171" s="421"/>
      <c r="AL171" s="421"/>
      <c r="AM171" s="421"/>
      <c r="AN171" s="421"/>
      <c r="AO171" s="421"/>
      <c r="AP171" s="421"/>
      <c r="AQ171" s="421"/>
      <c r="AR171" s="421"/>
      <c r="AS171" s="303"/>
    </row>
    <row r="172" spans="1:45" ht="31" outlineLevel="1">
      <c r="A172" s="511">
        <v>42</v>
      </c>
      <c r="B172" s="509" t="s">
        <v>134</v>
      </c>
      <c r="C172" s="288" t="s">
        <v>25</v>
      </c>
      <c r="D172" s="292"/>
      <c r="E172" s="292"/>
      <c r="F172" s="292"/>
      <c r="G172" s="292"/>
      <c r="H172" s="292"/>
      <c r="I172" s="292"/>
      <c r="J172" s="292"/>
      <c r="K172" s="292"/>
      <c r="L172" s="292"/>
      <c r="M172" s="292"/>
      <c r="N172" s="292"/>
      <c r="O172" s="292"/>
      <c r="P172" s="292"/>
      <c r="Q172" s="288"/>
      <c r="R172" s="292"/>
      <c r="S172" s="292"/>
      <c r="T172" s="292"/>
      <c r="U172" s="292"/>
      <c r="V172" s="292"/>
      <c r="W172" s="292"/>
      <c r="X172" s="292"/>
      <c r="Y172" s="292"/>
      <c r="Z172" s="292"/>
      <c r="AA172" s="292"/>
      <c r="AB172" s="292"/>
      <c r="AC172" s="292"/>
      <c r="AD172" s="292"/>
      <c r="AE172" s="422"/>
      <c r="AF172" s="406"/>
      <c r="AG172" s="406"/>
      <c r="AH172" s="406"/>
      <c r="AI172" s="406"/>
      <c r="AJ172" s="406"/>
      <c r="AK172" s="406"/>
      <c r="AL172" s="411"/>
      <c r="AM172" s="411"/>
      <c r="AN172" s="411"/>
      <c r="AO172" s="411"/>
      <c r="AP172" s="411"/>
      <c r="AQ172" s="411"/>
      <c r="AR172" s="411"/>
      <c r="AS172" s="293">
        <f>SUM(AE172:AR172)</f>
        <v>0</v>
      </c>
    </row>
    <row r="173" spans="1:45" ht="15.5" outlineLevel="1">
      <c r="B173" s="291" t="s">
        <v>266</v>
      </c>
      <c r="C173" s="288" t="s">
        <v>163</v>
      </c>
      <c r="D173" s="292"/>
      <c r="E173" s="292"/>
      <c r="F173" s="292"/>
      <c r="G173" s="292"/>
      <c r="H173" s="292"/>
      <c r="I173" s="292"/>
      <c r="J173" s="292"/>
      <c r="K173" s="292"/>
      <c r="L173" s="292"/>
      <c r="M173" s="292"/>
      <c r="N173" s="292"/>
      <c r="O173" s="292"/>
      <c r="P173" s="292"/>
      <c r="Q173" s="464"/>
      <c r="R173" s="292"/>
      <c r="S173" s="292"/>
      <c r="T173" s="292"/>
      <c r="U173" s="292"/>
      <c r="V173" s="292"/>
      <c r="W173" s="292"/>
      <c r="X173" s="292"/>
      <c r="Y173" s="292"/>
      <c r="Z173" s="292"/>
      <c r="AA173" s="292"/>
      <c r="AB173" s="292"/>
      <c r="AC173" s="292"/>
      <c r="AD173" s="292"/>
      <c r="AE173" s="407">
        <f>AE172</f>
        <v>0</v>
      </c>
      <c r="AF173" s="407">
        <f t="shared" ref="AF173" si="444">AF172</f>
        <v>0</v>
      </c>
      <c r="AG173" s="407">
        <f t="shared" ref="AG173" si="445">AG172</f>
        <v>0</v>
      </c>
      <c r="AH173" s="407">
        <f t="shared" ref="AH173" si="446">AH172</f>
        <v>0</v>
      </c>
      <c r="AI173" s="407">
        <f t="shared" ref="AI173" si="447">AI172</f>
        <v>0</v>
      </c>
      <c r="AJ173" s="407">
        <f t="shared" ref="AJ173" si="448">AJ172</f>
        <v>0</v>
      </c>
      <c r="AK173" s="407">
        <f t="shared" ref="AK173" si="449">AK172</f>
        <v>0</v>
      </c>
      <c r="AL173" s="407">
        <f t="shared" ref="AL173" si="450">AL172</f>
        <v>0</v>
      </c>
      <c r="AM173" s="407">
        <f t="shared" ref="AM173" si="451">AM172</f>
        <v>0</v>
      </c>
      <c r="AN173" s="407">
        <f t="shared" ref="AN173" si="452">AN172</f>
        <v>0</v>
      </c>
      <c r="AO173" s="407">
        <f t="shared" ref="AO173" si="453">AO172</f>
        <v>0</v>
      </c>
      <c r="AP173" s="407">
        <f t="shared" ref="AP173" si="454">AP172</f>
        <v>0</v>
      </c>
      <c r="AQ173" s="407">
        <f t="shared" ref="AQ173" si="455">AQ172</f>
        <v>0</v>
      </c>
      <c r="AR173" s="407">
        <f t="shared" ref="AR173" si="456">AR172</f>
        <v>0</v>
      </c>
      <c r="AS173" s="303"/>
    </row>
    <row r="174" spans="1:45" ht="15.5" outlineLevel="1">
      <c r="B174" s="509"/>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408"/>
      <c r="AF174" s="421"/>
      <c r="AG174" s="421"/>
      <c r="AH174" s="421"/>
      <c r="AI174" s="421"/>
      <c r="AJ174" s="421"/>
      <c r="AK174" s="421"/>
      <c r="AL174" s="421"/>
      <c r="AM174" s="421"/>
      <c r="AN174" s="421"/>
      <c r="AO174" s="421"/>
      <c r="AP174" s="421"/>
      <c r="AQ174" s="421"/>
      <c r="AR174" s="421"/>
      <c r="AS174" s="303"/>
    </row>
    <row r="175" spans="1:45" ht="15.5" outlineLevel="1">
      <c r="A175" s="511">
        <v>43</v>
      </c>
      <c r="B175" s="509" t="s">
        <v>135</v>
      </c>
      <c r="C175" s="288" t="s">
        <v>25</v>
      </c>
      <c r="D175" s="292"/>
      <c r="E175" s="292"/>
      <c r="F175" s="292"/>
      <c r="G175" s="292"/>
      <c r="H175" s="292"/>
      <c r="I175" s="292"/>
      <c r="J175" s="292"/>
      <c r="K175" s="292"/>
      <c r="L175" s="292"/>
      <c r="M175" s="292"/>
      <c r="N175" s="292"/>
      <c r="O175" s="292"/>
      <c r="P175" s="292"/>
      <c r="Q175" s="292">
        <v>12</v>
      </c>
      <c r="R175" s="292"/>
      <c r="S175" s="292"/>
      <c r="T175" s="292"/>
      <c r="U175" s="292"/>
      <c r="V175" s="292"/>
      <c r="W175" s="292"/>
      <c r="X175" s="292"/>
      <c r="Y175" s="292"/>
      <c r="Z175" s="292"/>
      <c r="AA175" s="292"/>
      <c r="AB175" s="292"/>
      <c r="AC175" s="292"/>
      <c r="AD175" s="292"/>
      <c r="AE175" s="422"/>
      <c r="AF175" s="406"/>
      <c r="AG175" s="406"/>
      <c r="AH175" s="406"/>
      <c r="AI175" s="406"/>
      <c r="AJ175" s="406"/>
      <c r="AK175" s="406"/>
      <c r="AL175" s="411"/>
      <c r="AM175" s="411"/>
      <c r="AN175" s="411"/>
      <c r="AO175" s="411"/>
      <c r="AP175" s="411"/>
      <c r="AQ175" s="411"/>
      <c r="AR175" s="411"/>
      <c r="AS175" s="293">
        <f>SUM(AE175:AR175)</f>
        <v>0</v>
      </c>
    </row>
    <row r="176" spans="1:45" ht="15.5" outlineLevel="1">
      <c r="B176" s="291" t="s">
        <v>266</v>
      </c>
      <c r="C176" s="288" t="s">
        <v>163</v>
      </c>
      <c r="D176" s="292"/>
      <c r="E176" s="292"/>
      <c r="F176" s="292"/>
      <c r="G176" s="292"/>
      <c r="H176" s="292"/>
      <c r="I176" s="292"/>
      <c r="J176" s="292"/>
      <c r="K176" s="292"/>
      <c r="L176" s="292"/>
      <c r="M176" s="292"/>
      <c r="N176" s="292"/>
      <c r="O176" s="292"/>
      <c r="P176" s="292"/>
      <c r="Q176" s="292">
        <f>Q175</f>
        <v>12</v>
      </c>
      <c r="R176" s="292"/>
      <c r="S176" s="292"/>
      <c r="T176" s="292"/>
      <c r="U176" s="292"/>
      <c r="V176" s="292"/>
      <c r="W176" s="292"/>
      <c r="X176" s="292"/>
      <c r="Y176" s="292"/>
      <c r="Z176" s="292"/>
      <c r="AA176" s="292"/>
      <c r="AB176" s="292"/>
      <c r="AC176" s="292"/>
      <c r="AD176" s="292"/>
      <c r="AE176" s="407">
        <f>AE175</f>
        <v>0</v>
      </c>
      <c r="AF176" s="407">
        <f t="shared" ref="AF176" si="457">AF175</f>
        <v>0</v>
      </c>
      <c r="AG176" s="407">
        <f t="shared" ref="AG176" si="458">AG175</f>
        <v>0</v>
      </c>
      <c r="AH176" s="407">
        <f t="shared" ref="AH176" si="459">AH175</f>
        <v>0</v>
      </c>
      <c r="AI176" s="407">
        <f t="shared" ref="AI176" si="460">AI175</f>
        <v>0</v>
      </c>
      <c r="AJ176" s="407">
        <f t="shared" ref="AJ176" si="461">AJ175</f>
        <v>0</v>
      </c>
      <c r="AK176" s="407">
        <f t="shared" ref="AK176" si="462">AK175</f>
        <v>0</v>
      </c>
      <c r="AL176" s="407">
        <f t="shared" ref="AL176" si="463">AL175</f>
        <v>0</v>
      </c>
      <c r="AM176" s="407">
        <f t="shared" ref="AM176" si="464">AM175</f>
        <v>0</v>
      </c>
      <c r="AN176" s="407">
        <f t="shared" ref="AN176" si="465">AN175</f>
        <v>0</v>
      </c>
      <c r="AO176" s="407">
        <f t="shared" ref="AO176" si="466">AO175</f>
        <v>0</v>
      </c>
      <c r="AP176" s="407">
        <f t="shared" ref="AP176" si="467">AP175</f>
        <v>0</v>
      </c>
      <c r="AQ176" s="407">
        <f t="shared" ref="AQ176" si="468">AQ175</f>
        <v>0</v>
      </c>
      <c r="AR176" s="407">
        <f t="shared" ref="AR176" si="469">AR175</f>
        <v>0</v>
      </c>
      <c r="AS176" s="303"/>
    </row>
    <row r="177" spans="1:45" ht="15.5" outlineLevel="1">
      <c r="B177" s="509"/>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408"/>
      <c r="AF177" s="421"/>
      <c r="AG177" s="421"/>
      <c r="AH177" s="421"/>
      <c r="AI177" s="421"/>
      <c r="AJ177" s="421"/>
      <c r="AK177" s="421"/>
      <c r="AL177" s="421"/>
      <c r="AM177" s="421"/>
      <c r="AN177" s="421"/>
      <c r="AO177" s="421"/>
      <c r="AP177" s="421"/>
      <c r="AQ177" s="421"/>
      <c r="AR177" s="421"/>
      <c r="AS177" s="303"/>
    </row>
    <row r="178" spans="1:45" ht="31" outlineLevel="1">
      <c r="A178" s="511">
        <v>44</v>
      </c>
      <c r="B178" s="509" t="s">
        <v>136</v>
      </c>
      <c r="C178" s="288" t="s">
        <v>25</v>
      </c>
      <c r="D178" s="292"/>
      <c r="E178" s="292"/>
      <c r="F178" s="292"/>
      <c r="G178" s="292"/>
      <c r="H178" s="292"/>
      <c r="I178" s="292"/>
      <c r="J178" s="292"/>
      <c r="K178" s="292"/>
      <c r="L178" s="292"/>
      <c r="M178" s="292"/>
      <c r="N178" s="292"/>
      <c r="O178" s="292"/>
      <c r="P178" s="292"/>
      <c r="Q178" s="292">
        <v>12</v>
      </c>
      <c r="R178" s="292"/>
      <c r="S178" s="292"/>
      <c r="T178" s="292"/>
      <c r="U178" s="292"/>
      <c r="V178" s="292"/>
      <c r="W178" s="292"/>
      <c r="X178" s="292"/>
      <c r="Y178" s="292"/>
      <c r="Z178" s="292"/>
      <c r="AA178" s="292"/>
      <c r="AB178" s="292"/>
      <c r="AC178" s="292"/>
      <c r="AD178" s="292"/>
      <c r="AE178" s="422"/>
      <c r="AF178" s="406"/>
      <c r="AG178" s="406"/>
      <c r="AH178" s="406"/>
      <c r="AI178" s="406"/>
      <c r="AJ178" s="406"/>
      <c r="AK178" s="406"/>
      <c r="AL178" s="411"/>
      <c r="AM178" s="411"/>
      <c r="AN178" s="411"/>
      <c r="AO178" s="411"/>
      <c r="AP178" s="411"/>
      <c r="AQ178" s="411"/>
      <c r="AR178" s="411"/>
      <c r="AS178" s="293">
        <f>SUM(AE178:AR178)</f>
        <v>0</v>
      </c>
    </row>
    <row r="179" spans="1:45" ht="15.5" outlineLevel="1">
      <c r="B179" s="291" t="s">
        <v>266</v>
      </c>
      <c r="C179" s="288" t="s">
        <v>163</v>
      </c>
      <c r="D179" s="292"/>
      <c r="E179" s="292"/>
      <c r="F179" s="292"/>
      <c r="G179" s="292"/>
      <c r="H179" s="292"/>
      <c r="I179" s="292"/>
      <c r="J179" s="292"/>
      <c r="K179" s="292"/>
      <c r="L179" s="292"/>
      <c r="M179" s="292"/>
      <c r="N179" s="292"/>
      <c r="O179" s="292"/>
      <c r="P179" s="292"/>
      <c r="Q179" s="292">
        <f>Q178</f>
        <v>12</v>
      </c>
      <c r="R179" s="292"/>
      <c r="S179" s="292"/>
      <c r="T179" s="292"/>
      <c r="U179" s="292"/>
      <c r="V179" s="292"/>
      <c r="W179" s="292"/>
      <c r="X179" s="292"/>
      <c r="Y179" s="292"/>
      <c r="Z179" s="292"/>
      <c r="AA179" s="292"/>
      <c r="AB179" s="292"/>
      <c r="AC179" s="292"/>
      <c r="AD179" s="292"/>
      <c r="AE179" s="407">
        <f>AE178</f>
        <v>0</v>
      </c>
      <c r="AF179" s="407">
        <f t="shared" ref="AF179" si="470">AF178</f>
        <v>0</v>
      </c>
      <c r="AG179" s="407">
        <f t="shared" ref="AG179" si="471">AG178</f>
        <v>0</v>
      </c>
      <c r="AH179" s="407">
        <f t="shared" ref="AH179" si="472">AH178</f>
        <v>0</v>
      </c>
      <c r="AI179" s="407">
        <f t="shared" ref="AI179" si="473">AI178</f>
        <v>0</v>
      </c>
      <c r="AJ179" s="407">
        <f t="shared" ref="AJ179" si="474">AJ178</f>
        <v>0</v>
      </c>
      <c r="AK179" s="407">
        <f t="shared" ref="AK179" si="475">AK178</f>
        <v>0</v>
      </c>
      <c r="AL179" s="407">
        <f t="shared" ref="AL179" si="476">AL178</f>
        <v>0</v>
      </c>
      <c r="AM179" s="407">
        <f t="shared" ref="AM179" si="477">AM178</f>
        <v>0</v>
      </c>
      <c r="AN179" s="407">
        <f t="shared" ref="AN179" si="478">AN178</f>
        <v>0</v>
      </c>
      <c r="AO179" s="407">
        <f t="shared" ref="AO179" si="479">AO178</f>
        <v>0</v>
      </c>
      <c r="AP179" s="407">
        <f t="shared" ref="AP179" si="480">AP178</f>
        <v>0</v>
      </c>
      <c r="AQ179" s="407">
        <f t="shared" ref="AQ179" si="481">AQ178</f>
        <v>0</v>
      </c>
      <c r="AR179" s="407">
        <f t="shared" ref="AR179" si="482">AR178</f>
        <v>0</v>
      </c>
      <c r="AS179" s="303"/>
    </row>
    <row r="180" spans="1:45" ht="15.5" outlineLevel="1">
      <c r="B180" s="509"/>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408"/>
      <c r="AF180" s="421"/>
      <c r="AG180" s="421"/>
      <c r="AH180" s="421"/>
      <c r="AI180" s="421"/>
      <c r="AJ180" s="421"/>
      <c r="AK180" s="421"/>
      <c r="AL180" s="421"/>
      <c r="AM180" s="421"/>
      <c r="AN180" s="421"/>
      <c r="AO180" s="421"/>
      <c r="AP180" s="421"/>
      <c r="AQ180" s="421"/>
      <c r="AR180" s="421"/>
      <c r="AS180" s="303"/>
    </row>
    <row r="181" spans="1:45" ht="31" outlineLevel="1">
      <c r="A181" s="511">
        <v>45</v>
      </c>
      <c r="B181" s="509" t="s">
        <v>137</v>
      </c>
      <c r="C181" s="288" t="s">
        <v>25</v>
      </c>
      <c r="D181" s="292"/>
      <c r="E181" s="292"/>
      <c r="F181" s="292"/>
      <c r="G181" s="292"/>
      <c r="H181" s="292"/>
      <c r="I181" s="292"/>
      <c r="J181" s="292"/>
      <c r="K181" s="292"/>
      <c r="L181" s="292"/>
      <c r="M181" s="292"/>
      <c r="N181" s="292"/>
      <c r="O181" s="292"/>
      <c r="P181" s="292"/>
      <c r="Q181" s="292">
        <v>12</v>
      </c>
      <c r="R181" s="292"/>
      <c r="S181" s="292"/>
      <c r="T181" s="292"/>
      <c r="U181" s="292"/>
      <c r="V181" s="292"/>
      <c r="W181" s="292"/>
      <c r="X181" s="292"/>
      <c r="Y181" s="292"/>
      <c r="Z181" s="292"/>
      <c r="AA181" s="292"/>
      <c r="AB181" s="292"/>
      <c r="AC181" s="292"/>
      <c r="AD181" s="292"/>
      <c r="AE181" s="422"/>
      <c r="AF181" s="406"/>
      <c r="AG181" s="406"/>
      <c r="AH181" s="406"/>
      <c r="AI181" s="406"/>
      <c r="AJ181" s="406"/>
      <c r="AK181" s="406"/>
      <c r="AL181" s="411"/>
      <c r="AM181" s="411"/>
      <c r="AN181" s="411"/>
      <c r="AO181" s="411"/>
      <c r="AP181" s="411"/>
      <c r="AQ181" s="411"/>
      <c r="AR181" s="411"/>
      <c r="AS181" s="293">
        <f>SUM(AE181:AR181)</f>
        <v>0</v>
      </c>
    </row>
    <row r="182" spans="1:45" ht="15.5" outlineLevel="1">
      <c r="B182" s="291" t="s">
        <v>266</v>
      </c>
      <c r="C182" s="288" t="s">
        <v>163</v>
      </c>
      <c r="D182" s="292"/>
      <c r="E182" s="292"/>
      <c r="F182" s="292"/>
      <c r="G182" s="292"/>
      <c r="H182" s="292"/>
      <c r="I182" s="292"/>
      <c r="J182" s="292"/>
      <c r="K182" s="292"/>
      <c r="L182" s="292"/>
      <c r="M182" s="292"/>
      <c r="N182" s="292"/>
      <c r="O182" s="292"/>
      <c r="P182" s="292"/>
      <c r="Q182" s="292">
        <f>Q181</f>
        <v>12</v>
      </c>
      <c r="R182" s="292"/>
      <c r="S182" s="292"/>
      <c r="T182" s="292"/>
      <c r="U182" s="292"/>
      <c r="V182" s="292"/>
      <c r="W182" s="292"/>
      <c r="X182" s="292"/>
      <c r="Y182" s="292"/>
      <c r="Z182" s="292"/>
      <c r="AA182" s="292"/>
      <c r="AB182" s="292"/>
      <c r="AC182" s="292"/>
      <c r="AD182" s="292"/>
      <c r="AE182" s="407">
        <f>AE181</f>
        <v>0</v>
      </c>
      <c r="AF182" s="407">
        <f t="shared" ref="AF182" si="483">AF181</f>
        <v>0</v>
      </c>
      <c r="AG182" s="407">
        <f t="shared" ref="AG182" si="484">AG181</f>
        <v>0</v>
      </c>
      <c r="AH182" s="407">
        <f t="shared" ref="AH182" si="485">AH181</f>
        <v>0</v>
      </c>
      <c r="AI182" s="407">
        <f t="shared" ref="AI182" si="486">AI181</f>
        <v>0</v>
      </c>
      <c r="AJ182" s="407">
        <f t="shared" ref="AJ182" si="487">AJ181</f>
        <v>0</v>
      </c>
      <c r="AK182" s="407">
        <f t="shared" ref="AK182" si="488">AK181</f>
        <v>0</v>
      </c>
      <c r="AL182" s="407">
        <f t="shared" ref="AL182" si="489">AL181</f>
        <v>0</v>
      </c>
      <c r="AM182" s="407">
        <f t="shared" ref="AM182" si="490">AM181</f>
        <v>0</v>
      </c>
      <c r="AN182" s="407">
        <f t="shared" ref="AN182" si="491">AN181</f>
        <v>0</v>
      </c>
      <c r="AO182" s="407">
        <f t="shared" ref="AO182" si="492">AO181</f>
        <v>0</v>
      </c>
      <c r="AP182" s="407">
        <f t="shared" ref="AP182" si="493">AP181</f>
        <v>0</v>
      </c>
      <c r="AQ182" s="407">
        <f t="shared" ref="AQ182" si="494">AQ181</f>
        <v>0</v>
      </c>
      <c r="AR182" s="407">
        <f t="shared" ref="AR182" si="495">AR181</f>
        <v>0</v>
      </c>
      <c r="AS182" s="303"/>
    </row>
    <row r="183" spans="1:45" ht="15.5" outlineLevel="1">
      <c r="B183" s="509"/>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408"/>
      <c r="AF183" s="421"/>
      <c r="AG183" s="421"/>
      <c r="AH183" s="421"/>
      <c r="AI183" s="421"/>
      <c r="AJ183" s="421"/>
      <c r="AK183" s="421"/>
      <c r="AL183" s="421"/>
      <c r="AM183" s="421"/>
      <c r="AN183" s="421"/>
      <c r="AO183" s="421"/>
      <c r="AP183" s="421"/>
      <c r="AQ183" s="421"/>
      <c r="AR183" s="421"/>
      <c r="AS183" s="303"/>
    </row>
    <row r="184" spans="1:45" ht="31" outlineLevel="1">
      <c r="A184" s="511">
        <v>46</v>
      </c>
      <c r="B184" s="509" t="s">
        <v>138</v>
      </c>
      <c r="C184" s="288" t="s">
        <v>25</v>
      </c>
      <c r="D184" s="292"/>
      <c r="E184" s="292"/>
      <c r="F184" s="292"/>
      <c r="G184" s="292"/>
      <c r="H184" s="292"/>
      <c r="I184" s="292"/>
      <c r="J184" s="292"/>
      <c r="K184" s="292"/>
      <c r="L184" s="292"/>
      <c r="M184" s="292"/>
      <c r="N184" s="292"/>
      <c r="O184" s="292"/>
      <c r="P184" s="292"/>
      <c r="Q184" s="292">
        <v>12</v>
      </c>
      <c r="R184" s="292"/>
      <c r="S184" s="292"/>
      <c r="T184" s="292"/>
      <c r="U184" s="292"/>
      <c r="V184" s="292"/>
      <c r="W184" s="292"/>
      <c r="X184" s="292"/>
      <c r="Y184" s="292"/>
      <c r="Z184" s="292"/>
      <c r="AA184" s="292"/>
      <c r="AB184" s="292"/>
      <c r="AC184" s="292"/>
      <c r="AD184" s="292"/>
      <c r="AE184" s="422"/>
      <c r="AF184" s="406"/>
      <c r="AG184" s="406"/>
      <c r="AH184" s="406"/>
      <c r="AI184" s="406"/>
      <c r="AJ184" s="406"/>
      <c r="AK184" s="406"/>
      <c r="AL184" s="411"/>
      <c r="AM184" s="411"/>
      <c r="AN184" s="411"/>
      <c r="AO184" s="411"/>
      <c r="AP184" s="411"/>
      <c r="AQ184" s="411"/>
      <c r="AR184" s="411"/>
      <c r="AS184" s="293">
        <f>SUM(AE184:AR184)</f>
        <v>0</v>
      </c>
    </row>
    <row r="185" spans="1:45" ht="15.5" outlineLevel="1">
      <c r="B185" s="291" t="s">
        <v>266</v>
      </c>
      <c r="C185" s="288" t="s">
        <v>163</v>
      </c>
      <c r="D185" s="292"/>
      <c r="E185" s="292"/>
      <c r="F185" s="292"/>
      <c r="G185" s="292"/>
      <c r="H185" s="292"/>
      <c r="I185" s="292"/>
      <c r="J185" s="292"/>
      <c r="K185" s="292"/>
      <c r="L185" s="292"/>
      <c r="M185" s="292"/>
      <c r="N185" s="292"/>
      <c r="O185" s="292"/>
      <c r="P185" s="292"/>
      <c r="Q185" s="292">
        <f>Q184</f>
        <v>12</v>
      </c>
      <c r="R185" s="292"/>
      <c r="S185" s="292"/>
      <c r="T185" s="292"/>
      <c r="U185" s="292"/>
      <c r="V185" s="292"/>
      <c r="W185" s="292"/>
      <c r="X185" s="292"/>
      <c r="Y185" s="292"/>
      <c r="Z185" s="292"/>
      <c r="AA185" s="292"/>
      <c r="AB185" s="292"/>
      <c r="AC185" s="292"/>
      <c r="AD185" s="292"/>
      <c r="AE185" s="407">
        <f>AE184</f>
        <v>0</v>
      </c>
      <c r="AF185" s="407">
        <f t="shared" ref="AF185" si="496">AF184</f>
        <v>0</v>
      </c>
      <c r="AG185" s="407">
        <f t="shared" ref="AG185" si="497">AG184</f>
        <v>0</v>
      </c>
      <c r="AH185" s="407">
        <f t="shared" ref="AH185" si="498">AH184</f>
        <v>0</v>
      </c>
      <c r="AI185" s="407">
        <f t="shared" ref="AI185" si="499">AI184</f>
        <v>0</v>
      </c>
      <c r="AJ185" s="407">
        <f t="shared" ref="AJ185" si="500">AJ184</f>
        <v>0</v>
      </c>
      <c r="AK185" s="407">
        <f t="shared" ref="AK185" si="501">AK184</f>
        <v>0</v>
      </c>
      <c r="AL185" s="407">
        <f t="shared" ref="AL185" si="502">AL184</f>
        <v>0</v>
      </c>
      <c r="AM185" s="407">
        <f t="shared" ref="AM185" si="503">AM184</f>
        <v>0</v>
      </c>
      <c r="AN185" s="407">
        <f t="shared" ref="AN185" si="504">AN184</f>
        <v>0</v>
      </c>
      <c r="AO185" s="407">
        <f t="shared" ref="AO185" si="505">AO184</f>
        <v>0</v>
      </c>
      <c r="AP185" s="407">
        <f t="shared" ref="AP185" si="506">AP184</f>
        <v>0</v>
      </c>
      <c r="AQ185" s="407">
        <f t="shared" ref="AQ185" si="507">AQ184</f>
        <v>0</v>
      </c>
      <c r="AR185" s="407">
        <f t="shared" ref="AR185" si="508">AR184</f>
        <v>0</v>
      </c>
      <c r="AS185" s="303"/>
    </row>
    <row r="186" spans="1:45" ht="15.5" outlineLevel="1">
      <c r="B186" s="509"/>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408"/>
      <c r="AF186" s="421"/>
      <c r="AG186" s="421"/>
      <c r="AH186" s="421"/>
      <c r="AI186" s="421"/>
      <c r="AJ186" s="421"/>
      <c r="AK186" s="421"/>
      <c r="AL186" s="421"/>
      <c r="AM186" s="421"/>
      <c r="AN186" s="421"/>
      <c r="AO186" s="421"/>
      <c r="AP186" s="421"/>
      <c r="AQ186" s="421"/>
      <c r="AR186" s="421"/>
      <c r="AS186" s="303"/>
    </row>
    <row r="187" spans="1:45" ht="31" outlineLevel="1">
      <c r="A187" s="511">
        <v>47</v>
      </c>
      <c r="B187" s="509" t="s">
        <v>139</v>
      </c>
      <c r="C187" s="288" t="s">
        <v>25</v>
      </c>
      <c r="D187" s="292"/>
      <c r="E187" s="292"/>
      <c r="F187" s="292"/>
      <c r="G187" s="292"/>
      <c r="H187" s="292"/>
      <c r="I187" s="292"/>
      <c r="J187" s="292"/>
      <c r="K187" s="292"/>
      <c r="L187" s="292"/>
      <c r="M187" s="292"/>
      <c r="N187" s="292"/>
      <c r="O187" s="292"/>
      <c r="P187" s="292"/>
      <c r="Q187" s="292">
        <v>12</v>
      </c>
      <c r="R187" s="292"/>
      <c r="S187" s="292"/>
      <c r="T187" s="292"/>
      <c r="U187" s="292"/>
      <c r="V187" s="292"/>
      <c r="W187" s="292"/>
      <c r="X187" s="292"/>
      <c r="Y187" s="292"/>
      <c r="Z187" s="292"/>
      <c r="AA187" s="292"/>
      <c r="AB187" s="292"/>
      <c r="AC187" s="292"/>
      <c r="AD187" s="292"/>
      <c r="AE187" s="422"/>
      <c r="AF187" s="406"/>
      <c r="AG187" s="406"/>
      <c r="AH187" s="406"/>
      <c r="AI187" s="406"/>
      <c r="AJ187" s="406"/>
      <c r="AK187" s="406"/>
      <c r="AL187" s="411"/>
      <c r="AM187" s="411"/>
      <c r="AN187" s="411"/>
      <c r="AO187" s="411"/>
      <c r="AP187" s="411"/>
      <c r="AQ187" s="411"/>
      <c r="AR187" s="411"/>
      <c r="AS187" s="293">
        <f>SUM(AE187:AR187)</f>
        <v>0</v>
      </c>
    </row>
    <row r="188" spans="1:45" ht="15.5" outlineLevel="1">
      <c r="B188" s="291" t="s">
        <v>266</v>
      </c>
      <c r="C188" s="288" t="s">
        <v>163</v>
      </c>
      <c r="D188" s="292"/>
      <c r="E188" s="292"/>
      <c r="F188" s="292"/>
      <c r="G188" s="292"/>
      <c r="H188" s="292"/>
      <c r="I188" s="292"/>
      <c r="J188" s="292"/>
      <c r="K188" s="292"/>
      <c r="L188" s="292"/>
      <c r="M188" s="292"/>
      <c r="N188" s="292"/>
      <c r="O188" s="292"/>
      <c r="P188" s="292"/>
      <c r="Q188" s="292">
        <f>Q187</f>
        <v>12</v>
      </c>
      <c r="R188" s="292"/>
      <c r="S188" s="292"/>
      <c r="T188" s="292"/>
      <c r="U188" s="292"/>
      <c r="V188" s="292"/>
      <c r="W188" s="292"/>
      <c r="X188" s="292"/>
      <c r="Y188" s="292"/>
      <c r="Z188" s="292"/>
      <c r="AA188" s="292"/>
      <c r="AB188" s="292"/>
      <c r="AC188" s="292"/>
      <c r="AD188" s="292"/>
      <c r="AE188" s="407">
        <f>AE187</f>
        <v>0</v>
      </c>
      <c r="AF188" s="407">
        <f t="shared" ref="AF188" si="509">AF187</f>
        <v>0</v>
      </c>
      <c r="AG188" s="407">
        <f t="shared" ref="AG188" si="510">AG187</f>
        <v>0</v>
      </c>
      <c r="AH188" s="407">
        <f t="shared" ref="AH188" si="511">AH187</f>
        <v>0</v>
      </c>
      <c r="AI188" s="407">
        <f t="shared" ref="AI188" si="512">AI187</f>
        <v>0</v>
      </c>
      <c r="AJ188" s="407">
        <f t="shared" ref="AJ188" si="513">AJ187</f>
        <v>0</v>
      </c>
      <c r="AK188" s="407">
        <f t="shared" ref="AK188" si="514">AK187</f>
        <v>0</v>
      </c>
      <c r="AL188" s="407">
        <f t="shared" ref="AL188" si="515">AL187</f>
        <v>0</v>
      </c>
      <c r="AM188" s="407">
        <f t="shared" ref="AM188" si="516">AM187</f>
        <v>0</v>
      </c>
      <c r="AN188" s="407">
        <f t="shared" ref="AN188" si="517">AN187</f>
        <v>0</v>
      </c>
      <c r="AO188" s="407">
        <f t="shared" ref="AO188" si="518">AO187</f>
        <v>0</v>
      </c>
      <c r="AP188" s="407">
        <f t="shared" ref="AP188" si="519">AP187</f>
        <v>0</v>
      </c>
      <c r="AQ188" s="407">
        <f t="shared" ref="AQ188" si="520">AQ187</f>
        <v>0</v>
      </c>
      <c r="AR188" s="407">
        <f t="shared" ref="AR188" si="521">AR187</f>
        <v>0</v>
      </c>
      <c r="AS188" s="303"/>
    </row>
    <row r="189" spans="1:45" ht="15.5" outlineLevel="1">
      <c r="B189" s="509"/>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408"/>
      <c r="AF189" s="421"/>
      <c r="AG189" s="421"/>
      <c r="AH189" s="421"/>
      <c r="AI189" s="421"/>
      <c r="AJ189" s="421"/>
      <c r="AK189" s="421"/>
      <c r="AL189" s="421"/>
      <c r="AM189" s="421"/>
      <c r="AN189" s="421"/>
      <c r="AO189" s="421"/>
      <c r="AP189" s="421"/>
      <c r="AQ189" s="421"/>
      <c r="AR189" s="421"/>
      <c r="AS189" s="303"/>
    </row>
    <row r="190" spans="1:45" ht="31" outlineLevel="1">
      <c r="A190" s="511">
        <v>48</v>
      </c>
      <c r="B190" s="509" t="s">
        <v>140</v>
      </c>
      <c r="C190" s="288" t="s">
        <v>25</v>
      </c>
      <c r="D190" s="292"/>
      <c r="E190" s="292"/>
      <c r="F190" s="292"/>
      <c r="G190" s="292"/>
      <c r="H190" s="292"/>
      <c r="I190" s="292"/>
      <c r="J190" s="292"/>
      <c r="K190" s="292"/>
      <c r="L190" s="292"/>
      <c r="M190" s="292"/>
      <c r="N190" s="292"/>
      <c r="O190" s="292"/>
      <c r="P190" s="292"/>
      <c r="Q190" s="292">
        <v>12</v>
      </c>
      <c r="R190" s="292"/>
      <c r="S190" s="292"/>
      <c r="T190" s="292"/>
      <c r="U190" s="292"/>
      <c r="V190" s="292"/>
      <c r="W190" s="292"/>
      <c r="X190" s="292"/>
      <c r="Y190" s="292"/>
      <c r="Z190" s="292"/>
      <c r="AA190" s="292"/>
      <c r="AB190" s="292"/>
      <c r="AC190" s="292"/>
      <c r="AD190" s="292"/>
      <c r="AE190" s="422"/>
      <c r="AF190" s="406"/>
      <c r="AG190" s="406"/>
      <c r="AH190" s="406"/>
      <c r="AI190" s="406"/>
      <c r="AJ190" s="406"/>
      <c r="AK190" s="406"/>
      <c r="AL190" s="411"/>
      <c r="AM190" s="411"/>
      <c r="AN190" s="411"/>
      <c r="AO190" s="411"/>
      <c r="AP190" s="411"/>
      <c r="AQ190" s="411"/>
      <c r="AR190" s="411"/>
      <c r="AS190" s="293">
        <f>SUM(AE190:AR190)</f>
        <v>0</v>
      </c>
    </row>
    <row r="191" spans="1:45" ht="15.5" outlineLevel="1">
      <c r="B191" s="291" t="s">
        <v>266</v>
      </c>
      <c r="C191" s="288" t="s">
        <v>163</v>
      </c>
      <c r="D191" s="292"/>
      <c r="E191" s="292"/>
      <c r="F191" s="292"/>
      <c r="G191" s="292"/>
      <c r="H191" s="292"/>
      <c r="I191" s="292"/>
      <c r="J191" s="292"/>
      <c r="K191" s="292"/>
      <c r="L191" s="292"/>
      <c r="M191" s="292"/>
      <c r="N191" s="292"/>
      <c r="O191" s="292"/>
      <c r="P191" s="292"/>
      <c r="Q191" s="292">
        <f>Q190</f>
        <v>12</v>
      </c>
      <c r="R191" s="292"/>
      <c r="S191" s="292"/>
      <c r="T191" s="292"/>
      <c r="U191" s="292"/>
      <c r="V191" s="292"/>
      <c r="W191" s="292"/>
      <c r="X191" s="292"/>
      <c r="Y191" s="292"/>
      <c r="Z191" s="292"/>
      <c r="AA191" s="292"/>
      <c r="AB191" s="292"/>
      <c r="AC191" s="292"/>
      <c r="AD191" s="292"/>
      <c r="AE191" s="407">
        <f>AE190</f>
        <v>0</v>
      </c>
      <c r="AF191" s="407">
        <f t="shared" ref="AF191" si="522">AF190</f>
        <v>0</v>
      </c>
      <c r="AG191" s="407">
        <f t="shared" ref="AG191" si="523">AG190</f>
        <v>0</v>
      </c>
      <c r="AH191" s="407">
        <f t="shared" ref="AH191" si="524">AH190</f>
        <v>0</v>
      </c>
      <c r="AI191" s="407">
        <f t="shared" ref="AI191" si="525">AI190</f>
        <v>0</v>
      </c>
      <c r="AJ191" s="407">
        <f t="shared" ref="AJ191" si="526">AJ190</f>
        <v>0</v>
      </c>
      <c r="AK191" s="407">
        <f t="shared" ref="AK191" si="527">AK190</f>
        <v>0</v>
      </c>
      <c r="AL191" s="407">
        <f t="shared" ref="AL191" si="528">AL190</f>
        <v>0</v>
      </c>
      <c r="AM191" s="407">
        <f t="shared" ref="AM191" si="529">AM190</f>
        <v>0</v>
      </c>
      <c r="AN191" s="407">
        <f t="shared" ref="AN191" si="530">AN190</f>
        <v>0</v>
      </c>
      <c r="AO191" s="407">
        <f t="shared" ref="AO191" si="531">AO190</f>
        <v>0</v>
      </c>
      <c r="AP191" s="407">
        <f t="shared" ref="AP191" si="532">AP190</f>
        <v>0</v>
      </c>
      <c r="AQ191" s="407">
        <f t="shared" ref="AQ191" si="533">AQ190</f>
        <v>0</v>
      </c>
      <c r="AR191" s="407">
        <f t="shared" ref="AR191" si="534">AR190</f>
        <v>0</v>
      </c>
      <c r="AS191" s="303"/>
    </row>
    <row r="192" spans="1:45" ht="15.5" outlineLevel="1">
      <c r="B192" s="509"/>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408"/>
      <c r="AF192" s="421"/>
      <c r="AG192" s="421"/>
      <c r="AH192" s="421"/>
      <c r="AI192" s="421"/>
      <c r="AJ192" s="421"/>
      <c r="AK192" s="421"/>
      <c r="AL192" s="421"/>
      <c r="AM192" s="421"/>
      <c r="AN192" s="421"/>
      <c r="AO192" s="421"/>
      <c r="AP192" s="421"/>
      <c r="AQ192" s="421"/>
      <c r="AR192" s="421"/>
      <c r="AS192" s="303"/>
    </row>
    <row r="193" spans="1:45" ht="31" outlineLevel="1">
      <c r="A193" s="511">
        <v>49</v>
      </c>
      <c r="B193" s="509" t="s">
        <v>141</v>
      </c>
      <c r="C193" s="288" t="s">
        <v>25</v>
      </c>
      <c r="D193" s="292"/>
      <c r="E193" s="292"/>
      <c r="F193" s="292"/>
      <c r="G193" s="292"/>
      <c r="H193" s="292"/>
      <c r="I193" s="292"/>
      <c r="J193" s="292"/>
      <c r="K193" s="292"/>
      <c r="L193" s="292"/>
      <c r="M193" s="292"/>
      <c r="N193" s="292"/>
      <c r="O193" s="292"/>
      <c r="P193" s="292"/>
      <c r="Q193" s="292">
        <v>12</v>
      </c>
      <c r="R193" s="292"/>
      <c r="S193" s="292"/>
      <c r="T193" s="292"/>
      <c r="U193" s="292"/>
      <c r="V193" s="292"/>
      <c r="W193" s="292"/>
      <c r="X193" s="292"/>
      <c r="Y193" s="292"/>
      <c r="Z193" s="292"/>
      <c r="AA193" s="292"/>
      <c r="AB193" s="292"/>
      <c r="AC193" s="292"/>
      <c r="AD193" s="292"/>
      <c r="AE193" s="422"/>
      <c r="AF193" s="406"/>
      <c r="AG193" s="406"/>
      <c r="AH193" s="406"/>
      <c r="AI193" s="406"/>
      <c r="AJ193" s="406"/>
      <c r="AK193" s="406"/>
      <c r="AL193" s="411"/>
      <c r="AM193" s="411"/>
      <c r="AN193" s="411"/>
      <c r="AO193" s="411"/>
      <c r="AP193" s="411"/>
      <c r="AQ193" s="411"/>
      <c r="AR193" s="411"/>
      <c r="AS193" s="293">
        <f>SUM(AE193:AR193)</f>
        <v>0</v>
      </c>
    </row>
    <row r="194" spans="1:45" ht="15.5" outlineLevel="1">
      <c r="B194" s="291" t="s">
        <v>266</v>
      </c>
      <c r="C194" s="288" t="s">
        <v>163</v>
      </c>
      <c r="D194" s="292"/>
      <c r="E194" s="292"/>
      <c r="F194" s="292"/>
      <c r="G194" s="292"/>
      <c r="H194" s="292"/>
      <c r="I194" s="292"/>
      <c r="J194" s="292"/>
      <c r="K194" s="292"/>
      <c r="L194" s="292"/>
      <c r="M194" s="292"/>
      <c r="N194" s="292"/>
      <c r="O194" s="292"/>
      <c r="P194" s="292"/>
      <c r="Q194" s="292">
        <f>Q193</f>
        <v>12</v>
      </c>
      <c r="R194" s="292"/>
      <c r="S194" s="292"/>
      <c r="T194" s="292"/>
      <c r="U194" s="292"/>
      <c r="V194" s="292"/>
      <c r="W194" s="292"/>
      <c r="X194" s="292"/>
      <c r="Y194" s="292"/>
      <c r="Z194" s="292"/>
      <c r="AA194" s="292"/>
      <c r="AB194" s="292"/>
      <c r="AC194" s="292"/>
      <c r="AD194" s="292"/>
      <c r="AE194" s="407">
        <f>AE193</f>
        <v>0</v>
      </c>
      <c r="AF194" s="407">
        <f t="shared" ref="AF194" si="535">AF193</f>
        <v>0</v>
      </c>
      <c r="AG194" s="407">
        <f t="shared" ref="AG194" si="536">AG193</f>
        <v>0</v>
      </c>
      <c r="AH194" s="407">
        <f t="shared" ref="AH194" si="537">AH193</f>
        <v>0</v>
      </c>
      <c r="AI194" s="407">
        <f t="shared" ref="AI194" si="538">AI193</f>
        <v>0</v>
      </c>
      <c r="AJ194" s="407">
        <f t="shared" ref="AJ194" si="539">AJ193</f>
        <v>0</v>
      </c>
      <c r="AK194" s="407">
        <f t="shared" ref="AK194" si="540">AK193</f>
        <v>0</v>
      </c>
      <c r="AL194" s="407">
        <f t="shared" ref="AL194" si="541">AL193</f>
        <v>0</v>
      </c>
      <c r="AM194" s="407">
        <f t="shared" ref="AM194" si="542">AM193</f>
        <v>0</v>
      </c>
      <c r="AN194" s="407">
        <f t="shared" ref="AN194" si="543">AN193</f>
        <v>0</v>
      </c>
      <c r="AO194" s="407">
        <f t="shared" ref="AO194" si="544">AO193</f>
        <v>0</v>
      </c>
      <c r="AP194" s="407">
        <f t="shared" ref="AP194" si="545">AP193</f>
        <v>0</v>
      </c>
      <c r="AQ194" s="407">
        <f t="shared" ref="AQ194" si="546">AQ193</f>
        <v>0</v>
      </c>
      <c r="AR194" s="407">
        <f t="shared" ref="AR194" si="547">AR193</f>
        <v>0</v>
      </c>
      <c r="AS194" s="303"/>
    </row>
    <row r="195" spans="1:45" ht="15.5" outlineLevel="1">
      <c r="B195" s="291"/>
      <c r="C195" s="302"/>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c r="AE195" s="298"/>
      <c r="AF195" s="298"/>
      <c r="AG195" s="298"/>
      <c r="AH195" s="298"/>
      <c r="AI195" s="298"/>
      <c r="AJ195" s="298"/>
      <c r="AK195" s="298"/>
      <c r="AL195" s="298"/>
      <c r="AM195" s="298"/>
      <c r="AN195" s="298"/>
      <c r="AO195" s="298"/>
      <c r="AP195" s="298"/>
      <c r="AQ195" s="298"/>
      <c r="AR195" s="298"/>
      <c r="AS195" s="303"/>
    </row>
    <row r="196" spans="1:45" ht="15.5">
      <c r="B196" s="324" t="s">
        <v>270</v>
      </c>
      <c r="C196" s="326"/>
      <c r="D196" s="326">
        <f>SUM(D38:D194)</f>
        <v>36253650.39593105</v>
      </c>
      <c r="E196" s="326">
        <f t="shared" ref="E196:P196" si="548">SUM(E38:E194)</f>
        <v>34867786.39593105</v>
      </c>
      <c r="F196" s="326">
        <f t="shared" si="548"/>
        <v>34826448.44475884</v>
      </c>
      <c r="G196" s="326">
        <f t="shared" si="548"/>
        <v>34764535.44475884</v>
      </c>
      <c r="H196" s="326">
        <f t="shared" si="548"/>
        <v>34540097.44475884</v>
      </c>
      <c r="I196" s="326">
        <f t="shared" si="548"/>
        <v>33690861.681505166</v>
      </c>
      <c r="J196" s="326">
        <f t="shared" si="548"/>
        <v>33662299</v>
      </c>
      <c r="K196" s="326">
        <f t="shared" si="548"/>
        <v>33660551</v>
      </c>
      <c r="L196" s="326">
        <f t="shared" si="548"/>
        <v>31422628</v>
      </c>
      <c r="M196" s="326">
        <f t="shared" si="548"/>
        <v>28950856</v>
      </c>
      <c r="N196" s="326">
        <f t="shared" si="548"/>
        <v>22326150</v>
      </c>
      <c r="O196" s="326">
        <f t="shared" si="548"/>
        <v>20684957</v>
      </c>
      <c r="P196" s="326">
        <f t="shared" si="548"/>
        <v>13550180</v>
      </c>
      <c r="Q196" s="326"/>
      <c r="R196" s="326">
        <f>SUM(R38:R194)</f>
        <v>5228.1536414845295</v>
      </c>
      <c r="S196" s="326">
        <f t="shared" ref="S196:AD196" si="549">SUM(S38:S194)</f>
        <v>5213.1536414845295</v>
      </c>
      <c r="T196" s="326">
        <f t="shared" si="549"/>
        <v>5213.1330998537387</v>
      </c>
      <c r="U196" s="326">
        <f t="shared" si="549"/>
        <v>5191.1330450927908</v>
      </c>
      <c r="V196" s="326">
        <f t="shared" si="549"/>
        <v>5138.1330450927908</v>
      </c>
      <c r="W196" s="326">
        <f t="shared" si="549"/>
        <v>5013.1329346522652</v>
      </c>
      <c r="X196" s="326">
        <f t="shared" si="549"/>
        <v>5008</v>
      </c>
      <c r="Y196" s="326">
        <f t="shared" si="549"/>
        <v>5007</v>
      </c>
      <c r="Z196" s="326">
        <f t="shared" si="549"/>
        <v>4682</v>
      </c>
      <c r="AA196" s="326">
        <f t="shared" si="549"/>
        <v>4228</v>
      </c>
      <c r="AB196" s="326">
        <f t="shared" si="549"/>
        <v>3189</v>
      </c>
      <c r="AC196" s="326">
        <f t="shared" si="549"/>
        <v>2877</v>
      </c>
      <c r="AD196" s="326">
        <f t="shared" si="549"/>
        <v>2416</v>
      </c>
      <c r="AE196" s="326">
        <f>IF(AE36="kWh",SUMPRODUCT(D38:D194,AE38:AE194))</f>
        <v>7868479</v>
      </c>
      <c r="AF196" s="326">
        <f>IF(AF36="kWh",SUMPRODUCT(D38:D194,AF38:AF194))</f>
        <v>20173642.219348967</v>
      </c>
      <c r="AG196" s="326">
        <f>IF(AG36="kw",SUMPRODUCT(Q38:Q194,R38:R194,AG38:AG194),SUMPRODUCT(D38:D194,AG38:AG194))</f>
        <v>11788.020706164059</v>
      </c>
      <c r="AH196" s="326">
        <f>IF(AH36="kw",SUMPRODUCT(Q38:Q194,R38:R194,AH38:AH194),SUMPRODUCT(D38:D194,AH38:AH194))</f>
        <v>191.76</v>
      </c>
      <c r="AI196" s="326">
        <f>IF(AI36="kw",SUMPRODUCT(Q38:Q194,R38:R194,AI38:AI194),SUMPRODUCT(D38:D194,AI38:AI194))</f>
        <v>0</v>
      </c>
      <c r="AJ196" s="326">
        <f>IF(AJ36="kw",SUMPRODUCT(Q38:Q194,R38:R194,AJ38:AJ194),SUMPRODUCT(D38:D194,AJ38:AJ194))</f>
        <v>0</v>
      </c>
      <c r="AK196" s="326">
        <f>IF(AK36="kw",SUMPRODUCT(Q38:Q194,R38:R194,AK38:AK194),SUMPRODUCT(D38:D194,AK38:AK194))</f>
        <v>0</v>
      </c>
      <c r="AL196" s="326">
        <f>IF(AL36="kw",SUMPRODUCT(Q38:Q194,R38:R194,AL38:AL194),SUMPRODUCT(D38:D194,AL38:AL194))</f>
        <v>0</v>
      </c>
      <c r="AM196" s="326">
        <f>IF(AM36="kw",SUMPRODUCT(Q38:Q194,R38:R194,AM38:AM194),SUMPRODUCT(D38:D194,AM38:AM194))</f>
        <v>0</v>
      </c>
      <c r="AN196" s="326">
        <f>IF(AN36="kw",SUMPRODUCT(Q38:Q194,R38:R194,AN38:AN194),SUMPRODUCT(D38:D194,AN38:AN194))</f>
        <v>0</v>
      </c>
      <c r="AO196" s="326">
        <f>IF(AO36="kw",SUMPRODUCT(Q38:Q194,R38:R194,AO38:AO194),SUMPRODUCT(D38:D194,AO38:AO194))</f>
        <v>0</v>
      </c>
      <c r="AP196" s="326">
        <f>IF(AP36="kw",SUMPRODUCT(Q38:Q194,R38:R194,AP38:AP194),SUMPRODUCT(D38:D194,AP38:AP194))</f>
        <v>0</v>
      </c>
      <c r="AQ196" s="326">
        <f>IF(AQ36="kw",SUMPRODUCT(Q38:Q194,R38:R194,AQ38:AQ194),SUMPRODUCT(D38:D194,AQ38:AQ194))</f>
        <v>0</v>
      </c>
      <c r="AR196" s="326">
        <f>IF(AR36="kw",SUMPRODUCT(Q38:Q194,R38:R194,AR38:AR194),SUMPRODUCT(D38:D194,AR38:AR194))</f>
        <v>0</v>
      </c>
      <c r="AS196" s="327"/>
    </row>
    <row r="197" spans="1:45" ht="15.5">
      <c r="B197" s="387" t="s">
        <v>271</v>
      </c>
      <c r="C197" s="388"/>
      <c r="D197" s="388"/>
      <c r="E197" s="388"/>
      <c r="F197" s="388"/>
      <c r="G197" s="388"/>
      <c r="H197" s="388"/>
      <c r="I197" s="388"/>
      <c r="J197" s="388"/>
      <c r="K197" s="388"/>
      <c r="L197" s="388"/>
      <c r="M197" s="388"/>
      <c r="N197" s="388"/>
      <c r="O197" s="388"/>
      <c r="P197" s="388"/>
      <c r="Q197" s="388"/>
      <c r="R197" s="388"/>
      <c r="S197" s="388"/>
      <c r="T197" s="388"/>
      <c r="U197" s="388"/>
      <c r="V197" s="388"/>
      <c r="W197" s="388"/>
      <c r="X197" s="388"/>
      <c r="Y197" s="388"/>
      <c r="Z197" s="388"/>
      <c r="AA197" s="388"/>
      <c r="AB197" s="388"/>
      <c r="AC197" s="388"/>
      <c r="AD197" s="388"/>
      <c r="AE197" s="388">
        <f>HLOOKUP(AE35,'2. LRAMVA Threshold'!$B$42:$Q$60,7,FALSE)</f>
        <v>14896090</v>
      </c>
      <c r="AF197" s="388">
        <f>HLOOKUP(AF35,'2. LRAMVA Threshold'!$B$42:$Q$53,7,FALSE)</f>
        <v>5412016</v>
      </c>
      <c r="AG197" s="388">
        <f>HLOOKUP(AG35,'2. LRAMVA Threshold'!$B$42:$Q$53,7,FALSE)</f>
        <v>53512</v>
      </c>
      <c r="AH197" s="388">
        <f>HLOOKUP(AH35,'2. LRAMVA Threshold'!$B$42:$Q$53,7,FALSE)</f>
        <v>2704</v>
      </c>
      <c r="AI197" s="388">
        <f>HLOOKUP(AI35,'2. LRAMVA Threshold'!$B$42:$Q$53,7,FALSE)</f>
        <v>5133</v>
      </c>
      <c r="AJ197" s="388">
        <f>HLOOKUP(AJ35,'2. LRAMVA Threshold'!$B$42:$Q$53,7,FALSE)</f>
        <v>885</v>
      </c>
      <c r="AK197" s="388">
        <f>HLOOKUP(AK35,'2. LRAMVA Threshold'!$B$42:$Q$53,7,FALSE)</f>
        <v>28</v>
      </c>
      <c r="AL197" s="388">
        <f>HLOOKUP(AL35,'2. LRAMVA Threshold'!$B$42:$Q$53,7,FALSE)</f>
        <v>65791</v>
      </c>
      <c r="AM197" s="388">
        <f>HLOOKUP(AM35,'2. LRAMVA Threshold'!$B$42:$Q$53,7,FALSE)</f>
        <v>0</v>
      </c>
      <c r="AN197" s="388">
        <f>HLOOKUP(AN35,'2. LRAMVA Threshold'!$B$42:$Q$53,7,FALSE)</f>
        <v>0</v>
      </c>
      <c r="AO197" s="388">
        <f>HLOOKUP(AO35,'2. LRAMVA Threshold'!$B$42:$Q$53,7,FALSE)</f>
        <v>0</v>
      </c>
      <c r="AP197" s="388">
        <f>HLOOKUP(AP35,'2. LRAMVA Threshold'!$B$42:$Q$53,7,FALSE)</f>
        <v>0</v>
      </c>
      <c r="AQ197" s="388">
        <f>HLOOKUP(AQ35,'2. LRAMVA Threshold'!$B$42:$Q$53,7,FALSE)</f>
        <v>0</v>
      </c>
      <c r="AR197" s="388">
        <f>HLOOKUP(AR35,'2. LRAMVA Threshold'!$B$42:$Q$53,7,FALSE)</f>
        <v>0</v>
      </c>
      <c r="AS197" s="389"/>
    </row>
    <row r="198" spans="1:45" ht="15.5">
      <c r="B198" s="510"/>
      <c r="C198" s="428"/>
      <c r="D198" s="429"/>
      <c r="E198" s="429"/>
      <c r="F198" s="429"/>
      <c r="G198" s="429"/>
      <c r="H198" s="429"/>
      <c r="I198" s="429"/>
      <c r="J198" s="429"/>
      <c r="K198" s="429"/>
      <c r="L198" s="429"/>
      <c r="M198" s="429"/>
      <c r="N198" s="392"/>
      <c r="O198" s="392"/>
      <c r="P198" s="392"/>
      <c r="Q198" s="429"/>
      <c r="R198" s="430"/>
      <c r="S198" s="429"/>
      <c r="T198" s="429"/>
      <c r="U198" s="429"/>
      <c r="V198" s="431"/>
      <c r="W198" s="431"/>
      <c r="X198" s="431"/>
      <c r="Y198" s="431"/>
      <c r="Z198" s="429"/>
      <c r="AA198" s="429"/>
      <c r="AB198" s="392"/>
      <c r="AC198" s="392"/>
      <c r="AD198" s="392"/>
      <c r="AE198" s="432"/>
      <c r="AF198" s="432"/>
      <c r="AG198" s="432"/>
      <c r="AH198" s="432"/>
      <c r="AI198" s="432"/>
      <c r="AJ198" s="432"/>
      <c r="AK198" s="432"/>
      <c r="AL198" s="395"/>
      <c r="AM198" s="395"/>
      <c r="AN198" s="395"/>
      <c r="AO198" s="395"/>
      <c r="AP198" s="395"/>
      <c r="AQ198" s="395"/>
      <c r="AR198" s="395"/>
      <c r="AS198" s="396"/>
    </row>
    <row r="199" spans="1:45" ht="15.5">
      <c r="B199" s="321" t="s">
        <v>168</v>
      </c>
      <c r="C199" s="335"/>
      <c r="D199" s="335"/>
      <c r="E199" s="372"/>
      <c r="F199" s="372"/>
      <c r="G199" s="372"/>
      <c r="H199" s="372"/>
      <c r="I199" s="372"/>
      <c r="J199" s="372"/>
      <c r="K199" s="372"/>
      <c r="L199" s="372"/>
      <c r="M199" s="372"/>
      <c r="N199" s="372"/>
      <c r="O199" s="372"/>
      <c r="P199" s="372"/>
      <c r="Q199" s="372"/>
      <c r="R199" s="288"/>
      <c r="S199" s="337"/>
      <c r="T199" s="337"/>
      <c r="U199" s="337"/>
      <c r="V199" s="336"/>
      <c r="W199" s="336"/>
      <c r="X199" s="336"/>
      <c r="Y199" s="336"/>
      <c r="Z199" s="337"/>
      <c r="AA199" s="337"/>
      <c r="AB199" s="337"/>
      <c r="AC199" s="337"/>
      <c r="AD199" s="337"/>
      <c r="AE199" s="824">
        <f>HLOOKUP(AE$35,'3.  Distribution Rates'!$C$122:$P$135,7,FALSE)</f>
        <v>1.5800000000000002E-2</v>
      </c>
      <c r="AF199" s="824">
        <f>HLOOKUP(AF$35,'3.  Distribution Rates'!$C$122:$P$135,7,FALSE)</f>
        <v>1.0200000000000001E-2</v>
      </c>
      <c r="AG199" s="338">
        <f>HLOOKUP(AG$35,'3.  Distribution Rates'!$C$122:$P$135,7,FALSE)</f>
        <v>2.5672000000000001</v>
      </c>
      <c r="AH199" s="338">
        <f>HLOOKUP(AH$35,'3.  Distribution Rates'!$C$122:$P$135,7,FALSE)</f>
        <v>4.3041</v>
      </c>
      <c r="AI199" s="338">
        <f>HLOOKUP(AI$35,'3.  Distribution Rates'!$C$122:$P$135,7,FALSE)</f>
        <v>2.1478999999999999</v>
      </c>
      <c r="AJ199" s="338">
        <f>HLOOKUP(AJ$35,'3.  Distribution Rates'!$C$122:$P$135,7,FALSE)</f>
        <v>8.3116000000000003</v>
      </c>
      <c r="AK199" s="338">
        <f>HLOOKUP(AK$35,'3.  Distribution Rates'!$C$122:$P$135,7,FALSE)</f>
        <v>11.2104</v>
      </c>
      <c r="AL199" s="338">
        <f>HLOOKUP(AL$35,'3.  Distribution Rates'!$C$122:$P$135,7,FALSE)</f>
        <v>1.7600000000000001E-2</v>
      </c>
      <c r="AM199" s="338">
        <f>HLOOKUP(AM$35,'3.  Distribution Rates'!$C$122:$P$135,7,FALSE)</f>
        <v>0</v>
      </c>
      <c r="AN199" s="338">
        <f>HLOOKUP(AN$35,'3.  Distribution Rates'!$C$122:$P$135,7,FALSE)</f>
        <v>0</v>
      </c>
      <c r="AO199" s="338">
        <f>HLOOKUP(AO$35,'3.  Distribution Rates'!$C$122:$P$135,7,FALSE)</f>
        <v>0</v>
      </c>
      <c r="AP199" s="338">
        <f>HLOOKUP(AP$35,'3.  Distribution Rates'!$C$122:$P$135,7,FALSE)</f>
        <v>0</v>
      </c>
      <c r="AQ199" s="338">
        <f>HLOOKUP(AQ$35,'3.  Distribution Rates'!$C$122:$P$135,7,FALSE)</f>
        <v>0</v>
      </c>
      <c r="AR199" s="338">
        <f>HLOOKUP(AR$35,'3.  Distribution Rates'!$C$122:$P$135,7,FALSE)</f>
        <v>0</v>
      </c>
      <c r="AS199" s="345"/>
    </row>
    <row r="200" spans="1:45" ht="15.5">
      <c r="B200" s="321" t="s">
        <v>149</v>
      </c>
      <c r="C200" s="342"/>
      <c r="D200" s="306"/>
      <c r="E200" s="276"/>
      <c r="F200" s="276"/>
      <c r="G200" s="276"/>
      <c r="H200" s="276"/>
      <c r="I200" s="276"/>
      <c r="J200" s="276"/>
      <c r="K200" s="276"/>
      <c r="L200" s="276"/>
      <c r="M200" s="276"/>
      <c r="N200" s="276"/>
      <c r="O200" s="276"/>
      <c r="P200" s="276"/>
      <c r="Q200" s="276"/>
      <c r="R200" s="288"/>
      <c r="S200" s="276"/>
      <c r="T200" s="276"/>
      <c r="U200" s="276"/>
      <c r="V200" s="306"/>
      <c r="W200" s="306"/>
      <c r="X200" s="306"/>
      <c r="Y200" s="306"/>
      <c r="Z200" s="276"/>
      <c r="AA200" s="276"/>
      <c r="AB200" s="276"/>
      <c r="AC200" s="276"/>
      <c r="AD200" s="276"/>
      <c r="AE200" s="374">
        <f>'4.  2011-2014 LRAM'!AM138*AE199</f>
        <v>56402.127644036707</v>
      </c>
      <c r="AF200" s="374">
        <f>'4.  2011-2014 LRAM'!AN138*AF199</f>
        <v>17062.935816295765</v>
      </c>
      <c r="AG200" s="374">
        <f>'4.  2011-2014 LRAM'!AO138*AG199</f>
        <v>72433.261721101167</v>
      </c>
      <c r="AH200" s="374">
        <f>'4.  2011-2014 LRAM'!AP138*AH199</f>
        <v>0</v>
      </c>
      <c r="AI200" s="374">
        <f>'4.  2011-2014 LRAM'!AQ138*AI199</f>
        <v>0</v>
      </c>
      <c r="AJ200" s="374">
        <f>'4.  2011-2014 LRAM'!AR138*AJ199</f>
        <v>0</v>
      </c>
      <c r="AK200" s="374">
        <f>'4.  2011-2014 LRAM'!AS138*AK199</f>
        <v>0</v>
      </c>
      <c r="AL200" s="374">
        <f>'4.  2011-2014 LRAM'!AT138*AL199</f>
        <v>0</v>
      </c>
      <c r="AM200" s="374">
        <f>'4.  2011-2014 LRAM'!AU138*AM199</f>
        <v>0</v>
      </c>
      <c r="AN200" s="374">
        <f>'4.  2011-2014 LRAM'!AV138*AN199</f>
        <v>0</v>
      </c>
      <c r="AO200" s="374">
        <f>'4.  2011-2014 LRAM'!AW138*AO199</f>
        <v>0</v>
      </c>
      <c r="AP200" s="374">
        <f>'4.  2011-2014 LRAM'!AX138*AP199</f>
        <v>0</v>
      </c>
      <c r="AQ200" s="374">
        <f>'4.  2011-2014 LRAM'!AY138*AQ199</f>
        <v>0</v>
      </c>
      <c r="AR200" s="374">
        <f>'4.  2011-2014 LRAM'!AZ138*AR199</f>
        <v>0</v>
      </c>
      <c r="AS200" s="615">
        <f>SUM(AE200:AR200)</f>
        <v>145898.32518143364</v>
      </c>
    </row>
    <row r="201" spans="1:45" ht="15.5">
      <c r="B201" s="321" t="s">
        <v>150</v>
      </c>
      <c r="C201" s="342"/>
      <c r="D201" s="306"/>
      <c r="E201" s="276"/>
      <c r="F201" s="276"/>
      <c r="G201" s="276"/>
      <c r="H201" s="276"/>
      <c r="I201" s="276"/>
      <c r="J201" s="276"/>
      <c r="K201" s="276"/>
      <c r="L201" s="276"/>
      <c r="M201" s="276"/>
      <c r="N201" s="276"/>
      <c r="O201" s="276"/>
      <c r="P201" s="276"/>
      <c r="Q201" s="276"/>
      <c r="R201" s="288"/>
      <c r="S201" s="276"/>
      <c r="T201" s="276"/>
      <c r="U201" s="276"/>
      <c r="V201" s="306"/>
      <c r="W201" s="306"/>
      <c r="X201" s="306"/>
      <c r="Y201" s="306"/>
      <c r="Z201" s="276"/>
      <c r="AA201" s="276"/>
      <c r="AB201" s="276"/>
      <c r="AC201" s="276"/>
      <c r="AD201" s="276"/>
      <c r="AE201" s="374">
        <f>'4.  2011-2014 LRAM'!AM277*AE199</f>
        <v>48197.591425751925</v>
      </c>
      <c r="AF201" s="374">
        <f>'4.  2011-2014 LRAM'!AN277*AF199</f>
        <v>11494.729193586321</v>
      </c>
      <c r="AG201" s="374">
        <f>'4.  2011-2014 LRAM'!AO277*AG199</f>
        <v>65960.275667184396</v>
      </c>
      <c r="AH201" s="374">
        <f>'4.  2011-2014 LRAM'!AP277*AH199</f>
        <v>0</v>
      </c>
      <c r="AI201" s="374">
        <f>'4.  2011-2014 LRAM'!AQ277*AI199</f>
        <v>0</v>
      </c>
      <c r="AJ201" s="374">
        <f>'4.  2011-2014 LRAM'!AR277*AJ199</f>
        <v>0</v>
      </c>
      <c r="AK201" s="374">
        <f>'4.  2011-2014 LRAM'!AS277*AK199</f>
        <v>0</v>
      </c>
      <c r="AL201" s="374">
        <f>'4.  2011-2014 LRAM'!AT277*AL199</f>
        <v>0</v>
      </c>
      <c r="AM201" s="374">
        <f>'4.  2011-2014 LRAM'!AU277*AM199</f>
        <v>0</v>
      </c>
      <c r="AN201" s="374">
        <f>'4.  2011-2014 LRAM'!AV277*AN199</f>
        <v>0</v>
      </c>
      <c r="AO201" s="374">
        <f>'4.  2011-2014 LRAM'!AW277*AO199</f>
        <v>0</v>
      </c>
      <c r="AP201" s="374">
        <f>'4.  2011-2014 LRAM'!AX277*AP199</f>
        <v>0</v>
      </c>
      <c r="AQ201" s="374">
        <f>'4.  2011-2014 LRAM'!AY277*AQ199</f>
        <v>0</v>
      </c>
      <c r="AR201" s="374">
        <f>'4.  2011-2014 LRAM'!AZ277*AR199</f>
        <v>0</v>
      </c>
      <c r="AS201" s="615">
        <f>SUM(AE201:AR201)</f>
        <v>125652.59628652265</v>
      </c>
    </row>
    <row r="202" spans="1:45" ht="15.5">
      <c r="B202" s="321" t="s">
        <v>151</v>
      </c>
      <c r="C202" s="342"/>
      <c r="D202" s="306"/>
      <c r="E202" s="276"/>
      <c r="F202" s="276"/>
      <c r="G202" s="276"/>
      <c r="H202" s="276"/>
      <c r="I202" s="276"/>
      <c r="J202" s="276"/>
      <c r="K202" s="276"/>
      <c r="L202" s="276"/>
      <c r="M202" s="276"/>
      <c r="N202" s="276"/>
      <c r="O202" s="276"/>
      <c r="P202" s="276"/>
      <c r="Q202" s="276"/>
      <c r="R202" s="288"/>
      <c r="S202" s="276"/>
      <c r="T202" s="276"/>
      <c r="U202" s="276"/>
      <c r="V202" s="306"/>
      <c r="W202" s="306"/>
      <c r="X202" s="306"/>
      <c r="Y202" s="306"/>
      <c r="Z202" s="276"/>
      <c r="AA202" s="276"/>
      <c r="AB202" s="276"/>
      <c r="AC202" s="276"/>
      <c r="AD202" s="276"/>
      <c r="AE202" s="374">
        <f>'4.  2011-2014 LRAM'!AM413*AE199</f>
        <v>45371.470563311654</v>
      </c>
      <c r="AF202" s="374">
        <f>'4.  2011-2014 LRAM'!AN413*AF199</f>
        <v>41988.565572545158</v>
      </c>
      <c r="AG202" s="374">
        <f>'4.  2011-2014 LRAM'!AO413*AG199</f>
        <v>67280.530516941493</v>
      </c>
      <c r="AH202" s="374">
        <f>'4.  2011-2014 LRAM'!AP413*AH199</f>
        <v>0</v>
      </c>
      <c r="AI202" s="374">
        <f>'4.  2011-2014 LRAM'!AQ413*AI199</f>
        <v>0</v>
      </c>
      <c r="AJ202" s="374">
        <f>'4.  2011-2014 LRAM'!AR413*AJ199</f>
        <v>0</v>
      </c>
      <c r="AK202" s="374">
        <f>'4.  2011-2014 LRAM'!AS413*AK199</f>
        <v>0</v>
      </c>
      <c r="AL202" s="374">
        <f>'4.  2011-2014 LRAM'!AT413*AL199</f>
        <v>0</v>
      </c>
      <c r="AM202" s="374">
        <f>'4.  2011-2014 LRAM'!AU413*AM199</f>
        <v>0</v>
      </c>
      <c r="AN202" s="374">
        <f>'4.  2011-2014 LRAM'!AV413*AN199</f>
        <v>0</v>
      </c>
      <c r="AO202" s="374">
        <f>'4.  2011-2014 LRAM'!AW413*AO199</f>
        <v>0</v>
      </c>
      <c r="AP202" s="374">
        <f>'4.  2011-2014 LRAM'!AX413*AP199</f>
        <v>0</v>
      </c>
      <c r="AQ202" s="374">
        <f>'4.  2011-2014 LRAM'!AY413*AQ199</f>
        <v>0</v>
      </c>
      <c r="AR202" s="374">
        <f>'4.  2011-2014 LRAM'!AZ413*AR199</f>
        <v>0</v>
      </c>
      <c r="AS202" s="615">
        <f>SUM(AE202:AR202)</f>
        <v>154640.56665279833</v>
      </c>
    </row>
    <row r="203" spans="1:45" ht="15.5">
      <c r="B203" s="321" t="s">
        <v>152</v>
      </c>
      <c r="C203" s="342"/>
      <c r="D203" s="306"/>
      <c r="E203" s="276"/>
      <c r="F203" s="276"/>
      <c r="G203" s="276"/>
      <c r="H203" s="276"/>
      <c r="I203" s="276"/>
      <c r="J203" s="276"/>
      <c r="K203" s="276"/>
      <c r="L203" s="276"/>
      <c r="M203" s="276"/>
      <c r="N203" s="276"/>
      <c r="O203" s="276"/>
      <c r="P203" s="276"/>
      <c r="Q203" s="276"/>
      <c r="R203" s="288"/>
      <c r="S203" s="276"/>
      <c r="T203" s="276"/>
      <c r="U203" s="276"/>
      <c r="V203" s="306"/>
      <c r="W203" s="306"/>
      <c r="X203" s="306"/>
      <c r="Y203" s="306"/>
      <c r="Z203" s="276"/>
      <c r="AA203" s="276"/>
      <c r="AB203" s="276"/>
      <c r="AC203" s="276"/>
      <c r="AD203" s="276"/>
      <c r="AE203" s="374">
        <f>'4.  2011-2014 LRAM'!AM550*AE199</f>
        <v>101122.7209782343</v>
      </c>
      <c r="AF203" s="374">
        <f>'4.  2011-2014 LRAM'!AN550*AF199</f>
        <v>25693.583417973605</v>
      </c>
      <c r="AG203" s="374">
        <f>'4.  2011-2014 LRAM'!AO550*AG199</f>
        <v>57239.113952254796</v>
      </c>
      <c r="AH203" s="374">
        <f>'4.  2011-2014 LRAM'!AP550*AH199</f>
        <v>0</v>
      </c>
      <c r="AI203" s="374">
        <f>'4.  2011-2014 LRAM'!AQ550*AI199</f>
        <v>0</v>
      </c>
      <c r="AJ203" s="374">
        <f>'4.  2011-2014 LRAM'!AR550*AJ199</f>
        <v>0</v>
      </c>
      <c r="AK203" s="374">
        <f>'4.  2011-2014 LRAM'!AS550*AK199</f>
        <v>0</v>
      </c>
      <c r="AL203" s="374">
        <f>'4.  2011-2014 LRAM'!AT550*AL199</f>
        <v>0</v>
      </c>
      <c r="AM203" s="374">
        <f>'4.  2011-2014 LRAM'!AU550*AM199</f>
        <v>0</v>
      </c>
      <c r="AN203" s="374">
        <f>'4.  2011-2014 LRAM'!AV550*AN199</f>
        <v>0</v>
      </c>
      <c r="AO203" s="374">
        <f>'4.  2011-2014 LRAM'!AW550*AO199</f>
        <v>0</v>
      </c>
      <c r="AP203" s="374">
        <f>'4.  2011-2014 LRAM'!AX550*AP199</f>
        <v>0</v>
      </c>
      <c r="AQ203" s="374">
        <f>'4.  2011-2014 LRAM'!AY550*AQ199</f>
        <v>0</v>
      </c>
      <c r="AR203" s="374">
        <f>'4.  2011-2014 LRAM'!AZ550*AR199</f>
        <v>0</v>
      </c>
      <c r="AS203" s="615">
        <f>SUM(AE203:AR203)</f>
        <v>184055.4183484627</v>
      </c>
    </row>
    <row r="204" spans="1:45" ht="15.5">
      <c r="B204" s="321" t="s">
        <v>153</v>
      </c>
      <c r="C204" s="342"/>
      <c r="D204" s="306"/>
      <c r="E204" s="276"/>
      <c r="F204" s="276"/>
      <c r="G204" s="276"/>
      <c r="H204" s="276"/>
      <c r="I204" s="276"/>
      <c r="J204" s="276"/>
      <c r="K204" s="276"/>
      <c r="L204" s="276"/>
      <c r="M204" s="276"/>
      <c r="N204" s="276"/>
      <c r="O204" s="276"/>
      <c r="P204" s="276"/>
      <c r="Q204" s="276"/>
      <c r="R204" s="288"/>
      <c r="S204" s="276"/>
      <c r="T204" s="276"/>
      <c r="U204" s="276"/>
      <c r="V204" s="306"/>
      <c r="W204" s="306"/>
      <c r="X204" s="306"/>
      <c r="Y204" s="306"/>
      <c r="Z204" s="276"/>
      <c r="AA204" s="276"/>
      <c r="AB204" s="276"/>
      <c r="AC204" s="276"/>
      <c r="AD204" s="276"/>
      <c r="AE204" s="374">
        <f>AE196*AE199</f>
        <v>124321.96820000002</v>
      </c>
      <c r="AF204" s="374">
        <f t="shared" ref="AF204:AR204" si="550">AF196*AF199</f>
        <v>205771.15063735947</v>
      </c>
      <c r="AG204" s="374">
        <f t="shared" si="550"/>
        <v>30262.206756864376</v>
      </c>
      <c r="AH204" s="374">
        <f t="shared" si="550"/>
        <v>825.35421599999995</v>
      </c>
      <c r="AI204" s="374">
        <f t="shared" si="550"/>
        <v>0</v>
      </c>
      <c r="AJ204" s="374">
        <f t="shared" si="550"/>
        <v>0</v>
      </c>
      <c r="AK204" s="374">
        <f t="shared" si="550"/>
        <v>0</v>
      </c>
      <c r="AL204" s="374">
        <f t="shared" si="550"/>
        <v>0</v>
      </c>
      <c r="AM204" s="374">
        <f t="shared" si="550"/>
        <v>0</v>
      </c>
      <c r="AN204" s="374">
        <f t="shared" si="550"/>
        <v>0</v>
      </c>
      <c r="AO204" s="374">
        <f t="shared" si="550"/>
        <v>0</v>
      </c>
      <c r="AP204" s="374">
        <f t="shared" si="550"/>
        <v>0</v>
      </c>
      <c r="AQ204" s="374">
        <f t="shared" si="550"/>
        <v>0</v>
      </c>
      <c r="AR204" s="374">
        <f t="shared" si="550"/>
        <v>0</v>
      </c>
      <c r="AS204" s="615">
        <f>SUM(AE204:AR204)</f>
        <v>361180.67981022387</v>
      </c>
    </row>
    <row r="205" spans="1:45" ht="15.5">
      <c r="B205" s="346" t="s">
        <v>267</v>
      </c>
      <c r="C205" s="342"/>
      <c r="D205" s="333"/>
      <c r="E205" s="331"/>
      <c r="F205" s="331"/>
      <c r="G205" s="331"/>
      <c r="H205" s="331"/>
      <c r="I205" s="331"/>
      <c r="J205" s="331"/>
      <c r="K205" s="331"/>
      <c r="L205" s="331"/>
      <c r="M205" s="331"/>
      <c r="N205" s="331"/>
      <c r="O205" s="331"/>
      <c r="P205" s="331"/>
      <c r="Q205" s="331"/>
      <c r="R205" s="297"/>
      <c r="S205" s="331"/>
      <c r="T205" s="331"/>
      <c r="U205" s="331"/>
      <c r="V205" s="333"/>
      <c r="W205" s="333"/>
      <c r="X205" s="333"/>
      <c r="Y205" s="333"/>
      <c r="Z205" s="331"/>
      <c r="AA205" s="331"/>
      <c r="AB205" s="331"/>
      <c r="AC205" s="331"/>
      <c r="AD205" s="331"/>
      <c r="AE205" s="343">
        <f>SUM(AE200:AE204)</f>
        <v>375415.87881133461</v>
      </c>
      <c r="AF205" s="343">
        <f>SUM(AF200:AF204)</f>
        <v>302010.96463776031</v>
      </c>
      <c r="AG205" s="343">
        <f t="shared" ref="AG205:AK205" si="551">SUM(AG200:AG204)</f>
        <v>293175.38861434627</v>
      </c>
      <c r="AH205" s="343">
        <f t="shared" si="551"/>
        <v>825.35421599999995</v>
      </c>
      <c r="AI205" s="343">
        <f t="shared" si="551"/>
        <v>0</v>
      </c>
      <c r="AJ205" s="343">
        <f t="shared" si="551"/>
        <v>0</v>
      </c>
      <c r="AK205" s="343">
        <f t="shared" si="551"/>
        <v>0</v>
      </c>
      <c r="AL205" s="343">
        <f>SUM(AL200:AL204)</f>
        <v>0</v>
      </c>
      <c r="AM205" s="343">
        <f>SUM(AM200:AM204)</f>
        <v>0</v>
      </c>
      <c r="AN205" s="343">
        <f t="shared" ref="AN205:AR205" si="552">SUM(AN200:AN204)</f>
        <v>0</v>
      </c>
      <c r="AO205" s="343">
        <f t="shared" si="552"/>
        <v>0</v>
      </c>
      <c r="AP205" s="343">
        <f t="shared" si="552"/>
        <v>0</v>
      </c>
      <c r="AQ205" s="343">
        <f t="shared" si="552"/>
        <v>0</v>
      </c>
      <c r="AR205" s="343">
        <f t="shared" si="552"/>
        <v>0</v>
      </c>
      <c r="AS205" s="403">
        <f>SUM(AS200:AS204)</f>
        <v>971427.58627944114</v>
      </c>
    </row>
    <row r="206" spans="1:45" ht="15.5">
      <c r="B206" s="346" t="s">
        <v>268</v>
      </c>
      <c r="C206" s="342"/>
      <c r="D206" s="347"/>
      <c r="E206" s="331"/>
      <c r="F206" s="331"/>
      <c r="G206" s="331"/>
      <c r="H206" s="331"/>
      <c r="I206" s="331"/>
      <c r="J206" s="331"/>
      <c r="K206" s="331"/>
      <c r="L206" s="331"/>
      <c r="M206" s="331"/>
      <c r="N206" s="331"/>
      <c r="O206" s="331"/>
      <c r="P206" s="331"/>
      <c r="Q206" s="331"/>
      <c r="R206" s="297"/>
      <c r="S206" s="331"/>
      <c r="T206" s="331"/>
      <c r="U206" s="331"/>
      <c r="V206" s="333"/>
      <c r="W206" s="333"/>
      <c r="X206" s="333"/>
      <c r="Y206" s="333"/>
      <c r="Z206" s="331"/>
      <c r="AA206" s="331"/>
      <c r="AB206" s="331"/>
      <c r="AC206" s="331"/>
      <c r="AD206" s="331"/>
      <c r="AE206" s="344">
        <f>AE197*AE199</f>
        <v>235358.22200000001</v>
      </c>
      <c r="AF206" s="344">
        <f t="shared" ref="AF206:AK206" si="553">AF197*AF199</f>
        <v>55202.563200000004</v>
      </c>
      <c r="AG206" s="344">
        <f t="shared" si="553"/>
        <v>137376.00640000001</v>
      </c>
      <c r="AH206" s="344">
        <f t="shared" si="553"/>
        <v>11638.286400000001</v>
      </c>
      <c r="AI206" s="344">
        <f t="shared" si="553"/>
        <v>11025.170699999999</v>
      </c>
      <c r="AJ206" s="344">
        <f t="shared" si="553"/>
        <v>7355.7660000000005</v>
      </c>
      <c r="AK206" s="344">
        <f t="shared" si="553"/>
        <v>313.89120000000003</v>
      </c>
      <c r="AL206" s="344">
        <f>AL197*AL199</f>
        <v>1157.9216000000001</v>
      </c>
      <c r="AM206" s="344">
        <f t="shared" ref="AM206:AR206" si="554">AM197*AM199</f>
        <v>0</v>
      </c>
      <c r="AN206" s="344">
        <f t="shared" si="554"/>
        <v>0</v>
      </c>
      <c r="AO206" s="344">
        <f t="shared" si="554"/>
        <v>0</v>
      </c>
      <c r="AP206" s="344">
        <f t="shared" si="554"/>
        <v>0</v>
      </c>
      <c r="AQ206" s="344">
        <f t="shared" si="554"/>
        <v>0</v>
      </c>
      <c r="AR206" s="344">
        <f t="shared" si="554"/>
        <v>0</v>
      </c>
      <c r="AS206" s="403">
        <f>SUM(AE206:AR206)</f>
        <v>459427.82750000007</v>
      </c>
    </row>
    <row r="207" spans="1:45" ht="15.5">
      <c r="B207" s="346" t="s">
        <v>269</v>
      </c>
      <c r="C207" s="342"/>
      <c r="D207" s="347"/>
      <c r="E207" s="331"/>
      <c r="F207" s="331"/>
      <c r="G207" s="331"/>
      <c r="H207" s="331"/>
      <c r="I207" s="331"/>
      <c r="J207" s="331"/>
      <c r="K207" s="331"/>
      <c r="L207" s="331"/>
      <c r="M207" s="331"/>
      <c r="N207" s="331"/>
      <c r="O207" s="331"/>
      <c r="P207" s="331"/>
      <c r="Q207" s="331"/>
      <c r="R207" s="297"/>
      <c r="S207" s="331"/>
      <c r="T207" s="331"/>
      <c r="U207" s="331"/>
      <c r="V207" s="347"/>
      <c r="W207" s="347"/>
      <c r="X207" s="347"/>
      <c r="Y207" s="347"/>
      <c r="Z207" s="331"/>
      <c r="AA207" s="331"/>
      <c r="AB207" s="331"/>
      <c r="AC207" s="331"/>
      <c r="AD207" s="331"/>
      <c r="AE207" s="348"/>
      <c r="AF207" s="348"/>
      <c r="AG207" s="348"/>
      <c r="AH207" s="348"/>
      <c r="AI207" s="348"/>
      <c r="AJ207" s="348"/>
      <c r="AK207" s="348"/>
      <c r="AL207" s="348"/>
      <c r="AM207" s="348"/>
      <c r="AN207" s="348"/>
      <c r="AO207" s="348"/>
      <c r="AP207" s="348"/>
      <c r="AQ207" s="348"/>
      <c r="AR207" s="348"/>
      <c r="AS207" s="403">
        <f>AS205-AS206</f>
        <v>511999.75877944106</v>
      </c>
    </row>
    <row r="208" spans="1:45" ht="15.5">
      <c r="B208" s="321"/>
      <c r="C208" s="347"/>
      <c r="D208" s="347"/>
      <c r="E208" s="331"/>
      <c r="F208" s="331"/>
      <c r="G208" s="331"/>
      <c r="H208" s="331"/>
      <c r="I208" s="331"/>
      <c r="J208" s="331"/>
      <c r="K208" s="331"/>
      <c r="L208" s="331"/>
      <c r="M208" s="331"/>
      <c r="N208" s="331"/>
      <c r="O208" s="331"/>
      <c r="P208" s="331"/>
      <c r="Q208" s="331"/>
      <c r="R208" s="297"/>
      <c r="S208" s="331"/>
      <c r="T208" s="331"/>
      <c r="U208" s="331"/>
      <c r="V208" s="347"/>
      <c r="W208" s="342"/>
      <c r="X208" s="347"/>
      <c r="Y208" s="347"/>
      <c r="Z208" s="331"/>
      <c r="AA208" s="331"/>
      <c r="AB208" s="331"/>
      <c r="AC208" s="331"/>
      <c r="AD208" s="331"/>
      <c r="AE208" s="349"/>
      <c r="AF208" s="349"/>
      <c r="AG208" s="349"/>
      <c r="AH208" s="349"/>
      <c r="AI208" s="349"/>
      <c r="AJ208" s="349"/>
      <c r="AK208" s="349"/>
      <c r="AL208" s="349"/>
      <c r="AM208" s="349"/>
      <c r="AN208" s="349"/>
      <c r="AO208" s="349"/>
      <c r="AP208" s="349"/>
      <c r="AQ208" s="349"/>
      <c r="AR208" s="349"/>
      <c r="AS208" s="345"/>
    </row>
    <row r="209" spans="2:45" ht="15.5">
      <c r="B209" s="291" t="s">
        <v>144</v>
      </c>
      <c r="C209" s="301"/>
      <c r="D209" s="276"/>
      <c r="E209" s="276"/>
      <c r="F209" s="276"/>
      <c r="G209" s="276"/>
      <c r="H209" s="276"/>
      <c r="I209" s="276"/>
      <c r="J209" s="276"/>
      <c r="K209" s="276"/>
      <c r="L209" s="276"/>
      <c r="M209" s="276"/>
      <c r="N209" s="276"/>
      <c r="O209" s="276"/>
      <c r="P209" s="276"/>
      <c r="Q209" s="276"/>
      <c r="R209" s="354"/>
      <c r="S209" s="276"/>
      <c r="T209" s="276"/>
      <c r="U209" s="276"/>
      <c r="V209" s="301"/>
      <c r="W209" s="306"/>
      <c r="X209" s="306"/>
      <c r="Y209" s="276"/>
      <c r="Z209" s="276"/>
      <c r="AA209" s="306"/>
      <c r="AB209" s="306"/>
      <c r="AC209" s="306"/>
      <c r="AD209" s="306"/>
      <c r="AE209" s="288">
        <f>SUMPRODUCT($E$38:$E$194,AE38:AE194)</f>
        <v>7607616</v>
      </c>
      <c r="AF209" s="288">
        <f>SUMPRODUCT($E$38:$E$194,AF38:AF194)</f>
        <v>20173641.219348967</v>
      </c>
      <c r="AG209" s="288">
        <f>IF(AG36="kw",SUMPRODUCT($Q$38:$Q$194,$S$38:$S$194,AG38:AG194),SUMPRODUCT($E$38:$E$194,AG38:AG194))</f>
        <v>11788.020706164059</v>
      </c>
      <c r="AH209" s="288">
        <f t="shared" ref="AH209:AR209" si="555">IF(AH36="kw",SUMPRODUCT($Q$38:$Q$194,$S$38:$S$194,AH38:AH194),SUMPRODUCT($E$38:$E$194,AH38:AH194))</f>
        <v>191.76</v>
      </c>
      <c r="AI209" s="288">
        <f t="shared" si="555"/>
        <v>0</v>
      </c>
      <c r="AJ209" s="288">
        <f t="shared" si="555"/>
        <v>0</v>
      </c>
      <c r="AK209" s="288">
        <f t="shared" si="555"/>
        <v>0</v>
      </c>
      <c r="AL209" s="288">
        <f t="shared" si="555"/>
        <v>0</v>
      </c>
      <c r="AM209" s="288">
        <f t="shared" si="555"/>
        <v>0</v>
      </c>
      <c r="AN209" s="288">
        <f t="shared" si="555"/>
        <v>0</v>
      </c>
      <c r="AO209" s="288">
        <f t="shared" si="555"/>
        <v>0</v>
      </c>
      <c r="AP209" s="288">
        <f t="shared" si="555"/>
        <v>0</v>
      </c>
      <c r="AQ209" s="288">
        <f t="shared" si="555"/>
        <v>0</v>
      </c>
      <c r="AR209" s="288">
        <f t="shared" si="555"/>
        <v>0</v>
      </c>
      <c r="AS209" s="345"/>
    </row>
    <row r="210" spans="2:45" ht="15.5">
      <c r="B210" s="291" t="s">
        <v>145</v>
      </c>
      <c r="C210" s="301"/>
      <c r="D210" s="276"/>
      <c r="E210" s="276"/>
      <c r="F210" s="276"/>
      <c r="G210" s="276"/>
      <c r="H210" s="276"/>
      <c r="I210" s="276"/>
      <c r="J210" s="276"/>
      <c r="K210" s="276"/>
      <c r="L210" s="276"/>
      <c r="M210" s="276"/>
      <c r="N210" s="276"/>
      <c r="O210" s="276"/>
      <c r="P210" s="276"/>
      <c r="Q210" s="276"/>
      <c r="R210" s="354"/>
      <c r="S210" s="276"/>
      <c r="T210" s="276"/>
      <c r="U210" s="276"/>
      <c r="V210" s="301"/>
      <c r="W210" s="306"/>
      <c r="X210" s="306"/>
      <c r="Y210" s="276"/>
      <c r="Z210" s="276"/>
      <c r="AA210" s="306"/>
      <c r="AB210" s="306"/>
      <c r="AC210" s="306"/>
      <c r="AD210" s="306"/>
      <c r="AE210" s="288">
        <f>SUMPRODUCT($F$38:$F$194,AE38:AE194)</f>
        <v>7566418</v>
      </c>
      <c r="AF210" s="288">
        <f>SUMPRODUCT($F$38:$F$194,AF38:AF194)</f>
        <v>20139216.159161415</v>
      </c>
      <c r="AG210" s="288">
        <f>IF(AG36="kw",SUMPRODUCT($Q$38:$Q$194,$T$38:$T$194,AG38:AG194),SUMPRODUCT($F$38:$F$194,AG38:AG194))</f>
        <v>11917.917646525686</v>
      </c>
      <c r="AH210" s="288">
        <f t="shared" ref="AH210:AR210" si="556">IF(AH36="kw",SUMPRODUCT($Q$38:$Q$194,$T$38:$T$194,AH38:AH194),SUMPRODUCT($F$38:$F$194,AH38:AH194))</f>
        <v>191.76</v>
      </c>
      <c r="AI210" s="288">
        <f t="shared" si="556"/>
        <v>0</v>
      </c>
      <c r="AJ210" s="288">
        <f t="shared" si="556"/>
        <v>0</v>
      </c>
      <c r="AK210" s="288">
        <f t="shared" si="556"/>
        <v>0</v>
      </c>
      <c r="AL210" s="288">
        <f t="shared" si="556"/>
        <v>0</v>
      </c>
      <c r="AM210" s="288">
        <f t="shared" si="556"/>
        <v>0</v>
      </c>
      <c r="AN210" s="288">
        <f t="shared" si="556"/>
        <v>0</v>
      </c>
      <c r="AO210" s="288">
        <f t="shared" si="556"/>
        <v>0</v>
      </c>
      <c r="AP210" s="288">
        <f t="shared" si="556"/>
        <v>0</v>
      </c>
      <c r="AQ210" s="288">
        <f t="shared" si="556"/>
        <v>0</v>
      </c>
      <c r="AR210" s="288">
        <f t="shared" si="556"/>
        <v>0</v>
      </c>
      <c r="AS210" s="334"/>
    </row>
    <row r="211" spans="2:45" ht="15.5">
      <c r="B211" s="291" t="s">
        <v>146</v>
      </c>
      <c r="C211" s="301"/>
      <c r="D211" s="276"/>
      <c r="E211" s="276"/>
      <c r="F211" s="276"/>
      <c r="G211" s="276"/>
      <c r="H211" s="276"/>
      <c r="I211" s="276"/>
      <c r="J211" s="276"/>
      <c r="K211" s="276"/>
      <c r="L211" s="276"/>
      <c r="M211" s="276"/>
      <c r="N211" s="276"/>
      <c r="O211" s="276"/>
      <c r="P211" s="276"/>
      <c r="Q211" s="276"/>
      <c r="R211" s="354"/>
      <c r="S211" s="276"/>
      <c r="T211" s="276"/>
      <c r="U211" s="276"/>
      <c r="V211" s="301"/>
      <c r="W211" s="306"/>
      <c r="X211" s="306"/>
      <c r="Y211" s="276"/>
      <c r="Z211" s="276"/>
      <c r="AA211" s="306"/>
      <c r="AB211" s="306"/>
      <c r="AC211" s="306"/>
      <c r="AD211" s="306"/>
      <c r="AE211" s="288">
        <f>SUMPRODUCT($G$38:$G$194,AE38:AE194)</f>
        <v>7511436</v>
      </c>
      <c r="AF211" s="288">
        <f>SUMPRODUCT($G$38:$G$194,AF38:AF194)</f>
        <v>20122612.139161415</v>
      </c>
      <c r="AG211" s="288">
        <f>IF(AG36="kw",SUMPRODUCT($Q$38:$Q$194,$U$38:$U$194,AG38:AG194),SUMPRODUCT($G$38:$G$194,AG38:AG194))</f>
        <v>11954.87709453533</v>
      </c>
      <c r="AH211" s="288">
        <f t="shared" ref="AH211:AR211" si="557">IF(AH36="kw",SUMPRODUCT($Q$38:$Q$194,$U$38:$U$194,AH38:AH194),SUMPRODUCT($G$38:$G$194,AH38:AH194))</f>
        <v>191.76</v>
      </c>
      <c r="AI211" s="288">
        <f t="shared" si="557"/>
        <v>0</v>
      </c>
      <c r="AJ211" s="288">
        <f t="shared" si="557"/>
        <v>0</v>
      </c>
      <c r="AK211" s="288">
        <f t="shared" si="557"/>
        <v>0</v>
      </c>
      <c r="AL211" s="288">
        <f t="shared" si="557"/>
        <v>0</v>
      </c>
      <c r="AM211" s="288">
        <f t="shared" si="557"/>
        <v>0</v>
      </c>
      <c r="AN211" s="288">
        <f t="shared" si="557"/>
        <v>0</v>
      </c>
      <c r="AO211" s="288">
        <f t="shared" si="557"/>
        <v>0</v>
      </c>
      <c r="AP211" s="288">
        <f t="shared" si="557"/>
        <v>0</v>
      </c>
      <c r="AQ211" s="288">
        <f t="shared" si="557"/>
        <v>0</v>
      </c>
      <c r="AR211" s="288">
        <f t="shared" si="557"/>
        <v>0</v>
      </c>
      <c r="AS211" s="334"/>
    </row>
    <row r="212" spans="2:45" ht="15.5">
      <c r="B212" s="291" t="s">
        <v>147</v>
      </c>
      <c r="C212" s="301"/>
      <c r="D212" s="276"/>
      <c r="E212" s="276"/>
      <c r="F212" s="276"/>
      <c r="G212" s="276"/>
      <c r="H212" s="276"/>
      <c r="I212" s="276"/>
      <c r="J212" s="276"/>
      <c r="K212" s="276"/>
      <c r="L212" s="276"/>
      <c r="M212" s="276"/>
      <c r="N212" s="276"/>
      <c r="O212" s="276"/>
      <c r="P212" s="276"/>
      <c r="Q212" s="276"/>
      <c r="R212" s="354"/>
      <c r="S212" s="276"/>
      <c r="T212" s="276"/>
      <c r="U212" s="276"/>
      <c r="V212" s="301"/>
      <c r="W212" s="306"/>
      <c r="X212" s="306"/>
      <c r="Y212" s="276"/>
      <c r="Z212" s="276"/>
      <c r="AA212" s="306"/>
      <c r="AB212" s="306"/>
      <c r="AC212" s="306"/>
      <c r="AD212" s="306"/>
      <c r="AE212" s="288">
        <f>SUMPRODUCT($H$38:$H$194,AE38:AE194)</f>
        <v>7286998</v>
      </c>
      <c r="AF212" s="288">
        <f>SUMPRODUCT($H$38:$H$194,AF38:AF194)</f>
        <v>19980071.139161415</v>
      </c>
      <c r="AG212" s="288">
        <f>IF(AG36="kw",SUMPRODUCT($Q$38:$Q$194,$V$38:$V$194,AG38:AG194),SUMPRODUCT($H$38:$H$194,AG38:AG194))</f>
        <v>12177.47709453533</v>
      </c>
      <c r="AH212" s="288">
        <f t="shared" ref="AH212:AR212" si="558">IF(AH36="kw",SUMPRODUCT($Q$38:$Q$194,$V$38:$V$194,AH38:AH194),SUMPRODUCT($H$38:$H$194,AH38:AH194))</f>
        <v>389.15999999999997</v>
      </c>
      <c r="AI212" s="288">
        <f t="shared" si="558"/>
        <v>0</v>
      </c>
      <c r="AJ212" s="288">
        <f t="shared" si="558"/>
        <v>0</v>
      </c>
      <c r="AK212" s="288">
        <f t="shared" si="558"/>
        <v>0</v>
      </c>
      <c r="AL212" s="288">
        <f t="shared" si="558"/>
        <v>0</v>
      </c>
      <c r="AM212" s="288">
        <f t="shared" si="558"/>
        <v>0</v>
      </c>
      <c r="AN212" s="288">
        <f t="shared" si="558"/>
        <v>0</v>
      </c>
      <c r="AO212" s="288">
        <f t="shared" si="558"/>
        <v>0</v>
      </c>
      <c r="AP212" s="288">
        <f t="shared" si="558"/>
        <v>0</v>
      </c>
      <c r="AQ212" s="288">
        <f t="shared" si="558"/>
        <v>0</v>
      </c>
      <c r="AR212" s="288">
        <f t="shared" si="558"/>
        <v>0</v>
      </c>
      <c r="AS212" s="334"/>
    </row>
    <row r="213" spans="2:45" ht="15.5">
      <c r="B213" s="291" t="s">
        <v>148</v>
      </c>
      <c r="C213" s="301"/>
      <c r="D213" s="276"/>
      <c r="E213" s="276"/>
      <c r="F213" s="276"/>
      <c r="G213" s="276"/>
      <c r="H213" s="276"/>
      <c r="I213" s="276"/>
      <c r="J213" s="276"/>
      <c r="K213" s="276"/>
      <c r="L213" s="276"/>
      <c r="M213" s="276"/>
      <c r="N213" s="276"/>
      <c r="O213" s="276"/>
      <c r="P213" s="276"/>
      <c r="Q213" s="276"/>
      <c r="R213" s="354"/>
      <c r="S213" s="276"/>
      <c r="T213" s="276"/>
      <c r="U213" s="276"/>
      <c r="V213" s="301"/>
      <c r="W213" s="306"/>
      <c r="X213" s="306"/>
      <c r="Y213" s="276"/>
      <c r="Z213" s="276"/>
      <c r="AA213" s="306"/>
      <c r="AB213" s="306"/>
      <c r="AC213" s="306"/>
      <c r="AD213" s="306"/>
      <c r="AE213" s="288">
        <f>SUMPRODUCT($I$38:$I$194,AE38:AE194)</f>
        <v>6438862</v>
      </c>
      <c r="AF213" s="288">
        <f>SUMPRODUCT($I$38:$I$194,AF38:AF194)</f>
        <v>19978972.01704083</v>
      </c>
      <c r="AG213" s="288">
        <f>IF(AG36="kw",SUMPRODUCT($Q$38:$Q$194,$W$38:$W$194,AG38:AG194),SUMPRODUCT($I$38:$I$194,AG38:AG194))</f>
        <v>12177.475981294834</v>
      </c>
      <c r="AH213" s="288">
        <f t="shared" ref="AH213:AR213" si="559">IF(AH36="kw",SUMPRODUCT($Q$38:$Q$194,$W$38:$W$194,AH38:AH194),SUMPRODUCT($I$38:$I$194,AH38:AH194))</f>
        <v>389.15999999999997</v>
      </c>
      <c r="AI213" s="288">
        <f t="shared" si="559"/>
        <v>0</v>
      </c>
      <c r="AJ213" s="288">
        <f t="shared" si="559"/>
        <v>0</v>
      </c>
      <c r="AK213" s="288">
        <f t="shared" si="559"/>
        <v>0</v>
      </c>
      <c r="AL213" s="288">
        <f t="shared" si="559"/>
        <v>0</v>
      </c>
      <c r="AM213" s="288">
        <f t="shared" si="559"/>
        <v>0</v>
      </c>
      <c r="AN213" s="288">
        <f t="shared" si="559"/>
        <v>0</v>
      </c>
      <c r="AO213" s="288">
        <f t="shared" si="559"/>
        <v>0</v>
      </c>
      <c r="AP213" s="288">
        <f t="shared" si="559"/>
        <v>0</v>
      </c>
      <c r="AQ213" s="288">
        <f t="shared" si="559"/>
        <v>0</v>
      </c>
      <c r="AR213" s="288">
        <f t="shared" si="559"/>
        <v>0</v>
      </c>
      <c r="AS213" s="334"/>
    </row>
    <row r="214" spans="2:45" ht="15.5">
      <c r="B214" s="291" t="s">
        <v>844</v>
      </c>
      <c r="C214" s="301"/>
      <c r="D214" s="276"/>
      <c r="E214" s="276"/>
      <c r="F214" s="276"/>
      <c r="G214" s="276"/>
      <c r="H214" s="276"/>
      <c r="I214" s="276"/>
      <c r="J214" s="276"/>
      <c r="K214" s="276"/>
      <c r="L214" s="276"/>
      <c r="M214" s="276"/>
      <c r="N214" s="276"/>
      <c r="O214" s="276"/>
      <c r="P214" s="276"/>
      <c r="Q214" s="276"/>
      <c r="R214" s="354"/>
      <c r="S214" s="276"/>
      <c r="T214" s="276"/>
      <c r="U214" s="276"/>
      <c r="V214" s="301"/>
      <c r="W214" s="306"/>
      <c r="X214" s="306"/>
      <c r="Y214" s="276"/>
      <c r="Z214" s="276"/>
      <c r="AA214" s="306"/>
      <c r="AB214" s="306"/>
      <c r="AC214" s="306"/>
      <c r="AD214" s="306"/>
      <c r="AE214" s="288">
        <f>SUMPRODUCT($J$38:$J$194,AE38:AE194)</f>
        <v>6438862</v>
      </c>
      <c r="AF214" s="288">
        <f>SUMPRODUCT($J$38:$J$194,AF38:AF194)</f>
        <v>19910326.706</v>
      </c>
      <c r="AG214" s="288">
        <f>IF(AG36="kw",SUMPRODUCT($Q$38:$Q$194,$X$38:$X$194,AG38:AG194),SUMPRODUCT($J$38:$J$194,AG38:AG194))</f>
        <v>12267.768</v>
      </c>
      <c r="AH214" s="288">
        <f t="shared" ref="AH214:AR214" si="560">IF(AH36="kw",SUMPRODUCT($Q$38:$Q$194,$X$38:$X$194,AH38:AH194),SUMPRODUCT($J$38:$J$194,AH38:AH194))</f>
        <v>389.15999999999997</v>
      </c>
      <c r="AI214" s="288">
        <f t="shared" si="560"/>
        <v>0</v>
      </c>
      <c r="AJ214" s="288">
        <f t="shared" si="560"/>
        <v>0</v>
      </c>
      <c r="AK214" s="288">
        <f t="shared" si="560"/>
        <v>0</v>
      </c>
      <c r="AL214" s="288">
        <f t="shared" si="560"/>
        <v>0</v>
      </c>
      <c r="AM214" s="288">
        <f t="shared" si="560"/>
        <v>0</v>
      </c>
      <c r="AN214" s="288">
        <f t="shared" si="560"/>
        <v>0</v>
      </c>
      <c r="AO214" s="288">
        <f t="shared" si="560"/>
        <v>0</v>
      </c>
      <c r="AP214" s="288">
        <f t="shared" si="560"/>
        <v>0</v>
      </c>
      <c r="AQ214" s="288">
        <f t="shared" si="560"/>
        <v>0</v>
      </c>
      <c r="AR214" s="288">
        <f t="shared" si="560"/>
        <v>0</v>
      </c>
      <c r="AS214" s="334"/>
    </row>
    <row r="215" spans="2:45" ht="15.5">
      <c r="B215" s="291" t="s">
        <v>849</v>
      </c>
      <c r="C215" s="301"/>
      <c r="D215" s="276"/>
      <c r="E215" s="276"/>
      <c r="F215" s="276"/>
      <c r="G215" s="276"/>
      <c r="H215" s="276"/>
      <c r="I215" s="276"/>
      <c r="J215" s="276"/>
      <c r="K215" s="276"/>
      <c r="L215" s="276"/>
      <c r="M215" s="276"/>
      <c r="N215" s="276"/>
      <c r="O215" s="276"/>
      <c r="P215" s="276"/>
      <c r="Q215" s="276"/>
      <c r="R215" s="354"/>
      <c r="S215" s="276"/>
      <c r="T215" s="276"/>
      <c r="U215" s="276"/>
      <c r="V215" s="301"/>
      <c r="W215" s="306"/>
      <c r="X215" s="306"/>
      <c r="Y215" s="276"/>
      <c r="Z215" s="276"/>
      <c r="AA215" s="306"/>
      <c r="AB215" s="306"/>
      <c r="AC215" s="306"/>
      <c r="AD215" s="306"/>
      <c r="AE215" s="288">
        <f>SUMPRODUCT($K$35:$K$194,AE35:AE194)</f>
        <v>6437114</v>
      </c>
      <c r="AF215" s="288">
        <f>SUMPRODUCT($K$35:$K$194,AF35:AF194)</f>
        <v>19910326.706</v>
      </c>
      <c r="AG215" s="288">
        <f>IF(AG36="kw",SUMPRODUCT($Q$38:$Q$194,$Y$38:$Y$194,AG38:AG194),SUMPRODUCT($K$38:$K$194,AG38:AG194))</f>
        <v>12267.768</v>
      </c>
      <c r="AH215" s="288">
        <f t="shared" ref="AH215:AR215" si="561">IF(AH36="kw",SUMPRODUCT($Q$38:$Q$194,$Y$38:$Y$194,AH38:AH194),SUMPRODUCT($K$38:$K$194,AH38:AH194))</f>
        <v>389.15999999999997</v>
      </c>
      <c r="AI215" s="288">
        <f t="shared" si="561"/>
        <v>0</v>
      </c>
      <c r="AJ215" s="288">
        <f t="shared" si="561"/>
        <v>0</v>
      </c>
      <c r="AK215" s="288">
        <f t="shared" si="561"/>
        <v>0</v>
      </c>
      <c r="AL215" s="288">
        <f t="shared" si="561"/>
        <v>0</v>
      </c>
      <c r="AM215" s="288">
        <f t="shared" si="561"/>
        <v>0</v>
      </c>
      <c r="AN215" s="288">
        <f t="shared" si="561"/>
        <v>0</v>
      </c>
      <c r="AO215" s="288">
        <f t="shared" si="561"/>
        <v>0</v>
      </c>
      <c r="AP215" s="288">
        <f t="shared" si="561"/>
        <v>0</v>
      </c>
      <c r="AQ215" s="288">
        <f t="shared" si="561"/>
        <v>0</v>
      </c>
      <c r="AR215" s="288">
        <f t="shared" si="561"/>
        <v>0</v>
      </c>
      <c r="AS215" s="334"/>
    </row>
    <row r="216" spans="2:45" ht="15.5">
      <c r="B216" s="291" t="s">
        <v>850</v>
      </c>
      <c r="C216" s="301"/>
      <c r="D216" s="276"/>
      <c r="E216" s="276"/>
      <c r="F216" s="276"/>
      <c r="G216" s="276"/>
      <c r="H216" s="276"/>
      <c r="I216" s="276"/>
      <c r="J216" s="276"/>
      <c r="K216" s="276"/>
      <c r="L216" s="276"/>
      <c r="M216" s="276"/>
      <c r="N216" s="276"/>
      <c r="O216" s="276"/>
      <c r="P216" s="276"/>
      <c r="Q216" s="276"/>
      <c r="R216" s="354"/>
      <c r="S216" s="276"/>
      <c r="T216" s="276"/>
      <c r="U216" s="276"/>
      <c r="V216" s="301"/>
      <c r="W216" s="306"/>
      <c r="X216" s="306"/>
      <c r="Y216" s="276"/>
      <c r="Z216" s="276"/>
      <c r="AA216" s="306"/>
      <c r="AB216" s="306"/>
      <c r="AC216" s="306"/>
      <c r="AD216" s="306"/>
      <c r="AE216" s="288">
        <f>SUMPRODUCT($L$38:$L$194,AE38:AE194)</f>
        <v>6146297</v>
      </c>
      <c r="AF216" s="288">
        <f>SUMPRODUCT($L$38:$L$194,AF38:AF194)</f>
        <v>19770908.370000001</v>
      </c>
      <c r="AG216" s="288">
        <f>IF(AG36="kw",SUMPRODUCT($Q$38:$Q$194,$Z$38:$Z$194,AG38:AG194),SUMPRODUCT($L$38:$L$194,AG38:AG194))</f>
        <v>9023.6880000000001</v>
      </c>
      <c r="AH216" s="288">
        <f t="shared" ref="AH216:AR216" si="562">IF(AH36="kw",SUMPRODUCT($Q$38:$Q$194,$Z$38:$Z$194,AH38:AH194),SUMPRODUCT($L$38:$L$194,AH38:AH194))</f>
        <v>389.15999999999997</v>
      </c>
      <c r="AI216" s="288">
        <f t="shared" si="562"/>
        <v>0</v>
      </c>
      <c r="AJ216" s="288">
        <f t="shared" si="562"/>
        <v>0</v>
      </c>
      <c r="AK216" s="288">
        <f t="shared" si="562"/>
        <v>0</v>
      </c>
      <c r="AL216" s="288">
        <f t="shared" si="562"/>
        <v>0</v>
      </c>
      <c r="AM216" s="288">
        <f t="shared" si="562"/>
        <v>0</v>
      </c>
      <c r="AN216" s="288">
        <f t="shared" si="562"/>
        <v>0</v>
      </c>
      <c r="AO216" s="288">
        <f t="shared" si="562"/>
        <v>0</v>
      </c>
      <c r="AP216" s="288">
        <f t="shared" si="562"/>
        <v>0</v>
      </c>
      <c r="AQ216" s="288">
        <f t="shared" si="562"/>
        <v>0</v>
      </c>
      <c r="AR216" s="288">
        <f t="shared" si="562"/>
        <v>0</v>
      </c>
      <c r="AS216" s="334"/>
    </row>
    <row r="217" spans="2:45" ht="15.5">
      <c r="B217" s="291" t="s">
        <v>851</v>
      </c>
      <c r="C217" s="301"/>
      <c r="D217" s="276"/>
      <c r="E217" s="276"/>
      <c r="F217" s="276"/>
      <c r="G217" s="276"/>
      <c r="H217" s="276"/>
      <c r="I217" s="276"/>
      <c r="J217" s="276"/>
      <c r="K217" s="276"/>
      <c r="L217" s="276"/>
      <c r="M217" s="276"/>
      <c r="N217" s="276"/>
      <c r="O217" s="276"/>
      <c r="P217" s="276"/>
      <c r="Q217" s="276"/>
      <c r="R217" s="354"/>
      <c r="S217" s="276"/>
      <c r="T217" s="276"/>
      <c r="U217" s="276"/>
      <c r="V217" s="301"/>
      <c r="W217" s="306"/>
      <c r="X217" s="306"/>
      <c r="Y217" s="276"/>
      <c r="Z217" s="276"/>
      <c r="AA217" s="306"/>
      <c r="AB217" s="306"/>
      <c r="AC217" s="306"/>
      <c r="AD217" s="306"/>
      <c r="AE217" s="288">
        <f>SUMPRODUCT($M$38:$M$194,AE38:AE194)</f>
        <v>6103174</v>
      </c>
      <c r="AF217" s="288">
        <f>SUMPRODUCT($M$38:$M$194,AF38:AF194)</f>
        <v>17769617.790000003</v>
      </c>
      <c r="AG217" s="288">
        <f>IF(AG36="kw",SUMPRODUCT($Q$38:$Q$194,$AA$38:$AA$194,AG38:AG194),SUMPRODUCT($M$38:$M$194,AG38:AG194))</f>
        <v>8234.9520000000011</v>
      </c>
      <c r="AH217" s="288">
        <f t="shared" ref="AH217:AR217" si="563">IF(AH36="kw",SUMPRODUCT($Q$38:$Q$194,$AA$38:$AA$194,AH38:AH194),SUMPRODUCT($M$38:$M$194,AH38:AH194))</f>
        <v>389.15999999999997</v>
      </c>
      <c r="AI217" s="288">
        <f t="shared" si="563"/>
        <v>0</v>
      </c>
      <c r="AJ217" s="288">
        <f t="shared" si="563"/>
        <v>0</v>
      </c>
      <c r="AK217" s="288">
        <f t="shared" si="563"/>
        <v>0</v>
      </c>
      <c r="AL217" s="288">
        <f t="shared" si="563"/>
        <v>0</v>
      </c>
      <c r="AM217" s="288">
        <f t="shared" si="563"/>
        <v>0</v>
      </c>
      <c r="AN217" s="288">
        <f t="shared" si="563"/>
        <v>0</v>
      </c>
      <c r="AO217" s="288">
        <f t="shared" si="563"/>
        <v>0</v>
      </c>
      <c r="AP217" s="288">
        <f t="shared" si="563"/>
        <v>0</v>
      </c>
      <c r="AQ217" s="288">
        <f t="shared" si="563"/>
        <v>0</v>
      </c>
      <c r="AR217" s="288">
        <f t="shared" si="563"/>
        <v>0</v>
      </c>
      <c r="AS217" s="334"/>
    </row>
    <row r="218" spans="2:45" ht="15.5">
      <c r="B218" s="291" t="s">
        <v>852</v>
      </c>
      <c r="C218" s="301"/>
      <c r="D218" s="276"/>
      <c r="E218" s="276"/>
      <c r="F218" s="276"/>
      <c r="G218" s="276"/>
      <c r="H218" s="276"/>
      <c r="I218" s="276"/>
      <c r="J218" s="276"/>
      <c r="K218" s="276"/>
      <c r="L218" s="276"/>
      <c r="M218" s="276"/>
      <c r="N218" s="276"/>
      <c r="O218" s="276"/>
      <c r="P218" s="276"/>
      <c r="Q218" s="276"/>
      <c r="R218" s="354"/>
      <c r="S218" s="276"/>
      <c r="T218" s="276"/>
      <c r="U218" s="276"/>
      <c r="V218" s="301"/>
      <c r="W218" s="306"/>
      <c r="X218" s="306"/>
      <c r="Y218" s="276"/>
      <c r="Z218" s="276"/>
      <c r="AA218" s="306"/>
      <c r="AB218" s="306"/>
      <c r="AC218" s="306"/>
      <c r="AD218" s="306"/>
      <c r="AE218" s="288">
        <f>SUMPRODUCT($N$38:$N$194,AE38:AE194)</f>
        <v>5791461</v>
      </c>
      <c r="AF218" s="288">
        <f>SUMPRODUCT($N$38:$N$194,AF38:AF194)</f>
        <v>12602587.562000001</v>
      </c>
      <c r="AG218" s="288">
        <f>IF(AG36="kw",SUMPRODUCT($Q$38:$Q$194,$AB$38:$AB$194,AG38:AG194),SUMPRODUCT($N$38:$N$194,AG38:AG194))</f>
        <v>5973.2879999999996</v>
      </c>
      <c r="AH218" s="288">
        <f t="shared" ref="AH218:AR218" si="564">IF(AH36="kw",SUMPRODUCT($Q$38:$Q$194,$AB$38:$AB$194,AH38:AH194),SUMPRODUCT($N$38:$N$194,AH38:AH194))</f>
        <v>389.15999999999997</v>
      </c>
      <c r="AI218" s="288">
        <f t="shared" si="564"/>
        <v>0</v>
      </c>
      <c r="AJ218" s="288">
        <f t="shared" si="564"/>
        <v>0</v>
      </c>
      <c r="AK218" s="288">
        <f t="shared" si="564"/>
        <v>0</v>
      </c>
      <c r="AL218" s="288">
        <f t="shared" si="564"/>
        <v>0</v>
      </c>
      <c r="AM218" s="288">
        <f t="shared" si="564"/>
        <v>0</v>
      </c>
      <c r="AN218" s="288">
        <f t="shared" si="564"/>
        <v>0</v>
      </c>
      <c r="AO218" s="288">
        <f t="shared" si="564"/>
        <v>0</v>
      </c>
      <c r="AP218" s="288">
        <f t="shared" si="564"/>
        <v>0</v>
      </c>
      <c r="AQ218" s="288">
        <f t="shared" si="564"/>
        <v>0</v>
      </c>
      <c r="AR218" s="288">
        <f t="shared" si="564"/>
        <v>0</v>
      </c>
      <c r="AS218" s="334"/>
    </row>
    <row r="219" spans="2:45" ht="15.5">
      <c r="B219" s="291" t="s">
        <v>853</v>
      </c>
      <c r="C219" s="301"/>
      <c r="D219" s="276"/>
      <c r="E219" s="276"/>
      <c r="F219" s="276"/>
      <c r="G219" s="276"/>
      <c r="H219" s="276"/>
      <c r="I219" s="276"/>
      <c r="J219" s="276"/>
      <c r="K219" s="276"/>
      <c r="L219" s="276"/>
      <c r="M219" s="276"/>
      <c r="N219" s="276"/>
      <c r="O219" s="276"/>
      <c r="P219" s="276"/>
      <c r="Q219" s="276"/>
      <c r="R219" s="354"/>
      <c r="S219" s="276"/>
      <c r="T219" s="276"/>
      <c r="U219" s="276"/>
      <c r="V219" s="301"/>
      <c r="W219" s="306"/>
      <c r="X219" s="306"/>
      <c r="Y219" s="276"/>
      <c r="Z219" s="276"/>
      <c r="AA219" s="306"/>
      <c r="AB219" s="306"/>
      <c r="AC219" s="306"/>
      <c r="AD219" s="306"/>
      <c r="AE219" s="288">
        <f>SUMPRODUCT($O$38:$O$194,AE38:AE194)</f>
        <v>5661800</v>
      </c>
      <c r="AF219" s="288">
        <f>SUMPRODUCT($O$38:$O$194,AF38:AF194)</f>
        <v>11183382.058</v>
      </c>
      <c r="AG219" s="288">
        <f>IF(AG36="kw",SUMPRODUCT($Q$38:$Q$194,$AC$38:$AC$194,AG38:AG194),SUMPRODUCT($O$38:$O$194,AG38:AG194))</f>
        <v>5692.7279999999992</v>
      </c>
      <c r="AH219" s="288">
        <f t="shared" ref="AH219:AR219" si="565">IF(AH36="kw",SUMPRODUCT($Q$38:$Q$194,$AC$38:$AC$194,AH38:AH194),SUMPRODUCT($O$38:$O$194,AH38:AH194))</f>
        <v>389.15999999999997</v>
      </c>
      <c r="AI219" s="288">
        <f t="shared" si="565"/>
        <v>0</v>
      </c>
      <c r="AJ219" s="288">
        <f t="shared" si="565"/>
        <v>0</v>
      </c>
      <c r="AK219" s="288">
        <f t="shared" si="565"/>
        <v>0</v>
      </c>
      <c r="AL219" s="288">
        <f t="shared" si="565"/>
        <v>0</v>
      </c>
      <c r="AM219" s="288">
        <f t="shared" si="565"/>
        <v>0</v>
      </c>
      <c r="AN219" s="288">
        <f t="shared" si="565"/>
        <v>0</v>
      </c>
      <c r="AO219" s="288">
        <f t="shared" si="565"/>
        <v>0</v>
      </c>
      <c r="AP219" s="288">
        <f t="shared" si="565"/>
        <v>0</v>
      </c>
      <c r="AQ219" s="288">
        <f t="shared" si="565"/>
        <v>0</v>
      </c>
      <c r="AR219" s="288">
        <f t="shared" si="565"/>
        <v>0</v>
      </c>
      <c r="AS219" s="334"/>
    </row>
    <row r="220" spans="2:45" ht="15.5">
      <c r="B220" s="433" t="s">
        <v>854</v>
      </c>
      <c r="C220" s="361"/>
      <c r="D220" s="380"/>
      <c r="E220" s="380"/>
      <c r="F220" s="380"/>
      <c r="G220" s="380"/>
      <c r="H220" s="380"/>
      <c r="I220" s="380"/>
      <c r="J220" s="380"/>
      <c r="K220" s="380"/>
      <c r="L220" s="380"/>
      <c r="M220" s="380"/>
      <c r="N220" s="380"/>
      <c r="O220" s="380"/>
      <c r="P220" s="380"/>
      <c r="Q220" s="380"/>
      <c r="R220" s="379"/>
      <c r="S220" s="380"/>
      <c r="T220" s="380"/>
      <c r="U220" s="380"/>
      <c r="V220" s="361"/>
      <c r="W220" s="381"/>
      <c r="X220" s="381"/>
      <c r="Y220" s="380"/>
      <c r="Z220" s="380"/>
      <c r="AA220" s="381"/>
      <c r="AB220" s="381"/>
      <c r="AC220" s="381"/>
      <c r="AD220" s="381"/>
      <c r="AE220" s="323">
        <f>SUMPRODUCT($P$38:$P$194,AE38:AE194)</f>
        <v>5637506</v>
      </c>
      <c r="AF220" s="323">
        <f>SUMPRODUCT($P$38:$P$194,AF38:AF194)</f>
        <v>5269483.3619999997</v>
      </c>
      <c r="AG220" s="323">
        <f>IF(AG36="kw",SUMPRODUCT($Q$38:$Q$194,$AD$38:$AD$194,AG38:AG194),SUMPRODUCT($P$38:$P$194,AG38:AG194))</f>
        <v>4513.8239999999996</v>
      </c>
      <c r="AH220" s="323">
        <f t="shared" ref="AH220:AR220" si="566">IF(AH36="kw",SUMPRODUCT($Q$38:$Q$194,$AD$38:$AD$194,AH38:AH194),SUMPRODUCT($P$38:$P$194,AH38:AH194))</f>
        <v>389.15999999999997</v>
      </c>
      <c r="AI220" s="323">
        <f t="shared" si="566"/>
        <v>0</v>
      </c>
      <c r="AJ220" s="323">
        <f t="shared" si="566"/>
        <v>0</v>
      </c>
      <c r="AK220" s="323">
        <f t="shared" si="566"/>
        <v>0</v>
      </c>
      <c r="AL220" s="323">
        <f t="shared" si="566"/>
        <v>0</v>
      </c>
      <c r="AM220" s="323">
        <f t="shared" si="566"/>
        <v>0</v>
      </c>
      <c r="AN220" s="323">
        <f t="shared" si="566"/>
        <v>0</v>
      </c>
      <c r="AO220" s="323">
        <f t="shared" si="566"/>
        <v>0</v>
      </c>
      <c r="AP220" s="323">
        <f t="shared" si="566"/>
        <v>0</v>
      </c>
      <c r="AQ220" s="323">
        <f t="shared" si="566"/>
        <v>0</v>
      </c>
      <c r="AR220" s="323">
        <f t="shared" si="566"/>
        <v>0</v>
      </c>
      <c r="AS220" s="382"/>
    </row>
    <row r="221" spans="2:45" ht="20.25" customHeight="1">
      <c r="B221" s="364" t="s">
        <v>581</v>
      </c>
      <c r="C221" s="383"/>
      <c r="D221" s="384"/>
      <c r="E221" s="384"/>
      <c r="F221" s="384"/>
      <c r="G221" s="384"/>
      <c r="H221" s="384"/>
      <c r="I221" s="384"/>
      <c r="J221" s="384"/>
      <c r="K221" s="384"/>
      <c r="L221" s="384"/>
      <c r="M221" s="384"/>
      <c r="N221" s="384"/>
      <c r="O221" s="384"/>
      <c r="P221" s="384"/>
      <c r="Q221" s="384"/>
      <c r="R221" s="384"/>
      <c r="S221" s="384"/>
      <c r="T221" s="384"/>
      <c r="U221" s="384"/>
      <c r="V221" s="367"/>
      <c r="W221" s="368"/>
      <c r="X221" s="384"/>
      <c r="Y221" s="384"/>
      <c r="Z221" s="384"/>
      <c r="AA221" s="384"/>
      <c r="AB221" s="384"/>
      <c r="AC221" s="384"/>
      <c r="AD221" s="384"/>
      <c r="AE221" s="405"/>
      <c r="AF221" s="405"/>
      <c r="AG221" s="405"/>
      <c r="AH221" s="405"/>
      <c r="AI221" s="405"/>
      <c r="AJ221" s="405"/>
      <c r="AK221" s="405"/>
      <c r="AL221" s="405"/>
      <c r="AM221" s="405"/>
      <c r="AN221" s="405"/>
      <c r="AO221" s="405"/>
      <c r="AP221" s="405"/>
      <c r="AQ221" s="405"/>
      <c r="AR221" s="405"/>
      <c r="AS221" s="385"/>
    </row>
    <row r="222" spans="2:45" ht="15.5">
      <c r="B222" s="434"/>
    </row>
    <row r="223" spans="2:45" ht="15.5">
      <c r="B223" s="434"/>
    </row>
    <row r="224" spans="2:45" ht="15.5">
      <c r="B224" s="277" t="s">
        <v>272</v>
      </c>
      <c r="C224" s="278"/>
      <c r="D224" s="579" t="s">
        <v>522</v>
      </c>
      <c r="E224" s="250"/>
      <c r="F224" s="579"/>
      <c r="G224" s="250"/>
      <c r="H224" s="250"/>
      <c r="I224" s="250"/>
      <c r="J224" s="250"/>
      <c r="K224" s="250"/>
      <c r="L224" s="250"/>
      <c r="M224" s="250"/>
      <c r="N224" s="250"/>
      <c r="O224" s="250"/>
      <c r="P224" s="250"/>
      <c r="Q224" s="250"/>
      <c r="R224" s="278"/>
      <c r="S224" s="250"/>
      <c r="T224" s="250"/>
      <c r="U224" s="250"/>
      <c r="V224" s="250"/>
      <c r="W224" s="250"/>
      <c r="X224" s="250"/>
      <c r="Y224" s="250"/>
      <c r="Z224" s="250"/>
      <c r="AA224" s="250"/>
      <c r="AB224" s="250"/>
      <c r="AC224" s="250"/>
      <c r="AD224" s="250"/>
      <c r="AE224" s="267"/>
      <c r="AF224" s="264"/>
      <c r="AG224" s="264"/>
      <c r="AH224" s="264"/>
      <c r="AI224" s="264"/>
      <c r="AJ224" s="264"/>
      <c r="AK224" s="264"/>
      <c r="AL224" s="264"/>
      <c r="AM224" s="264"/>
      <c r="AN224" s="264"/>
      <c r="AO224" s="264"/>
      <c r="AP224" s="264"/>
      <c r="AQ224" s="264"/>
      <c r="AR224" s="264"/>
      <c r="AS224" s="279"/>
    </row>
    <row r="225" spans="1:45" ht="34.5" customHeight="1">
      <c r="B225" s="1318" t="s">
        <v>211</v>
      </c>
      <c r="C225" s="1320" t="s">
        <v>33</v>
      </c>
      <c r="D225" s="281" t="s">
        <v>420</v>
      </c>
      <c r="E225" s="1329" t="s">
        <v>209</v>
      </c>
      <c r="F225" s="1330"/>
      <c r="G225" s="1330"/>
      <c r="H225" s="1330"/>
      <c r="I225" s="1330"/>
      <c r="J225" s="1330"/>
      <c r="K225" s="1330"/>
      <c r="L225" s="1330"/>
      <c r="M225" s="1330"/>
      <c r="N225" s="1330"/>
      <c r="O225" s="1330"/>
      <c r="P225" s="1331"/>
      <c r="Q225" s="1327" t="s">
        <v>213</v>
      </c>
      <c r="R225" s="281" t="s">
        <v>421</v>
      </c>
      <c r="S225" s="1324" t="s">
        <v>212</v>
      </c>
      <c r="T225" s="1325"/>
      <c r="U225" s="1325"/>
      <c r="V225" s="1325"/>
      <c r="W225" s="1325"/>
      <c r="X225" s="1325"/>
      <c r="Y225" s="1325"/>
      <c r="Z225" s="1325"/>
      <c r="AA225" s="1325"/>
      <c r="AB225" s="1325"/>
      <c r="AC225" s="1325"/>
      <c r="AD225" s="1332"/>
      <c r="AE225" s="1324" t="s">
        <v>242</v>
      </c>
      <c r="AF225" s="1325"/>
      <c r="AG225" s="1325"/>
      <c r="AH225" s="1325"/>
      <c r="AI225" s="1325"/>
      <c r="AJ225" s="1325"/>
      <c r="AK225" s="1325"/>
      <c r="AL225" s="1325"/>
      <c r="AM225" s="1325"/>
      <c r="AN225" s="1325"/>
      <c r="AO225" s="1325"/>
      <c r="AP225" s="1325"/>
      <c r="AQ225" s="1325"/>
      <c r="AR225" s="1325"/>
      <c r="AS225" s="1326"/>
    </row>
    <row r="226" spans="1:45" ht="60.75" customHeight="1">
      <c r="B226" s="1319"/>
      <c r="C226" s="1321"/>
      <c r="D226" s="282">
        <v>2016</v>
      </c>
      <c r="E226" s="282">
        <v>2017</v>
      </c>
      <c r="F226" s="282">
        <v>2018</v>
      </c>
      <c r="G226" s="282">
        <v>2019</v>
      </c>
      <c r="H226" s="282">
        <v>2020</v>
      </c>
      <c r="I226" s="282">
        <v>2021</v>
      </c>
      <c r="J226" s="282">
        <v>2022</v>
      </c>
      <c r="K226" s="282">
        <v>2023</v>
      </c>
      <c r="L226" s="282">
        <v>2024</v>
      </c>
      <c r="M226" s="282">
        <v>2025</v>
      </c>
      <c r="N226" s="282">
        <v>2026</v>
      </c>
      <c r="O226" s="282">
        <v>2027</v>
      </c>
      <c r="P226" s="282">
        <v>2028</v>
      </c>
      <c r="Q226" s="1328"/>
      <c r="R226" s="282">
        <v>2016</v>
      </c>
      <c r="S226" s="282">
        <v>2017</v>
      </c>
      <c r="T226" s="282">
        <v>2018</v>
      </c>
      <c r="U226" s="282">
        <v>2019</v>
      </c>
      <c r="V226" s="282">
        <v>2020</v>
      </c>
      <c r="W226" s="282">
        <v>2021</v>
      </c>
      <c r="X226" s="282">
        <v>2022</v>
      </c>
      <c r="Y226" s="282">
        <v>2023</v>
      </c>
      <c r="Z226" s="282">
        <v>2024</v>
      </c>
      <c r="AA226" s="282">
        <v>2025</v>
      </c>
      <c r="AB226" s="282">
        <v>2026</v>
      </c>
      <c r="AC226" s="282">
        <v>2027</v>
      </c>
      <c r="AD226" s="282">
        <v>2028</v>
      </c>
      <c r="AE226" s="282" t="str">
        <f>'1.  LRAMVA Summary'!$D$53</f>
        <v>Residential</v>
      </c>
      <c r="AF226" s="282" t="str">
        <f>'1.  LRAMVA Summary'!$E$53</f>
        <v>GS&lt;50 kW</v>
      </c>
      <c r="AG226" s="282" t="str">
        <f>'1.  LRAMVA Summary'!$F$53</f>
        <v>GS 50 - 4,999 kW</v>
      </c>
      <c r="AH226" s="282" t="str">
        <f>'1.  LRAMVA Summary'!$G$53</f>
        <v>Co-Generation 1,000 - 4,999 kW</v>
      </c>
      <c r="AI226" s="282" t="str">
        <f>'1.  LRAMVA Summary'!$H$53</f>
        <v>Large User</v>
      </c>
      <c r="AJ226" s="282" t="str">
        <f>'1.  LRAMVA Summary'!$I$53</f>
        <v>Street Lighting</v>
      </c>
      <c r="AK226" s="282" t="str">
        <f>'1.  LRAMVA Summary'!$J$53</f>
        <v>Sentinel Lighting</v>
      </c>
      <c r="AL226" s="282" t="str">
        <f>'1.  LRAMVA Summary'!$K$53</f>
        <v>Unmetered Scattered Load</v>
      </c>
      <c r="AM226" s="282" t="str">
        <f>'1.  LRAMVA Summary'!$L$53</f>
        <v/>
      </c>
      <c r="AN226" s="282" t="str">
        <f>'1.  LRAMVA Summary'!$M$53</f>
        <v/>
      </c>
      <c r="AO226" s="282" t="str">
        <f>'1.  LRAMVA Summary'!$N$53</f>
        <v/>
      </c>
      <c r="AP226" s="282" t="str">
        <f>'1.  LRAMVA Summary'!$O$53</f>
        <v/>
      </c>
      <c r="AQ226" s="282" t="str">
        <f>'1.  LRAMVA Summary'!$P$53</f>
        <v/>
      </c>
      <c r="AR226" s="282" t="str">
        <f>'1.  LRAMVA Summary'!$Q$53</f>
        <v/>
      </c>
      <c r="AS226" s="284" t="str">
        <f>'1.  LRAMVA Summary'!$R$53</f>
        <v>Total</v>
      </c>
    </row>
    <row r="227" spans="1:45" ht="15.75" customHeight="1">
      <c r="B227" s="507" t="s">
        <v>500</v>
      </c>
      <c r="C227" s="286"/>
      <c r="D227" s="286"/>
      <c r="E227" s="286"/>
      <c r="F227" s="286"/>
      <c r="G227" s="286"/>
      <c r="H227" s="286"/>
      <c r="I227" s="286"/>
      <c r="J227" s="286"/>
      <c r="K227" s="286"/>
      <c r="L227" s="286"/>
      <c r="M227" s="286"/>
      <c r="N227" s="286"/>
      <c r="O227" s="286"/>
      <c r="P227" s="286"/>
      <c r="Q227" s="287"/>
      <c r="R227" s="286"/>
      <c r="S227" s="286"/>
      <c r="T227" s="286"/>
      <c r="U227" s="286"/>
      <c r="V227" s="286"/>
      <c r="W227" s="286"/>
      <c r="X227" s="286"/>
      <c r="Y227" s="286"/>
      <c r="Z227" s="286"/>
      <c r="AA227" s="286"/>
      <c r="AB227" s="286"/>
      <c r="AC227" s="286"/>
      <c r="AD227" s="286"/>
      <c r="AE227" s="288" t="str">
        <f>'1.  LRAMVA Summary'!$D$54</f>
        <v>kWh</v>
      </c>
      <c r="AF227" s="288" t="str">
        <f>'1.  LRAMVA Summary'!$E$54</f>
        <v>kWh</v>
      </c>
      <c r="AG227" s="288" t="str">
        <f>'1.  LRAMVA Summary'!$F$54</f>
        <v>kW</v>
      </c>
      <c r="AH227" s="288" t="str">
        <f>'1.  LRAMVA Summary'!$G$54</f>
        <v>kW</v>
      </c>
      <c r="AI227" s="288" t="str">
        <f>'1.  LRAMVA Summary'!$H$54</f>
        <v>kW</v>
      </c>
      <c r="AJ227" s="288" t="str">
        <f>'1.  LRAMVA Summary'!$I$54</f>
        <v>kW</v>
      </c>
      <c r="AK227" s="288" t="str">
        <f>'1.  LRAMVA Summary'!$J$54</f>
        <v>kW</v>
      </c>
      <c r="AL227" s="288" t="str">
        <f>'1.  LRAMVA Summary'!$K$54</f>
        <v>kWh</v>
      </c>
      <c r="AM227" s="288">
        <f>'1.  LRAMVA Summary'!$L$54</f>
        <v>0</v>
      </c>
      <c r="AN227" s="288">
        <f>'1.  LRAMVA Summary'!$M$54</f>
        <v>0</v>
      </c>
      <c r="AO227" s="288">
        <f>'1.  LRAMVA Summary'!$N$54</f>
        <v>0</v>
      </c>
      <c r="AP227" s="288">
        <f>'1.  LRAMVA Summary'!$O$54</f>
        <v>0</v>
      </c>
      <c r="AQ227" s="288">
        <f>'1.  LRAMVA Summary'!$P$54</f>
        <v>0</v>
      </c>
      <c r="AR227" s="288">
        <f>'1.  LRAMVA Summary'!$Q$54</f>
        <v>0</v>
      </c>
      <c r="AS227" s="289"/>
    </row>
    <row r="228" spans="1:45" ht="15.5" outlineLevel="1">
      <c r="B228" s="285" t="s">
        <v>493</v>
      </c>
      <c r="C228" s="286"/>
      <c r="D228" s="286"/>
      <c r="E228" s="286"/>
      <c r="F228" s="286"/>
      <c r="G228" s="286"/>
      <c r="H228" s="286"/>
      <c r="I228" s="286"/>
      <c r="J228" s="286"/>
      <c r="K228" s="286"/>
      <c r="L228" s="286"/>
      <c r="M228" s="286"/>
      <c r="N228" s="286"/>
      <c r="O228" s="286"/>
      <c r="P228" s="286"/>
      <c r="Q228" s="287"/>
      <c r="R228" s="286"/>
      <c r="S228" s="286"/>
      <c r="T228" s="286"/>
      <c r="U228" s="286"/>
      <c r="V228" s="286"/>
      <c r="W228" s="286"/>
      <c r="X228" s="286"/>
      <c r="Y228" s="286"/>
      <c r="Z228" s="286"/>
      <c r="AA228" s="286"/>
      <c r="AB228" s="286"/>
      <c r="AC228" s="286"/>
      <c r="AD228" s="286"/>
      <c r="AE228" s="288"/>
      <c r="AF228" s="288"/>
      <c r="AG228" s="288"/>
      <c r="AH228" s="288"/>
      <c r="AI228" s="288"/>
      <c r="AJ228" s="288"/>
      <c r="AK228" s="288"/>
      <c r="AL228" s="288"/>
      <c r="AM228" s="288"/>
      <c r="AN228" s="288"/>
      <c r="AO228" s="288"/>
      <c r="AP228" s="288"/>
      <c r="AQ228" s="288"/>
      <c r="AR228" s="288"/>
      <c r="AS228" s="289"/>
    </row>
    <row r="229" spans="1:45" ht="15.5" outlineLevel="1">
      <c r="A229" s="511">
        <v>1</v>
      </c>
      <c r="B229" s="509" t="s">
        <v>95</v>
      </c>
      <c r="C229" s="288" t="s">
        <v>25</v>
      </c>
      <c r="D229" s="292"/>
      <c r="E229" s="292"/>
      <c r="F229" s="292"/>
      <c r="G229" s="292"/>
      <c r="H229" s="292"/>
      <c r="I229" s="292"/>
      <c r="J229" s="292"/>
      <c r="K229" s="292"/>
      <c r="L229" s="292"/>
      <c r="M229" s="292"/>
      <c r="N229" s="292"/>
      <c r="O229" s="292"/>
      <c r="P229" s="292"/>
      <c r="Q229" s="288"/>
      <c r="R229" s="292"/>
      <c r="S229" s="292"/>
      <c r="T229" s="292"/>
      <c r="U229" s="292"/>
      <c r="V229" s="292"/>
      <c r="W229" s="292"/>
      <c r="X229" s="292"/>
      <c r="Y229" s="292"/>
      <c r="Z229" s="292"/>
      <c r="AA229" s="292"/>
      <c r="AB229" s="292"/>
      <c r="AC229" s="292"/>
      <c r="AD229" s="292"/>
      <c r="AE229" s="406"/>
      <c r="AF229" s="406"/>
      <c r="AG229" s="406"/>
      <c r="AH229" s="406"/>
      <c r="AI229" s="406"/>
      <c r="AJ229" s="406"/>
      <c r="AK229" s="406"/>
      <c r="AL229" s="406"/>
      <c r="AM229" s="406"/>
      <c r="AN229" s="406"/>
      <c r="AO229" s="406"/>
      <c r="AP229" s="406"/>
      <c r="AQ229" s="406"/>
      <c r="AR229" s="406"/>
      <c r="AS229" s="293">
        <f>SUM(AE229:AR229)</f>
        <v>0</v>
      </c>
    </row>
    <row r="230" spans="1:45" ht="15.5" outlineLevel="1">
      <c r="B230" s="291" t="s">
        <v>288</v>
      </c>
      <c r="C230" s="288" t="s">
        <v>163</v>
      </c>
      <c r="D230" s="292"/>
      <c r="E230" s="292"/>
      <c r="F230" s="292"/>
      <c r="G230" s="292"/>
      <c r="H230" s="292"/>
      <c r="I230" s="292"/>
      <c r="J230" s="292"/>
      <c r="K230" s="292"/>
      <c r="L230" s="292"/>
      <c r="M230" s="292"/>
      <c r="N230" s="292"/>
      <c r="O230" s="292"/>
      <c r="P230" s="292"/>
      <c r="Q230" s="464"/>
      <c r="R230" s="292"/>
      <c r="S230" s="292"/>
      <c r="T230" s="292"/>
      <c r="U230" s="292"/>
      <c r="V230" s="292"/>
      <c r="W230" s="292"/>
      <c r="X230" s="292"/>
      <c r="Y230" s="292"/>
      <c r="Z230" s="292"/>
      <c r="AA230" s="292"/>
      <c r="AB230" s="292"/>
      <c r="AC230" s="292"/>
      <c r="AD230" s="292"/>
      <c r="AE230" s="407">
        <f>AE229</f>
        <v>0</v>
      </c>
      <c r="AF230" s="407">
        <f t="shared" ref="AF230" si="567">AF229</f>
        <v>0</v>
      </c>
      <c r="AG230" s="407">
        <f t="shared" ref="AG230" si="568">AG229</f>
        <v>0</v>
      </c>
      <c r="AH230" s="407">
        <f t="shared" ref="AH230" si="569">AH229</f>
        <v>0</v>
      </c>
      <c r="AI230" s="407">
        <f t="shared" ref="AI230" si="570">AI229</f>
        <v>0</v>
      </c>
      <c r="AJ230" s="407">
        <f t="shared" ref="AJ230" si="571">AJ229</f>
        <v>0</v>
      </c>
      <c r="AK230" s="407">
        <f t="shared" ref="AK230" si="572">AK229</f>
        <v>0</v>
      </c>
      <c r="AL230" s="407">
        <f t="shared" ref="AL230" si="573">AL229</f>
        <v>0</v>
      </c>
      <c r="AM230" s="407">
        <f t="shared" ref="AM230" si="574">AM229</f>
        <v>0</v>
      </c>
      <c r="AN230" s="407">
        <f t="shared" ref="AN230" si="575">AN229</f>
        <v>0</v>
      </c>
      <c r="AO230" s="407">
        <f t="shared" ref="AO230" si="576">AO229</f>
        <v>0</v>
      </c>
      <c r="AP230" s="407">
        <f t="shared" ref="AP230" si="577">AP229</f>
        <v>0</v>
      </c>
      <c r="AQ230" s="407">
        <f t="shared" ref="AQ230" si="578">AQ229</f>
        <v>0</v>
      </c>
      <c r="AR230" s="407">
        <f t="shared" ref="AR230" si="579">AR229</f>
        <v>0</v>
      </c>
      <c r="AS230" s="294"/>
    </row>
    <row r="231" spans="1:45" ht="15.5" outlineLevel="1">
      <c r="B231" s="295"/>
      <c r="C231" s="296"/>
      <c r="D231" s="296"/>
      <c r="E231" s="296"/>
      <c r="F231" s="296"/>
      <c r="G231" s="296"/>
      <c r="H231" s="296"/>
      <c r="I231" s="296"/>
      <c r="J231" s="747"/>
      <c r="K231" s="296"/>
      <c r="L231" s="296"/>
      <c r="M231" s="296"/>
      <c r="N231" s="296"/>
      <c r="O231" s="296"/>
      <c r="P231" s="296"/>
      <c r="Q231" s="297"/>
      <c r="R231" s="296"/>
      <c r="S231" s="296"/>
      <c r="T231" s="296"/>
      <c r="U231" s="296"/>
      <c r="V231" s="296"/>
      <c r="W231" s="296"/>
      <c r="X231" s="296"/>
      <c r="Y231" s="296"/>
      <c r="Z231" s="296"/>
      <c r="AA231" s="296"/>
      <c r="AB231" s="296"/>
      <c r="AC231" s="296"/>
      <c r="AD231" s="296"/>
      <c r="AE231" s="408"/>
      <c r="AF231" s="409"/>
      <c r="AG231" s="409"/>
      <c r="AH231" s="409"/>
      <c r="AI231" s="409"/>
      <c r="AJ231" s="409"/>
      <c r="AK231" s="409"/>
      <c r="AL231" s="409"/>
      <c r="AM231" s="409"/>
      <c r="AN231" s="409"/>
      <c r="AO231" s="409"/>
      <c r="AP231" s="409"/>
      <c r="AQ231" s="409"/>
      <c r="AR231" s="409"/>
      <c r="AS231" s="299"/>
    </row>
    <row r="232" spans="1:45" ht="15.5" outlineLevel="1">
      <c r="A232" s="511">
        <v>2</v>
      </c>
      <c r="B232" s="509" t="s">
        <v>96</v>
      </c>
      <c r="C232" s="288" t="s">
        <v>25</v>
      </c>
      <c r="D232" s="292"/>
      <c r="E232" s="292"/>
      <c r="F232" s="292"/>
      <c r="G232" s="292"/>
      <c r="H232" s="292"/>
      <c r="I232" s="292"/>
      <c r="J232" s="292"/>
      <c r="K232" s="292"/>
      <c r="L232" s="292"/>
      <c r="M232" s="292"/>
      <c r="N232" s="292"/>
      <c r="O232" s="292"/>
      <c r="P232" s="292"/>
      <c r="Q232" s="288"/>
      <c r="R232" s="292"/>
      <c r="S232" s="292"/>
      <c r="T232" s="292"/>
      <c r="U232" s="292"/>
      <c r="V232" s="292"/>
      <c r="W232" s="292"/>
      <c r="X232" s="292"/>
      <c r="Y232" s="292"/>
      <c r="Z232" s="292"/>
      <c r="AA232" s="292"/>
      <c r="AB232" s="292"/>
      <c r="AC232" s="292"/>
      <c r="AD232" s="292"/>
      <c r="AE232" s="406"/>
      <c r="AF232" s="406"/>
      <c r="AG232" s="406"/>
      <c r="AH232" s="406"/>
      <c r="AI232" s="406"/>
      <c r="AJ232" s="406"/>
      <c r="AK232" s="406"/>
      <c r="AL232" s="406"/>
      <c r="AM232" s="406"/>
      <c r="AN232" s="406"/>
      <c r="AO232" s="406"/>
      <c r="AP232" s="406"/>
      <c r="AQ232" s="406"/>
      <c r="AR232" s="406"/>
      <c r="AS232" s="293">
        <f>SUM(AE232:AR232)</f>
        <v>0</v>
      </c>
    </row>
    <row r="233" spans="1:45" ht="15.5" outlineLevel="1">
      <c r="B233" s="291" t="s">
        <v>288</v>
      </c>
      <c r="C233" s="288" t="s">
        <v>163</v>
      </c>
      <c r="D233" s="292"/>
      <c r="E233" s="292"/>
      <c r="F233" s="292"/>
      <c r="G233" s="292"/>
      <c r="H233" s="292"/>
      <c r="I233" s="292"/>
      <c r="J233" s="292"/>
      <c r="K233" s="292"/>
      <c r="L233" s="292"/>
      <c r="M233" s="292"/>
      <c r="N233" s="292"/>
      <c r="O233" s="292"/>
      <c r="P233" s="292"/>
      <c r="Q233" s="464"/>
      <c r="R233" s="292"/>
      <c r="S233" s="292"/>
      <c r="T233" s="292"/>
      <c r="U233" s="292"/>
      <c r="V233" s="292"/>
      <c r="W233" s="292"/>
      <c r="X233" s="292"/>
      <c r="Y233" s="292"/>
      <c r="Z233" s="292"/>
      <c r="AA233" s="292"/>
      <c r="AB233" s="292"/>
      <c r="AC233" s="292"/>
      <c r="AD233" s="292"/>
      <c r="AE233" s="407">
        <f>AE232</f>
        <v>0</v>
      </c>
      <c r="AF233" s="407">
        <f t="shared" ref="AF233" si="580">AF232</f>
        <v>0</v>
      </c>
      <c r="AG233" s="407">
        <f t="shared" ref="AG233" si="581">AG232</f>
        <v>0</v>
      </c>
      <c r="AH233" s="407">
        <f t="shared" ref="AH233" si="582">AH232</f>
        <v>0</v>
      </c>
      <c r="AI233" s="407">
        <f t="shared" ref="AI233" si="583">AI232</f>
        <v>0</v>
      </c>
      <c r="AJ233" s="407">
        <f t="shared" ref="AJ233" si="584">AJ232</f>
        <v>0</v>
      </c>
      <c r="AK233" s="407">
        <f t="shared" ref="AK233" si="585">AK232</f>
        <v>0</v>
      </c>
      <c r="AL233" s="407">
        <f t="shared" ref="AL233" si="586">AL232</f>
        <v>0</v>
      </c>
      <c r="AM233" s="407">
        <f t="shared" ref="AM233" si="587">AM232</f>
        <v>0</v>
      </c>
      <c r="AN233" s="407">
        <f t="shared" ref="AN233" si="588">AN232</f>
        <v>0</v>
      </c>
      <c r="AO233" s="407">
        <f t="shared" ref="AO233" si="589">AO232</f>
        <v>0</v>
      </c>
      <c r="AP233" s="407">
        <f t="shared" ref="AP233" si="590">AP232</f>
        <v>0</v>
      </c>
      <c r="AQ233" s="407">
        <f t="shared" ref="AQ233" si="591">AQ232</f>
        <v>0</v>
      </c>
      <c r="AR233" s="407">
        <f t="shared" ref="AR233" si="592">AR232</f>
        <v>0</v>
      </c>
      <c r="AS233" s="294"/>
    </row>
    <row r="234" spans="1:45" ht="15.5" outlineLevel="1">
      <c r="B234" s="295"/>
      <c r="C234" s="296"/>
      <c r="D234" s="301"/>
      <c r="E234" s="301"/>
      <c r="F234" s="301"/>
      <c r="G234" s="301"/>
      <c r="H234" s="301"/>
      <c r="I234" s="301"/>
      <c r="J234" s="301"/>
      <c r="K234" s="301"/>
      <c r="L234" s="301"/>
      <c r="M234" s="301"/>
      <c r="N234" s="301"/>
      <c r="O234" s="301"/>
      <c r="P234" s="301"/>
      <c r="Q234" s="297"/>
      <c r="R234" s="301"/>
      <c r="S234" s="301"/>
      <c r="T234" s="301"/>
      <c r="U234" s="301"/>
      <c r="V234" s="301"/>
      <c r="W234" s="301"/>
      <c r="X234" s="301"/>
      <c r="Y234" s="301"/>
      <c r="Z234" s="301"/>
      <c r="AA234" s="301"/>
      <c r="AB234" s="301"/>
      <c r="AC234" s="301"/>
      <c r="AD234" s="301"/>
      <c r="AE234" s="408"/>
      <c r="AF234" s="409"/>
      <c r="AG234" s="409"/>
      <c r="AH234" s="409"/>
      <c r="AI234" s="409"/>
      <c r="AJ234" s="409"/>
      <c r="AK234" s="409"/>
      <c r="AL234" s="409"/>
      <c r="AM234" s="409"/>
      <c r="AN234" s="409"/>
      <c r="AO234" s="409"/>
      <c r="AP234" s="409"/>
      <c r="AQ234" s="409"/>
      <c r="AR234" s="409"/>
      <c r="AS234" s="299"/>
    </row>
    <row r="235" spans="1:45" ht="15.5" outlineLevel="1">
      <c r="A235" s="511">
        <v>3</v>
      </c>
      <c r="B235" s="509" t="s">
        <v>97</v>
      </c>
      <c r="C235" s="288" t="s">
        <v>25</v>
      </c>
      <c r="D235" s="292"/>
      <c r="E235" s="292"/>
      <c r="F235" s="292"/>
      <c r="G235" s="292"/>
      <c r="H235" s="292"/>
      <c r="I235" s="292"/>
      <c r="J235" s="292"/>
      <c r="K235" s="292"/>
      <c r="L235" s="292"/>
      <c r="M235" s="292"/>
      <c r="N235" s="292"/>
      <c r="O235" s="292"/>
      <c r="P235" s="292"/>
      <c r="Q235" s="288"/>
      <c r="R235" s="292"/>
      <c r="S235" s="292"/>
      <c r="T235" s="292"/>
      <c r="U235" s="292"/>
      <c r="V235" s="292"/>
      <c r="W235" s="292"/>
      <c r="X235" s="292"/>
      <c r="Y235" s="292"/>
      <c r="Z235" s="292"/>
      <c r="AA235" s="292"/>
      <c r="AB235" s="292"/>
      <c r="AC235" s="292"/>
      <c r="AD235" s="292"/>
      <c r="AE235" s="406"/>
      <c r="AF235" s="406"/>
      <c r="AG235" s="406"/>
      <c r="AH235" s="406"/>
      <c r="AI235" s="406"/>
      <c r="AJ235" s="406"/>
      <c r="AK235" s="406"/>
      <c r="AL235" s="406"/>
      <c r="AM235" s="406"/>
      <c r="AN235" s="406"/>
      <c r="AO235" s="406"/>
      <c r="AP235" s="406"/>
      <c r="AQ235" s="406"/>
      <c r="AR235" s="406"/>
      <c r="AS235" s="293">
        <f>SUM(AE235:AR235)</f>
        <v>0</v>
      </c>
    </row>
    <row r="236" spans="1:45" ht="15.5" outlineLevel="1">
      <c r="B236" s="291" t="s">
        <v>288</v>
      </c>
      <c r="C236" s="288" t="s">
        <v>163</v>
      </c>
      <c r="D236" s="292"/>
      <c r="E236" s="292"/>
      <c r="F236" s="292"/>
      <c r="G236" s="292"/>
      <c r="H236" s="292"/>
      <c r="I236" s="292"/>
      <c r="J236" s="292"/>
      <c r="K236" s="292"/>
      <c r="L236" s="292"/>
      <c r="M236" s="292"/>
      <c r="N236" s="292"/>
      <c r="O236" s="292"/>
      <c r="P236" s="292"/>
      <c r="Q236" s="464"/>
      <c r="R236" s="292"/>
      <c r="S236" s="292"/>
      <c r="T236" s="292"/>
      <c r="U236" s="292"/>
      <c r="V236" s="292"/>
      <c r="W236" s="292"/>
      <c r="X236" s="292"/>
      <c r="Y236" s="292"/>
      <c r="Z236" s="292"/>
      <c r="AA236" s="292"/>
      <c r="AB236" s="292"/>
      <c r="AC236" s="292"/>
      <c r="AD236" s="292"/>
      <c r="AE236" s="407">
        <f>AE235</f>
        <v>0</v>
      </c>
      <c r="AF236" s="407">
        <f t="shared" ref="AF236" si="593">AF235</f>
        <v>0</v>
      </c>
      <c r="AG236" s="407">
        <f t="shared" ref="AG236" si="594">AG235</f>
        <v>0</v>
      </c>
      <c r="AH236" s="407">
        <f t="shared" ref="AH236" si="595">AH235</f>
        <v>0</v>
      </c>
      <c r="AI236" s="407">
        <f t="shared" ref="AI236" si="596">AI235</f>
        <v>0</v>
      </c>
      <c r="AJ236" s="407">
        <f t="shared" ref="AJ236" si="597">AJ235</f>
        <v>0</v>
      </c>
      <c r="AK236" s="407">
        <f t="shared" ref="AK236" si="598">AK235</f>
        <v>0</v>
      </c>
      <c r="AL236" s="407">
        <f t="shared" ref="AL236" si="599">AL235</f>
        <v>0</v>
      </c>
      <c r="AM236" s="407">
        <f t="shared" ref="AM236" si="600">AM235</f>
        <v>0</v>
      </c>
      <c r="AN236" s="407">
        <f t="shared" ref="AN236" si="601">AN235</f>
        <v>0</v>
      </c>
      <c r="AO236" s="407">
        <f t="shared" ref="AO236" si="602">AO235</f>
        <v>0</v>
      </c>
      <c r="AP236" s="407">
        <f t="shared" ref="AP236" si="603">AP235</f>
        <v>0</v>
      </c>
      <c r="AQ236" s="407">
        <f t="shared" ref="AQ236" si="604">AQ235</f>
        <v>0</v>
      </c>
      <c r="AR236" s="407">
        <f t="shared" ref="AR236" si="605">AR235</f>
        <v>0</v>
      </c>
      <c r="AS236" s="294"/>
    </row>
    <row r="237" spans="1:45" ht="15.5" outlineLevel="1">
      <c r="B237" s="291"/>
      <c r="C237" s="302"/>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c r="AE237" s="408"/>
      <c r="AF237" s="408"/>
      <c r="AG237" s="408"/>
      <c r="AH237" s="408"/>
      <c r="AI237" s="408"/>
      <c r="AJ237" s="408"/>
      <c r="AK237" s="408"/>
      <c r="AL237" s="408"/>
      <c r="AM237" s="408"/>
      <c r="AN237" s="408"/>
      <c r="AO237" s="408"/>
      <c r="AP237" s="408"/>
      <c r="AQ237" s="408"/>
      <c r="AR237" s="408"/>
      <c r="AS237" s="303"/>
    </row>
    <row r="238" spans="1:45" ht="15.5" outlineLevel="1">
      <c r="A238" s="511">
        <v>4</v>
      </c>
      <c r="B238" s="509" t="s">
        <v>655</v>
      </c>
      <c r="C238" s="288" t="s">
        <v>25</v>
      </c>
      <c r="D238" s="292"/>
      <c r="E238" s="292"/>
      <c r="F238" s="292"/>
      <c r="G238" s="292"/>
      <c r="H238" s="292"/>
      <c r="I238" s="292"/>
      <c r="J238" s="292"/>
      <c r="K238" s="292"/>
      <c r="L238" s="292"/>
      <c r="M238" s="292"/>
      <c r="N238" s="292"/>
      <c r="O238" s="292"/>
      <c r="P238" s="292"/>
      <c r="Q238" s="288"/>
      <c r="R238" s="292"/>
      <c r="S238" s="292"/>
      <c r="T238" s="292"/>
      <c r="U238" s="292"/>
      <c r="V238" s="292"/>
      <c r="W238" s="292"/>
      <c r="X238" s="292"/>
      <c r="Y238" s="292"/>
      <c r="Z238" s="292"/>
      <c r="AA238" s="292"/>
      <c r="AB238" s="292"/>
      <c r="AC238" s="292"/>
      <c r="AD238" s="292"/>
      <c r="AE238" s="406"/>
      <c r="AF238" s="406"/>
      <c r="AG238" s="406"/>
      <c r="AH238" s="406"/>
      <c r="AI238" s="406"/>
      <c r="AJ238" s="406"/>
      <c r="AK238" s="406"/>
      <c r="AL238" s="406"/>
      <c r="AM238" s="406"/>
      <c r="AN238" s="406"/>
      <c r="AO238" s="406"/>
      <c r="AP238" s="406"/>
      <c r="AQ238" s="406"/>
      <c r="AR238" s="406"/>
      <c r="AS238" s="293">
        <f>SUM(AE238:AR238)</f>
        <v>0</v>
      </c>
    </row>
    <row r="239" spans="1:45" ht="15.5" outlineLevel="1">
      <c r="B239" s="291" t="s">
        <v>288</v>
      </c>
      <c r="C239" s="288" t="s">
        <v>163</v>
      </c>
      <c r="D239" s="292"/>
      <c r="E239" s="292"/>
      <c r="F239" s="292"/>
      <c r="G239" s="292"/>
      <c r="H239" s="292"/>
      <c r="I239" s="292"/>
      <c r="J239" s="292"/>
      <c r="K239" s="292"/>
      <c r="L239" s="292"/>
      <c r="M239" s="292"/>
      <c r="N239" s="292"/>
      <c r="O239" s="292"/>
      <c r="P239" s="292"/>
      <c r="Q239" s="464"/>
      <c r="R239" s="292"/>
      <c r="S239" s="292"/>
      <c r="T239" s="292"/>
      <c r="U239" s="292"/>
      <c r="V239" s="292"/>
      <c r="W239" s="292"/>
      <c r="X239" s="292"/>
      <c r="Y239" s="292"/>
      <c r="Z239" s="292"/>
      <c r="AA239" s="292"/>
      <c r="AB239" s="292"/>
      <c r="AC239" s="292"/>
      <c r="AD239" s="292"/>
      <c r="AE239" s="407">
        <f>AE238</f>
        <v>0</v>
      </c>
      <c r="AF239" s="407">
        <f t="shared" ref="AF239" si="606">AF238</f>
        <v>0</v>
      </c>
      <c r="AG239" s="407">
        <f t="shared" ref="AG239" si="607">AG238</f>
        <v>0</v>
      </c>
      <c r="AH239" s="407">
        <f t="shared" ref="AH239" si="608">AH238</f>
        <v>0</v>
      </c>
      <c r="AI239" s="407">
        <f t="shared" ref="AI239" si="609">AI238</f>
        <v>0</v>
      </c>
      <c r="AJ239" s="407">
        <f t="shared" ref="AJ239" si="610">AJ238</f>
        <v>0</v>
      </c>
      <c r="AK239" s="407">
        <f t="shared" ref="AK239" si="611">AK238</f>
        <v>0</v>
      </c>
      <c r="AL239" s="407">
        <f t="shared" ref="AL239" si="612">AL238</f>
        <v>0</v>
      </c>
      <c r="AM239" s="407">
        <f t="shared" ref="AM239" si="613">AM238</f>
        <v>0</v>
      </c>
      <c r="AN239" s="407">
        <f t="shared" ref="AN239" si="614">AN238</f>
        <v>0</v>
      </c>
      <c r="AO239" s="407">
        <f t="shared" ref="AO239" si="615">AO238</f>
        <v>0</v>
      </c>
      <c r="AP239" s="407">
        <f t="shared" ref="AP239" si="616">AP238</f>
        <v>0</v>
      </c>
      <c r="AQ239" s="407">
        <f t="shared" ref="AQ239" si="617">AQ238</f>
        <v>0</v>
      </c>
      <c r="AR239" s="407">
        <f t="shared" ref="AR239" si="618">AR238</f>
        <v>0</v>
      </c>
      <c r="AS239" s="294"/>
    </row>
    <row r="240" spans="1:45" ht="15.5" outlineLevel="1">
      <c r="B240" s="291"/>
      <c r="C240" s="302"/>
      <c r="D240" s="301"/>
      <c r="E240" s="301"/>
      <c r="F240" s="301"/>
      <c r="G240" s="301"/>
      <c r="H240" s="301"/>
      <c r="I240" s="301"/>
      <c r="J240" s="301"/>
      <c r="K240" s="301"/>
      <c r="L240" s="301"/>
      <c r="M240" s="301"/>
      <c r="N240" s="301"/>
      <c r="O240" s="301"/>
      <c r="P240" s="301"/>
      <c r="Q240" s="288"/>
      <c r="R240" s="301"/>
      <c r="S240" s="301"/>
      <c r="T240" s="301"/>
      <c r="U240" s="301"/>
      <c r="V240" s="301"/>
      <c r="W240" s="301"/>
      <c r="X240" s="301"/>
      <c r="Y240" s="301"/>
      <c r="Z240" s="301"/>
      <c r="AA240" s="301"/>
      <c r="AB240" s="301"/>
      <c r="AC240" s="301"/>
      <c r="AD240" s="301"/>
      <c r="AE240" s="408"/>
      <c r="AF240" s="408"/>
      <c r="AG240" s="408"/>
      <c r="AH240" s="408"/>
      <c r="AI240" s="408"/>
      <c r="AJ240" s="408"/>
      <c r="AK240" s="408"/>
      <c r="AL240" s="408"/>
      <c r="AM240" s="408"/>
      <c r="AN240" s="408"/>
      <c r="AO240" s="408"/>
      <c r="AP240" s="408"/>
      <c r="AQ240" s="408"/>
      <c r="AR240" s="408"/>
      <c r="AS240" s="303"/>
    </row>
    <row r="241" spans="1:45" ht="31" outlineLevel="1">
      <c r="A241" s="511">
        <v>5</v>
      </c>
      <c r="B241" s="509" t="s">
        <v>98</v>
      </c>
      <c r="C241" s="288" t="s">
        <v>25</v>
      </c>
      <c r="D241" s="292"/>
      <c r="E241" s="292"/>
      <c r="F241" s="292"/>
      <c r="G241" s="292"/>
      <c r="H241" s="292"/>
      <c r="I241" s="292"/>
      <c r="J241" s="292"/>
      <c r="K241" s="292"/>
      <c r="L241" s="292"/>
      <c r="M241" s="292"/>
      <c r="N241" s="292"/>
      <c r="O241" s="292"/>
      <c r="P241" s="292"/>
      <c r="Q241" s="288"/>
      <c r="R241" s="292"/>
      <c r="S241" s="292"/>
      <c r="T241" s="292"/>
      <c r="U241" s="292"/>
      <c r="V241" s="292"/>
      <c r="W241" s="292"/>
      <c r="X241" s="292"/>
      <c r="Y241" s="292"/>
      <c r="Z241" s="292"/>
      <c r="AA241" s="292"/>
      <c r="AB241" s="292"/>
      <c r="AC241" s="292"/>
      <c r="AD241" s="292"/>
      <c r="AE241" s="406"/>
      <c r="AF241" s="406"/>
      <c r="AG241" s="406"/>
      <c r="AH241" s="406"/>
      <c r="AI241" s="406"/>
      <c r="AJ241" s="406"/>
      <c r="AK241" s="406"/>
      <c r="AL241" s="406"/>
      <c r="AM241" s="406"/>
      <c r="AN241" s="406"/>
      <c r="AO241" s="406"/>
      <c r="AP241" s="406"/>
      <c r="AQ241" s="406"/>
      <c r="AR241" s="406"/>
      <c r="AS241" s="293">
        <f>SUM(AE241:AR241)</f>
        <v>0</v>
      </c>
    </row>
    <row r="242" spans="1:45" ht="15.5" outlineLevel="1">
      <c r="B242" s="291" t="s">
        <v>288</v>
      </c>
      <c r="C242" s="288" t="s">
        <v>163</v>
      </c>
      <c r="D242" s="292"/>
      <c r="E242" s="292"/>
      <c r="F242" s="292"/>
      <c r="G242" s="292"/>
      <c r="H242" s="292"/>
      <c r="I242" s="292"/>
      <c r="J242" s="292"/>
      <c r="K242" s="292"/>
      <c r="L242" s="292"/>
      <c r="M242" s="292"/>
      <c r="N242" s="292"/>
      <c r="O242" s="292"/>
      <c r="P242" s="292"/>
      <c r="Q242" s="464"/>
      <c r="R242" s="292"/>
      <c r="S242" s="292"/>
      <c r="T242" s="292"/>
      <c r="U242" s="292"/>
      <c r="V242" s="292"/>
      <c r="W242" s="292"/>
      <c r="X242" s="292"/>
      <c r="Y242" s="292"/>
      <c r="Z242" s="292"/>
      <c r="AA242" s="292"/>
      <c r="AB242" s="292"/>
      <c r="AC242" s="292"/>
      <c r="AD242" s="292"/>
      <c r="AE242" s="407">
        <f>AE241</f>
        <v>0</v>
      </c>
      <c r="AF242" s="407">
        <f t="shared" ref="AF242" si="619">AF241</f>
        <v>0</v>
      </c>
      <c r="AG242" s="407">
        <f t="shared" ref="AG242" si="620">AG241</f>
        <v>0</v>
      </c>
      <c r="AH242" s="407">
        <f t="shared" ref="AH242" si="621">AH241</f>
        <v>0</v>
      </c>
      <c r="AI242" s="407">
        <f t="shared" ref="AI242" si="622">AI241</f>
        <v>0</v>
      </c>
      <c r="AJ242" s="407">
        <f t="shared" ref="AJ242" si="623">AJ241</f>
        <v>0</v>
      </c>
      <c r="AK242" s="407">
        <f t="shared" ref="AK242" si="624">AK241</f>
        <v>0</v>
      </c>
      <c r="AL242" s="407">
        <f t="shared" ref="AL242" si="625">AL241</f>
        <v>0</v>
      </c>
      <c r="AM242" s="407">
        <f t="shared" ref="AM242" si="626">AM241</f>
        <v>0</v>
      </c>
      <c r="AN242" s="407">
        <f t="shared" ref="AN242" si="627">AN241</f>
        <v>0</v>
      </c>
      <c r="AO242" s="407">
        <f t="shared" ref="AO242" si="628">AO241</f>
        <v>0</v>
      </c>
      <c r="AP242" s="407">
        <f t="shared" ref="AP242" si="629">AP241</f>
        <v>0</v>
      </c>
      <c r="AQ242" s="407">
        <f t="shared" ref="AQ242" si="630">AQ241</f>
        <v>0</v>
      </c>
      <c r="AR242" s="407">
        <f t="shared" ref="AR242" si="631">AR241</f>
        <v>0</v>
      </c>
      <c r="AS242" s="294"/>
    </row>
    <row r="243" spans="1:45" ht="15.5" outlineLevel="1">
      <c r="B243" s="291"/>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418"/>
      <c r="AF243" s="419"/>
      <c r="AG243" s="419"/>
      <c r="AH243" s="419"/>
      <c r="AI243" s="419"/>
      <c r="AJ243" s="419"/>
      <c r="AK243" s="419"/>
      <c r="AL243" s="419"/>
      <c r="AM243" s="419"/>
      <c r="AN243" s="419"/>
      <c r="AO243" s="419"/>
      <c r="AP243" s="419"/>
      <c r="AQ243" s="419"/>
      <c r="AR243" s="419"/>
      <c r="AS243" s="294"/>
    </row>
    <row r="244" spans="1:45" ht="15.5" outlineLevel="1">
      <c r="B244" s="316" t="s">
        <v>494</v>
      </c>
      <c r="C244" s="286"/>
      <c r="D244" s="286"/>
      <c r="E244" s="286"/>
      <c r="F244" s="286"/>
      <c r="G244" s="286"/>
      <c r="H244" s="286"/>
      <c r="I244" s="286"/>
      <c r="J244" s="286"/>
      <c r="K244" s="286"/>
      <c r="L244" s="286"/>
      <c r="M244" s="286"/>
      <c r="N244" s="286"/>
      <c r="O244" s="286"/>
      <c r="P244" s="286"/>
      <c r="Q244" s="287"/>
      <c r="R244" s="286"/>
      <c r="S244" s="286"/>
      <c r="T244" s="286"/>
      <c r="U244" s="286"/>
      <c r="V244" s="286"/>
      <c r="W244" s="286"/>
      <c r="X244" s="286"/>
      <c r="Y244" s="286"/>
      <c r="Z244" s="286"/>
      <c r="AA244" s="286"/>
      <c r="AB244" s="286"/>
      <c r="AC244" s="286"/>
      <c r="AD244" s="286"/>
      <c r="AE244" s="410"/>
      <c r="AF244" s="410"/>
      <c r="AG244" s="410"/>
      <c r="AH244" s="410"/>
      <c r="AI244" s="410"/>
      <c r="AJ244" s="410"/>
      <c r="AK244" s="410"/>
      <c r="AL244" s="410"/>
      <c r="AM244" s="410"/>
      <c r="AN244" s="410"/>
      <c r="AO244" s="410"/>
      <c r="AP244" s="410"/>
      <c r="AQ244" s="410"/>
      <c r="AR244" s="410"/>
      <c r="AS244" s="289"/>
    </row>
    <row r="245" spans="1:45" ht="15.5" outlineLevel="1">
      <c r="A245" s="511">
        <v>6</v>
      </c>
      <c r="B245" s="509" t="s">
        <v>99</v>
      </c>
      <c r="C245" s="288" t="s">
        <v>25</v>
      </c>
      <c r="D245" s="292"/>
      <c r="E245" s="292"/>
      <c r="F245" s="292"/>
      <c r="G245" s="292"/>
      <c r="H245" s="292"/>
      <c r="I245" s="292"/>
      <c r="J245" s="292"/>
      <c r="K245" s="292"/>
      <c r="L245" s="292"/>
      <c r="M245" s="292"/>
      <c r="N245" s="292"/>
      <c r="O245" s="292"/>
      <c r="P245" s="292"/>
      <c r="Q245" s="292">
        <v>12</v>
      </c>
      <c r="R245" s="292"/>
      <c r="S245" s="292"/>
      <c r="T245" s="292"/>
      <c r="U245" s="292"/>
      <c r="V245" s="292"/>
      <c r="W245" s="292"/>
      <c r="X245" s="292"/>
      <c r="Y245" s="292"/>
      <c r="Z245" s="292"/>
      <c r="AA245" s="292"/>
      <c r="AB245" s="292"/>
      <c r="AC245" s="292"/>
      <c r="AD245" s="292"/>
      <c r="AE245" s="411"/>
      <c r="AF245" s="406"/>
      <c r="AG245" s="406"/>
      <c r="AH245" s="406"/>
      <c r="AI245" s="406"/>
      <c r="AJ245" s="406"/>
      <c r="AK245" s="406"/>
      <c r="AL245" s="411"/>
      <c r="AM245" s="411"/>
      <c r="AN245" s="411"/>
      <c r="AO245" s="411"/>
      <c r="AP245" s="411"/>
      <c r="AQ245" s="411"/>
      <c r="AR245" s="411"/>
      <c r="AS245" s="293">
        <f>SUM(AE245:AR245)</f>
        <v>0</v>
      </c>
    </row>
    <row r="246" spans="1:45" ht="15.5" outlineLevel="1">
      <c r="B246" s="291" t="s">
        <v>288</v>
      </c>
      <c r="C246" s="288" t="s">
        <v>163</v>
      </c>
      <c r="D246" s="292"/>
      <c r="E246" s="292"/>
      <c r="F246" s="292"/>
      <c r="G246" s="292"/>
      <c r="H246" s="292"/>
      <c r="I246" s="292"/>
      <c r="J246" s="292"/>
      <c r="K246" s="292"/>
      <c r="L246" s="292"/>
      <c r="M246" s="292"/>
      <c r="N246" s="292"/>
      <c r="O246" s="292"/>
      <c r="P246" s="292"/>
      <c r="Q246" s="292">
        <f>Q245</f>
        <v>12</v>
      </c>
      <c r="R246" s="292"/>
      <c r="S246" s="292"/>
      <c r="T246" s="292"/>
      <c r="U246" s="292"/>
      <c r="V246" s="292"/>
      <c r="W246" s="292"/>
      <c r="X246" s="292"/>
      <c r="Y246" s="292"/>
      <c r="Z246" s="292"/>
      <c r="AA246" s="292"/>
      <c r="AB246" s="292"/>
      <c r="AC246" s="292"/>
      <c r="AD246" s="292"/>
      <c r="AE246" s="407">
        <f>AE245</f>
        <v>0</v>
      </c>
      <c r="AF246" s="407">
        <f t="shared" ref="AF246" si="632">AF245</f>
        <v>0</v>
      </c>
      <c r="AG246" s="407">
        <f t="shared" ref="AG246" si="633">AG245</f>
        <v>0</v>
      </c>
      <c r="AH246" s="407">
        <f t="shared" ref="AH246" si="634">AH245</f>
        <v>0</v>
      </c>
      <c r="AI246" s="407">
        <f t="shared" ref="AI246" si="635">AI245</f>
        <v>0</v>
      </c>
      <c r="AJ246" s="407">
        <f t="shared" ref="AJ246" si="636">AJ245</f>
        <v>0</v>
      </c>
      <c r="AK246" s="407">
        <f t="shared" ref="AK246" si="637">AK245</f>
        <v>0</v>
      </c>
      <c r="AL246" s="407">
        <f t="shared" ref="AL246" si="638">AL245</f>
        <v>0</v>
      </c>
      <c r="AM246" s="407">
        <f t="shared" ref="AM246" si="639">AM245</f>
        <v>0</v>
      </c>
      <c r="AN246" s="407">
        <f t="shared" ref="AN246" si="640">AN245</f>
        <v>0</v>
      </c>
      <c r="AO246" s="407">
        <f t="shared" ref="AO246" si="641">AO245</f>
        <v>0</v>
      </c>
      <c r="AP246" s="407">
        <f t="shared" ref="AP246" si="642">AP245</f>
        <v>0</v>
      </c>
      <c r="AQ246" s="407">
        <f t="shared" ref="AQ246" si="643">AQ245</f>
        <v>0</v>
      </c>
      <c r="AR246" s="407">
        <f t="shared" ref="AR246" si="644">AR245</f>
        <v>0</v>
      </c>
      <c r="AS246" s="308"/>
    </row>
    <row r="247" spans="1:45" ht="15.5" outlineLevel="1">
      <c r="B247" s="307"/>
      <c r="C247" s="309"/>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88"/>
      <c r="AE247" s="412"/>
      <c r="AF247" s="412"/>
      <c r="AG247" s="412"/>
      <c r="AH247" s="412"/>
      <c r="AI247" s="412"/>
      <c r="AJ247" s="412"/>
      <c r="AK247" s="412"/>
      <c r="AL247" s="412"/>
      <c r="AM247" s="412"/>
      <c r="AN247" s="412"/>
      <c r="AO247" s="412"/>
      <c r="AP247" s="412"/>
      <c r="AQ247" s="412"/>
      <c r="AR247" s="412"/>
      <c r="AS247" s="310"/>
    </row>
    <row r="248" spans="1:45" ht="15.5" outlineLevel="1">
      <c r="A248" s="511">
        <v>7</v>
      </c>
      <c r="B248" s="509" t="s">
        <v>100</v>
      </c>
      <c r="C248" s="288" t="s">
        <v>25</v>
      </c>
      <c r="D248" s="292"/>
      <c r="E248" s="292"/>
      <c r="F248" s="292"/>
      <c r="G248" s="292"/>
      <c r="H248" s="292"/>
      <c r="I248" s="292"/>
      <c r="J248" s="292"/>
      <c r="K248" s="292"/>
      <c r="L248" s="292"/>
      <c r="M248" s="292"/>
      <c r="N248" s="292"/>
      <c r="O248" s="292"/>
      <c r="P248" s="292"/>
      <c r="Q248" s="292">
        <v>12</v>
      </c>
      <c r="R248" s="292"/>
      <c r="S248" s="292"/>
      <c r="T248" s="292"/>
      <c r="U248" s="292"/>
      <c r="V248" s="292"/>
      <c r="W248" s="292"/>
      <c r="X248" s="292"/>
      <c r="Y248" s="292"/>
      <c r="Z248" s="292"/>
      <c r="AA248" s="292"/>
      <c r="AB248" s="292"/>
      <c r="AC248" s="292"/>
      <c r="AD248" s="292"/>
      <c r="AE248" s="411"/>
      <c r="AF248" s="406"/>
      <c r="AG248" s="406"/>
      <c r="AH248" s="406"/>
      <c r="AI248" s="406"/>
      <c r="AJ248" s="406"/>
      <c r="AK248" s="406"/>
      <c r="AL248" s="411"/>
      <c r="AM248" s="411"/>
      <c r="AN248" s="411"/>
      <c r="AO248" s="411"/>
      <c r="AP248" s="411"/>
      <c r="AQ248" s="411"/>
      <c r="AR248" s="411"/>
      <c r="AS248" s="293">
        <f>SUM(AE248:AR248)</f>
        <v>0</v>
      </c>
    </row>
    <row r="249" spans="1:45" ht="15.5" outlineLevel="1">
      <c r="B249" s="291" t="s">
        <v>288</v>
      </c>
      <c r="C249" s="288" t="s">
        <v>163</v>
      </c>
      <c r="D249" s="292"/>
      <c r="E249" s="292"/>
      <c r="F249" s="292"/>
      <c r="G249" s="292"/>
      <c r="H249" s="292"/>
      <c r="I249" s="292"/>
      <c r="J249" s="292"/>
      <c r="K249" s="292"/>
      <c r="L249" s="292"/>
      <c r="M249" s="292"/>
      <c r="N249" s="292"/>
      <c r="O249" s="292"/>
      <c r="P249" s="292"/>
      <c r="Q249" s="292">
        <f>Q248</f>
        <v>12</v>
      </c>
      <c r="R249" s="292"/>
      <c r="S249" s="292"/>
      <c r="T249" s="292"/>
      <c r="U249" s="292"/>
      <c r="V249" s="292"/>
      <c r="W249" s="292"/>
      <c r="X249" s="292"/>
      <c r="Y249" s="292"/>
      <c r="Z249" s="292"/>
      <c r="AA249" s="292"/>
      <c r="AB249" s="292"/>
      <c r="AC249" s="292"/>
      <c r="AD249" s="292"/>
      <c r="AE249" s="407">
        <f>AE248</f>
        <v>0</v>
      </c>
      <c r="AF249" s="407">
        <f t="shared" ref="AF249" si="645">AF248</f>
        <v>0</v>
      </c>
      <c r="AG249" s="407">
        <f t="shared" ref="AG249" si="646">AG248</f>
        <v>0</v>
      </c>
      <c r="AH249" s="407">
        <f t="shared" ref="AH249" si="647">AH248</f>
        <v>0</v>
      </c>
      <c r="AI249" s="407">
        <f t="shared" ref="AI249" si="648">AI248</f>
        <v>0</v>
      </c>
      <c r="AJ249" s="407">
        <f t="shared" ref="AJ249" si="649">AJ248</f>
        <v>0</v>
      </c>
      <c r="AK249" s="407">
        <f t="shared" ref="AK249" si="650">AK248</f>
        <v>0</v>
      </c>
      <c r="AL249" s="407">
        <f t="shared" ref="AL249" si="651">AL248</f>
        <v>0</v>
      </c>
      <c r="AM249" s="407">
        <f t="shared" ref="AM249" si="652">AM248</f>
        <v>0</v>
      </c>
      <c r="AN249" s="407">
        <f t="shared" ref="AN249" si="653">AN248</f>
        <v>0</v>
      </c>
      <c r="AO249" s="407">
        <f t="shared" ref="AO249" si="654">AO248</f>
        <v>0</v>
      </c>
      <c r="AP249" s="407">
        <f t="shared" ref="AP249" si="655">AP248</f>
        <v>0</v>
      </c>
      <c r="AQ249" s="407">
        <f t="shared" ref="AQ249" si="656">AQ248</f>
        <v>0</v>
      </c>
      <c r="AR249" s="407">
        <f t="shared" ref="AR249" si="657">AR248</f>
        <v>0</v>
      </c>
      <c r="AS249" s="308"/>
    </row>
    <row r="250" spans="1:45" ht="15.5" outlineLevel="1">
      <c r="B250" s="311"/>
      <c r="C250" s="309"/>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412"/>
      <c r="AF250" s="413"/>
      <c r="AG250" s="412"/>
      <c r="AH250" s="412"/>
      <c r="AI250" s="412"/>
      <c r="AJ250" s="412"/>
      <c r="AK250" s="412"/>
      <c r="AL250" s="412"/>
      <c r="AM250" s="412"/>
      <c r="AN250" s="412"/>
      <c r="AO250" s="412"/>
      <c r="AP250" s="412"/>
      <c r="AQ250" s="412"/>
      <c r="AR250" s="412"/>
      <c r="AS250" s="310"/>
    </row>
    <row r="251" spans="1:45" ht="15.5" outlineLevel="1">
      <c r="A251" s="511">
        <v>8</v>
      </c>
      <c r="B251" s="509" t="s">
        <v>101</v>
      </c>
      <c r="C251" s="288" t="s">
        <v>25</v>
      </c>
      <c r="D251" s="292"/>
      <c r="E251" s="292"/>
      <c r="F251" s="292"/>
      <c r="G251" s="292"/>
      <c r="H251" s="292"/>
      <c r="I251" s="292"/>
      <c r="J251" s="292"/>
      <c r="K251" s="292"/>
      <c r="L251" s="292"/>
      <c r="M251" s="292"/>
      <c r="N251" s="292"/>
      <c r="O251" s="292"/>
      <c r="P251" s="292"/>
      <c r="Q251" s="292">
        <v>12</v>
      </c>
      <c r="R251" s="292"/>
      <c r="S251" s="292"/>
      <c r="T251" s="292"/>
      <c r="U251" s="292"/>
      <c r="V251" s="292"/>
      <c r="W251" s="292"/>
      <c r="X251" s="292"/>
      <c r="Y251" s="292"/>
      <c r="Z251" s="292"/>
      <c r="AA251" s="292"/>
      <c r="AB251" s="292"/>
      <c r="AC251" s="292"/>
      <c r="AD251" s="292"/>
      <c r="AE251" s="411"/>
      <c r="AF251" s="406"/>
      <c r="AG251" s="406"/>
      <c r="AH251" s="406"/>
      <c r="AI251" s="406"/>
      <c r="AJ251" s="406"/>
      <c r="AK251" s="406"/>
      <c r="AL251" s="411"/>
      <c r="AM251" s="411"/>
      <c r="AN251" s="411"/>
      <c r="AO251" s="411"/>
      <c r="AP251" s="411"/>
      <c r="AQ251" s="411"/>
      <c r="AR251" s="411"/>
      <c r="AS251" s="293">
        <f>SUM(AE251:AR251)</f>
        <v>0</v>
      </c>
    </row>
    <row r="252" spans="1:45" ht="15.5" outlineLevel="1">
      <c r="B252" s="291" t="s">
        <v>288</v>
      </c>
      <c r="C252" s="288" t="s">
        <v>163</v>
      </c>
      <c r="D252" s="292"/>
      <c r="E252" s="292"/>
      <c r="F252" s="292"/>
      <c r="G252" s="292"/>
      <c r="H252" s="292"/>
      <c r="I252" s="292"/>
      <c r="J252" s="292"/>
      <c r="K252" s="292"/>
      <c r="L252" s="292"/>
      <c r="M252" s="292"/>
      <c r="N252" s="292"/>
      <c r="O252" s="292"/>
      <c r="P252" s="292"/>
      <c r="Q252" s="292">
        <f>Q251</f>
        <v>12</v>
      </c>
      <c r="R252" s="292"/>
      <c r="S252" s="292"/>
      <c r="T252" s="292"/>
      <c r="U252" s="292"/>
      <c r="V252" s="292"/>
      <c r="W252" s="292"/>
      <c r="X252" s="292"/>
      <c r="Y252" s="292"/>
      <c r="Z252" s="292"/>
      <c r="AA252" s="292"/>
      <c r="AB252" s="292"/>
      <c r="AC252" s="292"/>
      <c r="AD252" s="292"/>
      <c r="AE252" s="407">
        <f>AE251</f>
        <v>0</v>
      </c>
      <c r="AF252" s="407">
        <f t="shared" ref="AF252" si="658">AF251</f>
        <v>0</v>
      </c>
      <c r="AG252" s="407">
        <f t="shared" ref="AG252" si="659">AG251</f>
        <v>0</v>
      </c>
      <c r="AH252" s="407">
        <f t="shared" ref="AH252" si="660">AH251</f>
        <v>0</v>
      </c>
      <c r="AI252" s="407">
        <f t="shared" ref="AI252" si="661">AI251</f>
        <v>0</v>
      </c>
      <c r="AJ252" s="407">
        <f t="shared" ref="AJ252" si="662">AJ251</f>
        <v>0</v>
      </c>
      <c r="AK252" s="407">
        <f t="shared" ref="AK252" si="663">AK251</f>
        <v>0</v>
      </c>
      <c r="AL252" s="407">
        <f t="shared" ref="AL252" si="664">AL251</f>
        <v>0</v>
      </c>
      <c r="AM252" s="407">
        <f t="shared" ref="AM252" si="665">AM251</f>
        <v>0</v>
      </c>
      <c r="AN252" s="407">
        <f t="shared" ref="AN252" si="666">AN251</f>
        <v>0</v>
      </c>
      <c r="AO252" s="407">
        <f t="shared" ref="AO252" si="667">AO251</f>
        <v>0</v>
      </c>
      <c r="AP252" s="407">
        <f t="shared" ref="AP252" si="668">AP251</f>
        <v>0</v>
      </c>
      <c r="AQ252" s="407">
        <f t="shared" ref="AQ252" si="669">AQ251</f>
        <v>0</v>
      </c>
      <c r="AR252" s="407">
        <f t="shared" ref="AR252" si="670">AR251</f>
        <v>0</v>
      </c>
      <c r="AS252" s="308"/>
    </row>
    <row r="253" spans="1:45" ht="15.5" outlineLevel="1">
      <c r="B253" s="311"/>
      <c r="C253" s="309"/>
      <c r="D253" s="313"/>
      <c r="E253" s="313"/>
      <c r="F253" s="313"/>
      <c r="G253" s="313"/>
      <c r="H253" s="313"/>
      <c r="I253" s="313"/>
      <c r="J253" s="313"/>
      <c r="K253" s="313"/>
      <c r="L253" s="313"/>
      <c r="M253" s="313"/>
      <c r="N253" s="313"/>
      <c r="O253" s="313"/>
      <c r="P253" s="313"/>
      <c r="Q253" s="288"/>
      <c r="R253" s="313"/>
      <c r="S253" s="313"/>
      <c r="T253" s="313"/>
      <c r="U253" s="313"/>
      <c r="V253" s="313"/>
      <c r="W253" s="313"/>
      <c r="X253" s="313"/>
      <c r="Y253" s="313"/>
      <c r="Z253" s="313"/>
      <c r="AA253" s="313"/>
      <c r="AB253" s="313"/>
      <c r="AC253" s="313"/>
      <c r="AD253" s="313"/>
      <c r="AE253" s="412"/>
      <c r="AF253" s="413"/>
      <c r="AG253" s="412"/>
      <c r="AH253" s="412"/>
      <c r="AI253" s="412"/>
      <c r="AJ253" s="412"/>
      <c r="AK253" s="412"/>
      <c r="AL253" s="412"/>
      <c r="AM253" s="412"/>
      <c r="AN253" s="412"/>
      <c r="AO253" s="412"/>
      <c r="AP253" s="412"/>
      <c r="AQ253" s="412"/>
      <c r="AR253" s="412"/>
      <c r="AS253" s="310"/>
    </row>
    <row r="254" spans="1:45" ht="15.5" outlineLevel="1">
      <c r="A254" s="511">
        <v>9</v>
      </c>
      <c r="B254" s="509" t="s">
        <v>102</v>
      </c>
      <c r="C254" s="288" t="s">
        <v>25</v>
      </c>
      <c r="D254" s="292"/>
      <c r="E254" s="292"/>
      <c r="F254" s="292"/>
      <c r="G254" s="292"/>
      <c r="H254" s="292"/>
      <c r="I254" s="292"/>
      <c r="J254" s="292"/>
      <c r="K254" s="292"/>
      <c r="L254" s="292"/>
      <c r="M254" s="292"/>
      <c r="N254" s="292"/>
      <c r="O254" s="292"/>
      <c r="P254" s="292"/>
      <c r="Q254" s="292">
        <v>12</v>
      </c>
      <c r="R254" s="292"/>
      <c r="S254" s="292"/>
      <c r="T254" s="292"/>
      <c r="U254" s="292"/>
      <c r="V254" s="292"/>
      <c r="W254" s="292"/>
      <c r="X254" s="292"/>
      <c r="Y254" s="292"/>
      <c r="Z254" s="292"/>
      <c r="AA254" s="292"/>
      <c r="AB254" s="292"/>
      <c r="AC254" s="292"/>
      <c r="AD254" s="292"/>
      <c r="AE254" s="411"/>
      <c r="AF254" s="406"/>
      <c r="AG254" s="406"/>
      <c r="AH254" s="406"/>
      <c r="AI254" s="406"/>
      <c r="AJ254" s="406"/>
      <c r="AK254" s="406"/>
      <c r="AL254" s="411"/>
      <c r="AM254" s="411"/>
      <c r="AN254" s="411"/>
      <c r="AO254" s="411"/>
      <c r="AP254" s="411"/>
      <c r="AQ254" s="411"/>
      <c r="AR254" s="411"/>
      <c r="AS254" s="293">
        <f>SUM(AE254:AR254)</f>
        <v>0</v>
      </c>
    </row>
    <row r="255" spans="1:45" ht="15.5" outlineLevel="1">
      <c r="B255" s="291" t="s">
        <v>288</v>
      </c>
      <c r="C255" s="288" t="s">
        <v>163</v>
      </c>
      <c r="D255" s="292"/>
      <c r="E255" s="292"/>
      <c r="F255" s="292"/>
      <c r="G255" s="292"/>
      <c r="H255" s="292"/>
      <c r="I255" s="292"/>
      <c r="J255" s="292"/>
      <c r="K255" s="292"/>
      <c r="L255" s="292"/>
      <c r="M255" s="292"/>
      <c r="N255" s="292"/>
      <c r="O255" s="292"/>
      <c r="P255" s="292"/>
      <c r="Q255" s="292">
        <f>Q254</f>
        <v>12</v>
      </c>
      <c r="R255" s="292"/>
      <c r="S255" s="292"/>
      <c r="T255" s="292"/>
      <c r="U255" s="292"/>
      <c r="V255" s="292"/>
      <c r="W255" s="292"/>
      <c r="X255" s="292"/>
      <c r="Y255" s="292"/>
      <c r="Z255" s="292"/>
      <c r="AA255" s="292"/>
      <c r="AB255" s="292"/>
      <c r="AC255" s="292"/>
      <c r="AD255" s="292"/>
      <c r="AE255" s="407">
        <f>AE254</f>
        <v>0</v>
      </c>
      <c r="AF255" s="407">
        <f t="shared" ref="AF255" si="671">AF254</f>
        <v>0</v>
      </c>
      <c r="AG255" s="407">
        <f t="shared" ref="AG255" si="672">AG254</f>
        <v>0</v>
      </c>
      <c r="AH255" s="407">
        <f t="shared" ref="AH255" si="673">AH254</f>
        <v>0</v>
      </c>
      <c r="AI255" s="407">
        <f t="shared" ref="AI255" si="674">AI254</f>
        <v>0</v>
      </c>
      <c r="AJ255" s="407">
        <f t="shared" ref="AJ255" si="675">AJ254</f>
        <v>0</v>
      </c>
      <c r="AK255" s="407">
        <f t="shared" ref="AK255" si="676">AK254</f>
        <v>0</v>
      </c>
      <c r="AL255" s="407">
        <f t="shared" ref="AL255" si="677">AL254</f>
        <v>0</v>
      </c>
      <c r="AM255" s="407">
        <f t="shared" ref="AM255" si="678">AM254</f>
        <v>0</v>
      </c>
      <c r="AN255" s="407">
        <f t="shared" ref="AN255" si="679">AN254</f>
        <v>0</v>
      </c>
      <c r="AO255" s="407">
        <f t="shared" ref="AO255" si="680">AO254</f>
        <v>0</v>
      </c>
      <c r="AP255" s="407">
        <f t="shared" ref="AP255" si="681">AP254</f>
        <v>0</v>
      </c>
      <c r="AQ255" s="407">
        <f t="shared" ref="AQ255" si="682">AQ254</f>
        <v>0</v>
      </c>
      <c r="AR255" s="407">
        <f t="shared" ref="AR255" si="683">AR254</f>
        <v>0</v>
      </c>
      <c r="AS255" s="308"/>
    </row>
    <row r="256" spans="1:45" ht="15.5" outlineLevel="1">
      <c r="B256" s="311"/>
      <c r="C256" s="309"/>
      <c r="D256" s="313"/>
      <c r="E256" s="313"/>
      <c r="F256" s="313"/>
      <c r="G256" s="313"/>
      <c r="H256" s="313"/>
      <c r="I256" s="313"/>
      <c r="J256" s="313"/>
      <c r="K256" s="313"/>
      <c r="L256" s="313"/>
      <c r="M256" s="313"/>
      <c r="N256" s="313"/>
      <c r="O256" s="313"/>
      <c r="P256" s="313"/>
      <c r="Q256" s="288"/>
      <c r="R256" s="313"/>
      <c r="S256" s="313"/>
      <c r="T256" s="313"/>
      <c r="U256" s="313"/>
      <c r="V256" s="313"/>
      <c r="W256" s="313"/>
      <c r="X256" s="313"/>
      <c r="Y256" s="313"/>
      <c r="Z256" s="313"/>
      <c r="AA256" s="313"/>
      <c r="AB256" s="313"/>
      <c r="AC256" s="313"/>
      <c r="AD256" s="313"/>
      <c r="AE256" s="412"/>
      <c r="AF256" s="412"/>
      <c r="AG256" s="412"/>
      <c r="AH256" s="412"/>
      <c r="AI256" s="412"/>
      <c r="AJ256" s="412"/>
      <c r="AK256" s="412"/>
      <c r="AL256" s="412"/>
      <c r="AM256" s="412"/>
      <c r="AN256" s="412"/>
      <c r="AO256" s="412"/>
      <c r="AP256" s="412"/>
      <c r="AQ256" s="412"/>
      <c r="AR256" s="412"/>
      <c r="AS256" s="310"/>
    </row>
    <row r="257" spans="1:45" ht="15.5" outlineLevel="1">
      <c r="A257" s="511">
        <v>10</v>
      </c>
      <c r="B257" s="509" t="s">
        <v>103</v>
      </c>
      <c r="C257" s="288" t="s">
        <v>25</v>
      </c>
      <c r="D257" s="292"/>
      <c r="E257" s="292"/>
      <c r="F257" s="292"/>
      <c r="G257" s="292"/>
      <c r="H257" s="292"/>
      <c r="I257" s="292"/>
      <c r="J257" s="292"/>
      <c r="K257" s="292"/>
      <c r="L257" s="292"/>
      <c r="M257" s="292"/>
      <c r="N257" s="292"/>
      <c r="O257" s="292"/>
      <c r="P257" s="292"/>
      <c r="Q257" s="292">
        <v>3</v>
      </c>
      <c r="R257" s="292"/>
      <c r="S257" s="292"/>
      <c r="T257" s="292"/>
      <c r="U257" s="292"/>
      <c r="V257" s="292"/>
      <c r="W257" s="292"/>
      <c r="X257" s="292"/>
      <c r="Y257" s="292"/>
      <c r="Z257" s="292"/>
      <c r="AA257" s="292"/>
      <c r="AB257" s="292"/>
      <c r="AC257" s="292"/>
      <c r="AD257" s="292"/>
      <c r="AE257" s="411"/>
      <c r="AF257" s="406"/>
      <c r="AG257" s="406"/>
      <c r="AH257" s="406"/>
      <c r="AI257" s="406"/>
      <c r="AJ257" s="406"/>
      <c r="AK257" s="406"/>
      <c r="AL257" s="411"/>
      <c r="AM257" s="411"/>
      <c r="AN257" s="411"/>
      <c r="AO257" s="411"/>
      <c r="AP257" s="411"/>
      <c r="AQ257" s="411"/>
      <c r="AR257" s="411"/>
      <c r="AS257" s="293">
        <f>SUM(AE257:AR257)</f>
        <v>0</v>
      </c>
    </row>
    <row r="258" spans="1:45" ht="15.5" outlineLevel="1">
      <c r="B258" s="291" t="s">
        <v>288</v>
      </c>
      <c r="C258" s="288" t="s">
        <v>163</v>
      </c>
      <c r="D258" s="292"/>
      <c r="E258" s="292"/>
      <c r="F258" s="292"/>
      <c r="G258" s="292"/>
      <c r="H258" s="292"/>
      <c r="I258" s="292"/>
      <c r="J258" s="292"/>
      <c r="K258" s="292"/>
      <c r="L258" s="292"/>
      <c r="M258" s="292"/>
      <c r="N258" s="292"/>
      <c r="O258" s="292"/>
      <c r="P258" s="292"/>
      <c r="Q258" s="292">
        <f>Q257</f>
        <v>3</v>
      </c>
      <c r="R258" s="292"/>
      <c r="S258" s="292"/>
      <c r="T258" s="292"/>
      <c r="U258" s="292"/>
      <c r="V258" s="292"/>
      <c r="W258" s="292"/>
      <c r="X258" s="292"/>
      <c r="Y258" s="292"/>
      <c r="Z258" s="292"/>
      <c r="AA258" s="292"/>
      <c r="AB258" s="292"/>
      <c r="AC258" s="292"/>
      <c r="AD258" s="292"/>
      <c r="AE258" s="407">
        <f>AE257</f>
        <v>0</v>
      </c>
      <c r="AF258" s="407">
        <f t="shared" ref="AF258" si="684">AF257</f>
        <v>0</v>
      </c>
      <c r="AG258" s="407">
        <f t="shared" ref="AG258" si="685">AG257</f>
        <v>0</v>
      </c>
      <c r="AH258" s="407">
        <f t="shared" ref="AH258" si="686">AH257</f>
        <v>0</v>
      </c>
      <c r="AI258" s="407">
        <f t="shared" ref="AI258" si="687">AI257</f>
        <v>0</v>
      </c>
      <c r="AJ258" s="407">
        <f t="shared" ref="AJ258" si="688">AJ257</f>
        <v>0</v>
      </c>
      <c r="AK258" s="407">
        <f t="shared" ref="AK258" si="689">AK257</f>
        <v>0</v>
      </c>
      <c r="AL258" s="407">
        <f t="shared" ref="AL258" si="690">AL257</f>
        <v>0</v>
      </c>
      <c r="AM258" s="407">
        <f t="shared" ref="AM258" si="691">AM257</f>
        <v>0</v>
      </c>
      <c r="AN258" s="407">
        <f t="shared" ref="AN258" si="692">AN257</f>
        <v>0</v>
      </c>
      <c r="AO258" s="407">
        <f t="shared" ref="AO258" si="693">AO257</f>
        <v>0</v>
      </c>
      <c r="AP258" s="407">
        <f t="shared" ref="AP258" si="694">AP257</f>
        <v>0</v>
      </c>
      <c r="AQ258" s="407">
        <f t="shared" ref="AQ258" si="695">AQ257</f>
        <v>0</v>
      </c>
      <c r="AR258" s="407">
        <f t="shared" ref="AR258" si="696">AR257</f>
        <v>0</v>
      </c>
      <c r="AS258" s="308"/>
    </row>
    <row r="259" spans="1:45" ht="15.5" outlineLevel="1">
      <c r="B259" s="311"/>
      <c r="C259" s="309"/>
      <c r="D259" s="313"/>
      <c r="E259" s="313"/>
      <c r="F259" s="313"/>
      <c r="G259" s="313"/>
      <c r="H259" s="313"/>
      <c r="I259" s="313"/>
      <c r="J259" s="313"/>
      <c r="K259" s="313"/>
      <c r="L259" s="313"/>
      <c r="M259" s="313"/>
      <c r="N259" s="313"/>
      <c r="O259" s="313"/>
      <c r="P259" s="313"/>
      <c r="Q259" s="288"/>
      <c r="R259" s="313"/>
      <c r="S259" s="313"/>
      <c r="T259" s="313"/>
      <c r="U259" s="313"/>
      <c r="V259" s="313"/>
      <c r="W259" s="313"/>
      <c r="X259" s="313"/>
      <c r="Y259" s="313"/>
      <c r="Z259" s="313"/>
      <c r="AA259" s="313"/>
      <c r="AB259" s="313"/>
      <c r="AC259" s="313"/>
      <c r="AD259" s="313"/>
      <c r="AE259" s="412"/>
      <c r="AF259" s="413"/>
      <c r="AG259" s="412"/>
      <c r="AH259" s="412"/>
      <c r="AI259" s="412"/>
      <c r="AJ259" s="412"/>
      <c r="AK259" s="412"/>
      <c r="AL259" s="412"/>
      <c r="AM259" s="412"/>
      <c r="AN259" s="412"/>
      <c r="AO259" s="412"/>
      <c r="AP259" s="412"/>
      <c r="AQ259" s="412"/>
      <c r="AR259" s="412"/>
      <c r="AS259" s="310"/>
    </row>
    <row r="260" spans="1:45" ht="15.5" outlineLevel="1">
      <c r="B260" s="285" t="s">
        <v>10</v>
      </c>
      <c r="C260" s="286"/>
      <c r="D260" s="286"/>
      <c r="E260" s="286"/>
      <c r="F260" s="286"/>
      <c r="G260" s="286"/>
      <c r="H260" s="286"/>
      <c r="I260" s="286"/>
      <c r="J260" s="286"/>
      <c r="K260" s="286"/>
      <c r="L260" s="286"/>
      <c r="M260" s="286"/>
      <c r="N260" s="286"/>
      <c r="O260" s="286"/>
      <c r="P260" s="286"/>
      <c r="Q260" s="287"/>
      <c r="R260" s="286"/>
      <c r="S260" s="286"/>
      <c r="T260" s="286"/>
      <c r="U260" s="286"/>
      <c r="V260" s="286"/>
      <c r="W260" s="286"/>
      <c r="X260" s="286"/>
      <c r="Y260" s="286"/>
      <c r="Z260" s="286"/>
      <c r="AA260" s="286"/>
      <c r="AB260" s="286"/>
      <c r="AC260" s="286"/>
      <c r="AD260" s="286"/>
      <c r="AE260" s="410"/>
      <c r="AF260" s="410"/>
      <c r="AG260" s="410"/>
      <c r="AH260" s="410"/>
      <c r="AI260" s="410"/>
      <c r="AJ260" s="410"/>
      <c r="AK260" s="410"/>
      <c r="AL260" s="410"/>
      <c r="AM260" s="410"/>
      <c r="AN260" s="410"/>
      <c r="AO260" s="410"/>
      <c r="AP260" s="410"/>
      <c r="AQ260" s="410"/>
      <c r="AR260" s="410"/>
      <c r="AS260" s="289"/>
    </row>
    <row r="261" spans="1:45" ht="31" outlineLevel="1">
      <c r="A261" s="511">
        <v>11</v>
      </c>
      <c r="B261" s="509" t="s">
        <v>104</v>
      </c>
      <c r="C261" s="288" t="s">
        <v>25</v>
      </c>
      <c r="D261" s="292"/>
      <c r="E261" s="292"/>
      <c r="F261" s="292"/>
      <c r="G261" s="292"/>
      <c r="H261" s="292"/>
      <c r="I261" s="292"/>
      <c r="J261" s="292"/>
      <c r="K261" s="292"/>
      <c r="L261" s="292"/>
      <c r="M261" s="292"/>
      <c r="N261" s="292"/>
      <c r="O261" s="292"/>
      <c r="P261" s="292"/>
      <c r="Q261" s="292">
        <v>12</v>
      </c>
      <c r="R261" s="292"/>
      <c r="S261" s="292"/>
      <c r="T261" s="292"/>
      <c r="U261" s="292"/>
      <c r="V261" s="292"/>
      <c r="W261" s="292"/>
      <c r="X261" s="292"/>
      <c r="Y261" s="292"/>
      <c r="Z261" s="292"/>
      <c r="AA261" s="292"/>
      <c r="AB261" s="292"/>
      <c r="AC261" s="292"/>
      <c r="AD261" s="292"/>
      <c r="AE261" s="422"/>
      <c r="AF261" s="406"/>
      <c r="AG261" s="406"/>
      <c r="AH261" s="406"/>
      <c r="AI261" s="406"/>
      <c r="AJ261" s="406"/>
      <c r="AK261" s="406"/>
      <c r="AL261" s="411"/>
      <c r="AM261" s="411"/>
      <c r="AN261" s="411"/>
      <c r="AO261" s="411"/>
      <c r="AP261" s="411"/>
      <c r="AQ261" s="411"/>
      <c r="AR261" s="411"/>
      <c r="AS261" s="293">
        <f>SUM(AE261:AR261)</f>
        <v>0</v>
      </c>
    </row>
    <row r="262" spans="1:45" ht="15.5" outlineLevel="1">
      <c r="B262" s="291" t="s">
        <v>288</v>
      </c>
      <c r="C262" s="288" t="s">
        <v>163</v>
      </c>
      <c r="D262" s="292"/>
      <c r="E262" s="292"/>
      <c r="F262" s="292"/>
      <c r="G262" s="292"/>
      <c r="H262" s="292"/>
      <c r="I262" s="292"/>
      <c r="J262" s="292"/>
      <c r="K262" s="292"/>
      <c r="L262" s="292"/>
      <c r="M262" s="292"/>
      <c r="N262" s="292"/>
      <c r="O262" s="292"/>
      <c r="P262" s="292"/>
      <c r="Q262" s="292">
        <f>Q261</f>
        <v>12</v>
      </c>
      <c r="R262" s="292"/>
      <c r="S262" s="292"/>
      <c r="T262" s="292"/>
      <c r="U262" s="292"/>
      <c r="V262" s="292"/>
      <c r="W262" s="292"/>
      <c r="X262" s="292"/>
      <c r="Y262" s="292"/>
      <c r="Z262" s="292"/>
      <c r="AA262" s="292"/>
      <c r="AB262" s="292"/>
      <c r="AC262" s="292"/>
      <c r="AD262" s="292"/>
      <c r="AE262" s="407">
        <f>AE261</f>
        <v>0</v>
      </c>
      <c r="AF262" s="407">
        <f t="shared" ref="AF262" si="697">AF261</f>
        <v>0</v>
      </c>
      <c r="AG262" s="407">
        <f t="shared" ref="AG262" si="698">AG261</f>
        <v>0</v>
      </c>
      <c r="AH262" s="407">
        <f t="shared" ref="AH262" si="699">AH261</f>
        <v>0</v>
      </c>
      <c r="AI262" s="407">
        <f t="shared" ref="AI262" si="700">AI261</f>
        <v>0</v>
      </c>
      <c r="AJ262" s="407">
        <f t="shared" ref="AJ262" si="701">AJ261</f>
        <v>0</v>
      </c>
      <c r="AK262" s="407">
        <f t="shared" ref="AK262" si="702">AK261</f>
        <v>0</v>
      </c>
      <c r="AL262" s="407">
        <f t="shared" ref="AL262" si="703">AL261</f>
        <v>0</v>
      </c>
      <c r="AM262" s="407">
        <f t="shared" ref="AM262" si="704">AM261</f>
        <v>0</v>
      </c>
      <c r="AN262" s="407">
        <f t="shared" ref="AN262" si="705">AN261</f>
        <v>0</v>
      </c>
      <c r="AO262" s="407">
        <f t="shared" ref="AO262" si="706">AO261</f>
        <v>0</v>
      </c>
      <c r="AP262" s="407">
        <f t="shared" ref="AP262" si="707">AP261</f>
        <v>0</v>
      </c>
      <c r="AQ262" s="407">
        <f t="shared" ref="AQ262" si="708">AQ261</f>
        <v>0</v>
      </c>
      <c r="AR262" s="407">
        <f t="shared" ref="AR262" si="709">AR261</f>
        <v>0</v>
      </c>
      <c r="AS262" s="294"/>
    </row>
    <row r="263" spans="1:45" ht="15.5" outlineLevel="1">
      <c r="B263" s="312"/>
      <c r="C263" s="302"/>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c r="AE263" s="408"/>
      <c r="AF263" s="417"/>
      <c r="AG263" s="417"/>
      <c r="AH263" s="417"/>
      <c r="AI263" s="417"/>
      <c r="AJ263" s="417"/>
      <c r="AK263" s="417"/>
      <c r="AL263" s="417"/>
      <c r="AM263" s="417"/>
      <c r="AN263" s="417"/>
      <c r="AO263" s="417"/>
      <c r="AP263" s="417"/>
      <c r="AQ263" s="417"/>
      <c r="AR263" s="417"/>
      <c r="AS263" s="303"/>
    </row>
    <row r="264" spans="1:45" ht="31" outlineLevel="1">
      <c r="A264" s="511">
        <v>12</v>
      </c>
      <c r="B264" s="509" t="s">
        <v>105</v>
      </c>
      <c r="C264" s="288" t="s">
        <v>25</v>
      </c>
      <c r="D264" s="292"/>
      <c r="E264" s="292"/>
      <c r="F264" s="292"/>
      <c r="G264" s="292"/>
      <c r="H264" s="292"/>
      <c r="I264" s="292"/>
      <c r="J264" s="292"/>
      <c r="K264" s="292"/>
      <c r="L264" s="292"/>
      <c r="M264" s="292"/>
      <c r="N264" s="292"/>
      <c r="O264" s="292"/>
      <c r="P264" s="292"/>
      <c r="Q264" s="292">
        <v>12</v>
      </c>
      <c r="R264" s="292"/>
      <c r="S264" s="292"/>
      <c r="T264" s="292"/>
      <c r="U264" s="292"/>
      <c r="V264" s="292"/>
      <c r="W264" s="292"/>
      <c r="X264" s="292"/>
      <c r="Y264" s="292"/>
      <c r="Z264" s="292"/>
      <c r="AA264" s="292"/>
      <c r="AB264" s="292"/>
      <c r="AC264" s="292"/>
      <c r="AD264" s="292"/>
      <c r="AE264" s="406"/>
      <c r="AF264" s="406"/>
      <c r="AG264" s="406"/>
      <c r="AH264" s="406"/>
      <c r="AI264" s="406"/>
      <c r="AJ264" s="406"/>
      <c r="AK264" s="406"/>
      <c r="AL264" s="411"/>
      <c r="AM264" s="411"/>
      <c r="AN264" s="411"/>
      <c r="AO264" s="411"/>
      <c r="AP264" s="411"/>
      <c r="AQ264" s="411"/>
      <c r="AR264" s="411"/>
      <c r="AS264" s="293">
        <f>SUM(AE264:AR264)</f>
        <v>0</v>
      </c>
    </row>
    <row r="265" spans="1:45" ht="15.5" outlineLevel="1">
      <c r="B265" s="291" t="s">
        <v>288</v>
      </c>
      <c r="C265" s="288" t="s">
        <v>163</v>
      </c>
      <c r="D265" s="292"/>
      <c r="E265" s="292"/>
      <c r="F265" s="292"/>
      <c r="G265" s="292"/>
      <c r="H265" s="292"/>
      <c r="I265" s="292"/>
      <c r="J265" s="292"/>
      <c r="K265" s="292"/>
      <c r="L265" s="292"/>
      <c r="M265" s="292"/>
      <c r="N265" s="292"/>
      <c r="O265" s="292"/>
      <c r="P265" s="292"/>
      <c r="Q265" s="292">
        <f>Q264</f>
        <v>12</v>
      </c>
      <c r="R265" s="292"/>
      <c r="S265" s="292"/>
      <c r="T265" s="292"/>
      <c r="U265" s="292"/>
      <c r="V265" s="292"/>
      <c r="W265" s="292"/>
      <c r="X265" s="292"/>
      <c r="Y265" s="292"/>
      <c r="Z265" s="292"/>
      <c r="AA265" s="292"/>
      <c r="AB265" s="292"/>
      <c r="AC265" s="292"/>
      <c r="AD265" s="292"/>
      <c r="AE265" s="407">
        <f>AE264</f>
        <v>0</v>
      </c>
      <c r="AF265" s="407">
        <f t="shared" ref="AF265" si="710">AF264</f>
        <v>0</v>
      </c>
      <c r="AG265" s="407">
        <f t="shared" ref="AG265" si="711">AG264</f>
        <v>0</v>
      </c>
      <c r="AH265" s="407">
        <f t="shared" ref="AH265" si="712">AH264</f>
        <v>0</v>
      </c>
      <c r="AI265" s="407">
        <f t="shared" ref="AI265" si="713">AI264</f>
        <v>0</v>
      </c>
      <c r="AJ265" s="407">
        <f t="shared" ref="AJ265" si="714">AJ264</f>
        <v>0</v>
      </c>
      <c r="AK265" s="407">
        <f t="shared" ref="AK265" si="715">AK264</f>
        <v>0</v>
      </c>
      <c r="AL265" s="407">
        <f t="shared" ref="AL265" si="716">AL264</f>
        <v>0</v>
      </c>
      <c r="AM265" s="407">
        <f t="shared" ref="AM265" si="717">AM264</f>
        <v>0</v>
      </c>
      <c r="AN265" s="407">
        <f t="shared" ref="AN265" si="718">AN264</f>
        <v>0</v>
      </c>
      <c r="AO265" s="407">
        <f t="shared" ref="AO265" si="719">AO264</f>
        <v>0</v>
      </c>
      <c r="AP265" s="407">
        <f t="shared" ref="AP265" si="720">AP264</f>
        <v>0</v>
      </c>
      <c r="AQ265" s="407">
        <f t="shared" ref="AQ265" si="721">AQ264</f>
        <v>0</v>
      </c>
      <c r="AR265" s="407">
        <f t="shared" ref="AR265" si="722">AR264</f>
        <v>0</v>
      </c>
      <c r="AS265" s="294"/>
    </row>
    <row r="266" spans="1:45" ht="15.5" outlineLevel="1">
      <c r="B266" s="312"/>
      <c r="C266" s="302"/>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418"/>
      <c r="AF266" s="418"/>
      <c r="AG266" s="408"/>
      <c r="AH266" s="408"/>
      <c r="AI266" s="408"/>
      <c r="AJ266" s="408"/>
      <c r="AK266" s="408"/>
      <c r="AL266" s="408"/>
      <c r="AM266" s="408"/>
      <c r="AN266" s="408"/>
      <c r="AO266" s="408"/>
      <c r="AP266" s="408"/>
      <c r="AQ266" s="408"/>
      <c r="AR266" s="408"/>
      <c r="AS266" s="303"/>
    </row>
    <row r="267" spans="1:45" ht="31" outlineLevel="1">
      <c r="A267" s="511">
        <v>13</v>
      </c>
      <c r="B267" s="509" t="s">
        <v>106</v>
      </c>
      <c r="C267" s="288" t="s">
        <v>25</v>
      </c>
      <c r="D267" s="292"/>
      <c r="E267" s="292"/>
      <c r="F267" s="292"/>
      <c r="G267" s="292"/>
      <c r="H267" s="292"/>
      <c r="I267" s="292"/>
      <c r="J267" s="292"/>
      <c r="K267" s="292"/>
      <c r="L267" s="292"/>
      <c r="M267" s="292"/>
      <c r="N267" s="292"/>
      <c r="O267" s="292"/>
      <c r="P267" s="292"/>
      <c r="Q267" s="292">
        <v>12</v>
      </c>
      <c r="R267" s="292"/>
      <c r="S267" s="292"/>
      <c r="T267" s="292"/>
      <c r="U267" s="292"/>
      <c r="V267" s="292"/>
      <c r="W267" s="292"/>
      <c r="X267" s="292"/>
      <c r="Y267" s="292"/>
      <c r="Z267" s="292"/>
      <c r="AA267" s="292"/>
      <c r="AB267" s="292"/>
      <c r="AC267" s="292"/>
      <c r="AD267" s="292"/>
      <c r="AE267" s="406"/>
      <c r="AF267" s="406"/>
      <c r="AG267" s="406"/>
      <c r="AH267" s="406"/>
      <c r="AI267" s="406"/>
      <c r="AJ267" s="406"/>
      <c r="AK267" s="406"/>
      <c r="AL267" s="411"/>
      <c r="AM267" s="411"/>
      <c r="AN267" s="411"/>
      <c r="AO267" s="411"/>
      <c r="AP267" s="411"/>
      <c r="AQ267" s="411"/>
      <c r="AR267" s="411"/>
      <c r="AS267" s="293">
        <f>SUM(AE267:AR267)</f>
        <v>0</v>
      </c>
    </row>
    <row r="268" spans="1:45" ht="15.5" outlineLevel="1">
      <c r="B268" s="291" t="s">
        <v>288</v>
      </c>
      <c r="C268" s="288" t="s">
        <v>163</v>
      </c>
      <c r="D268" s="292"/>
      <c r="E268" s="292"/>
      <c r="F268" s="292"/>
      <c r="G268" s="292"/>
      <c r="H268" s="292"/>
      <c r="I268" s="292"/>
      <c r="J268" s="292"/>
      <c r="K268" s="292"/>
      <c r="L268" s="292"/>
      <c r="M268" s="292"/>
      <c r="N268" s="292"/>
      <c r="O268" s="292"/>
      <c r="P268" s="292"/>
      <c r="Q268" s="292">
        <f>Q267</f>
        <v>12</v>
      </c>
      <c r="R268" s="292"/>
      <c r="S268" s="292"/>
      <c r="T268" s="292"/>
      <c r="U268" s="292"/>
      <c r="V268" s="292"/>
      <c r="W268" s="292"/>
      <c r="X268" s="292"/>
      <c r="Y268" s="292"/>
      <c r="Z268" s="292"/>
      <c r="AA268" s="292"/>
      <c r="AB268" s="292"/>
      <c r="AC268" s="292"/>
      <c r="AD268" s="292"/>
      <c r="AE268" s="407">
        <f>AE267</f>
        <v>0</v>
      </c>
      <c r="AF268" s="407">
        <f t="shared" ref="AF268" si="723">AF267</f>
        <v>0</v>
      </c>
      <c r="AG268" s="407">
        <f t="shared" ref="AG268" si="724">AG267</f>
        <v>0</v>
      </c>
      <c r="AH268" s="407">
        <f t="shared" ref="AH268" si="725">AH267</f>
        <v>0</v>
      </c>
      <c r="AI268" s="407">
        <f t="shared" ref="AI268" si="726">AI267</f>
        <v>0</v>
      </c>
      <c r="AJ268" s="407">
        <f t="shared" ref="AJ268" si="727">AJ267</f>
        <v>0</v>
      </c>
      <c r="AK268" s="407">
        <f t="shared" ref="AK268" si="728">AK267</f>
        <v>0</v>
      </c>
      <c r="AL268" s="407">
        <f t="shared" ref="AL268" si="729">AL267</f>
        <v>0</v>
      </c>
      <c r="AM268" s="407">
        <f t="shared" ref="AM268" si="730">AM267</f>
        <v>0</v>
      </c>
      <c r="AN268" s="407">
        <f t="shared" ref="AN268" si="731">AN267</f>
        <v>0</v>
      </c>
      <c r="AO268" s="407">
        <f t="shared" ref="AO268" si="732">AO267</f>
        <v>0</v>
      </c>
      <c r="AP268" s="407">
        <f t="shared" ref="AP268" si="733">AP267</f>
        <v>0</v>
      </c>
      <c r="AQ268" s="407">
        <f t="shared" ref="AQ268" si="734">AQ267</f>
        <v>0</v>
      </c>
      <c r="AR268" s="407">
        <f t="shared" ref="AR268" si="735">AR267</f>
        <v>0</v>
      </c>
      <c r="AS268" s="303"/>
    </row>
    <row r="269" spans="1:45" ht="15.5" outlineLevel="1">
      <c r="B269" s="312"/>
      <c r="C269" s="302"/>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408"/>
      <c r="AF269" s="408"/>
      <c r="AG269" s="408"/>
      <c r="AH269" s="408"/>
      <c r="AI269" s="408"/>
      <c r="AJ269" s="408"/>
      <c r="AK269" s="408"/>
      <c r="AL269" s="408"/>
      <c r="AM269" s="408"/>
      <c r="AN269" s="408"/>
      <c r="AO269" s="408"/>
      <c r="AP269" s="408"/>
      <c r="AQ269" s="408"/>
      <c r="AR269" s="408"/>
      <c r="AS269" s="303"/>
    </row>
    <row r="270" spans="1:45" ht="15.5" outlineLevel="1">
      <c r="B270" s="285" t="s">
        <v>107</v>
      </c>
      <c r="C270" s="286"/>
      <c r="D270" s="287"/>
      <c r="E270" s="287"/>
      <c r="F270" s="287"/>
      <c r="G270" s="287"/>
      <c r="H270" s="287"/>
      <c r="I270" s="287"/>
      <c r="J270" s="287"/>
      <c r="K270" s="287"/>
      <c r="L270" s="287"/>
      <c r="M270" s="287"/>
      <c r="N270" s="287"/>
      <c r="O270" s="287"/>
      <c r="P270" s="287"/>
      <c r="Q270" s="287"/>
      <c r="R270" s="287"/>
      <c r="S270" s="286"/>
      <c r="T270" s="286"/>
      <c r="U270" s="286"/>
      <c r="V270" s="286"/>
      <c r="W270" s="286"/>
      <c r="X270" s="286"/>
      <c r="Y270" s="286"/>
      <c r="Z270" s="286"/>
      <c r="AA270" s="286"/>
      <c r="AB270" s="286"/>
      <c r="AC270" s="286"/>
      <c r="AD270" s="286"/>
      <c r="AE270" s="410"/>
      <c r="AF270" s="410"/>
      <c r="AG270" s="410"/>
      <c r="AH270" s="410"/>
      <c r="AI270" s="410"/>
      <c r="AJ270" s="410"/>
      <c r="AK270" s="410"/>
      <c r="AL270" s="410"/>
      <c r="AM270" s="410"/>
      <c r="AN270" s="410"/>
      <c r="AO270" s="410"/>
      <c r="AP270" s="410"/>
      <c r="AQ270" s="410"/>
      <c r="AR270" s="410"/>
      <c r="AS270" s="289"/>
    </row>
    <row r="271" spans="1:45" ht="15.5" outlineLevel="1">
      <c r="A271" s="511">
        <v>14</v>
      </c>
      <c r="B271" s="312" t="s">
        <v>108</v>
      </c>
      <c r="C271" s="288" t="s">
        <v>25</v>
      </c>
      <c r="D271" s="292"/>
      <c r="E271" s="292"/>
      <c r="F271" s="292"/>
      <c r="G271" s="292"/>
      <c r="H271" s="292"/>
      <c r="I271" s="292"/>
      <c r="J271" s="292"/>
      <c r="K271" s="292"/>
      <c r="L271" s="292"/>
      <c r="M271" s="292"/>
      <c r="N271" s="292"/>
      <c r="O271" s="292"/>
      <c r="P271" s="292"/>
      <c r="Q271" s="292">
        <v>12</v>
      </c>
      <c r="R271" s="292"/>
      <c r="S271" s="292"/>
      <c r="T271" s="292"/>
      <c r="U271" s="292"/>
      <c r="V271" s="292"/>
      <c r="W271" s="292"/>
      <c r="X271" s="292"/>
      <c r="Y271" s="292"/>
      <c r="Z271" s="292"/>
      <c r="AA271" s="292"/>
      <c r="AB271" s="292"/>
      <c r="AC271" s="292"/>
      <c r="AD271" s="292"/>
      <c r="AE271" s="406"/>
      <c r="AF271" s="406"/>
      <c r="AG271" s="406"/>
      <c r="AH271" s="406"/>
      <c r="AI271" s="406"/>
      <c r="AJ271" s="406"/>
      <c r="AK271" s="406"/>
      <c r="AL271" s="406"/>
      <c r="AM271" s="406"/>
      <c r="AN271" s="406"/>
      <c r="AO271" s="406"/>
      <c r="AP271" s="406"/>
      <c r="AQ271" s="406"/>
      <c r="AR271" s="406"/>
      <c r="AS271" s="293">
        <f>SUM(AE271:AR271)</f>
        <v>0</v>
      </c>
    </row>
    <row r="272" spans="1:45" ht="15.5" outlineLevel="1">
      <c r="B272" s="291" t="s">
        <v>288</v>
      </c>
      <c r="C272" s="288" t="s">
        <v>163</v>
      </c>
      <c r="D272" s="292"/>
      <c r="E272" s="292"/>
      <c r="F272" s="292"/>
      <c r="G272" s="292"/>
      <c r="H272" s="292"/>
      <c r="I272" s="292"/>
      <c r="J272" s="292"/>
      <c r="K272" s="292"/>
      <c r="L272" s="292"/>
      <c r="M272" s="292"/>
      <c r="N272" s="292"/>
      <c r="O272" s="292"/>
      <c r="P272" s="292"/>
      <c r="Q272" s="292">
        <f>Q271</f>
        <v>12</v>
      </c>
      <c r="R272" s="292"/>
      <c r="S272" s="292"/>
      <c r="T272" s="292"/>
      <c r="U272" s="292"/>
      <c r="V272" s="292"/>
      <c r="W272" s="292"/>
      <c r="X272" s="292"/>
      <c r="Y272" s="292"/>
      <c r="Z272" s="292"/>
      <c r="AA272" s="292"/>
      <c r="AB272" s="292"/>
      <c r="AC272" s="292"/>
      <c r="AD272" s="292"/>
      <c r="AE272" s="407">
        <f>AE271</f>
        <v>0</v>
      </c>
      <c r="AF272" s="407">
        <f t="shared" ref="AF272" si="736">AF271</f>
        <v>0</v>
      </c>
      <c r="AG272" s="407">
        <f t="shared" ref="AG272" si="737">AG271</f>
        <v>0</v>
      </c>
      <c r="AH272" s="407">
        <f t="shared" ref="AH272" si="738">AH271</f>
        <v>0</v>
      </c>
      <c r="AI272" s="407">
        <f t="shared" ref="AI272" si="739">AI271</f>
        <v>0</v>
      </c>
      <c r="AJ272" s="407">
        <f t="shared" ref="AJ272" si="740">AJ271</f>
        <v>0</v>
      </c>
      <c r="AK272" s="407">
        <f t="shared" ref="AK272" si="741">AK271</f>
        <v>0</v>
      </c>
      <c r="AL272" s="407">
        <f t="shared" ref="AL272" si="742">AL271</f>
        <v>0</v>
      </c>
      <c r="AM272" s="407">
        <f t="shared" ref="AM272" si="743">AM271</f>
        <v>0</v>
      </c>
      <c r="AN272" s="407">
        <f t="shared" ref="AN272" si="744">AN271</f>
        <v>0</v>
      </c>
      <c r="AO272" s="407">
        <f t="shared" ref="AO272" si="745">AO271</f>
        <v>0</v>
      </c>
      <c r="AP272" s="407">
        <f t="shared" ref="AP272" si="746">AP271</f>
        <v>0</v>
      </c>
      <c r="AQ272" s="407">
        <f t="shared" ref="AQ272" si="747">AQ271</f>
        <v>0</v>
      </c>
      <c r="AR272" s="407">
        <f t="shared" ref="AR272" si="748">AR271</f>
        <v>0</v>
      </c>
      <c r="AS272" s="294"/>
    </row>
    <row r="273" spans="1:46" ht="15.5" outlineLevel="1">
      <c r="A273" s="512"/>
      <c r="B273" s="312"/>
      <c r="C273" s="302"/>
      <c r="D273" s="288"/>
      <c r="E273" s="288"/>
      <c r="F273" s="288"/>
      <c r="G273" s="288"/>
      <c r="H273" s="288"/>
      <c r="I273" s="288"/>
      <c r="J273" s="288"/>
      <c r="K273" s="288"/>
      <c r="L273" s="288"/>
      <c r="M273" s="288"/>
      <c r="N273" s="288"/>
      <c r="O273" s="288"/>
      <c r="P273" s="288"/>
      <c r="Q273" s="464"/>
      <c r="R273" s="288"/>
      <c r="S273" s="288"/>
      <c r="T273" s="288"/>
      <c r="U273" s="288"/>
      <c r="V273" s="288"/>
      <c r="W273" s="288"/>
      <c r="X273" s="288"/>
      <c r="Y273" s="288"/>
      <c r="Z273" s="288"/>
      <c r="AA273" s="288"/>
      <c r="AB273" s="288"/>
      <c r="AC273" s="288"/>
      <c r="AD273" s="288"/>
      <c r="AE273" s="408"/>
      <c r="AF273" s="408"/>
      <c r="AG273" s="408"/>
      <c r="AH273" s="408"/>
      <c r="AI273" s="408"/>
      <c r="AJ273" s="408"/>
      <c r="AK273" s="408"/>
      <c r="AL273" s="408"/>
      <c r="AM273" s="408"/>
      <c r="AN273" s="408"/>
      <c r="AO273" s="408"/>
      <c r="AP273" s="408"/>
      <c r="AQ273" s="408"/>
      <c r="AR273" s="408"/>
      <c r="AS273" s="298"/>
      <c r="AT273" s="616"/>
    </row>
    <row r="274" spans="1:46" s="306" customFormat="1" ht="15.5" outlineLevel="1">
      <c r="A274" s="512"/>
      <c r="B274" s="285" t="s">
        <v>486</v>
      </c>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408"/>
      <c r="AF274" s="408"/>
      <c r="AG274" s="408"/>
      <c r="AH274" s="408"/>
      <c r="AI274" s="408"/>
      <c r="AJ274" s="408"/>
      <c r="AK274" s="412"/>
      <c r="AL274" s="412"/>
      <c r="AM274" s="412"/>
      <c r="AN274" s="412"/>
      <c r="AO274" s="412"/>
      <c r="AP274" s="412"/>
      <c r="AQ274" s="412"/>
      <c r="AR274" s="412"/>
      <c r="AS274" s="506"/>
      <c r="AT274" s="617"/>
    </row>
    <row r="275" spans="1:46" ht="15.5" outlineLevel="1">
      <c r="A275" s="511">
        <v>15</v>
      </c>
      <c r="B275" s="291" t="s">
        <v>491</v>
      </c>
      <c r="C275" s="288" t="s">
        <v>25</v>
      </c>
      <c r="D275" s="292"/>
      <c r="E275" s="292"/>
      <c r="F275" s="292"/>
      <c r="G275" s="292"/>
      <c r="H275" s="292"/>
      <c r="I275" s="292"/>
      <c r="J275" s="292"/>
      <c r="K275" s="292"/>
      <c r="L275" s="292"/>
      <c r="M275" s="292"/>
      <c r="N275" s="292"/>
      <c r="O275" s="292"/>
      <c r="P275" s="292"/>
      <c r="Q275" s="292">
        <v>0</v>
      </c>
      <c r="R275" s="292"/>
      <c r="S275" s="292"/>
      <c r="T275" s="292"/>
      <c r="U275" s="292"/>
      <c r="V275" s="292"/>
      <c r="W275" s="292"/>
      <c r="X275" s="292"/>
      <c r="Y275" s="292"/>
      <c r="Z275" s="292"/>
      <c r="AA275" s="292"/>
      <c r="AB275" s="292"/>
      <c r="AC275" s="292"/>
      <c r="AD275" s="292"/>
      <c r="AE275" s="406"/>
      <c r="AF275" s="406"/>
      <c r="AG275" s="406"/>
      <c r="AH275" s="406"/>
      <c r="AI275" s="406"/>
      <c r="AJ275" s="406"/>
      <c r="AK275" s="406"/>
      <c r="AL275" s="406"/>
      <c r="AM275" s="406"/>
      <c r="AN275" s="406"/>
      <c r="AO275" s="406"/>
      <c r="AP275" s="406"/>
      <c r="AQ275" s="406"/>
      <c r="AR275" s="406"/>
      <c r="AS275" s="293">
        <f>SUM(AE275:AR275)</f>
        <v>0</v>
      </c>
    </row>
    <row r="276" spans="1:46" ht="15.5" outlineLevel="1">
      <c r="B276" s="291" t="s">
        <v>288</v>
      </c>
      <c r="C276" s="288" t="s">
        <v>163</v>
      </c>
      <c r="D276" s="292"/>
      <c r="E276" s="292"/>
      <c r="F276" s="292"/>
      <c r="G276" s="292"/>
      <c r="H276" s="292"/>
      <c r="I276" s="292"/>
      <c r="J276" s="292"/>
      <c r="K276" s="292"/>
      <c r="L276" s="292"/>
      <c r="M276" s="292"/>
      <c r="N276" s="292"/>
      <c r="O276" s="292"/>
      <c r="P276" s="292"/>
      <c r="Q276" s="292">
        <f>Q275</f>
        <v>0</v>
      </c>
      <c r="R276" s="292"/>
      <c r="S276" s="292"/>
      <c r="T276" s="292"/>
      <c r="U276" s="292"/>
      <c r="V276" s="292"/>
      <c r="W276" s="292"/>
      <c r="X276" s="292"/>
      <c r="Y276" s="292"/>
      <c r="Z276" s="292"/>
      <c r="AA276" s="292"/>
      <c r="AB276" s="292"/>
      <c r="AC276" s="292"/>
      <c r="AD276" s="292"/>
      <c r="AE276" s="407">
        <f>AE275</f>
        <v>0</v>
      </c>
      <c r="AF276" s="407">
        <f t="shared" ref="AF276:AR276" si="749">AF275</f>
        <v>0</v>
      </c>
      <c r="AG276" s="407">
        <f t="shared" si="749"/>
        <v>0</v>
      </c>
      <c r="AH276" s="407">
        <f t="shared" si="749"/>
        <v>0</v>
      </c>
      <c r="AI276" s="407">
        <f t="shared" si="749"/>
        <v>0</v>
      </c>
      <c r="AJ276" s="407">
        <f t="shared" si="749"/>
        <v>0</v>
      </c>
      <c r="AK276" s="407">
        <f t="shared" si="749"/>
        <v>0</v>
      </c>
      <c r="AL276" s="407">
        <f t="shared" si="749"/>
        <v>0</v>
      </c>
      <c r="AM276" s="407">
        <f t="shared" si="749"/>
        <v>0</v>
      </c>
      <c r="AN276" s="407">
        <f t="shared" si="749"/>
        <v>0</v>
      </c>
      <c r="AO276" s="407">
        <f t="shared" si="749"/>
        <v>0</v>
      </c>
      <c r="AP276" s="407">
        <f t="shared" si="749"/>
        <v>0</v>
      </c>
      <c r="AQ276" s="407">
        <f t="shared" si="749"/>
        <v>0</v>
      </c>
      <c r="AR276" s="407">
        <f t="shared" si="749"/>
        <v>0</v>
      </c>
      <c r="AS276" s="294"/>
    </row>
    <row r="277" spans="1:46" ht="15.5" outlineLevel="1">
      <c r="B277" s="312"/>
      <c r="C277" s="302"/>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408"/>
      <c r="AF277" s="408"/>
      <c r="AG277" s="408"/>
      <c r="AH277" s="408"/>
      <c r="AI277" s="408"/>
      <c r="AJ277" s="408"/>
      <c r="AK277" s="408"/>
      <c r="AL277" s="408"/>
      <c r="AM277" s="408"/>
      <c r="AN277" s="408"/>
      <c r="AO277" s="408"/>
      <c r="AP277" s="408"/>
      <c r="AQ277" s="408"/>
      <c r="AR277" s="408"/>
      <c r="AS277" s="303"/>
    </row>
    <row r="278" spans="1:46" s="280" customFormat="1" ht="15.5" outlineLevel="1">
      <c r="A278" s="511">
        <v>16</v>
      </c>
      <c r="B278" s="321" t="s">
        <v>487</v>
      </c>
      <c r="C278" s="288" t="s">
        <v>25</v>
      </c>
      <c r="D278" s="292"/>
      <c r="E278" s="292"/>
      <c r="F278" s="292"/>
      <c r="G278" s="292"/>
      <c r="H278" s="292"/>
      <c r="I278" s="292"/>
      <c r="J278" s="292"/>
      <c r="K278" s="292"/>
      <c r="L278" s="292"/>
      <c r="M278" s="292"/>
      <c r="N278" s="292"/>
      <c r="O278" s="292"/>
      <c r="P278" s="292"/>
      <c r="Q278" s="292">
        <v>0</v>
      </c>
      <c r="R278" s="292"/>
      <c r="S278" s="292"/>
      <c r="T278" s="292"/>
      <c r="U278" s="292"/>
      <c r="V278" s="292"/>
      <c r="W278" s="292"/>
      <c r="X278" s="292"/>
      <c r="Y278" s="292"/>
      <c r="Z278" s="292"/>
      <c r="AA278" s="292"/>
      <c r="AB278" s="292"/>
      <c r="AC278" s="292"/>
      <c r="AD278" s="292"/>
      <c r="AE278" s="406"/>
      <c r="AF278" s="406"/>
      <c r="AG278" s="406"/>
      <c r="AH278" s="406"/>
      <c r="AI278" s="406"/>
      <c r="AJ278" s="406"/>
      <c r="AK278" s="406"/>
      <c r="AL278" s="406"/>
      <c r="AM278" s="406"/>
      <c r="AN278" s="406"/>
      <c r="AO278" s="406"/>
      <c r="AP278" s="406"/>
      <c r="AQ278" s="406"/>
      <c r="AR278" s="406"/>
      <c r="AS278" s="293">
        <f>SUM(AE278:AR278)</f>
        <v>0</v>
      </c>
    </row>
    <row r="279" spans="1:46" s="280" customFormat="1" ht="15.5" outlineLevel="1">
      <c r="A279" s="511"/>
      <c r="B279" s="321" t="s">
        <v>288</v>
      </c>
      <c r="C279" s="288" t="s">
        <v>163</v>
      </c>
      <c r="D279" s="292"/>
      <c r="E279" s="292"/>
      <c r="F279" s="292"/>
      <c r="G279" s="292"/>
      <c r="H279" s="292"/>
      <c r="I279" s="292"/>
      <c r="J279" s="292"/>
      <c r="K279" s="292"/>
      <c r="L279" s="292"/>
      <c r="M279" s="292"/>
      <c r="N279" s="292"/>
      <c r="O279" s="292"/>
      <c r="P279" s="292"/>
      <c r="Q279" s="292">
        <f>Q278</f>
        <v>0</v>
      </c>
      <c r="R279" s="292"/>
      <c r="S279" s="292"/>
      <c r="T279" s="292"/>
      <c r="U279" s="292"/>
      <c r="V279" s="292"/>
      <c r="W279" s="292"/>
      <c r="X279" s="292"/>
      <c r="Y279" s="292"/>
      <c r="Z279" s="292"/>
      <c r="AA279" s="292"/>
      <c r="AB279" s="292"/>
      <c r="AC279" s="292"/>
      <c r="AD279" s="292"/>
      <c r="AE279" s="407">
        <f>AE278</f>
        <v>0</v>
      </c>
      <c r="AF279" s="407">
        <f t="shared" ref="AF279:AR279" si="750">AF278</f>
        <v>0</v>
      </c>
      <c r="AG279" s="407">
        <f t="shared" si="750"/>
        <v>0</v>
      </c>
      <c r="AH279" s="407">
        <f t="shared" si="750"/>
        <v>0</v>
      </c>
      <c r="AI279" s="407">
        <f t="shared" si="750"/>
        <v>0</v>
      </c>
      <c r="AJ279" s="407">
        <f t="shared" si="750"/>
        <v>0</v>
      </c>
      <c r="AK279" s="407">
        <f t="shared" si="750"/>
        <v>0</v>
      </c>
      <c r="AL279" s="407">
        <f t="shared" si="750"/>
        <v>0</v>
      </c>
      <c r="AM279" s="407">
        <f t="shared" si="750"/>
        <v>0</v>
      </c>
      <c r="AN279" s="407">
        <f t="shared" si="750"/>
        <v>0</v>
      </c>
      <c r="AO279" s="407">
        <f t="shared" si="750"/>
        <v>0</v>
      </c>
      <c r="AP279" s="407">
        <f t="shared" si="750"/>
        <v>0</v>
      </c>
      <c r="AQ279" s="407">
        <f t="shared" si="750"/>
        <v>0</v>
      </c>
      <c r="AR279" s="407">
        <f t="shared" si="750"/>
        <v>0</v>
      </c>
      <c r="AS279" s="294"/>
    </row>
    <row r="280" spans="1:46" s="280" customFormat="1" ht="15.5" outlineLevel="1">
      <c r="A280" s="511"/>
      <c r="B280" s="321"/>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c r="AE280" s="408"/>
      <c r="AF280" s="408"/>
      <c r="AG280" s="408"/>
      <c r="AH280" s="408"/>
      <c r="AI280" s="408"/>
      <c r="AJ280" s="408"/>
      <c r="AK280" s="412"/>
      <c r="AL280" s="412"/>
      <c r="AM280" s="412"/>
      <c r="AN280" s="412"/>
      <c r="AO280" s="412"/>
      <c r="AP280" s="412"/>
      <c r="AQ280" s="412"/>
      <c r="AR280" s="412"/>
      <c r="AS280" s="310"/>
    </row>
    <row r="281" spans="1:46" ht="15.5" outlineLevel="1">
      <c r="B281" s="508" t="s">
        <v>492</v>
      </c>
      <c r="C281" s="317"/>
      <c r="D281" s="287"/>
      <c r="E281" s="286"/>
      <c r="F281" s="286"/>
      <c r="G281" s="286"/>
      <c r="H281" s="286"/>
      <c r="I281" s="286"/>
      <c r="J281" s="286"/>
      <c r="K281" s="286"/>
      <c r="L281" s="286"/>
      <c r="M281" s="286"/>
      <c r="N281" s="286"/>
      <c r="O281" s="286"/>
      <c r="P281" s="286"/>
      <c r="Q281" s="287"/>
      <c r="R281" s="286"/>
      <c r="S281" s="286"/>
      <c r="T281" s="286"/>
      <c r="U281" s="286"/>
      <c r="V281" s="286"/>
      <c r="W281" s="286"/>
      <c r="X281" s="286"/>
      <c r="Y281" s="286"/>
      <c r="Z281" s="286"/>
      <c r="AA281" s="286"/>
      <c r="AB281" s="286"/>
      <c r="AC281" s="286"/>
      <c r="AD281" s="286"/>
      <c r="AE281" s="410"/>
      <c r="AF281" s="410"/>
      <c r="AG281" s="410"/>
      <c r="AH281" s="410"/>
      <c r="AI281" s="410"/>
      <c r="AJ281" s="410"/>
      <c r="AK281" s="410"/>
      <c r="AL281" s="410"/>
      <c r="AM281" s="410"/>
      <c r="AN281" s="410"/>
      <c r="AO281" s="410"/>
      <c r="AP281" s="410"/>
      <c r="AQ281" s="410"/>
      <c r="AR281" s="410"/>
      <c r="AS281" s="289"/>
    </row>
    <row r="282" spans="1:46" ht="15.5" outlineLevel="1">
      <c r="A282" s="511">
        <v>17</v>
      </c>
      <c r="B282" s="509" t="s">
        <v>112</v>
      </c>
      <c r="C282" s="288" t="s">
        <v>25</v>
      </c>
      <c r="D282" s="292"/>
      <c r="E282" s="292"/>
      <c r="F282" s="292"/>
      <c r="G282" s="292"/>
      <c r="H282" s="292"/>
      <c r="I282" s="292"/>
      <c r="J282" s="292"/>
      <c r="K282" s="292"/>
      <c r="L282" s="292"/>
      <c r="M282" s="292"/>
      <c r="N282" s="292"/>
      <c r="O282" s="292"/>
      <c r="P282" s="292"/>
      <c r="Q282" s="292">
        <v>12</v>
      </c>
      <c r="R282" s="292"/>
      <c r="S282" s="292"/>
      <c r="T282" s="292"/>
      <c r="U282" s="292"/>
      <c r="V282" s="292"/>
      <c r="W282" s="292"/>
      <c r="X282" s="292"/>
      <c r="Y282" s="292"/>
      <c r="Z282" s="292"/>
      <c r="AA282" s="292"/>
      <c r="AB282" s="292"/>
      <c r="AC282" s="292"/>
      <c r="AD282" s="292"/>
      <c r="AE282" s="422"/>
      <c r="AF282" s="406"/>
      <c r="AG282" s="406"/>
      <c r="AH282" s="406"/>
      <c r="AI282" s="406"/>
      <c r="AJ282" s="406"/>
      <c r="AK282" s="406"/>
      <c r="AL282" s="411"/>
      <c r="AM282" s="411"/>
      <c r="AN282" s="411"/>
      <c r="AO282" s="411"/>
      <c r="AP282" s="411"/>
      <c r="AQ282" s="411"/>
      <c r="AR282" s="411"/>
      <c r="AS282" s="293">
        <f>SUM(AE282:AR282)</f>
        <v>0</v>
      </c>
    </row>
    <row r="283" spans="1:46" ht="15.5" outlineLevel="1">
      <c r="B283" s="291" t="s">
        <v>288</v>
      </c>
      <c r="C283" s="288" t="s">
        <v>163</v>
      </c>
      <c r="D283" s="292"/>
      <c r="E283" s="292"/>
      <c r="F283" s="292"/>
      <c r="G283" s="292"/>
      <c r="H283" s="292"/>
      <c r="I283" s="292"/>
      <c r="J283" s="292"/>
      <c r="K283" s="292"/>
      <c r="L283" s="292"/>
      <c r="M283" s="292"/>
      <c r="N283" s="292"/>
      <c r="O283" s="292"/>
      <c r="P283" s="292"/>
      <c r="Q283" s="292">
        <f>Q282</f>
        <v>12</v>
      </c>
      <c r="R283" s="292"/>
      <c r="S283" s="292"/>
      <c r="T283" s="292"/>
      <c r="U283" s="292"/>
      <c r="V283" s="292"/>
      <c r="W283" s="292"/>
      <c r="X283" s="292"/>
      <c r="Y283" s="292"/>
      <c r="Z283" s="292"/>
      <c r="AA283" s="292"/>
      <c r="AB283" s="292"/>
      <c r="AC283" s="292"/>
      <c r="AD283" s="292"/>
      <c r="AE283" s="407">
        <f>AE282</f>
        <v>0</v>
      </c>
      <c r="AF283" s="407">
        <f t="shared" ref="AF283:AR283" si="751">AF282</f>
        <v>0</v>
      </c>
      <c r="AG283" s="407">
        <f t="shared" si="751"/>
        <v>0</v>
      </c>
      <c r="AH283" s="407">
        <f t="shared" si="751"/>
        <v>0</v>
      </c>
      <c r="AI283" s="407">
        <f t="shared" si="751"/>
        <v>0</v>
      </c>
      <c r="AJ283" s="407">
        <f t="shared" si="751"/>
        <v>0</v>
      </c>
      <c r="AK283" s="407">
        <f t="shared" si="751"/>
        <v>0</v>
      </c>
      <c r="AL283" s="407">
        <f t="shared" si="751"/>
        <v>0</v>
      </c>
      <c r="AM283" s="407">
        <f t="shared" si="751"/>
        <v>0</v>
      </c>
      <c r="AN283" s="407">
        <f t="shared" si="751"/>
        <v>0</v>
      </c>
      <c r="AO283" s="407">
        <f t="shared" si="751"/>
        <v>0</v>
      </c>
      <c r="AP283" s="407">
        <f t="shared" si="751"/>
        <v>0</v>
      </c>
      <c r="AQ283" s="407">
        <f t="shared" si="751"/>
        <v>0</v>
      </c>
      <c r="AR283" s="407">
        <f t="shared" si="751"/>
        <v>0</v>
      </c>
      <c r="AS283" s="303"/>
    </row>
    <row r="284" spans="1:46" ht="15.5" outlineLevel="1">
      <c r="B284" s="291"/>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c r="AE284" s="418"/>
      <c r="AF284" s="421"/>
      <c r="AG284" s="421"/>
      <c r="AH284" s="421"/>
      <c r="AI284" s="421"/>
      <c r="AJ284" s="421"/>
      <c r="AK284" s="421"/>
      <c r="AL284" s="421"/>
      <c r="AM284" s="421"/>
      <c r="AN284" s="421"/>
      <c r="AO284" s="421"/>
      <c r="AP284" s="421"/>
      <c r="AQ284" s="421"/>
      <c r="AR284" s="421"/>
      <c r="AS284" s="303"/>
    </row>
    <row r="285" spans="1:46" s="1209" customFormat="1" ht="31" outlineLevel="1">
      <c r="A285" s="1202">
        <v>50</v>
      </c>
      <c r="B285" s="1230" t="s">
        <v>2737</v>
      </c>
      <c r="C285" s="1231" t="s">
        <v>25</v>
      </c>
      <c r="D285" s="1204">
        <f>+'7.  Persistence Report'!AV168</f>
        <v>1836</v>
      </c>
      <c r="E285" s="1204">
        <f>+'7.  Persistence Report'!AW168</f>
        <v>1836</v>
      </c>
      <c r="F285" s="1204">
        <f>+'7.  Persistence Report'!AX168</f>
        <v>1836</v>
      </c>
      <c r="G285" s="1204">
        <f>+'7.  Persistence Report'!AY168</f>
        <v>1836</v>
      </c>
      <c r="H285" s="1204">
        <f>+'7.  Persistence Report'!AZ168</f>
        <v>1836</v>
      </c>
      <c r="I285" s="1204">
        <f>+'7.  Persistence Report'!BA168</f>
        <v>1836</v>
      </c>
      <c r="J285" s="1204">
        <f>+'7.  Persistence Report'!BB168</f>
        <v>1836</v>
      </c>
      <c r="K285" s="1204">
        <f>+'7.  Persistence Report'!BC168</f>
        <v>1836</v>
      </c>
      <c r="L285" s="1204">
        <f>+'7.  Persistence Report'!BD168</f>
        <v>1836</v>
      </c>
      <c r="M285" s="1204">
        <f>+'7.  Persistence Report'!BE168</f>
        <v>1836</v>
      </c>
      <c r="N285" s="1204">
        <f>+'7.  Persistence Report'!BF168</f>
        <v>1836</v>
      </c>
      <c r="O285" s="1204">
        <f>+'7.  Persistence Report'!BG168</f>
        <v>1836</v>
      </c>
      <c r="P285" s="1204">
        <f>+'7.  Persistence Report'!BH168</f>
        <v>1836</v>
      </c>
      <c r="Q285" s="1204">
        <v>12</v>
      </c>
      <c r="R285" s="1204">
        <f>+'7.  Persistence Report'!Q168</f>
        <v>0</v>
      </c>
      <c r="S285" s="1204">
        <f>+'7.  Persistence Report'!R168</f>
        <v>0</v>
      </c>
      <c r="T285" s="1204">
        <f>+'7.  Persistence Report'!S168</f>
        <v>0</v>
      </c>
      <c r="U285" s="1204">
        <f>+'7.  Persistence Report'!T168</f>
        <v>0</v>
      </c>
      <c r="V285" s="1204">
        <f>+'7.  Persistence Report'!U168</f>
        <v>0</v>
      </c>
      <c r="W285" s="1204">
        <f>+'7.  Persistence Report'!V168</f>
        <v>0</v>
      </c>
      <c r="X285" s="1204">
        <f>+'7.  Persistence Report'!W168</f>
        <v>0</v>
      </c>
      <c r="Y285" s="1204">
        <f>+'7.  Persistence Report'!X168</f>
        <v>0</v>
      </c>
      <c r="Z285" s="1204">
        <f>+'7.  Persistence Report'!Y168</f>
        <v>0</v>
      </c>
      <c r="AA285" s="1204">
        <f>+'7.  Persistence Report'!Z168</f>
        <v>0</v>
      </c>
      <c r="AB285" s="1204">
        <f>+'7.  Persistence Report'!AA168</f>
        <v>0</v>
      </c>
      <c r="AC285" s="1204">
        <f>+'7.  Persistence Report'!AB168</f>
        <v>0</v>
      </c>
      <c r="AD285" s="1204">
        <f>+'7.  Persistence Report'!AC168</f>
        <v>0</v>
      </c>
      <c r="AE285" s="1205">
        <f>+'A. Rate Class Allocations'!W64</f>
        <v>1</v>
      </c>
      <c r="AF285" s="1206"/>
      <c r="AG285" s="1206"/>
      <c r="AH285" s="1206"/>
      <c r="AI285" s="1206"/>
      <c r="AJ285" s="1206"/>
      <c r="AK285" s="1206"/>
      <c r="AL285" s="1207"/>
      <c r="AM285" s="1207"/>
      <c r="AN285" s="1207"/>
      <c r="AO285" s="1207"/>
      <c r="AP285" s="1207"/>
      <c r="AQ285" s="1207"/>
      <c r="AR285" s="1207"/>
      <c r="AS285" s="1208">
        <f>SUM(AE285:AR285)</f>
        <v>1</v>
      </c>
    </row>
    <row r="286" spans="1:46" ht="15.5" outlineLevel="1">
      <c r="B286" s="1228" t="s">
        <v>288</v>
      </c>
      <c r="C286" s="1227" t="s">
        <v>163</v>
      </c>
      <c r="D286" s="292"/>
      <c r="E286" s="292"/>
      <c r="F286" s="292"/>
      <c r="G286" s="292"/>
      <c r="H286" s="292"/>
      <c r="I286" s="292"/>
      <c r="J286" s="292"/>
      <c r="K286" s="292"/>
      <c r="L286" s="292"/>
      <c r="M286" s="292"/>
      <c r="N286" s="292"/>
      <c r="O286" s="292"/>
      <c r="P286" s="292"/>
      <c r="Q286" s="292">
        <f>Q285</f>
        <v>12</v>
      </c>
      <c r="R286" s="292"/>
      <c r="S286" s="292"/>
      <c r="T286" s="292"/>
      <c r="U286" s="292"/>
      <c r="V286" s="292"/>
      <c r="W286" s="292"/>
      <c r="X286" s="292"/>
      <c r="Y286" s="292"/>
      <c r="Z286" s="292"/>
      <c r="AA286" s="292"/>
      <c r="AB286" s="292"/>
      <c r="AC286" s="292"/>
      <c r="AD286" s="292"/>
      <c r="AE286" s="407">
        <f>AE285</f>
        <v>1</v>
      </c>
      <c r="AF286" s="407">
        <f t="shared" ref="AF286:AR286" si="752">AF285</f>
        <v>0</v>
      </c>
      <c r="AG286" s="407">
        <f t="shared" si="752"/>
        <v>0</v>
      </c>
      <c r="AH286" s="407">
        <f t="shared" si="752"/>
        <v>0</v>
      </c>
      <c r="AI286" s="407">
        <f t="shared" si="752"/>
        <v>0</v>
      </c>
      <c r="AJ286" s="407">
        <f t="shared" si="752"/>
        <v>0</v>
      </c>
      <c r="AK286" s="407">
        <f t="shared" si="752"/>
        <v>0</v>
      </c>
      <c r="AL286" s="407">
        <f t="shared" si="752"/>
        <v>0</v>
      </c>
      <c r="AM286" s="407">
        <f t="shared" si="752"/>
        <v>0</v>
      </c>
      <c r="AN286" s="407">
        <f t="shared" si="752"/>
        <v>0</v>
      </c>
      <c r="AO286" s="407">
        <f t="shared" si="752"/>
        <v>0</v>
      </c>
      <c r="AP286" s="407">
        <f t="shared" si="752"/>
        <v>0</v>
      </c>
      <c r="AQ286" s="407">
        <f t="shared" si="752"/>
        <v>0</v>
      </c>
      <c r="AR286" s="407">
        <f t="shared" si="752"/>
        <v>0</v>
      </c>
      <c r="AS286" s="303"/>
    </row>
    <row r="287" spans="1:46" ht="15.5" outlineLevel="1">
      <c r="B287" s="319"/>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c r="AE287" s="419"/>
      <c r="AF287" s="420"/>
      <c r="AG287" s="420"/>
      <c r="AH287" s="420"/>
      <c r="AI287" s="420"/>
      <c r="AJ287" s="420"/>
      <c r="AK287" s="420"/>
      <c r="AL287" s="420"/>
      <c r="AM287" s="420"/>
      <c r="AN287" s="420"/>
      <c r="AO287" s="420"/>
      <c r="AP287" s="420"/>
      <c r="AQ287" s="420"/>
      <c r="AR287" s="420"/>
      <c r="AS287" s="294"/>
    </row>
    <row r="288" spans="1:46" ht="15.5" outlineLevel="1">
      <c r="A288" s="511">
        <v>18</v>
      </c>
      <c r="B288" s="509" t="s">
        <v>109</v>
      </c>
      <c r="C288" s="288" t="s">
        <v>25</v>
      </c>
      <c r="D288" s="292"/>
      <c r="E288" s="292"/>
      <c r="F288" s="292"/>
      <c r="G288" s="292"/>
      <c r="H288" s="292"/>
      <c r="I288" s="292"/>
      <c r="J288" s="292"/>
      <c r="K288" s="292"/>
      <c r="L288" s="292"/>
      <c r="M288" s="292"/>
      <c r="N288" s="292"/>
      <c r="O288" s="292"/>
      <c r="P288" s="292"/>
      <c r="Q288" s="292">
        <v>12</v>
      </c>
      <c r="R288" s="292"/>
      <c r="S288" s="292"/>
      <c r="T288" s="292"/>
      <c r="U288" s="292"/>
      <c r="V288" s="292"/>
      <c r="W288" s="292"/>
      <c r="X288" s="292"/>
      <c r="Y288" s="292"/>
      <c r="Z288" s="292"/>
      <c r="AA288" s="292"/>
      <c r="AB288" s="292"/>
      <c r="AC288" s="292"/>
      <c r="AD288" s="292"/>
      <c r="AE288" s="422"/>
      <c r="AF288" s="406"/>
      <c r="AG288" s="406"/>
      <c r="AH288" s="406"/>
      <c r="AI288" s="406"/>
      <c r="AJ288" s="406"/>
      <c r="AK288" s="406"/>
      <c r="AL288" s="411"/>
      <c r="AM288" s="411"/>
      <c r="AN288" s="411"/>
      <c r="AO288" s="411"/>
      <c r="AP288" s="411"/>
      <c r="AQ288" s="411"/>
      <c r="AR288" s="411"/>
      <c r="AS288" s="293">
        <f>SUM(AE288:AR288)</f>
        <v>0</v>
      </c>
    </row>
    <row r="289" spans="1:45" ht="15.5" outlineLevel="1">
      <c r="B289" s="291" t="s">
        <v>288</v>
      </c>
      <c r="C289" s="288" t="s">
        <v>163</v>
      </c>
      <c r="D289" s="292"/>
      <c r="E289" s="292"/>
      <c r="F289" s="292"/>
      <c r="G289" s="292"/>
      <c r="H289" s="292"/>
      <c r="I289" s="292"/>
      <c r="J289" s="292"/>
      <c r="K289" s="292"/>
      <c r="L289" s="292"/>
      <c r="M289" s="292"/>
      <c r="N289" s="292"/>
      <c r="O289" s="292"/>
      <c r="P289" s="292"/>
      <c r="Q289" s="292">
        <f>Q288</f>
        <v>12</v>
      </c>
      <c r="R289" s="292"/>
      <c r="S289" s="292"/>
      <c r="T289" s="292"/>
      <c r="U289" s="292"/>
      <c r="V289" s="292"/>
      <c r="W289" s="292"/>
      <c r="X289" s="292"/>
      <c r="Y289" s="292"/>
      <c r="Z289" s="292"/>
      <c r="AA289" s="292"/>
      <c r="AB289" s="292"/>
      <c r="AC289" s="292"/>
      <c r="AD289" s="292"/>
      <c r="AE289" s="407">
        <f>AE288</f>
        <v>0</v>
      </c>
      <c r="AF289" s="407">
        <f t="shared" ref="AF289:AR289" si="753">AF288</f>
        <v>0</v>
      </c>
      <c r="AG289" s="407">
        <f t="shared" si="753"/>
        <v>0</v>
      </c>
      <c r="AH289" s="407">
        <f t="shared" si="753"/>
        <v>0</v>
      </c>
      <c r="AI289" s="407">
        <f t="shared" si="753"/>
        <v>0</v>
      </c>
      <c r="AJ289" s="407">
        <f t="shared" si="753"/>
        <v>0</v>
      </c>
      <c r="AK289" s="407">
        <f t="shared" si="753"/>
        <v>0</v>
      </c>
      <c r="AL289" s="407">
        <f t="shared" si="753"/>
        <v>0</v>
      </c>
      <c r="AM289" s="407">
        <f t="shared" si="753"/>
        <v>0</v>
      </c>
      <c r="AN289" s="407">
        <f t="shared" si="753"/>
        <v>0</v>
      </c>
      <c r="AO289" s="407">
        <f t="shared" si="753"/>
        <v>0</v>
      </c>
      <c r="AP289" s="407">
        <f t="shared" si="753"/>
        <v>0</v>
      </c>
      <c r="AQ289" s="407">
        <f t="shared" si="753"/>
        <v>0</v>
      </c>
      <c r="AR289" s="407">
        <f t="shared" si="753"/>
        <v>0</v>
      </c>
      <c r="AS289" s="303"/>
    </row>
    <row r="290" spans="1:45" ht="15.5" outlineLevel="1">
      <c r="B290" s="319"/>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419"/>
      <c r="AF290" s="420"/>
      <c r="AG290" s="420"/>
      <c r="AH290" s="420"/>
      <c r="AI290" s="420"/>
      <c r="AJ290" s="420"/>
      <c r="AK290" s="420"/>
      <c r="AL290" s="420"/>
      <c r="AM290" s="420"/>
      <c r="AN290" s="420"/>
      <c r="AO290" s="420"/>
      <c r="AP290" s="420"/>
      <c r="AQ290" s="420"/>
      <c r="AR290" s="420"/>
      <c r="AS290" s="294"/>
    </row>
    <row r="291" spans="1:45" ht="15.5" outlineLevel="1">
      <c r="A291" s="511">
        <v>19</v>
      </c>
      <c r="B291" s="509" t="s">
        <v>111</v>
      </c>
      <c r="C291" s="288" t="s">
        <v>25</v>
      </c>
      <c r="D291" s="292"/>
      <c r="E291" s="292"/>
      <c r="F291" s="292"/>
      <c r="G291" s="292"/>
      <c r="H291" s="292"/>
      <c r="I291" s="292"/>
      <c r="J291" s="292"/>
      <c r="K291" s="292"/>
      <c r="L291" s="292"/>
      <c r="M291" s="292"/>
      <c r="N291" s="292"/>
      <c r="O291" s="292"/>
      <c r="P291" s="292"/>
      <c r="Q291" s="292">
        <v>12</v>
      </c>
      <c r="R291" s="292"/>
      <c r="S291" s="292"/>
      <c r="T291" s="292"/>
      <c r="U291" s="292"/>
      <c r="V291" s="292"/>
      <c r="W291" s="292"/>
      <c r="X291" s="292"/>
      <c r="Y291" s="292"/>
      <c r="Z291" s="292"/>
      <c r="AA291" s="292"/>
      <c r="AB291" s="292"/>
      <c r="AC291" s="292"/>
      <c r="AD291" s="292"/>
      <c r="AE291" s="422"/>
      <c r="AF291" s="406"/>
      <c r="AG291" s="406"/>
      <c r="AH291" s="406"/>
      <c r="AI291" s="406"/>
      <c r="AJ291" s="406"/>
      <c r="AK291" s="406"/>
      <c r="AL291" s="411"/>
      <c r="AM291" s="411"/>
      <c r="AN291" s="411"/>
      <c r="AO291" s="411"/>
      <c r="AP291" s="411"/>
      <c r="AQ291" s="411"/>
      <c r="AR291" s="411"/>
      <c r="AS291" s="293">
        <f>SUM(AE291:AR291)</f>
        <v>0</v>
      </c>
    </row>
    <row r="292" spans="1:45" ht="15.5" outlineLevel="1">
      <c r="B292" s="291" t="s">
        <v>288</v>
      </c>
      <c r="C292" s="288" t="s">
        <v>163</v>
      </c>
      <c r="D292" s="292"/>
      <c r="E292" s="292"/>
      <c r="F292" s="292"/>
      <c r="G292" s="292"/>
      <c r="H292" s="292"/>
      <c r="I292" s="292"/>
      <c r="J292" s="292"/>
      <c r="K292" s="292"/>
      <c r="L292" s="292"/>
      <c r="M292" s="292"/>
      <c r="N292" s="292"/>
      <c r="O292" s="292"/>
      <c r="P292" s="292"/>
      <c r="Q292" s="292">
        <f>Q291</f>
        <v>12</v>
      </c>
      <c r="R292" s="292"/>
      <c r="S292" s="292"/>
      <c r="T292" s="292"/>
      <c r="U292" s="292"/>
      <c r="V292" s="292"/>
      <c r="W292" s="292"/>
      <c r="X292" s="292"/>
      <c r="Y292" s="292"/>
      <c r="Z292" s="292"/>
      <c r="AA292" s="292"/>
      <c r="AB292" s="292"/>
      <c r="AC292" s="292"/>
      <c r="AD292" s="292"/>
      <c r="AE292" s="407">
        <f>AE291</f>
        <v>0</v>
      </c>
      <c r="AF292" s="407">
        <f t="shared" ref="AF292:AR292" si="754">AF291</f>
        <v>0</v>
      </c>
      <c r="AG292" s="407">
        <f t="shared" si="754"/>
        <v>0</v>
      </c>
      <c r="AH292" s="407">
        <f t="shared" si="754"/>
        <v>0</v>
      </c>
      <c r="AI292" s="407">
        <f t="shared" si="754"/>
        <v>0</v>
      </c>
      <c r="AJ292" s="407">
        <f t="shared" si="754"/>
        <v>0</v>
      </c>
      <c r="AK292" s="407">
        <f t="shared" si="754"/>
        <v>0</v>
      </c>
      <c r="AL292" s="407">
        <f t="shared" si="754"/>
        <v>0</v>
      </c>
      <c r="AM292" s="407">
        <f t="shared" si="754"/>
        <v>0</v>
      </c>
      <c r="AN292" s="407">
        <f t="shared" si="754"/>
        <v>0</v>
      </c>
      <c r="AO292" s="407">
        <f t="shared" si="754"/>
        <v>0</v>
      </c>
      <c r="AP292" s="407">
        <f t="shared" si="754"/>
        <v>0</v>
      </c>
      <c r="AQ292" s="407">
        <f t="shared" si="754"/>
        <v>0</v>
      </c>
      <c r="AR292" s="407">
        <f t="shared" si="754"/>
        <v>0</v>
      </c>
      <c r="AS292" s="294"/>
    </row>
    <row r="293" spans="1:45" ht="15.5" outlineLevel="1">
      <c r="B293" s="319"/>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408"/>
      <c r="AF293" s="408"/>
      <c r="AG293" s="408"/>
      <c r="AH293" s="408"/>
      <c r="AI293" s="408"/>
      <c r="AJ293" s="408"/>
      <c r="AK293" s="408"/>
      <c r="AL293" s="408"/>
      <c r="AM293" s="408"/>
      <c r="AN293" s="408"/>
      <c r="AO293" s="408"/>
      <c r="AP293" s="408"/>
      <c r="AQ293" s="408"/>
      <c r="AR293" s="408"/>
      <c r="AS293" s="303"/>
    </row>
    <row r="294" spans="1:45" ht="15.5" outlineLevel="1">
      <c r="A294" s="511">
        <v>20</v>
      </c>
      <c r="B294" s="509" t="s">
        <v>110</v>
      </c>
      <c r="C294" s="288" t="s">
        <v>25</v>
      </c>
      <c r="D294" s="292"/>
      <c r="E294" s="292"/>
      <c r="F294" s="292"/>
      <c r="G294" s="292"/>
      <c r="H294" s="292"/>
      <c r="I294" s="292"/>
      <c r="J294" s="292"/>
      <c r="K294" s="292"/>
      <c r="L294" s="292"/>
      <c r="M294" s="292"/>
      <c r="N294" s="292"/>
      <c r="O294" s="292"/>
      <c r="P294" s="292"/>
      <c r="Q294" s="292">
        <v>12</v>
      </c>
      <c r="R294" s="292"/>
      <c r="S294" s="292"/>
      <c r="T294" s="292"/>
      <c r="U294" s="292"/>
      <c r="V294" s="292"/>
      <c r="W294" s="292"/>
      <c r="X294" s="292"/>
      <c r="Y294" s="292"/>
      <c r="Z294" s="292"/>
      <c r="AA294" s="292"/>
      <c r="AB294" s="292"/>
      <c r="AC294" s="292"/>
      <c r="AD294" s="292"/>
      <c r="AE294" s="422"/>
      <c r="AF294" s="406"/>
      <c r="AG294" s="406"/>
      <c r="AH294" s="406"/>
      <c r="AI294" s="406"/>
      <c r="AJ294" s="406"/>
      <c r="AK294" s="406"/>
      <c r="AL294" s="411"/>
      <c r="AM294" s="411"/>
      <c r="AN294" s="411"/>
      <c r="AO294" s="411"/>
      <c r="AP294" s="411"/>
      <c r="AQ294" s="411"/>
      <c r="AR294" s="411"/>
      <c r="AS294" s="293">
        <f>SUM(AE294:AR294)</f>
        <v>0</v>
      </c>
    </row>
    <row r="295" spans="1:45" ht="15.5" outlineLevel="1">
      <c r="B295" s="291" t="s">
        <v>288</v>
      </c>
      <c r="C295" s="288" t="s">
        <v>163</v>
      </c>
      <c r="D295" s="292"/>
      <c r="E295" s="292"/>
      <c r="F295" s="292"/>
      <c r="G295" s="292"/>
      <c r="H295" s="292"/>
      <c r="I295" s="292"/>
      <c r="J295" s="292"/>
      <c r="K295" s="292"/>
      <c r="L295" s="292"/>
      <c r="M295" s="292"/>
      <c r="N295" s="292"/>
      <c r="O295" s="292"/>
      <c r="P295" s="292"/>
      <c r="Q295" s="292">
        <f>Q294</f>
        <v>12</v>
      </c>
      <c r="R295" s="292"/>
      <c r="S295" s="292"/>
      <c r="T295" s="292"/>
      <c r="U295" s="292"/>
      <c r="V295" s="292"/>
      <c r="W295" s="292"/>
      <c r="X295" s="292"/>
      <c r="Y295" s="292"/>
      <c r="Z295" s="292"/>
      <c r="AA295" s="292"/>
      <c r="AB295" s="292"/>
      <c r="AC295" s="292"/>
      <c r="AD295" s="292"/>
      <c r="AE295" s="407">
        <f t="shared" ref="AE295:AR295" si="755">AE294</f>
        <v>0</v>
      </c>
      <c r="AF295" s="407">
        <f t="shared" si="755"/>
        <v>0</v>
      </c>
      <c r="AG295" s="407">
        <f t="shared" si="755"/>
        <v>0</v>
      </c>
      <c r="AH295" s="407">
        <f t="shared" si="755"/>
        <v>0</v>
      </c>
      <c r="AI295" s="407">
        <f t="shared" si="755"/>
        <v>0</v>
      </c>
      <c r="AJ295" s="407">
        <f t="shared" si="755"/>
        <v>0</v>
      </c>
      <c r="AK295" s="407">
        <f t="shared" si="755"/>
        <v>0</v>
      </c>
      <c r="AL295" s="407">
        <f t="shared" si="755"/>
        <v>0</v>
      </c>
      <c r="AM295" s="407">
        <f t="shared" si="755"/>
        <v>0</v>
      </c>
      <c r="AN295" s="407">
        <f t="shared" si="755"/>
        <v>0</v>
      </c>
      <c r="AO295" s="407">
        <f t="shared" si="755"/>
        <v>0</v>
      </c>
      <c r="AP295" s="407">
        <f t="shared" si="755"/>
        <v>0</v>
      </c>
      <c r="AQ295" s="407">
        <f t="shared" si="755"/>
        <v>0</v>
      </c>
      <c r="AR295" s="407">
        <f t="shared" si="755"/>
        <v>0</v>
      </c>
      <c r="AS295" s="303"/>
    </row>
    <row r="296" spans="1:45" ht="15.5" outlineLevel="1">
      <c r="B296" s="320"/>
      <c r="C296" s="297"/>
      <c r="D296" s="288"/>
      <c r="E296" s="288"/>
      <c r="F296" s="288"/>
      <c r="G296" s="288"/>
      <c r="H296" s="288"/>
      <c r="I296" s="288"/>
      <c r="J296" s="288"/>
      <c r="K296" s="288"/>
      <c r="L296" s="288"/>
      <c r="M296" s="288"/>
      <c r="N296" s="288"/>
      <c r="O296" s="288"/>
      <c r="P296" s="288"/>
      <c r="Q296" s="297"/>
      <c r="R296" s="288"/>
      <c r="S296" s="288"/>
      <c r="T296" s="288"/>
      <c r="U296" s="288"/>
      <c r="V296" s="288"/>
      <c r="W296" s="288"/>
      <c r="X296" s="288"/>
      <c r="Y296" s="288"/>
      <c r="Z296" s="288"/>
      <c r="AA296" s="288"/>
      <c r="AB296" s="288"/>
      <c r="AC296" s="288"/>
      <c r="AD296" s="288"/>
      <c r="AE296" s="408"/>
      <c r="AF296" s="408"/>
      <c r="AG296" s="408"/>
      <c r="AH296" s="408"/>
      <c r="AI296" s="408"/>
      <c r="AJ296" s="408"/>
      <c r="AK296" s="408"/>
      <c r="AL296" s="408"/>
      <c r="AM296" s="408"/>
      <c r="AN296" s="408"/>
      <c r="AO296" s="408"/>
      <c r="AP296" s="408"/>
      <c r="AQ296" s="408"/>
      <c r="AR296" s="408"/>
      <c r="AS296" s="303"/>
    </row>
    <row r="297" spans="1:45" ht="15.5" outlineLevel="1">
      <c r="B297" s="507" t="s">
        <v>499</v>
      </c>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418"/>
      <c r="AF297" s="421"/>
      <c r="AG297" s="421"/>
      <c r="AH297" s="421"/>
      <c r="AI297" s="421"/>
      <c r="AJ297" s="421"/>
      <c r="AK297" s="421"/>
      <c r="AL297" s="421"/>
      <c r="AM297" s="421"/>
      <c r="AN297" s="421"/>
      <c r="AO297" s="421"/>
      <c r="AP297" s="421"/>
      <c r="AQ297" s="421"/>
      <c r="AR297" s="421"/>
      <c r="AS297" s="303"/>
    </row>
    <row r="298" spans="1:45" ht="15.5" outlineLevel="1">
      <c r="B298" s="285" t="s">
        <v>495</v>
      </c>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c r="AE298" s="418"/>
      <c r="AF298" s="421"/>
      <c r="AG298" s="421"/>
      <c r="AH298" s="421"/>
      <c r="AI298" s="421"/>
      <c r="AJ298" s="421"/>
      <c r="AK298" s="421"/>
      <c r="AL298" s="421"/>
      <c r="AM298" s="421"/>
      <c r="AN298" s="421"/>
      <c r="AO298" s="421"/>
      <c r="AP298" s="421"/>
      <c r="AQ298" s="421"/>
      <c r="AR298" s="421"/>
      <c r="AS298" s="303"/>
    </row>
    <row r="299" spans="1:45" ht="15.5" outlineLevel="1">
      <c r="A299" s="511">
        <v>21</v>
      </c>
      <c r="B299" s="509" t="s">
        <v>113</v>
      </c>
      <c r="C299" s="288" t="s">
        <v>25</v>
      </c>
      <c r="D299" s="292">
        <f>+'7.  Persistence Report'!AV156</f>
        <v>11021446</v>
      </c>
      <c r="E299" s="292">
        <f>+'7.  Persistence Report'!AW156</f>
        <v>11021446</v>
      </c>
      <c r="F299" s="292">
        <f>+'7.  Persistence Report'!AX156</f>
        <v>11021446</v>
      </c>
      <c r="G299" s="292">
        <f>+'7.  Persistence Report'!AY156</f>
        <v>11021446</v>
      </c>
      <c r="H299" s="292">
        <f>+'7.  Persistence Report'!AZ156</f>
        <v>11021446</v>
      </c>
      <c r="I299" s="292">
        <f>+'7.  Persistence Report'!BA156</f>
        <v>11021446</v>
      </c>
      <c r="J299" s="292">
        <f>+'7.  Persistence Report'!BB156</f>
        <v>11021446</v>
      </c>
      <c r="K299" s="292">
        <f>+'7.  Persistence Report'!BC156</f>
        <v>11019802</v>
      </c>
      <c r="L299" s="292">
        <f>+'7.  Persistence Report'!BD156</f>
        <v>11019802</v>
      </c>
      <c r="M299" s="292">
        <f>+'7.  Persistence Report'!BE156</f>
        <v>10970795</v>
      </c>
      <c r="N299" s="292">
        <f>+'7.  Persistence Report'!BF156</f>
        <v>10838563</v>
      </c>
      <c r="O299" s="292">
        <f>+'7.  Persistence Report'!BG156</f>
        <v>10832109</v>
      </c>
      <c r="P299" s="292">
        <f>+'7.  Persistence Report'!BH156</f>
        <v>10832109</v>
      </c>
      <c r="Q299" s="288"/>
      <c r="R299" s="292">
        <f>+'7.  Persistence Report'!Q156</f>
        <v>716</v>
      </c>
      <c r="S299" s="292">
        <f>+'7.  Persistence Report'!R156</f>
        <v>716</v>
      </c>
      <c r="T299" s="292">
        <f>+'7.  Persistence Report'!S156</f>
        <v>716</v>
      </c>
      <c r="U299" s="292">
        <f>+'7.  Persistence Report'!T156</f>
        <v>716</v>
      </c>
      <c r="V299" s="292">
        <f>+'7.  Persistence Report'!U156</f>
        <v>716</v>
      </c>
      <c r="W299" s="292">
        <f>+'7.  Persistence Report'!V156</f>
        <v>716</v>
      </c>
      <c r="X299" s="292">
        <f>+'7.  Persistence Report'!W156</f>
        <v>716</v>
      </c>
      <c r="Y299" s="292">
        <f>+'7.  Persistence Report'!X156</f>
        <v>716</v>
      </c>
      <c r="Z299" s="292">
        <f>+'7.  Persistence Report'!Y156</f>
        <v>716</v>
      </c>
      <c r="AA299" s="292">
        <f>+'7.  Persistence Report'!Z156</f>
        <v>713</v>
      </c>
      <c r="AB299" s="292">
        <f>+'7.  Persistence Report'!AA156</f>
        <v>688</v>
      </c>
      <c r="AC299" s="292">
        <f>+'7.  Persistence Report'!AB156</f>
        <v>688</v>
      </c>
      <c r="AD299" s="292">
        <f>+'7.  Persistence Report'!AC156</f>
        <v>688</v>
      </c>
      <c r="AE299" s="406">
        <f>+'A. Rate Class Allocations'!W52</f>
        <v>1</v>
      </c>
      <c r="AF299" s="406"/>
      <c r="AG299" s="406"/>
      <c r="AH299" s="406"/>
      <c r="AI299" s="406"/>
      <c r="AJ299" s="406"/>
      <c r="AK299" s="406"/>
      <c r="AL299" s="406"/>
      <c r="AM299" s="406"/>
      <c r="AN299" s="406"/>
      <c r="AO299" s="406"/>
      <c r="AP299" s="406"/>
      <c r="AQ299" s="406"/>
      <c r="AR299" s="406"/>
      <c r="AS299" s="293">
        <f>SUM(AE299:AR299)</f>
        <v>1</v>
      </c>
    </row>
    <row r="300" spans="1:45" ht="15.5" outlineLevel="1">
      <c r="B300" s="291" t="s">
        <v>288</v>
      </c>
      <c r="C300" s="288" t="s">
        <v>163</v>
      </c>
      <c r="D300" s="292">
        <f>+'7.  Persistence Report'!AV172</f>
        <v>1498670</v>
      </c>
      <c r="E300" s="292">
        <f>+'7.  Persistence Report'!AW172</f>
        <v>1498670</v>
      </c>
      <c r="F300" s="292">
        <f>+'7.  Persistence Report'!AX172</f>
        <v>1498670</v>
      </c>
      <c r="G300" s="292">
        <f>+'7.  Persistence Report'!AY172</f>
        <v>1498670</v>
      </c>
      <c r="H300" s="292">
        <f>+'7.  Persistence Report'!AZ172</f>
        <v>1498670</v>
      </c>
      <c r="I300" s="292">
        <f>+'7.  Persistence Report'!BA172</f>
        <v>1498670</v>
      </c>
      <c r="J300" s="292">
        <f>+'7.  Persistence Report'!BB172</f>
        <v>1498670</v>
      </c>
      <c r="K300" s="292">
        <f>+'7.  Persistence Report'!BC172</f>
        <v>1498564</v>
      </c>
      <c r="L300" s="292">
        <f>+'7.  Persistence Report'!BD172</f>
        <v>1498564</v>
      </c>
      <c r="M300" s="292">
        <f>+'7.  Persistence Report'!BE172</f>
        <v>1500392</v>
      </c>
      <c r="N300" s="292">
        <f>+'7.  Persistence Report'!BF172</f>
        <v>1501178</v>
      </c>
      <c r="O300" s="292">
        <f>+'7.  Persistence Report'!BG172</f>
        <v>1502342</v>
      </c>
      <c r="P300" s="292">
        <f>+'7.  Persistence Report'!BH172</f>
        <v>1502342</v>
      </c>
      <c r="Q300" s="288"/>
      <c r="R300" s="292">
        <f>+'7.  Persistence Report'!Q172</f>
        <v>95</v>
      </c>
      <c r="S300" s="292">
        <f>+'7.  Persistence Report'!R172</f>
        <v>95</v>
      </c>
      <c r="T300" s="292">
        <f>+'7.  Persistence Report'!S172</f>
        <v>95</v>
      </c>
      <c r="U300" s="292">
        <f>+'7.  Persistence Report'!T172</f>
        <v>95</v>
      </c>
      <c r="V300" s="292">
        <f>+'7.  Persistence Report'!U172</f>
        <v>95</v>
      </c>
      <c r="W300" s="292">
        <f>+'7.  Persistence Report'!V172</f>
        <v>95</v>
      </c>
      <c r="X300" s="292">
        <f>+'7.  Persistence Report'!W172</f>
        <v>95</v>
      </c>
      <c r="Y300" s="292">
        <f>+'7.  Persistence Report'!X172</f>
        <v>95</v>
      </c>
      <c r="Z300" s="292">
        <f>+'7.  Persistence Report'!Y172</f>
        <v>95</v>
      </c>
      <c r="AA300" s="292">
        <f>+'7.  Persistence Report'!Z172</f>
        <v>95</v>
      </c>
      <c r="AB300" s="292">
        <f>+'7.  Persistence Report'!AA172</f>
        <v>96</v>
      </c>
      <c r="AC300" s="292">
        <f>+'7.  Persistence Report'!AB172</f>
        <v>96</v>
      </c>
      <c r="AD300" s="292">
        <f>+'7.  Persistence Report'!AC172</f>
        <v>96</v>
      </c>
      <c r="AE300" s="407">
        <f>AE299</f>
        <v>1</v>
      </c>
      <c r="AF300" s="407">
        <f t="shared" ref="AF300" si="756">AF299</f>
        <v>0</v>
      </c>
      <c r="AG300" s="407">
        <f t="shared" ref="AG300" si="757">AG299</f>
        <v>0</v>
      </c>
      <c r="AH300" s="407">
        <f t="shared" ref="AH300" si="758">AH299</f>
        <v>0</v>
      </c>
      <c r="AI300" s="407">
        <f t="shared" ref="AI300" si="759">AI299</f>
        <v>0</v>
      </c>
      <c r="AJ300" s="407">
        <f t="shared" ref="AJ300" si="760">AJ299</f>
        <v>0</v>
      </c>
      <c r="AK300" s="407">
        <f t="shared" ref="AK300" si="761">AK299</f>
        <v>0</v>
      </c>
      <c r="AL300" s="407">
        <f t="shared" ref="AL300" si="762">AL299</f>
        <v>0</v>
      </c>
      <c r="AM300" s="407">
        <f t="shared" ref="AM300" si="763">AM299</f>
        <v>0</v>
      </c>
      <c r="AN300" s="407">
        <f t="shared" ref="AN300" si="764">AN299</f>
        <v>0</v>
      </c>
      <c r="AO300" s="407">
        <f t="shared" ref="AO300" si="765">AO299</f>
        <v>0</v>
      </c>
      <c r="AP300" s="407">
        <f t="shared" ref="AP300" si="766">AP299</f>
        <v>0</v>
      </c>
      <c r="AQ300" s="407">
        <f t="shared" ref="AQ300" si="767">AQ299</f>
        <v>0</v>
      </c>
      <c r="AR300" s="407">
        <f t="shared" ref="AR300" si="768">AR299</f>
        <v>0</v>
      </c>
      <c r="AS300" s="303"/>
    </row>
    <row r="301" spans="1:45" ht="15.5" outlineLevel="1">
      <c r="B301" s="291"/>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c r="AE301" s="418"/>
      <c r="AF301" s="421"/>
      <c r="AG301" s="421"/>
      <c r="AH301" s="421"/>
      <c r="AI301" s="421"/>
      <c r="AJ301" s="421"/>
      <c r="AK301" s="421"/>
      <c r="AL301" s="421"/>
      <c r="AM301" s="421"/>
      <c r="AN301" s="421"/>
      <c r="AO301" s="421"/>
      <c r="AP301" s="421"/>
      <c r="AQ301" s="421"/>
      <c r="AR301" s="421"/>
      <c r="AS301" s="303"/>
    </row>
    <row r="302" spans="1:45" ht="15.5" outlineLevel="1">
      <c r="A302" s="511">
        <v>22</v>
      </c>
      <c r="B302" s="509" t="s">
        <v>114</v>
      </c>
      <c r="C302" s="288" t="s">
        <v>25</v>
      </c>
      <c r="D302" s="292">
        <f>+'7.  Persistence Report'!AV157</f>
        <v>2321294</v>
      </c>
      <c r="E302" s="292">
        <f>+'7.  Persistence Report'!AW157</f>
        <v>2321294</v>
      </c>
      <c r="F302" s="292">
        <f>+'7.  Persistence Report'!AX157</f>
        <v>2321294</v>
      </c>
      <c r="G302" s="292">
        <f>+'7.  Persistence Report'!AY157</f>
        <v>2321294</v>
      </c>
      <c r="H302" s="292">
        <f>+'7.  Persistence Report'!AZ157</f>
        <v>2321294</v>
      </c>
      <c r="I302" s="292">
        <f>+'7.  Persistence Report'!BA157</f>
        <v>2321294</v>
      </c>
      <c r="J302" s="292">
        <f>+'7.  Persistence Report'!BB157</f>
        <v>2321294</v>
      </c>
      <c r="K302" s="292">
        <f>+'7.  Persistence Report'!BC157</f>
        <v>2321294</v>
      </c>
      <c r="L302" s="292">
        <f>+'7.  Persistence Report'!BD157</f>
        <v>2321294</v>
      </c>
      <c r="M302" s="292">
        <f>+'7.  Persistence Report'!BE157</f>
        <v>2321294</v>
      </c>
      <c r="N302" s="292">
        <f>+'7.  Persistence Report'!BF157</f>
        <v>2321294</v>
      </c>
      <c r="O302" s="292">
        <f>+'7.  Persistence Report'!BG157</f>
        <v>2321294</v>
      </c>
      <c r="P302" s="292">
        <f>+'7.  Persistence Report'!BH157</f>
        <v>2321294</v>
      </c>
      <c r="Q302" s="288"/>
      <c r="R302" s="292">
        <f>+'7.  Persistence Report'!Q157</f>
        <v>685</v>
      </c>
      <c r="S302" s="292">
        <f>+'7.  Persistence Report'!R157</f>
        <v>685</v>
      </c>
      <c r="T302" s="292">
        <f>+'7.  Persistence Report'!S157</f>
        <v>685</v>
      </c>
      <c r="U302" s="292">
        <f>+'7.  Persistence Report'!T157</f>
        <v>685</v>
      </c>
      <c r="V302" s="292">
        <f>+'7.  Persistence Report'!U157</f>
        <v>685</v>
      </c>
      <c r="W302" s="292">
        <f>+'7.  Persistence Report'!V157</f>
        <v>685</v>
      </c>
      <c r="X302" s="292">
        <f>+'7.  Persistence Report'!W157</f>
        <v>685</v>
      </c>
      <c r="Y302" s="292">
        <f>+'7.  Persistence Report'!X157</f>
        <v>685</v>
      </c>
      <c r="Z302" s="292">
        <f>+'7.  Persistence Report'!Y157</f>
        <v>685</v>
      </c>
      <c r="AA302" s="292">
        <f>+'7.  Persistence Report'!Z157</f>
        <v>685</v>
      </c>
      <c r="AB302" s="292">
        <f>+'7.  Persistence Report'!AA157</f>
        <v>685</v>
      </c>
      <c r="AC302" s="292">
        <f>+'7.  Persistence Report'!AB157</f>
        <v>685</v>
      </c>
      <c r="AD302" s="292">
        <f>+'7.  Persistence Report'!AC157</f>
        <v>685</v>
      </c>
      <c r="AE302" s="406">
        <f>+'A. Rate Class Allocations'!W54</f>
        <v>1</v>
      </c>
      <c r="AF302" s="406"/>
      <c r="AG302" s="406"/>
      <c r="AH302" s="406"/>
      <c r="AI302" s="406"/>
      <c r="AJ302" s="406"/>
      <c r="AK302" s="406"/>
      <c r="AL302" s="406"/>
      <c r="AM302" s="406"/>
      <c r="AN302" s="406"/>
      <c r="AO302" s="406"/>
      <c r="AP302" s="406"/>
      <c r="AQ302" s="406"/>
      <c r="AR302" s="406"/>
      <c r="AS302" s="293">
        <f>SUM(AE302:AR302)</f>
        <v>1</v>
      </c>
    </row>
    <row r="303" spans="1:45" ht="15.5" outlineLevel="1">
      <c r="B303" s="291" t="s">
        <v>288</v>
      </c>
      <c r="C303" s="288" t="s">
        <v>163</v>
      </c>
      <c r="D303" s="292">
        <f>+'7.  Persistence Report'!AV173</f>
        <v>13713</v>
      </c>
      <c r="E303" s="292">
        <f>+'7.  Persistence Report'!AW173</f>
        <v>13713</v>
      </c>
      <c r="F303" s="292">
        <f>+'7.  Persistence Report'!AX173</f>
        <v>13713</v>
      </c>
      <c r="G303" s="292">
        <f>+'7.  Persistence Report'!AY173</f>
        <v>13713</v>
      </c>
      <c r="H303" s="292">
        <f>+'7.  Persistence Report'!AZ173</f>
        <v>13713</v>
      </c>
      <c r="I303" s="292">
        <f>+'7.  Persistence Report'!BA173</f>
        <v>13713</v>
      </c>
      <c r="J303" s="292">
        <f>+'7.  Persistence Report'!BB173</f>
        <v>13713</v>
      </c>
      <c r="K303" s="292">
        <f>+'7.  Persistence Report'!BC173</f>
        <v>13713</v>
      </c>
      <c r="L303" s="292">
        <f>+'7.  Persistence Report'!BD173</f>
        <v>13713</v>
      </c>
      <c r="M303" s="292">
        <f>+'7.  Persistence Report'!BE173</f>
        <v>13713</v>
      </c>
      <c r="N303" s="292">
        <f>+'7.  Persistence Report'!BF173</f>
        <v>13713</v>
      </c>
      <c r="O303" s="292">
        <f>+'7.  Persistence Report'!BG173</f>
        <v>13713</v>
      </c>
      <c r="P303" s="292">
        <f>+'7.  Persistence Report'!BH173</f>
        <v>13713</v>
      </c>
      <c r="Q303" s="288"/>
      <c r="R303" s="292">
        <f>+'7.  Persistence Report'!Q173</f>
        <v>4</v>
      </c>
      <c r="S303" s="292">
        <f>+'7.  Persistence Report'!R173</f>
        <v>4</v>
      </c>
      <c r="T303" s="292">
        <f>+'7.  Persistence Report'!S173</f>
        <v>4</v>
      </c>
      <c r="U303" s="292">
        <f>+'7.  Persistence Report'!T173</f>
        <v>4</v>
      </c>
      <c r="V303" s="292">
        <f>+'7.  Persistence Report'!U173</f>
        <v>4</v>
      </c>
      <c r="W303" s="292">
        <f>+'7.  Persistence Report'!V173</f>
        <v>4</v>
      </c>
      <c r="X303" s="292">
        <f>+'7.  Persistence Report'!W173</f>
        <v>4</v>
      </c>
      <c r="Y303" s="292">
        <f>+'7.  Persistence Report'!X173</f>
        <v>4</v>
      </c>
      <c r="Z303" s="292">
        <f>+'7.  Persistence Report'!Y173</f>
        <v>4</v>
      </c>
      <c r="AA303" s="292">
        <f>+'7.  Persistence Report'!Z173</f>
        <v>4</v>
      </c>
      <c r="AB303" s="292">
        <f>+'7.  Persistence Report'!AA173</f>
        <v>4</v>
      </c>
      <c r="AC303" s="292">
        <f>+'7.  Persistence Report'!AB173</f>
        <v>4</v>
      </c>
      <c r="AD303" s="292">
        <f>+'7.  Persistence Report'!AC173</f>
        <v>4</v>
      </c>
      <c r="AE303" s="407">
        <f>AE302</f>
        <v>1</v>
      </c>
      <c r="AF303" s="407">
        <f t="shared" ref="AF303" si="769">AF302</f>
        <v>0</v>
      </c>
      <c r="AG303" s="407">
        <f t="shared" ref="AG303" si="770">AG302</f>
        <v>0</v>
      </c>
      <c r="AH303" s="407">
        <f t="shared" ref="AH303" si="771">AH302</f>
        <v>0</v>
      </c>
      <c r="AI303" s="407">
        <f t="shared" ref="AI303" si="772">AI302</f>
        <v>0</v>
      </c>
      <c r="AJ303" s="407">
        <f t="shared" ref="AJ303" si="773">AJ302</f>
        <v>0</v>
      </c>
      <c r="AK303" s="407">
        <f t="shared" ref="AK303" si="774">AK302</f>
        <v>0</v>
      </c>
      <c r="AL303" s="407">
        <f t="shared" ref="AL303" si="775">AL302</f>
        <v>0</v>
      </c>
      <c r="AM303" s="407">
        <f t="shared" ref="AM303" si="776">AM302</f>
        <v>0</v>
      </c>
      <c r="AN303" s="407">
        <f t="shared" ref="AN303" si="777">AN302</f>
        <v>0</v>
      </c>
      <c r="AO303" s="407">
        <f t="shared" ref="AO303" si="778">AO302</f>
        <v>0</v>
      </c>
      <c r="AP303" s="407">
        <f t="shared" ref="AP303" si="779">AP302</f>
        <v>0</v>
      </c>
      <c r="AQ303" s="407">
        <f t="shared" ref="AQ303" si="780">AQ302</f>
        <v>0</v>
      </c>
      <c r="AR303" s="407">
        <f t="shared" ref="AR303" si="781">AR302</f>
        <v>0</v>
      </c>
      <c r="AS303" s="303"/>
    </row>
    <row r="304" spans="1:45" ht="15.5" outlineLevel="1">
      <c r="B304" s="291"/>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418"/>
      <c r="AF304" s="421"/>
      <c r="AG304" s="421"/>
      <c r="AH304" s="421"/>
      <c r="AI304" s="421"/>
      <c r="AJ304" s="421"/>
      <c r="AK304" s="421"/>
      <c r="AL304" s="421"/>
      <c r="AM304" s="421"/>
      <c r="AN304" s="421"/>
      <c r="AO304" s="421"/>
      <c r="AP304" s="421"/>
      <c r="AQ304" s="421"/>
      <c r="AR304" s="421"/>
      <c r="AS304" s="303"/>
    </row>
    <row r="305" spans="1:45" ht="15.5" outlineLevel="1">
      <c r="A305" s="511">
        <v>23</v>
      </c>
      <c r="B305" s="509" t="s">
        <v>115</v>
      </c>
      <c r="C305" s="288" t="s">
        <v>25</v>
      </c>
      <c r="D305" s="292"/>
      <c r="E305" s="292"/>
      <c r="F305" s="292"/>
      <c r="G305" s="292"/>
      <c r="H305" s="292"/>
      <c r="I305" s="292"/>
      <c r="J305" s="292"/>
      <c r="K305" s="292"/>
      <c r="L305" s="292"/>
      <c r="M305" s="292"/>
      <c r="N305" s="292"/>
      <c r="O305" s="292"/>
      <c r="P305" s="292"/>
      <c r="Q305" s="288"/>
      <c r="R305" s="292"/>
      <c r="S305" s="292"/>
      <c r="T305" s="292"/>
      <c r="U305" s="292"/>
      <c r="V305" s="292"/>
      <c r="W305" s="292"/>
      <c r="X305" s="292"/>
      <c r="Y305" s="292"/>
      <c r="Z305" s="292"/>
      <c r="AA305" s="292"/>
      <c r="AB305" s="292"/>
      <c r="AC305" s="292"/>
      <c r="AD305" s="292"/>
      <c r="AE305" s="406"/>
      <c r="AF305" s="406"/>
      <c r="AG305" s="406"/>
      <c r="AH305" s="406"/>
      <c r="AI305" s="406"/>
      <c r="AJ305" s="406"/>
      <c r="AK305" s="406"/>
      <c r="AL305" s="406"/>
      <c r="AM305" s="406"/>
      <c r="AN305" s="406"/>
      <c r="AO305" s="406"/>
      <c r="AP305" s="406"/>
      <c r="AQ305" s="406"/>
      <c r="AR305" s="406"/>
      <c r="AS305" s="293">
        <f>SUM(AE305:AR305)</f>
        <v>0</v>
      </c>
    </row>
    <row r="306" spans="1:45" ht="15.5" outlineLevel="1">
      <c r="B306" s="291" t="s">
        <v>288</v>
      </c>
      <c r="C306" s="288" t="s">
        <v>163</v>
      </c>
      <c r="D306" s="292"/>
      <c r="E306" s="292"/>
      <c r="F306" s="292"/>
      <c r="G306" s="292"/>
      <c r="H306" s="292"/>
      <c r="I306" s="292"/>
      <c r="J306" s="292"/>
      <c r="K306" s="292"/>
      <c r="L306" s="292"/>
      <c r="M306" s="292"/>
      <c r="N306" s="292"/>
      <c r="O306" s="292"/>
      <c r="P306" s="292"/>
      <c r="Q306" s="288"/>
      <c r="R306" s="292"/>
      <c r="S306" s="292"/>
      <c r="T306" s="292"/>
      <c r="U306" s="292"/>
      <c r="V306" s="292"/>
      <c r="W306" s="292"/>
      <c r="X306" s="292"/>
      <c r="Y306" s="292"/>
      <c r="Z306" s="292"/>
      <c r="AA306" s="292"/>
      <c r="AB306" s="292"/>
      <c r="AC306" s="292"/>
      <c r="AD306" s="292"/>
      <c r="AE306" s="407">
        <f>AE305</f>
        <v>0</v>
      </c>
      <c r="AF306" s="407">
        <f t="shared" ref="AF306" si="782">AF305</f>
        <v>0</v>
      </c>
      <c r="AG306" s="407">
        <f t="shared" ref="AG306" si="783">AG305</f>
        <v>0</v>
      </c>
      <c r="AH306" s="407">
        <f t="shared" ref="AH306" si="784">AH305</f>
        <v>0</v>
      </c>
      <c r="AI306" s="407">
        <f t="shared" ref="AI306" si="785">AI305</f>
        <v>0</v>
      </c>
      <c r="AJ306" s="407">
        <f t="shared" ref="AJ306" si="786">AJ305</f>
        <v>0</v>
      </c>
      <c r="AK306" s="407">
        <f t="shared" ref="AK306" si="787">AK305</f>
        <v>0</v>
      </c>
      <c r="AL306" s="407">
        <f t="shared" ref="AL306" si="788">AL305</f>
        <v>0</v>
      </c>
      <c r="AM306" s="407">
        <f t="shared" ref="AM306" si="789">AM305</f>
        <v>0</v>
      </c>
      <c r="AN306" s="407">
        <f t="shared" ref="AN306" si="790">AN305</f>
        <v>0</v>
      </c>
      <c r="AO306" s="407">
        <f t="shared" ref="AO306" si="791">AO305</f>
        <v>0</v>
      </c>
      <c r="AP306" s="407">
        <f t="shared" ref="AP306" si="792">AP305</f>
        <v>0</v>
      </c>
      <c r="AQ306" s="407">
        <f t="shared" ref="AQ306" si="793">AQ305</f>
        <v>0</v>
      </c>
      <c r="AR306" s="407">
        <f t="shared" ref="AR306" si="794">AR305</f>
        <v>0</v>
      </c>
      <c r="AS306" s="303"/>
    </row>
    <row r="307" spans="1:45" ht="15.5" outlineLevel="1">
      <c r="B307" s="319"/>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418"/>
      <c r="AF307" s="421"/>
      <c r="AG307" s="421"/>
      <c r="AH307" s="421"/>
      <c r="AI307" s="421"/>
      <c r="AJ307" s="421"/>
      <c r="AK307" s="421"/>
      <c r="AL307" s="421"/>
      <c r="AM307" s="421"/>
      <c r="AN307" s="421"/>
      <c r="AO307" s="421"/>
      <c r="AP307" s="421"/>
      <c r="AQ307" s="421"/>
      <c r="AR307" s="421"/>
      <c r="AS307" s="303"/>
    </row>
    <row r="308" spans="1:45" ht="15.5" outlineLevel="1">
      <c r="A308" s="511">
        <v>24</v>
      </c>
      <c r="B308" s="509" t="s">
        <v>116</v>
      </c>
      <c r="C308" s="288" t="s">
        <v>25</v>
      </c>
      <c r="D308" s="292">
        <f>+'7.  Persistence Report'!AV159</f>
        <v>2149231</v>
      </c>
      <c r="E308" s="292">
        <f>+'7.  Persistence Report'!AW159</f>
        <v>2149231</v>
      </c>
      <c r="F308" s="292">
        <f>+'7.  Persistence Report'!AX159</f>
        <v>2149231</v>
      </c>
      <c r="G308" s="292">
        <f>+'7.  Persistence Report'!AY159</f>
        <v>2149231</v>
      </c>
      <c r="H308" s="292">
        <f>+'7.  Persistence Report'!AZ159</f>
        <v>2149231</v>
      </c>
      <c r="I308" s="292">
        <f>+'7.  Persistence Report'!BA159</f>
        <v>2121872</v>
      </c>
      <c r="J308" s="292">
        <f>+'7.  Persistence Report'!BB159</f>
        <v>2121872</v>
      </c>
      <c r="K308" s="292">
        <f>+'7.  Persistence Report'!BC159</f>
        <v>2121872</v>
      </c>
      <c r="L308" s="292">
        <f>+'7.  Persistence Report'!BD159</f>
        <v>2121872</v>
      </c>
      <c r="M308" s="292">
        <f>+'7.  Persistence Report'!BE159</f>
        <v>1796920</v>
      </c>
      <c r="N308" s="292">
        <f>+'7.  Persistence Report'!BF159</f>
        <v>1796920</v>
      </c>
      <c r="O308" s="292">
        <f>+'7.  Persistence Report'!BG159</f>
        <v>1796687</v>
      </c>
      <c r="P308" s="292">
        <f>+'7.  Persistence Report'!BH159</f>
        <v>1777187</v>
      </c>
      <c r="Q308" s="288"/>
      <c r="R308" s="292">
        <f>+'7.  Persistence Report'!Q159</f>
        <v>183</v>
      </c>
      <c r="S308" s="292">
        <f>+'7.  Persistence Report'!R159</f>
        <v>183</v>
      </c>
      <c r="T308" s="292">
        <f>+'7.  Persistence Report'!S159</f>
        <v>183</v>
      </c>
      <c r="U308" s="292">
        <f>+'7.  Persistence Report'!T159</f>
        <v>183</v>
      </c>
      <c r="V308" s="292">
        <f>+'7.  Persistence Report'!U159</f>
        <v>183</v>
      </c>
      <c r="W308" s="292">
        <f>+'7.  Persistence Report'!V159</f>
        <v>167</v>
      </c>
      <c r="X308" s="292">
        <f>+'7.  Persistence Report'!W159</f>
        <v>167</v>
      </c>
      <c r="Y308" s="292">
        <f>+'7.  Persistence Report'!X159</f>
        <v>167</v>
      </c>
      <c r="Z308" s="292">
        <f>+'7.  Persistence Report'!Y159</f>
        <v>167</v>
      </c>
      <c r="AA308" s="292">
        <f>+'7.  Persistence Report'!Z159</f>
        <v>125</v>
      </c>
      <c r="AB308" s="292">
        <f>+'7.  Persistence Report'!AA159</f>
        <v>125</v>
      </c>
      <c r="AC308" s="292">
        <f>+'7.  Persistence Report'!AB159</f>
        <v>125</v>
      </c>
      <c r="AD308" s="292">
        <f>+'7.  Persistence Report'!AC159</f>
        <v>121</v>
      </c>
      <c r="AE308" s="406">
        <f>+'A. Rate Class Allocations'!W55</f>
        <v>1</v>
      </c>
      <c r="AF308" s="406"/>
      <c r="AG308" s="406"/>
      <c r="AH308" s="406"/>
      <c r="AI308" s="406"/>
      <c r="AJ308" s="406"/>
      <c r="AK308" s="406"/>
      <c r="AL308" s="406"/>
      <c r="AM308" s="406"/>
      <c r="AN308" s="406"/>
      <c r="AO308" s="406"/>
      <c r="AP308" s="406"/>
      <c r="AQ308" s="406"/>
      <c r="AR308" s="406"/>
      <c r="AS308" s="293">
        <f>SUM(AE308:AR308)</f>
        <v>1</v>
      </c>
    </row>
    <row r="309" spans="1:45" ht="15.5" outlineLevel="1">
      <c r="B309" s="291" t="s">
        <v>288</v>
      </c>
      <c r="C309" s="288" t="s">
        <v>163</v>
      </c>
      <c r="D309" s="292">
        <f>+'7.  Persistence Report'!AV174</f>
        <v>279990</v>
      </c>
      <c r="E309" s="292">
        <f>+'7.  Persistence Report'!AW174</f>
        <v>279990</v>
      </c>
      <c r="F309" s="292">
        <f>+'7.  Persistence Report'!AX174</f>
        <v>279990</v>
      </c>
      <c r="G309" s="292">
        <f>+'7.  Persistence Report'!AY174</f>
        <v>279990</v>
      </c>
      <c r="H309" s="292">
        <f>+'7.  Persistence Report'!AZ174</f>
        <v>279990</v>
      </c>
      <c r="I309" s="292">
        <f>+'7.  Persistence Report'!BA174</f>
        <v>276499</v>
      </c>
      <c r="J309" s="292">
        <f>+'7.  Persistence Report'!BB174</f>
        <v>276499</v>
      </c>
      <c r="K309" s="292">
        <f>+'7.  Persistence Report'!BC174</f>
        <v>276499</v>
      </c>
      <c r="L309" s="292">
        <f>+'7.  Persistence Report'!BD174</f>
        <v>276499</v>
      </c>
      <c r="M309" s="292">
        <f>+'7.  Persistence Report'!BE174</f>
        <v>229983</v>
      </c>
      <c r="N309" s="292">
        <f>+'7.  Persistence Report'!BF174</f>
        <v>229983</v>
      </c>
      <c r="O309" s="292">
        <f>+'7.  Persistence Report'!BG174</f>
        <v>229983</v>
      </c>
      <c r="P309" s="292">
        <f>+'7.  Persistence Report'!BH174</f>
        <v>225988</v>
      </c>
      <c r="Q309" s="288"/>
      <c r="R309" s="292">
        <f>+'7.  Persistence Report'!Q174</f>
        <v>24</v>
      </c>
      <c r="S309" s="292">
        <f>+'7.  Persistence Report'!R174</f>
        <v>24</v>
      </c>
      <c r="T309" s="292">
        <f>+'7.  Persistence Report'!S174</f>
        <v>24</v>
      </c>
      <c r="U309" s="292">
        <f>+'7.  Persistence Report'!T174</f>
        <v>24</v>
      </c>
      <c r="V309" s="292">
        <f>+'7.  Persistence Report'!U174</f>
        <v>24</v>
      </c>
      <c r="W309" s="292">
        <f>+'7.  Persistence Report'!V174</f>
        <v>22</v>
      </c>
      <c r="X309" s="292">
        <f>+'7.  Persistence Report'!W174</f>
        <v>22</v>
      </c>
      <c r="Y309" s="292">
        <f>+'7.  Persistence Report'!X174</f>
        <v>22</v>
      </c>
      <c r="Z309" s="292">
        <f>+'7.  Persistence Report'!Y174</f>
        <v>22</v>
      </c>
      <c r="AA309" s="292">
        <f>+'7.  Persistence Report'!Z174</f>
        <v>16</v>
      </c>
      <c r="AB309" s="292">
        <f>+'7.  Persistence Report'!AA174</f>
        <v>16</v>
      </c>
      <c r="AC309" s="292">
        <f>+'7.  Persistence Report'!AB174</f>
        <v>16</v>
      </c>
      <c r="AD309" s="292">
        <f>+'7.  Persistence Report'!AC174</f>
        <v>15</v>
      </c>
      <c r="AE309" s="407">
        <f>AE308</f>
        <v>1</v>
      </c>
      <c r="AF309" s="407">
        <f t="shared" ref="AF309" si="795">AF308</f>
        <v>0</v>
      </c>
      <c r="AG309" s="407">
        <f t="shared" ref="AG309" si="796">AG308</f>
        <v>0</v>
      </c>
      <c r="AH309" s="407">
        <f t="shared" ref="AH309" si="797">AH308</f>
        <v>0</v>
      </c>
      <c r="AI309" s="407">
        <f t="shared" ref="AI309" si="798">AI308</f>
        <v>0</v>
      </c>
      <c r="AJ309" s="407">
        <f t="shared" ref="AJ309" si="799">AJ308</f>
        <v>0</v>
      </c>
      <c r="AK309" s="407">
        <f t="shared" ref="AK309" si="800">AK308</f>
        <v>0</v>
      </c>
      <c r="AL309" s="407">
        <f t="shared" ref="AL309" si="801">AL308</f>
        <v>0</v>
      </c>
      <c r="AM309" s="407">
        <f t="shared" ref="AM309" si="802">AM308</f>
        <v>0</v>
      </c>
      <c r="AN309" s="407">
        <f t="shared" ref="AN309" si="803">AN308</f>
        <v>0</v>
      </c>
      <c r="AO309" s="407">
        <f t="shared" ref="AO309" si="804">AO308</f>
        <v>0</v>
      </c>
      <c r="AP309" s="407">
        <f t="shared" ref="AP309" si="805">AP308</f>
        <v>0</v>
      </c>
      <c r="AQ309" s="407">
        <f t="shared" ref="AQ309" si="806">AQ308</f>
        <v>0</v>
      </c>
      <c r="AR309" s="407">
        <f t="shared" ref="AR309" si="807">AR308</f>
        <v>0</v>
      </c>
      <c r="AS309" s="303"/>
    </row>
    <row r="310" spans="1:45" ht="15.5" outlineLevel="1">
      <c r="B310" s="291"/>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408"/>
      <c r="AF310" s="421"/>
      <c r="AG310" s="421"/>
      <c r="AH310" s="421"/>
      <c r="AI310" s="421"/>
      <c r="AJ310" s="421"/>
      <c r="AK310" s="421"/>
      <c r="AL310" s="421"/>
      <c r="AM310" s="421"/>
      <c r="AN310" s="421"/>
      <c r="AO310" s="421"/>
      <c r="AP310" s="421"/>
      <c r="AQ310" s="421"/>
      <c r="AR310" s="421"/>
      <c r="AS310" s="303"/>
    </row>
    <row r="311" spans="1:45" ht="15.5" outlineLevel="1">
      <c r="B311" s="285" t="s">
        <v>496</v>
      </c>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408"/>
      <c r="AF311" s="421"/>
      <c r="AG311" s="421"/>
      <c r="AH311" s="421"/>
      <c r="AI311" s="421"/>
      <c r="AJ311" s="421"/>
      <c r="AK311" s="421"/>
      <c r="AL311" s="421"/>
      <c r="AM311" s="421"/>
      <c r="AN311" s="421"/>
      <c r="AO311" s="421"/>
      <c r="AP311" s="421"/>
      <c r="AQ311" s="421"/>
      <c r="AR311" s="421"/>
      <c r="AS311" s="303"/>
    </row>
    <row r="312" spans="1:45" ht="15.5" outlineLevel="1">
      <c r="A312" s="511">
        <v>25</v>
      </c>
      <c r="B312" s="509" t="s">
        <v>117</v>
      </c>
      <c r="C312" s="288" t="s">
        <v>25</v>
      </c>
      <c r="D312" s="292">
        <f>+'7.  Persistence Report'!AV160</f>
        <v>13143</v>
      </c>
      <c r="E312" s="292">
        <f>+'7.  Persistence Report'!AW160</f>
        <v>13143</v>
      </c>
      <c r="F312" s="292">
        <f>+'7.  Persistence Report'!AX160</f>
        <v>13143</v>
      </c>
      <c r="G312" s="292">
        <f>+'7.  Persistence Report'!AY160</f>
        <v>13143</v>
      </c>
      <c r="H312" s="292">
        <f>+'7.  Persistence Report'!AZ160</f>
        <v>13143</v>
      </c>
      <c r="I312" s="292">
        <f>+'7.  Persistence Report'!BA160</f>
        <v>13143</v>
      </c>
      <c r="J312" s="292">
        <f>+'7.  Persistence Report'!BB160</f>
        <v>13143</v>
      </c>
      <c r="K312" s="292">
        <f>+'7.  Persistence Report'!BC160</f>
        <v>13143</v>
      </c>
      <c r="L312" s="292">
        <f>+'7.  Persistence Report'!BD160</f>
        <v>13143</v>
      </c>
      <c r="M312" s="292">
        <f>+'7.  Persistence Report'!BE160</f>
        <v>13143</v>
      </c>
      <c r="N312" s="292">
        <f>+'7.  Persistence Report'!BF160</f>
        <v>3245</v>
      </c>
      <c r="O312" s="292">
        <f>+'7.  Persistence Report'!BG160</f>
        <v>0</v>
      </c>
      <c r="P312" s="292">
        <f>+'7.  Persistence Report'!BH160</f>
        <v>0</v>
      </c>
      <c r="Q312" s="292">
        <v>12</v>
      </c>
      <c r="R312" s="292">
        <f>+'7.  Persistence Report'!Q160</f>
        <v>2</v>
      </c>
      <c r="S312" s="292">
        <f>+'7.  Persistence Report'!R160</f>
        <v>2</v>
      </c>
      <c r="T312" s="292">
        <f>+'7.  Persistence Report'!S160</f>
        <v>2</v>
      </c>
      <c r="U312" s="292">
        <f>+'7.  Persistence Report'!T160</f>
        <v>2</v>
      </c>
      <c r="V312" s="292">
        <f>+'7.  Persistence Report'!U160</f>
        <v>2</v>
      </c>
      <c r="W312" s="292">
        <f>+'7.  Persistence Report'!V160</f>
        <v>2</v>
      </c>
      <c r="X312" s="292">
        <f>+'7.  Persistence Report'!W160</f>
        <v>2</v>
      </c>
      <c r="Y312" s="292">
        <f>+'7.  Persistence Report'!X160</f>
        <v>2</v>
      </c>
      <c r="Z312" s="292">
        <f>+'7.  Persistence Report'!Y160</f>
        <v>2</v>
      </c>
      <c r="AA312" s="292">
        <f>+'7.  Persistence Report'!Z160</f>
        <v>2</v>
      </c>
      <c r="AB312" s="292">
        <f>+'7.  Persistence Report'!AA160</f>
        <v>0</v>
      </c>
      <c r="AC312" s="292">
        <f>+'7.  Persistence Report'!AB160</f>
        <v>0</v>
      </c>
      <c r="AD312" s="292">
        <f>+'7.  Persistence Report'!AC160</f>
        <v>0</v>
      </c>
      <c r="AE312" s="422"/>
      <c r="AF312" s="406"/>
      <c r="AG312" s="406">
        <f>+'A. Rate Class Allocations'!Y57</f>
        <v>1</v>
      </c>
      <c r="AH312" s="406"/>
      <c r="AI312" s="406"/>
      <c r="AJ312" s="406"/>
      <c r="AK312" s="406"/>
      <c r="AL312" s="406"/>
      <c r="AM312" s="411"/>
      <c r="AN312" s="411"/>
      <c r="AO312" s="411"/>
      <c r="AP312" s="411"/>
      <c r="AQ312" s="411"/>
      <c r="AR312" s="411"/>
      <c r="AS312" s="293">
        <f>SUM(AE312:AR312)</f>
        <v>1</v>
      </c>
    </row>
    <row r="313" spans="1:45" ht="15.5" outlineLevel="1">
      <c r="B313" s="291" t="s">
        <v>288</v>
      </c>
      <c r="C313" s="288" t="s">
        <v>163</v>
      </c>
      <c r="D313" s="292"/>
      <c r="E313" s="292"/>
      <c r="F313" s="292"/>
      <c r="G313" s="292"/>
      <c r="H313" s="292"/>
      <c r="I313" s="292"/>
      <c r="J313" s="292"/>
      <c r="K313" s="292"/>
      <c r="L313" s="292"/>
      <c r="M313" s="292"/>
      <c r="N313" s="292"/>
      <c r="O313" s="292"/>
      <c r="P313" s="292"/>
      <c r="Q313" s="292">
        <f>Q312</f>
        <v>12</v>
      </c>
      <c r="R313" s="292"/>
      <c r="S313" s="292"/>
      <c r="T313" s="292"/>
      <c r="U313" s="292"/>
      <c r="V313" s="292"/>
      <c r="W313" s="292"/>
      <c r="X313" s="292"/>
      <c r="Y313" s="292"/>
      <c r="Z313" s="292"/>
      <c r="AA313" s="292"/>
      <c r="AB313" s="292"/>
      <c r="AC313" s="292"/>
      <c r="AD313" s="292"/>
      <c r="AE313" s="407">
        <f>AE312</f>
        <v>0</v>
      </c>
      <c r="AF313" s="407">
        <f t="shared" ref="AF313" si="808">AF312</f>
        <v>0</v>
      </c>
      <c r="AG313" s="407">
        <f t="shared" ref="AG313" si="809">AG312</f>
        <v>1</v>
      </c>
      <c r="AH313" s="407">
        <f t="shared" ref="AH313" si="810">AH312</f>
        <v>0</v>
      </c>
      <c r="AI313" s="407">
        <f t="shared" ref="AI313" si="811">AI312</f>
        <v>0</v>
      </c>
      <c r="AJ313" s="407">
        <f t="shared" ref="AJ313" si="812">AJ312</f>
        <v>0</v>
      </c>
      <c r="AK313" s="407">
        <f t="shared" ref="AK313" si="813">AK312</f>
        <v>0</v>
      </c>
      <c r="AL313" s="407">
        <f t="shared" ref="AL313" si="814">AL312</f>
        <v>0</v>
      </c>
      <c r="AM313" s="407">
        <f t="shared" ref="AM313" si="815">AM312</f>
        <v>0</v>
      </c>
      <c r="AN313" s="407">
        <f t="shared" ref="AN313" si="816">AN312</f>
        <v>0</v>
      </c>
      <c r="AO313" s="407">
        <f t="shared" ref="AO313" si="817">AO312</f>
        <v>0</v>
      </c>
      <c r="AP313" s="407">
        <f t="shared" ref="AP313" si="818">AP312</f>
        <v>0</v>
      </c>
      <c r="AQ313" s="407">
        <f t="shared" ref="AQ313" si="819">AQ312</f>
        <v>0</v>
      </c>
      <c r="AR313" s="407">
        <f t="shared" ref="AR313" si="820">AR312</f>
        <v>0</v>
      </c>
      <c r="AS313" s="303"/>
    </row>
    <row r="314" spans="1:45" ht="15.5" outlineLevel="1">
      <c r="B314" s="291"/>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408"/>
      <c r="AF314" s="421"/>
      <c r="AG314" s="421"/>
      <c r="AH314" s="421"/>
      <c r="AI314" s="421"/>
      <c r="AJ314" s="421"/>
      <c r="AK314" s="421"/>
      <c r="AL314" s="421"/>
      <c r="AM314" s="421"/>
      <c r="AN314" s="421"/>
      <c r="AO314" s="421"/>
      <c r="AP314" s="421"/>
      <c r="AQ314" s="421"/>
      <c r="AR314" s="421"/>
      <c r="AS314" s="303"/>
    </row>
    <row r="315" spans="1:45" ht="15.5" outlineLevel="1">
      <c r="A315" s="511">
        <v>26</v>
      </c>
      <c r="B315" s="509" t="s">
        <v>118</v>
      </c>
      <c r="C315" s="288" t="s">
        <v>25</v>
      </c>
      <c r="D315" s="292">
        <f>+'7.  Persistence Report'!AV161</f>
        <v>15706504</v>
      </c>
      <c r="E315" s="292">
        <f>+'7.  Persistence Report'!AW161</f>
        <v>15551202</v>
      </c>
      <c r="F315" s="292">
        <f>+'7.  Persistence Report'!AX161</f>
        <v>15551202</v>
      </c>
      <c r="G315" s="292">
        <f>+'7.  Persistence Report'!AY161</f>
        <v>15551202</v>
      </c>
      <c r="H315" s="292">
        <f>+'7.  Persistence Report'!AZ161</f>
        <v>15551202</v>
      </c>
      <c r="I315" s="292">
        <f>+'7.  Persistence Report'!BA161</f>
        <v>15267841</v>
      </c>
      <c r="J315" s="292">
        <f>+'7.  Persistence Report'!BB161</f>
        <v>15267841</v>
      </c>
      <c r="K315" s="292">
        <f>+'7.  Persistence Report'!BC161</f>
        <v>15267841</v>
      </c>
      <c r="L315" s="292">
        <f>+'7.  Persistence Report'!BD161</f>
        <v>15207648</v>
      </c>
      <c r="M315" s="292">
        <f>+'7.  Persistence Report'!BE161</f>
        <v>15207648</v>
      </c>
      <c r="N315" s="292">
        <f>+'7.  Persistence Report'!BF161</f>
        <v>15033628</v>
      </c>
      <c r="O315" s="292">
        <f>+'7.  Persistence Report'!BG161</f>
        <v>12956717</v>
      </c>
      <c r="P315" s="292">
        <f>+'7.  Persistence Report'!BH161</f>
        <v>2061112</v>
      </c>
      <c r="Q315" s="292">
        <v>12</v>
      </c>
      <c r="R315" s="292">
        <f>+'7.  Persistence Report'!Q161</f>
        <v>1350</v>
      </c>
      <c r="S315" s="292">
        <f>+'7.  Persistence Report'!R161</f>
        <v>1323</v>
      </c>
      <c r="T315" s="292">
        <f>+'7.  Persistence Report'!S161</f>
        <v>1323</v>
      </c>
      <c r="U315" s="292">
        <f>+'7.  Persistence Report'!T161</f>
        <v>1323</v>
      </c>
      <c r="V315" s="292">
        <f>+'7.  Persistence Report'!U161</f>
        <v>1323</v>
      </c>
      <c r="W315" s="292">
        <f>+'7.  Persistence Report'!V161</f>
        <v>1283</v>
      </c>
      <c r="X315" s="292">
        <f>+'7.  Persistence Report'!W161</f>
        <v>1283</v>
      </c>
      <c r="Y315" s="292">
        <f>+'7.  Persistence Report'!X161</f>
        <v>1283</v>
      </c>
      <c r="Z315" s="292">
        <f>+'7.  Persistence Report'!Y161</f>
        <v>1270</v>
      </c>
      <c r="AA315" s="292">
        <f>+'7.  Persistence Report'!Z161</f>
        <v>1270</v>
      </c>
      <c r="AB315" s="292">
        <f>+'7.  Persistence Report'!AA161</f>
        <v>1248</v>
      </c>
      <c r="AC315" s="292">
        <f>+'7.  Persistence Report'!AB161</f>
        <v>804</v>
      </c>
      <c r="AD315" s="292">
        <f>+'7.  Persistence Report'!AC161</f>
        <v>320</v>
      </c>
      <c r="AE315" s="422"/>
      <c r="AF315" s="406">
        <f>+'A. Rate Class Allocations'!X58</f>
        <v>0.23</v>
      </c>
      <c r="AG315" s="406">
        <f>+'A. Rate Class Allocations'!Y58</f>
        <v>0.52700000000000002</v>
      </c>
      <c r="AH315" s="406">
        <f>+'A. Rate Class Allocations'!Z58</f>
        <v>2.8000000000000001E-2</v>
      </c>
      <c r="AI315" s="406"/>
      <c r="AJ315" s="406">
        <f>+'A. Rate Class Allocations'!AA58</f>
        <v>0</v>
      </c>
      <c r="AK315" s="406"/>
      <c r="AL315" s="406"/>
      <c r="AM315" s="411"/>
      <c r="AN315" s="411"/>
      <c r="AO315" s="411"/>
      <c r="AP315" s="411"/>
      <c r="AQ315" s="411"/>
      <c r="AR315" s="411"/>
      <c r="AS315" s="293">
        <f>SUM(AE315:AR315)</f>
        <v>0.78500000000000003</v>
      </c>
    </row>
    <row r="316" spans="1:45" ht="15.5" outlineLevel="1">
      <c r="B316" s="291" t="s">
        <v>288</v>
      </c>
      <c r="C316" s="288" t="s">
        <v>163</v>
      </c>
      <c r="D316" s="292">
        <f>+'7.  Persistence Report'!AV175</f>
        <v>6615008</v>
      </c>
      <c r="E316" s="292">
        <f>+'7.  Persistence Report'!AW175</f>
        <v>6770311</v>
      </c>
      <c r="F316" s="292">
        <f>+'7.  Persistence Report'!AX175</f>
        <v>7973235</v>
      </c>
      <c r="G316" s="292">
        <f>+'7.  Persistence Report'!AY175</f>
        <v>7973235</v>
      </c>
      <c r="H316" s="292">
        <f>+'7.  Persistence Report'!AZ175</f>
        <v>7973235</v>
      </c>
      <c r="I316" s="292">
        <f>+'7.  Persistence Report'!BA175</f>
        <v>7889841</v>
      </c>
      <c r="J316" s="292">
        <f>+'7.  Persistence Report'!BB175</f>
        <v>7889841</v>
      </c>
      <c r="K316" s="292">
        <f>+'7.  Persistence Report'!BC175</f>
        <v>7889841</v>
      </c>
      <c r="L316" s="292">
        <f>+'7.  Persistence Report'!BD175</f>
        <v>7872557</v>
      </c>
      <c r="M316" s="292">
        <f>+'7.  Persistence Report'!BE175</f>
        <v>7872557</v>
      </c>
      <c r="N316" s="292">
        <f>+'7.  Persistence Report'!BF175</f>
        <v>7507872</v>
      </c>
      <c r="O316" s="292">
        <f>+'7.  Persistence Report'!BG175</f>
        <v>2192391</v>
      </c>
      <c r="P316" s="292">
        <f>+'7.  Persistence Report'!BH175</f>
        <v>484318</v>
      </c>
      <c r="Q316" s="292">
        <f>Q315</f>
        <v>12</v>
      </c>
      <c r="R316" s="292">
        <f>+'7.  Persistence Report'!Q175</f>
        <v>2073</v>
      </c>
      <c r="S316" s="292">
        <f>+'7.  Persistence Report'!R175</f>
        <v>2100</v>
      </c>
      <c r="T316" s="292">
        <f>+'7.  Persistence Report'!S175</f>
        <v>2576</v>
      </c>
      <c r="U316" s="292">
        <f>+'7.  Persistence Report'!T175</f>
        <v>2576</v>
      </c>
      <c r="V316" s="292">
        <f>+'7.  Persistence Report'!U175</f>
        <v>2576</v>
      </c>
      <c r="W316" s="292">
        <f>+'7.  Persistence Report'!V175</f>
        <v>2563</v>
      </c>
      <c r="X316" s="292">
        <f>+'7.  Persistence Report'!W175</f>
        <v>2563</v>
      </c>
      <c r="Y316" s="292">
        <f>+'7.  Persistence Report'!X175</f>
        <v>2563</v>
      </c>
      <c r="Z316" s="292">
        <f>+'7.  Persistence Report'!Y175</f>
        <v>2562</v>
      </c>
      <c r="AA316" s="292">
        <f>+'7.  Persistence Report'!Z175</f>
        <v>2562</v>
      </c>
      <c r="AB316" s="292">
        <f>+'7.  Persistence Report'!AA175</f>
        <v>2507</v>
      </c>
      <c r="AC316" s="292">
        <f>+'7.  Persistence Report'!AB175</f>
        <v>358</v>
      </c>
      <c r="AD316" s="292">
        <f>+'7.  Persistence Report'!AC175</f>
        <v>112</v>
      </c>
      <c r="AE316" s="407">
        <f>AE315</f>
        <v>0</v>
      </c>
      <c r="AF316" s="407">
        <f t="shared" ref="AF316:AF317" si="821">AF315</f>
        <v>0.23</v>
      </c>
      <c r="AG316" s="407">
        <f t="shared" ref="AG316:AG317" si="822">AG315</f>
        <v>0.52700000000000002</v>
      </c>
      <c r="AH316" s="407">
        <f t="shared" ref="AH316:AH317" si="823">AH315</f>
        <v>2.8000000000000001E-2</v>
      </c>
      <c r="AI316" s="407">
        <f t="shared" ref="AI316:AI317" si="824">AI315</f>
        <v>0</v>
      </c>
      <c r="AJ316" s="407">
        <f t="shared" ref="AJ316:AJ319" si="825">AJ315</f>
        <v>0</v>
      </c>
      <c r="AK316" s="407">
        <f t="shared" ref="AK316:AK319" si="826">AK315</f>
        <v>0</v>
      </c>
      <c r="AL316" s="407">
        <f t="shared" ref="AL316:AL319" si="827">AL315</f>
        <v>0</v>
      </c>
      <c r="AM316" s="407">
        <f t="shared" ref="AM316:AM319" si="828">AM315</f>
        <v>0</v>
      </c>
      <c r="AN316" s="407">
        <f t="shared" ref="AN316:AN319" si="829">AN315</f>
        <v>0</v>
      </c>
      <c r="AO316" s="407">
        <f t="shared" ref="AO316:AO319" si="830">AO315</f>
        <v>0</v>
      </c>
      <c r="AP316" s="407">
        <f t="shared" ref="AP316:AP319" si="831">AP315</f>
        <v>0</v>
      </c>
      <c r="AQ316" s="407">
        <f t="shared" ref="AQ316:AQ319" si="832">AQ315</f>
        <v>0</v>
      </c>
      <c r="AR316" s="407">
        <f t="shared" ref="AR316:AR319" si="833">AR315</f>
        <v>0</v>
      </c>
      <c r="AS316" s="303"/>
    </row>
    <row r="317" spans="1:45" ht="15.5" outlineLevel="1">
      <c r="B317" s="1228" t="s">
        <v>288</v>
      </c>
      <c r="C317" s="1232" t="s">
        <v>2776</v>
      </c>
      <c r="D317" s="292">
        <f>+'7.  Persistence Report'!AV187</f>
        <v>1099943.98157311</v>
      </c>
      <c r="E317" s="292">
        <f>+'7.  Persistence Report'!AW187</f>
        <v>1099943.98157311</v>
      </c>
      <c r="F317" s="292">
        <f>+'7.  Persistence Report'!AX187</f>
        <v>1094504.6440381084</v>
      </c>
      <c r="G317" s="292">
        <f>+'7.  Persistence Report'!AY187</f>
        <v>1094504.6440381084</v>
      </c>
      <c r="H317" s="292">
        <f>+'7.  Persistence Report'!AZ187</f>
        <v>1094504.6440381084</v>
      </c>
      <c r="I317" s="292">
        <f>+'7.  Persistence Report'!BA187</f>
        <v>1094475.3974014758</v>
      </c>
      <c r="J317" s="292">
        <f>+'7.  Persistence Report'!BB187</f>
        <v>0</v>
      </c>
      <c r="K317" s="292">
        <f>+'7.  Persistence Report'!BC187</f>
        <v>0</v>
      </c>
      <c r="L317" s="292">
        <f>+'7.  Persistence Report'!BD187</f>
        <v>0</v>
      </c>
      <c r="M317" s="292">
        <f>+'7.  Persistence Report'!BE187</f>
        <v>0</v>
      </c>
      <c r="N317" s="292">
        <f>+'7.  Persistence Report'!BF187</f>
        <v>0</v>
      </c>
      <c r="O317" s="292">
        <f>+'7.  Persistence Report'!BG187</f>
        <v>0</v>
      </c>
      <c r="P317" s="292">
        <f>+'7.  Persistence Report'!BH187</f>
        <v>0</v>
      </c>
      <c r="Q317" s="292">
        <f>Q316</f>
        <v>12</v>
      </c>
      <c r="R317" s="292">
        <f>+'7.  Persistence Report'!Q187</f>
        <v>168.67621910759252</v>
      </c>
      <c r="S317" s="292">
        <f>+'7.  Persistence Report'!R187</f>
        <v>168.67621155092647</v>
      </c>
      <c r="T317" s="292">
        <f>+'7.  Persistence Report'!S187</f>
        <v>181.4059825153131</v>
      </c>
      <c r="U317" s="292">
        <f>+'7.  Persistence Report'!T187</f>
        <v>181.4059825153131</v>
      </c>
      <c r="V317" s="292">
        <f>+'7.  Persistence Report'!U187</f>
        <v>181.4059825153131</v>
      </c>
      <c r="W317" s="292">
        <f>+'7.  Persistence Report'!V187</f>
        <v>181.76915886512631</v>
      </c>
      <c r="X317" s="292">
        <f>+'7.  Persistence Report'!W187</f>
        <v>0</v>
      </c>
      <c r="Y317" s="292">
        <f>+'7.  Persistence Report'!X187</f>
        <v>0</v>
      </c>
      <c r="Z317" s="292">
        <f>+'7.  Persistence Report'!Y187</f>
        <v>0</v>
      </c>
      <c r="AA317" s="292">
        <f>+'7.  Persistence Report'!Z187</f>
        <v>0</v>
      </c>
      <c r="AB317" s="292">
        <f>+'7.  Persistence Report'!AA187</f>
        <v>0</v>
      </c>
      <c r="AC317" s="292">
        <f>+'7.  Persistence Report'!AB187</f>
        <v>0</v>
      </c>
      <c r="AD317" s="292">
        <f>+'7.  Persistence Report'!AC187</f>
        <v>0</v>
      </c>
      <c r="AE317" s="407">
        <f>AE316</f>
        <v>0</v>
      </c>
      <c r="AF317" s="407">
        <f t="shared" si="821"/>
        <v>0.23</v>
      </c>
      <c r="AG317" s="407">
        <f t="shared" si="822"/>
        <v>0.52700000000000002</v>
      </c>
      <c r="AH317" s="407">
        <f t="shared" si="823"/>
        <v>2.8000000000000001E-2</v>
      </c>
      <c r="AI317" s="407">
        <f t="shared" si="824"/>
        <v>0</v>
      </c>
      <c r="AJ317" s="407">
        <f t="shared" si="825"/>
        <v>0</v>
      </c>
      <c r="AK317" s="407">
        <f t="shared" si="826"/>
        <v>0</v>
      </c>
      <c r="AL317" s="407">
        <f t="shared" si="827"/>
        <v>0</v>
      </c>
      <c r="AM317" s="407">
        <f t="shared" si="828"/>
        <v>0</v>
      </c>
      <c r="AN317" s="407">
        <f t="shared" si="829"/>
        <v>0</v>
      </c>
      <c r="AO317" s="407">
        <f t="shared" si="830"/>
        <v>0</v>
      </c>
      <c r="AP317" s="407">
        <f t="shared" si="831"/>
        <v>0</v>
      </c>
      <c r="AQ317" s="407">
        <f t="shared" si="832"/>
        <v>0</v>
      </c>
      <c r="AR317" s="407">
        <f t="shared" si="833"/>
        <v>0</v>
      </c>
      <c r="AS317" s="303"/>
    </row>
    <row r="318" spans="1:45" ht="15.5" outlineLevel="1">
      <c r="B318" s="1228" t="s">
        <v>288</v>
      </c>
      <c r="C318" s="1232" t="s">
        <v>2820</v>
      </c>
      <c r="D318" s="292">
        <f>+'7.  Persistence Report'!AV195</f>
        <v>286209.10691093031</v>
      </c>
      <c r="E318" s="292">
        <f>+'7.  Persistence Report'!AW195</f>
        <v>286209.10691093031</v>
      </c>
      <c r="F318" s="292">
        <f>+'7.  Persistence Report'!AX195</f>
        <v>284793.77307197108</v>
      </c>
      <c r="G318" s="292">
        <f>+'7.  Persistence Report'!AY195</f>
        <v>284793.77307197108</v>
      </c>
      <c r="H318" s="292">
        <f>+'7.  Persistence Report'!AZ195</f>
        <v>284793.77307197108</v>
      </c>
      <c r="I318" s="292">
        <f>+'7.  Persistence Report'!BA195</f>
        <v>284786.16299919388</v>
      </c>
      <c r="J318" s="292">
        <f>+'7.  Persistence Report'!BB195</f>
        <v>0</v>
      </c>
      <c r="K318" s="292">
        <f>+'7.  Persistence Report'!BC195</f>
        <v>0</v>
      </c>
      <c r="L318" s="292">
        <f>+'7.  Persistence Report'!BD195</f>
        <v>0</v>
      </c>
      <c r="M318" s="292">
        <f>+'7.  Persistence Report'!BE195</f>
        <v>0</v>
      </c>
      <c r="N318" s="292">
        <f>+'7.  Persistence Report'!BF195</f>
        <v>0</v>
      </c>
      <c r="O318" s="292">
        <f>+'7.  Persistence Report'!BG195</f>
        <v>0</v>
      </c>
      <c r="P318" s="292">
        <f>+'7.  Persistence Report'!BH195</f>
        <v>0</v>
      </c>
      <c r="Q318" s="292">
        <f>Q317</f>
        <v>12</v>
      </c>
      <c r="R318" s="292">
        <f>+'7.  Persistence Report'!Q195</f>
        <v>37.069461755888597</v>
      </c>
      <c r="S318" s="292">
        <f>+'7.  Persistence Report'!R195</f>
        <v>37.069461755888597</v>
      </c>
      <c r="T318" s="292">
        <f>+'7.  Persistence Report'!S195</f>
        <v>36.88614940716085</v>
      </c>
      <c r="U318" s="292">
        <f>+'7.  Persistence Report'!T195</f>
        <v>36.88614940716085</v>
      </c>
      <c r="V318" s="292">
        <f>+'7.  Persistence Report'!U195</f>
        <v>36.88614940716085</v>
      </c>
      <c r="W318" s="292">
        <f>+'7.  Persistence Report'!V195</f>
        <v>36.885163759622174</v>
      </c>
      <c r="X318" s="292">
        <f>+'7.  Persistence Report'!W195</f>
        <v>0</v>
      </c>
      <c r="Y318" s="292">
        <f>+'7.  Persistence Report'!X195</f>
        <v>0</v>
      </c>
      <c r="Z318" s="292">
        <f>+'7.  Persistence Report'!Y195</f>
        <v>0</v>
      </c>
      <c r="AA318" s="292">
        <f>+'7.  Persistence Report'!Z195</f>
        <v>0</v>
      </c>
      <c r="AB318" s="292">
        <f>+'7.  Persistence Report'!AA195</f>
        <v>0</v>
      </c>
      <c r="AC318" s="292">
        <f>+'7.  Persistence Report'!AB195</f>
        <v>0</v>
      </c>
      <c r="AD318" s="292">
        <f>+'7.  Persistence Report'!AC195</f>
        <v>0</v>
      </c>
      <c r="AE318" s="407">
        <f>AE317</f>
        <v>0</v>
      </c>
      <c r="AF318" s="1201">
        <f>AF317*0+'A. Rate Class Allocations'!O75</f>
        <v>0.38148271194172684</v>
      </c>
      <c r="AG318" s="1201">
        <f>AG317*0+'A. Rate Class Allocations'!P75</f>
        <v>0.53960162839476167</v>
      </c>
      <c r="AH318" s="1201">
        <f>AH317*0+'A. Rate Class Allocations'!Q75</f>
        <v>0</v>
      </c>
      <c r="AI318" s="1201">
        <f>AI317*0+'A. Rate Class Allocations'!R75</f>
        <v>7.8915659663511356E-2</v>
      </c>
      <c r="AJ318" s="407">
        <f t="shared" si="825"/>
        <v>0</v>
      </c>
      <c r="AK318" s="407">
        <f t="shared" si="826"/>
        <v>0</v>
      </c>
      <c r="AL318" s="407">
        <f t="shared" si="827"/>
        <v>0</v>
      </c>
      <c r="AM318" s="407">
        <f t="shared" si="828"/>
        <v>0</v>
      </c>
      <c r="AN318" s="407">
        <f t="shared" si="829"/>
        <v>0</v>
      </c>
      <c r="AO318" s="407">
        <f t="shared" si="830"/>
        <v>0</v>
      </c>
      <c r="AP318" s="407">
        <f t="shared" si="831"/>
        <v>0</v>
      </c>
      <c r="AQ318" s="407">
        <f t="shared" si="832"/>
        <v>0</v>
      </c>
      <c r="AR318" s="407">
        <f t="shared" si="833"/>
        <v>0</v>
      </c>
      <c r="AS318" s="303"/>
    </row>
    <row r="319" spans="1:45" ht="15.5" outlineLevel="1">
      <c r="B319" s="1228" t="s">
        <v>288</v>
      </c>
      <c r="C319" s="1232" t="s">
        <v>2820</v>
      </c>
      <c r="D319" s="292">
        <f>+'7.  Persistence Report'!AV204</f>
        <v>130697.9444666721</v>
      </c>
      <c r="E319" s="292">
        <f>+'7.  Persistence Report'!AW204</f>
        <v>130697.9444666721</v>
      </c>
      <c r="F319" s="292">
        <f>+'7.  Persistence Report'!AX204</f>
        <v>130051.62952064327</v>
      </c>
      <c r="G319" s="292">
        <f>+'7.  Persistence Report'!AY204</f>
        <v>130051.62952064327</v>
      </c>
      <c r="H319" s="292">
        <f>+'7.  Persistence Report'!AZ204</f>
        <v>130051.62952064327</v>
      </c>
      <c r="I319" s="292">
        <f>+'7.  Persistence Report'!BA204</f>
        <v>130048.15436613141</v>
      </c>
      <c r="J319" s="292">
        <f>+'7.  Persistence Report'!BB204</f>
        <v>0</v>
      </c>
      <c r="K319" s="292">
        <f>+'7.  Persistence Report'!BC204</f>
        <v>0</v>
      </c>
      <c r="L319" s="292">
        <f>+'7.  Persistence Report'!BD204</f>
        <v>0</v>
      </c>
      <c r="M319" s="292">
        <f>+'7.  Persistence Report'!BE204</f>
        <v>0</v>
      </c>
      <c r="N319" s="292">
        <f>+'7.  Persistence Report'!BF204</f>
        <v>0</v>
      </c>
      <c r="O319" s="292">
        <f>+'7.  Persistence Report'!BG204</f>
        <v>0</v>
      </c>
      <c r="P319" s="292">
        <f>+'7.  Persistence Report'!BH204</f>
        <v>0</v>
      </c>
      <c r="Q319" s="292">
        <f>Q318</f>
        <v>12</v>
      </c>
      <c r="R319" s="292">
        <f>+'7.  Persistence Report'!Q204</f>
        <v>31.721464325481755</v>
      </c>
      <c r="S319" s="292">
        <f>+'7.  Persistence Report'!R204</f>
        <v>31.721464325481755</v>
      </c>
      <c r="T319" s="292">
        <f>+'7.  Persistence Report'!S204</f>
        <v>31.564598380977884</v>
      </c>
      <c r="U319" s="292">
        <f>+'7.  Persistence Report'!T204</f>
        <v>31.564598380977884</v>
      </c>
      <c r="V319" s="292">
        <f>+'7.  Persistence Report'!U204</f>
        <v>31.564598380977884</v>
      </c>
      <c r="W319" s="292">
        <f>+'7.  Persistence Report'!V204</f>
        <v>31.56375493244223</v>
      </c>
      <c r="X319" s="292">
        <f>+'7.  Persistence Report'!W204</f>
        <v>0</v>
      </c>
      <c r="Y319" s="292">
        <f>+'7.  Persistence Report'!X204</f>
        <v>0</v>
      </c>
      <c r="Z319" s="292">
        <f>+'7.  Persistence Report'!Y204</f>
        <v>0</v>
      </c>
      <c r="AA319" s="292">
        <f>+'7.  Persistence Report'!Z204</f>
        <v>0</v>
      </c>
      <c r="AB319" s="292">
        <f>+'7.  Persistence Report'!AA204</f>
        <v>0</v>
      </c>
      <c r="AC319" s="292">
        <f>+'7.  Persistence Report'!AB204</f>
        <v>0</v>
      </c>
      <c r="AD319" s="292">
        <f>+'7.  Persistence Report'!AC204</f>
        <v>0</v>
      </c>
      <c r="AE319" s="407">
        <f>AE318</f>
        <v>0</v>
      </c>
      <c r="AF319" s="1201">
        <f>AF318*0+'A. Rate Class Allocations'!O88</f>
        <v>0</v>
      </c>
      <c r="AG319" s="1201">
        <f>AG318*0+'A. Rate Class Allocations'!P88</f>
        <v>1</v>
      </c>
      <c r="AH319" s="1201">
        <f>AH318*0+'A. Rate Class Allocations'!Q88</f>
        <v>0</v>
      </c>
      <c r="AI319" s="1201">
        <f>AI318*0+'A. Rate Class Allocations'!R88</f>
        <v>0</v>
      </c>
      <c r="AJ319" s="407">
        <f t="shared" si="825"/>
        <v>0</v>
      </c>
      <c r="AK319" s="407">
        <f t="shared" si="826"/>
        <v>0</v>
      </c>
      <c r="AL319" s="407">
        <f t="shared" si="827"/>
        <v>0</v>
      </c>
      <c r="AM319" s="407">
        <f t="shared" si="828"/>
        <v>0</v>
      </c>
      <c r="AN319" s="407">
        <f t="shared" si="829"/>
        <v>0</v>
      </c>
      <c r="AO319" s="407">
        <f t="shared" si="830"/>
        <v>0</v>
      </c>
      <c r="AP319" s="407">
        <f t="shared" si="831"/>
        <v>0</v>
      </c>
      <c r="AQ319" s="407">
        <f t="shared" si="832"/>
        <v>0</v>
      </c>
      <c r="AR319" s="407">
        <f t="shared" si="833"/>
        <v>0</v>
      </c>
      <c r="AS319" s="303"/>
    </row>
    <row r="320" spans="1:45" s="1216" customFormat="1" ht="15.5" outlineLevel="1">
      <c r="A320" s="1210"/>
      <c r="B320" s="1211"/>
      <c r="C320" s="1212"/>
      <c r="D320" s="1212"/>
      <c r="E320" s="1212"/>
      <c r="F320" s="1212"/>
      <c r="G320" s="1212"/>
      <c r="H320" s="1212"/>
      <c r="I320" s="1212"/>
      <c r="J320" s="1212"/>
      <c r="K320" s="1212"/>
      <c r="L320" s="1212"/>
      <c r="M320" s="1212"/>
      <c r="N320" s="1212"/>
      <c r="O320" s="1212"/>
      <c r="P320" s="1212"/>
      <c r="Q320" s="1212"/>
      <c r="R320" s="1212"/>
      <c r="S320" s="1212"/>
      <c r="T320" s="1212"/>
      <c r="U320" s="1212"/>
      <c r="V320" s="1212"/>
      <c r="W320" s="1212"/>
      <c r="X320" s="1212"/>
      <c r="Y320" s="1212"/>
      <c r="Z320" s="1212"/>
      <c r="AA320" s="1212"/>
      <c r="AB320" s="1212"/>
      <c r="AC320" s="1212"/>
      <c r="AD320" s="1212"/>
      <c r="AE320" s="1213"/>
      <c r="AF320" s="1214"/>
      <c r="AG320" s="1214"/>
      <c r="AH320" s="1214"/>
      <c r="AI320" s="1214"/>
      <c r="AJ320" s="1214"/>
      <c r="AK320" s="1214"/>
      <c r="AL320" s="1214"/>
      <c r="AM320" s="1214"/>
      <c r="AN320" s="1214"/>
      <c r="AO320" s="1214"/>
      <c r="AP320" s="1214"/>
      <c r="AQ320" s="1214"/>
      <c r="AR320" s="1214"/>
      <c r="AS320" s="1215"/>
    </row>
    <row r="321" spans="1:45" ht="15.5" outlineLevel="1">
      <c r="A321" s="511">
        <v>27</v>
      </c>
      <c r="B321" s="509" t="s">
        <v>119</v>
      </c>
      <c r="C321" s="288" t="s">
        <v>25</v>
      </c>
      <c r="D321" s="292"/>
      <c r="E321" s="292"/>
      <c r="F321" s="292"/>
      <c r="G321" s="292"/>
      <c r="H321" s="292"/>
      <c r="I321" s="292"/>
      <c r="J321" s="292"/>
      <c r="K321" s="292"/>
      <c r="L321" s="292"/>
      <c r="M321" s="292"/>
      <c r="N321" s="292"/>
      <c r="O321" s="292"/>
      <c r="P321" s="292"/>
      <c r="Q321" s="292">
        <v>12</v>
      </c>
      <c r="R321" s="292"/>
      <c r="S321" s="292"/>
      <c r="T321" s="292"/>
      <c r="U321" s="292"/>
      <c r="V321" s="292"/>
      <c r="W321" s="292"/>
      <c r="X321" s="292"/>
      <c r="Y321" s="292"/>
      <c r="Z321" s="292"/>
      <c r="AA321" s="292"/>
      <c r="AB321" s="292"/>
      <c r="AC321" s="292"/>
      <c r="AD321" s="292"/>
      <c r="AE321" s="422"/>
      <c r="AF321" s="406"/>
      <c r="AG321" s="406"/>
      <c r="AH321" s="406"/>
      <c r="AI321" s="406"/>
      <c r="AJ321" s="406"/>
      <c r="AK321" s="406"/>
      <c r="AL321" s="406"/>
      <c r="AM321" s="411"/>
      <c r="AN321" s="411"/>
      <c r="AO321" s="411"/>
      <c r="AP321" s="411"/>
      <c r="AQ321" s="411"/>
      <c r="AR321" s="411"/>
      <c r="AS321" s="293">
        <f>SUM(AE321:AR321)</f>
        <v>0</v>
      </c>
    </row>
    <row r="322" spans="1:45" ht="15.5" outlineLevel="1">
      <c r="B322" s="291" t="s">
        <v>288</v>
      </c>
      <c r="C322" s="288" t="s">
        <v>163</v>
      </c>
      <c r="D322" s="292"/>
      <c r="E322" s="292"/>
      <c r="F322" s="292"/>
      <c r="G322" s="292"/>
      <c r="H322" s="292"/>
      <c r="I322" s="292"/>
      <c r="J322" s="292"/>
      <c r="K322" s="292"/>
      <c r="L322" s="292"/>
      <c r="M322" s="292"/>
      <c r="N322" s="292"/>
      <c r="O322" s="292"/>
      <c r="P322" s="292"/>
      <c r="Q322" s="292">
        <f>Q321</f>
        <v>12</v>
      </c>
      <c r="R322" s="292"/>
      <c r="S322" s="292"/>
      <c r="T322" s="292"/>
      <c r="U322" s="292"/>
      <c r="V322" s="292"/>
      <c r="W322" s="292"/>
      <c r="X322" s="292"/>
      <c r="Y322" s="292"/>
      <c r="Z322" s="292"/>
      <c r="AA322" s="292"/>
      <c r="AB322" s="292"/>
      <c r="AC322" s="292"/>
      <c r="AD322" s="292"/>
      <c r="AE322" s="407">
        <f>AE321</f>
        <v>0</v>
      </c>
      <c r="AF322" s="407">
        <f t="shared" ref="AF322" si="834">AF321</f>
        <v>0</v>
      </c>
      <c r="AG322" s="407">
        <f t="shared" ref="AG322" si="835">AG321</f>
        <v>0</v>
      </c>
      <c r="AH322" s="407">
        <f t="shared" ref="AH322" si="836">AH321</f>
        <v>0</v>
      </c>
      <c r="AI322" s="407">
        <f t="shared" ref="AI322" si="837">AI321</f>
        <v>0</v>
      </c>
      <c r="AJ322" s="407">
        <f t="shared" ref="AJ322" si="838">AJ321</f>
        <v>0</v>
      </c>
      <c r="AK322" s="407">
        <f t="shared" ref="AK322" si="839">AK321</f>
        <v>0</v>
      </c>
      <c r="AL322" s="407">
        <f t="shared" ref="AL322" si="840">AL321</f>
        <v>0</v>
      </c>
      <c r="AM322" s="407">
        <f t="shared" ref="AM322" si="841">AM321</f>
        <v>0</v>
      </c>
      <c r="AN322" s="407">
        <f t="shared" ref="AN322" si="842">AN321</f>
        <v>0</v>
      </c>
      <c r="AO322" s="407">
        <f t="shared" ref="AO322" si="843">AO321</f>
        <v>0</v>
      </c>
      <c r="AP322" s="407">
        <f t="shared" ref="AP322" si="844">AP321</f>
        <v>0</v>
      </c>
      <c r="AQ322" s="407">
        <f t="shared" ref="AQ322" si="845">AQ321</f>
        <v>0</v>
      </c>
      <c r="AR322" s="407">
        <f t="shared" ref="AR322" si="846">AR321</f>
        <v>0</v>
      </c>
      <c r="AS322" s="303"/>
    </row>
    <row r="323" spans="1:45" ht="15.5" outlineLevel="1">
      <c r="B323" s="291"/>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408"/>
      <c r="AF323" s="421"/>
      <c r="AG323" s="421"/>
      <c r="AH323" s="421"/>
      <c r="AI323" s="421"/>
      <c r="AJ323" s="421"/>
      <c r="AK323" s="421"/>
      <c r="AL323" s="421"/>
      <c r="AM323" s="421"/>
      <c r="AN323" s="421"/>
      <c r="AO323" s="421"/>
      <c r="AP323" s="421"/>
      <c r="AQ323" s="421"/>
      <c r="AR323" s="421"/>
      <c r="AS323" s="303"/>
    </row>
    <row r="324" spans="1:45" ht="31" outlineLevel="1">
      <c r="A324" s="511">
        <v>28</v>
      </c>
      <c r="B324" s="509" t="s">
        <v>120</v>
      </c>
      <c r="C324" s="288" t="s">
        <v>25</v>
      </c>
      <c r="D324" s="292"/>
      <c r="E324" s="292"/>
      <c r="F324" s="292"/>
      <c r="G324" s="292"/>
      <c r="H324" s="292"/>
      <c r="I324" s="292"/>
      <c r="J324" s="292"/>
      <c r="K324" s="292"/>
      <c r="L324" s="292"/>
      <c r="M324" s="292"/>
      <c r="N324" s="292"/>
      <c r="O324" s="292"/>
      <c r="P324" s="292"/>
      <c r="Q324" s="292">
        <v>12</v>
      </c>
      <c r="R324" s="292"/>
      <c r="S324" s="292"/>
      <c r="T324" s="292"/>
      <c r="U324" s="292"/>
      <c r="V324" s="292"/>
      <c r="W324" s="292"/>
      <c r="X324" s="292"/>
      <c r="Y324" s="292"/>
      <c r="Z324" s="292"/>
      <c r="AA324" s="292"/>
      <c r="AB324" s="292"/>
      <c r="AC324" s="292"/>
      <c r="AD324" s="292"/>
      <c r="AE324" s="422"/>
      <c r="AF324" s="406"/>
      <c r="AG324" s="406"/>
      <c r="AH324" s="406"/>
      <c r="AI324" s="406"/>
      <c r="AJ324" s="406"/>
      <c r="AK324" s="406"/>
      <c r="AL324" s="406"/>
      <c r="AM324" s="411"/>
      <c r="AN324" s="411"/>
      <c r="AO324" s="411"/>
      <c r="AP324" s="411"/>
      <c r="AQ324" s="411"/>
      <c r="AR324" s="411"/>
      <c r="AS324" s="293">
        <f>SUM(AE324:AR324)</f>
        <v>0</v>
      </c>
    </row>
    <row r="325" spans="1:45" ht="15.5" outlineLevel="1">
      <c r="B325" s="291" t="s">
        <v>288</v>
      </c>
      <c r="C325" s="288" t="s">
        <v>163</v>
      </c>
      <c r="D325" s="292"/>
      <c r="E325" s="292"/>
      <c r="F325" s="292"/>
      <c r="G325" s="292"/>
      <c r="H325" s="292"/>
      <c r="I325" s="292"/>
      <c r="J325" s="292"/>
      <c r="K325" s="292"/>
      <c r="L325" s="292"/>
      <c r="M325" s="292"/>
      <c r="N325" s="292"/>
      <c r="O325" s="292"/>
      <c r="P325" s="292"/>
      <c r="Q325" s="292">
        <f>Q324</f>
        <v>12</v>
      </c>
      <c r="R325" s="292"/>
      <c r="S325" s="292"/>
      <c r="T325" s="292"/>
      <c r="U325" s="292"/>
      <c r="V325" s="292"/>
      <c r="W325" s="292"/>
      <c r="X325" s="292"/>
      <c r="Y325" s="292"/>
      <c r="Z325" s="292"/>
      <c r="AA325" s="292"/>
      <c r="AB325" s="292"/>
      <c r="AC325" s="292"/>
      <c r="AD325" s="292"/>
      <c r="AE325" s="407">
        <f>AE324</f>
        <v>0</v>
      </c>
      <c r="AF325" s="407">
        <f t="shared" ref="AF325" si="847">AF324</f>
        <v>0</v>
      </c>
      <c r="AG325" s="407">
        <f t="shared" ref="AG325" si="848">AG324</f>
        <v>0</v>
      </c>
      <c r="AH325" s="407">
        <f t="shared" ref="AH325" si="849">AH324</f>
        <v>0</v>
      </c>
      <c r="AI325" s="407">
        <f t="shared" ref="AI325" si="850">AI324</f>
        <v>0</v>
      </c>
      <c r="AJ325" s="407">
        <f t="shared" ref="AJ325" si="851">AJ324</f>
        <v>0</v>
      </c>
      <c r="AK325" s="407">
        <f t="shared" ref="AK325" si="852">AK324</f>
        <v>0</v>
      </c>
      <c r="AL325" s="407">
        <f t="shared" ref="AL325" si="853">AL324</f>
        <v>0</v>
      </c>
      <c r="AM325" s="407">
        <f t="shared" ref="AM325" si="854">AM324</f>
        <v>0</v>
      </c>
      <c r="AN325" s="407">
        <f t="shared" ref="AN325" si="855">AN324</f>
        <v>0</v>
      </c>
      <c r="AO325" s="407">
        <f t="shared" ref="AO325" si="856">AO324</f>
        <v>0</v>
      </c>
      <c r="AP325" s="407">
        <f t="shared" ref="AP325" si="857">AP324</f>
        <v>0</v>
      </c>
      <c r="AQ325" s="407">
        <f t="shared" ref="AQ325" si="858">AQ324</f>
        <v>0</v>
      </c>
      <c r="AR325" s="407">
        <f t="shared" ref="AR325" si="859">AR324</f>
        <v>0</v>
      </c>
      <c r="AS325" s="303"/>
    </row>
    <row r="326" spans="1:45" ht="15.5" outlineLevel="1">
      <c r="B326" s="291"/>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408"/>
      <c r="AF326" s="421"/>
      <c r="AG326" s="421"/>
      <c r="AH326" s="421"/>
      <c r="AI326" s="421"/>
      <c r="AJ326" s="421"/>
      <c r="AK326" s="421"/>
      <c r="AL326" s="421"/>
      <c r="AM326" s="421"/>
      <c r="AN326" s="421"/>
      <c r="AO326" s="421"/>
      <c r="AP326" s="421"/>
      <c r="AQ326" s="421"/>
      <c r="AR326" s="421"/>
      <c r="AS326" s="303"/>
    </row>
    <row r="327" spans="1:45" ht="31" outlineLevel="1">
      <c r="A327" s="511">
        <v>29</v>
      </c>
      <c r="B327" s="509" t="s">
        <v>121</v>
      </c>
      <c r="C327" s="288" t="s">
        <v>25</v>
      </c>
      <c r="D327" s="292"/>
      <c r="E327" s="292"/>
      <c r="F327" s="292"/>
      <c r="G327" s="292"/>
      <c r="H327" s="292"/>
      <c r="I327" s="292"/>
      <c r="J327" s="292"/>
      <c r="K327" s="292"/>
      <c r="L327" s="292"/>
      <c r="M327" s="292"/>
      <c r="N327" s="292"/>
      <c r="O327" s="292"/>
      <c r="P327" s="292"/>
      <c r="Q327" s="292">
        <v>3</v>
      </c>
      <c r="R327" s="292"/>
      <c r="S327" s="292"/>
      <c r="T327" s="292"/>
      <c r="U327" s="292"/>
      <c r="V327" s="292"/>
      <c r="W327" s="292"/>
      <c r="X327" s="292"/>
      <c r="Y327" s="292"/>
      <c r="Z327" s="292"/>
      <c r="AA327" s="292"/>
      <c r="AB327" s="292"/>
      <c r="AC327" s="292"/>
      <c r="AD327" s="292"/>
      <c r="AE327" s="422"/>
      <c r="AF327" s="406"/>
      <c r="AG327" s="406"/>
      <c r="AH327" s="406"/>
      <c r="AI327" s="406"/>
      <c r="AJ327" s="406"/>
      <c r="AK327" s="406"/>
      <c r="AL327" s="406"/>
      <c r="AM327" s="411"/>
      <c r="AN327" s="411"/>
      <c r="AO327" s="411"/>
      <c r="AP327" s="411"/>
      <c r="AQ327" s="411"/>
      <c r="AR327" s="411"/>
      <c r="AS327" s="293">
        <f>SUM(AE327:AR327)</f>
        <v>0</v>
      </c>
    </row>
    <row r="328" spans="1:45" ht="15.5" outlineLevel="1">
      <c r="B328" s="291" t="s">
        <v>288</v>
      </c>
      <c r="C328" s="288" t="s">
        <v>163</v>
      </c>
      <c r="D328" s="292"/>
      <c r="E328" s="292"/>
      <c r="F328" s="292"/>
      <c r="G328" s="292"/>
      <c r="H328" s="292"/>
      <c r="I328" s="292"/>
      <c r="J328" s="292"/>
      <c r="K328" s="292"/>
      <c r="L328" s="292"/>
      <c r="M328" s="292"/>
      <c r="N328" s="292"/>
      <c r="O328" s="292"/>
      <c r="P328" s="292"/>
      <c r="Q328" s="292">
        <f>Q327</f>
        <v>3</v>
      </c>
      <c r="R328" s="292"/>
      <c r="S328" s="292"/>
      <c r="T328" s="292"/>
      <c r="U328" s="292"/>
      <c r="V328" s="292"/>
      <c r="W328" s="292"/>
      <c r="X328" s="292"/>
      <c r="Y328" s="292"/>
      <c r="Z328" s="292"/>
      <c r="AA328" s="292"/>
      <c r="AB328" s="292"/>
      <c r="AC328" s="292"/>
      <c r="AD328" s="292"/>
      <c r="AE328" s="407">
        <f>AE327</f>
        <v>0</v>
      </c>
      <c r="AF328" s="407">
        <f t="shared" ref="AF328" si="860">AF327</f>
        <v>0</v>
      </c>
      <c r="AG328" s="407">
        <f t="shared" ref="AG328" si="861">AG327</f>
        <v>0</v>
      </c>
      <c r="AH328" s="407">
        <f t="shared" ref="AH328" si="862">AH327</f>
        <v>0</v>
      </c>
      <c r="AI328" s="407">
        <f t="shared" ref="AI328" si="863">AI327</f>
        <v>0</v>
      </c>
      <c r="AJ328" s="407">
        <f t="shared" ref="AJ328" si="864">AJ327</f>
        <v>0</v>
      </c>
      <c r="AK328" s="407">
        <f t="shared" ref="AK328" si="865">AK327</f>
        <v>0</v>
      </c>
      <c r="AL328" s="407">
        <f t="shared" ref="AL328" si="866">AL327</f>
        <v>0</v>
      </c>
      <c r="AM328" s="407">
        <f t="shared" ref="AM328" si="867">AM327</f>
        <v>0</v>
      </c>
      <c r="AN328" s="407">
        <f t="shared" ref="AN328" si="868">AN327</f>
        <v>0</v>
      </c>
      <c r="AO328" s="407">
        <f t="shared" ref="AO328" si="869">AO327</f>
        <v>0</v>
      </c>
      <c r="AP328" s="407">
        <f t="shared" ref="AP328" si="870">AP327</f>
        <v>0</v>
      </c>
      <c r="AQ328" s="407">
        <f t="shared" ref="AQ328" si="871">AQ327</f>
        <v>0</v>
      </c>
      <c r="AR328" s="407">
        <f t="shared" ref="AR328" si="872">AR327</f>
        <v>0</v>
      </c>
      <c r="AS328" s="303"/>
    </row>
    <row r="329" spans="1:45" ht="15.5" outlineLevel="1">
      <c r="B329" s="291"/>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408"/>
      <c r="AF329" s="421"/>
      <c r="AG329" s="421"/>
      <c r="AH329" s="421"/>
      <c r="AI329" s="421"/>
      <c r="AJ329" s="421"/>
      <c r="AK329" s="421"/>
      <c r="AL329" s="421"/>
      <c r="AM329" s="421"/>
      <c r="AN329" s="421"/>
      <c r="AO329" s="421"/>
      <c r="AP329" s="421"/>
      <c r="AQ329" s="421"/>
      <c r="AR329" s="421"/>
      <c r="AS329" s="303"/>
    </row>
    <row r="330" spans="1:45" ht="31" outlineLevel="1">
      <c r="A330" s="511">
        <v>30</v>
      </c>
      <c r="B330" s="509" t="s">
        <v>122</v>
      </c>
      <c r="C330" s="288" t="s">
        <v>25</v>
      </c>
      <c r="D330" s="292">
        <f>+'7.  Persistence Report'!AV165</f>
        <v>439257</v>
      </c>
      <c r="E330" s="292">
        <f>+'7.  Persistence Report'!AW165</f>
        <v>439257</v>
      </c>
      <c r="F330" s="292">
        <f>+'7.  Persistence Report'!AX165</f>
        <v>439257</v>
      </c>
      <c r="G330" s="292">
        <f>+'7.  Persistence Report'!AY165</f>
        <v>439257</v>
      </c>
      <c r="H330" s="292">
        <f>+'7.  Persistence Report'!AZ165</f>
        <v>439257</v>
      </c>
      <c r="I330" s="292">
        <f>+'7.  Persistence Report'!BA165</f>
        <v>439257</v>
      </c>
      <c r="J330" s="292">
        <f>+'7.  Persistence Report'!BB165</f>
        <v>439257</v>
      </c>
      <c r="K330" s="292">
        <f>+'7.  Persistence Report'!BC165</f>
        <v>439257</v>
      </c>
      <c r="L330" s="292">
        <f>+'7.  Persistence Report'!BD165</f>
        <v>439257</v>
      </c>
      <c r="M330" s="292">
        <f>+'7.  Persistence Report'!BE165</f>
        <v>439257</v>
      </c>
      <c r="N330" s="292">
        <f>+'7.  Persistence Report'!BF165</f>
        <v>0</v>
      </c>
      <c r="O330" s="292">
        <f>+'7.  Persistence Report'!BG165</f>
        <v>0</v>
      </c>
      <c r="P330" s="292">
        <f>+'7.  Persistence Report'!BH165</f>
        <v>0</v>
      </c>
      <c r="Q330" s="292">
        <v>12</v>
      </c>
      <c r="R330" s="292">
        <f>+'7.  Persistence Report'!Q165</f>
        <v>38</v>
      </c>
      <c r="S330" s="292">
        <f>+'7.  Persistence Report'!R165</f>
        <v>38</v>
      </c>
      <c r="T330" s="292">
        <f>+'7.  Persistence Report'!S165</f>
        <v>38</v>
      </c>
      <c r="U330" s="292">
        <f>+'7.  Persistence Report'!T165</f>
        <v>38</v>
      </c>
      <c r="V330" s="292">
        <f>+'7.  Persistence Report'!U165</f>
        <v>38</v>
      </c>
      <c r="W330" s="292">
        <f>+'7.  Persistence Report'!V165</f>
        <v>38</v>
      </c>
      <c r="X330" s="292">
        <f>+'7.  Persistence Report'!W165</f>
        <v>38</v>
      </c>
      <c r="Y330" s="292">
        <f>+'7.  Persistence Report'!X165</f>
        <v>38</v>
      </c>
      <c r="Z330" s="292">
        <f>+'7.  Persistence Report'!Y165</f>
        <v>38</v>
      </c>
      <c r="AA330" s="292">
        <f>+'7.  Persistence Report'!Z165</f>
        <v>38</v>
      </c>
      <c r="AB330" s="292">
        <f>+'7.  Persistence Report'!AA165</f>
        <v>0</v>
      </c>
      <c r="AC330" s="292">
        <f>+'7.  Persistence Report'!AB165</f>
        <v>0</v>
      </c>
      <c r="AD330" s="292">
        <f>+'7.  Persistence Report'!AC165</f>
        <v>0</v>
      </c>
      <c r="AE330" s="422"/>
      <c r="AF330" s="406"/>
      <c r="AG330" s="406"/>
      <c r="AH330" s="406">
        <f>+'A. Rate Class Allocations'!Z60</f>
        <v>1</v>
      </c>
      <c r="AI330" s="406"/>
      <c r="AJ330" s="406"/>
      <c r="AK330" s="406"/>
      <c r="AL330" s="406"/>
      <c r="AM330" s="411"/>
      <c r="AN330" s="411"/>
      <c r="AO330" s="411"/>
      <c r="AP330" s="411"/>
      <c r="AQ330" s="411"/>
      <c r="AR330" s="411"/>
      <c r="AS330" s="293">
        <f>SUM(AE330:AR330)</f>
        <v>1</v>
      </c>
    </row>
    <row r="331" spans="1:45" ht="15.5" outlineLevel="1">
      <c r="B331" s="291" t="s">
        <v>288</v>
      </c>
      <c r="C331" s="288" t="s">
        <v>163</v>
      </c>
      <c r="D331" s="292">
        <f>+'7.  Persistence Report'!AV176</f>
        <v>1433063</v>
      </c>
      <c r="E331" s="292">
        <f>+'7.  Persistence Report'!AW176</f>
        <v>1433063</v>
      </c>
      <c r="F331" s="292">
        <f>+'7.  Persistence Report'!AX176</f>
        <v>1433063</v>
      </c>
      <c r="G331" s="292">
        <f>+'7.  Persistence Report'!AY176</f>
        <v>1433063</v>
      </c>
      <c r="H331" s="292">
        <f>+'7.  Persistence Report'!AZ176</f>
        <v>1433063</v>
      </c>
      <c r="I331" s="292">
        <f>+'7.  Persistence Report'!BA176</f>
        <v>1433063</v>
      </c>
      <c r="J331" s="292">
        <f>+'7.  Persistence Report'!BB176</f>
        <v>1433063</v>
      </c>
      <c r="K331" s="292">
        <f>+'7.  Persistence Report'!BC176</f>
        <v>1433063</v>
      </c>
      <c r="L331" s="292">
        <f>+'7.  Persistence Report'!BD176</f>
        <v>1433063</v>
      </c>
      <c r="M331" s="292">
        <f>+'7.  Persistence Report'!BE176</f>
        <v>1433063</v>
      </c>
      <c r="N331" s="292">
        <f>+'7.  Persistence Report'!BF176</f>
        <v>0</v>
      </c>
      <c r="O331" s="292">
        <f>+'7.  Persistence Report'!BG176</f>
        <v>0</v>
      </c>
      <c r="P331" s="292">
        <f>+'7.  Persistence Report'!BH176</f>
        <v>0</v>
      </c>
      <c r="Q331" s="1233">
        <f>Q330*0+5</f>
        <v>5</v>
      </c>
      <c r="R331" s="292">
        <f>+'7.  Persistence Report'!Q176</f>
        <v>528</v>
      </c>
      <c r="S331" s="292">
        <f>+'7.  Persistence Report'!R176</f>
        <v>528</v>
      </c>
      <c r="T331" s="292">
        <f>+'7.  Persistence Report'!S176</f>
        <v>528</v>
      </c>
      <c r="U331" s="292">
        <f>+'7.  Persistence Report'!T176</f>
        <v>528</v>
      </c>
      <c r="V331" s="292">
        <f>+'7.  Persistence Report'!U176</f>
        <v>528</v>
      </c>
      <c r="W331" s="292">
        <f>+'7.  Persistence Report'!V176</f>
        <v>528</v>
      </c>
      <c r="X331" s="292">
        <f>+'7.  Persistence Report'!W176</f>
        <v>528</v>
      </c>
      <c r="Y331" s="292">
        <f>+'7.  Persistence Report'!X176</f>
        <v>528</v>
      </c>
      <c r="Z331" s="292">
        <f>+'7.  Persistence Report'!Y176</f>
        <v>528</v>
      </c>
      <c r="AA331" s="292">
        <f>+'7.  Persistence Report'!Z176</f>
        <v>528</v>
      </c>
      <c r="AB331" s="292">
        <f>+'7.  Persistence Report'!AA176</f>
        <v>0</v>
      </c>
      <c r="AC331" s="292">
        <f>+'7.  Persistence Report'!AB176</f>
        <v>0</v>
      </c>
      <c r="AD331" s="292">
        <f>+'7.  Persistence Report'!AC176</f>
        <v>0</v>
      </c>
      <c r="AE331" s="407">
        <f>AE330</f>
        <v>0</v>
      </c>
      <c r="AF331" s="407">
        <f t="shared" ref="AF331" si="873">AF330</f>
        <v>0</v>
      </c>
      <c r="AG331" s="407">
        <f t="shared" ref="AG331" si="874">AG330</f>
        <v>0</v>
      </c>
      <c r="AH331" s="407">
        <f t="shared" ref="AH331" si="875">AH330</f>
        <v>1</v>
      </c>
      <c r="AI331" s="407">
        <f t="shared" ref="AI331" si="876">AI330</f>
        <v>0</v>
      </c>
      <c r="AJ331" s="407">
        <f t="shared" ref="AJ331" si="877">AJ330</f>
        <v>0</v>
      </c>
      <c r="AK331" s="407">
        <f t="shared" ref="AK331" si="878">AK330</f>
        <v>0</v>
      </c>
      <c r="AL331" s="407">
        <f t="shared" ref="AL331" si="879">AL330</f>
        <v>0</v>
      </c>
      <c r="AM331" s="407">
        <f t="shared" ref="AM331" si="880">AM330</f>
        <v>0</v>
      </c>
      <c r="AN331" s="407">
        <f t="shared" ref="AN331" si="881">AN330</f>
        <v>0</v>
      </c>
      <c r="AO331" s="407">
        <f t="shared" ref="AO331" si="882">AO330</f>
        <v>0</v>
      </c>
      <c r="AP331" s="407">
        <f t="shared" ref="AP331" si="883">AP330</f>
        <v>0</v>
      </c>
      <c r="AQ331" s="407">
        <f t="shared" ref="AQ331" si="884">AQ330</f>
        <v>0</v>
      </c>
      <c r="AR331" s="407">
        <f t="shared" ref="AR331" si="885">AR330</f>
        <v>0</v>
      </c>
      <c r="AS331" s="303"/>
    </row>
    <row r="332" spans="1:45" ht="15.5" outlineLevel="1">
      <c r="B332" s="291"/>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408"/>
      <c r="AF332" s="421"/>
      <c r="AG332" s="421"/>
      <c r="AH332" s="421"/>
      <c r="AI332" s="421"/>
      <c r="AJ332" s="421"/>
      <c r="AK332" s="421"/>
      <c r="AL332" s="421"/>
      <c r="AM332" s="421"/>
      <c r="AN332" s="421"/>
      <c r="AO332" s="421"/>
      <c r="AP332" s="421"/>
      <c r="AQ332" s="421"/>
      <c r="AR332" s="421"/>
      <c r="AS332" s="303"/>
    </row>
    <row r="333" spans="1:45" ht="15.5" outlineLevel="1">
      <c r="A333" s="511">
        <v>31</v>
      </c>
      <c r="B333" s="509" t="s">
        <v>123</v>
      </c>
      <c r="C333" s="288" t="s">
        <v>25</v>
      </c>
      <c r="D333" s="292"/>
      <c r="E333" s="292"/>
      <c r="F333" s="292"/>
      <c r="G333" s="292"/>
      <c r="H333" s="292"/>
      <c r="I333" s="292"/>
      <c r="J333" s="292"/>
      <c r="K333" s="292"/>
      <c r="L333" s="292"/>
      <c r="M333" s="292"/>
      <c r="N333" s="292"/>
      <c r="O333" s="292"/>
      <c r="P333" s="292"/>
      <c r="Q333" s="292">
        <v>12</v>
      </c>
      <c r="R333" s="292"/>
      <c r="S333" s="292"/>
      <c r="T333" s="292"/>
      <c r="U333" s="292"/>
      <c r="V333" s="292"/>
      <c r="W333" s="292"/>
      <c r="X333" s="292"/>
      <c r="Y333" s="292"/>
      <c r="Z333" s="292"/>
      <c r="AA333" s="292"/>
      <c r="AB333" s="292"/>
      <c r="AC333" s="292"/>
      <c r="AD333" s="292"/>
      <c r="AE333" s="422"/>
      <c r="AF333" s="406"/>
      <c r="AG333" s="406"/>
      <c r="AH333" s="406"/>
      <c r="AI333" s="406"/>
      <c r="AJ333" s="406"/>
      <c r="AK333" s="406"/>
      <c r="AL333" s="406"/>
      <c r="AM333" s="411"/>
      <c r="AN333" s="411"/>
      <c r="AO333" s="411"/>
      <c r="AP333" s="411"/>
      <c r="AQ333" s="411"/>
      <c r="AR333" s="411"/>
      <c r="AS333" s="293">
        <f>SUM(AE333:AR333)</f>
        <v>0</v>
      </c>
    </row>
    <row r="334" spans="1:45" ht="15.5" outlineLevel="1">
      <c r="B334" s="291" t="s">
        <v>288</v>
      </c>
      <c r="C334" s="288" t="s">
        <v>163</v>
      </c>
      <c r="D334" s="292"/>
      <c r="E334" s="292"/>
      <c r="F334" s="292"/>
      <c r="G334" s="292"/>
      <c r="H334" s="292"/>
      <c r="I334" s="292"/>
      <c r="J334" s="292"/>
      <c r="K334" s="292"/>
      <c r="L334" s="292"/>
      <c r="M334" s="292"/>
      <c r="N334" s="292"/>
      <c r="O334" s="292"/>
      <c r="P334" s="292"/>
      <c r="Q334" s="292">
        <f>Q333</f>
        <v>12</v>
      </c>
      <c r="R334" s="292"/>
      <c r="S334" s="292"/>
      <c r="T334" s="292"/>
      <c r="U334" s="292"/>
      <c r="V334" s="292"/>
      <c r="W334" s="292"/>
      <c r="X334" s="292"/>
      <c r="Y334" s="292"/>
      <c r="Z334" s="292"/>
      <c r="AA334" s="292"/>
      <c r="AB334" s="292"/>
      <c r="AC334" s="292"/>
      <c r="AD334" s="292"/>
      <c r="AE334" s="407">
        <f>AE333</f>
        <v>0</v>
      </c>
      <c r="AF334" s="407">
        <f t="shared" ref="AF334" si="886">AF333</f>
        <v>0</v>
      </c>
      <c r="AG334" s="407">
        <f t="shared" ref="AG334" si="887">AG333</f>
        <v>0</v>
      </c>
      <c r="AH334" s="407">
        <f t="shared" ref="AH334" si="888">AH333</f>
        <v>0</v>
      </c>
      <c r="AI334" s="407">
        <f t="shared" ref="AI334" si="889">AI333</f>
        <v>0</v>
      </c>
      <c r="AJ334" s="407">
        <f t="shared" ref="AJ334" si="890">AJ333</f>
        <v>0</v>
      </c>
      <c r="AK334" s="407">
        <f t="shared" ref="AK334" si="891">AK333</f>
        <v>0</v>
      </c>
      <c r="AL334" s="407">
        <f t="shared" ref="AL334" si="892">AL333</f>
        <v>0</v>
      </c>
      <c r="AM334" s="407">
        <f t="shared" ref="AM334" si="893">AM333</f>
        <v>0</v>
      </c>
      <c r="AN334" s="407">
        <f t="shared" ref="AN334" si="894">AN333</f>
        <v>0</v>
      </c>
      <c r="AO334" s="407">
        <f t="shared" ref="AO334" si="895">AO333</f>
        <v>0</v>
      </c>
      <c r="AP334" s="407">
        <f t="shared" ref="AP334" si="896">AP333</f>
        <v>0</v>
      </c>
      <c r="AQ334" s="407">
        <f t="shared" ref="AQ334" si="897">AQ333</f>
        <v>0</v>
      </c>
      <c r="AR334" s="407">
        <f t="shared" ref="AR334" si="898">AR333</f>
        <v>0</v>
      </c>
      <c r="AS334" s="303"/>
    </row>
    <row r="335" spans="1:45" ht="15.5" outlineLevel="1">
      <c r="B335" s="509"/>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408"/>
      <c r="AF335" s="421"/>
      <c r="AG335" s="421"/>
      <c r="AH335" s="421"/>
      <c r="AI335" s="421"/>
      <c r="AJ335" s="421"/>
      <c r="AK335" s="421"/>
      <c r="AL335" s="421"/>
      <c r="AM335" s="421"/>
      <c r="AN335" s="421"/>
      <c r="AO335" s="421"/>
      <c r="AP335" s="421"/>
      <c r="AQ335" s="421"/>
      <c r="AR335" s="421"/>
      <c r="AS335" s="303"/>
    </row>
    <row r="336" spans="1:45" ht="15.5" outlineLevel="1">
      <c r="A336" s="511">
        <v>32</v>
      </c>
      <c r="B336" s="509" t="s">
        <v>124</v>
      </c>
      <c r="C336" s="288" t="s">
        <v>25</v>
      </c>
      <c r="D336" s="292">
        <f>+'7.  Persistence Report'!AV166</f>
        <v>413119</v>
      </c>
      <c r="E336" s="292">
        <f>+'7.  Persistence Report'!AW166</f>
        <v>413119</v>
      </c>
      <c r="F336" s="292">
        <f>+'7.  Persistence Report'!AX166</f>
        <v>348349</v>
      </c>
      <c r="G336" s="292">
        <f>+'7.  Persistence Report'!AY166</f>
        <v>327463</v>
      </c>
      <c r="H336" s="292">
        <f>+'7.  Persistence Report'!AZ166</f>
        <v>327463</v>
      </c>
      <c r="I336" s="292">
        <f>+'7.  Persistence Report'!BA166</f>
        <v>327463</v>
      </c>
      <c r="J336" s="292">
        <f>+'7.  Persistence Report'!BB166</f>
        <v>327463</v>
      </c>
      <c r="K336" s="292">
        <f>+'7.  Persistence Report'!BC166</f>
        <v>327463</v>
      </c>
      <c r="L336" s="292">
        <f>+'7.  Persistence Report'!BD166</f>
        <v>327463</v>
      </c>
      <c r="M336" s="292">
        <f>+'7.  Persistence Report'!BE166</f>
        <v>327463</v>
      </c>
      <c r="N336" s="292">
        <f>+'7.  Persistence Report'!BF166</f>
        <v>101769</v>
      </c>
      <c r="O336" s="292">
        <f>+'7.  Persistence Report'!BG166</f>
        <v>101769</v>
      </c>
      <c r="P336" s="292">
        <f>+'7.  Persistence Report'!BH166</f>
        <v>101769</v>
      </c>
      <c r="Q336" s="292">
        <v>12</v>
      </c>
      <c r="R336" s="292">
        <f>+'7.  Persistence Report'!Q166</f>
        <v>36</v>
      </c>
      <c r="S336" s="292">
        <f>+'7.  Persistence Report'!R166</f>
        <v>36</v>
      </c>
      <c r="T336" s="292">
        <f>+'7.  Persistence Report'!S166</f>
        <v>36</v>
      </c>
      <c r="U336" s="292">
        <f>+'7.  Persistence Report'!T166</f>
        <v>36</v>
      </c>
      <c r="V336" s="292">
        <f>+'7.  Persistence Report'!U166</f>
        <v>36</v>
      </c>
      <c r="W336" s="292">
        <f>+'7.  Persistence Report'!V166</f>
        <v>36</v>
      </c>
      <c r="X336" s="292">
        <f>+'7.  Persistence Report'!W166</f>
        <v>36</v>
      </c>
      <c r="Y336" s="292">
        <f>+'7.  Persistence Report'!X166</f>
        <v>36</v>
      </c>
      <c r="Z336" s="292">
        <f>+'7.  Persistence Report'!Y166</f>
        <v>36</v>
      </c>
      <c r="AA336" s="292">
        <f>+'7.  Persistence Report'!Z166</f>
        <v>36</v>
      </c>
      <c r="AB336" s="292">
        <f>+'7.  Persistence Report'!AA166</f>
        <v>14</v>
      </c>
      <c r="AC336" s="292">
        <f>+'7.  Persistence Report'!AB166</f>
        <v>14</v>
      </c>
      <c r="AD336" s="292">
        <f>+'7.  Persistence Report'!AC166</f>
        <v>14</v>
      </c>
      <c r="AE336" s="422"/>
      <c r="AF336" s="406"/>
      <c r="AG336" s="406">
        <f>+'A. Rate Class Allocations'!Y61</f>
        <v>1</v>
      </c>
      <c r="AH336" s="406"/>
      <c r="AI336" s="406"/>
      <c r="AJ336" s="406"/>
      <c r="AK336" s="406"/>
      <c r="AL336" s="406"/>
      <c r="AM336" s="411"/>
      <c r="AN336" s="411"/>
      <c r="AO336" s="411"/>
      <c r="AP336" s="411"/>
      <c r="AQ336" s="411"/>
      <c r="AR336" s="411"/>
      <c r="AS336" s="293">
        <f>SUM(AE336:AR336)</f>
        <v>1</v>
      </c>
    </row>
    <row r="337" spans="1:45" ht="15.5" outlineLevel="1">
      <c r="B337" s="291" t="s">
        <v>288</v>
      </c>
      <c r="C337" s="288" t="s">
        <v>163</v>
      </c>
      <c r="D337" s="292">
        <f>+'7.  Persistence Report'!AV177</f>
        <v>719196</v>
      </c>
      <c r="E337" s="292">
        <f>+'7.  Persistence Report'!AW177</f>
        <v>569312</v>
      </c>
      <c r="F337" s="292">
        <f>+'7.  Persistence Report'!AX177</f>
        <v>569312</v>
      </c>
      <c r="G337" s="292">
        <f>+'7.  Persistence Report'!AY177</f>
        <v>569312</v>
      </c>
      <c r="H337" s="292">
        <f>+'7.  Persistence Report'!AZ177</f>
        <v>569312</v>
      </c>
      <c r="I337" s="292">
        <f>+'7.  Persistence Report'!BA177</f>
        <v>568476</v>
      </c>
      <c r="J337" s="292">
        <f>+'7.  Persistence Report'!BB177</f>
        <v>568476</v>
      </c>
      <c r="K337" s="292">
        <f>+'7.  Persistence Report'!BC177</f>
        <v>568476</v>
      </c>
      <c r="L337" s="292">
        <f>+'7.  Persistence Report'!BD177</f>
        <v>535058</v>
      </c>
      <c r="M337" s="292">
        <f>+'7.  Persistence Report'!BE177</f>
        <v>535058</v>
      </c>
      <c r="N337" s="292">
        <f>+'7.  Persistence Report'!BF177</f>
        <v>272969</v>
      </c>
      <c r="O337" s="292">
        <f>+'7.  Persistence Report'!BG177</f>
        <v>272969</v>
      </c>
      <c r="P337" s="292">
        <f>+'7.  Persistence Report'!BH177</f>
        <v>122405</v>
      </c>
      <c r="Q337" s="292">
        <f>Q336</f>
        <v>12</v>
      </c>
      <c r="R337" s="292">
        <f>+'7.  Persistence Report'!Q177</f>
        <v>98</v>
      </c>
      <c r="S337" s="292">
        <f>+'7.  Persistence Report'!R177</f>
        <v>80</v>
      </c>
      <c r="T337" s="292">
        <f>+'7.  Persistence Report'!S177</f>
        <v>80</v>
      </c>
      <c r="U337" s="292">
        <f>+'7.  Persistence Report'!T177</f>
        <v>80</v>
      </c>
      <c r="V337" s="292">
        <f>+'7.  Persistence Report'!U177</f>
        <v>80</v>
      </c>
      <c r="W337" s="292">
        <f>+'7.  Persistence Report'!V177</f>
        <v>80</v>
      </c>
      <c r="X337" s="292">
        <f>+'7.  Persistence Report'!W177</f>
        <v>80</v>
      </c>
      <c r="Y337" s="292">
        <f>+'7.  Persistence Report'!X177</f>
        <v>80</v>
      </c>
      <c r="Z337" s="292">
        <f>+'7.  Persistence Report'!Y177</f>
        <v>76</v>
      </c>
      <c r="AA337" s="292">
        <f>+'7.  Persistence Report'!Z177</f>
        <v>76</v>
      </c>
      <c r="AB337" s="292">
        <f>+'7.  Persistence Report'!AA177</f>
        <v>45</v>
      </c>
      <c r="AC337" s="292">
        <f>+'7.  Persistence Report'!AB177</f>
        <v>45</v>
      </c>
      <c r="AD337" s="292">
        <f>+'7.  Persistence Report'!AC177</f>
        <v>16</v>
      </c>
      <c r="AE337" s="407">
        <f>AE336</f>
        <v>0</v>
      </c>
      <c r="AF337" s="407">
        <f t="shared" ref="AF337" si="899">AF336</f>
        <v>0</v>
      </c>
      <c r="AG337" s="407">
        <f t="shared" ref="AG337" si="900">AG336</f>
        <v>1</v>
      </c>
      <c r="AH337" s="407">
        <f t="shared" ref="AH337" si="901">AH336</f>
        <v>0</v>
      </c>
      <c r="AI337" s="407">
        <f t="shared" ref="AI337" si="902">AI336</f>
        <v>0</v>
      </c>
      <c r="AJ337" s="407">
        <f t="shared" ref="AJ337" si="903">AJ336</f>
        <v>0</v>
      </c>
      <c r="AK337" s="407">
        <f t="shared" ref="AK337" si="904">AK336</f>
        <v>0</v>
      </c>
      <c r="AL337" s="407">
        <f t="shared" ref="AL337" si="905">AL336</f>
        <v>0</v>
      </c>
      <c r="AM337" s="407">
        <f t="shared" ref="AM337" si="906">AM336</f>
        <v>0</v>
      </c>
      <c r="AN337" s="407">
        <f t="shared" ref="AN337" si="907">AN336</f>
        <v>0</v>
      </c>
      <c r="AO337" s="407">
        <f t="shared" ref="AO337" si="908">AO336</f>
        <v>0</v>
      </c>
      <c r="AP337" s="407">
        <f t="shared" ref="AP337" si="909">AP336</f>
        <v>0</v>
      </c>
      <c r="AQ337" s="407">
        <f t="shared" ref="AQ337" si="910">AQ336</f>
        <v>0</v>
      </c>
      <c r="AR337" s="407">
        <f t="shared" ref="AR337" si="911">AR336</f>
        <v>0</v>
      </c>
      <c r="AS337" s="303"/>
    </row>
    <row r="338" spans="1:45" ht="15.5" outlineLevel="1">
      <c r="B338" s="509"/>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408"/>
      <c r="AF338" s="421"/>
      <c r="AG338" s="421"/>
      <c r="AH338" s="421"/>
      <c r="AI338" s="421"/>
      <c r="AJ338" s="421"/>
      <c r="AK338" s="421"/>
      <c r="AL338" s="421"/>
      <c r="AM338" s="421"/>
      <c r="AN338" s="421"/>
      <c r="AO338" s="421"/>
      <c r="AP338" s="421"/>
      <c r="AQ338" s="421"/>
      <c r="AR338" s="421"/>
      <c r="AS338" s="303"/>
    </row>
    <row r="339" spans="1:45" ht="15.5" outlineLevel="1">
      <c r="B339" s="285" t="s">
        <v>497</v>
      </c>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408"/>
      <c r="AF339" s="421"/>
      <c r="AG339" s="421"/>
      <c r="AH339" s="421"/>
      <c r="AI339" s="421"/>
      <c r="AJ339" s="421"/>
      <c r="AK339" s="421"/>
      <c r="AL339" s="421"/>
      <c r="AM339" s="421"/>
      <c r="AN339" s="421"/>
      <c r="AO339" s="421"/>
      <c r="AP339" s="421"/>
      <c r="AQ339" s="421"/>
      <c r="AR339" s="421"/>
      <c r="AS339" s="303"/>
    </row>
    <row r="340" spans="1:45" ht="15.5" outlineLevel="1">
      <c r="A340" s="511">
        <v>33</v>
      </c>
      <c r="B340" s="509" t="s">
        <v>125</v>
      </c>
      <c r="C340" s="288" t="s">
        <v>25</v>
      </c>
      <c r="D340" s="292"/>
      <c r="E340" s="292"/>
      <c r="F340" s="292"/>
      <c r="G340" s="292"/>
      <c r="H340" s="292"/>
      <c r="I340" s="292"/>
      <c r="J340" s="292"/>
      <c r="K340" s="292"/>
      <c r="L340" s="292"/>
      <c r="M340" s="292"/>
      <c r="N340" s="292"/>
      <c r="O340" s="292"/>
      <c r="P340" s="292"/>
      <c r="Q340" s="292">
        <v>0</v>
      </c>
      <c r="R340" s="292"/>
      <c r="S340" s="292"/>
      <c r="T340" s="292"/>
      <c r="U340" s="292"/>
      <c r="V340" s="292"/>
      <c r="W340" s="292"/>
      <c r="X340" s="292"/>
      <c r="Y340" s="292"/>
      <c r="Z340" s="292"/>
      <c r="AA340" s="292"/>
      <c r="AB340" s="292"/>
      <c r="AC340" s="292"/>
      <c r="AD340" s="292"/>
      <c r="AE340" s="422"/>
      <c r="AF340" s="406"/>
      <c r="AG340" s="406"/>
      <c r="AH340" s="406"/>
      <c r="AI340" s="406"/>
      <c r="AJ340" s="406"/>
      <c r="AK340" s="406"/>
      <c r="AL340" s="406"/>
      <c r="AM340" s="411"/>
      <c r="AN340" s="411"/>
      <c r="AO340" s="411"/>
      <c r="AP340" s="411"/>
      <c r="AQ340" s="411"/>
      <c r="AR340" s="411"/>
      <c r="AS340" s="293">
        <f>SUM(AE340:AR340)</f>
        <v>0</v>
      </c>
    </row>
    <row r="341" spans="1:45" ht="15.5" outlineLevel="1">
      <c r="B341" s="291" t="s">
        <v>288</v>
      </c>
      <c r="C341" s="288" t="s">
        <v>163</v>
      </c>
      <c r="D341" s="292"/>
      <c r="E341" s="292"/>
      <c r="F341" s="292"/>
      <c r="G341" s="292"/>
      <c r="H341" s="292"/>
      <c r="I341" s="292"/>
      <c r="J341" s="292"/>
      <c r="K341" s="292"/>
      <c r="L341" s="292"/>
      <c r="M341" s="292"/>
      <c r="N341" s="292"/>
      <c r="O341" s="292"/>
      <c r="P341" s="292"/>
      <c r="Q341" s="292">
        <f>Q340</f>
        <v>0</v>
      </c>
      <c r="R341" s="292"/>
      <c r="S341" s="292"/>
      <c r="T341" s="292"/>
      <c r="U341" s="292"/>
      <c r="V341" s="292"/>
      <c r="W341" s="292"/>
      <c r="X341" s="292"/>
      <c r="Y341" s="292"/>
      <c r="Z341" s="292"/>
      <c r="AA341" s="292"/>
      <c r="AB341" s="292"/>
      <c r="AC341" s="292"/>
      <c r="AD341" s="292"/>
      <c r="AE341" s="407">
        <f>AE340</f>
        <v>0</v>
      </c>
      <c r="AF341" s="407">
        <f t="shared" ref="AF341" si="912">AF340</f>
        <v>0</v>
      </c>
      <c r="AG341" s="407">
        <f t="shared" ref="AG341" si="913">AG340</f>
        <v>0</v>
      </c>
      <c r="AH341" s="407">
        <f t="shared" ref="AH341" si="914">AH340</f>
        <v>0</v>
      </c>
      <c r="AI341" s="407">
        <f t="shared" ref="AI341" si="915">AI340</f>
        <v>0</v>
      </c>
      <c r="AJ341" s="407">
        <f t="shared" ref="AJ341" si="916">AJ340</f>
        <v>0</v>
      </c>
      <c r="AK341" s="407">
        <f t="shared" ref="AK341" si="917">AK340</f>
        <v>0</v>
      </c>
      <c r="AL341" s="407">
        <f t="shared" ref="AL341" si="918">AL340</f>
        <v>0</v>
      </c>
      <c r="AM341" s="407">
        <f t="shared" ref="AM341" si="919">AM340</f>
        <v>0</v>
      </c>
      <c r="AN341" s="407">
        <f t="shared" ref="AN341" si="920">AN340</f>
        <v>0</v>
      </c>
      <c r="AO341" s="407">
        <f t="shared" ref="AO341" si="921">AO340</f>
        <v>0</v>
      </c>
      <c r="AP341" s="407">
        <f t="shared" ref="AP341" si="922">AP340</f>
        <v>0</v>
      </c>
      <c r="AQ341" s="407">
        <f t="shared" ref="AQ341" si="923">AQ340</f>
        <v>0</v>
      </c>
      <c r="AR341" s="407">
        <f t="shared" ref="AR341" si="924">AR340</f>
        <v>0</v>
      </c>
      <c r="AS341" s="303"/>
    </row>
    <row r="342" spans="1:45" ht="15.5" outlineLevel="1">
      <c r="B342" s="509"/>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408"/>
      <c r="AF342" s="421"/>
      <c r="AG342" s="421"/>
      <c r="AH342" s="421"/>
      <c r="AI342" s="421"/>
      <c r="AJ342" s="421"/>
      <c r="AK342" s="421"/>
      <c r="AL342" s="421"/>
      <c r="AM342" s="421"/>
      <c r="AN342" s="421"/>
      <c r="AO342" s="421"/>
      <c r="AP342" s="421"/>
      <c r="AQ342" s="421"/>
      <c r="AR342" s="421"/>
      <c r="AS342" s="303"/>
    </row>
    <row r="343" spans="1:45" ht="15.5" outlineLevel="1">
      <c r="A343" s="511">
        <v>34</v>
      </c>
      <c r="B343" s="509" t="s">
        <v>126</v>
      </c>
      <c r="C343" s="288" t="s">
        <v>25</v>
      </c>
      <c r="D343" s="292"/>
      <c r="E343" s="292"/>
      <c r="F343" s="292"/>
      <c r="G343" s="292"/>
      <c r="H343" s="292"/>
      <c r="I343" s="292"/>
      <c r="J343" s="292"/>
      <c r="K343" s="292"/>
      <c r="L343" s="292"/>
      <c r="M343" s="292"/>
      <c r="N343" s="292"/>
      <c r="O343" s="292"/>
      <c r="P343" s="292"/>
      <c r="Q343" s="292">
        <v>0</v>
      </c>
      <c r="R343" s="292"/>
      <c r="S343" s="292"/>
      <c r="T343" s="292"/>
      <c r="U343" s="292"/>
      <c r="V343" s="292"/>
      <c r="W343" s="292"/>
      <c r="X343" s="292"/>
      <c r="Y343" s="292"/>
      <c r="Z343" s="292"/>
      <c r="AA343" s="292"/>
      <c r="AB343" s="292"/>
      <c r="AC343" s="292"/>
      <c r="AD343" s="292"/>
      <c r="AE343" s="422"/>
      <c r="AF343" s="406"/>
      <c r="AG343" s="406"/>
      <c r="AH343" s="406"/>
      <c r="AI343" s="406"/>
      <c r="AJ343" s="406"/>
      <c r="AK343" s="406"/>
      <c r="AL343" s="406"/>
      <c r="AM343" s="411"/>
      <c r="AN343" s="411"/>
      <c r="AO343" s="411"/>
      <c r="AP343" s="411"/>
      <c r="AQ343" s="411"/>
      <c r="AR343" s="411"/>
      <c r="AS343" s="293">
        <f>SUM(AE343:AR343)</f>
        <v>0</v>
      </c>
    </row>
    <row r="344" spans="1:45" ht="15.5" outlineLevel="1">
      <c r="B344" s="291" t="s">
        <v>288</v>
      </c>
      <c r="C344" s="288" t="s">
        <v>163</v>
      </c>
      <c r="D344" s="292"/>
      <c r="E344" s="292"/>
      <c r="F344" s="292"/>
      <c r="G344" s="292"/>
      <c r="H344" s="292"/>
      <c r="I344" s="292"/>
      <c r="J344" s="292"/>
      <c r="K344" s="292"/>
      <c r="L344" s="292"/>
      <c r="M344" s="292"/>
      <c r="N344" s="292"/>
      <c r="O344" s="292"/>
      <c r="P344" s="292"/>
      <c r="Q344" s="292">
        <f>Q343</f>
        <v>0</v>
      </c>
      <c r="R344" s="292"/>
      <c r="S344" s="292"/>
      <c r="T344" s="292"/>
      <c r="U344" s="292"/>
      <c r="V344" s="292"/>
      <c r="W344" s="292"/>
      <c r="X344" s="292"/>
      <c r="Y344" s="292"/>
      <c r="Z344" s="292"/>
      <c r="AA344" s="292"/>
      <c r="AB344" s="292"/>
      <c r="AC344" s="292"/>
      <c r="AD344" s="292"/>
      <c r="AE344" s="407">
        <f>AE343</f>
        <v>0</v>
      </c>
      <c r="AF344" s="407">
        <f t="shared" ref="AF344" si="925">AF343</f>
        <v>0</v>
      </c>
      <c r="AG344" s="407">
        <f t="shared" ref="AG344" si="926">AG343</f>
        <v>0</v>
      </c>
      <c r="AH344" s="407">
        <f t="shared" ref="AH344" si="927">AH343</f>
        <v>0</v>
      </c>
      <c r="AI344" s="407">
        <f t="shared" ref="AI344" si="928">AI343</f>
        <v>0</v>
      </c>
      <c r="AJ344" s="407">
        <f t="shared" ref="AJ344" si="929">AJ343</f>
        <v>0</v>
      </c>
      <c r="AK344" s="407">
        <f t="shared" ref="AK344" si="930">AK343</f>
        <v>0</v>
      </c>
      <c r="AL344" s="407">
        <f t="shared" ref="AL344" si="931">AL343</f>
        <v>0</v>
      </c>
      <c r="AM344" s="407">
        <f t="shared" ref="AM344" si="932">AM343</f>
        <v>0</v>
      </c>
      <c r="AN344" s="407">
        <f t="shared" ref="AN344" si="933">AN343</f>
        <v>0</v>
      </c>
      <c r="AO344" s="407">
        <f t="shared" ref="AO344" si="934">AO343</f>
        <v>0</v>
      </c>
      <c r="AP344" s="407">
        <f t="shared" ref="AP344" si="935">AP343</f>
        <v>0</v>
      </c>
      <c r="AQ344" s="407">
        <f t="shared" ref="AQ344" si="936">AQ343</f>
        <v>0</v>
      </c>
      <c r="AR344" s="407">
        <f t="shared" ref="AR344" si="937">AR343</f>
        <v>0</v>
      </c>
      <c r="AS344" s="303"/>
    </row>
    <row r="345" spans="1:45" ht="15.5" outlineLevel="1">
      <c r="B345" s="509"/>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408"/>
      <c r="AF345" s="421"/>
      <c r="AG345" s="421"/>
      <c r="AH345" s="421"/>
      <c r="AI345" s="421"/>
      <c r="AJ345" s="421"/>
      <c r="AK345" s="421"/>
      <c r="AL345" s="421"/>
      <c r="AM345" s="421"/>
      <c r="AN345" s="421"/>
      <c r="AO345" s="421"/>
      <c r="AP345" s="421"/>
      <c r="AQ345" s="421"/>
      <c r="AR345" s="421"/>
      <c r="AS345" s="303"/>
    </row>
    <row r="346" spans="1:45" ht="15.5" outlineLevel="1">
      <c r="A346" s="511">
        <v>35</v>
      </c>
      <c r="B346" s="509" t="s">
        <v>127</v>
      </c>
      <c r="C346" s="288" t="s">
        <v>25</v>
      </c>
      <c r="D346" s="292"/>
      <c r="E346" s="292"/>
      <c r="F346" s="292"/>
      <c r="G346" s="292"/>
      <c r="H346" s="292"/>
      <c r="I346" s="292"/>
      <c r="J346" s="292"/>
      <c r="K346" s="292"/>
      <c r="L346" s="292"/>
      <c r="M346" s="292"/>
      <c r="N346" s="292"/>
      <c r="O346" s="292"/>
      <c r="P346" s="292"/>
      <c r="Q346" s="292">
        <v>0</v>
      </c>
      <c r="R346" s="292"/>
      <c r="S346" s="292"/>
      <c r="T346" s="292"/>
      <c r="U346" s="292"/>
      <c r="V346" s="292"/>
      <c r="W346" s="292"/>
      <c r="X346" s="292"/>
      <c r="Y346" s="292"/>
      <c r="Z346" s="292"/>
      <c r="AA346" s="292"/>
      <c r="AB346" s="292"/>
      <c r="AC346" s="292"/>
      <c r="AD346" s="292"/>
      <c r="AE346" s="422"/>
      <c r="AF346" s="406"/>
      <c r="AG346" s="406"/>
      <c r="AH346" s="406"/>
      <c r="AI346" s="406"/>
      <c r="AJ346" s="406"/>
      <c r="AK346" s="406"/>
      <c r="AL346" s="406"/>
      <c r="AM346" s="411"/>
      <c r="AN346" s="411"/>
      <c r="AO346" s="411"/>
      <c r="AP346" s="411"/>
      <c r="AQ346" s="411"/>
      <c r="AR346" s="411"/>
      <c r="AS346" s="293">
        <f>SUM(AE346:AR346)</f>
        <v>0</v>
      </c>
    </row>
    <row r="347" spans="1:45" ht="15.5" outlineLevel="1">
      <c r="B347" s="291" t="s">
        <v>288</v>
      </c>
      <c r="C347" s="288" t="s">
        <v>163</v>
      </c>
      <c r="D347" s="292"/>
      <c r="E347" s="292"/>
      <c r="F347" s="292"/>
      <c r="G347" s="292"/>
      <c r="H347" s="292"/>
      <c r="I347" s="292"/>
      <c r="J347" s="292"/>
      <c r="K347" s="292"/>
      <c r="L347" s="292"/>
      <c r="M347" s="292"/>
      <c r="N347" s="292"/>
      <c r="O347" s="292"/>
      <c r="P347" s="292"/>
      <c r="Q347" s="292">
        <f>Q346</f>
        <v>0</v>
      </c>
      <c r="R347" s="292"/>
      <c r="S347" s="292"/>
      <c r="T347" s="292"/>
      <c r="U347" s="292"/>
      <c r="V347" s="292"/>
      <c r="W347" s="292"/>
      <c r="X347" s="292"/>
      <c r="Y347" s="292"/>
      <c r="Z347" s="292"/>
      <c r="AA347" s="292"/>
      <c r="AB347" s="292"/>
      <c r="AC347" s="292"/>
      <c r="AD347" s="292"/>
      <c r="AE347" s="407">
        <f>AE346</f>
        <v>0</v>
      </c>
      <c r="AF347" s="407">
        <f t="shared" ref="AF347" si="938">AF346</f>
        <v>0</v>
      </c>
      <c r="AG347" s="407">
        <f t="shared" ref="AG347" si="939">AG346</f>
        <v>0</v>
      </c>
      <c r="AH347" s="407">
        <f t="shared" ref="AH347" si="940">AH346</f>
        <v>0</v>
      </c>
      <c r="AI347" s="407">
        <f t="shared" ref="AI347" si="941">AI346</f>
        <v>0</v>
      </c>
      <c r="AJ347" s="407">
        <f t="shared" ref="AJ347" si="942">AJ346</f>
        <v>0</v>
      </c>
      <c r="AK347" s="407">
        <f t="shared" ref="AK347" si="943">AK346</f>
        <v>0</v>
      </c>
      <c r="AL347" s="407">
        <f t="shared" ref="AL347" si="944">AL346</f>
        <v>0</v>
      </c>
      <c r="AM347" s="407">
        <f t="shared" ref="AM347" si="945">AM346</f>
        <v>0</v>
      </c>
      <c r="AN347" s="407">
        <f t="shared" ref="AN347" si="946">AN346</f>
        <v>0</v>
      </c>
      <c r="AO347" s="407">
        <f t="shared" ref="AO347" si="947">AO346</f>
        <v>0</v>
      </c>
      <c r="AP347" s="407">
        <f t="shared" ref="AP347" si="948">AP346</f>
        <v>0</v>
      </c>
      <c r="AQ347" s="407">
        <f t="shared" ref="AQ347" si="949">AQ346</f>
        <v>0</v>
      </c>
      <c r="AR347" s="407">
        <f t="shared" ref="AR347" si="950">AR346</f>
        <v>0</v>
      </c>
      <c r="AS347" s="303"/>
    </row>
    <row r="348" spans="1:45" ht="15.5" outlineLevel="1">
      <c r="B348" s="291"/>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408"/>
      <c r="AF348" s="421"/>
      <c r="AG348" s="421"/>
      <c r="AH348" s="421"/>
      <c r="AI348" s="421"/>
      <c r="AJ348" s="421"/>
      <c r="AK348" s="421"/>
      <c r="AL348" s="421"/>
      <c r="AM348" s="421"/>
      <c r="AN348" s="421"/>
      <c r="AO348" s="421"/>
      <c r="AP348" s="421"/>
      <c r="AQ348" s="421"/>
      <c r="AR348" s="421"/>
      <c r="AS348" s="303"/>
    </row>
    <row r="349" spans="1:45" ht="15.5" outlineLevel="1">
      <c r="B349" s="285" t="s">
        <v>498</v>
      </c>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408"/>
      <c r="AF349" s="421"/>
      <c r="AG349" s="421"/>
      <c r="AH349" s="421"/>
      <c r="AI349" s="421"/>
      <c r="AJ349" s="421"/>
      <c r="AK349" s="421"/>
      <c r="AL349" s="421"/>
      <c r="AM349" s="421"/>
      <c r="AN349" s="421"/>
      <c r="AO349" s="421"/>
      <c r="AP349" s="421"/>
      <c r="AQ349" s="421"/>
      <c r="AR349" s="421"/>
      <c r="AS349" s="303"/>
    </row>
    <row r="350" spans="1:45" ht="46.5" outlineLevel="1">
      <c r="A350" s="511">
        <v>36</v>
      </c>
      <c r="B350" s="509" t="s">
        <v>128</v>
      </c>
      <c r="C350" s="288" t="s">
        <v>25</v>
      </c>
      <c r="D350" s="292"/>
      <c r="E350" s="292"/>
      <c r="F350" s="292"/>
      <c r="G350" s="292"/>
      <c r="H350" s="292"/>
      <c r="I350" s="292"/>
      <c r="J350" s="292"/>
      <c r="K350" s="292"/>
      <c r="L350" s="292"/>
      <c r="M350" s="292"/>
      <c r="N350" s="292"/>
      <c r="O350" s="292"/>
      <c r="P350" s="292"/>
      <c r="Q350" s="292">
        <v>12</v>
      </c>
      <c r="R350" s="292"/>
      <c r="S350" s="292"/>
      <c r="T350" s="292"/>
      <c r="U350" s="292"/>
      <c r="V350" s="292"/>
      <c r="W350" s="292"/>
      <c r="X350" s="292"/>
      <c r="Y350" s="292"/>
      <c r="Z350" s="292"/>
      <c r="AA350" s="292"/>
      <c r="AB350" s="292"/>
      <c r="AC350" s="292"/>
      <c r="AD350" s="292"/>
      <c r="AE350" s="422"/>
      <c r="AF350" s="406"/>
      <c r="AG350" s="406"/>
      <c r="AH350" s="406"/>
      <c r="AI350" s="406"/>
      <c r="AJ350" s="406"/>
      <c r="AK350" s="406"/>
      <c r="AL350" s="406"/>
      <c r="AM350" s="411"/>
      <c r="AN350" s="411"/>
      <c r="AO350" s="411"/>
      <c r="AP350" s="411"/>
      <c r="AQ350" s="411"/>
      <c r="AR350" s="411"/>
      <c r="AS350" s="293">
        <f>SUM(AE350:AR350)</f>
        <v>0</v>
      </c>
    </row>
    <row r="351" spans="1:45" ht="15.5" outlineLevel="1">
      <c r="B351" s="291" t="s">
        <v>288</v>
      </c>
      <c r="C351" s="288" t="s">
        <v>163</v>
      </c>
      <c r="D351" s="292"/>
      <c r="E351" s="292"/>
      <c r="F351" s="292"/>
      <c r="G351" s="292"/>
      <c r="H351" s="292"/>
      <c r="I351" s="292"/>
      <c r="J351" s="292"/>
      <c r="K351" s="292"/>
      <c r="L351" s="292"/>
      <c r="M351" s="292"/>
      <c r="N351" s="292"/>
      <c r="O351" s="292"/>
      <c r="P351" s="292"/>
      <c r="Q351" s="292">
        <f>Q350</f>
        <v>12</v>
      </c>
      <c r="R351" s="292"/>
      <c r="S351" s="292"/>
      <c r="T351" s="292"/>
      <c r="U351" s="292"/>
      <c r="V351" s="292"/>
      <c r="W351" s="292"/>
      <c r="X351" s="292"/>
      <c r="Y351" s="292"/>
      <c r="Z351" s="292"/>
      <c r="AA351" s="292"/>
      <c r="AB351" s="292"/>
      <c r="AC351" s="292"/>
      <c r="AD351" s="292"/>
      <c r="AE351" s="407">
        <f>AE350</f>
        <v>0</v>
      </c>
      <c r="AF351" s="407">
        <f t="shared" ref="AF351" si="951">AF350</f>
        <v>0</v>
      </c>
      <c r="AG351" s="407">
        <f t="shared" ref="AG351" si="952">AG350</f>
        <v>0</v>
      </c>
      <c r="AH351" s="407">
        <f t="shared" ref="AH351" si="953">AH350</f>
        <v>0</v>
      </c>
      <c r="AI351" s="407">
        <f t="shared" ref="AI351" si="954">AI350</f>
        <v>0</v>
      </c>
      <c r="AJ351" s="407">
        <f t="shared" ref="AJ351" si="955">AJ350</f>
        <v>0</v>
      </c>
      <c r="AK351" s="407">
        <f t="shared" ref="AK351" si="956">AK350</f>
        <v>0</v>
      </c>
      <c r="AL351" s="407">
        <f t="shared" ref="AL351" si="957">AL350</f>
        <v>0</v>
      </c>
      <c r="AM351" s="407">
        <f t="shared" ref="AM351" si="958">AM350</f>
        <v>0</v>
      </c>
      <c r="AN351" s="407">
        <f t="shared" ref="AN351" si="959">AN350</f>
        <v>0</v>
      </c>
      <c r="AO351" s="407">
        <f t="shared" ref="AO351" si="960">AO350</f>
        <v>0</v>
      </c>
      <c r="AP351" s="407">
        <f t="shared" ref="AP351" si="961">AP350</f>
        <v>0</v>
      </c>
      <c r="AQ351" s="407">
        <f t="shared" ref="AQ351" si="962">AQ350</f>
        <v>0</v>
      </c>
      <c r="AR351" s="407">
        <f t="shared" ref="AR351" si="963">AR350</f>
        <v>0</v>
      </c>
      <c r="AS351" s="303"/>
    </row>
    <row r="352" spans="1:45" ht="15.5" outlineLevel="1">
      <c r="B352" s="509"/>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408"/>
      <c r="AF352" s="421"/>
      <c r="AG352" s="421"/>
      <c r="AH352" s="421"/>
      <c r="AI352" s="421"/>
      <c r="AJ352" s="421"/>
      <c r="AK352" s="421"/>
      <c r="AL352" s="421"/>
      <c r="AM352" s="421"/>
      <c r="AN352" s="421"/>
      <c r="AO352" s="421"/>
      <c r="AP352" s="421"/>
      <c r="AQ352" s="421"/>
      <c r="AR352" s="421"/>
      <c r="AS352" s="303"/>
    </row>
    <row r="353" spans="1:45" ht="15.5" outlineLevel="1">
      <c r="A353" s="511">
        <v>37</v>
      </c>
      <c r="B353" s="509" t="s">
        <v>129</v>
      </c>
      <c r="C353" s="288" t="s">
        <v>25</v>
      </c>
      <c r="D353" s="292"/>
      <c r="E353" s="292"/>
      <c r="F353" s="292"/>
      <c r="G353" s="292"/>
      <c r="H353" s="292"/>
      <c r="I353" s="292"/>
      <c r="J353" s="292"/>
      <c r="K353" s="292"/>
      <c r="L353" s="292"/>
      <c r="M353" s="292"/>
      <c r="N353" s="292"/>
      <c r="O353" s="292"/>
      <c r="P353" s="292"/>
      <c r="Q353" s="292">
        <v>12</v>
      </c>
      <c r="R353" s="292"/>
      <c r="S353" s="292"/>
      <c r="T353" s="292"/>
      <c r="U353" s="292"/>
      <c r="V353" s="292"/>
      <c r="W353" s="292"/>
      <c r="X353" s="292"/>
      <c r="Y353" s="292"/>
      <c r="Z353" s="292"/>
      <c r="AA353" s="292"/>
      <c r="AB353" s="292"/>
      <c r="AC353" s="292"/>
      <c r="AD353" s="292"/>
      <c r="AE353" s="422"/>
      <c r="AF353" s="406"/>
      <c r="AG353" s="406"/>
      <c r="AH353" s="406"/>
      <c r="AI353" s="406"/>
      <c r="AJ353" s="406"/>
      <c r="AK353" s="406"/>
      <c r="AL353" s="406"/>
      <c r="AM353" s="411"/>
      <c r="AN353" s="411"/>
      <c r="AO353" s="411"/>
      <c r="AP353" s="411"/>
      <c r="AQ353" s="411"/>
      <c r="AR353" s="411"/>
      <c r="AS353" s="293">
        <f>SUM(AE353:AR353)</f>
        <v>0</v>
      </c>
    </row>
    <row r="354" spans="1:45" ht="15.5" outlineLevel="1">
      <c r="B354" s="291" t="s">
        <v>288</v>
      </c>
      <c r="C354" s="288" t="s">
        <v>163</v>
      </c>
      <c r="D354" s="292"/>
      <c r="E354" s="292"/>
      <c r="F354" s="292"/>
      <c r="G354" s="292"/>
      <c r="H354" s="292"/>
      <c r="I354" s="292"/>
      <c r="J354" s="292"/>
      <c r="K354" s="292"/>
      <c r="L354" s="292"/>
      <c r="M354" s="292"/>
      <c r="N354" s="292"/>
      <c r="O354" s="292"/>
      <c r="P354" s="292"/>
      <c r="Q354" s="292">
        <f>Q353</f>
        <v>12</v>
      </c>
      <c r="R354" s="292"/>
      <c r="S354" s="292"/>
      <c r="T354" s="292"/>
      <c r="U354" s="292"/>
      <c r="V354" s="292"/>
      <c r="W354" s="292"/>
      <c r="X354" s="292"/>
      <c r="Y354" s="292"/>
      <c r="Z354" s="292"/>
      <c r="AA354" s="292"/>
      <c r="AB354" s="292"/>
      <c r="AC354" s="292"/>
      <c r="AD354" s="292"/>
      <c r="AE354" s="407">
        <f>AE353</f>
        <v>0</v>
      </c>
      <c r="AF354" s="407">
        <f t="shared" ref="AF354" si="964">AF353</f>
        <v>0</v>
      </c>
      <c r="AG354" s="407">
        <f t="shared" ref="AG354" si="965">AG353</f>
        <v>0</v>
      </c>
      <c r="AH354" s="407">
        <f t="shared" ref="AH354" si="966">AH353</f>
        <v>0</v>
      </c>
      <c r="AI354" s="407">
        <f t="shared" ref="AI354" si="967">AI353</f>
        <v>0</v>
      </c>
      <c r="AJ354" s="407">
        <f t="shared" ref="AJ354" si="968">AJ353</f>
        <v>0</v>
      </c>
      <c r="AK354" s="407">
        <f t="shared" ref="AK354" si="969">AK353</f>
        <v>0</v>
      </c>
      <c r="AL354" s="407">
        <f t="shared" ref="AL354" si="970">AL353</f>
        <v>0</v>
      </c>
      <c r="AM354" s="407">
        <f t="shared" ref="AM354" si="971">AM353</f>
        <v>0</v>
      </c>
      <c r="AN354" s="407">
        <f t="shared" ref="AN354" si="972">AN353</f>
        <v>0</v>
      </c>
      <c r="AO354" s="407">
        <f t="shared" ref="AO354" si="973">AO353</f>
        <v>0</v>
      </c>
      <c r="AP354" s="407">
        <f t="shared" ref="AP354" si="974">AP353</f>
        <v>0</v>
      </c>
      <c r="AQ354" s="407">
        <f t="shared" ref="AQ354" si="975">AQ353</f>
        <v>0</v>
      </c>
      <c r="AR354" s="407">
        <f t="shared" ref="AR354" si="976">AR353</f>
        <v>0</v>
      </c>
      <c r="AS354" s="303"/>
    </row>
    <row r="355" spans="1:45" ht="15.5" outlineLevel="1">
      <c r="B355" s="509"/>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c r="AE355" s="408"/>
      <c r="AF355" s="421"/>
      <c r="AG355" s="421"/>
      <c r="AH355" s="421"/>
      <c r="AI355" s="421"/>
      <c r="AJ355" s="421"/>
      <c r="AK355" s="421"/>
      <c r="AL355" s="421"/>
      <c r="AM355" s="421"/>
      <c r="AN355" s="421"/>
      <c r="AO355" s="421"/>
      <c r="AP355" s="421"/>
      <c r="AQ355" s="421"/>
      <c r="AR355" s="421"/>
      <c r="AS355" s="303"/>
    </row>
    <row r="356" spans="1:45" ht="15.5" outlineLevel="1">
      <c r="A356" s="511">
        <v>38</v>
      </c>
      <c r="B356" s="509" t="s">
        <v>130</v>
      </c>
      <c r="C356" s="288" t="s">
        <v>25</v>
      </c>
      <c r="D356" s="292"/>
      <c r="E356" s="292"/>
      <c r="F356" s="292"/>
      <c r="G356" s="292"/>
      <c r="H356" s="292"/>
      <c r="I356" s="292"/>
      <c r="J356" s="292"/>
      <c r="K356" s="292"/>
      <c r="L356" s="292"/>
      <c r="M356" s="292"/>
      <c r="N356" s="292"/>
      <c r="O356" s="292"/>
      <c r="P356" s="292"/>
      <c r="Q356" s="292">
        <v>12</v>
      </c>
      <c r="R356" s="292"/>
      <c r="S356" s="292"/>
      <c r="T356" s="292"/>
      <c r="U356" s="292"/>
      <c r="V356" s="292"/>
      <c r="W356" s="292"/>
      <c r="X356" s="292"/>
      <c r="Y356" s="292"/>
      <c r="Z356" s="292"/>
      <c r="AA356" s="292"/>
      <c r="AB356" s="292"/>
      <c r="AC356" s="292"/>
      <c r="AD356" s="292"/>
      <c r="AE356" s="422"/>
      <c r="AF356" s="406"/>
      <c r="AG356" s="406"/>
      <c r="AH356" s="406"/>
      <c r="AI356" s="406"/>
      <c r="AJ356" s="406"/>
      <c r="AK356" s="406"/>
      <c r="AL356" s="406"/>
      <c r="AM356" s="411"/>
      <c r="AN356" s="411"/>
      <c r="AO356" s="411"/>
      <c r="AP356" s="411"/>
      <c r="AQ356" s="411"/>
      <c r="AR356" s="411"/>
      <c r="AS356" s="293">
        <f>SUM(AE356:AR356)</f>
        <v>0</v>
      </c>
    </row>
    <row r="357" spans="1:45" ht="15.5" outlineLevel="1">
      <c r="B357" s="291" t="s">
        <v>288</v>
      </c>
      <c r="C357" s="288" t="s">
        <v>163</v>
      </c>
      <c r="D357" s="292"/>
      <c r="E357" s="292"/>
      <c r="F357" s="292"/>
      <c r="G357" s="292"/>
      <c r="H357" s="292"/>
      <c r="I357" s="292"/>
      <c r="J357" s="292"/>
      <c r="K357" s="292"/>
      <c r="L357" s="292"/>
      <c r="M357" s="292"/>
      <c r="N357" s="292"/>
      <c r="O357" s="292"/>
      <c r="P357" s="292"/>
      <c r="Q357" s="292">
        <f>Q356</f>
        <v>12</v>
      </c>
      <c r="R357" s="292"/>
      <c r="S357" s="292"/>
      <c r="T357" s="292"/>
      <c r="U357" s="292"/>
      <c r="V357" s="292"/>
      <c r="W357" s="292"/>
      <c r="X357" s="292"/>
      <c r="Y357" s="292"/>
      <c r="Z357" s="292"/>
      <c r="AA357" s="292"/>
      <c r="AB357" s="292"/>
      <c r="AC357" s="292"/>
      <c r="AD357" s="292"/>
      <c r="AE357" s="407">
        <f>AE356</f>
        <v>0</v>
      </c>
      <c r="AF357" s="407">
        <f t="shared" ref="AF357" si="977">AF356</f>
        <v>0</v>
      </c>
      <c r="AG357" s="407">
        <f t="shared" ref="AG357" si="978">AG356</f>
        <v>0</v>
      </c>
      <c r="AH357" s="407">
        <f t="shared" ref="AH357" si="979">AH356</f>
        <v>0</v>
      </c>
      <c r="AI357" s="407">
        <f t="shared" ref="AI357" si="980">AI356</f>
        <v>0</v>
      </c>
      <c r="AJ357" s="407">
        <f t="shared" ref="AJ357" si="981">AJ356</f>
        <v>0</v>
      </c>
      <c r="AK357" s="407">
        <f t="shared" ref="AK357" si="982">AK356</f>
        <v>0</v>
      </c>
      <c r="AL357" s="407">
        <f t="shared" ref="AL357" si="983">AL356</f>
        <v>0</v>
      </c>
      <c r="AM357" s="407">
        <f t="shared" ref="AM357" si="984">AM356</f>
        <v>0</v>
      </c>
      <c r="AN357" s="407">
        <f t="shared" ref="AN357" si="985">AN356</f>
        <v>0</v>
      </c>
      <c r="AO357" s="407">
        <f t="shared" ref="AO357" si="986">AO356</f>
        <v>0</v>
      </c>
      <c r="AP357" s="407">
        <f t="shared" ref="AP357" si="987">AP356</f>
        <v>0</v>
      </c>
      <c r="AQ357" s="407">
        <f t="shared" ref="AQ357" si="988">AQ356</f>
        <v>0</v>
      </c>
      <c r="AR357" s="407">
        <f t="shared" ref="AR357" si="989">AR356</f>
        <v>0</v>
      </c>
      <c r="AS357" s="303"/>
    </row>
    <row r="358" spans="1:45" ht="15.5" outlineLevel="1">
      <c r="B358" s="509"/>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408"/>
      <c r="AF358" s="421"/>
      <c r="AG358" s="421"/>
      <c r="AH358" s="421"/>
      <c r="AI358" s="421"/>
      <c r="AJ358" s="421"/>
      <c r="AK358" s="421"/>
      <c r="AL358" s="421"/>
      <c r="AM358" s="421"/>
      <c r="AN358" s="421"/>
      <c r="AO358" s="421"/>
      <c r="AP358" s="421"/>
      <c r="AQ358" s="421"/>
      <c r="AR358" s="421"/>
      <c r="AS358" s="303"/>
    </row>
    <row r="359" spans="1:45" ht="15.5" outlineLevel="1">
      <c r="A359" s="511">
        <v>39</v>
      </c>
      <c r="B359" s="509" t="s">
        <v>131</v>
      </c>
      <c r="C359" s="288" t="s">
        <v>25</v>
      </c>
      <c r="D359" s="292"/>
      <c r="E359" s="292"/>
      <c r="F359" s="292"/>
      <c r="G359" s="292"/>
      <c r="H359" s="292"/>
      <c r="I359" s="292"/>
      <c r="J359" s="292"/>
      <c r="K359" s="292"/>
      <c r="L359" s="292"/>
      <c r="M359" s="292"/>
      <c r="N359" s="292"/>
      <c r="O359" s="292"/>
      <c r="P359" s="292"/>
      <c r="Q359" s="292">
        <v>12</v>
      </c>
      <c r="R359" s="292"/>
      <c r="S359" s="292"/>
      <c r="T359" s="292"/>
      <c r="U359" s="292"/>
      <c r="V359" s="292"/>
      <c r="W359" s="292"/>
      <c r="X359" s="292"/>
      <c r="Y359" s="292"/>
      <c r="Z359" s="292"/>
      <c r="AA359" s="292"/>
      <c r="AB359" s="292"/>
      <c r="AC359" s="292"/>
      <c r="AD359" s="292"/>
      <c r="AE359" s="422"/>
      <c r="AF359" s="406"/>
      <c r="AG359" s="406"/>
      <c r="AH359" s="406"/>
      <c r="AI359" s="406"/>
      <c r="AJ359" s="406"/>
      <c r="AK359" s="406"/>
      <c r="AL359" s="406"/>
      <c r="AM359" s="411"/>
      <c r="AN359" s="411"/>
      <c r="AO359" s="411"/>
      <c r="AP359" s="411"/>
      <c r="AQ359" s="411"/>
      <c r="AR359" s="411"/>
      <c r="AS359" s="293">
        <f>SUM(AE359:AR359)</f>
        <v>0</v>
      </c>
    </row>
    <row r="360" spans="1:45" ht="15.5" outlineLevel="1">
      <c r="B360" s="291" t="s">
        <v>288</v>
      </c>
      <c r="C360" s="288" t="s">
        <v>163</v>
      </c>
      <c r="D360" s="292"/>
      <c r="E360" s="292"/>
      <c r="F360" s="292"/>
      <c r="G360" s="292"/>
      <c r="H360" s="292"/>
      <c r="I360" s="292"/>
      <c r="J360" s="292"/>
      <c r="K360" s="292"/>
      <c r="L360" s="292"/>
      <c r="M360" s="292"/>
      <c r="N360" s="292"/>
      <c r="O360" s="292"/>
      <c r="P360" s="292"/>
      <c r="Q360" s="292">
        <f>Q359</f>
        <v>12</v>
      </c>
      <c r="R360" s="292"/>
      <c r="S360" s="292"/>
      <c r="T360" s="292"/>
      <c r="U360" s="292"/>
      <c r="V360" s="292"/>
      <c r="W360" s="292"/>
      <c r="X360" s="292"/>
      <c r="Y360" s="292"/>
      <c r="Z360" s="292"/>
      <c r="AA360" s="292"/>
      <c r="AB360" s="292"/>
      <c r="AC360" s="292"/>
      <c r="AD360" s="292"/>
      <c r="AE360" s="407">
        <f>AE359</f>
        <v>0</v>
      </c>
      <c r="AF360" s="407">
        <f t="shared" ref="AF360" si="990">AF359</f>
        <v>0</v>
      </c>
      <c r="AG360" s="407">
        <f t="shared" ref="AG360" si="991">AG359</f>
        <v>0</v>
      </c>
      <c r="AH360" s="407">
        <f t="shared" ref="AH360" si="992">AH359</f>
        <v>0</v>
      </c>
      <c r="AI360" s="407">
        <f t="shared" ref="AI360" si="993">AI359</f>
        <v>0</v>
      </c>
      <c r="AJ360" s="407">
        <f t="shared" ref="AJ360" si="994">AJ359</f>
        <v>0</v>
      </c>
      <c r="AK360" s="407">
        <f t="shared" ref="AK360" si="995">AK359</f>
        <v>0</v>
      </c>
      <c r="AL360" s="407">
        <f t="shared" ref="AL360" si="996">AL359</f>
        <v>0</v>
      </c>
      <c r="AM360" s="407">
        <f t="shared" ref="AM360" si="997">AM359</f>
        <v>0</v>
      </c>
      <c r="AN360" s="407">
        <f t="shared" ref="AN360" si="998">AN359</f>
        <v>0</v>
      </c>
      <c r="AO360" s="407">
        <f t="shared" ref="AO360" si="999">AO359</f>
        <v>0</v>
      </c>
      <c r="AP360" s="407">
        <f t="shared" ref="AP360" si="1000">AP359</f>
        <v>0</v>
      </c>
      <c r="AQ360" s="407">
        <f t="shared" ref="AQ360" si="1001">AQ359</f>
        <v>0</v>
      </c>
      <c r="AR360" s="407">
        <f t="shared" ref="AR360" si="1002">AR359</f>
        <v>0</v>
      </c>
      <c r="AS360" s="303"/>
    </row>
    <row r="361" spans="1:45" ht="15.5" outlineLevel="1">
      <c r="B361" s="509"/>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88"/>
      <c r="AE361" s="408"/>
      <c r="AF361" s="421"/>
      <c r="AG361" s="421"/>
      <c r="AH361" s="421"/>
      <c r="AI361" s="421"/>
      <c r="AJ361" s="421"/>
      <c r="AK361" s="421"/>
      <c r="AL361" s="421"/>
      <c r="AM361" s="421"/>
      <c r="AN361" s="421"/>
      <c r="AO361" s="421"/>
      <c r="AP361" s="421"/>
      <c r="AQ361" s="421"/>
      <c r="AR361" s="421"/>
      <c r="AS361" s="303"/>
    </row>
    <row r="362" spans="1:45" ht="31" outlineLevel="1">
      <c r="A362" s="511">
        <v>40</v>
      </c>
      <c r="B362" s="509" t="s">
        <v>132</v>
      </c>
      <c r="C362" s="288" t="s">
        <v>25</v>
      </c>
      <c r="D362" s="292"/>
      <c r="E362" s="292"/>
      <c r="F362" s="292"/>
      <c r="G362" s="292"/>
      <c r="H362" s="292"/>
      <c r="I362" s="292"/>
      <c r="J362" s="292"/>
      <c r="K362" s="292"/>
      <c r="L362" s="292"/>
      <c r="M362" s="292"/>
      <c r="N362" s="292"/>
      <c r="O362" s="292"/>
      <c r="P362" s="292"/>
      <c r="Q362" s="292">
        <v>12</v>
      </c>
      <c r="R362" s="292"/>
      <c r="S362" s="292"/>
      <c r="T362" s="292"/>
      <c r="U362" s="292"/>
      <c r="V362" s="292"/>
      <c r="W362" s="292"/>
      <c r="X362" s="292"/>
      <c r="Y362" s="292"/>
      <c r="Z362" s="292"/>
      <c r="AA362" s="292"/>
      <c r="AB362" s="292"/>
      <c r="AC362" s="292"/>
      <c r="AD362" s="292"/>
      <c r="AE362" s="422"/>
      <c r="AF362" s="406"/>
      <c r="AG362" s="406"/>
      <c r="AH362" s="406"/>
      <c r="AI362" s="406"/>
      <c r="AJ362" s="406"/>
      <c r="AK362" s="406"/>
      <c r="AL362" s="406"/>
      <c r="AM362" s="411"/>
      <c r="AN362" s="411"/>
      <c r="AO362" s="411"/>
      <c r="AP362" s="411"/>
      <c r="AQ362" s="411"/>
      <c r="AR362" s="411"/>
      <c r="AS362" s="293">
        <f>SUM(AE362:AR362)</f>
        <v>0</v>
      </c>
    </row>
    <row r="363" spans="1:45" ht="15.5" outlineLevel="1">
      <c r="B363" s="291" t="s">
        <v>288</v>
      </c>
      <c r="C363" s="288" t="s">
        <v>163</v>
      </c>
      <c r="D363" s="292"/>
      <c r="E363" s="292"/>
      <c r="F363" s="292"/>
      <c r="G363" s="292"/>
      <c r="H363" s="292"/>
      <c r="I363" s="292"/>
      <c r="J363" s="292"/>
      <c r="K363" s="292"/>
      <c r="L363" s="292"/>
      <c r="M363" s="292"/>
      <c r="N363" s="292"/>
      <c r="O363" s="292"/>
      <c r="P363" s="292"/>
      <c r="Q363" s="292">
        <f>Q362</f>
        <v>12</v>
      </c>
      <c r="R363" s="292"/>
      <c r="S363" s="292"/>
      <c r="T363" s="292"/>
      <c r="U363" s="292"/>
      <c r="V363" s="292"/>
      <c r="W363" s="292"/>
      <c r="X363" s="292"/>
      <c r="Y363" s="292"/>
      <c r="Z363" s="292"/>
      <c r="AA363" s="292"/>
      <c r="AB363" s="292"/>
      <c r="AC363" s="292"/>
      <c r="AD363" s="292"/>
      <c r="AE363" s="407">
        <f>AE362</f>
        <v>0</v>
      </c>
      <c r="AF363" s="407">
        <f t="shared" ref="AF363" si="1003">AF362</f>
        <v>0</v>
      </c>
      <c r="AG363" s="407">
        <f t="shared" ref="AG363" si="1004">AG362</f>
        <v>0</v>
      </c>
      <c r="AH363" s="407">
        <f t="shared" ref="AH363" si="1005">AH362</f>
        <v>0</v>
      </c>
      <c r="AI363" s="407">
        <f t="shared" ref="AI363" si="1006">AI362</f>
        <v>0</v>
      </c>
      <c r="AJ363" s="407">
        <f t="shared" ref="AJ363" si="1007">AJ362</f>
        <v>0</v>
      </c>
      <c r="AK363" s="407">
        <f t="shared" ref="AK363" si="1008">AK362</f>
        <v>0</v>
      </c>
      <c r="AL363" s="407">
        <f t="shared" ref="AL363" si="1009">AL362</f>
        <v>0</v>
      </c>
      <c r="AM363" s="407">
        <f t="shared" ref="AM363" si="1010">AM362</f>
        <v>0</v>
      </c>
      <c r="AN363" s="407">
        <f t="shared" ref="AN363" si="1011">AN362</f>
        <v>0</v>
      </c>
      <c r="AO363" s="407">
        <f t="shared" ref="AO363" si="1012">AO362</f>
        <v>0</v>
      </c>
      <c r="AP363" s="407">
        <f t="shared" ref="AP363" si="1013">AP362</f>
        <v>0</v>
      </c>
      <c r="AQ363" s="407">
        <f t="shared" ref="AQ363" si="1014">AQ362</f>
        <v>0</v>
      </c>
      <c r="AR363" s="407">
        <f t="shared" ref="AR363" si="1015">AR362</f>
        <v>0</v>
      </c>
      <c r="AS363" s="303"/>
    </row>
    <row r="364" spans="1:45" ht="15.5" outlineLevel="1">
      <c r="B364" s="509"/>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88"/>
      <c r="AE364" s="408"/>
      <c r="AF364" s="421"/>
      <c r="AG364" s="421"/>
      <c r="AH364" s="421"/>
      <c r="AI364" s="421"/>
      <c r="AJ364" s="421"/>
      <c r="AK364" s="421"/>
      <c r="AL364" s="421"/>
      <c r="AM364" s="421"/>
      <c r="AN364" s="421"/>
      <c r="AO364" s="421"/>
      <c r="AP364" s="421"/>
      <c r="AQ364" s="421"/>
      <c r="AR364" s="421"/>
      <c r="AS364" s="303"/>
    </row>
    <row r="365" spans="1:45" ht="31" outlineLevel="1">
      <c r="A365" s="511">
        <v>41</v>
      </c>
      <c r="B365" s="509" t="s">
        <v>133</v>
      </c>
      <c r="C365" s="288" t="s">
        <v>25</v>
      </c>
      <c r="D365" s="292"/>
      <c r="E365" s="292"/>
      <c r="F365" s="292"/>
      <c r="G365" s="292"/>
      <c r="H365" s="292"/>
      <c r="I365" s="292"/>
      <c r="J365" s="292"/>
      <c r="K365" s="292"/>
      <c r="L365" s="292"/>
      <c r="M365" s="292"/>
      <c r="N365" s="292"/>
      <c r="O365" s="292"/>
      <c r="P365" s="292"/>
      <c r="Q365" s="292">
        <v>12</v>
      </c>
      <c r="R365" s="292"/>
      <c r="S365" s="292"/>
      <c r="T365" s="292"/>
      <c r="U365" s="292"/>
      <c r="V365" s="292"/>
      <c r="W365" s="292"/>
      <c r="X365" s="292"/>
      <c r="Y365" s="292"/>
      <c r="Z365" s="292"/>
      <c r="AA365" s="292"/>
      <c r="AB365" s="292"/>
      <c r="AC365" s="292"/>
      <c r="AD365" s="292"/>
      <c r="AE365" s="422"/>
      <c r="AF365" s="406"/>
      <c r="AG365" s="406"/>
      <c r="AH365" s="406"/>
      <c r="AI365" s="406"/>
      <c r="AJ365" s="406"/>
      <c r="AK365" s="406"/>
      <c r="AL365" s="406"/>
      <c r="AM365" s="411"/>
      <c r="AN365" s="411"/>
      <c r="AO365" s="411"/>
      <c r="AP365" s="411"/>
      <c r="AQ365" s="411"/>
      <c r="AR365" s="411"/>
      <c r="AS365" s="293">
        <f>SUM(AE365:AR365)</f>
        <v>0</v>
      </c>
    </row>
    <row r="366" spans="1:45" ht="15.5" outlineLevel="1">
      <c r="B366" s="291" t="s">
        <v>288</v>
      </c>
      <c r="C366" s="288" t="s">
        <v>163</v>
      </c>
      <c r="D366" s="292"/>
      <c r="E366" s="292"/>
      <c r="F366" s="292"/>
      <c r="G366" s="292"/>
      <c r="H366" s="292"/>
      <c r="I366" s="292"/>
      <c r="J366" s="292"/>
      <c r="K366" s="292"/>
      <c r="L366" s="292"/>
      <c r="M366" s="292"/>
      <c r="N366" s="292"/>
      <c r="O366" s="292"/>
      <c r="P366" s="292"/>
      <c r="Q366" s="292">
        <f>Q365</f>
        <v>12</v>
      </c>
      <c r="R366" s="292"/>
      <c r="S366" s="292"/>
      <c r="T366" s="292"/>
      <c r="U366" s="292"/>
      <c r="V366" s="292"/>
      <c r="W366" s="292"/>
      <c r="X366" s="292"/>
      <c r="Y366" s="292"/>
      <c r="Z366" s="292"/>
      <c r="AA366" s="292"/>
      <c r="AB366" s="292"/>
      <c r="AC366" s="292"/>
      <c r="AD366" s="292"/>
      <c r="AE366" s="407">
        <f>AE365</f>
        <v>0</v>
      </c>
      <c r="AF366" s="407">
        <f t="shared" ref="AF366" si="1016">AF365</f>
        <v>0</v>
      </c>
      <c r="AG366" s="407">
        <f t="shared" ref="AG366" si="1017">AG365</f>
        <v>0</v>
      </c>
      <c r="AH366" s="407">
        <f t="shared" ref="AH366" si="1018">AH365</f>
        <v>0</v>
      </c>
      <c r="AI366" s="407">
        <f t="shared" ref="AI366" si="1019">AI365</f>
        <v>0</v>
      </c>
      <c r="AJ366" s="407">
        <f t="shared" ref="AJ366" si="1020">AJ365</f>
        <v>0</v>
      </c>
      <c r="AK366" s="407">
        <f t="shared" ref="AK366" si="1021">AK365</f>
        <v>0</v>
      </c>
      <c r="AL366" s="407">
        <f t="shared" ref="AL366" si="1022">AL365</f>
        <v>0</v>
      </c>
      <c r="AM366" s="407">
        <f t="shared" ref="AM366" si="1023">AM365</f>
        <v>0</v>
      </c>
      <c r="AN366" s="407">
        <f t="shared" ref="AN366" si="1024">AN365</f>
        <v>0</v>
      </c>
      <c r="AO366" s="407">
        <f t="shared" ref="AO366" si="1025">AO365</f>
        <v>0</v>
      </c>
      <c r="AP366" s="407">
        <f t="shared" ref="AP366" si="1026">AP365</f>
        <v>0</v>
      </c>
      <c r="AQ366" s="407">
        <f t="shared" ref="AQ366" si="1027">AQ365</f>
        <v>0</v>
      </c>
      <c r="AR366" s="407">
        <f t="shared" ref="AR366" si="1028">AR365</f>
        <v>0</v>
      </c>
      <c r="AS366" s="303"/>
    </row>
    <row r="367" spans="1:45" ht="15.5" outlineLevel="1">
      <c r="B367" s="509"/>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408"/>
      <c r="AF367" s="421"/>
      <c r="AG367" s="421"/>
      <c r="AH367" s="421"/>
      <c r="AI367" s="421"/>
      <c r="AJ367" s="421"/>
      <c r="AK367" s="421"/>
      <c r="AL367" s="421"/>
      <c r="AM367" s="421"/>
      <c r="AN367" s="421"/>
      <c r="AO367" s="421"/>
      <c r="AP367" s="421"/>
      <c r="AQ367" s="421"/>
      <c r="AR367" s="421"/>
      <c r="AS367" s="303"/>
    </row>
    <row r="368" spans="1:45" ht="31" outlineLevel="1">
      <c r="A368" s="511">
        <v>42</v>
      </c>
      <c r="B368" s="509" t="s">
        <v>134</v>
      </c>
      <c r="C368" s="288" t="s">
        <v>25</v>
      </c>
      <c r="D368" s="292"/>
      <c r="E368" s="292"/>
      <c r="F368" s="292"/>
      <c r="G368" s="292"/>
      <c r="H368" s="292"/>
      <c r="I368" s="292"/>
      <c r="J368" s="292"/>
      <c r="K368" s="292"/>
      <c r="L368" s="292"/>
      <c r="M368" s="292"/>
      <c r="N368" s="292"/>
      <c r="O368" s="292"/>
      <c r="P368" s="292"/>
      <c r="Q368" s="288"/>
      <c r="R368" s="292"/>
      <c r="S368" s="292"/>
      <c r="T368" s="292"/>
      <c r="U368" s="292"/>
      <c r="V368" s="292"/>
      <c r="W368" s="292"/>
      <c r="X368" s="292"/>
      <c r="Y368" s="292"/>
      <c r="Z368" s="292"/>
      <c r="AA368" s="292"/>
      <c r="AB368" s="292"/>
      <c r="AC368" s="292"/>
      <c r="AD368" s="292"/>
      <c r="AE368" s="422"/>
      <c r="AF368" s="406"/>
      <c r="AG368" s="406"/>
      <c r="AH368" s="406"/>
      <c r="AI368" s="406"/>
      <c r="AJ368" s="406"/>
      <c r="AK368" s="406"/>
      <c r="AL368" s="406"/>
      <c r="AM368" s="411"/>
      <c r="AN368" s="411"/>
      <c r="AO368" s="411"/>
      <c r="AP368" s="411"/>
      <c r="AQ368" s="411"/>
      <c r="AR368" s="411"/>
      <c r="AS368" s="293">
        <f>SUM(AE368:AR368)</f>
        <v>0</v>
      </c>
    </row>
    <row r="369" spans="1:45" ht="15.5" outlineLevel="1">
      <c r="B369" s="291" t="s">
        <v>288</v>
      </c>
      <c r="C369" s="288" t="s">
        <v>163</v>
      </c>
      <c r="D369" s="292"/>
      <c r="E369" s="292"/>
      <c r="F369" s="292"/>
      <c r="G369" s="292"/>
      <c r="H369" s="292"/>
      <c r="I369" s="292"/>
      <c r="J369" s="292"/>
      <c r="K369" s="292"/>
      <c r="L369" s="292"/>
      <c r="M369" s="292"/>
      <c r="N369" s="292"/>
      <c r="O369" s="292"/>
      <c r="P369" s="292"/>
      <c r="Q369" s="464"/>
      <c r="R369" s="292"/>
      <c r="S369" s="292"/>
      <c r="T369" s="292"/>
      <c r="U369" s="292"/>
      <c r="V369" s="292"/>
      <c r="W369" s="292"/>
      <c r="X369" s="292"/>
      <c r="Y369" s="292"/>
      <c r="Z369" s="292"/>
      <c r="AA369" s="292"/>
      <c r="AB369" s="292"/>
      <c r="AC369" s="292"/>
      <c r="AD369" s="292"/>
      <c r="AE369" s="407">
        <f>AE368</f>
        <v>0</v>
      </c>
      <c r="AF369" s="407">
        <f t="shared" ref="AF369" si="1029">AF368</f>
        <v>0</v>
      </c>
      <c r="AG369" s="407">
        <f t="shared" ref="AG369" si="1030">AG368</f>
        <v>0</v>
      </c>
      <c r="AH369" s="407">
        <f t="shared" ref="AH369" si="1031">AH368</f>
        <v>0</v>
      </c>
      <c r="AI369" s="407">
        <f t="shared" ref="AI369" si="1032">AI368</f>
        <v>0</v>
      </c>
      <c r="AJ369" s="407">
        <f t="shared" ref="AJ369" si="1033">AJ368</f>
        <v>0</v>
      </c>
      <c r="AK369" s="407">
        <f t="shared" ref="AK369" si="1034">AK368</f>
        <v>0</v>
      </c>
      <c r="AL369" s="407">
        <f t="shared" ref="AL369" si="1035">AL368</f>
        <v>0</v>
      </c>
      <c r="AM369" s="407">
        <f t="shared" ref="AM369" si="1036">AM368</f>
        <v>0</v>
      </c>
      <c r="AN369" s="407">
        <f t="shared" ref="AN369" si="1037">AN368</f>
        <v>0</v>
      </c>
      <c r="AO369" s="407">
        <f t="shared" ref="AO369" si="1038">AO368</f>
        <v>0</v>
      </c>
      <c r="AP369" s="407">
        <f t="shared" ref="AP369" si="1039">AP368</f>
        <v>0</v>
      </c>
      <c r="AQ369" s="407">
        <f t="shared" ref="AQ369" si="1040">AQ368</f>
        <v>0</v>
      </c>
      <c r="AR369" s="407">
        <f t="shared" ref="AR369" si="1041">AR368</f>
        <v>0</v>
      </c>
      <c r="AS369" s="303"/>
    </row>
    <row r="370" spans="1:45" ht="15.5" outlineLevel="1">
      <c r="B370" s="509"/>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c r="AE370" s="408"/>
      <c r="AF370" s="421"/>
      <c r="AG370" s="421"/>
      <c r="AH370" s="421"/>
      <c r="AI370" s="421"/>
      <c r="AJ370" s="421"/>
      <c r="AK370" s="421"/>
      <c r="AL370" s="421"/>
      <c r="AM370" s="421"/>
      <c r="AN370" s="421"/>
      <c r="AO370" s="421"/>
      <c r="AP370" s="421"/>
      <c r="AQ370" s="421"/>
      <c r="AR370" s="421"/>
      <c r="AS370" s="303"/>
    </row>
    <row r="371" spans="1:45" ht="15.5" outlineLevel="1">
      <c r="A371" s="511">
        <v>43</v>
      </c>
      <c r="B371" s="509" t="s">
        <v>135</v>
      </c>
      <c r="C371" s="288" t="s">
        <v>25</v>
      </c>
      <c r="D371" s="292"/>
      <c r="E371" s="292"/>
      <c r="F371" s="292"/>
      <c r="G371" s="292"/>
      <c r="H371" s="292"/>
      <c r="I371" s="292"/>
      <c r="J371" s="292"/>
      <c r="K371" s="292"/>
      <c r="L371" s="292"/>
      <c r="M371" s="292"/>
      <c r="N371" s="292"/>
      <c r="O371" s="292"/>
      <c r="P371" s="292"/>
      <c r="Q371" s="292">
        <v>12</v>
      </c>
      <c r="R371" s="292"/>
      <c r="S371" s="292"/>
      <c r="T371" s="292"/>
      <c r="U371" s="292"/>
      <c r="V371" s="292"/>
      <c r="W371" s="292"/>
      <c r="X371" s="292"/>
      <c r="Y371" s="292"/>
      <c r="Z371" s="292"/>
      <c r="AA371" s="292"/>
      <c r="AB371" s="292"/>
      <c r="AC371" s="292"/>
      <c r="AD371" s="292"/>
      <c r="AE371" s="422"/>
      <c r="AF371" s="406"/>
      <c r="AG371" s="406"/>
      <c r="AH371" s="406"/>
      <c r="AI371" s="406"/>
      <c r="AJ371" s="406"/>
      <c r="AK371" s="406"/>
      <c r="AL371" s="406"/>
      <c r="AM371" s="411"/>
      <c r="AN371" s="411"/>
      <c r="AO371" s="411"/>
      <c r="AP371" s="411"/>
      <c r="AQ371" s="411"/>
      <c r="AR371" s="411"/>
      <c r="AS371" s="293">
        <f>SUM(AE371:AR371)</f>
        <v>0</v>
      </c>
    </row>
    <row r="372" spans="1:45" ht="15.5" outlineLevel="1">
      <c r="B372" s="291" t="s">
        <v>288</v>
      </c>
      <c r="C372" s="288" t="s">
        <v>163</v>
      </c>
      <c r="D372" s="292"/>
      <c r="E372" s="292"/>
      <c r="F372" s="292"/>
      <c r="G372" s="292"/>
      <c r="H372" s="292"/>
      <c r="I372" s="292"/>
      <c r="J372" s="292"/>
      <c r="K372" s="292"/>
      <c r="L372" s="292"/>
      <c r="M372" s="292"/>
      <c r="N372" s="292"/>
      <c r="O372" s="292"/>
      <c r="P372" s="292"/>
      <c r="Q372" s="292">
        <f>Q371</f>
        <v>12</v>
      </c>
      <c r="R372" s="292"/>
      <c r="S372" s="292"/>
      <c r="T372" s="292"/>
      <c r="U372" s="292"/>
      <c r="V372" s="292"/>
      <c r="W372" s="292"/>
      <c r="X372" s="292"/>
      <c r="Y372" s="292"/>
      <c r="Z372" s="292"/>
      <c r="AA372" s="292"/>
      <c r="AB372" s="292"/>
      <c r="AC372" s="292"/>
      <c r="AD372" s="292"/>
      <c r="AE372" s="407">
        <f>AE371</f>
        <v>0</v>
      </c>
      <c r="AF372" s="407">
        <f t="shared" ref="AF372" si="1042">AF371</f>
        <v>0</v>
      </c>
      <c r="AG372" s="407">
        <f t="shared" ref="AG372" si="1043">AG371</f>
        <v>0</v>
      </c>
      <c r="AH372" s="407">
        <f t="shared" ref="AH372" si="1044">AH371</f>
        <v>0</v>
      </c>
      <c r="AI372" s="407">
        <f t="shared" ref="AI372" si="1045">AI371</f>
        <v>0</v>
      </c>
      <c r="AJ372" s="407">
        <f t="shared" ref="AJ372" si="1046">AJ371</f>
        <v>0</v>
      </c>
      <c r="AK372" s="407">
        <f t="shared" ref="AK372" si="1047">AK371</f>
        <v>0</v>
      </c>
      <c r="AL372" s="407">
        <f t="shared" ref="AL372" si="1048">AL371</f>
        <v>0</v>
      </c>
      <c r="AM372" s="407">
        <f t="shared" ref="AM372" si="1049">AM371</f>
        <v>0</v>
      </c>
      <c r="AN372" s="407">
        <f t="shared" ref="AN372" si="1050">AN371</f>
        <v>0</v>
      </c>
      <c r="AO372" s="407">
        <f t="shared" ref="AO372" si="1051">AO371</f>
        <v>0</v>
      </c>
      <c r="AP372" s="407">
        <f t="shared" ref="AP372" si="1052">AP371</f>
        <v>0</v>
      </c>
      <c r="AQ372" s="407">
        <f t="shared" ref="AQ372" si="1053">AQ371</f>
        <v>0</v>
      </c>
      <c r="AR372" s="407">
        <f t="shared" ref="AR372" si="1054">AR371</f>
        <v>0</v>
      </c>
      <c r="AS372" s="303"/>
    </row>
    <row r="373" spans="1:45" ht="15.5" outlineLevel="1">
      <c r="B373" s="509"/>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408"/>
      <c r="AF373" s="421"/>
      <c r="AG373" s="421"/>
      <c r="AH373" s="421"/>
      <c r="AI373" s="421"/>
      <c r="AJ373" s="421"/>
      <c r="AK373" s="421"/>
      <c r="AL373" s="421"/>
      <c r="AM373" s="421"/>
      <c r="AN373" s="421"/>
      <c r="AO373" s="421"/>
      <c r="AP373" s="421"/>
      <c r="AQ373" s="421"/>
      <c r="AR373" s="421"/>
      <c r="AS373" s="303"/>
    </row>
    <row r="374" spans="1:45" ht="31" outlineLevel="1">
      <c r="A374" s="511">
        <v>44</v>
      </c>
      <c r="B374" s="509" t="s">
        <v>136</v>
      </c>
      <c r="C374" s="288" t="s">
        <v>25</v>
      </c>
      <c r="D374" s="292"/>
      <c r="E374" s="292"/>
      <c r="F374" s="292"/>
      <c r="G374" s="292"/>
      <c r="H374" s="292"/>
      <c r="I374" s="292"/>
      <c r="J374" s="292"/>
      <c r="K374" s="292"/>
      <c r="L374" s="292"/>
      <c r="M374" s="292"/>
      <c r="N374" s="292"/>
      <c r="O374" s="292"/>
      <c r="P374" s="292"/>
      <c r="Q374" s="292">
        <v>12</v>
      </c>
      <c r="R374" s="292"/>
      <c r="S374" s="292"/>
      <c r="T374" s="292"/>
      <c r="U374" s="292"/>
      <c r="V374" s="292"/>
      <c r="W374" s="292"/>
      <c r="X374" s="292"/>
      <c r="Y374" s="292"/>
      <c r="Z374" s="292"/>
      <c r="AA374" s="292"/>
      <c r="AB374" s="292"/>
      <c r="AC374" s="292"/>
      <c r="AD374" s="292"/>
      <c r="AE374" s="422"/>
      <c r="AF374" s="406"/>
      <c r="AG374" s="406"/>
      <c r="AH374" s="406"/>
      <c r="AI374" s="406"/>
      <c r="AJ374" s="406"/>
      <c r="AK374" s="406"/>
      <c r="AL374" s="406"/>
      <c r="AM374" s="411"/>
      <c r="AN374" s="411"/>
      <c r="AO374" s="411"/>
      <c r="AP374" s="411"/>
      <c r="AQ374" s="411"/>
      <c r="AR374" s="411"/>
      <c r="AS374" s="293">
        <f>SUM(AE374:AR374)</f>
        <v>0</v>
      </c>
    </row>
    <row r="375" spans="1:45" ht="15.5" outlineLevel="1">
      <c r="B375" s="291" t="s">
        <v>288</v>
      </c>
      <c r="C375" s="288" t="s">
        <v>163</v>
      </c>
      <c r="D375" s="292"/>
      <c r="E375" s="292"/>
      <c r="F375" s="292"/>
      <c r="G375" s="292"/>
      <c r="H375" s="292"/>
      <c r="I375" s="292"/>
      <c r="J375" s="292"/>
      <c r="K375" s="292"/>
      <c r="L375" s="292"/>
      <c r="M375" s="292"/>
      <c r="N375" s="292"/>
      <c r="O375" s="292"/>
      <c r="P375" s="292"/>
      <c r="Q375" s="292">
        <f>Q374</f>
        <v>12</v>
      </c>
      <c r="R375" s="292"/>
      <c r="S375" s="292"/>
      <c r="T375" s="292"/>
      <c r="U375" s="292"/>
      <c r="V375" s="292"/>
      <c r="W375" s="292"/>
      <c r="X375" s="292"/>
      <c r="Y375" s="292"/>
      <c r="Z375" s="292"/>
      <c r="AA375" s="292"/>
      <c r="AB375" s="292"/>
      <c r="AC375" s="292"/>
      <c r="AD375" s="292"/>
      <c r="AE375" s="407">
        <f>AE374</f>
        <v>0</v>
      </c>
      <c r="AF375" s="407">
        <f t="shared" ref="AF375" si="1055">AF374</f>
        <v>0</v>
      </c>
      <c r="AG375" s="407">
        <f t="shared" ref="AG375" si="1056">AG374</f>
        <v>0</v>
      </c>
      <c r="AH375" s="407">
        <f t="shared" ref="AH375" si="1057">AH374</f>
        <v>0</v>
      </c>
      <c r="AI375" s="407">
        <f t="shared" ref="AI375" si="1058">AI374</f>
        <v>0</v>
      </c>
      <c r="AJ375" s="407">
        <f t="shared" ref="AJ375" si="1059">AJ374</f>
        <v>0</v>
      </c>
      <c r="AK375" s="407">
        <f t="shared" ref="AK375" si="1060">AK374</f>
        <v>0</v>
      </c>
      <c r="AL375" s="407">
        <f t="shared" ref="AL375" si="1061">AL374</f>
        <v>0</v>
      </c>
      <c r="AM375" s="407">
        <f t="shared" ref="AM375" si="1062">AM374</f>
        <v>0</v>
      </c>
      <c r="AN375" s="407">
        <f t="shared" ref="AN375" si="1063">AN374</f>
        <v>0</v>
      </c>
      <c r="AO375" s="407">
        <f t="shared" ref="AO375" si="1064">AO374</f>
        <v>0</v>
      </c>
      <c r="AP375" s="407">
        <f t="shared" ref="AP375" si="1065">AP374</f>
        <v>0</v>
      </c>
      <c r="AQ375" s="407">
        <f t="shared" ref="AQ375" si="1066">AQ374</f>
        <v>0</v>
      </c>
      <c r="AR375" s="407">
        <f t="shared" ref="AR375" si="1067">AR374</f>
        <v>0</v>
      </c>
      <c r="AS375" s="303"/>
    </row>
    <row r="376" spans="1:45" ht="15.5" outlineLevel="1">
      <c r="B376" s="509"/>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408"/>
      <c r="AF376" s="421"/>
      <c r="AG376" s="421"/>
      <c r="AH376" s="421"/>
      <c r="AI376" s="421"/>
      <c r="AJ376" s="421"/>
      <c r="AK376" s="421"/>
      <c r="AL376" s="421"/>
      <c r="AM376" s="421"/>
      <c r="AN376" s="421"/>
      <c r="AO376" s="421"/>
      <c r="AP376" s="421"/>
      <c r="AQ376" s="421"/>
      <c r="AR376" s="421"/>
      <c r="AS376" s="303"/>
    </row>
    <row r="377" spans="1:45" ht="31" outlineLevel="1">
      <c r="A377" s="511">
        <v>45</v>
      </c>
      <c r="B377" s="509" t="s">
        <v>137</v>
      </c>
      <c r="C377" s="288" t="s">
        <v>25</v>
      </c>
      <c r="D377" s="292"/>
      <c r="E377" s="292"/>
      <c r="F377" s="292"/>
      <c r="G377" s="292"/>
      <c r="H377" s="292"/>
      <c r="I377" s="292"/>
      <c r="J377" s="292"/>
      <c r="K377" s="292"/>
      <c r="L377" s="292"/>
      <c r="M377" s="292"/>
      <c r="N377" s="292"/>
      <c r="O377" s="292"/>
      <c r="P377" s="292"/>
      <c r="Q377" s="292">
        <v>12</v>
      </c>
      <c r="R377" s="292"/>
      <c r="S377" s="292"/>
      <c r="T377" s="292"/>
      <c r="U377" s="292"/>
      <c r="V377" s="292"/>
      <c r="W377" s="292"/>
      <c r="X377" s="292"/>
      <c r="Y377" s="292"/>
      <c r="Z377" s="292"/>
      <c r="AA377" s="292"/>
      <c r="AB377" s="292"/>
      <c r="AC377" s="292"/>
      <c r="AD377" s="292"/>
      <c r="AE377" s="422"/>
      <c r="AF377" s="406"/>
      <c r="AG377" s="406"/>
      <c r="AH377" s="406"/>
      <c r="AI377" s="406"/>
      <c r="AJ377" s="406"/>
      <c r="AK377" s="406"/>
      <c r="AL377" s="406"/>
      <c r="AM377" s="411"/>
      <c r="AN377" s="411"/>
      <c r="AO377" s="411"/>
      <c r="AP377" s="411"/>
      <c r="AQ377" s="411"/>
      <c r="AR377" s="411"/>
      <c r="AS377" s="293">
        <f>SUM(AE377:AR377)</f>
        <v>0</v>
      </c>
    </row>
    <row r="378" spans="1:45" ht="15.5" outlineLevel="1">
      <c r="B378" s="291" t="s">
        <v>288</v>
      </c>
      <c r="C378" s="288" t="s">
        <v>163</v>
      </c>
      <c r="D378" s="292"/>
      <c r="E378" s="292"/>
      <c r="F378" s="292"/>
      <c r="G378" s="292"/>
      <c r="H378" s="292"/>
      <c r="I378" s="292"/>
      <c r="J378" s="292"/>
      <c r="K378" s="292"/>
      <c r="L378" s="292"/>
      <c r="M378" s="292"/>
      <c r="N378" s="292"/>
      <c r="O378" s="292"/>
      <c r="P378" s="292"/>
      <c r="Q378" s="292">
        <f>Q377</f>
        <v>12</v>
      </c>
      <c r="R378" s="292"/>
      <c r="S378" s="292"/>
      <c r="T378" s="292"/>
      <c r="U378" s="292"/>
      <c r="V378" s="292"/>
      <c r="W378" s="292"/>
      <c r="X378" s="292"/>
      <c r="Y378" s="292"/>
      <c r="Z378" s="292"/>
      <c r="AA378" s="292"/>
      <c r="AB378" s="292"/>
      <c r="AC378" s="292"/>
      <c r="AD378" s="292"/>
      <c r="AE378" s="407">
        <f>AE377</f>
        <v>0</v>
      </c>
      <c r="AF378" s="407">
        <f t="shared" ref="AF378" si="1068">AF377</f>
        <v>0</v>
      </c>
      <c r="AG378" s="407">
        <f t="shared" ref="AG378" si="1069">AG377</f>
        <v>0</v>
      </c>
      <c r="AH378" s="407">
        <f t="shared" ref="AH378" si="1070">AH377</f>
        <v>0</v>
      </c>
      <c r="AI378" s="407">
        <f t="shared" ref="AI378" si="1071">AI377</f>
        <v>0</v>
      </c>
      <c r="AJ378" s="407">
        <f t="shared" ref="AJ378" si="1072">AJ377</f>
        <v>0</v>
      </c>
      <c r="AK378" s="407">
        <f t="shared" ref="AK378" si="1073">AK377</f>
        <v>0</v>
      </c>
      <c r="AL378" s="407">
        <f t="shared" ref="AL378" si="1074">AL377</f>
        <v>0</v>
      </c>
      <c r="AM378" s="407">
        <f t="shared" ref="AM378" si="1075">AM377</f>
        <v>0</v>
      </c>
      <c r="AN378" s="407">
        <f t="shared" ref="AN378" si="1076">AN377</f>
        <v>0</v>
      </c>
      <c r="AO378" s="407">
        <f t="shared" ref="AO378" si="1077">AO377</f>
        <v>0</v>
      </c>
      <c r="AP378" s="407">
        <f t="shared" ref="AP378" si="1078">AP377</f>
        <v>0</v>
      </c>
      <c r="AQ378" s="407">
        <f t="shared" ref="AQ378" si="1079">AQ377</f>
        <v>0</v>
      </c>
      <c r="AR378" s="407">
        <f t="shared" ref="AR378" si="1080">AR377</f>
        <v>0</v>
      </c>
      <c r="AS378" s="303"/>
    </row>
    <row r="379" spans="1:45" ht="15.5" outlineLevel="1">
      <c r="B379" s="509"/>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408"/>
      <c r="AF379" s="421"/>
      <c r="AG379" s="421"/>
      <c r="AH379" s="421"/>
      <c r="AI379" s="421"/>
      <c r="AJ379" s="421"/>
      <c r="AK379" s="421"/>
      <c r="AL379" s="421"/>
      <c r="AM379" s="421"/>
      <c r="AN379" s="421"/>
      <c r="AO379" s="421"/>
      <c r="AP379" s="421"/>
      <c r="AQ379" s="421"/>
      <c r="AR379" s="421"/>
      <c r="AS379" s="303"/>
    </row>
    <row r="380" spans="1:45" ht="31" outlineLevel="1">
      <c r="A380" s="511">
        <v>46</v>
      </c>
      <c r="B380" s="509" t="s">
        <v>138</v>
      </c>
      <c r="C380" s="288" t="s">
        <v>25</v>
      </c>
      <c r="D380" s="292"/>
      <c r="E380" s="292"/>
      <c r="F380" s="292"/>
      <c r="G380" s="292"/>
      <c r="H380" s="292"/>
      <c r="I380" s="292"/>
      <c r="J380" s="292"/>
      <c r="K380" s="292"/>
      <c r="L380" s="292"/>
      <c r="M380" s="292"/>
      <c r="N380" s="292"/>
      <c r="O380" s="292"/>
      <c r="P380" s="292"/>
      <c r="Q380" s="292">
        <v>12</v>
      </c>
      <c r="R380" s="292"/>
      <c r="S380" s="292"/>
      <c r="T380" s="292"/>
      <c r="U380" s="292"/>
      <c r="V380" s="292"/>
      <c r="W380" s="292"/>
      <c r="X380" s="292"/>
      <c r="Y380" s="292"/>
      <c r="Z380" s="292"/>
      <c r="AA380" s="292"/>
      <c r="AB380" s="292"/>
      <c r="AC380" s="292"/>
      <c r="AD380" s="292"/>
      <c r="AE380" s="422"/>
      <c r="AF380" s="406"/>
      <c r="AG380" s="406"/>
      <c r="AH380" s="406"/>
      <c r="AI380" s="406"/>
      <c r="AJ380" s="406"/>
      <c r="AK380" s="406"/>
      <c r="AL380" s="406"/>
      <c r="AM380" s="411"/>
      <c r="AN380" s="411"/>
      <c r="AO380" s="411"/>
      <c r="AP380" s="411"/>
      <c r="AQ380" s="411"/>
      <c r="AR380" s="411"/>
      <c r="AS380" s="293">
        <f>SUM(AE380:AR380)</f>
        <v>0</v>
      </c>
    </row>
    <row r="381" spans="1:45" ht="15.5" outlineLevel="1">
      <c r="B381" s="291" t="s">
        <v>288</v>
      </c>
      <c r="C381" s="288" t="s">
        <v>163</v>
      </c>
      <c r="D381" s="292"/>
      <c r="E381" s="292"/>
      <c r="F381" s="292"/>
      <c r="G381" s="292"/>
      <c r="H381" s="292"/>
      <c r="I381" s="292"/>
      <c r="J381" s="292"/>
      <c r="K381" s="292"/>
      <c r="L381" s="292"/>
      <c r="M381" s="292"/>
      <c r="N381" s="292"/>
      <c r="O381" s="292"/>
      <c r="P381" s="292"/>
      <c r="Q381" s="292">
        <f>Q380</f>
        <v>12</v>
      </c>
      <c r="R381" s="292"/>
      <c r="S381" s="292"/>
      <c r="T381" s="292"/>
      <c r="U381" s="292"/>
      <c r="V381" s="292"/>
      <c r="W381" s="292"/>
      <c r="X381" s="292"/>
      <c r="Y381" s="292"/>
      <c r="Z381" s="292"/>
      <c r="AA381" s="292"/>
      <c r="AB381" s="292"/>
      <c r="AC381" s="292"/>
      <c r="AD381" s="292"/>
      <c r="AE381" s="407">
        <f>AE380</f>
        <v>0</v>
      </c>
      <c r="AF381" s="407">
        <f t="shared" ref="AF381" si="1081">AF380</f>
        <v>0</v>
      </c>
      <c r="AG381" s="407">
        <f t="shared" ref="AG381" si="1082">AG380</f>
        <v>0</v>
      </c>
      <c r="AH381" s="407">
        <f t="shared" ref="AH381" si="1083">AH380</f>
        <v>0</v>
      </c>
      <c r="AI381" s="407">
        <f t="shared" ref="AI381" si="1084">AI380</f>
        <v>0</v>
      </c>
      <c r="AJ381" s="407">
        <f t="shared" ref="AJ381" si="1085">AJ380</f>
        <v>0</v>
      </c>
      <c r="AK381" s="407">
        <f t="shared" ref="AK381" si="1086">AK380</f>
        <v>0</v>
      </c>
      <c r="AL381" s="407">
        <f t="shared" ref="AL381" si="1087">AL380</f>
        <v>0</v>
      </c>
      <c r="AM381" s="407">
        <f t="shared" ref="AM381" si="1088">AM380</f>
        <v>0</v>
      </c>
      <c r="AN381" s="407">
        <f t="shared" ref="AN381" si="1089">AN380</f>
        <v>0</v>
      </c>
      <c r="AO381" s="407">
        <f t="shared" ref="AO381" si="1090">AO380</f>
        <v>0</v>
      </c>
      <c r="AP381" s="407">
        <f t="shared" ref="AP381" si="1091">AP380</f>
        <v>0</v>
      </c>
      <c r="AQ381" s="407">
        <f t="shared" ref="AQ381" si="1092">AQ380</f>
        <v>0</v>
      </c>
      <c r="AR381" s="407">
        <f t="shared" ref="AR381" si="1093">AR380</f>
        <v>0</v>
      </c>
      <c r="AS381" s="303"/>
    </row>
    <row r="382" spans="1:45" ht="15.5" outlineLevel="1">
      <c r="B382" s="509"/>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408"/>
      <c r="AF382" s="421"/>
      <c r="AG382" s="421"/>
      <c r="AH382" s="421"/>
      <c r="AI382" s="421"/>
      <c r="AJ382" s="421"/>
      <c r="AK382" s="421"/>
      <c r="AL382" s="421"/>
      <c r="AM382" s="421"/>
      <c r="AN382" s="421"/>
      <c r="AO382" s="421"/>
      <c r="AP382" s="421"/>
      <c r="AQ382" s="421"/>
      <c r="AR382" s="421"/>
      <c r="AS382" s="303"/>
    </row>
    <row r="383" spans="1:45" ht="31" outlineLevel="1">
      <c r="A383" s="511">
        <v>47</v>
      </c>
      <c r="B383" s="509" t="s">
        <v>139</v>
      </c>
      <c r="C383" s="288" t="s">
        <v>25</v>
      </c>
      <c r="D383" s="292"/>
      <c r="E383" s="292"/>
      <c r="F383" s="292"/>
      <c r="G383" s="292"/>
      <c r="H383" s="292"/>
      <c r="I383" s="292"/>
      <c r="J383" s="292"/>
      <c r="K383" s="292"/>
      <c r="L383" s="292"/>
      <c r="M383" s="292"/>
      <c r="N383" s="292"/>
      <c r="O383" s="292"/>
      <c r="P383" s="292"/>
      <c r="Q383" s="292">
        <v>12</v>
      </c>
      <c r="R383" s="292"/>
      <c r="S383" s="292"/>
      <c r="T383" s="292"/>
      <c r="U383" s="292"/>
      <c r="V383" s="292"/>
      <c r="W383" s="292"/>
      <c r="X383" s="292"/>
      <c r="Y383" s="292"/>
      <c r="Z383" s="292"/>
      <c r="AA383" s="292"/>
      <c r="AB383" s="292"/>
      <c r="AC383" s="292"/>
      <c r="AD383" s="292"/>
      <c r="AE383" s="422"/>
      <c r="AF383" s="406"/>
      <c r="AG383" s="406"/>
      <c r="AH383" s="406"/>
      <c r="AI383" s="406"/>
      <c r="AJ383" s="406"/>
      <c r="AK383" s="406"/>
      <c r="AL383" s="406"/>
      <c r="AM383" s="411"/>
      <c r="AN383" s="411"/>
      <c r="AO383" s="411"/>
      <c r="AP383" s="411"/>
      <c r="AQ383" s="411"/>
      <c r="AR383" s="411"/>
      <c r="AS383" s="293">
        <f>SUM(AE383:AR383)</f>
        <v>0</v>
      </c>
    </row>
    <row r="384" spans="1:45" ht="15.5" outlineLevel="1">
      <c r="B384" s="291" t="s">
        <v>288</v>
      </c>
      <c r="C384" s="288" t="s">
        <v>163</v>
      </c>
      <c r="D384" s="292"/>
      <c r="E384" s="292"/>
      <c r="F384" s="292"/>
      <c r="G384" s="292"/>
      <c r="H384" s="292"/>
      <c r="I384" s="292"/>
      <c r="J384" s="292"/>
      <c r="K384" s="292"/>
      <c r="L384" s="292"/>
      <c r="M384" s="292"/>
      <c r="N384" s="292"/>
      <c r="O384" s="292"/>
      <c r="P384" s="292"/>
      <c r="Q384" s="292">
        <f>Q383</f>
        <v>12</v>
      </c>
      <c r="R384" s="292"/>
      <c r="S384" s="292"/>
      <c r="T384" s="292"/>
      <c r="U384" s="292"/>
      <c r="V384" s="292"/>
      <c r="W384" s="292"/>
      <c r="X384" s="292"/>
      <c r="Y384" s="292"/>
      <c r="Z384" s="292"/>
      <c r="AA384" s="292"/>
      <c r="AB384" s="292"/>
      <c r="AC384" s="292"/>
      <c r="AD384" s="292"/>
      <c r="AE384" s="407">
        <f>AE383</f>
        <v>0</v>
      </c>
      <c r="AF384" s="407">
        <f t="shared" ref="AF384" si="1094">AF383</f>
        <v>0</v>
      </c>
      <c r="AG384" s="407">
        <f t="shared" ref="AG384" si="1095">AG383</f>
        <v>0</v>
      </c>
      <c r="AH384" s="407">
        <f t="shared" ref="AH384" si="1096">AH383</f>
        <v>0</v>
      </c>
      <c r="AI384" s="407">
        <f t="shared" ref="AI384" si="1097">AI383</f>
        <v>0</v>
      </c>
      <c r="AJ384" s="407">
        <f t="shared" ref="AJ384" si="1098">AJ383</f>
        <v>0</v>
      </c>
      <c r="AK384" s="407">
        <f t="shared" ref="AK384" si="1099">AK383</f>
        <v>0</v>
      </c>
      <c r="AL384" s="407">
        <f t="shared" ref="AL384" si="1100">AL383</f>
        <v>0</v>
      </c>
      <c r="AM384" s="407">
        <f t="shared" ref="AM384" si="1101">AM383</f>
        <v>0</v>
      </c>
      <c r="AN384" s="407">
        <f t="shared" ref="AN384" si="1102">AN383</f>
        <v>0</v>
      </c>
      <c r="AO384" s="407">
        <f t="shared" ref="AO384" si="1103">AO383</f>
        <v>0</v>
      </c>
      <c r="AP384" s="407">
        <f t="shared" ref="AP384" si="1104">AP383</f>
        <v>0</v>
      </c>
      <c r="AQ384" s="407">
        <f t="shared" ref="AQ384" si="1105">AQ383</f>
        <v>0</v>
      </c>
      <c r="AR384" s="407">
        <f t="shared" ref="AR384" si="1106">AR383</f>
        <v>0</v>
      </c>
      <c r="AS384" s="303"/>
    </row>
    <row r="385" spans="1:48" ht="15.5" outlineLevel="1">
      <c r="B385" s="509"/>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408"/>
      <c r="AF385" s="421"/>
      <c r="AG385" s="421"/>
      <c r="AH385" s="421"/>
      <c r="AI385" s="421"/>
      <c r="AJ385" s="421"/>
      <c r="AK385" s="421"/>
      <c r="AL385" s="421"/>
      <c r="AM385" s="421"/>
      <c r="AN385" s="421"/>
      <c r="AO385" s="421"/>
      <c r="AP385" s="421"/>
      <c r="AQ385" s="421"/>
      <c r="AR385" s="421"/>
      <c r="AS385" s="303"/>
    </row>
    <row r="386" spans="1:48" ht="31" outlineLevel="1">
      <c r="A386" s="511">
        <v>48</v>
      </c>
      <c r="B386" s="509" t="s">
        <v>140</v>
      </c>
      <c r="C386" s="288" t="s">
        <v>25</v>
      </c>
      <c r="D386" s="292"/>
      <c r="E386" s="292"/>
      <c r="F386" s="292"/>
      <c r="G386" s="292"/>
      <c r="H386" s="292"/>
      <c r="I386" s="292"/>
      <c r="J386" s="292"/>
      <c r="K386" s="292"/>
      <c r="L386" s="292"/>
      <c r="M386" s="292"/>
      <c r="N386" s="292"/>
      <c r="O386" s="292"/>
      <c r="P386" s="292"/>
      <c r="Q386" s="292">
        <v>12</v>
      </c>
      <c r="R386" s="292"/>
      <c r="S386" s="292"/>
      <c r="T386" s="292"/>
      <c r="U386" s="292"/>
      <c r="V386" s="292"/>
      <c r="W386" s="292"/>
      <c r="X386" s="292"/>
      <c r="Y386" s="292"/>
      <c r="Z386" s="292"/>
      <c r="AA386" s="292"/>
      <c r="AB386" s="292"/>
      <c r="AC386" s="292"/>
      <c r="AD386" s="292"/>
      <c r="AE386" s="422"/>
      <c r="AF386" s="406"/>
      <c r="AG386" s="406"/>
      <c r="AH386" s="406"/>
      <c r="AI386" s="406"/>
      <c r="AJ386" s="406"/>
      <c r="AK386" s="406"/>
      <c r="AL386" s="406"/>
      <c r="AM386" s="411"/>
      <c r="AN386" s="411"/>
      <c r="AO386" s="411"/>
      <c r="AP386" s="411"/>
      <c r="AQ386" s="411"/>
      <c r="AR386" s="411"/>
      <c r="AS386" s="293">
        <f>SUM(AE386:AR386)</f>
        <v>0</v>
      </c>
    </row>
    <row r="387" spans="1:48" ht="15.5" outlineLevel="1">
      <c r="B387" s="291" t="s">
        <v>288</v>
      </c>
      <c r="C387" s="288" t="s">
        <v>163</v>
      </c>
      <c r="D387" s="292"/>
      <c r="E387" s="292"/>
      <c r="F387" s="292"/>
      <c r="G387" s="292"/>
      <c r="H387" s="292"/>
      <c r="I387" s="292"/>
      <c r="J387" s="292"/>
      <c r="K387" s="292"/>
      <c r="L387" s="292"/>
      <c r="M387" s="292"/>
      <c r="N387" s="292"/>
      <c r="O387" s="292"/>
      <c r="P387" s="292"/>
      <c r="Q387" s="292">
        <f>Q386</f>
        <v>12</v>
      </c>
      <c r="R387" s="292"/>
      <c r="S387" s="292"/>
      <c r="T387" s="292"/>
      <c r="U387" s="292"/>
      <c r="V387" s="292"/>
      <c r="W387" s="292"/>
      <c r="X387" s="292"/>
      <c r="Y387" s="292"/>
      <c r="Z387" s="292"/>
      <c r="AA387" s="292"/>
      <c r="AB387" s="292"/>
      <c r="AC387" s="292"/>
      <c r="AD387" s="292"/>
      <c r="AE387" s="407">
        <f>AE386</f>
        <v>0</v>
      </c>
      <c r="AF387" s="407">
        <f t="shared" ref="AF387" si="1107">AF386</f>
        <v>0</v>
      </c>
      <c r="AG387" s="407">
        <f t="shared" ref="AG387" si="1108">AG386</f>
        <v>0</v>
      </c>
      <c r="AH387" s="407">
        <f t="shared" ref="AH387" si="1109">AH386</f>
        <v>0</v>
      </c>
      <c r="AI387" s="407">
        <f t="shared" ref="AI387" si="1110">AI386</f>
        <v>0</v>
      </c>
      <c r="AJ387" s="407">
        <f t="shared" ref="AJ387" si="1111">AJ386</f>
        <v>0</v>
      </c>
      <c r="AK387" s="407">
        <f t="shared" ref="AK387" si="1112">AK386</f>
        <v>0</v>
      </c>
      <c r="AL387" s="407">
        <f t="shared" ref="AL387" si="1113">AL386</f>
        <v>0</v>
      </c>
      <c r="AM387" s="407">
        <f t="shared" ref="AM387" si="1114">AM386</f>
        <v>0</v>
      </c>
      <c r="AN387" s="407">
        <f t="shared" ref="AN387" si="1115">AN386</f>
        <v>0</v>
      </c>
      <c r="AO387" s="407">
        <f t="shared" ref="AO387" si="1116">AO386</f>
        <v>0</v>
      </c>
      <c r="AP387" s="407">
        <f t="shared" ref="AP387" si="1117">AP386</f>
        <v>0</v>
      </c>
      <c r="AQ387" s="407">
        <f t="shared" ref="AQ387" si="1118">AQ386</f>
        <v>0</v>
      </c>
      <c r="AR387" s="407">
        <f t="shared" ref="AR387" si="1119">AR386</f>
        <v>0</v>
      </c>
      <c r="AS387" s="303"/>
    </row>
    <row r="388" spans="1:48" ht="15.5" outlineLevel="1">
      <c r="B388" s="509"/>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408"/>
      <c r="AF388" s="421"/>
      <c r="AG388" s="421"/>
      <c r="AH388" s="421"/>
      <c r="AI388" s="421"/>
      <c r="AJ388" s="421"/>
      <c r="AK388" s="421"/>
      <c r="AL388" s="421"/>
      <c r="AM388" s="421"/>
      <c r="AN388" s="421"/>
      <c r="AO388" s="421"/>
      <c r="AP388" s="421"/>
      <c r="AQ388" s="421"/>
      <c r="AR388" s="421"/>
      <c r="AS388" s="303"/>
    </row>
    <row r="389" spans="1:48" ht="31" outlineLevel="1">
      <c r="A389" s="511">
        <v>49</v>
      </c>
      <c r="B389" s="509" t="s">
        <v>141</v>
      </c>
      <c r="C389" s="288" t="s">
        <v>25</v>
      </c>
      <c r="D389" s="292"/>
      <c r="E389" s="292"/>
      <c r="F389" s="292"/>
      <c r="G389" s="292"/>
      <c r="H389" s="292"/>
      <c r="I389" s="292"/>
      <c r="J389" s="292"/>
      <c r="K389" s="292"/>
      <c r="L389" s="292"/>
      <c r="M389" s="292"/>
      <c r="N389" s="292"/>
      <c r="O389" s="292"/>
      <c r="P389" s="292"/>
      <c r="Q389" s="292">
        <v>12</v>
      </c>
      <c r="R389" s="292"/>
      <c r="S389" s="292"/>
      <c r="T389" s="292"/>
      <c r="U389" s="292"/>
      <c r="V389" s="292"/>
      <c r="W389" s="292"/>
      <c r="X389" s="292"/>
      <c r="Y389" s="292"/>
      <c r="Z389" s="292"/>
      <c r="AA389" s="292"/>
      <c r="AB389" s="292"/>
      <c r="AC389" s="292"/>
      <c r="AD389" s="292"/>
      <c r="AE389" s="422"/>
      <c r="AF389" s="406"/>
      <c r="AG389" s="406"/>
      <c r="AH389" s="406"/>
      <c r="AI389" s="406"/>
      <c r="AJ389" s="406"/>
      <c r="AK389" s="406"/>
      <c r="AL389" s="406"/>
      <c r="AM389" s="411"/>
      <c r="AN389" s="411"/>
      <c r="AO389" s="411"/>
      <c r="AP389" s="411"/>
      <c r="AQ389" s="411"/>
      <c r="AR389" s="411"/>
      <c r="AS389" s="293">
        <f>SUM(AE389:AR389)</f>
        <v>0</v>
      </c>
    </row>
    <row r="390" spans="1:48" ht="15.5" outlineLevel="1">
      <c r="B390" s="291" t="s">
        <v>288</v>
      </c>
      <c r="C390" s="288" t="s">
        <v>163</v>
      </c>
      <c r="D390" s="292"/>
      <c r="E390" s="292"/>
      <c r="F390" s="292"/>
      <c r="G390" s="292"/>
      <c r="H390" s="292"/>
      <c r="I390" s="292"/>
      <c r="J390" s="292"/>
      <c r="K390" s="292"/>
      <c r="L390" s="292"/>
      <c r="M390" s="292"/>
      <c r="N390" s="292"/>
      <c r="O390" s="292"/>
      <c r="P390" s="292"/>
      <c r="Q390" s="292">
        <f>Q389</f>
        <v>12</v>
      </c>
      <c r="R390" s="292"/>
      <c r="S390" s="292"/>
      <c r="T390" s="292"/>
      <c r="U390" s="292"/>
      <c r="V390" s="292"/>
      <c r="W390" s="292"/>
      <c r="X390" s="292"/>
      <c r="Y390" s="292"/>
      <c r="Z390" s="292"/>
      <c r="AA390" s="292"/>
      <c r="AB390" s="292"/>
      <c r="AC390" s="292"/>
      <c r="AD390" s="292"/>
      <c r="AE390" s="407">
        <f>AE389</f>
        <v>0</v>
      </c>
      <c r="AF390" s="407">
        <f t="shared" ref="AF390" si="1120">AF389</f>
        <v>0</v>
      </c>
      <c r="AG390" s="407">
        <f t="shared" ref="AG390" si="1121">AG389</f>
        <v>0</v>
      </c>
      <c r="AH390" s="407">
        <f t="shared" ref="AH390" si="1122">AH389</f>
        <v>0</v>
      </c>
      <c r="AI390" s="407">
        <f t="shared" ref="AI390" si="1123">AI389</f>
        <v>0</v>
      </c>
      <c r="AJ390" s="407">
        <f t="shared" ref="AJ390" si="1124">AJ389</f>
        <v>0</v>
      </c>
      <c r="AK390" s="407">
        <f t="shared" ref="AK390" si="1125">AK389</f>
        <v>0</v>
      </c>
      <c r="AL390" s="407">
        <f t="shared" ref="AL390" si="1126">AL389</f>
        <v>0</v>
      </c>
      <c r="AM390" s="407">
        <f t="shared" ref="AM390" si="1127">AM389</f>
        <v>0</v>
      </c>
      <c r="AN390" s="407">
        <f t="shared" ref="AN390" si="1128">AN389</f>
        <v>0</v>
      </c>
      <c r="AO390" s="407">
        <f t="shared" ref="AO390" si="1129">AO389</f>
        <v>0</v>
      </c>
      <c r="AP390" s="407">
        <f t="shared" ref="AP390" si="1130">AP389</f>
        <v>0</v>
      </c>
      <c r="AQ390" s="407">
        <f t="shared" ref="AQ390" si="1131">AQ389</f>
        <v>0</v>
      </c>
      <c r="AR390" s="407">
        <f t="shared" ref="AR390" si="1132">AR389</f>
        <v>0</v>
      </c>
      <c r="AS390" s="303"/>
    </row>
    <row r="391" spans="1:48" ht="15.5" outlineLevel="1">
      <c r="B391" s="433"/>
      <c r="C391" s="302"/>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98"/>
      <c r="AF391" s="298"/>
      <c r="AG391" s="298"/>
      <c r="AH391" s="298"/>
      <c r="AI391" s="298"/>
      <c r="AJ391" s="298"/>
      <c r="AK391" s="298"/>
      <c r="AL391" s="298"/>
      <c r="AM391" s="298"/>
      <c r="AN391" s="298"/>
      <c r="AO391" s="298"/>
      <c r="AP391" s="298"/>
      <c r="AQ391" s="298"/>
      <c r="AR391" s="298"/>
      <c r="AS391" s="303"/>
    </row>
    <row r="392" spans="1:48" ht="15.5">
      <c r="B392" s="324" t="s">
        <v>273</v>
      </c>
      <c r="C392" s="326"/>
      <c r="D392" s="326">
        <f>SUM(D229:D390)</f>
        <v>44142321.032950714</v>
      </c>
      <c r="E392" s="326">
        <f t="shared" ref="E392:P392" si="1133">SUM(E229:E390)</f>
        <v>43992438.032950714</v>
      </c>
      <c r="F392" s="326">
        <f t="shared" si="1133"/>
        <v>45123091.046630725</v>
      </c>
      <c r="G392" s="326">
        <f t="shared" si="1133"/>
        <v>45102205.046630725</v>
      </c>
      <c r="H392" s="326">
        <f t="shared" si="1133"/>
        <v>45102205.046630725</v>
      </c>
      <c r="I392" s="326">
        <f t="shared" si="1133"/>
        <v>44703723.714766793</v>
      </c>
      <c r="J392" s="326">
        <f t="shared" si="1133"/>
        <v>43194414</v>
      </c>
      <c r="K392" s="326">
        <f t="shared" si="1133"/>
        <v>43192664</v>
      </c>
      <c r="L392" s="326">
        <f t="shared" si="1133"/>
        <v>43081769</v>
      </c>
      <c r="M392" s="326">
        <f t="shared" si="1133"/>
        <v>42663122</v>
      </c>
      <c r="N392" s="326">
        <f t="shared" si="1133"/>
        <v>39622970</v>
      </c>
      <c r="O392" s="326">
        <f t="shared" si="1133"/>
        <v>32221810</v>
      </c>
      <c r="P392" s="326">
        <f t="shared" si="1133"/>
        <v>19444073</v>
      </c>
      <c r="Q392" s="326"/>
      <c r="R392" s="326">
        <f>SUM(R229:R390)</f>
        <v>6069.4671451889626</v>
      </c>
      <c r="S392" s="326">
        <f t="shared" ref="S392:AD392" si="1134">SUM(S229:S390)</f>
        <v>6051.4671376322967</v>
      </c>
      <c r="T392" s="326">
        <f t="shared" si="1134"/>
        <v>6539.8567303034515</v>
      </c>
      <c r="U392" s="326">
        <f t="shared" si="1134"/>
        <v>6539.8567303034515</v>
      </c>
      <c r="V392" s="326">
        <f t="shared" si="1134"/>
        <v>6539.8567303034515</v>
      </c>
      <c r="W392" s="326">
        <f t="shared" si="1134"/>
        <v>6469.2180775571906</v>
      </c>
      <c r="X392" s="326">
        <f t="shared" si="1134"/>
        <v>6219</v>
      </c>
      <c r="Y392" s="326">
        <f t="shared" si="1134"/>
        <v>6219</v>
      </c>
      <c r="Z392" s="326">
        <f t="shared" si="1134"/>
        <v>6201</v>
      </c>
      <c r="AA392" s="326">
        <f t="shared" si="1134"/>
        <v>6150</v>
      </c>
      <c r="AB392" s="326">
        <f t="shared" si="1134"/>
        <v>5428</v>
      </c>
      <c r="AC392" s="326">
        <f t="shared" si="1134"/>
        <v>2835</v>
      </c>
      <c r="AD392" s="326">
        <f t="shared" si="1134"/>
        <v>2071</v>
      </c>
      <c r="AE392" s="326">
        <f>IF(AE227="kWh",SUMPRODUCT(D229:D390,AE229:AE390))</f>
        <v>17286180</v>
      </c>
      <c r="AF392" s="326">
        <f>IF(AF227="kWh",SUMPRODUCT(D229:D390,AF229:AF390))</f>
        <v>5496118.7020486165</v>
      </c>
      <c r="AG392" s="326">
        <f>IF(AG227="kw",SUMPRODUCT(Q229:Q390,R229:R390,AG229:AG390),SUMPRODUCT(D229:D390,AG229:AG390))</f>
        <v>24966.450884668535</v>
      </c>
      <c r="AH392" s="326">
        <f>IF(AH227="kw",SUMPRODUCT(Q229:Q390,R229:R390,AH229:AH390),SUMPRODUCT(D229:D390,AH229:AH390))</f>
        <v>4302.8032096201514</v>
      </c>
      <c r="AI392" s="326">
        <f>IF(AI227="kw",SUMPRODUCT(Q229:Q390,R229:R390,AI229:AI390),SUMPRODUCT(D229:D390,AI229:AI390))</f>
        <v>35.104332334047058</v>
      </c>
      <c r="AJ392" s="326">
        <f>IF(AJ227="kw",SUMPRODUCT(Q229:Q390,R229:R390,AJ229:AJ390),SUMPRODUCT(D229:D390,AJ229:AJ390))</f>
        <v>0</v>
      </c>
      <c r="AK392" s="326">
        <f>IF(AK227="kw",SUMPRODUCT(Q229:Q390,R229:R390,AK229:AK390),SUMPRODUCT(D229:D390,AK229:AK390))</f>
        <v>0</v>
      </c>
      <c r="AL392" s="326">
        <f>IF(AL227="kw",SUMPRODUCT(Q229:Q390,R229:R390,AL229:AL390),SUMPRODUCT(D229:D390,AL229:AL390))</f>
        <v>0</v>
      </c>
      <c r="AM392" s="326">
        <f>IF(AM227="kw",SUMPRODUCT(Q229:Q390,R229:R390,AM229:AM390),SUMPRODUCT(D229:D390,AM229:AM390))</f>
        <v>0</v>
      </c>
      <c r="AN392" s="326">
        <f>IF(AN227="kw",SUMPRODUCT(Q229:Q390,R229:R390,AN229:AN390),SUMPRODUCT(D229:D390,AN229:AN390))</f>
        <v>0</v>
      </c>
      <c r="AO392" s="326">
        <f>IF(AO227="kw",SUMPRODUCT(Q229:Q390,R229:R390,AO229:AO390),SUMPRODUCT(D229:D390,AO229:AO390))</f>
        <v>0</v>
      </c>
      <c r="AP392" s="326">
        <f>IF(AP227="kw",SUMPRODUCT(Q229:Q390,R229:R390,AP229:AP390),SUMPRODUCT(D229:D390,AP229:AP390))</f>
        <v>0</v>
      </c>
      <c r="AQ392" s="326">
        <f>IF(AQ227="kw",SUMPRODUCT(Q229:Q390,R229:R390,AQ229:AQ390),SUMPRODUCT(D229:D390,AQ229:AQ390))</f>
        <v>0</v>
      </c>
      <c r="AR392" s="326">
        <f>IF(AR227="kw",SUMPRODUCT(Q229:Q390,R229:R390,AR229:AR390),SUMPRODUCT(D229:D390,AR229:AR390))</f>
        <v>0</v>
      </c>
      <c r="AS392" s="327"/>
    </row>
    <row r="393" spans="1:48" ht="15.5">
      <c r="B393" s="387" t="s">
        <v>274</v>
      </c>
      <c r="C393" s="388"/>
      <c r="D393" s="388"/>
      <c r="E393" s="388"/>
      <c r="F393" s="388"/>
      <c r="G393" s="388"/>
      <c r="H393" s="388"/>
      <c r="I393" s="388"/>
      <c r="J393" s="388"/>
      <c r="K393" s="388"/>
      <c r="L393" s="388"/>
      <c r="M393" s="388"/>
      <c r="N393" s="388"/>
      <c r="O393" s="388"/>
      <c r="P393" s="388"/>
      <c r="Q393" s="388"/>
      <c r="R393" s="388"/>
      <c r="S393" s="388"/>
      <c r="T393" s="388"/>
      <c r="U393" s="388"/>
      <c r="V393" s="388"/>
      <c r="W393" s="388"/>
      <c r="X393" s="388"/>
      <c r="Y393" s="388"/>
      <c r="Z393" s="388"/>
      <c r="AA393" s="388"/>
      <c r="AB393" s="388"/>
      <c r="AC393" s="388"/>
      <c r="AD393" s="388"/>
      <c r="AE393" s="388">
        <f>HLOOKUP(AE226,'2. LRAMVA Threshold'!$B$42:$Q$60,8,FALSE)</f>
        <v>14896090</v>
      </c>
      <c r="AF393" s="388">
        <f>HLOOKUP(AF226,'2. LRAMVA Threshold'!$B$42:$Q$53,8,FALSE)</f>
        <v>5412016</v>
      </c>
      <c r="AG393" s="388">
        <f>HLOOKUP(AG226,'2. LRAMVA Threshold'!$B$42:$Q$53,8,FALSE)</f>
        <v>53512</v>
      </c>
      <c r="AH393" s="388">
        <f>HLOOKUP(AH226,'2. LRAMVA Threshold'!$B$42:$Q$53,8,FALSE)</f>
        <v>2704</v>
      </c>
      <c r="AI393" s="388">
        <f>HLOOKUP(AI226,'2. LRAMVA Threshold'!$B$42:$Q$53,8,FALSE)</f>
        <v>5133</v>
      </c>
      <c r="AJ393" s="388">
        <f>HLOOKUP(AJ226,'2. LRAMVA Threshold'!$B$42:$Q$53,8,FALSE)</f>
        <v>885</v>
      </c>
      <c r="AK393" s="388">
        <f>HLOOKUP(AK226,'2. LRAMVA Threshold'!$B$42:$Q$53,8,FALSE)</f>
        <v>28</v>
      </c>
      <c r="AL393" s="388">
        <f>HLOOKUP(AL226,'2. LRAMVA Threshold'!$B$42:$Q$53,8,FALSE)</f>
        <v>65791</v>
      </c>
      <c r="AM393" s="388">
        <f>HLOOKUP(AM226,'2. LRAMVA Threshold'!$B$42:$Q$53,8,FALSE)</f>
        <v>0</v>
      </c>
      <c r="AN393" s="388">
        <f>HLOOKUP(AN226,'2. LRAMVA Threshold'!$B$42:$Q$53,8,FALSE)</f>
        <v>0</v>
      </c>
      <c r="AO393" s="388">
        <f>HLOOKUP(AO226,'2. LRAMVA Threshold'!$B$42:$Q$53,8,FALSE)</f>
        <v>0</v>
      </c>
      <c r="AP393" s="388">
        <f>HLOOKUP(AP226,'2. LRAMVA Threshold'!$B$42:$Q$53,8,FALSE)</f>
        <v>0</v>
      </c>
      <c r="AQ393" s="388">
        <f>HLOOKUP(AQ226,'2. LRAMVA Threshold'!$B$42:$Q$53,8,FALSE)</f>
        <v>0</v>
      </c>
      <c r="AR393" s="388">
        <f>HLOOKUP(AR226,'2. LRAMVA Threshold'!$B$42:$Q$53,8,FALSE)</f>
        <v>0</v>
      </c>
      <c r="AS393" s="389"/>
    </row>
    <row r="394" spans="1:48" ht="15.5">
      <c r="B394" s="390"/>
      <c r="C394" s="428"/>
      <c r="D394" s="429"/>
      <c r="E394" s="429"/>
      <c r="F394" s="429"/>
      <c r="G394" s="429"/>
      <c r="H394" s="429"/>
      <c r="I394" s="429"/>
      <c r="J394" s="429"/>
      <c r="K394" s="429"/>
      <c r="L394" s="429"/>
      <c r="M394" s="429"/>
      <c r="N394" s="392"/>
      <c r="O394" s="392"/>
      <c r="P394" s="392"/>
      <c r="Q394" s="429"/>
      <c r="R394" s="430"/>
      <c r="S394" s="429"/>
      <c r="T394" s="429"/>
      <c r="U394" s="429"/>
      <c r="V394" s="431"/>
      <c r="W394" s="431"/>
      <c r="X394" s="431"/>
      <c r="Y394" s="431"/>
      <c r="Z394" s="429"/>
      <c r="AA394" s="429"/>
      <c r="AB394" s="392"/>
      <c r="AC394" s="392"/>
      <c r="AD394" s="392"/>
      <c r="AE394" s="432"/>
      <c r="AF394" s="432"/>
      <c r="AG394" s="432"/>
      <c r="AH394" s="432"/>
      <c r="AI394" s="432"/>
      <c r="AJ394" s="432"/>
      <c r="AK394" s="432"/>
      <c r="AL394" s="395"/>
      <c r="AM394" s="395"/>
      <c r="AN394" s="395"/>
      <c r="AO394" s="395"/>
      <c r="AP394" s="395"/>
      <c r="AQ394" s="395"/>
      <c r="AR394" s="395"/>
      <c r="AS394" s="396"/>
    </row>
    <row r="395" spans="1:48" ht="15.5">
      <c r="B395" s="321" t="s">
        <v>275</v>
      </c>
      <c r="C395" s="335"/>
      <c r="D395" s="335"/>
      <c r="E395" s="372"/>
      <c r="F395" s="372"/>
      <c r="G395" s="372"/>
      <c r="H395" s="372"/>
      <c r="I395" s="372"/>
      <c r="J395" s="372"/>
      <c r="K395" s="372"/>
      <c r="L395" s="372"/>
      <c r="M395" s="372"/>
      <c r="N395" s="372"/>
      <c r="O395" s="372"/>
      <c r="P395" s="372"/>
      <c r="Q395" s="372"/>
      <c r="R395" s="288"/>
      <c r="S395" s="337"/>
      <c r="T395" s="337"/>
      <c r="U395" s="337"/>
      <c r="V395" s="336"/>
      <c r="W395" s="336"/>
      <c r="X395" s="336"/>
      <c r="Y395" s="336"/>
      <c r="Z395" s="337"/>
      <c r="AA395" s="337"/>
      <c r="AB395" s="337"/>
      <c r="AC395" s="337"/>
      <c r="AD395" s="337"/>
      <c r="AE395" s="824">
        <f>HLOOKUP(AE$35,'3.  Distribution Rates'!$C$122:$P$135,8,FALSE)</f>
        <v>1.34E-2</v>
      </c>
      <c r="AF395" s="824">
        <f>HLOOKUP(AF$35,'3.  Distribution Rates'!$C$122:$P$135,8,FALSE)</f>
        <v>1.03E-2</v>
      </c>
      <c r="AG395" s="338">
        <f>HLOOKUP(AG$35,'3.  Distribution Rates'!$C$122:$P$135,8,FALSE)</f>
        <v>2.6139999999999999</v>
      </c>
      <c r="AH395" s="338">
        <f>HLOOKUP(AH$35,'3.  Distribution Rates'!$C$122:$P$135,8,FALSE)</f>
        <v>4.3819999999999997</v>
      </c>
      <c r="AI395" s="338">
        <f>HLOOKUP(AI$35,'3.  Distribution Rates'!$C$122:$P$135,8,FALSE)</f>
        <v>2.1873999999999998</v>
      </c>
      <c r="AJ395" s="338">
        <f>HLOOKUP(AJ$35,'3.  Distribution Rates'!$C$122:$P$135,8,FALSE)</f>
        <v>8.4649000000000001</v>
      </c>
      <c r="AK395" s="338">
        <f>HLOOKUP(AK$35,'3.  Distribution Rates'!$C$122:$P$135,8,FALSE)</f>
        <v>11.4176</v>
      </c>
      <c r="AL395" s="338">
        <f>HLOOKUP(AL$35,'3.  Distribution Rates'!$C$122:$P$135,8,FALSE)</f>
        <v>1.7899999999999999E-2</v>
      </c>
      <c r="AM395" s="338">
        <f>HLOOKUP(AM$35,'3.  Distribution Rates'!$C$122:$P$135,8,FALSE)</f>
        <v>0</v>
      </c>
      <c r="AN395" s="338">
        <f>HLOOKUP(AN$35,'3.  Distribution Rates'!$C$122:$P$135,8,FALSE)</f>
        <v>0</v>
      </c>
      <c r="AO395" s="338">
        <f>HLOOKUP(AO$35,'3.  Distribution Rates'!$C$122:$P$135,8,FALSE)</f>
        <v>0</v>
      </c>
      <c r="AP395" s="338">
        <f>HLOOKUP(AP$35,'3.  Distribution Rates'!$C$122:$P$135,8,FALSE)</f>
        <v>0</v>
      </c>
      <c r="AQ395" s="338">
        <f>HLOOKUP(AQ$35,'3.  Distribution Rates'!$C$122:$P$135,8,FALSE)</f>
        <v>0</v>
      </c>
      <c r="AR395" s="338">
        <f>HLOOKUP(AR$35,'3.  Distribution Rates'!$C$122:$P$135,8,FALSE)</f>
        <v>0</v>
      </c>
      <c r="AS395" s="373"/>
      <c r="AT395" s="338"/>
      <c r="AU395" s="338"/>
      <c r="AV395" s="338"/>
    </row>
    <row r="396" spans="1:48" ht="15.5">
      <c r="B396" s="321" t="s">
        <v>276</v>
      </c>
      <c r="C396" s="342"/>
      <c r="D396" s="306"/>
      <c r="E396" s="276"/>
      <c r="F396" s="276"/>
      <c r="G396" s="276"/>
      <c r="H396" s="276"/>
      <c r="I396" s="276"/>
      <c r="J396" s="276"/>
      <c r="K396" s="276"/>
      <c r="L396" s="276"/>
      <c r="M396" s="276"/>
      <c r="N396" s="276"/>
      <c r="O396" s="276"/>
      <c r="P396" s="276"/>
      <c r="Q396" s="276"/>
      <c r="R396" s="288"/>
      <c r="S396" s="276"/>
      <c r="T396" s="276"/>
      <c r="U396" s="276"/>
      <c r="V396" s="306"/>
      <c r="W396" s="306"/>
      <c r="X396" s="306"/>
      <c r="Y396" s="306"/>
      <c r="Z396" s="276"/>
      <c r="AA396" s="276"/>
      <c r="AB396" s="276"/>
      <c r="AC396" s="276"/>
      <c r="AD396" s="276"/>
      <c r="AE396" s="374">
        <f>'4.  2011-2014 LRAM'!AM139*AE395</f>
        <v>37555.640548584517</v>
      </c>
      <c r="AF396" s="374">
        <f>'4.  2011-2014 LRAM'!AN139*AF395</f>
        <v>14573.288722509917</v>
      </c>
      <c r="AG396" s="374">
        <f>'4.  2011-2014 LRAM'!AO139*AG395</f>
        <v>70885.396895130674</v>
      </c>
      <c r="AH396" s="374">
        <f>'4.  2011-2014 LRAM'!AP139*AH395</f>
        <v>0</v>
      </c>
      <c r="AI396" s="374">
        <f>'4.  2011-2014 LRAM'!AQ139*AI395</f>
        <v>0</v>
      </c>
      <c r="AJ396" s="374">
        <f>'4.  2011-2014 LRAM'!AR139*AJ395</f>
        <v>0</v>
      </c>
      <c r="AK396" s="374">
        <f>'4.  2011-2014 LRAM'!AS139*AK395</f>
        <v>0</v>
      </c>
      <c r="AL396" s="374">
        <f>'4.  2011-2014 LRAM'!AT139*AL395</f>
        <v>0</v>
      </c>
      <c r="AM396" s="374">
        <f>'4.  2011-2014 LRAM'!AU139*AM395</f>
        <v>0</v>
      </c>
      <c r="AN396" s="374">
        <f>'4.  2011-2014 LRAM'!AV139*AN395</f>
        <v>0</v>
      </c>
      <c r="AO396" s="374">
        <f>'4.  2011-2014 LRAM'!AW139*AO395</f>
        <v>0</v>
      </c>
      <c r="AP396" s="374">
        <f>'4.  2011-2014 LRAM'!AX139*AP395</f>
        <v>0</v>
      </c>
      <c r="AQ396" s="374">
        <f>'4.  2011-2014 LRAM'!AY139*AQ395</f>
        <v>0</v>
      </c>
      <c r="AR396" s="374">
        <f>'4.  2011-2014 LRAM'!AZ139*AR395</f>
        <v>0</v>
      </c>
      <c r="AS396" s="615">
        <f>SUM(AE396:AR396)</f>
        <v>123014.3261662251</v>
      </c>
    </row>
    <row r="397" spans="1:48" ht="15.5">
      <c r="B397" s="321" t="s">
        <v>277</v>
      </c>
      <c r="C397" s="342"/>
      <c r="D397" s="306"/>
      <c r="E397" s="276"/>
      <c r="F397" s="276"/>
      <c r="G397" s="276"/>
      <c r="H397" s="276"/>
      <c r="I397" s="276"/>
      <c r="J397" s="276"/>
      <c r="K397" s="276"/>
      <c r="L397" s="276"/>
      <c r="M397" s="276"/>
      <c r="N397" s="276"/>
      <c r="O397" s="276"/>
      <c r="P397" s="276"/>
      <c r="Q397" s="276"/>
      <c r="R397" s="288"/>
      <c r="S397" s="276"/>
      <c r="T397" s="276"/>
      <c r="U397" s="276"/>
      <c r="V397" s="306"/>
      <c r="W397" s="306"/>
      <c r="X397" s="306"/>
      <c r="Y397" s="306"/>
      <c r="Z397" s="276"/>
      <c r="AA397" s="276"/>
      <c r="AB397" s="276"/>
      <c r="AC397" s="276"/>
      <c r="AD397" s="276"/>
      <c r="AE397" s="374">
        <f>'4.  2011-2014 LRAM'!AM278*AE395</f>
        <v>34709.433588841042</v>
      </c>
      <c r="AF397" s="374">
        <f>'4.  2011-2014 LRAM'!AN278*AF395</f>
        <v>11300.781455956036</v>
      </c>
      <c r="AG397" s="374">
        <f>'4.  2011-2014 LRAM'!AO278*AG395</f>
        <v>66973.253531842856</v>
      </c>
      <c r="AH397" s="374">
        <f>'4.  2011-2014 LRAM'!AP278*AH395</f>
        <v>0</v>
      </c>
      <c r="AI397" s="374">
        <f>'4.  2011-2014 LRAM'!AQ278*AI395</f>
        <v>0</v>
      </c>
      <c r="AJ397" s="374">
        <f>'4.  2011-2014 LRAM'!AR278*AJ395</f>
        <v>0</v>
      </c>
      <c r="AK397" s="374">
        <f>'4.  2011-2014 LRAM'!AS278*AK395</f>
        <v>0</v>
      </c>
      <c r="AL397" s="374">
        <f>'4.  2011-2014 LRAM'!AT278*AL395</f>
        <v>0</v>
      </c>
      <c r="AM397" s="374">
        <f>'4.  2011-2014 LRAM'!AU278*AM395</f>
        <v>0</v>
      </c>
      <c r="AN397" s="374">
        <f>'4.  2011-2014 LRAM'!AV278*AN395</f>
        <v>0</v>
      </c>
      <c r="AO397" s="374">
        <f>'4.  2011-2014 LRAM'!AW278*AO395</f>
        <v>0</v>
      </c>
      <c r="AP397" s="374">
        <f>'4.  2011-2014 LRAM'!AX278*AP395</f>
        <v>0</v>
      </c>
      <c r="AQ397" s="374">
        <f>'4.  2011-2014 LRAM'!AY278*AQ395</f>
        <v>0</v>
      </c>
      <c r="AR397" s="374">
        <f>'4.  2011-2014 LRAM'!AZ278*AR395</f>
        <v>0</v>
      </c>
      <c r="AS397" s="615">
        <f>SUM(AE397:AR397)</f>
        <v>112983.46857663993</v>
      </c>
    </row>
    <row r="398" spans="1:48" ht="15.5">
      <c r="B398" s="321" t="s">
        <v>278</v>
      </c>
      <c r="C398" s="342"/>
      <c r="D398" s="306"/>
      <c r="E398" s="276"/>
      <c r="F398" s="276"/>
      <c r="G398" s="276"/>
      <c r="H398" s="276"/>
      <c r="I398" s="276"/>
      <c r="J398" s="276"/>
      <c r="K398" s="276"/>
      <c r="L398" s="276"/>
      <c r="M398" s="276"/>
      <c r="N398" s="276"/>
      <c r="O398" s="276"/>
      <c r="P398" s="276"/>
      <c r="Q398" s="276"/>
      <c r="R398" s="288"/>
      <c r="S398" s="276"/>
      <c r="T398" s="276"/>
      <c r="U398" s="276"/>
      <c r="V398" s="306"/>
      <c r="W398" s="306"/>
      <c r="X398" s="306"/>
      <c r="Y398" s="306"/>
      <c r="Z398" s="276"/>
      <c r="AA398" s="276"/>
      <c r="AB398" s="276"/>
      <c r="AC398" s="276"/>
      <c r="AD398" s="276"/>
      <c r="AE398" s="374">
        <f>'4.  2011-2014 LRAM'!AM414*AE395</f>
        <v>35683.047044781815</v>
      </c>
      <c r="AF398" s="374">
        <f>'4.  2011-2014 LRAM'!AN414*AF395</f>
        <v>41312.127044814595</v>
      </c>
      <c r="AG398" s="374">
        <f>'4.  2011-2014 LRAM'!AO414*AG395</f>
        <v>63883.583031437462</v>
      </c>
      <c r="AH398" s="374">
        <f>'4.  2011-2014 LRAM'!AP414*AH395</f>
        <v>0</v>
      </c>
      <c r="AI398" s="374">
        <f>'4.  2011-2014 LRAM'!AQ414*AI395</f>
        <v>0</v>
      </c>
      <c r="AJ398" s="374">
        <f>'4.  2011-2014 LRAM'!AR414*AJ395</f>
        <v>0</v>
      </c>
      <c r="AK398" s="374">
        <f>'4.  2011-2014 LRAM'!AS414*AK395</f>
        <v>0</v>
      </c>
      <c r="AL398" s="374">
        <f>'4.  2011-2014 LRAM'!AT414*AL395</f>
        <v>0</v>
      </c>
      <c r="AM398" s="374">
        <f>'4.  2011-2014 LRAM'!AU414*AM395</f>
        <v>0</v>
      </c>
      <c r="AN398" s="374">
        <f>'4.  2011-2014 LRAM'!AV414*AN395</f>
        <v>0</v>
      </c>
      <c r="AO398" s="374">
        <f>'4.  2011-2014 LRAM'!AW414*AO395</f>
        <v>0</v>
      </c>
      <c r="AP398" s="374">
        <f>'4.  2011-2014 LRAM'!AX414*AP395</f>
        <v>0</v>
      </c>
      <c r="AQ398" s="374">
        <f>'4.  2011-2014 LRAM'!AY414*AQ395</f>
        <v>0</v>
      </c>
      <c r="AR398" s="374">
        <f>'4.  2011-2014 LRAM'!AZ414*AR395</f>
        <v>0</v>
      </c>
      <c r="AS398" s="615">
        <f>SUM(AE398:AR398)</f>
        <v>140878.75712103385</v>
      </c>
    </row>
    <row r="399" spans="1:48" ht="15.5">
      <c r="B399" s="321" t="s">
        <v>279</v>
      </c>
      <c r="C399" s="342"/>
      <c r="D399" s="306"/>
      <c r="E399" s="276"/>
      <c r="F399" s="276"/>
      <c r="G399" s="276"/>
      <c r="H399" s="276"/>
      <c r="I399" s="276"/>
      <c r="J399" s="276"/>
      <c r="K399" s="276"/>
      <c r="L399" s="276"/>
      <c r="M399" s="276"/>
      <c r="N399" s="276"/>
      <c r="O399" s="276"/>
      <c r="P399" s="276"/>
      <c r="Q399" s="276"/>
      <c r="R399" s="288"/>
      <c r="S399" s="276"/>
      <c r="T399" s="276"/>
      <c r="U399" s="276"/>
      <c r="V399" s="306"/>
      <c r="W399" s="306"/>
      <c r="X399" s="306"/>
      <c r="Y399" s="306"/>
      <c r="Z399" s="276"/>
      <c r="AA399" s="276"/>
      <c r="AB399" s="276"/>
      <c r="AC399" s="276"/>
      <c r="AD399" s="276"/>
      <c r="AE399" s="374">
        <f>'4.  2011-2014 LRAM'!AM551*AE395</f>
        <v>81600.798582464762</v>
      </c>
      <c r="AF399" s="374">
        <f>'4.  2011-2014 LRAM'!AN551*AF395</f>
        <v>25440.220325720402</v>
      </c>
      <c r="AG399" s="374">
        <f>'4.  2011-2014 LRAM'!AO551*AG395</f>
        <v>57177.894895010453</v>
      </c>
      <c r="AH399" s="374">
        <f>'4.  2011-2014 LRAM'!AP551*AH395</f>
        <v>0</v>
      </c>
      <c r="AI399" s="374">
        <f>'4.  2011-2014 LRAM'!AQ551*AI395</f>
        <v>0</v>
      </c>
      <c r="AJ399" s="374">
        <f>'4.  2011-2014 LRAM'!AR551*AJ395</f>
        <v>0</v>
      </c>
      <c r="AK399" s="374">
        <f>'4.  2011-2014 LRAM'!AS551*AK395</f>
        <v>0</v>
      </c>
      <c r="AL399" s="374">
        <f>'4.  2011-2014 LRAM'!AT551*AL395</f>
        <v>0</v>
      </c>
      <c r="AM399" s="374">
        <f>'4.  2011-2014 LRAM'!AU551*AM395</f>
        <v>0</v>
      </c>
      <c r="AN399" s="374">
        <f>'4.  2011-2014 LRAM'!AV551*AN395</f>
        <v>0</v>
      </c>
      <c r="AO399" s="374">
        <f>'4.  2011-2014 LRAM'!AW551*AO395</f>
        <v>0</v>
      </c>
      <c r="AP399" s="374">
        <f>'4.  2011-2014 LRAM'!AX551*AP395</f>
        <v>0</v>
      </c>
      <c r="AQ399" s="374">
        <f>'4.  2011-2014 LRAM'!AY551*AQ395</f>
        <v>0</v>
      </c>
      <c r="AR399" s="374">
        <f>'4.  2011-2014 LRAM'!AZ551*AR395</f>
        <v>0</v>
      </c>
      <c r="AS399" s="615">
        <f t="shared" ref="AS399:AS401" si="1135">SUM(AE399:AR399)</f>
        <v>164218.91380319561</v>
      </c>
    </row>
    <row r="400" spans="1:48" ht="15.5">
      <c r="B400" s="321" t="s">
        <v>280</v>
      </c>
      <c r="C400" s="342"/>
      <c r="D400" s="306"/>
      <c r="E400" s="276"/>
      <c r="F400" s="276"/>
      <c r="G400" s="276"/>
      <c r="H400" s="276"/>
      <c r="I400" s="276"/>
      <c r="J400" s="276"/>
      <c r="K400" s="276"/>
      <c r="L400" s="276"/>
      <c r="M400" s="276"/>
      <c r="N400" s="276"/>
      <c r="O400" s="276"/>
      <c r="P400" s="276"/>
      <c r="Q400" s="276"/>
      <c r="R400" s="288"/>
      <c r="S400" s="276"/>
      <c r="T400" s="276"/>
      <c r="U400" s="276"/>
      <c r="V400" s="306"/>
      <c r="W400" s="306"/>
      <c r="X400" s="306"/>
      <c r="Y400" s="306"/>
      <c r="Z400" s="276"/>
      <c r="AA400" s="276"/>
      <c r="AB400" s="276"/>
      <c r="AC400" s="276"/>
      <c r="AD400" s="276"/>
      <c r="AE400" s="374">
        <f>AE209*AE395</f>
        <v>101942.05440000001</v>
      </c>
      <c r="AF400" s="374">
        <f t="shared" ref="AF400:AR400" si="1136">AF209*AF395</f>
        <v>207788.50455929435</v>
      </c>
      <c r="AG400" s="374">
        <f t="shared" si="1136"/>
        <v>30813.88612591285</v>
      </c>
      <c r="AH400" s="374">
        <f t="shared" si="1136"/>
        <v>840.2923199999999</v>
      </c>
      <c r="AI400" s="374">
        <f t="shared" si="1136"/>
        <v>0</v>
      </c>
      <c r="AJ400" s="374">
        <f t="shared" si="1136"/>
        <v>0</v>
      </c>
      <c r="AK400" s="374">
        <f t="shared" si="1136"/>
        <v>0</v>
      </c>
      <c r="AL400" s="374">
        <f t="shared" si="1136"/>
        <v>0</v>
      </c>
      <c r="AM400" s="374">
        <f t="shared" si="1136"/>
        <v>0</v>
      </c>
      <c r="AN400" s="374">
        <f t="shared" si="1136"/>
        <v>0</v>
      </c>
      <c r="AO400" s="374">
        <f t="shared" si="1136"/>
        <v>0</v>
      </c>
      <c r="AP400" s="374">
        <f t="shared" si="1136"/>
        <v>0</v>
      </c>
      <c r="AQ400" s="374">
        <f t="shared" si="1136"/>
        <v>0</v>
      </c>
      <c r="AR400" s="374">
        <f t="shared" si="1136"/>
        <v>0</v>
      </c>
      <c r="AS400" s="615">
        <f t="shared" si="1135"/>
        <v>341384.73740520718</v>
      </c>
    </row>
    <row r="401" spans="2:45" ht="15.5">
      <c r="B401" s="321" t="s">
        <v>289</v>
      </c>
      <c r="C401" s="342"/>
      <c r="D401" s="306"/>
      <c r="E401" s="276"/>
      <c r="F401" s="276"/>
      <c r="G401" s="276"/>
      <c r="H401" s="276"/>
      <c r="I401" s="276"/>
      <c r="J401" s="276"/>
      <c r="K401" s="276"/>
      <c r="L401" s="276"/>
      <c r="M401" s="276"/>
      <c r="N401" s="276"/>
      <c r="O401" s="276"/>
      <c r="P401" s="276"/>
      <c r="Q401" s="276"/>
      <c r="R401" s="288"/>
      <c r="S401" s="276"/>
      <c r="T401" s="276"/>
      <c r="U401" s="276"/>
      <c r="V401" s="306"/>
      <c r="W401" s="306"/>
      <c r="X401" s="306"/>
      <c r="Y401" s="306"/>
      <c r="Z401" s="276"/>
      <c r="AA401" s="276"/>
      <c r="AB401" s="276"/>
      <c r="AC401" s="276"/>
      <c r="AD401" s="276"/>
      <c r="AE401" s="374">
        <f>AE392*AE395</f>
        <v>231634.81200000001</v>
      </c>
      <c r="AF401" s="374">
        <f t="shared" ref="AF401:AR401" si="1137">AF392*AF395</f>
        <v>56610.02263110075</v>
      </c>
      <c r="AG401" s="374">
        <f t="shared" si="1137"/>
        <v>65262.302612523548</v>
      </c>
      <c r="AH401" s="374">
        <f t="shared" si="1137"/>
        <v>18854.883664555502</v>
      </c>
      <c r="AI401" s="374">
        <f t="shared" si="1137"/>
        <v>76.787216547494523</v>
      </c>
      <c r="AJ401" s="374">
        <f t="shared" si="1137"/>
        <v>0</v>
      </c>
      <c r="AK401" s="374">
        <f t="shared" si="1137"/>
        <v>0</v>
      </c>
      <c r="AL401" s="374">
        <f t="shared" si="1137"/>
        <v>0</v>
      </c>
      <c r="AM401" s="374">
        <f t="shared" si="1137"/>
        <v>0</v>
      </c>
      <c r="AN401" s="374">
        <f t="shared" si="1137"/>
        <v>0</v>
      </c>
      <c r="AO401" s="374">
        <f t="shared" si="1137"/>
        <v>0</v>
      </c>
      <c r="AP401" s="374">
        <f t="shared" si="1137"/>
        <v>0</v>
      </c>
      <c r="AQ401" s="374">
        <f t="shared" si="1137"/>
        <v>0</v>
      </c>
      <c r="AR401" s="374">
        <f t="shared" si="1137"/>
        <v>0</v>
      </c>
      <c r="AS401" s="615">
        <f t="shared" si="1135"/>
        <v>372438.80812472728</v>
      </c>
    </row>
    <row r="402" spans="2:45" ht="15.5">
      <c r="B402" s="346" t="s">
        <v>281</v>
      </c>
      <c r="C402" s="342"/>
      <c r="D402" s="333"/>
      <c r="E402" s="331"/>
      <c r="F402" s="331"/>
      <c r="G402" s="331"/>
      <c r="H402" s="331"/>
      <c r="I402" s="331"/>
      <c r="J402" s="331"/>
      <c r="K402" s="331"/>
      <c r="L402" s="331"/>
      <c r="M402" s="331"/>
      <c r="N402" s="331"/>
      <c r="O402" s="331"/>
      <c r="P402" s="331"/>
      <c r="Q402" s="331"/>
      <c r="R402" s="297"/>
      <c r="S402" s="331"/>
      <c r="T402" s="331"/>
      <c r="U402" s="331"/>
      <c r="V402" s="333"/>
      <c r="W402" s="333"/>
      <c r="X402" s="333"/>
      <c r="Y402" s="333"/>
      <c r="Z402" s="331"/>
      <c r="AA402" s="331"/>
      <c r="AB402" s="331"/>
      <c r="AC402" s="331"/>
      <c r="AD402" s="331"/>
      <c r="AE402" s="343">
        <f>SUM(AE396:AE401)</f>
        <v>523125.78616467211</v>
      </c>
      <c r="AF402" s="343">
        <f t="shared" ref="AF402:AK402" si="1138">SUM(AF396:AF401)</f>
        <v>357024.94473939604</v>
      </c>
      <c r="AG402" s="343">
        <f t="shared" si="1138"/>
        <v>354996.31709185784</v>
      </c>
      <c r="AH402" s="343">
        <f t="shared" si="1138"/>
        <v>19695.175984555503</v>
      </c>
      <c r="AI402" s="343">
        <f t="shared" si="1138"/>
        <v>76.787216547494523</v>
      </c>
      <c r="AJ402" s="343">
        <f t="shared" si="1138"/>
        <v>0</v>
      </c>
      <c r="AK402" s="343">
        <f t="shared" si="1138"/>
        <v>0</v>
      </c>
      <c r="AL402" s="343">
        <f>SUM(AL396:AL401)</f>
        <v>0</v>
      </c>
      <c r="AM402" s="343">
        <f t="shared" ref="AM402:AR402" si="1139">SUM(AM396:AM401)</f>
        <v>0</v>
      </c>
      <c r="AN402" s="343">
        <f t="shared" si="1139"/>
        <v>0</v>
      </c>
      <c r="AO402" s="343">
        <f t="shared" si="1139"/>
        <v>0</v>
      </c>
      <c r="AP402" s="343">
        <f t="shared" si="1139"/>
        <v>0</v>
      </c>
      <c r="AQ402" s="343">
        <f t="shared" si="1139"/>
        <v>0</v>
      </c>
      <c r="AR402" s="343">
        <f t="shared" si="1139"/>
        <v>0</v>
      </c>
      <c r="AS402" s="403">
        <f>SUM(AS396:AS401)</f>
        <v>1254919.0111970289</v>
      </c>
    </row>
    <row r="403" spans="2:45" ht="15.5">
      <c r="B403" s="346" t="s">
        <v>282</v>
      </c>
      <c r="C403" s="342"/>
      <c r="D403" s="347"/>
      <c r="E403" s="331"/>
      <c r="F403" s="331"/>
      <c r="G403" s="331"/>
      <c r="H403" s="331"/>
      <c r="I403" s="331"/>
      <c r="J403" s="331"/>
      <c r="K403" s="331"/>
      <c r="L403" s="331"/>
      <c r="M403" s="331"/>
      <c r="N403" s="331"/>
      <c r="O403" s="331"/>
      <c r="P403" s="331"/>
      <c r="Q403" s="331"/>
      <c r="R403" s="297"/>
      <c r="S403" s="331"/>
      <c r="T403" s="331"/>
      <c r="U403" s="331"/>
      <c r="V403" s="333"/>
      <c r="W403" s="333"/>
      <c r="X403" s="333"/>
      <c r="Y403" s="333"/>
      <c r="Z403" s="331"/>
      <c r="AA403" s="331"/>
      <c r="AB403" s="331"/>
      <c r="AC403" s="331"/>
      <c r="AD403" s="331"/>
      <c r="AE403" s="344">
        <f>AE393*AE395</f>
        <v>199607.606</v>
      </c>
      <c r="AF403" s="344">
        <f t="shared" ref="AF403:AK403" si="1140">AF393*AF395</f>
        <v>55743.764799999997</v>
      </c>
      <c r="AG403" s="344">
        <f t="shared" si="1140"/>
        <v>139880.36799999999</v>
      </c>
      <c r="AH403" s="344">
        <f t="shared" si="1140"/>
        <v>11848.928</v>
      </c>
      <c r="AI403" s="344">
        <f t="shared" si="1140"/>
        <v>11227.924199999999</v>
      </c>
      <c r="AJ403" s="344">
        <f t="shared" si="1140"/>
        <v>7491.4364999999998</v>
      </c>
      <c r="AK403" s="344">
        <f t="shared" si="1140"/>
        <v>319.69280000000003</v>
      </c>
      <c r="AL403" s="344">
        <f>AL393*AL395</f>
        <v>1177.6588999999999</v>
      </c>
      <c r="AM403" s="344">
        <f t="shared" ref="AM403:AR403" si="1141">AM393*AM395</f>
        <v>0</v>
      </c>
      <c r="AN403" s="344">
        <f t="shared" si="1141"/>
        <v>0</v>
      </c>
      <c r="AO403" s="344">
        <f t="shared" si="1141"/>
        <v>0</v>
      </c>
      <c r="AP403" s="344">
        <f t="shared" si="1141"/>
        <v>0</v>
      </c>
      <c r="AQ403" s="344">
        <f t="shared" si="1141"/>
        <v>0</v>
      </c>
      <c r="AR403" s="344">
        <f t="shared" si="1141"/>
        <v>0</v>
      </c>
      <c r="AS403" s="403">
        <f>SUM(AE403:AR403)</f>
        <v>427297.37920000002</v>
      </c>
    </row>
    <row r="404" spans="2:45" ht="15.5">
      <c r="B404" s="346" t="s">
        <v>283</v>
      </c>
      <c r="C404" s="342"/>
      <c r="D404" s="347"/>
      <c r="E404" s="331"/>
      <c r="F404" s="331"/>
      <c r="G404" s="331"/>
      <c r="H404" s="331"/>
      <c r="I404" s="331"/>
      <c r="J404" s="331"/>
      <c r="K404" s="331"/>
      <c r="L404" s="331"/>
      <c r="M404" s="331"/>
      <c r="N404" s="331"/>
      <c r="O404" s="331"/>
      <c r="P404" s="331"/>
      <c r="Q404" s="331"/>
      <c r="R404" s="297"/>
      <c r="S404" s="331"/>
      <c r="T404" s="331"/>
      <c r="U404" s="331"/>
      <c r="V404" s="347"/>
      <c r="W404" s="347"/>
      <c r="X404" s="347"/>
      <c r="Y404" s="347"/>
      <c r="Z404" s="331"/>
      <c r="AA404" s="331"/>
      <c r="AB404" s="331"/>
      <c r="AC404" s="331"/>
      <c r="AD404" s="331"/>
      <c r="AE404" s="348"/>
      <c r="AF404" s="348"/>
      <c r="AG404" s="348"/>
      <c r="AH404" s="348"/>
      <c r="AI404" s="348"/>
      <c r="AJ404" s="348"/>
      <c r="AK404" s="348"/>
      <c r="AL404" s="348"/>
      <c r="AM404" s="348"/>
      <c r="AN404" s="348"/>
      <c r="AO404" s="348"/>
      <c r="AP404" s="348"/>
      <c r="AQ404" s="348"/>
      <c r="AR404" s="348"/>
      <c r="AS404" s="403">
        <f>AS402-AS403</f>
        <v>827621.63199702883</v>
      </c>
    </row>
    <row r="405" spans="2:45" ht="15.5">
      <c r="B405" s="321"/>
      <c r="C405" s="347"/>
      <c r="D405" s="347"/>
      <c r="E405" s="331"/>
      <c r="F405" s="331"/>
      <c r="G405" s="331"/>
      <c r="H405" s="331"/>
      <c r="I405" s="331"/>
      <c r="J405" s="331"/>
      <c r="K405" s="331"/>
      <c r="L405" s="331"/>
      <c r="M405" s="331"/>
      <c r="N405" s="331"/>
      <c r="O405" s="331"/>
      <c r="P405" s="331"/>
      <c r="Q405" s="331"/>
      <c r="R405" s="297"/>
      <c r="S405" s="331"/>
      <c r="T405" s="331"/>
      <c r="U405" s="331"/>
      <c r="V405" s="347"/>
      <c r="W405" s="342"/>
      <c r="X405" s="347"/>
      <c r="Y405" s="347"/>
      <c r="Z405" s="331"/>
      <c r="AA405" s="331"/>
      <c r="AB405" s="331"/>
      <c r="AC405" s="331"/>
      <c r="AD405" s="331"/>
      <c r="AE405" s="349"/>
      <c r="AF405" s="349"/>
      <c r="AG405" s="349"/>
      <c r="AH405" s="349"/>
      <c r="AI405" s="349"/>
      <c r="AJ405" s="349"/>
      <c r="AK405" s="349"/>
      <c r="AL405" s="349"/>
      <c r="AM405" s="349"/>
      <c r="AN405" s="349"/>
      <c r="AO405" s="349"/>
      <c r="AP405" s="349"/>
      <c r="AQ405" s="349"/>
      <c r="AR405" s="349"/>
      <c r="AS405" s="345"/>
    </row>
    <row r="406" spans="2:45" ht="15.5">
      <c r="B406" s="435" t="s">
        <v>284</v>
      </c>
      <c r="C406" s="301"/>
      <c r="D406" s="276"/>
      <c r="E406" s="276"/>
      <c r="F406" s="276"/>
      <c r="G406" s="276"/>
      <c r="H406" s="276"/>
      <c r="I406" s="276"/>
      <c r="J406" s="276"/>
      <c r="K406" s="276"/>
      <c r="L406" s="276"/>
      <c r="M406" s="276"/>
      <c r="N406" s="276"/>
      <c r="O406" s="276"/>
      <c r="P406" s="276"/>
      <c r="Q406" s="276"/>
      <c r="R406" s="354"/>
      <c r="S406" s="276"/>
      <c r="T406" s="276"/>
      <c r="U406" s="276"/>
      <c r="V406" s="301"/>
      <c r="W406" s="306"/>
      <c r="X406" s="306"/>
      <c r="Y406" s="276"/>
      <c r="Z406" s="276"/>
      <c r="AA406" s="306"/>
      <c r="AB406" s="306"/>
      <c r="AC406" s="306"/>
      <c r="AD406" s="306"/>
      <c r="AE406" s="288">
        <f>SUMPRODUCT($E$229:$E$390,AE229:AE390)</f>
        <v>17286180</v>
      </c>
      <c r="AF406" s="288">
        <f>SUMPRODUCT($E$229:$E$390,AF229:AF390)</f>
        <v>5496118.9320486169</v>
      </c>
      <c r="AG406" s="288">
        <f>IF(AG227="kw",SUMPRODUCT($Q$229:$Q$390,$S$229:$S$390,AG229:AG390),SUMPRODUCT($E$229:$E$390,AG229:AG390))</f>
        <v>24750.45083688018</v>
      </c>
      <c r="AH406" s="288">
        <f t="shared" ref="AH406:AR406" si="1142">IF(AH227="kw",SUMPRODUCT($Q$229:$Q$390,$S$229:$S$390,AH229:AH390),SUMPRODUCT($E$229:$E$390,AH229:AH390))</f>
        <v>4302.8032070811114</v>
      </c>
      <c r="AI406" s="288">
        <f t="shared" si="1142"/>
        <v>35.104332334047058</v>
      </c>
      <c r="AJ406" s="288">
        <f t="shared" si="1142"/>
        <v>0</v>
      </c>
      <c r="AK406" s="288">
        <f t="shared" si="1142"/>
        <v>0</v>
      </c>
      <c r="AL406" s="288">
        <f t="shared" si="1142"/>
        <v>0</v>
      </c>
      <c r="AM406" s="288">
        <f t="shared" si="1142"/>
        <v>0</v>
      </c>
      <c r="AN406" s="288">
        <f t="shared" si="1142"/>
        <v>0</v>
      </c>
      <c r="AO406" s="288">
        <f t="shared" si="1142"/>
        <v>0</v>
      </c>
      <c r="AP406" s="288">
        <f t="shared" si="1142"/>
        <v>0</v>
      </c>
      <c r="AQ406" s="288">
        <f t="shared" si="1142"/>
        <v>0</v>
      </c>
      <c r="AR406" s="288">
        <f t="shared" si="1142"/>
        <v>0</v>
      </c>
      <c r="AS406" s="345"/>
    </row>
    <row r="407" spans="2:45" ht="15.5">
      <c r="B407" s="435" t="s">
        <v>285</v>
      </c>
      <c r="C407" s="301"/>
      <c r="D407" s="276"/>
      <c r="E407" s="276"/>
      <c r="F407" s="276"/>
      <c r="G407" s="276"/>
      <c r="H407" s="276"/>
      <c r="I407" s="276"/>
      <c r="J407" s="276"/>
      <c r="K407" s="276"/>
      <c r="L407" s="276"/>
      <c r="M407" s="276"/>
      <c r="N407" s="276"/>
      <c r="O407" s="276"/>
      <c r="P407" s="276"/>
      <c r="Q407" s="276"/>
      <c r="R407" s="354"/>
      <c r="S407" s="276"/>
      <c r="T407" s="276"/>
      <c r="U407" s="276"/>
      <c r="V407" s="301"/>
      <c r="W407" s="306"/>
      <c r="X407" s="306"/>
      <c r="Y407" s="276"/>
      <c r="Z407" s="276"/>
      <c r="AA407" s="306"/>
      <c r="AB407" s="306"/>
      <c r="AC407" s="306"/>
      <c r="AD407" s="306"/>
      <c r="AE407" s="288">
        <f>SUMPRODUCT($F$229:$F$390,AE229:AE390)</f>
        <v>17286180</v>
      </c>
      <c r="AF407" s="288">
        <f>SUMPRODUCT($F$229:$F$390,AF229:AF390)</f>
        <v>5771000.4790243767</v>
      </c>
      <c r="AG407" s="288">
        <f t="shared" ref="AG407" si="1143">IF(AG227="kw",SUMPRODUCT($Q$229:$Q$390,$T$229:$T$390,AG229:AG390),SUMPRODUCT($F$229:$F$390,AG229:AG390))</f>
        <v>27838.108529422374</v>
      </c>
      <c r="AH407" s="288">
        <f t="shared" ref="AH407:AR407" si="1144">IF(AH227="kw",SUMPRODUCT($Q$229:$Q$390,$T$229:$T$390,AH229:AH390),SUMPRODUCT($F$229:$F$390,AH229:AH390))</f>
        <v>4467.0164101251448</v>
      </c>
      <c r="AI407" s="288">
        <f t="shared" si="1144"/>
        <v>34.930737754955246</v>
      </c>
      <c r="AJ407" s="288">
        <f t="shared" si="1144"/>
        <v>0</v>
      </c>
      <c r="AK407" s="288">
        <f t="shared" si="1144"/>
        <v>0</v>
      </c>
      <c r="AL407" s="288">
        <f t="shared" si="1144"/>
        <v>0</v>
      </c>
      <c r="AM407" s="288">
        <f t="shared" si="1144"/>
        <v>0</v>
      </c>
      <c r="AN407" s="288">
        <f t="shared" si="1144"/>
        <v>0</v>
      </c>
      <c r="AO407" s="288">
        <f t="shared" si="1144"/>
        <v>0</v>
      </c>
      <c r="AP407" s="288">
        <f t="shared" si="1144"/>
        <v>0</v>
      </c>
      <c r="AQ407" s="288">
        <f t="shared" si="1144"/>
        <v>0</v>
      </c>
      <c r="AR407" s="288">
        <f t="shared" si="1144"/>
        <v>0</v>
      </c>
      <c r="AS407" s="334"/>
    </row>
    <row r="408" spans="2:45" ht="15.5">
      <c r="B408" s="435" t="s">
        <v>286</v>
      </c>
      <c r="C408" s="301"/>
      <c r="D408" s="276"/>
      <c r="E408" s="276"/>
      <c r="F408" s="276"/>
      <c r="G408" s="276"/>
      <c r="H408" s="276"/>
      <c r="I408" s="276"/>
      <c r="J408" s="276"/>
      <c r="K408" s="276"/>
      <c r="L408" s="276"/>
      <c r="M408" s="276"/>
      <c r="N408" s="276"/>
      <c r="O408" s="276"/>
      <c r="P408" s="276"/>
      <c r="Q408" s="276"/>
      <c r="R408" s="354"/>
      <c r="S408" s="276"/>
      <c r="T408" s="276"/>
      <c r="U408" s="276"/>
      <c r="V408" s="301"/>
      <c r="W408" s="306"/>
      <c r="X408" s="306"/>
      <c r="Y408" s="276"/>
      <c r="Z408" s="276"/>
      <c r="AA408" s="306"/>
      <c r="AB408" s="306"/>
      <c r="AC408" s="306"/>
      <c r="AD408" s="306"/>
      <c r="AE408" s="288">
        <f>SUMPRODUCT($G$229:$G$390,AE229:AE390)</f>
        <v>17286180</v>
      </c>
      <c r="AF408" s="288">
        <f>SUMPRODUCT($G$229:$G$390,AF229:AF390)</f>
        <v>5771000.4790243767</v>
      </c>
      <c r="AG408" s="288">
        <f t="shared" ref="AG408" si="1145">IF(AG227="kw",SUMPRODUCT($Q$229:$Q$390,$U$229:$U$390,AG229:AG390),SUMPRODUCT($G$229:$G$390,AG229:AG390))</f>
        <v>27838.108529422374</v>
      </c>
      <c r="AH408" s="288">
        <f t="shared" ref="AH408:AR408" si="1146">IF(AH227="kw",SUMPRODUCT($Q$229:$Q$390,$U$229:$U$390,AH229:AH390),SUMPRODUCT($G$229:$G$390,AH229:AH390))</f>
        <v>4467.0164101251448</v>
      </c>
      <c r="AI408" s="288">
        <f t="shared" si="1146"/>
        <v>34.930737754955246</v>
      </c>
      <c r="AJ408" s="288">
        <f t="shared" si="1146"/>
        <v>0</v>
      </c>
      <c r="AK408" s="288">
        <f t="shared" si="1146"/>
        <v>0</v>
      </c>
      <c r="AL408" s="288">
        <f t="shared" si="1146"/>
        <v>0</v>
      </c>
      <c r="AM408" s="288">
        <f t="shared" si="1146"/>
        <v>0</v>
      </c>
      <c r="AN408" s="288">
        <f t="shared" si="1146"/>
        <v>0</v>
      </c>
      <c r="AO408" s="288">
        <f t="shared" si="1146"/>
        <v>0</v>
      </c>
      <c r="AP408" s="288">
        <f t="shared" si="1146"/>
        <v>0</v>
      </c>
      <c r="AQ408" s="288">
        <f t="shared" si="1146"/>
        <v>0</v>
      </c>
      <c r="AR408" s="288">
        <f t="shared" si="1146"/>
        <v>0</v>
      </c>
      <c r="AS408" s="334"/>
    </row>
    <row r="409" spans="2:45" ht="15.5">
      <c r="B409" s="435" t="s">
        <v>287</v>
      </c>
      <c r="C409" s="301"/>
      <c r="D409" s="276"/>
      <c r="E409" s="276"/>
      <c r="F409" s="276"/>
      <c r="G409" s="276"/>
      <c r="H409" s="276"/>
      <c r="I409" s="276"/>
      <c r="J409" s="276"/>
      <c r="K409" s="276"/>
      <c r="L409" s="276"/>
      <c r="M409" s="276"/>
      <c r="N409" s="276"/>
      <c r="O409" s="276"/>
      <c r="P409" s="276"/>
      <c r="Q409" s="276"/>
      <c r="R409" s="354"/>
      <c r="S409" s="276"/>
      <c r="T409" s="276"/>
      <c r="U409" s="276"/>
      <c r="V409" s="301"/>
      <c r="W409" s="306"/>
      <c r="X409" s="306"/>
      <c r="Y409" s="276"/>
      <c r="Z409" s="276"/>
      <c r="AA409" s="306"/>
      <c r="AB409" s="306"/>
      <c r="AC409" s="306"/>
      <c r="AD409" s="306"/>
      <c r="AE409" s="288">
        <f>SUMPRODUCT($H$229:$H$390,AE229:AE390)</f>
        <v>17286180</v>
      </c>
      <c r="AF409" s="288">
        <f>SUMPRODUCT($H$229:$H$390,AF229:AF390)</f>
        <v>5771000.4790243767</v>
      </c>
      <c r="AG409" s="288">
        <f>IF(AG227="kw",SUMPRODUCT($Q$229:$Q$390,$V$229:$V$390,AG229:AG390),SUMPRODUCT($H$229:$H$390,AG229:AG390))</f>
        <v>27838.108529422374</v>
      </c>
      <c r="AH409" s="288">
        <f t="shared" ref="AH409:AR409" si="1147">IF(AH227="kw",SUMPRODUCT($Q$229:$Q$390,$V$229:$V$390,AH229:AH390),SUMPRODUCT($H$229:$H$390,AH229:AH390))</f>
        <v>4467.0164101251448</v>
      </c>
      <c r="AI409" s="288">
        <f t="shared" si="1147"/>
        <v>34.930737754955246</v>
      </c>
      <c r="AJ409" s="288">
        <f t="shared" si="1147"/>
        <v>0</v>
      </c>
      <c r="AK409" s="288">
        <f t="shared" si="1147"/>
        <v>0</v>
      </c>
      <c r="AL409" s="288">
        <f t="shared" si="1147"/>
        <v>0</v>
      </c>
      <c r="AM409" s="288">
        <f t="shared" si="1147"/>
        <v>0</v>
      </c>
      <c r="AN409" s="288">
        <f t="shared" si="1147"/>
        <v>0</v>
      </c>
      <c r="AO409" s="288">
        <f t="shared" si="1147"/>
        <v>0</v>
      </c>
      <c r="AP409" s="288">
        <f t="shared" si="1147"/>
        <v>0</v>
      </c>
      <c r="AQ409" s="288">
        <f t="shared" si="1147"/>
        <v>0</v>
      </c>
      <c r="AR409" s="288">
        <f t="shared" si="1147"/>
        <v>0</v>
      </c>
      <c r="AS409" s="334"/>
    </row>
    <row r="410" spans="2:45" ht="15.5">
      <c r="B410" s="435" t="s">
        <v>845</v>
      </c>
      <c r="C410" s="301"/>
      <c r="D410" s="276"/>
      <c r="E410" s="276"/>
      <c r="F410" s="276"/>
      <c r="G410" s="276"/>
      <c r="H410" s="276"/>
      <c r="I410" s="276"/>
      <c r="J410" s="276"/>
      <c r="K410" s="276"/>
      <c r="L410" s="276"/>
      <c r="M410" s="276"/>
      <c r="N410" s="276"/>
      <c r="O410" s="276"/>
      <c r="P410" s="276"/>
      <c r="Q410" s="276"/>
      <c r="R410" s="354"/>
      <c r="S410" s="276"/>
      <c r="T410" s="276"/>
      <c r="U410" s="276"/>
      <c r="V410" s="301"/>
      <c r="W410" s="306"/>
      <c r="X410" s="306"/>
      <c r="Y410" s="276"/>
      <c r="Z410" s="276"/>
      <c r="AA410" s="306"/>
      <c r="AB410" s="306"/>
      <c r="AC410" s="306"/>
      <c r="AD410" s="306"/>
      <c r="AE410" s="288">
        <f>SUMPRODUCT($I$229:$I$390,AE229:AE390)</f>
        <v>17255330</v>
      </c>
      <c r="AF410" s="288">
        <f>SUMPRODUCT($I$229:$I$390,AF229:AF390)</f>
        <v>5686637.1991867516</v>
      </c>
      <c r="AG410" s="288">
        <f>IF(AG227="kw",SUMPRODUCT($Q$229:$Q$390,$W$229:$W$390,AG229:AG390),SUMPRODUCT($I$229:$I$390,AG229:AG390))</f>
        <v>27505.216752991961</v>
      </c>
      <c r="AH410" s="288">
        <f t="shared" ref="AH410:AR410" si="1148">IF(AH227="kw",SUMPRODUCT($Q$229:$Q$390,$W$229:$W$390,AH229:AH390),SUMPRODUCT($I$229:$I$390,AH229:AH390))</f>
        <v>4449.3304373786823</v>
      </c>
      <c r="AI410" s="288">
        <f t="shared" si="1148"/>
        <v>34.92980435864672</v>
      </c>
      <c r="AJ410" s="288">
        <f t="shared" si="1148"/>
        <v>0</v>
      </c>
      <c r="AK410" s="288">
        <f t="shared" si="1148"/>
        <v>0</v>
      </c>
      <c r="AL410" s="288">
        <f t="shared" si="1148"/>
        <v>0</v>
      </c>
      <c r="AM410" s="288">
        <f t="shared" si="1148"/>
        <v>0</v>
      </c>
      <c r="AN410" s="288">
        <f t="shared" si="1148"/>
        <v>0</v>
      </c>
      <c r="AO410" s="288">
        <f t="shared" si="1148"/>
        <v>0</v>
      </c>
      <c r="AP410" s="288">
        <f t="shared" si="1148"/>
        <v>0</v>
      </c>
      <c r="AQ410" s="288">
        <f t="shared" si="1148"/>
        <v>0</v>
      </c>
      <c r="AR410" s="288">
        <f t="shared" si="1148"/>
        <v>0</v>
      </c>
      <c r="AS410" s="334"/>
    </row>
    <row r="411" spans="2:45" ht="15.5">
      <c r="B411" s="435" t="s">
        <v>855</v>
      </c>
      <c r="C411" s="301"/>
      <c r="D411" s="276"/>
      <c r="E411" s="276"/>
      <c r="F411" s="276"/>
      <c r="G411" s="276"/>
      <c r="H411" s="276"/>
      <c r="I411" s="276"/>
      <c r="J411" s="276"/>
      <c r="K411" s="276"/>
      <c r="L411" s="276"/>
      <c r="M411" s="276"/>
      <c r="N411" s="276"/>
      <c r="O411" s="276"/>
      <c r="P411" s="276"/>
      <c r="Q411" s="276"/>
      <c r="R411" s="354"/>
      <c r="S411" s="276"/>
      <c r="T411" s="276"/>
      <c r="U411" s="276"/>
      <c r="V411" s="301"/>
      <c r="W411" s="306"/>
      <c r="X411" s="306"/>
      <c r="Y411" s="276"/>
      <c r="Z411" s="276"/>
      <c r="AA411" s="306"/>
      <c r="AB411" s="306"/>
      <c r="AC411" s="306"/>
      <c r="AD411" s="306"/>
      <c r="AE411" s="288">
        <f>SUMPRODUCT($J$229:$J$390,AE229:AE390)</f>
        <v>17255330</v>
      </c>
      <c r="AF411" s="288">
        <f>SUMPRODUCT($J$229:$J$390,AF229:AF390)</f>
        <v>5326266.8600000003</v>
      </c>
      <c r="AG411" s="288">
        <f>IF(AG227="kw",SUMPRODUCT($Q$229:$Q$390,$X$229:$X$390,AG229:AG390),SUMPRODUCT($J$229:$J$390,AG229:AG390))</f>
        <v>25738.103999999999</v>
      </c>
      <c r="AH411" s="288">
        <f t="shared" ref="AH411:AR411" si="1149">IF(AH227="kw",SUMPRODUCT($Q$229:$Q$390,$X$229:$X$390,AH229:AH390),SUMPRODUCT($J$229:$J$390,AH229:AH390))</f>
        <v>4388.2560000000003</v>
      </c>
      <c r="AI411" s="288">
        <f t="shared" si="1149"/>
        <v>0</v>
      </c>
      <c r="AJ411" s="288">
        <f t="shared" si="1149"/>
        <v>0</v>
      </c>
      <c r="AK411" s="288">
        <f t="shared" si="1149"/>
        <v>0</v>
      </c>
      <c r="AL411" s="288">
        <f t="shared" si="1149"/>
        <v>0</v>
      </c>
      <c r="AM411" s="288">
        <f t="shared" si="1149"/>
        <v>0</v>
      </c>
      <c r="AN411" s="288">
        <f t="shared" si="1149"/>
        <v>0</v>
      </c>
      <c r="AO411" s="288">
        <f t="shared" si="1149"/>
        <v>0</v>
      </c>
      <c r="AP411" s="288">
        <f t="shared" si="1149"/>
        <v>0</v>
      </c>
      <c r="AQ411" s="288">
        <f t="shared" si="1149"/>
        <v>0</v>
      </c>
      <c r="AR411" s="288">
        <f t="shared" si="1149"/>
        <v>0</v>
      </c>
      <c r="AS411" s="334"/>
    </row>
    <row r="412" spans="2:45" ht="15.5">
      <c r="B412" s="435" t="s">
        <v>856</v>
      </c>
      <c r="C412" s="301"/>
      <c r="D412" s="276"/>
      <c r="E412" s="276"/>
      <c r="F412" s="276"/>
      <c r="G412" s="276"/>
      <c r="H412" s="276"/>
      <c r="I412" s="276"/>
      <c r="J412" s="276"/>
      <c r="K412" s="276"/>
      <c r="L412" s="276"/>
      <c r="M412" s="276"/>
      <c r="N412" s="276"/>
      <c r="O412" s="276"/>
      <c r="P412" s="276"/>
      <c r="Q412" s="276"/>
      <c r="R412" s="354"/>
      <c r="S412" s="276"/>
      <c r="T412" s="276"/>
      <c r="U412" s="276"/>
      <c r="V412" s="301"/>
      <c r="W412" s="306"/>
      <c r="X412" s="306"/>
      <c r="Y412" s="276"/>
      <c r="Z412" s="276"/>
      <c r="AA412" s="306"/>
      <c r="AB412" s="306"/>
      <c r="AC412" s="306"/>
      <c r="AD412" s="306"/>
      <c r="AE412" s="288">
        <f>SUMPRODUCT($K$229:$K$390,AE229:AE390)</f>
        <v>17253580</v>
      </c>
      <c r="AF412" s="288">
        <f>SUMPRODUCT($K$229:$K$390,AF229:AF390)</f>
        <v>5326266.8600000003</v>
      </c>
      <c r="AG412" s="288">
        <f>IF(AG227="kw",SUMPRODUCT($Q$229:$Q$390,$Y$229:$Y$390,AG229:AG390),SUMPRODUCT($K$229:$K$390,AG229:AG390))</f>
        <v>25738.103999999999</v>
      </c>
      <c r="AH412" s="288">
        <f t="shared" ref="AH412:AR412" si="1150">IF(AH227="kw",SUMPRODUCT($Q$229:$Q$390,$Y$229:$Y$390,AH229:AH390),SUMPRODUCT($K$229:$K$390,AH229:AH390))</f>
        <v>4388.2560000000003</v>
      </c>
      <c r="AI412" s="288">
        <f t="shared" si="1150"/>
        <v>0</v>
      </c>
      <c r="AJ412" s="288">
        <f t="shared" si="1150"/>
        <v>0</v>
      </c>
      <c r="AK412" s="288">
        <f t="shared" si="1150"/>
        <v>0</v>
      </c>
      <c r="AL412" s="288">
        <f t="shared" si="1150"/>
        <v>0</v>
      </c>
      <c r="AM412" s="288">
        <f t="shared" si="1150"/>
        <v>0</v>
      </c>
      <c r="AN412" s="288">
        <f t="shared" si="1150"/>
        <v>0</v>
      </c>
      <c r="AO412" s="288">
        <f t="shared" si="1150"/>
        <v>0</v>
      </c>
      <c r="AP412" s="288">
        <f t="shared" si="1150"/>
        <v>0</v>
      </c>
      <c r="AQ412" s="288">
        <f t="shared" si="1150"/>
        <v>0</v>
      </c>
      <c r="AR412" s="288">
        <f t="shared" si="1150"/>
        <v>0</v>
      </c>
      <c r="AS412" s="334"/>
    </row>
    <row r="413" spans="2:45" ht="15.5">
      <c r="B413" s="435" t="s">
        <v>857</v>
      </c>
      <c r="C413" s="301"/>
      <c r="D413" s="276"/>
      <c r="E413" s="276"/>
      <c r="F413" s="276"/>
      <c r="G413" s="276"/>
      <c r="H413" s="276"/>
      <c r="I413" s="276"/>
      <c r="J413" s="276"/>
      <c r="K413" s="276"/>
      <c r="L413" s="276"/>
      <c r="M413" s="276"/>
      <c r="N413" s="276"/>
      <c r="O413" s="276"/>
      <c r="P413" s="276"/>
      <c r="Q413" s="276"/>
      <c r="R413" s="354"/>
      <c r="S413" s="276"/>
      <c r="T413" s="276"/>
      <c r="U413" s="276"/>
      <c r="V413" s="301"/>
      <c r="W413" s="306"/>
      <c r="X413" s="306"/>
      <c r="Y413" s="276"/>
      <c r="Z413" s="276"/>
      <c r="AA413" s="306"/>
      <c r="AB413" s="306"/>
      <c r="AC413" s="306"/>
      <c r="AD413" s="306"/>
      <c r="AE413" s="288">
        <f>SUMPRODUCT($L$229:$L$390,AE229:AE390)</f>
        <v>17253580</v>
      </c>
      <c r="AF413" s="288">
        <f>SUMPRODUCT($L$229:$L$390,AF229:AF390)</f>
        <v>5308447.1500000004</v>
      </c>
      <c r="AG413" s="288">
        <f>IF(AG227="kw",SUMPRODUCT($Q$229:$Q$390,$Z$229:$Z$390,AG229:AG390),SUMPRODUCT($L$229:$L$390,AG229:AG390))</f>
        <v>25601.568000000003</v>
      </c>
      <c r="AH413" s="288">
        <f t="shared" ref="AH413:AR413" si="1151">IF(AH227="kw",SUMPRODUCT($Q$229:$Q$390,$Z$229:$Z$390,AH229:AH390),SUMPRODUCT($L$229:$L$390,AH229:AH390))</f>
        <v>4383.5519999999997</v>
      </c>
      <c r="AI413" s="288">
        <f t="shared" si="1151"/>
        <v>0</v>
      </c>
      <c r="AJ413" s="288">
        <f t="shared" si="1151"/>
        <v>0</v>
      </c>
      <c r="AK413" s="288">
        <f t="shared" si="1151"/>
        <v>0</v>
      </c>
      <c r="AL413" s="288">
        <f t="shared" si="1151"/>
        <v>0</v>
      </c>
      <c r="AM413" s="288">
        <f t="shared" si="1151"/>
        <v>0</v>
      </c>
      <c r="AN413" s="288">
        <f t="shared" si="1151"/>
        <v>0</v>
      </c>
      <c r="AO413" s="288">
        <f t="shared" si="1151"/>
        <v>0</v>
      </c>
      <c r="AP413" s="288">
        <f t="shared" si="1151"/>
        <v>0</v>
      </c>
      <c r="AQ413" s="288">
        <f t="shared" si="1151"/>
        <v>0</v>
      </c>
      <c r="AR413" s="288">
        <f t="shared" si="1151"/>
        <v>0</v>
      </c>
      <c r="AS413" s="334"/>
    </row>
    <row r="414" spans="2:45" ht="15.5">
      <c r="B414" s="435" t="s">
        <v>858</v>
      </c>
      <c r="C414" s="301"/>
      <c r="D414" s="276"/>
      <c r="E414" s="276"/>
      <c r="F414" s="276"/>
      <c r="G414" s="276"/>
      <c r="H414" s="276"/>
      <c r="I414" s="276"/>
      <c r="J414" s="276"/>
      <c r="K414" s="276"/>
      <c r="L414" s="276"/>
      <c r="M414" s="276"/>
      <c r="N414" s="276"/>
      <c r="O414" s="276"/>
      <c r="P414" s="276"/>
      <c r="Q414" s="276"/>
      <c r="R414" s="354"/>
      <c r="S414" s="276"/>
      <c r="T414" s="276"/>
      <c r="U414" s="276"/>
      <c r="V414" s="301"/>
      <c r="W414" s="306"/>
      <c r="X414" s="306"/>
      <c r="Y414" s="276"/>
      <c r="Z414" s="276"/>
      <c r="AA414" s="306"/>
      <c r="AB414" s="306"/>
      <c r="AC414" s="306"/>
      <c r="AD414" s="306"/>
      <c r="AE414" s="288">
        <f>SUMPRODUCT($M$229:$M$390,AE229:AE390)</f>
        <v>16834933</v>
      </c>
      <c r="AF414" s="288">
        <f>SUMPRODUCT($M$229:$M$390,AF229:AF390)</f>
        <v>5308447.1500000004</v>
      </c>
      <c r="AG414" s="288">
        <f>IF(AG227="kw",SUMPRODUCT($Q$229:$Q$390,$AA$229:$AA$390,AG229:AG390),SUMPRODUCT($M$229:$M$390,AG229:AG390))</f>
        <v>25601.568000000003</v>
      </c>
      <c r="AH414" s="288">
        <f t="shared" ref="AH414:AR414" si="1152">IF(AH227="kw",SUMPRODUCT($Q$229:$Q$390,$AA$229:$AA$390,AH229:AH390),SUMPRODUCT($M$229:$M$390,AH229:AH390))</f>
        <v>4383.5519999999997</v>
      </c>
      <c r="AI414" s="288">
        <f t="shared" si="1152"/>
        <v>0</v>
      </c>
      <c r="AJ414" s="288">
        <f t="shared" si="1152"/>
        <v>0</v>
      </c>
      <c r="AK414" s="288">
        <f t="shared" si="1152"/>
        <v>0</v>
      </c>
      <c r="AL414" s="288">
        <f t="shared" si="1152"/>
        <v>0</v>
      </c>
      <c r="AM414" s="288">
        <f t="shared" si="1152"/>
        <v>0</v>
      </c>
      <c r="AN414" s="288">
        <f t="shared" si="1152"/>
        <v>0</v>
      </c>
      <c r="AO414" s="288">
        <f t="shared" si="1152"/>
        <v>0</v>
      </c>
      <c r="AP414" s="288">
        <f t="shared" si="1152"/>
        <v>0</v>
      </c>
      <c r="AQ414" s="288">
        <f t="shared" si="1152"/>
        <v>0</v>
      </c>
      <c r="AR414" s="288">
        <f t="shared" si="1152"/>
        <v>0</v>
      </c>
      <c r="AS414" s="334"/>
    </row>
    <row r="415" spans="2:45" ht="15.5">
      <c r="B415" s="435" t="s">
        <v>859</v>
      </c>
      <c r="C415" s="301"/>
      <c r="D415" s="276"/>
      <c r="E415" s="276"/>
      <c r="F415" s="276"/>
      <c r="G415" s="276"/>
      <c r="H415" s="276"/>
      <c r="I415" s="276"/>
      <c r="J415" s="276"/>
      <c r="K415" s="276"/>
      <c r="L415" s="276"/>
      <c r="M415" s="276"/>
      <c r="N415" s="276"/>
      <c r="O415" s="276"/>
      <c r="P415" s="276"/>
      <c r="Q415" s="276"/>
      <c r="R415" s="354"/>
      <c r="S415" s="276"/>
      <c r="T415" s="276"/>
      <c r="U415" s="276"/>
      <c r="V415" s="301"/>
      <c r="W415" s="306"/>
      <c r="X415" s="306"/>
      <c r="Y415" s="276"/>
      <c r="Z415" s="276"/>
      <c r="AA415" s="306"/>
      <c r="AB415" s="306"/>
      <c r="AC415" s="306"/>
      <c r="AD415" s="306"/>
      <c r="AE415" s="288">
        <f>SUMPRODUCT($N$229:$N$390,AE229:AE390)</f>
        <v>16703487</v>
      </c>
      <c r="AF415" s="288">
        <f>SUMPRODUCT($N$229:$N$390,AF229:AF390)</f>
        <v>5184545</v>
      </c>
      <c r="AG415" s="288">
        <f>IF(AG227="kw",SUMPRODUCT($Q$229:$Q$390,$AB$229:$AB$390,AG229:AG390),SUMPRODUCT($N$229:$N$390,AG229:AG390))</f>
        <v>24454.620000000003</v>
      </c>
      <c r="AH415" s="288">
        <f t="shared" ref="AH415:AR415" si="1153">IF(AH227="kw",SUMPRODUCT($Q$229:$Q$390,$AB$229:$AB$390,AH229:AH390),SUMPRODUCT($N$229:$N$390,AH229:AH390))</f>
        <v>1261.68</v>
      </c>
      <c r="AI415" s="288">
        <f t="shared" si="1153"/>
        <v>0</v>
      </c>
      <c r="AJ415" s="288">
        <f t="shared" si="1153"/>
        <v>0</v>
      </c>
      <c r="AK415" s="288">
        <f t="shared" si="1153"/>
        <v>0</v>
      </c>
      <c r="AL415" s="288">
        <f t="shared" si="1153"/>
        <v>0</v>
      </c>
      <c r="AM415" s="288">
        <f t="shared" si="1153"/>
        <v>0</v>
      </c>
      <c r="AN415" s="288">
        <f t="shared" si="1153"/>
        <v>0</v>
      </c>
      <c r="AO415" s="288">
        <f t="shared" si="1153"/>
        <v>0</v>
      </c>
      <c r="AP415" s="288">
        <f t="shared" si="1153"/>
        <v>0</v>
      </c>
      <c r="AQ415" s="288">
        <f t="shared" si="1153"/>
        <v>0</v>
      </c>
      <c r="AR415" s="288">
        <f t="shared" si="1153"/>
        <v>0</v>
      </c>
      <c r="AS415" s="334"/>
    </row>
    <row r="416" spans="2:45" ht="15.5">
      <c r="B416" s="436" t="s">
        <v>860</v>
      </c>
      <c r="C416" s="361"/>
      <c r="D416" s="380"/>
      <c r="E416" s="380"/>
      <c r="F416" s="380"/>
      <c r="G416" s="380"/>
      <c r="H416" s="380"/>
      <c r="I416" s="380"/>
      <c r="J416" s="380"/>
      <c r="K416" s="380"/>
      <c r="L416" s="380"/>
      <c r="M416" s="380"/>
      <c r="N416" s="380"/>
      <c r="O416" s="380"/>
      <c r="P416" s="380"/>
      <c r="Q416" s="380"/>
      <c r="R416" s="379"/>
      <c r="S416" s="380"/>
      <c r="T416" s="380"/>
      <c r="U416" s="380"/>
      <c r="V416" s="361"/>
      <c r="W416" s="381"/>
      <c r="X416" s="381"/>
      <c r="Y416" s="380"/>
      <c r="Z416" s="380"/>
      <c r="AA416" s="381"/>
      <c r="AB416" s="381"/>
      <c r="AC416" s="381"/>
      <c r="AD416" s="381"/>
      <c r="AE416" s="323">
        <f>SUMPRODUCT($O$229:$O$390,AE229:AE390)</f>
        <v>16697964</v>
      </c>
      <c r="AF416" s="323">
        <f>SUMPRODUCT($O$229:$O$390,AF229:AF390)</f>
        <v>3484294.8400000003</v>
      </c>
      <c r="AG416" s="323">
        <f>IF(AG227="kw",SUMPRODUCT($Q$229:$Q$390,$AC$229:$AC$390,AG229:AG390),SUMPRODUCT($O$229:$O$390,AG229:AG390))</f>
        <v>8056.4880000000003</v>
      </c>
      <c r="AH416" s="323">
        <f t="shared" ref="AH416:AR416" si="1154">IF(AH227="kw",SUMPRODUCT($Q$229:$Q$390,$AC$229:$AC$390,AH229:AH390),SUMPRODUCT($O$229:$O$390,AH229:AH390))</f>
        <v>390.43200000000002</v>
      </c>
      <c r="AI416" s="323">
        <f t="shared" si="1154"/>
        <v>0</v>
      </c>
      <c r="AJ416" s="323">
        <f t="shared" si="1154"/>
        <v>0</v>
      </c>
      <c r="AK416" s="323">
        <f t="shared" si="1154"/>
        <v>0</v>
      </c>
      <c r="AL416" s="323">
        <f t="shared" si="1154"/>
        <v>0</v>
      </c>
      <c r="AM416" s="323">
        <f t="shared" si="1154"/>
        <v>0</v>
      </c>
      <c r="AN416" s="323">
        <f t="shared" si="1154"/>
        <v>0</v>
      </c>
      <c r="AO416" s="323">
        <f t="shared" si="1154"/>
        <v>0</v>
      </c>
      <c r="AP416" s="323">
        <f t="shared" si="1154"/>
        <v>0</v>
      </c>
      <c r="AQ416" s="323">
        <f t="shared" si="1154"/>
        <v>0</v>
      </c>
      <c r="AR416" s="323">
        <f t="shared" si="1154"/>
        <v>0</v>
      </c>
      <c r="AS416" s="382"/>
    </row>
    <row r="417" spans="1:45" ht="21" customHeight="1">
      <c r="B417" s="364" t="s">
        <v>581</v>
      </c>
      <c r="C417" s="383"/>
      <c r="D417" s="384"/>
      <c r="E417" s="384"/>
      <c r="F417" s="384"/>
      <c r="G417" s="384"/>
      <c r="H417" s="384"/>
      <c r="I417" s="384"/>
      <c r="J417" s="384"/>
      <c r="K417" s="384"/>
      <c r="L417" s="384"/>
      <c r="M417" s="384"/>
      <c r="N417" s="384"/>
      <c r="O417" s="384"/>
      <c r="P417" s="384"/>
      <c r="Q417" s="384"/>
      <c r="R417" s="384"/>
      <c r="S417" s="384"/>
      <c r="T417" s="384"/>
      <c r="U417" s="384"/>
      <c r="V417" s="367"/>
      <c r="W417" s="368"/>
      <c r="X417" s="384"/>
      <c r="Y417" s="384"/>
      <c r="Z417" s="384"/>
      <c r="AA417" s="384"/>
      <c r="AB417" s="384"/>
      <c r="AC417" s="384"/>
      <c r="AD417" s="384"/>
      <c r="AE417" s="405"/>
      <c r="AF417" s="405"/>
      <c r="AG417" s="405"/>
      <c r="AH417" s="405"/>
      <c r="AI417" s="405"/>
      <c r="AJ417" s="405"/>
      <c r="AK417" s="405"/>
      <c r="AL417" s="405"/>
      <c r="AM417" s="405"/>
      <c r="AN417" s="405"/>
      <c r="AO417" s="405"/>
      <c r="AP417" s="405"/>
      <c r="AQ417" s="405"/>
      <c r="AR417" s="405"/>
      <c r="AS417" s="385"/>
    </row>
    <row r="420" spans="1:45" ht="15.5">
      <c r="B420" s="277" t="s">
        <v>290</v>
      </c>
      <c r="C420" s="278"/>
      <c r="D420" s="579" t="s">
        <v>522</v>
      </c>
      <c r="E420" s="250"/>
      <c r="F420" s="581"/>
      <c r="G420" s="250"/>
      <c r="H420" s="250"/>
      <c r="I420" s="250"/>
      <c r="J420" s="250"/>
      <c r="K420" s="250"/>
      <c r="L420" s="250"/>
      <c r="M420" s="250"/>
      <c r="N420" s="250"/>
      <c r="O420" s="250"/>
      <c r="P420" s="250"/>
      <c r="Q420" s="250"/>
      <c r="R420" s="278"/>
      <c r="S420" s="250"/>
      <c r="T420" s="250"/>
      <c r="U420" s="250"/>
      <c r="V420" s="250"/>
      <c r="W420" s="250"/>
      <c r="X420" s="250"/>
      <c r="Y420" s="250"/>
      <c r="Z420" s="250"/>
      <c r="AA420" s="250"/>
      <c r="AB420" s="250"/>
      <c r="AC420" s="250"/>
      <c r="AD420" s="250"/>
      <c r="AE420" s="267"/>
      <c r="AF420" s="264"/>
      <c r="AG420" s="264"/>
      <c r="AH420" s="264"/>
      <c r="AI420" s="264"/>
      <c r="AJ420" s="264"/>
      <c r="AK420" s="264"/>
      <c r="AL420" s="264"/>
      <c r="AM420" s="264"/>
      <c r="AN420" s="264"/>
      <c r="AO420" s="264"/>
      <c r="AP420" s="264"/>
      <c r="AQ420" s="264"/>
      <c r="AR420" s="264"/>
      <c r="AS420" s="279"/>
    </row>
    <row r="421" spans="1:45" ht="33.75" customHeight="1">
      <c r="B421" s="1318" t="s">
        <v>211</v>
      </c>
      <c r="C421" s="1320" t="s">
        <v>33</v>
      </c>
      <c r="D421" s="281" t="s">
        <v>420</v>
      </c>
      <c r="E421" s="1329" t="s">
        <v>209</v>
      </c>
      <c r="F421" s="1330"/>
      <c r="G421" s="1330"/>
      <c r="H421" s="1330"/>
      <c r="I421" s="1330"/>
      <c r="J421" s="1330"/>
      <c r="K421" s="1330"/>
      <c r="L421" s="1330"/>
      <c r="M421" s="1330"/>
      <c r="N421" s="1330"/>
      <c r="O421" s="1330"/>
      <c r="P421" s="1331"/>
      <c r="Q421" s="1327" t="s">
        <v>213</v>
      </c>
      <c r="R421" s="281" t="s">
        <v>421</v>
      </c>
      <c r="S421" s="1324" t="s">
        <v>212</v>
      </c>
      <c r="T421" s="1325"/>
      <c r="U421" s="1325"/>
      <c r="V421" s="1325"/>
      <c r="W421" s="1325"/>
      <c r="X421" s="1325"/>
      <c r="Y421" s="1325"/>
      <c r="Z421" s="1325"/>
      <c r="AA421" s="1325"/>
      <c r="AB421" s="1325"/>
      <c r="AC421" s="1325"/>
      <c r="AD421" s="1332"/>
      <c r="AE421" s="1324" t="s">
        <v>242</v>
      </c>
      <c r="AF421" s="1325"/>
      <c r="AG421" s="1325"/>
      <c r="AH421" s="1325"/>
      <c r="AI421" s="1325"/>
      <c r="AJ421" s="1325"/>
      <c r="AK421" s="1325"/>
      <c r="AL421" s="1325"/>
      <c r="AM421" s="1325"/>
      <c r="AN421" s="1325"/>
      <c r="AO421" s="1325"/>
      <c r="AP421" s="1325"/>
      <c r="AQ421" s="1325"/>
      <c r="AR421" s="1325"/>
      <c r="AS421" s="1326"/>
    </row>
    <row r="422" spans="1:45" ht="61.5" customHeight="1">
      <c r="B422" s="1319"/>
      <c r="C422" s="1321"/>
      <c r="D422" s="282">
        <v>2017</v>
      </c>
      <c r="E422" s="282">
        <v>2018</v>
      </c>
      <c r="F422" s="282">
        <v>2019</v>
      </c>
      <c r="G422" s="282">
        <v>2020</v>
      </c>
      <c r="H422" s="282">
        <v>2021</v>
      </c>
      <c r="I422" s="282">
        <v>2022</v>
      </c>
      <c r="J422" s="282">
        <v>2023</v>
      </c>
      <c r="K422" s="282">
        <v>2024</v>
      </c>
      <c r="L422" s="282">
        <v>2025</v>
      </c>
      <c r="M422" s="282">
        <v>2026</v>
      </c>
      <c r="N422" s="282">
        <v>2027</v>
      </c>
      <c r="O422" s="282">
        <v>2028</v>
      </c>
      <c r="P422" s="282">
        <v>2029</v>
      </c>
      <c r="Q422" s="1328"/>
      <c r="R422" s="282">
        <v>2017</v>
      </c>
      <c r="S422" s="282">
        <v>2018</v>
      </c>
      <c r="T422" s="282">
        <v>2019</v>
      </c>
      <c r="U422" s="282">
        <v>2020</v>
      </c>
      <c r="V422" s="282">
        <v>2021</v>
      </c>
      <c r="W422" s="282">
        <v>2022</v>
      </c>
      <c r="X422" s="282">
        <v>2023</v>
      </c>
      <c r="Y422" s="282">
        <v>2024</v>
      </c>
      <c r="Z422" s="282">
        <v>2025</v>
      </c>
      <c r="AA422" s="282">
        <v>2026</v>
      </c>
      <c r="AB422" s="282">
        <v>2027</v>
      </c>
      <c r="AC422" s="282">
        <v>2028</v>
      </c>
      <c r="AD422" s="282">
        <v>2029</v>
      </c>
      <c r="AE422" s="282" t="str">
        <f>'1.  LRAMVA Summary'!$D$53</f>
        <v>Residential</v>
      </c>
      <c r="AF422" s="282" t="str">
        <f>'1.  LRAMVA Summary'!$E$53</f>
        <v>GS&lt;50 kW</v>
      </c>
      <c r="AG422" s="282" t="str">
        <f>'1.  LRAMVA Summary'!$F$53</f>
        <v>GS 50 - 4,999 kW</v>
      </c>
      <c r="AH422" s="282" t="str">
        <f>'1.  LRAMVA Summary'!$G$53</f>
        <v>Co-Generation 1,000 - 4,999 kW</v>
      </c>
      <c r="AI422" s="282" t="str">
        <f>'1.  LRAMVA Summary'!$H$53</f>
        <v>Large User</v>
      </c>
      <c r="AJ422" s="282" t="str">
        <f>'1.  LRAMVA Summary'!$I$53</f>
        <v>Street Lighting</v>
      </c>
      <c r="AK422" s="282" t="str">
        <f>'1.  LRAMVA Summary'!$J$53</f>
        <v>Sentinel Lighting</v>
      </c>
      <c r="AL422" s="282" t="str">
        <f>'1.  LRAMVA Summary'!$K$53</f>
        <v>Unmetered Scattered Load</v>
      </c>
      <c r="AM422" s="282" t="str">
        <f>'1.  LRAMVA Summary'!$L$53</f>
        <v/>
      </c>
      <c r="AN422" s="282" t="str">
        <f>'1.  LRAMVA Summary'!$M$53</f>
        <v/>
      </c>
      <c r="AO422" s="282" t="str">
        <f>'1.  LRAMVA Summary'!$N$53</f>
        <v/>
      </c>
      <c r="AP422" s="282" t="str">
        <f>'1.  LRAMVA Summary'!$O$53</f>
        <v/>
      </c>
      <c r="AQ422" s="282" t="str">
        <f>'1.  LRAMVA Summary'!$P$53</f>
        <v/>
      </c>
      <c r="AR422" s="282" t="str">
        <f>'1.  LRAMVA Summary'!$Q$53</f>
        <v/>
      </c>
      <c r="AS422" s="284" t="str">
        <f>'1.  LRAMVA Summary'!$R$53</f>
        <v>Total</v>
      </c>
    </row>
    <row r="423" spans="1:45" ht="15.75" customHeight="1">
      <c r="A423" s="521"/>
      <c r="B423" s="513" t="s">
        <v>500</v>
      </c>
      <c r="C423" s="286"/>
      <c r="D423" s="286"/>
      <c r="E423" s="286"/>
      <c r="F423" s="286"/>
      <c r="G423" s="286"/>
      <c r="H423" s="286"/>
      <c r="I423" s="286"/>
      <c r="J423" s="286"/>
      <c r="K423" s="286"/>
      <c r="L423" s="286"/>
      <c r="M423" s="286"/>
      <c r="N423" s="286"/>
      <c r="O423" s="286"/>
      <c r="P423" s="286"/>
      <c r="Q423" s="287"/>
      <c r="R423" s="286"/>
      <c r="S423" s="286"/>
      <c r="T423" s="286"/>
      <c r="U423" s="286"/>
      <c r="V423" s="286"/>
      <c r="W423" s="286"/>
      <c r="X423" s="286"/>
      <c r="Y423" s="286"/>
      <c r="Z423" s="286"/>
      <c r="AA423" s="286"/>
      <c r="AB423" s="286"/>
      <c r="AC423" s="286"/>
      <c r="AD423" s="286"/>
      <c r="AE423" s="288" t="str">
        <f>'1.  LRAMVA Summary'!$D$54</f>
        <v>kWh</v>
      </c>
      <c r="AF423" s="288" t="str">
        <f>'1.  LRAMVA Summary'!$E$54</f>
        <v>kWh</v>
      </c>
      <c r="AG423" s="288" t="str">
        <f>'1.  LRAMVA Summary'!$F$54</f>
        <v>kW</v>
      </c>
      <c r="AH423" s="288" t="str">
        <f>'1.  LRAMVA Summary'!$G$54</f>
        <v>kW</v>
      </c>
      <c r="AI423" s="288" t="str">
        <f>'1.  LRAMVA Summary'!$H$54</f>
        <v>kW</v>
      </c>
      <c r="AJ423" s="288" t="str">
        <f>'1.  LRAMVA Summary'!$I$54</f>
        <v>kW</v>
      </c>
      <c r="AK423" s="288" t="str">
        <f>'1.  LRAMVA Summary'!$J$54</f>
        <v>kW</v>
      </c>
      <c r="AL423" s="288" t="str">
        <f>'1.  LRAMVA Summary'!$K$54</f>
        <v>kWh</v>
      </c>
      <c r="AM423" s="288">
        <f>'1.  LRAMVA Summary'!$L$54</f>
        <v>0</v>
      </c>
      <c r="AN423" s="288">
        <f>'1.  LRAMVA Summary'!$M$54</f>
        <v>0</v>
      </c>
      <c r="AO423" s="288">
        <f>'1.  LRAMVA Summary'!$N$54</f>
        <v>0</v>
      </c>
      <c r="AP423" s="288">
        <f>'1.  LRAMVA Summary'!$O$54</f>
        <v>0</v>
      </c>
      <c r="AQ423" s="288">
        <f>'1.  LRAMVA Summary'!$P$54</f>
        <v>0</v>
      </c>
      <c r="AR423" s="288">
        <f>'1.  LRAMVA Summary'!$Q$54</f>
        <v>0</v>
      </c>
      <c r="AS423" s="289"/>
    </row>
    <row r="424" spans="1:45" ht="15.5" outlineLevel="1">
      <c r="A424" s="521"/>
      <c r="B424" s="493" t="s">
        <v>493</v>
      </c>
      <c r="C424" s="286"/>
      <c r="D424" s="286"/>
      <c r="E424" s="286"/>
      <c r="F424" s="286"/>
      <c r="G424" s="286"/>
      <c r="H424" s="286"/>
      <c r="I424" s="286"/>
      <c r="J424" s="286"/>
      <c r="K424" s="286"/>
      <c r="L424" s="286"/>
      <c r="M424" s="286"/>
      <c r="N424" s="286"/>
      <c r="O424" s="286"/>
      <c r="P424" s="286"/>
      <c r="Q424" s="287"/>
      <c r="R424" s="286"/>
      <c r="S424" s="286"/>
      <c r="T424" s="286"/>
      <c r="U424" s="286"/>
      <c r="V424" s="286"/>
      <c r="W424" s="286"/>
      <c r="X424" s="286"/>
      <c r="Y424" s="286"/>
      <c r="Z424" s="286"/>
      <c r="AA424" s="286"/>
      <c r="AB424" s="286"/>
      <c r="AC424" s="286"/>
      <c r="AD424" s="286"/>
      <c r="AE424" s="288"/>
      <c r="AF424" s="288"/>
      <c r="AG424" s="288"/>
      <c r="AH424" s="288"/>
      <c r="AI424" s="288"/>
      <c r="AJ424" s="288"/>
      <c r="AK424" s="288"/>
      <c r="AL424" s="288"/>
      <c r="AM424" s="288"/>
      <c r="AN424" s="288"/>
      <c r="AO424" s="288"/>
      <c r="AP424" s="288"/>
      <c r="AQ424" s="288"/>
      <c r="AR424" s="288"/>
      <c r="AS424" s="289"/>
    </row>
    <row r="425" spans="1:45" ht="15.5" outlineLevel="1">
      <c r="A425" s="521">
        <v>1</v>
      </c>
      <c r="B425" s="424" t="s">
        <v>95</v>
      </c>
      <c r="C425" s="288" t="s">
        <v>25</v>
      </c>
      <c r="D425" s="292"/>
      <c r="E425" s="292"/>
      <c r="F425" s="292"/>
      <c r="G425" s="292"/>
      <c r="H425" s="292"/>
      <c r="I425" s="292"/>
      <c r="J425" s="292"/>
      <c r="K425" s="292"/>
      <c r="L425" s="292"/>
      <c r="M425" s="292"/>
      <c r="N425" s="292"/>
      <c r="O425" s="292"/>
      <c r="P425" s="292"/>
      <c r="Q425" s="288"/>
      <c r="R425" s="292"/>
      <c r="S425" s="292"/>
      <c r="T425" s="292"/>
      <c r="U425" s="292"/>
      <c r="V425" s="292"/>
      <c r="W425" s="292"/>
      <c r="X425" s="292"/>
      <c r="Y425" s="292"/>
      <c r="Z425" s="292"/>
      <c r="AA425" s="292"/>
      <c r="AB425" s="292"/>
      <c r="AC425" s="292"/>
      <c r="AD425" s="292"/>
      <c r="AE425" s="406"/>
      <c r="AF425" s="406"/>
      <c r="AG425" s="406"/>
      <c r="AH425" s="406"/>
      <c r="AI425" s="406"/>
      <c r="AJ425" s="406"/>
      <c r="AK425" s="406"/>
      <c r="AL425" s="406"/>
      <c r="AM425" s="406"/>
      <c r="AN425" s="406"/>
      <c r="AO425" s="406"/>
      <c r="AP425" s="406"/>
      <c r="AQ425" s="406"/>
      <c r="AR425" s="406"/>
      <c r="AS425" s="293">
        <f>SUM(AE425:AR425)</f>
        <v>0</v>
      </c>
    </row>
    <row r="426" spans="1:45" ht="15.5" outlineLevel="1">
      <c r="A426" s="521"/>
      <c r="B426" s="427" t="s">
        <v>307</v>
      </c>
      <c r="C426" s="288" t="s">
        <v>163</v>
      </c>
      <c r="D426" s="292"/>
      <c r="E426" s="292"/>
      <c r="F426" s="292"/>
      <c r="G426" s="292"/>
      <c r="H426" s="292"/>
      <c r="I426" s="292"/>
      <c r="J426" s="292"/>
      <c r="K426" s="292"/>
      <c r="L426" s="292"/>
      <c r="M426" s="292"/>
      <c r="N426" s="292"/>
      <c r="O426" s="292"/>
      <c r="P426" s="292"/>
      <c r="Q426" s="464"/>
      <c r="R426" s="292"/>
      <c r="S426" s="292"/>
      <c r="T426" s="292"/>
      <c r="U426" s="292"/>
      <c r="V426" s="292"/>
      <c r="W426" s="292"/>
      <c r="X426" s="292"/>
      <c r="Y426" s="292"/>
      <c r="Z426" s="292"/>
      <c r="AA426" s="292"/>
      <c r="AB426" s="292"/>
      <c r="AC426" s="292"/>
      <c r="AD426" s="292"/>
      <c r="AE426" s="407">
        <f>AE425</f>
        <v>0</v>
      </c>
      <c r="AF426" s="407">
        <f t="shared" ref="AF426" si="1155">AF425</f>
        <v>0</v>
      </c>
      <c r="AG426" s="407">
        <f t="shared" ref="AG426" si="1156">AG425</f>
        <v>0</v>
      </c>
      <c r="AH426" s="407">
        <f t="shared" ref="AH426" si="1157">AH425</f>
        <v>0</v>
      </c>
      <c r="AI426" s="407">
        <f t="shared" ref="AI426" si="1158">AI425</f>
        <v>0</v>
      </c>
      <c r="AJ426" s="407">
        <f t="shared" ref="AJ426" si="1159">AJ425</f>
        <v>0</v>
      </c>
      <c r="AK426" s="407">
        <f t="shared" ref="AK426" si="1160">AK425</f>
        <v>0</v>
      </c>
      <c r="AL426" s="407">
        <f t="shared" ref="AL426" si="1161">AL425</f>
        <v>0</v>
      </c>
      <c r="AM426" s="407">
        <f t="shared" ref="AM426" si="1162">AM425</f>
        <v>0</v>
      </c>
      <c r="AN426" s="407">
        <f t="shared" ref="AN426" si="1163">AN425</f>
        <v>0</v>
      </c>
      <c r="AO426" s="407">
        <f t="shared" ref="AO426" si="1164">AO425</f>
        <v>0</v>
      </c>
      <c r="AP426" s="407">
        <f t="shared" ref="AP426" si="1165">AP425</f>
        <v>0</v>
      </c>
      <c r="AQ426" s="407">
        <f t="shared" ref="AQ426" si="1166">AQ425</f>
        <v>0</v>
      </c>
      <c r="AR426" s="407">
        <f t="shared" ref="AR426" si="1167">AR425</f>
        <v>0</v>
      </c>
      <c r="AS426" s="294"/>
    </row>
    <row r="427" spans="1:45" ht="15.5" outlineLevel="1">
      <c r="A427" s="521"/>
      <c r="B427" s="514"/>
      <c r="C427" s="296"/>
      <c r="D427" s="296"/>
      <c r="E427" s="296"/>
      <c r="F427" s="296"/>
      <c r="G427" s="296"/>
      <c r="H427" s="296"/>
      <c r="I427" s="296"/>
      <c r="J427" s="747"/>
      <c r="K427" s="296"/>
      <c r="L427" s="296"/>
      <c r="M427" s="296"/>
      <c r="N427" s="296"/>
      <c r="O427" s="296"/>
      <c r="P427" s="296"/>
      <c r="Q427" s="297"/>
      <c r="R427" s="296"/>
      <c r="S427" s="296"/>
      <c r="T427" s="296"/>
      <c r="U427" s="296"/>
      <c r="V427" s="296"/>
      <c r="W427" s="296"/>
      <c r="X427" s="296"/>
      <c r="Y427" s="296"/>
      <c r="Z427" s="296"/>
      <c r="AA427" s="296"/>
      <c r="AB427" s="296"/>
      <c r="AC427" s="296"/>
      <c r="AD427" s="296"/>
      <c r="AE427" s="408"/>
      <c r="AF427" s="409"/>
      <c r="AG427" s="409"/>
      <c r="AH427" s="409"/>
      <c r="AI427" s="409"/>
      <c r="AJ427" s="409"/>
      <c r="AK427" s="409"/>
      <c r="AL427" s="409"/>
      <c r="AM427" s="409"/>
      <c r="AN427" s="409"/>
      <c r="AO427" s="409"/>
      <c r="AP427" s="409"/>
      <c r="AQ427" s="409"/>
      <c r="AR427" s="409"/>
      <c r="AS427" s="299"/>
    </row>
    <row r="428" spans="1:45" ht="15.5" outlineLevel="1">
      <c r="A428" s="521">
        <v>2</v>
      </c>
      <c r="B428" s="424" t="s">
        <v>96</v>
      </c>
      <c r="C428" s="288" t="s">
        <v>25</v>
      </c>
      <c r="D428" s="292"/>
      <c r="E428" s="292"/>
      <c r="F428" s="292"/>
      <c r="G428" s="292"/>
      <c r="H428" s="292"/>
      <c r="I428" s="292"/>
      <c r="J428" s="292"/>
      <c r="K428" s="292"/>
      <c r="L428" s="292"/>
      <c r="M428" s="292"/>
      <c r="N428" s="292"/>
      <c r="O428" s="292"/>
      <c r="P428" s="292"/>
      <c r="Q428" s="288"/>
      <c r="R428" s="292"/>
      <c r="S428" s="292"/>
      <c r="T428" s="292"/>
      <c r="U428" s="292"/>
      <c r="V428" s="292"/>
      <c r="W428" s="292"/>
      <c r="X428" s="292"/>
      <c r="Y428" s="292"/>
      <c r="Z428" s="292"/>
      <c r="AA428" s="292"/>
      <c r="AB428" s="292"/>
      <c r="AC428" s="292"/>
      <c r="AD428" s="292"/>
      <c r="AE428" s="406"/>
      <c r="AF428" s="406"/>
      <c r="AG428" s="406"/>
      <c r="AH428" s="406"/>
      <c r="AI428" s="406"/>
      <c r="AJ428" s="406"/>
      <c r="AK428" s="406"/>
      <c r="AL428" s="406"/>
      <c r="AM428" s="406"/>
      <c r="AN428" s="406"/>
      <c r="AO428" s="406"/>
      <c r="AP428" s="406"/>
      <c r="AQ428" s="406"/>
      <c r="AR428" s="406"/>
      <c r="AS428" s="293">
        <f>SUM(AE428:AR428)</f>
        <v>0</v>
      </c>
    </row>
    <row r="429" spans="1:45" ht="15.5" outlineLevel="1">
      <c r="A429" s="521"/>
      <c r="B429" s="427" t="s">
        <v>307</v>
      </c>
      <c r="C429" s="288" t="s">
        <v>163</v>
      </c>
      <c r="D429" s="292"/>
      <c r="E429" s="292"/>
      <c r="F429" s="292"/>
      <c r="G429" s="292"/>
      <c r="H429" s="292"/>
      <c r="I429" s="292"/>
      <c r="J429" s="292"/>
      <c r="K429" s="292"/>
      <c r="L429" s="292"/>
      <c r="M429" s="292"/>
      <c r="N429" s="292"/>
      <c r="O429" s="292"/>
      <c r="P429" s="292"/>
      <c r="Q429" s="464"/>
      <c r="R429" s="292"/>
      <c r="S429" s="292"/>
      <c r="T429" s="292"/>
      <c r="U429" s="292"/>
      <c r="V429" s="292"/>
      <c r="W429" s="292"/>
      <c r="X429" s="292"/>
      <c r="Y429" s="292"/>
      <c r="Z429" s="292"/>
      <c r="AA429" s="292"/>
      <c r="AB429" s="292"/>
      <c r="AC429" s="292"/>
      <c r="AD429" s="292"/>
      <c r="AE429" s="407">
        <f>AE428</f>
        <v>0</v>
      </c>
      <c r="AF429" s="407">
        <f t="shared" ref="AF429" si="1168">AF428</f>
        <v>0</v>
      </c>
      <c r="AG429" s="407">
        <f t="shared" ref="AG429" si="1169">AG428</f>
        <v>0</v>
      </c>
      <c r="AH429" s="407">
        <f t="shared" ref="AH429" si="1170">AH428</f>
        <v>0</v>
      </c>
      <c r="AI429" s="407">
        <f t="shared" ref="AI429" si="1171">AI428</f>
        <v>0</v>
      </c>
      <c r="AJ429" s="407">
        <f t="shared" ref="AJ429" si="1172">AJ428</f>
        <v>0</v>
      </c>
      <c r="AK429" s="407">
        <f t="shared" ref="AK429" si="1173">AK428</f>
        <v>0</v>
      </c>
      <c r="AL429" s="407">
        <f t="shared" ref="AL429" si="1174">AL428</f>
        <v>0</v>
      </c>
      <c r="AM429" s="407">
        <f t="shared" ref="AM429" si="1175">AM428</f>
        <v>0</v>
      </c>
      <c r="AN429" s="407">
        <f t="shared" ref="AN429" si="1176">AN428</f>
        <v>0</v>
      </c>
      <c r="AO429" s="407">
        <f t="shared" ref="AO429" si="1177">AO428</f>
        <v>0</v>
      </c>
      <c r="AP429" s="407">
        <f t="shared" ref="AP429" si="1178">AP428</f>
        <v>0</v>
      </c>
      <c r="AQ429" s="407">
        <f t="shared" ref="AQ429" si="1179">AQ428</f>
        <v>0</v>
      </c>
      <c r="AR429" s="407">
        <f t="shared" ref="AR429" si="1180">AR428</f>
        <v>0</v>
      </c>
      <c r="AS429" s="294"/>
    </row>
    <row r="430" spans="1:45" ht="15.5" outlineLevel="1">
      <c r="A430" s="521"/>
      <c r="B430" s="514"/>
      <c r="C430" s="296"/>
      <c r="D430" s="301"/>
      <c r="E430" s="301"/>
      <c r="F430" s="301"/>
      <c r="G430" s="301"/>
      <c r="H430" s="301"/>
      <c r="I430" s="301"/>
      <c r="J430" s="301"/>
      <c r="K430" s="301"/>
      <c r="L430" s="301"/>
      <c r="M430" s="301"/>
      <c r="N430" s="301"/>
      <c r="O430" s="301"/>
      <c r="P430" s="301"/>
      <c r="Q430" s="297"/>
      <c r="R430" s="301"/>
      <c r="S430" s="301"/>
      <c r="T430" s="301"/>
      <c r="U430" s="301"/>
      <c r="V430" s="301"/>
      <c r="W430" s="301"/>
      <c r="X430" s="301"/>
      <c r="Y430" s="301"/>
      <c r="Z430" s="301"/>
      <c r="AA430" s="301"/>
      <c r="AB430" s="301"/>
      <c r="AC430" s="301"/>
      <c r="AD430" s="301"/>
      <c r="AE430" s="408"/>
      <c r="AF430" s="409"/>
      <c r="AG430" s="409"/>
      <c r="AH430" s="409"/>
      <c r="AI430" s="409"/>
      <c r="AJ430" s="409"/>
      <c r="AK430" s="409"/>
      <c r="AL430" s="409"/>
      <c r="AM430" s="409"/>
      <c r="AN430" s="409"/>
      <c r="AO430" s="409"/>
      <c r="AP430" s="409"/>
      <c r="AQ430" s="409"/>
      <c r="AR430" s="409"/>
      <c r="AS430" s="299"/>
    </row>
    <row r="431" spans="1:45" ht="15.5" outlineLevel="1">
      <c r="A431" s="521">
        <v>3</v>
      </c>
      <c r="B431" s="424" t="s">
        <v>97</v>
      </c>
      <c r="C431" s="288" t="s">
        <v>25</v>
      </c>
      <c r="D431" s="292"/>
      <c r="E431" s="292"/>
      <c r="F431" s="292"/>
      <c r="G431" s="292"/>
      <c r="H431" s="292"/>
      <c r="I431" s="292"/>
      <c r="J431" s="292"/>
      <c r="K431" s="292"/>
      <c r="L431" s="292"/>
      <c r="M431" s="292"/>
      <c r="N431" s="292"/>
      <c r="O431" s="292"/>
      <c r="P431" s="292"/>
      <c r="Q431" s="288"/>
      <c r="R431" s="292"/>
      <c r="S431" s="292"/>
      <c r="T431" s="292"/>
      <c r="U431" s="292"/>
      <c r="V431" s="292"/>
      <c r="W431" s="292"/>
      <c r="X431" s="292"/>
      <c r="Y431" s="292"/>
      <c r="Z431" s="292"/>
      <c r="AA431" s="292"/>
      <c r="AB431" s="292"/>
      <c r="AC431" s="292"/>
      <c r="AD431" s="292"/>
      <c r="AE431" s="406"/>
      <c r="AF431" s="406"/>
      <c r="AG431" s="406"/>
      <c r="AH431" s="406"/>
      <c r="AI431" s="406"/>
      <c r="AJ431" s="406"/>
      <c r="AK431" s="406"/>
      <c r="AL431" s="406"/>
      <c r="AM431" s="406"/>
      <c r="AN431" s="406"/>
      <c r="AO431" s="406"/>
      <c r="AP431" s="406"/>
      <c r="AQ431" s="406"/>
      <c r="AR431" s="406"/>
      <c r="AS431" s="293">
        <f>SUM(AE431:AR431)</f>
        <v>0</v>
      </c>
    </row>
    <row r="432" spans="1:45" ht="15.5" outlineLevel="1">
      <c r="A432" s="521"/>
      <c r="B432" s="427" t="s">
        <v>307</v>
      </c>
      <c r="C432" s="288" t="s">
        <v>163</v>
      </c>
      <c r="D432" s="292"/>
      <c r="E432" s="292"/>
      <c r="F432" s="292"/>
      <c r="G432" s="292"/>
      <c r="H432" s="292"/>
      <c r="I432" s="292"/>
      <c r="J432" s="292"/>
      <c r="K432" s="292"/>
      <c r="L432" s="292"/>
      <c r="M432" s="292"/>
      <c r="N432" s="292"/>
      <c r="O432" s="292"/>
      <c r="P432" s="292"/>
      <c r="Q432" s="464"/>
      <c r="R432" s="292"/>
      <c r="S432" s="292"/>
      <c r="T432" s="292"/>
      <c r="U432" s="292"/>
      <c r="V432" s="292"/>
      <c r="W432" s="292"/>
      <c r="X432" s="292"/>
      <c r="Y432" s="292"/>
      <c r="Z432" s="292"/>
      <c r="AA432" s="292"/>
      <c r="AB432" s="292"/>
      <c r="AC432" s="292"/>
      <c r="AD432" s="292"/>
      <c r="AE432" s="407">
        <f>AE431</f>
        <v>0</v>
      </c>
      <c r="AF432" s="407">
        <f t="shared" ref="AF432" si="1181">AF431</f>
        <v>0</v>
      </c>
      <c r="AG432" s="407">
        <f t="shared" ref="AG432" si="1182">AG431</f>
        <v>0</v>
      </c>
      <c r="AH432" s="407">
        <f t="shared" ref="AH432" si="1183">AH431</f>
        <v>0</v>
      </c>
      <c r="AI432" s="407">
        <f t="shared" ref="AI432" si="1184">AI431</f>
        <v>0</v>
      </c>
      <c r="AJ432" s="407">
        <f t="shared" ref="AJ432" si="1185">AJ431</f>
        <v>0</v>
      </c>
      <c r="AK432" s="407">
        <f t="shared" ref="AK432" si="1186">AK431</f>
        <v>0</v>
      </c>
      <c r="AL432" s="407">
        <f t="shared" ref="AL432" si="1187">AL431</f>
        <v>0</v>
      </c>
      <c r="AM432" s="407">
        <f t="shared" ref="AM432" si="1188">AM431</f>
        <v>0</v>
      </c>
      <c r="AN432" s="407">
        <f t="shared" ref="AN432" si="1189">AN431</f>
        <v>0</v>
      </c>
      <c r="AO432" s="407">
        <f t="shared" ref="AO432" si="1190">AO431</f>
        <v>0</v>
      </c>
      <c r="AP432" s="407">
        <f t="shared" ref="AP432" si="1191">AP431</f>
        <v>0</v>
      </c>
      <c r="AQ432" s="407">
        <f t="shared" ref="AQ432" si="1192">AQ431</f>
        <v>0</v>
      </c>
      <c r="AR432" s="407">
        <f t="shared" ref="AR432" si="1193">AR431</f>
        <v>0</v>
      </c>
      <c r="AS432" s="294"/>
    </row>
    <row r="433" spans="1:45" ht="15.5" outlineLevel="1">
      <c r="A433" s="521"/>
      <c r="B433" s="427"/>
      <c r="C433" s="302"/>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c r="AE433" s="408"/>
      <c r="AF433" s="408"/>
      <c r="AG433" s="408"/>
      <c r="AH433" s="408"/>
      <c r="AI433" s="408"/>
      <c r="AJ433" s="408"/>
      <c r="AK433" s="408"/>
      <c r="AL433" s="408"/>
      <c r="AM433" s="408"/>
      <c r="AN433" s="408"/>
      <c r="AO433" s="408"/>
      <c r="AP433" s="408"/>
      <c r="AQ433" s="408"/>
      <c r="AR433" s="408"/>
      <c r="AS433" s="303"/>
    </row>
    <row r="434" spans="1:45" ht="15.5" outlineLevel="1">
      <c r="A434" s="521">
        <v>4</v>
      </c>
      <c r="B434" s="509" t="s">
        <v>655</v>
      </c>
      <c r="C434" s="288" t="s">
        <v>25</v>
      </c>
      <c r="D434" s="292"/>
      <c r="E434" s="292"/>
      <c r="F434" s="292"/>
      <c r="G434" s="292"/>
      <c r="H434" s="292"/>
      <c r="I434" s="292"/>
      <c r="J434" s="292"/>
      <c r="K434" s="292"/>
      <c r="L434" s="292"/>
      <c r="M434" s="292"/>
      <c r="N434" s="292"/>
      <c r="O434" s="292"/>
      <c r="P434" s="292"/>
      <c r="Q434" s="288"/>
      <c r="R434" s="292"/>
      <c r="S434" s="292"/>
      <c r="T434" s="292"/>
      <c r="U434" s="292"/>
      <c r="V434" s="292"/>
      <c r="W434" s="292"/>
      <c r="X434" s="292"/>
      <c r="Y434" s="292"/>
      <c r="Z434" s="292"/>
      <c r="AA434" s="292"/>
      <c r="AB434" s="292"/>
      <c r="AC434" s="292"/>
      <c r="AD434" s="292"/>
      <c r="AE434" s="406"/>
      <c r="AF434" s="406"/>
      <c r="AG434" s="406"/>
      <c r="AH434" s="406"/>
      <c r="AI434" s="406"/>
      <c r="AJ434" s="406"/>
      <c r="AK434" s="406"/>
      <c r="AL434" s="406"/>
      <c r="AM434" s="406"/>
      <c r="AN434" s="406"/>
      <c r="AO434" s="406"/>
      <c r="AP434" s="406"/>
      <c r="AQ434" s="406"/>
      <c r="AR434" s="406"/>
      <c r="AS434" s="293">
        <f>SUM(AE434:AR434)</f>
        <v>0</v>
      </c>
    </row>
    <row r="435" spans="1:45" ht="15.5" outlineLevel="1">
      <c r="A435" s="521"/>
      <c r="B435" s="427" t="s">
        <v>307</v>
      </c>
      <c r="C435" s="288" t="s">
        <v>163</v>
      </c>
      <c r="D435" s="292"/>
      <c r="E435" s="292"/>
      <c r="F435" s="292"/>
      <c r="G435" s="292"/>
      <c r="H435" s="292"/>
      <c r="I435" s="292"/>
      <c r="J435" s="292"/>
      <c r="K435" s="292"/>
      <c r="L435" s="292"/>
      <c r="M435" s="292"/>
      <c r="N435" s="292"/>
      <c r="O435" s="292"/>
      <c r="P435" s="292"/>
      <c r="Q435" s="464"/>
      <c r="R435" s="292"/>
      <c r="S435" s="292"/>
      <c r="T435" s="292"/>
      <c r="U435" s="292"/>
      <c r="V435" s="292"/>
      <c r="W435" s="292"/>
      <c r="X435" s="292"/>
      <c r="Y435" s="292"/>
      <c r="Z435" s="292"/>
      <c r="AA435" s="292"/>
      <c r="AB435" s="292"/>
      <c r="AC435" s="292"/>
      <c r="AD435" s="292"/>
      <c r="AE435" s="407">
        <f>AE434</f>
        <v>0</v>
      </c>
      <c r="AF435" s="407">
        <f t="shared" ref="AF435" si="1194">AF434</f>
        <v>0</v>
      </c>
      <c r="AG435" s="407">
        <f t="shared" ref="AG435" si="1195">AG434</f>
        <v>0</v>
      </c>
      <c r="AH435" s="407">
        <f t="shared" ref="AH435" si="1196">AH434</f>
        <v>0</v>
      </c>
      <c r="AI435" s="407">
        <f t="shared" ref="AI435" si="1197">AI434</f>
        <v>0</v>
      </c>
      <c r="AJ435" s="407">
        <f t="shared" ref="AJ435" si="1198">AJ434</f>
        <v>0</v>
      </c>
      <c r="AK435" s="407">
        <f t="shared" ref="AK435" si="1199">AK434</f>
        <v>0</v>
      </c>
      <c r="AL435" s="407">
        <f t="shared" ref="AL435" si="1200">AL434</f>
        <v>0</v>
      </c>
      <c r="AM435" s="407">
        <f t="shared" ref="AM435" si="1201">AM434</f>
        <v>0</v>
      </c>
      <c r="AN435" s="407">
        <f t="shared" ref="AN435" si="1202">AN434</f>
        <v>0</v>
      </c>
      <c r="AO435" s="407">
        <f t="shared" ref="AO435" si="1203">AO434</f>
        <v>0</v>
      </c>
      <c r="AP435" s="407">
        <f t="shared" ref="AP435" si="1204">AP434</f>
        <v>0</v>
      </c>
      <c r="AQ435" s="407">
        <f t="shared" ref="AQ435" si="1205">AQ434</f>
        <v>0</v>
      </c>
      <c r="AR435" s="407">
        <f t="shared" ref="AR435" si="1206">AR434</f>
        <v>0</v>
      </c>
      <c r="AS435" s="294"/>
    </row>
    <row r="436" spans="1:45" ht="15.5" outlineLevel="1">
      <c r="A436" s="521"/>
      <c r="B436" s="427"/>
      <c r="C436" s="302"/>
      <c r="D436" s="301"/>
      <c r="E436" s="301"/>
      <c r="F436" s="301"/>
      <c r="G436" s="301"/>
      <c r="H436" s="301"/>
      <c r="I436" s="301"/>
      <c r="J436" s="301"/>
      <c r="K436" s="301"/>
      <c r="L436" s="301"/>
      <c r="M436" s="301"/>
      <c r="N436" s="301"/>
      <c r="O436" s="301"/>
      <c r="P436" s="301"/>
      <c r="Q436" s="288"/>
      <c r="R436" s="301"/>
      <c r="S436" s="301"/>
      <c r="T436" s="301"/>
      <c r="U436" s="301"/>
      <c r="V436" s="301"/>
      <c r="W436" s="301"/>
      <c r="X436" s="301"/>
      <c r="Y436" s="301"/>
      <c r="Z436" s="301"/>
      <c r="AA436" s="301"/>
      <c r="AB436" s="301"/>
      <c r="AC436" s="301"/>
      <c r="AD436" s="301"/>
      <c r="AE436" s="408"/>
      <c r="AF436" s="408"/>
      <c r="AG436" s="408"/>
      <c r="AH436" s="408"/>
      <c r="AI436" s="408"/>
      <c r="AJ436" s="408"/>
      <c r="AK436" s="408"/>
      <c r="AL436" s="408"/>
      <c r="AM436" s="408"/>
      <c r="AN436" s="408"/>
      <c r="AO436" s="408"/>
      <c r="AP436" s="408"/>
      <c r="AQ436" s="408"/>
      <c r="AR436" s="408"/>
      <c r="AS436" s="303"/>
    </row>
    <row r="437" spans="1:45" ht="31" outlineLevel="1">
      <c r="A437" s="521">
        <v>5</v>
      </c>
      <c r="B437" s="424" t="s">
        <v>98</v>
      </c>
      <c r="C437" s="288" t="s">
        <v>25</v>
      </c>
      <c r="D437" s="292"/>
      <c r="E437" s="292"/>
      <c r="F437" s="292"/>
      <c r="G437" s="292"/>
      <c r="H437" s="292"/>
      <c r="I437" s="292"/>
      <c r="J437" s="292"/>
      <c r="K437" s="292"/>
      <c r="L437" s="292"/>
      <c r="M437" s="292"/>
      <c r="N437" s="292"/>
      <c r="O437" s="292"/>
      <c r="P437" s="292"/>
      <c r="Q437" s="288"/>
      <c r="R437" s="292"/>
      <c r="S437" s="292"/>
      <c r="T437" s="292"/>
      <c r="U437" s="292"/>
      <c r="V437" s="292"/>
      <c r="W437" s="292"/>
      <c r="X437" s="292"/>
      <c r="Y437" s="292"/>
      <c r="Z437" s="292"/>
      <c r="AA437" s="292"/>
      <c r="AB437" s="292"/>
      <c r="AC437" s="292"/>
      <c r="AD437" s="292"/>
      <c r="AE437" s="406"/>
      <c r="AF437" s="406"/>
      <c r="AG437" s="406"/>
      <c r="AH437" s="406"/>
      <c r="AI437" s="406"/>
      <c r="AJ437" s="406"/>
      <c r="AK437" s="406"/>
      <c r="AL437" s="406"/>
      <c r="AM437" s="406"/>
      <c r="AN437" s="406"/>
      <c r="AO437" s="406"/>
      <c r="AP437" s="406"/>
      <c r="AQ437" s="406"/>
      <c r="AR437" s="406"/>
      <c r="AS437" s="293">
        <f>SUM(AE437:AR437)</f>
        <v>0</v>
      </c>
    </row>
    <row r="438" spans="1:45" ht="15.5" outlineLevel="1">
      <c r="A438" s="521"/>
      <c r="B438" s="427" t="s">
        <v>307</v>
      </c>
      <c r="C438" s="288" t="s">
        <v>163</v>
      </c>
      <c r="D438" s="292"/>
      <c r="E438" s="292"/>
      <c r="F438" s="292"/>
      <c r="G438" s="292"/>
      <c r="H438" s="292"/>
      <c r="I438" s="292"/>
      <c r="J438" s="292"/>
      <c r="K438" s="292"/>
      <c r="L438" s="292"/>
      <c r="M438" s="292"/>
      <c r="N438" s="292"/>
      <c r="O438" s="292"/>
      <c r="P438" s="292"/>
      <c r="Q438" s="464"/>
      <c r="R438" s="292"/>
      <c r="S438" s="292"/>
      <c r="T438" s="292"/>
      <c r="U438" s="292"/>
      <c r="V438" s="292"/>
      <c r="W438" s="292"/>
      <c r="X438" s="292"/>
      <c r="Y438" s="292"/>
      <c r="Z438" s="292"/>
      <c r="AA438" s="292"/>
      <c r="AB438" s="292"/>
      <c r="AC438" s="292"/>
      <c r="AD438" s="292"/>
      <c r="AE438" s="407">
        <f>AE437</f>
        <v>0</v>
      </c>
      <c r="AF438" s="407">
        <f t="shared" ref="AF438" si="1207">AF437</f>
        <v>0</v>
      </c>
      <c r="AG438" s="407">
        <f t="shared" ref="AG438" si="1208">AG437</f>
        <v>0</v>
      </c>
      <c r="AH438" s="407">
        <f t="shared" ref="AH438" si="1209">AH437</f>
        <v>0</v>
      </c>
      <c r="AI438" s="407">
        <f t="shared" ref="AI438" si="1210">AI437</f>
        <v>0</v>
      </c>
      <c r="AJ438" s="407">
        <f t="shared" ref="AJ438" si="1211">AJ437</f>
        <v>0</v>
      </c>
      <c r="AK438" s="407">
        <f t="shared" ref="AK438" si="1212">AK437</f>
        <v>0</v>
      </c>
      <c r="AL438" s="407">
        <f t="shared" ref="AL438" si="1213">AL437</f>
        <v>0</v>
      </c>
      <c r="AM438" s="407">
        <f t="shared" ref="AM438" si="1214">AM437</f>
        <v>0</v>
      </c>
      <c r="AN438" s="407">
        <f t="shared" ref="AN438" si="1215">AN437</f>
        <v>0</v>
      </c>
      <c r="AO438" s="407">
        <f t="shared" ref="AO438" si="1216">AO437</f>
        <v>0</v>
      </c>
      <c r="AP438" s="407">
        <f t="shared" ref="AP438" si="1217">AP437</f>
        <v>0</v>
      </c>
      <c r="AQ438" s="407">
        <f t="shared" ref="AQ438" si="1218">AQ437</f>
        <v>0</v>
      </c>
      <c r="AR438" s="407">
        <f t="shared" ref="AR438" si="1219">AR437</f>
        <v>0</v>
      </c>
      <c r="AS438" s="294"/>
    </row>
    <row r="439" spans="1:45" ht="15.5" outlineLevel="1">
      <c r="A439" s="521"/>
      <c r="B439" s="427"/>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418"/>
      <c r="AF439" s="419"/>
      <c r="AG439" s="419"/>
      <c r="AH439" s="419"/>
      <c r="AI439" s="419"/>
      <c r="AJ439" s="419"/>
      <c r="AK439" s="419"/>
      <c r="AL439" s="419"/>
      <c r="AM439" s="419"/>
      <c r="AN439" s="419"/>
      <c r="AO439" s="419"/>
      <c r="AP439" s="419"/>
      <c r="AQ439" s="419"/>
      <c r="AR439" s="419"/>
      <c r="AS439" s="294"/>
    </row>
    <row r="440" spans="1:45" ht="15.5" outlineLevel="1">
      <c r="A440" s="521"/>
      <c r="B440" s="503" t="s">
        <v>494</v>
      </c>
      <c r="C440" s="286"/>
      <c r="D440" s="286"/>
      <c r="E440" s="286"/>
      <c r="F440" s="286"/>
      <c r="G440" s="286"/>
      <c r="H440" s="286"/>
      <c r="I440" s="286"/>
      <c r="J440" s="286"/>
      <c r="K440" s="286"/>
      <c r="L440" s="286"/>
      <c r="M440" s="286"/>
      <c r="N440" s="286"/>
      <c r="O440" s="286"/>
      <c r="P440" s="286"/>
      <c r="Q440" s="287"/>
      <c r="R440" s="286"/>
      <c r="S440" s="286"/>
      <c r="T440" s="286"/>
      <c r="U440" s="286"/>
      <c r="V440" s="286"/>
      <c r="W440" s="286"/>
      <c r="X440" s="286"/>
      <c r="Y440" s="286"/>
      <c r="Z440" s="286"/>
      <c r="AA440" s="286"/>
      <c r="AB440" s="286"/>
      <c r="AC440" s="286"/>
      <c r="AD440" s="286"/>
      <c r="AE440" s="410"/>
      <c r="AF440" s="410"/>
      <c r="AG440" s="410"/>
      <c r="AH440" s="410"/>
      <c r="AI440" s="410"/>
      <c r="AJ440" s="410"/>
      <c r="AK440" s="410"/>
      <c r="AL440" s="410"/>
      <c r="AM440" s="410"/>
      <c r="AN440" s="410"/>
      <c r="AO440" s="410"/>
      <c r="AP440" s="410"/>
      <c r="AQ440" s="410"/>
      <c r="AR440" s="410"/>
      <c r="AS440" s="289"/>
    </row>
    <row r="441" spans="1:45" ht="15.5" outlineLevel="1">
      <c r="A441" s="521">
        <v>6</v>
      </c>
      <c r="B441" s="424" t="s">
        <v>99</v>
      </c>
      <c r="C441" s="288" t="s">
        <v>25</v>
      </c>
      <c r="D441" s="292"/>
      <c r="E441" s="292"/>
      <c r="F441" s="292"/>
      <c r="G441" s="292"/>
      <c r="H441" s="292"/>
      <c r="I441" s="292"/>
      <c r="J441" s="292"/>
      <c r="K441" s="292"/>
      <c r="L441" s="292"/>
      <c r="M441" s="292"/>
      <c r="N441" s="292"/>
      <c r="O441" s="292"/>
      <c r="P441" s="292"/>
      <c r="Q441" s="292">
        <v>12</v>
      </c>
      <c r="R441" s="292"/>
      <c r="S441" s="292"/>
      <c r="T441" s="292"/>
      <c r="U441" s="292"/>
      <c r="V441" s="292"/>
      <c r="W441" s="292"/>
      <c r="X441" s="292"/>
      <c r="Y441" s="292"/>
      <c r="Z441" s="292"/>
      <c r="AA441" s="292"/>
      <c r="AB441" s="292"/>
      <c r="AC441" s="292"/>
      <c r="AD441" s="292"/>
      <c r="AE441" s="411"/>
      <c r="AF441" s="406"/>
      <c r="AG441" s="406"/>
      <c r="AH441" s="406"/>
      <c r="AI441" s="406"/>
      <c r="AJ441" s="406"/>
      <c r="AK441" s="406"/>
      <c r="AL441" s="411"/>
      <c r="AM441" s="411"/>
      <c r="AN441" s="411"/>
      <c r="AO441" s="411"/>
      <c r="AP441" s="411"/>
      <c r="AQ441" s="411"/>
      <c r="AR441" s="411"/>
      <c r="AS441" s="293">
        <f>SUM(AE441:AR441)</f>
        <v>0</v>
      </c>
    </row>
    <row r="442" spans="1:45" ht="15.5" outlineLevel="1">
      <c r="A442" s="521"/>
      <c r="B442" s="427" t="s">
        <v>307</v>
      </c>
      <c r="C442" s="288" t="s">
        <v>163</v>
      </c>
      <c r="D442" s="292"/>
      <c r="E442" s="292"/>
      <c r="F442" s="292"/>
      <c r="G442" s="292"/>
      <c r="H442" s="292"/>
      <c r="I442" s="292"/>
      <c r="J442" s="292"/>
      <c r="K442" s="292"/>
      <c r="L442" s="292"/>
      <c r="M442" s="292"/>
      <c r="N442" s="292"/>
      <c r="O442" s="292"/>
      <c r="P442" s="292"/>
      <c r="Q442" s="292">
        <f>Q441</f>
        <v>12</v>
      </c>
      <c r="R442" s="292"/>
      <c r="S442" s="292"/>
      <c r="T442" s="292"/>
      <c r="U442" s="292"/>
      <c r="V442" s="292"/>
      <c r="W442" s="292"/>
      <c r="X442" s="292"/>
      <c r="Y442" s="292"/>
      <c r="Z442" s="292"/>
      <c r="AA442" s="292"/>
      <c r="AB442" s="292"/>
      <c r="AC442" s="292"/>
      <c r="AD442" s="292"/>
      <c r="AE442" s="407">
        <f>AE441</f>
        <v>0</v>
      </c>
      <c r="AF442" s="407">
        <f t="shared" ref="AF442" si="1220">AF441</f>
        <v>0</v>
      </c>
      <c r="AG442" s="407">
        <f t="shared" ref="AG442" si="1221">AG441</f>
        <v>0</v>
      </c>
      <c r="AH442" s="407">
        <f t="shared" ref="AH442" si="1222">AH441</f>
        <v>0</v>
      </c>
      <c r="AI442" s="407">
        <f t="shared" ref="AI442" si="1223">AI441</f>
        <v>0</v>
      </c>
      <c r="AJ442" s="407">
        <f t="shared" ref="AJ442" si="1224">AJ441</f>
        <v>0</v>
      </c>
      <c r="AK442" s="407">
        <f t="shared" ref="AK442" si="1225">AK441</f>
        <v>0</v>
      </c>
      <c r="AL442" s="407">
        <f t="shared" ref="AL442" si="1226">AL441</f>
        <v>0</v>
      </c>
      <c r="AM442" s="407">
        <f t="shared" ref="AM442" si="1227">AM441</f>
        <v>0</v>
      </c>
      <c r="AN442" s="407">
        <f t="shared" ref="AN442" si="1228">AN441</f>
        <v>0</v>
      </c>
      <c r="AO442" s="407">
        <f t="shared" ref="AO442" si="1229">AO441</f>
        <v>0</v>
      </c>
      <c r="AP442" s="407">
        <f t="shared" ref="AP442" si="1230">AP441</f>
        <v>0</v>
      </c>
      <c r="AQ442" s="407">
        <f t="shared" ref="AQ442" si="1231">AQ441</f>
        <v>0</v>
      </c>
      <c r="AR442" s="407">
        <f t="shared" ref="AR442" si="1232">AR441</f>
        <v>0</v>
      </c>
      <c r="AS442" s="308"/>
    </row>
    <row r="443" spans="1:45" ht="15.5" outlineLevel="1">
      <c r="A443" s="521"/>
      <c r="B443" s="515"/>
      <c r="C443" s="309"/>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412"/>
      <c r="AF443" s="412"/>
      <c r="AG443" s="412"/>
      <c r="AH443" s="412"/>
      <c r="AI443" s="412"/>
      <c r="AJ443" s="412"/>
      <c r="AK443" s="412"/>
      <c r="AL443" s="412"/>
      <c r="AM443" s="412"/>
      <c r="AN443" s="412"/>
      <c r="AO443" s="412"/>
      <c r="AP443" s="412"/>
      <c r="AQ443" s="412"/>
      <c r="AR443" s="412"/>
      <c r="AS443" s="310"/>
    </row>
    <row r="444" spans="1:45" ht="15.5" outlineLevel="1">
      <c r="A444" s="521">
        <v>7</v>
      </c>
      <c r="B444" s="424" t="s">
        <v>100</v>
      </c>
      <c r="C444" s="288" t="s">
        <v>25</v>
      </c>
      <c r="D444" s="292"/>
      <c r="E444" s="292"/>
      <c r="F444" s="292"/>
      <c r="G444" s="292"/>
      <c r="H444" s="292"/>
      <c r="I444" s="292"/>
      <c r="J444" s="292"/>
      <c r="K444" s="292"/>
      <c r="L444" s="292"/>
      <c r="M444" s="292"/>
      <c r="N444" s="292"/>
      <c r="O444" s="292"/>
      <c r="P444" s="292"/>
      <c r="Q444" s="292">
        <v>12</v>
      </c>
      <c r="R444" s="292"/>
      <c r="S444" s="292"/>
      <c r="T444" s="292"/>
      <c r="U444" s="292"/>
      <c r="V444" s="292"/>
      <c r="W444" s="292"/>
      <c r="X444" s="292"/>
      <c r="Y444" s="292"/>
      <c r="Z444" s="292"/>
      <c r="AA444" s="292"/>
      <c r="AB444" s="292"/>
      <c r="AC444" s="292"/>
      <c r="AD444" s="292"/>
      <c r="AE444" s="411"/>
      <c r="AF444" s="406"/>
      <c r="AG444" s="406"/>
      <c r="AH444" s="406"/>
      <c r="AI444" s="406"/>
      <c r="AJ444" s="406"/>
      <c r="AK444" s="406"/>
      <c r="AL444" s="411"/>
      <c r="AM444" s="411"/>
      <c r="AN444" s="411"/>
      <c r="AO444" s="411"/>
      <c r="AP444" s="411"/>
      <c r="AQ444" s="411"/>
      <c r="AR444" s="411"/>
      <c r="AS444" s="293">
        <f>SUM(AE444:AR444)</f>
        <v>0</v>
      </c>
    </row>
    <row r="445" spans="1:45" ht="15.5" outlineLevel="1">
      <c r="A445" s="521"/>
      <c r="B445" s="427" t="s">
        <v>307</v>
      </c>
      <c r="C445" s="288" t="s">
        <v>163</v>
      </c>
      <c r="D445" s="292"/>
      <c r="E445" s="292"/>
      <c r="F445" s="292"/>
      <c r="G445" s="292"/>
      <c r="H445" s="292"/>
      <c r="I445" s="292"/>
      <c r="J445" s="292"/>
      <c r="K445" s="292"/>
      <c r="L445" s="292"/>
      <c r="M445" s="292"/>
      <c r="N445" s="292"/>
      <c r="O445" s="292"/>
      <c r="P445" s="292"/>
      <c r="Q445" s="292">
        <f>Q444</f>
        <v>12</v>
      </c>
      <c r="R445" s="292"/>
      <c r="S445" s="292"/>
      <c r="T445" s="292"/>
      <c r="U445" s="292"/>
      <c r="V445" s="292"/>
      <c r="W445" s="292"/>
      <c r="X445" s="292"/>
      <c r="Y445" s="292"/>
      <c r="Z445" s="292"/>
      <c r="AA445" s="292"/>
      <c r="AB445" s="292"/>
      <c r="AC445" s="292"/>
      <c r="AD445" s="292"/>
      <c r="AE445" s="407">
        <f>AE444</f>
        <v>0</v>
      </c>
      <c r="AF445" s="407">
        <f t="shared" ref="AF445" si="1233">AF444</f>
        <v>0</v>
      </c>
      <c r="AG445" s="407">
        <f t="shared" ref="AG445" si="1234">AG444</f>
        <v>0</v>
      </c>
      <c r="AH445" s="407">
        <f t="shared" ref="AH445" si="1235">AH444</f>
        <v>0</v>
      </c>
      <c r="AI445" s="407">
        <f t="shared" ref="AI445" si="1236">AI444</f>
        <v>0</v>
      </c>
      <c r="AJ445" s="407">
        <f t="shared" ref="AJ445" si="1237">AJ444</f>
        <v>0</v>
      </c>
      <c r="AK445" s="407">
        <f t="shared" ref="AK445" si="1238">AK444</f>
        <v>0</v>
      </c>
      <c r="AL445" s="407">
        <f t="shared" ref="AL445" si="1239">AL444</f>
        <v>0</v>
      </c>
      <c r="AM445" s="407">
        <f t="shared" ref="AM445" si="1240">AM444</f>
        <v>0</v>
      </c>
      <c r="AN445" s="407">
        <f t="shared" ref="AN445" si="1241">AN444</f>
        <v>0</v>
      </c>
      <c r="AO445" s="407">
        <f t="shared" ref="AO445" si="1242">AO444</f>
        <v>0</v>
      </c>
      <c r="AP445" s="407">
        <f t="shared" ref="AP445" si="1243">AP444</f>
        <v>0</v>
      </c>
      <c r="AQ445" s="407">
        <f t="shared" ref="AQ445" si="1244">AQ444</f>
        <v>0</v>
      </c>
      <c r="AR445" s="407">
        <f t="shared" ref="AR445" si="1245">AR444</f>
        <v>0</v>
      </c>
      <c r="AS445" s="308"/>
    </row>
    <row r="446" spans="1:45" ht="15.5" outlineLevel="1">
      <c r="A446" s="521"/>
      <c r="B446" s="516"/>
      <c r="C446" s="309"/>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c r="AE446" s="412"/>
      <c r="AF446" s="413"/>
      <c r="AG446" s="412"/>
      <c r="AH446" s="412"/>
      <c r="AI446" s="412"/>
      <c r="AJ446" s="412"/>
      <c r="AK446" s="412"/>
      <c r="AL446" s="412"/>
      <c r="AM446" s="412"/>
      <c r="AN446" s="412"/>
      <c r="AO446" s="412"/>
      <c r="AP446" s="412"/>
      <c r="AQ446" s="412"/>
      <c r="AR446" s="412"/>
      <c r="AS446" s="310"/>
    </row>
    <row r="447" spans="1:45" ht="15.5" outlineLevel="1">
      <c r="A447" s="521">
        <v>8</v>
      </c>
      <c r="B447" s="424" t="s">
        <v>101</v>
      </c>
      <c r="C447" s="288" t="s">
        <v>25</v>
      </c>
      <c r="D447" s="292"/>
      <c r="E447" s="292"/>
      <c r="F447" s="292"/>
      <c r="G447" s="292"/>
      <c r="H447" s="292"/>
      <c r="I447" s="292"/>
      <c r="J447" s="292"/>
      <c r="K447" s="292"/>
      <c r="L447" s="292"/>
      <c r="M447" s="292"/>
      <c r="N447" s="292"/>
      <c r="O447" s="292"/>
      <c r="P447" s="292"/>
      <c r="Q447" s="292">
        <v>12</v>
      </c>
      <c r="R447" s="292"/>
      <c r="S447" s="292"/>
      <c r="T447" s="292"/>
      <c r="U447" s="292"/>
      <c r="V447" s="292"/>
      <c r="W447" s="292"/>
      <c r="X447" s="292"/>
      <c r="Y447" s="292"/>
      <c r="Z447" s="292"/>
      <c r="AA447" s="292"/>
      <c r="AB447" s="292"/>
      <c r="AC447" s="292"/>
      <c r="AD447" s="292"/>
      <c r="AE447" s="411"/>
      <c r="AF447" s="406"/>
      <c r="AG447" s="406"/>
      <c r="AH447" s="406"/>
      <c r="AI447" s="406"/>
      <c r="AJ447" s="406"/>
      <c r="AK447" s="406"/>
      <c r="AL447" s="411"/>
      <c r="AM447" s="411"/>
      <c r="AN447" s="411"/>
      <c r="AO447" s="411"/>
      <c r="AP447" s="411"/>
      <c r="AQ447" s="411"/>
      <c r="AR447" s="411"/>
      <c r="AS447" s="293">
        <f>SUM(AE447:AR447)</f>
        <v>0</v>
      </c>
    </row>
    <row r="448" spans="1:45" ht="15.5" outlineLevel="1">
      <c r="A448" s="521"/>
      <c r="B448" s="427" t="s">
        <v>307</v>
      </c>
      <c r="C448" s="288" t="s">
        <v>163</v>
      </c>
      <c r="D448" s="292"/>
      <c r="E448" s="292"/>
      <c r="F448" s="292"/>
      <c r="G448" s="292"/>
      <c r="H448" s="292"/>
      <c r="I448" s="292"/>
      <c r="J448" s="292"/>
      <c r="K448" s="292"/>
      <c r="L448" s="292"/>
      <c r="M448" s="292"/>
      <c r="N448" s="292"/>
      <c r="O448" s="292"/>
      <c r="P448" s="292"/>
      <c r="Q448" s="292">
        <f>Q447</f>
        <v>12</v>
      </c>
      <c r="R448" s="292"/>
      <c r="S448" s="292"/>
      <c r="T448" s="292"/>
      <c r="U448" s="292"/>
      <c r="V448" s="292"/>
      <c r="W448" s="292"/>
      <c r="X448" s="292"/>
      <c r="Y448" s="292"/>
      <c r="Z448" s="292"/>
      <c r="AA448" s="292"/>
      <c r="AB448" s="292"/>
      <c r="AC448" s="292"/>
      <c r="AD448" s="292"/>
      <c r="AE448" s="407">
        <f>AE447</f>
        <v>0</v>
      </c>
      <c r="AF448" s="407">
        <f t="shared" ref="AF448" si="1246">AF447</f>
        <v>0</v>
      </c>
      <c r="AG448" s="407">
        <f t="shared" ref="AG448" si="1247">AG447</f>
        <v>0</v>
      </c>
      <c r="AH448" s="407">
        <f t="shared" ref="AH448" si="1248">AH447</f>
        <v>0</v>
      </c>
      <c r="AI448" s="407">
        <f t="shared" ref="AI448" si="1249">AI447</f>
        <v>0</v>
      </c>
      <c r="AJ448" s="407">
        <f t="shared" ref="AJ448" si="1250">AJ447</f>
        <v>0</v>
      </c>
      <c r="AK448" s="407">
        <f t="shared" ref="AK448" si="1251">AK447</f>
        <v>0</v>
      </c>
      <c r="AL448" s="407">
        <f t="shared" ref="AL448" si="1252">AL447</f>
        <v>0</v>
      </c>
      <c r="AM448" s="407">
        <f t="shared" ref="AM448" si="1253">AM447</f>
        <v>0</v>
      </c>
      <c r="AN448" s="407">
        <f t="shared" ref="AN448" si="1254">AN447</f>
        <v>0</v>
      </c>
      <c r="AO448" s="407">
        <f t="shared" ref="AO448" si="1255">AO447</f>
        <v>0</v>
      </c>
      <c r="AP448" s="407">
        <f t="shared" ref="AP448" si="1256">AP447</f>
        <v>0</v>
      </c>
      <c r="AQ448" s="407">
        <f t="shared" ref="AQ448" si="1257">AQ447</f>
        <v>0</v>
      </c>
      <c r="AR448" s="407">
        <f t="shared" ref="AR448" si="1258">AR447</f>
        <v>0</v>
      </c>
      <c r="AS448" s="308"/>
    </row>
    <row r="449" spans="1:45" ht="15.5" outlineLevel="1">
      <c r="A449" s="521"/>
      <c r="B449" s="516"/>
      <c r="C449" s="309"/>
      <c r="D449" s="313"/>
      <c r="E449" s="313"/>
      <c r="F449" s="313"/>
      <c r="G449" s="313"/>
      <c r="H449" s="313"/>
      <c r="I449" s="313"/>
      <c r="J449" s="313"/>
      <c r="K449" s="313"/>
      <c r="L449" s="313"/>
      <c r="M449" s="313"/>
      <c r="N449" s="313"/>
      <c r="O449" s="313"/>
      <c r="P449" s="313"/>
      <c r="Q449" s="288"/>
      <c r="R449" s="313"/>
      <c r="S449" s="313"/>
      <c r="T449" s="313"/>
      <c r="U449" s="313"/>
      <c r="V449" s="313"/>
      <c r="W449" s="313"/>
      <c r="X449" s="313"/>
      <c r="Y449" s="313"/>
      <c r="Z449" s="313"/>
      <c r="AA449" s="313"/>
      <c r="AB449" s="313"/>
      <c r="AC449" s="313"/>
      <c r="AD449" s="313"/>
      <c r="AE449" s="412"/>
      <c r="AF449" s="413"/>
      <c r="AG449" s="412"/>
      <c r="AH449" s="412"/>
      <c r="AI449" s="412"/>
      <c r="AJ449" s="412"/>
      <c r="AK449" s="412"/>
      <c r="AL449" s="412"/>
      <c r="AM449" s="412"/>
      <c r="AN449" s="412"/>
      <c r="AO449" s="412"/>
      <c r="AP449" s="412"/>
      <c r="AQ449" s="412"/>
      <c r="AR449" s="412"/>
      <c r="AS449" s="310"/>
    </row>
    <row r="450" spans="1:45" ht="15.5" outlineLevel="1">
      <c r="A450" s="521">
        <v>9</v>
      </c>
      <c r="B450" s="424" t="s">
        <v>102</v>
      </c>
      <c r="C450" s="288" t="s">
        <v>25</v>
      </c>
      <c r="D450" s="292"/>
      <c r="E450" s="292"/>
      <c r="F450" s="292"/>
      <c r="G450" s="292"/>
      <c r="H450" s="292"/>
      <c r="I450" s="292"/>
      <c r="J450" s="292"/>
      <c r="K450" s="292"/>
      <c r="L450" s="292"/>
      <c r="M450" s="292"/>
      <c r="N450" s="292"/>
      <c r="O450" s="292"/>
      <c r="P450" s="292"/>
      <c r="Q450" s="292">
        <v>12</v>
      </c>
      <c r="R450" s="292"/>
      <c r="S450" s="292"/>
      <c r="T450" s="292"/>
      <c r="U450" s="292"/>
      <c r="V450" s="292"/>
      <c r="W450" s="292"/>
      <c r="X450" s="292"/>
      <c r="Y450" s="292"/>
      <c r="Z450" s="292"/>
      <c r="AA450" s="292"/>
      <c r="AB450" s="292"/>
      <c r="AC450" s="292"/>
      <c r="AD450" s="292"/>
      <c r="AE450" s="411"/>
      <c r="AF450" s="406"/>
      <c r="AG450" s="406"/>
      <c r="AH450" s="406"/>
      <c r="AI450" s="406"/>
      <c r="AJ450" s="406"/>
      <c r="AK450" s="406"/>
      <c r="AL450" s="411"/>
      <c r="AM450" s="411"/>
      <c r="AN450" s="411"/>
      <c r="AO450" s="411"/>
      <c r="AP450" s="411"/>
      <c r="AQ450" s="411"/>
      <c r="AR450" s="411"/>
      <c r="AS450" s="293">
        <f>SUM(AE450:AR450)</f>
        <v>0</v>
      </c>
    </row>
    <row r="451" spans="1:45" ht="15.5" outlineLevel="1">
      <c r="A451" s="521"/>
      <c r="B451" s="427" t="s">
        <v>307</v>
      </c>
      <c r="C451" s="288" t="s">
        <v>163</v>
      </c>
      <c r="D451" s="292"/>
      <c r="E451" s="292"/>
      <c r="F451" s="292"/>
      <c r="G451" s="292"/>
      <c r="H451" s="292"/>
      <c r="I451" s="292"/>
      <c r="J451" s="292"/>
      <c r="K451" s="292"/>
      <c r="L451" s="292"/>
      <c r="M451" s="292"/>
      <c r="N451" s="292"/>
      <c r="O451" s="292"/>
      <c r="P451" s="292"/>
      <c r="Q451" s="292">
        <f>Q450</f>
        <v>12</v>
      </c>
      <c r="R451" s="292"/>
      <c r="S451" s="292"/>
      <c r="T451" s="292"/>
      <c r="U451" s="292"/>
      <c r="V451" s="292"/>
      <c r="W451" s="292"/>
      <c r="X451" s="292"/>
      <c r="Y451" s="292"/>
      <c r="Z451" s="292"/>
      <c r="AA451" s="292"/>
      <c r="AB451" s="292"/>
      <c r="AC451" s="292"/>
      <c r="AD451" s="292"/>
      <c r="AE451" s="407">
        <f>AE450</f>
        <v>0</v>
      </c>
      <c r="AF451" s="407">
        <f t="shared" ref="AF451" si="1259">AF450</f>
        <v>0</v>
      </c>
      <c r="AG451" s="407">
        <f t="shared" ref="AG451" si="1260">AG450</f>
        <v>0</v>
      </c>
      <c r="AH451" s="407">
        <f t="shared" ref="AH451" si="1261">AH450</f>
        <v>0</v>
      </c>
      <c r="AI451" s="407">
        <f t="shared" ref="AI451" si="1262">AI450</f>
        <v>0</v>
      </c>
      <c r="AJ451" s="407">
        <f t="shared" ref="AJ451" si="1263">AJ450</f>
        <v>0</v>
      </c>
      <c r="AK451" s="407">
        <f t="shared" ref="AK451" si="1264">AK450</f>
        <v>0</v>
      </c>
      <c r="AL451" s="407">
        <f t="shared" ref="AL451" si="1265">AL450</f>
        <v>0</v>
      </c>
      <c r="AM451" s="407">
        <f t="shared" ref="AM451" si="1266">AM450</f>
        <v>0</v>
      </c>
      <c r="AN451" s="407">
        <f t="shared" ref="AN451" si="1267">AN450</f>
        <v>0</v>
      </c>
      <c r="AO451" s="407">
        <f t="shared" ref="AO451" si="1268">AO450</f>
        <v>0</v>
      </c>
      <c r="AP451" s="407">
        <f t="shared" ref="AP451" si="1269">AP450</f>
        <v>0</v>
      </c>
      <c r="AQ451" s="407">
        <f t="shared" ref="AQ451" si="1270">AQ450</f>
        <v>0</v>
      </c>
      <c r="AR451" s="407">
        <f t="shared" ref="AR451" si="1271">AR450</f>
        <v>0</v>
      </c>
      <c r="AS451" s="308"/>
    </row>
    <row r="452" spans="1:45" ht="15.5" outlineLevel="1">
      <c r="A452" s="521"/>
      <c r="B452" s="516"/>
      <c r="C452" s="309"/>
      <c r="D452" s="313"/>
      <c r="E452" s="313"/>
      <c r="F452" s="313"/>
      <c r="G452" s="313"/>
      <c r="H452" s="313"/>
      <c r="I452" s="313"/>
      <c r="J452" s="313"/>
      <c r="K452" s="313"/>
      <c r="L452" s="313"/>
      <c r="M452" s="313"/>
      <c r="N452" s="313"/>
      <c r="O452" s="313"/>
      <c r="P452" s="313"/>
      <c r="Q452" s="288"/>
      <c r="R452" s="313"/>
      <c r="S452" s="313"/>
      <c r="T452" s="313"/>
      <c r="U452" s="313"/>
      <c r="V452" s="313"/>
      <c r="W452" s="313"/>
      <c r="X452" s="313"/>
      <c r="Y452" s="313"/>
      <c r="Z452" s="313"/>
      <c r="AA452" s="313"/>
      <c r="AB452" s="313"/>
      <c r="AC452" s="313"/>
      <c r="AD452" s="313"/>
      <c r="AE452" s="412"/>
      <c r="AF452" s="412"/>
      <c r="AG452" s="412"/>
      <c r="AH452" s="412"/>
      <c r="AI452" s="412"/>
      <c r="AJ452" s="412"/>
      <c r="AK452" s="412"/>
      <c r="AL452" s="412"/>
      <c r="AM452" s="412"/>
      <c r="AN452" s="412"/>
      <c r="AO452" s="412"/>
      <c r="AP452" s="412"/>
      <c r="AQ452" s="412"/>
      <c r="AR452" s="412"/>
      <c r="AS452" s="310"/>
    </row>
    <row r="453" spans="1:45" ht="15.5" outlineLevel="1">
      <c r="A453" s="521">
        <v>10</v>
      </c>
      <c r="B453" s="424" t="s">
        <v>103</v>
      </c>
      <c r="C453" s="288" t="s">
        <v>25</v>
      </c>
      <c r="D453" s="292"/>
      <c r="E453" s="292"/>
      <c r="F453" s="292"/>
      <c r="G453" s="292"/>
      <c r="H453" s="292"/>
      <c r="I453" s="292"/>
      <c r="J453" s="292"/>
      <c r="K453" s="292"/>
      <c r="L453" s="292"/>
      <c r="M453" s="292"/>
      <c r="N453" s="292"/>
      <c r="O453" s="292"/>
      <c r="P453" s="292"/>
      <c r="Q453" s="292">
        <v>3</v>
      </c>
      <c r="R453" s="292"/>
      <c r="S453" s="292"/>
      <c r="T453" s="292"/>
      <c r="U453" s="292"/>
      <c r="V453" s="292"/>
      <c r="W453" s="292"/>
      <c r="X453" s="292"/>
      <c r="Y453" s="292"/>
      <c r="Z453" s="292"/>
      <c r="AA453" s="292"/>
      <c r="AB453" s="292"/>
      <c r="AC453" s="292"/>
      <c r="AD453" s="292"/>
      <c r="AE453" s="411"/>
      <c r="AF453" s="406"/>
      <c r="AG453" s="406"/>
      <c r="AH453" s="406"/>
      <c r="AI453" s="406"/>
      <c r="AJ453" s="406"/>
      <c r="AK453" s="406"/>
      <c r="AL453" s="411"/>
      <c r="AM453" s="411"/>
      <c r="AN453" s="411"/>
      <c r="AO453" s="411"/>
      <c r="AP453" s="411"/>
      <c r="AQ453" s="411"/>
      <c r="AR453" s="411"/>
      <c r="AS453" s="293">
        <f>SUM(AE453:AR453)</f>
        <v>0</v>
      </c>
    </row>
    <row r="454" spans="1:45" ht="15.5" outlineLevel="1">
      <c r="A454" s="521"/>
      <c r="B454" s="427" t="s">
        <v>307</v>
      </c>
      <c r="C454" s="288" t="s">
        <v>163</v>
      </c>
      <c r="D454" s="292"/>
      <c r="E454" s="292"/>
      <c r="F454" s="292"/>
      <c r="G454" s="292"/>
      <c r="H454" s="292"/>
      <c r="I454" s="292"/>
      <c r="J454" s="292"/>
      <c r="K454" s="292"/>
      <c r="L454" s="292"/>
      <c r="M454" s="292"/>
      <c r="N454" s="292"/>
      <c r="O454" s="292"/>
      <c r="P454" s="292"/>
      <c r="Q454" s="292">
        <f>Q453</f>
        <v>3</v>
      </c>
      <c r="R454" s="292"/>
      <c r="S454" s="292"/>
      <c r="T454" s="292"/>
      <c r="U454" s="292"/>
      <c r="V454" s="292"/>
      <c r="W454" s="292"/>
      <c r="X454" s="292"/>
      <c r="Y454" s="292"/>
      <c r="Z454" s="292"/>
      <c r="AA454" s="292"/>
      <c r="AB454" s="292"/>
      <c r="AC454" s="292"/>
      <c r="AD454" s="292"/>
      <c r="AE454" s="407">
        <f>AE453</f>
        <v>0</v>
      </c>
      <c r="AF454" s="407">
        <f t="shared" ref="AF454" si="1272">AF453</f>
        <v>0</v>
      </c>
      <c r="AG454" s="407">
        <f t="shared" ref="AG454" si="1273">AG453</f>
        <v>0</v>
      </c>
      <c r="AH454" s="407">
        <f t="shared" ref="AH454" si="1274">AH453</f>
        <v>0</v>
      </c>
      <c r="AI454" s="407">
        <f t="shared" ref="AI454" si="1275">AI453</f>
        <v>0</v>
      </c>
      <c r="AJ454" s="407">
        <f t="shared" ref="AJ454" si="1276">AJ453</f>
        <v>0</v>
      </c>
      <c r="AK454" s="407">
        <f t="shared" ref="AK454" si="1277">AK453</f>
        <v>0</v>
      </c>
      <c r="AL454" s="407">
        <f t="shared" ref="AL454" si="1278">AL453</f>
        <v>0</v>
      </c>
      <c r="AM454" s="407">
        <f t="shared" ref="AM454" si="1279">AM453</f>
        <v>0</v>
      </c>
      <c r="AN454" s="407">
        <f t="shared" ref="AN454" si="1280">AN453</f>
        <v>0</v>
      </c>
      <c r="AO454" s="407">
        <f t="shared" ref="AO454" si="1281">AO453</f>
        <v>0</v>
      </c>
      <c r="AP454" s="407">
        <f t="shared" ref="AP454" si="1282">AP453</f>
        <v>0</v>
      </c>
      <c r="AQ454" s="407">
        <f t="shared" ref="AQ454" si="1283">AQ453</f>
        <v>0</v>
      </c>
      <c r="AR454" s="407">
        <f t="shared" ref="AR454" si="1284">AR453</f>
        <v>0</v>
      </c>
      <c r="AS454" s="308"/>
    </row>
    <row r="455" spans="1:45" ht="15.5" outlineLevel="1">
      <c r="A455" s="521"/>
      <c r="B455" s="516"/>
      <c r="C455" s="309"/>
      <c r="D455" s="313"/>
      <c r="E455" s="313"/>
      <c r="F455" s="313"/>
      <c r="G455" s="313"/>
      <c r="H455" s="313"/>
      <c r="I455" s="313"/>
      <c r="J455" s="313"/>
      <c r="K455" s="313"/>
      <c r="L455" s="313"/>
      <c r="M455" s="313"/>
      <c r="N455" s="313"/>
      <c r="O455" s="313"/>
      <c r="P455" s="313"/>
      <c r="Q455" s="288"/>
      <c r="R455" s="313"/>
      <c r="S455" s="313"/>
      <c r="T455" s="313"/>
      <c r="U455" s="313"/>
      <c r="V455" s="313"/>
      <c r="W455" s="313"/>
      <c r="X455" s="313"/>
      <c r="Y455" s="313"/>
      <c r="Z455" s="313"/>
      <c r="AA455" s="313"/>
      <c r="AB455" s="313"/>
      <c r="AC455" s="313"/>
      <c r="AD455" s="313"/>
      <c r="AE455" s="412"/>
      <c r="AF455" s="413"/>
      <c r="AG455" s="412"/>
      <c r="AH455" s="412"/>
      <c r="AI455" s="412"/>
      <c r="AJ455" s="412"/>
      <c r="AK455" s="412"/>
      <c r="AL455" s="412"/>
      <c r="AM455" s="412"/>
      <c r="AN455" s="412"/>
      <c r="AO455" s="412"/>
      <c r="AP455" s="412"/>
      <c r="AQ455" s="412"/>
      <c r="AR455" s="412"/>
      <c r="AS455" s="310"/>
    </row>
    <row r="456" spans="1:45" ht="15.5" outlineLevel="1">
      <c r="A456" s="521"/>
      <c r="B456" s="493" t="s">
        <v>10</v>
      </c>
      <c r="C456" s="286"/>
      <c r="D456" s="286"/>
      <c r="E456" s="286"/>
      <c r="F456" s="286"/>
      <c r="G456" s="286"/>
      <c r="H456" s="286"/>
      <c r="I456" s="286"/>
      <c r="J456" s="286"/>
      <c r="K456" s="286"/>
      <c r="L456" s="286"/>
      <c r="M456" s="286"/>
      <c r="N456" s="286"/>
      <c r="O456" s="286"/>
      <c r="P456" s="286"/>
      <c r="Q456" s="287"/>
      <c r="R456" s="286"/>
      <c r="S456" s="286"/>
      <c r="T456" s="286"/>
      <c r="U456" s="286"/>
      <c r="V456" s="286"/>
      <c r="W456" s="286"/>
      <c r="X456" s="286"/>
      <c r="Y456" s="286"/>
      <c r="Z456" s="286"/>
      <c r="AA456" s="286"/>
      <c r="AB456" s="286"/>
      <c r="AC456" s="286"/>
      <c r="AD456" s="286"/>
      <c r="AE456" s="410"/>
      <c r="AF456" s="410"/>
      <c r="AG456" s="410"/>
      <c r="AH456" s="410"/>
      <c r="AI456" s="410"/>
      <c r="AJ456" s="410"/>
      <c r="AK456" s="410"/>
      <c r="AL456" s="410"/>
      <c r="AM456" s="410"/>
      <c r="AN456" s="410"/>
      <c r="AO456" s="410"/>
      <c r="AP456" s="410"/>
      <c r="AQ456" s="410"/>
      <c r="AR456" s="410"/>
      <c r="AS456" s="289"/>
    </row>
    <row r="457" spans="1:45" ht="31" outlineLevel="1">
      <c r="A457" s="521">
        <v>11</v>
      </c>
      <c r="B457" s="424" t="s">
        <v>104</v>
      </c>
      <c r="C457" s="288" t="s">
        <v>25</v>
      </c>
      <c r="D457" s="292"/>
      <c r="E457" s="292"/>
      <c r="F457" s="292"/>
      <c r="G457" s="292"/>
      <c r="H457" s="292"/>
      <c r="I457" s="292"/>
      <c r="J457" s="292"/>
      <c r="K457" s="292"/>
      <c r="L457" s="292"/>
      <c r="M457" s="292"/>
      <c r="N457" s="292"/>
      <c r="O457" s="292"/>
      <c r="P457" s="292"/>
      <c r="Q457" s="292">
        <v>12</v>
      </c>
      <c r="R457" s="292"/>
      <c r="S457" s="292"/>
      <c r="T457" s="292"/>
      <c r="U457" s="292"/>
      <c r="V457" s="292"/>
      <c r="W457" s="292"/>
      <c r="X457" s="292"/>
      <c r="Y457" s="292"/>
      <c r="Z457" s="292"/>
      <c r="AA457" s="292"/>
      <c r="AB457" s="292"/>
      <c r="AC457" s="292"/>
      <c r="AD457" s="292"/>
      <c r="AE457" s="422"/>
      <c r="AF457" s="406"/>
      <c r="AG457" s="406"/>
      <c r="AH457" s="406"/>
      <c r="AI457" s="406"/>
      <c r="AJ457" s="406"/>
      <c r="AK457" s="406"/>
      <c r="AL457" s="411"/>
      <c r="AM457" s="411"/>
      <c r="AN457" s="411"/>
      <c r="AO457" s="411"/>
      <c r="AP457" s="411"/>
      <c r="AQ457" s="411"/>
      <c r="AR457" s="411"/>
      <c r="AS457" s="293">
        <f>SUM(AE457:AR457)</f>
        <v>0</v>
      </c>
    </row>
    <row r="458" spans="1:45" ht="15.5" outlineLevel="1">
      <c r="A458" s="521"/>
      <c r="B458" s="427" t="s">
        <v>307</v>
      </c>
      <c r="C458" s="288" t="s">
        <v>163</v>
      </c>
      <c r="D458" s="292"/>
      <c r="E458" s="292"/>
      <c r="F458" s="292"/>
      <c r="G458" s="292"/>
      <c r="H458" s="292"/>
      <c r="I458" s="292"/>
      <c r="J458" s="292"/>
      <c r="K458" s="292"/>
      <c r="L458" s="292"/>
      <c r="M458" s="292"/>
      <c r="N458" s="292"/>
      <c r="O458" s="292"/>
      <c r="P458" s="292"/>
      <c r="Q458" s="292">
        <f>Q457</f>
        <v>12</v>
      </c>
      <c r="R458" s="292"/>
      <c r="S458" s="292"/>
      <c r="T458" s="292"/>
      <c r="U458" s="292"/>
      <c r="V458" s="292"/>
      <c r="W458" s="292"/>
      <c r="X458" s="292"/>
      <c r="Y458" s="292"/>
      <c r="Z458" s="292"/>
      <c r="AA458" s="292"/>
      <c r="AB458" s="292"/>
      <c r="AC458" s="292"/>
      <c r="AD458" s="292"/>
      <c r="AE458" s="407">
        <f>AE457</f>
        <v>0</v>
      </c>
      <c r="AF458" s="407">
        <f t="shared" ref="AF458" si="1285">AF457</f>
        <v>0</v>
      </c>
      <c r="AG458" s="407">
        <f t="shared" ref="AG458" si="1286">AG457</f>
        <v>0</v>
      </c>
      <c r="AH458" s="407">
        <f t="shared" ref="AH458" si="1287">AH457</f>
        <v>0</v>
      </c>
      <c r="AI458" s="407">
        <f t="shared" ref="AI458" si="1288">AI457</f>
        <v>0</v>
      </c>
      <c r="AJ458" s="407">
        <f t="shared" ref="AJ458" si="1289">AJ457</f>
        <v>0</v>
      </c>
      <c r="AK458" s="407">
        <f t="shared" ref="AK458" si="1290">AK457</f>
        <v>0</v>
      </c>
      <c r="AL458" s="407">
        <f t="shared" ref="AL458" si="1291">AL457</f>
        <v>0</v>
      </c>
      <c r="AM458" s="407">
        <f t="shared" ref="AM458" si="1292">AM457</f>
        <v>0</v>
      </c>
      <c r="AN458" s="407">
        <f t="shared" ref="AN458" si="1293">AN457</f>
        <v>0</v>
      </c>
      <c r="AO458" s="407">
        <f t="shared" ref="AO458" si="1294">AO457</f>
        <v>0</v>
      </c>
      <c r="AP458" s="407">
        <f t="shared" ref="AP458" si="1295">AP457</f>
        <v>0</v>
      </c>
      <c r="AQ458" s="407">
        <f t="shared" ref="AQ458" si="1296">AQ457</f>
        <v>0</v>
      </c>
      <c r="AR458" s="407">
        <f t="shared" ref="AR458" si="1297">AR457</f>
        <v>0</v>
      </c>
      <c r="AS458" s="294"/>
    </row>
    <row r="459" spans="1:45" ht="15.5" outlineLevel="1">
      <c r="A459" s="521"/>
      <c r="B459" s="517"/>
      <c r="C459" s="302"/>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408"/>
      <c r="AF459" s="417"/>
      <c r="AG459" s="417"/>
      <c r="AH459" s="417"/>
      <c r="AI459" s="417"/>
      <c r="AJ459" s="417"/>
      <c r="AK459" s="417"/>
      <c r="AL459" s="417"/>
      <c r="AM459" s="417"/>
      <c r="AN459" s="417"/>
      <c r="AO459" s="417"/>
      <c r="AP459" s="417"/>
      <c r="AQ459" s="417"/>
      <c r="AR459" s="417"/>
      <c r="AS459" s="303"/>
    </row>
    <row r="460" spans="1:45" ht="31" outlineLevel="1">
      <c r="A460" s="521">
        <v>12</v>
      </c>
      <c r="B460" s="424" t="s">
        <v>105</v>
      </c>
      <c r="C460" s="288" t="s">
        <v>25</v>
      </c>
      <c r="D460" s="292"/>
      <c r="E460" s="292"/>
      <c r="F460" s="292"/>
      <c r="G460" s="292"/>
      <c r="H460" s="292"/>
      <c r="I460" s="292"/>
      <c r="J460" s="292"/>
      <c r="K460" s="292"/>
      <c r="L460" s="292"/>
      <c r="M460" s="292"/>
      <c r="N460" s="292"/>
      <c r="O460" s="292"/>
      <c r="P460" s="292"/>
      <c r="Q460" s="292">
        <v>12</v>
      </c>
      <c r="R460" s="292"/>
      <c r="S460" s="292"/>
      <c r="T460" s="292"/>
      <c r="U460" s="292"/>
      <c r="V460" s="292"/>
      <c r="W460" s="292"/>
      <c r="X460" s="292"/>
      <c r="Y460" s="292"/>
      <c r="Z460" s="292"/>
      <c r="AA460" s="292"/>
      <c r="AB460" s="292"/>
      <c r="AC460" s="292"/>
      <c r="AD460" s="292"/>
      <c r="AE460" s="406"/>
      <c r="AF460" s="406"/>
      <c r="AG460" s="406"/>
      <c r="AH460" s="406"/>
      <c r="AI460" s="406"/>
      <c r="AJ460" s="406"/>
      <c r="AK460" s="406"/>
      <c r="AL460" s="411"/>
      <c r="AM460" s="411"/>
      <c r="AN460" s="411"/>
      <c r="AO460" s="411"/>
      <c r="AP460" s="411"/>
      <c r="AQ460" s="411"/>
      <c r="AR460" s="411"/>
      <c r="AS460" s="293">
        <f>SUM(AE460:AR460)</f>
        <v>0</v>
      </c>
    </row>
    <row r="461" spans="1:45" ht="15.5" outlineLevel="1">
      <c r="A461" s="521"/>
      <c r="B461" s="427" t="s">
        <v>307</v>
      </c>
      <c r="C461" s="288" t="s">
        <v>163</v>
      </c>
      <c r="D461" s="292"/>
      <c r="E461" s="292"/>
      <c r="F461" s="292"/>
      <c r="G461" s="292"/>
      <c r="H461" s="292"/>
      <c r="I461" s="292"/>
      <c r="J461" s="292"/>
      <c r="K461" s="292"/>
      <c r="L461" s="292"/>
      <c r="M461" s="292"/>
      <c r="N461" s="292"/>
      <c r="O461" s="292"/>
      <c r="P461" s="292"/>
      <c r="Q461" s="292">
        <f>Q460</f>
        <v>12</v>
      </c>
      <c r="R461" s="292"/>
      <c r="S461" s="292"/>
      <c r="T461" s="292"/>
      <c r="U461" s="292"/>
      <c r="V461" s="292"/>
      <c r="W461" s="292"/>
      <c r="X461" s="292"/>
      <c r="Y461" s="292"/>
      <c r="Z461" s="292"/>
      <c r="AA461" s="292"/>
      <c r="AB461" s="292"/>
      <c r="AC461" s="292"/>
      <c r="AD461" s="292"/>
      <c r="AE461" s="407">
        <f>AE460</f>
        <v>0</v>
      </c>
      <c r="AF461" s="407">
        <f t="shared" ref="AF461" si="1298">AF460</f>
        <v>0</v>
      </c>
      <c r="AG461" s="407">
        <f t="shared" ref="AG461" si="1299">AG460</f>
        <v>0</v>
      </c>
      <c r="AH461" s="407">
        <f t="shared" ref="AH461" si="1300">AH460</f>
        <v>0</v>
      </c>
      <c r="AI461" s="407">
        <f t="shared" ref="AI461" si="1301">AI460</f>
        <v>0</v>
      </c>
      <c r="AJ461" s="407">
        <f t="shared" ref="AJ461" si="1302">AJ460</f>
        <v>0</v>
      </c>
      <c r="AK461" s="407">
        <f t="shared" ref="AK461" si="1303">AK460</f>
        <v>0</v>
      </c>
      <c r="AL461" s="407">
        <f t="shared" ref="AL461" si="1304">AL460</f>
        <v>0</v>
      </c>
      <c r="AM461" s="407">
        <f t="shared" ref="AM461" si="1305">AM460</f>
        <v>0</v>
      </c>
      <c r="AN461" s="407">
        <f t="shared" ref="AN461" si="1306">AN460</f>
        <v>0</v>
      </c>
      <c r="AO461" s="407">
        <f t="shared" ref="AO461" si="1307">AO460</f>
        <v>0</v>
      </c>
      <c r="AP461" s="407">
        <f t="shared" ref="AP461" si="1308">AP460</f>
        <v>0</v>
      </c>
      <c r="AQ461" s="407">
        <f t="shared" ref="AQ461" si="1309">AQ460</f>
        <v>0</v>
      </c>
      <c r="AR461" s="407">
        <f t="shared" ref="AR461" si="1310">AR460</f>
        <v>0</v>
      </c>
      <c r="AS461" s="294"/>
    </row>
    <row r="462" spans="1:45" ht="15.5" outlineLevel="1">
      <c r="A462" s="521"/>
      <c r="B462" s="517"/>
      <c r="C462" s="302"/>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418"/>
      <c r="AF462" s="418"/>
      <c r="AG462" s="408"/>
      <c r="AH462" s="408"/>
      <c r="AI462" s="408"/>
      <c r="AJ462" s="408"/>
      <c r="AK462" s="408"/>
      <c r="AL462" s="408"/>
      <c r="AM462" s="408"/>
      <c r="AN462" s="408"/>
      <c r="AO462" s="408"/>
      <c r="AP462" s="408"/>
      <c r="AQ462" s="408"/>
      <c r="AR462" s="408"/>
      <c r="AS462" s="303"/>
    </row>
    <row r="463" spans="1:45" ht="31" outlineLevel="1">
      <c r="A463" s="521">
        <v>13</v>
      </c>
      <c r="B463" s="424" t="s">
        <v>106</v>
      </c>
      <c r="C463" s="288" t="s">
        <v>25</v>
      </c>
      <c r="D463" s="292"/>
      <c r="E463" s="292"/>
      <c r="F463" s="292"/>
      <c r="G463" s="292"/>
      <c r="H463" s="292"/>
      <c r="I463" s="292"/>
      <c r="J463" s="292"/>
      <c r="K463" s="292"/>
      <c r="L463" s="292"/>
      <c r="M463" s="292"/>
      <c r="N463" s="292"/>
      <c r="O463" s="292"/>
      <c r="P463" s="292"/>
      <c r="Q463" s="292">
        <v>12</v>
      </c>
      <c r="R463" s="292"/>
      <c r="S463" s="292"/>
      <c r="T463" s="292"/>
      <c r="U463" s="292"/>
      <c r="V463" s="292"/>
      <c r="W463" s="292"/>
      <c r="X463" s="292"/>
      <c r="Y463" s="292"/>
      <c r="Z463" s="292"/>
      <c r="AA463" s="292"/>
      <c r="AB463" s="292"/>
      <c r="AC463" s="292"/>
      <c r="AD463" s="292"/>
      <c r="AE463" s="406"/>
      <c r="AF463" s="406"/>
      <c r="AG463" s="406"/>
      <c r="AH463" s="406"/>
      <c r="AI463" s="406"/>
      <c r="AJ463" s="406"/>
      <c r="AK463" s="406"/>
      <c r="AL463" s="411"/>
      <c r="AM463" s="411"/>
      <c r="AN463" s="411"/>
      <c r="AO463" s="411"/>
      <c r="AP463" s="411"/>
      <c r="AQ463" s="411"/>
      <c r="AR463" s="411"/>
      <c r="AS463" s="293">
        <f>SUM(AE463:AR463)</f>
        <v>0</v>
      </c>
    </row>
    <row r="464" spans="1:45" ht="15.5" outlineLevel="1">
      <c r="A464" s="521"/>
      <c r="B464" s="427" t="s">
        <v>307</v>
      </c>
      <c r="C464" s="288" t="s">
        <v>163</v>
      </c>
      <c r="D464" s="292"/>
      <c r="E464" s="292"/>
      <c r="F464" s="292"/>
      <c r="G464" s="292"/>
      <c r="H464" s="292"/>
      <c r="I464" s="292"/>
      <c r="J464" s="292"/>
      <c r="K464" s="292"/>
      <c r="L464" s="292"/>
      <c r="M464" s="292"/>
      <c r="N464" s="292"/>
      <c r="O464" s="292"/>
      <c r="P464" s="292"/>
      <c r="Q464" s="292">
        <f>Q463</f>
        <v>12</v>
      </c>
      <c r="R464" s="292"/>
      <c r="S464" s="292"/>
      <c r="T464" s="292"/>
      <c r="U464" s="292"/>
      <c r="V464" s="292"/>
      <c r="W464" s="292"/>
      <c r="X464" s="292"/>
      <c r="Y464" s="292"/>
      <c r="Z464" s="292"/>
      <c r="AA464" s="292"/>
      <c r="AB464" s="292"/>
      <c r="AC464" s="292"/>
      <c r="AD464" s="292"/>
      <c r="AE464" s="407">
        <f>AE463</f>
        <v>0</v>
      </c>
      <c r="AF464" s="407">
        <f t="shared" ref="AF464" si="1311">AF463</f>
        <v>0</v>
      </c>
      <c r="AG464" s="407">
        <f t="shared" ref="AG464" si="1312">AG463</f>
        <v>0</v>
      </c>
      <c r="AH464" s="407">
        <f t="shared" ref="AH464" si="1313">AH463</f>
        <v>0</v>
      </c>
      <c r="AI464" s="407">
        <f t="shared" ref="AI464" si="1314">AI463</f>
        <v>0</v>
      </c>
      <c r="AJ464" s="407">
        <f t="shared" ref="AJ464" si="1315">AJ463</f>
        <v>0</v>
      </c>
      <c r="AK464" s="407">
        <f t="shared" ref="AK464" si="1316">AK463</f>
        <v>0</v>
      </c>
      <c r="AL464" s="407">
        <f t="shared" ref="AL464" si="1317">AL463</f>
        <v>0</v>
      </c>
      <c r="AM464" s="407">
        <f t="shared" ref="AM464" si="1318">AM463</f>
        <v>0</v>
      </c>
      <c r="AN464" s="407">
        <f t="shared" ref="AN464" si="1319">AN463</f>
        <v>0</v>
      </c>
      <c r="AO464" s="407">
        <f t="shared" ref="AO464" si="1320">AO463</f>
        <v>0</v>
      </c>
      <c r="AP464" s="407">
        <f t="shared" ref="AP464" si="1321">AP463</f>
        <v>0</v>
      </c>
      <c r="AQ464" s="407">
        <f t="shared" ref="AQ464" si="1322">AQ463</f>
        <v>0</v>
      </c>
      <c r="AR464" s="407">
        <f t="shared" ref="AR464" si="1323">AR463</f>
        <v>0</v>
      </c>
      <c r="AS464" s="303"/>
    </row>
    <row r="465" spans="1:46" ht="15.5" outlineLevel="1">
      <c r="A465" s="521"/>
      <c r="B465" s="517"/>
      <c r="C465" s="302"/>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408"/>
      <c r="AF465" s="408"/>
      <c r="AG465" s="408"/>
      <c r="AH465" s="408"/>
      <c r="AI465" s="408"/>
      <c r="AJ465" s="408"/>
      <c r="AK465" s="408"/>
      <c r="AL465" s="408"/>
      <c r="AM465" s="408"/>
      <c r="AN465" s="408"/>
      <c r="AO465" s="408"/>
      <c r="AP465" s="408"/>
      <c r="AQ465" s="408"/>
      <c r="AR465" s="408"/>
      <c r="AS465" s="303"/>
    </row>
    <row r="466" spans="1:46" ht="15.5" outlineLevel="1">
      <c r="A466" s="521"/>
      <c r="B466" s="493" t="s">
        <v>107</v>
      </c>
      <c r="C466" s="286"/>
      <c r="D466" s="287"/>
      <c r="E466" s="287"/>
      <c r="F466" s="287"/>
      <c r="G466" s="287"/>
      <c r="H466" s="287"/>
      <c r="I466" s="287"/>
      <c r="J466" s="287"/>
      <c r="K466" s="287"/>
      <c r="L466" s="287"/>
      <c r="M466" s="287"/>
      <c r="N466" s="287"/>
      <c r="O466" s="287"/>
      <c r="P466" s="287"/>
      <c r="Q466" s="287"/>
      <c r="R466" s="287"/>
      <c r="S466" s="286"/>
      <c r="T466" s="286"/>
      <c r="U466" s="286"/>
      <c r="V466" s="286"/>
      <c r="W466" s="286"/>
      <c r="X466" s="286"/>
      <c r="Y466" s="286"/>
      <c r="Z466" s="286"/>
      <c r="AA466" s="286"/>
      <c r="AB466" s="286"/>
      <c r="AC466" s="286"/>
      <c r="AD466" s="286"/>
      <c r="AE466" s="410"/>
      <c r="AF466" s="410"/>
      <c r="AG466" s="410"/>
      <c r="AH466" s="410"/>
      <c r="AI466" s="410"/>
      <c r="AJ466" s="410"/>
      <c r="AK466" s="410"/>
      <c r="AL466" s="410"/>
      <c r="AM466" s="410"/>
      <c r="AN466" s="410"/>
      <c r="AO466" s="410"/>
      <c r="AP466" s="410"/>
      <c r="AQ466" s="410"/>
      <c r="AR466" s="410"/>
      <c r="AS466" s="289"/>
    </row>
    <row r="467" spans="1:46" ht="15.5" outlineLevel="1">
      <c r="A467" s="521">
        <v>14</v>
      </c>
      <c r="B467" s="517" t="s">
        <v>108</v>
      </c>
      <c r="C467" s="288" t="s">
        <v>25</v>
      </c>
      <c r="D467" s="292"/>
      <c r="E467" s="292"/>
      <c r="F467" s="292"/>
      <c r="G467" s="292"/>
      <c r="H467" s="292"/>
      <c r="I467" s="292"/>
      <c r="J467" s="292"/>
      <c r="K467" s="292"/>
      <c r="L467" s="292"/>
      <c r="M467" s="292"/>
      <c r="N467" s="292"/>
      <c r="O467" s="292"/>
      <c r="P467" s="292"/>
      <c r="Q467" s="292">
        <v>12</v>
      </c>
      <c r="R467" s="292"/>
      <c r="S467" s="292"/>
      <c r="T467" s="292"/>
      <c r="U467" s="292"/>
      <c r="V467" s="292"/>
      <c r="W467" s="292"/>
      <c r="X467" s="292"/>
      <c r="Y467" s="292"/>
      <c r="Z467" s="292"/>
      <c r="AA467" s="292"/>
      <c r="AB467" s="292"/>
      <c r="AC467" s="292"/>
      <c r="AD467" s="292"/>
      <c r="AE467" s="406"/>
      <c r="AF467" s="406"/>
      <c r="AG467" s="406"/>
      <c r="AH467" s="406"/>
      <c r="AI467" s="406"/>
      <c r="AJ467" s="406"/>
      <c r="AK467" s="406"/>
      <c r="AL467" s="406"/>
      <c r="AM467" s="406"/>
      <c r="AN467" s="406"/>
      <c r="AO467" s="406"/>
      <c r="AP467" s="406"/>
      <c r="AQ467" s="406"/>
      <c r="AR467" s="406"/>
      <c r="AS467" s="293">
        <f>SUM(AE467:AR467)</f>
        <v>0</v>
      </c>
    </row>
    <row r="468" spans="1:46" ht="15.5" outlineLevel="1">
      <c r="A468" s="521"/>
      <c r="B468" s="427" t="s">
        <v>307</v>
      </c>
      <c r="C468" s="288" t="s">
        <v>163</v>
      </c>
      <c r="D468" s="292"/>
      <c r="E468" s="292"/>
      <c r="F468" s="292"/>
      <c r="G468" s="292"/>
      <c r="H468" s="292"/>
      <c r="I468" s="292"/>
      <c r="J468" s="292"/>
      <c r="K468" s="292"/>
      <c r="L468" s="292"/>
      <c r="M468" s="292"/>
      <c r="N468" s="292"/>
      <c r="O468" s="292"/>
      <c r="P468" s="292"/>
      <c r="Q468" s="292">
        <f>Q467</f>
        <v>12</v>
      </c>
      <c r="R468" s="292"/>
      <c r="S468" s="292"/>
      <c r="T468" s="292"/>
      <c r="U468" s="292"/>
      <c r="V468" s="292"/>
      <c r="W468" s="292"/>
      <c r="X468" s="292"/>
      <c r="Y468" s="292"/>
      <c r="Z468" s="292"/>
      <c r="AA468" s="292"/>
      <c r="AB468" s="292"/>
      <c r="AC468" s="292"/>
      <c r="AD468" s="292"/>
      <c r="AE468" s="407">
        <f>AE467</f>
        <v>0</v>
      </c>
      <c r="AF468" s="407">
        <f t="shared" ref="AF468" si="1324">AF467</f>
        <v>0</v>
      </c>
      <c r="AG468" s="407">
        <f t="shared" ref="AG468" si="1325">AG467</f>
        <v>0</v>
      </c>
      <c r="AH468" s="407">
        <f t="shared" ref="AH468" si="1326">AH467</f>
        <v>0</v>
      </c>
      <c r="AI468" s="407">
        <f t="shared" ref="AI468" si="1327">AI467</f>
        <v>0</v>
      </c>
      <c r="AJ468" s="407">
        <f t="shared" ref="AJ468" si="1328">AJ467</f>
        <v>0</v>
      </c>
      <c r="AK468" s="407">
        <f t="shared" ref="AK468" si="1329">AK467</f>
        <v>0</v>
      </c>
      <c r="AL468" s="407">
        <f t="shared" ref="AL468" si="1330">AL467</f>
        <v>0</v>
      </c>
      <c r="AM468" s="407">
        <f t="shared" ref="AM468" si="1331">AM467</f>
        <v>0</v>
      </c>
      <c r="AN468" s="407">
        <f t="shared" ref="AN468" si="1332">AN467</f>
        <v>0</v>
      </c>
      <c r="AO468" s="407">
        <f t="shared" ref="AO468" si="1333">AO467</f>
        <v>0</v>
      </c>
      <c r="AP468" s="407">
        <f t="shared" ref="AP468" si="1334">AP467</f>
        <v>0</v>
      </c>
      <c r="AQ468" s="407">
        <f t="shared" ref="AQ468" si="1335">AQ467</f>
        <v>0</v>
      </c>
      <c r="AR468" s="407">
        <f t="shared" ref="AR468" si="1336">AR467</f>
        <v>0</v>
      </c>
      <c r="AS468" s="294"/>
    </row>
    <row r="469" spans="1:46" ht="15.5" outlineLevel="1">
      <c r="A469" s="521"/>
      <c r="B469" s="517"/>
      <c r="C469" s="302"/>
      <c r="D469" s="288"/>
      <c r="E469" s="288"/>
      <c r="F469" s="288"/>
      <c r="G469" s="288"/>
      <c r="H469" s="288"/>
      <c r="I469" s="288"/>
      <c r="J469" s="288"/>
      <c r="K469" s="288"/>
      <c r="L469" s="288"/>
      <c r="M469" s="288"/>
      <c r="N469" s="288"/>
      <c r="O469" s="288"/>
      <c r="P469" s="288"/>
      <c r="Q469" s="464"/>
      <c r="R469" s="288"/>
      <c r="S469" s="288"/>
      <c r="T469" s="288"/>
      <c r="U469" s="288"/>
      <c r="V469" s="288"/>
      <c r="W469" s="288"/>
      <c r="X469" s="288"/>
      <c r="Y469" s="288"/>
      <c r="Z469" s="288"/>
      <c r="AA469" s="288"/>
      <c r="AB469" s="288"/>
      <c r="AC469" s="288"/>
      <c r="AD469" s="288"/>
      <c r="AE469" s="408"/>
      <c r="AF469" s="408"/>
      <c r="AG469" s="408"/>
      <c r="AH469" s="408"/>
      <c r="AI469" s="408"/>
      <c r="AJ469" s="408"/>
      <c r="AK469" s="408"/>
      <c r="AL469" s="408"/>
      <c r="AM469" s="408"/>
      <c r="AN469" s="408"/>
      <c r="AO469" s="408"/>
      <c r="AP469" s="408"/>
      <c r="AQ469" s="408"/>
      <c r="AR469" s="408"/>
      <c r="AS469" s="298"/>
      <c r="AT469" s="616"/>
    </row>
    <row r="470" spans="1:46" s="306" customFormat="1" ht="15.5" outlineLevel="1">
      <c r="A470" s="521"/>
      <c r="B470" s="493" t="s">
        <v>486</v>
      </c>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408"/>
      <c r="AF470" s="408"/>
      <c r="AG470" s="408"/>
      <c r="AH470" s="408"/>
      <c r="AI470" s="408"/>
      <c r="AJ470" s="408"/>
      <c r="AK470" s="412"/>
      <c r="AL470" s="412"/>
      <c r="AM470" s="412"/>
      <c r="AN470" s="412"/>
      <c r="AO470" s="412"/>
      <c r="AP470" s="412"/>
      <c r="AQ470" s="412"/>
      <c r="AR470" s="412"/>
      <c r="AS470" s="506"/>
      <c r="AT470" s="617"/>
    </row>
    <row r="471" spans="1:46" ht="15.5" outlineLevel="1">
      <c r="A471" s="521">
        <v>15</v>
      </c>
      <c r="B471" s="427" t="s">
        <v>491</v>
      </c>
      <c r="C471" s="288" t="s">
        <v>25</v>
      </c>
      <c r="D471" s="292"/>
      <c r="E471" s="292"/>
      <c r="F471" s="292"/>
      <c r="G471" s="292"/>
      <c r="H471" s="292"/>
      <c r="I471" s="292"/>
      <c r="J471" s="292"/>
      <c r="K471" s="292"/>
      <c r="L471" s="292"/>
      <c r="M471" s="292"/>
      <c r="N471" s="292"/>
      <c r="O471" s="292"/>
      <c r="P471" s="292"/>
      <c r="Q471" s="292">
        <v>0</v>
      </c>
      <c r="R471" s="292"/>
      <c r="S471" s="292"/>
      <c r="T471" s="292"/>
      <c r="U471" s="292"/>
      <c r="V471" s="292"/>
      <c r="W471" s="292"/>
      <c r="X471" s="292"/>
      <c r="Y471" s="292"/>
      <c r="Z471" s="292"/>
      <c r="AA471" s="292"/>
      <c r="AB471" s="292"/>
      <c r="AC471" s="292"/>
      <c r="AD471" s="292"/>
      <c r="AE471" s="406"/>
      <c r="AF471" s="406"/>
      <c r="AG471" s="406"/>
      <c r="AH471" s="406"/>
      <c r="AI471" s="406"/>
      <c r="AJ471" s="406"/>
      <c r="AK471" s="406"/>
      <c r="AL471" s="406"/>
      <c r="AM471" s="406"/>
      <c r="AN471" s="406"/>
      <c r="AO471" s="406"/>
      <c r="AP471" s="406"/>
      <c r="AQ471" s="406"/>
      <c r="AR471" s="406"/>
      <c r="AS471" s="293">
        <f>SUM(AE471:AR471)</f>
        <v>0</v>
      </c>
    </row>
    <row r="472" spans="1:46" ht="15.5" outlineLevel="1">
      <c r="A472" s="521"/>
      <c r="B472" s="427" t="s">
        <v>307</v>
      </c>
      <c r="C472" s="288" t="s">
        <v>163</v>
      </c>
      <c r="D472" s="292"/>
      <c r="E472" s="292"/>
      <c r="F472" s="292"/>
      <c r="G472" s="292"/>
      <c r="H472" s="292"/>
      <c r="I472" s="292"/>
      <c r="J472" s="292"/>
      <c r="K472" s="292"/>
      <c r="L472" s="292"/>
      <c r="M472" s="292"/>
      <c r="N472" s="292"/>
      <c r="O472" s="292"/>
      <c r="P472" s="292"/>
      <c r="Q472" s="292">
        <f>Q471</f>
        <v>0</v>
      </c>
      <c r="R472" s="292"/>
      <c r="S472" s="292"/>
      <c r="T472" s="292"/>
      <c r="U472" s="292"/>
      <c r="V472" s="292"/>
      <c r="W472" s="292"/>
      <c r="X472" s="292"/>
      <c r="Y472" s="292"/>
      <c r="Z472" s="292"/>
      <c r="AA472" s="292"/>
      <c r="AB472" s="292"/>
      <c r="AC472" s="292"/>
      <c r="AD472" s="292"/>
      <c r="AE472" s="407">
        <f>AE471</f>
        <v>0</v>
      </c>
      <c r="AF472" s="407">
        <f t="shared" ref="AF472:AR472" si="1337">AF471</f>
        <v>0</v>
      </c>
      <c r="AG472" s="407">
        <f t="shared" si="1337"/>
        <v>0</v>
      </c>
      <c r="AH472" s="407">
        <f t="shared" si="1337"/>
        <v>0</v>
      </c>
      <c r="AI472" s="407">
        <f t="shared" si="1337"/>
        <v>0</v>
      </c>
      <c r="AJ472" s="407">
        <f t="shared" si="1337"/>
        <v>0</v>
      </c>
      <c r="AK472" s="407">
        <f t="shared" si="1337"/>
        <v>0</v>
      </c>
      <c r="AL472" s="407">
        <f t="shared" si="1337"/>
        <v>0</v>
      </c>
      <c r="AM472" s="407">
        <f t="shared" si="1337"/>
        <v>0</v>
      </c>
      <c r="AN472" s="407">
        <f t="shared" si="1337"/>
        <v>0</v>
      </c>
      <c r="AO472" s="407">
        <f t="shared" si="1337"/>
        <v>0</v>
      </c>
      <c r="AP472" s="407">
        <f t="shared" si="1337"/>
        <v>0</v>
      </c>
      <c r="AQ472" s="407">
        <f t="shared" si="1337"/>
        <v>0</v>
      </c>
      <c r="AR472" s="407">
        <f t="shared" si="1337"/>
        <v>0</v>
      </c>
      <c r="AS472" s="294"/>
    </row>
    <row r="473" spans="1:46" ht="15.5" outlineLevel="1">
      <c r="A473" s="521"/>
      <c r="B473" s="517"/>
      <c r="C473" s="302"/>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408"/>
      <c r="AF473" s="408"/>
      <c r="AG473" s="408"/>
      <c r="AH473" s="408"/>
      <c r="AI473" s="408"/>
      <c r="AJ473" s="408"/>
      <c r="AK473" s="408"/>
      <c r="AL473" s="408"/>
      <c r="AM473" s="408"/>
      <c r="AN473" s="408"/>
      <c r="AO473" s="408"/>
      <c r="AP473" s="408"/>
      <c r="AQ473" s="408"/>
      <c r="AR473" s="408"/>
      <c r="AS473" s="303"/>
    </row>
    <row r="474" spans="1:46" s="280" customFormat="1" ht="15.5" outlineLevel="1">
      <c r="A474" s="521">
        <v>16</v>
      </c>
      <c r="B474" s="518" t="s">
        <v>487</v>
      </c>
      <c r="C474" s="288" t="s">
        <v>25</v>
      </c>
      <c r="D474" s="292"/>
      <c r="E474" s="292"/>
      <c r="F474" s="292"/>
      <c r="G474" s="292"/>
      <c r="H474" s="292"/>
      <c r="I474" s="292"/>
      <c r="J474" s="292"/>
      <c r="K474" s="292"/>
      <c r="L474" s="292"/>
      <c r="M474" s="292"/>
      <c r="N474" s="292"/>
      <c r="O474" s="292"/>
      <c r="P474" s="292"/>
      <c r="Q474" s="292">
        <v>0</v>
      </c>
      <c r="R474" s="292"/>
      <c r="S474" s="292"/>
      <c r="T474" s="292"/>
      <c r="U474" s="292"/>
      <c r="V474" s="292"/>
      <c r="W474" s="292"/>
      <c r="X474" s="292"/>
      <c r="Y474" s="292"/>
      <c r="Z474" s="292"/>
      <c r="AA474" s="292"/>
      <c r="AB474" s="292"/>
      <c r="AC474" s="292"/>
      <c r="AD474" s="292"/>
      <c r="AE474" s="406"/>
      <c r="AF474" s="406"/>
      <c r="AG474" s="406"/>
      <c r="AH474" s="406"/>
      <c r="AI474" s="406"/>
      <c r="AJ474" s="406"/>
      <c r="AK474" s="406"/>
      <c r="AL474" s="406"/>
      <c r="AM474" s="406"/>
      <c r="AN474" s="406"/>
      <c r="AO474" s="406"/>
      <c r="AP474" s="406"/>
      <c r="AQ474" s="406"/>
      <c r="AR474" s="406"/>
      <c r="AS474" s="293">
        <f>SUM(AE474:AR474)</f>
        <v>0</v>
      </c>
    </row>
    <row r="475" spans="1:46" s="280" customFormat="1" ht="15.5" outlineLevel="1">
      <c r="A475" s="521"/>
      <c r="B475" s="518" t="s">
        <v>307</v>
      </c>
      <c r="C475" s="288" t="s">
        <v>163</v>
      </c>
      <c r="D475" s="292"/>
      <c r="E475" s="292"/>
      <c r="F475" s="292"/>
      <c r="G475" s="292"/>
      <c r="H475" s="292"/>
      <c r="I475" s="292"/>
      <c r="J475" s="292"/>
      <c r="K475" s="292"/>
      <c r="L475" s="292"/>
      <c r="M475" s="292"/>
      <c r="N475" s="292"/>
      <c r="O475" s="292"/>
      <c r="P475" s="292"/>
      <c r="Q475" s="292">
        <f>Q474</f>
        <v>0</v>
      </c>
      <c r="R475" s="292"/>
      <c r="S475" s="292"/>
      <c r="T475" s="292"/>
      <c r="U475" s="292"/>
      <c r="V475" s="292"/>
      <c r="W475" s="292"/>
      <c r="X475" s="292"/>
      <c r="Y475" s="292"/>
      <c r="Z475" s="292"/>
      <c r="AA475" s="292"/>
      <c r="AB475" s="292"/>
      <c r="AC475" s="292"/>
      <c r="AD475" s="292"/>
      <c r="AE475" s="407">
        <f>AE474</f>
        <v>0</v>
      </c>
      <c r="AF475" s="407">
        <f t="shared" ref="AF475:AR475" si="1338">AF474</f>
        <v>0</v>
      </c>
      <c r="AG475" s="407">
        <f t="shared" si="1338"/>
        <v>0</v>
      </c>
      <c r="AH475" s="407">
        <f t="shared" si="1338"/>
        <v>0</v>
      </c>
      <c r="AI475" s="407">
        <f t="shared" si="1338"/>
        <v>0</v>
      </c>
      <c r="AJ475" s="407">
        <f t="shared" si="1338"/>
        <v>0</v>
      </c>
      <c r="AK475" s="407">
        <f t="shared" si="1338"/>
        <v>0</v>
      </c>
      <c r="AL475" s="407">
        <f t="shared" si="1338"/>
        <v>0</v>
      </c>
      <c r="AM475" s="407">
        <f t="shared" si="1338"/>
        <v>0</v>
      </c>
      <c r="AN475" s="407">
        <f t="shared" si="1338"/>
        <v>0</v>
      </c>
      <c r="AO475" s="407">
        <f t="shared" si="1338"/>
        <v>0</v>
      </c>
      <c r="AP475" s="407">
        <f t="shared" si="1338"/>
        <v>0</v>
      </c>
      <c r="AQ475" s="407">
        <f t="shared" si="1338"/>
        <v>0</v>
      </c>
      <c r="AR475" s="407">
        <f t="shared" si="1338"/>
        <v>0</v>
      </c>
      <c r="AS475" s="294"/>
    </row>
    <row r="476" spans="1:46" s="280" customFormat="1" ht="15.5" outlineLevel="1">
      <c r="A476" s="521"/>
      <c r="B476" s="51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408"/>
      <c r="AF476" s="408"/>
      <c r="AG476" s="408"/>
      <c r="AH476" s="408"/>
      <c r="AI476" s="408"/>
      <c r="AJ476" s="408"/>
      <c r="AK476" s="412"/>
      <c r="AL476" s="412"/>
      <c r="AM476" s="412"/>
      <c r="AN476" s="412"/>
      <c r="AO476" s="412"/>
      <c r="AP476" s="412"/>
      <c r="AQ476" s="412"/>
      <c r="AR476" s="412"/>
      <c r="AS476" s="310"/>
    </row>
    <row r="477" spans="1:46" ht="15.5" outlineLevel="1">
      <c r="A477" s="521"/>
      <c r="B477" s="519" t="s">
        <v>492</v>
      </c>
      <c r="C477" s="317"/>
      <c r="D477" s="287"/>
      <c r="E477" s="286"/>
      <c r="F477" s="286"/>
      <c r="G477" s="286"/>
      <c r="H477" s="286"/>
      <c r="I477" s="286"/>
      <c r="J477" s="286"/>
      <c r="K477" s="286"/>
      <c r="L477" s="286"/>
      <c r="M477" s="286"/>
      <c r="N477" s="286"/>
      <c r="O477" s="286"/>
      <c r="P477" s="286"/>
      <c r="Q477" s="287"/>
      <c r="R477" s="286"/>
      <c r="S477" s="286"/>
      <c r="T477" s="286"/>
      <c r="U477" s="286"/>
      <c r="V477" s="286"/>
      <c r="W477" s="286"/>
      <c r="X477" s="286"/>
      <c r="Y477" s="286"/>
      <c r="Z477" s="286"/>
      <c r="AA477" s="286"/>
      <c r="AB477" s="286"/>
      <c r="AC477" s="286"/>
      <c r="AD477" s="286"/>
      <c r="AE477" s="410"/>
      <c r="AF477" s="410"/>
      <c r="AG477" s="410"/>
      <c r="AH477" s="410"/>
      <c r="AI477" s="410"/>
      <c r="AJ477" s="410"/>
      <c r="AK477" s="410"/>
      <c r="AL477" s="410"/>
      <c r="AM477" s="410"/>
      <c r="AN477" s="410"/>
      <c r="AO477" s="410"/>
      <c r="AP477" s="410"/>
      <c r="AQ477" s="410"/>
      <c r="AR477" s="410"/>
      <c r="AS477" s="289"/>
    </row>
    <row r="478" spans="1:46" ht="15.5" outlineLevel="1">
      <c r="A478" s="521">
        <v>17</v>
      </c>
      <c r="B478" s="424" t="s">
        <v>112</v>
      </c>
      <c r="C478" s="288" t="s">
        <v>25</v>
      </c>
      <c r="D478" s="292"/>
      <c r="E478" s="292"/>
      <c r="F478" s="292"/>
      <c r="G478" s="292"/>
      <c r="H478" s="292"/>
      <c r="I478" s="292"/>
      <c r="J478" s="292"/>
      <c r="K478" s="292"/>
      <c r="L478" s="292"/>
      <c r="M478" s="292"/>
      <c r="N478" s="292"/>
      <c r="O478" s="292"/>
      <c r="P478" s="292"/>
      <c r="Q478" s="292">
        <v>12</v>
      </c>
      <c r="R478" s="292"/>
      <c r="S478" s="292"/>
      <c r="T478" s="292"/>
      <c r="U478" s="292"/>
      <c r="V478" s="292"/>
      <c r="W478" s="292"/>
      <c r="X478" s="292"/>
      <c r="Y478" s="292"/>
      <c r="Z478" s="292"/>
      <c r="AA478" s="292"/>
      <c r="AB478" s="292"/>
      <c r="AC478" s="292"/>
      <c r="AD478" s="292"/>
      <c r="AE478" s="422"/>
      <c r="AF478" s="406"/>
      <c r="AG478" s="406"/>
      <c r="AH478" s="406"/>
      <c r="AI478" s="406"/>
      <c r="AJ478" s="406"/>
      <c r="AK478" s="406"/>
      <c r="AL478" s="411"/>
      <c r="AM478" s="411"/>
      <c r="AN478" s="411"/>
      <c r="AO478" s="411"/>
      <c r="AP478" s="411"/>
      <c r="AQ478" s="411"/>
      <c r="AR478" s="411"/>
      <c r="AS478" s="293">
        <f>SUM(AE478:AR478)</f>
        <v>0</v>
      </c>
    </row>
    <row r="479" spans="1:46" ht="15.5" outlineLevel="1">
      <c r="A479" s="521"/>
      <c r="B479" s="427" t="s">
        <v>307</v>
      </c>
      <c r="C479" s="288" t="s">
        <v>163</v>
      </c>
      <c r="D479" s="292"/>
      <c r="E479" s="292"/>
      <c r="F479" s="292"/>
      <c r="G479" s="292"/>
      <c r="H479" s="292"/>
      <c r="I479" s="292"/>
      <c r="J479" s="292"/>
      <c r="K479" s="292"/>
      <c r="L479" s="292"/>
      <c r="M479" s="292"/>
      <c r="N479" s="292"/>
      <c r="O479" s="292"/>
      <c r="P479" s="292"/>
      <c r="Q479" s="292">
        <f>Q478</f>
        <v>12</v>
      </c>
      <c r="R479" s="292"/>
      <c r="S479" s="292"/>
      <c r="T479" s="292"/>
      <c r="U479" s="292"/>
      <c r="V479" s="292"/>
      <c r="W479" s="292"/>
      <c r="X479" s="292"/>
      <c r="Y479" s="292"/>
      <c r="Z479" s="292"/>
      <c r="AA479" s="292"/>
      <c r="AB479" s="292"/>
      <c r="AC479" s="292"/>
      <c r="AD479" s="292"/>
      <c r="AE479" s="407">
        <f>AE478</f>
        <v>0</v>
      </c>
      <c r="AF479" s="407">
        <f t="shared" ref="AF479:AR479" si="1339">AF478</f>
        <v>0</v>
      </c>
      <c r="AG479" s="407">
        <f t="shared" si="1339"/>
        <v>0</v>
      </c>
      <c r="AH479" s="407">
        <f t="shared" si="1339"/>
        <v>0</v>
      </c>
      <c r="AI479" s="407">
        <f t="shared" si="1339"/>
        <v>0</v>
      </c>
      <c r="AJ479" s="407">
        <f t="shared" si="1339"/>
        <v>0</v>
      </c>
      <c r="AK479" s="407">
        <f t="shared" si="1339"/>
        <v>0</v>
      </c>
      <c r="AL479" s="407">
        <f t="shared" si="1339"/>
        <v>0</v>
      </c>
      <c r="AM479" s="407">
        <f t="shared" si="1339"/>
        <v>0</v>
      </c>
      <c r="AN479" s="407">
        <f t="shared" si="1339"/>
        <v>0</v>
      </c>
      <c r="AO479" s="407">
        <f t="shared" si="1339"/>
        <v>0</v>
      </c>
      <c r="AP479" s="407">
        <f t="shared" si="1339"/>
        <v>0</v>
      </c>
      <c r="AQ479" s="407">
        <f t="shared" si="1339"/>
        <v>0</v>
      </c>
      <c r="AR479" s="407">
        <f t="shared" si="1339"/>
        <v>0</v>
      </c>
      <c r="AS479" s="303"/>
    </row>
    <row r="480" spans="1:46" ht="15.5" outlineLevel="1">
      <c r="A480" s="521"/>
      <c r="B480" s="427"/>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418"/>
      <c r="AF480" s="421"/>
      <c r="AG480" s="421"/>
      <c r="AH480" s="421"/>
      <c r="AI480" s="421"/>
      <c r="AJ480" s="421"/>
      <c r="AK480" s="421"/>
      <c r="AL480" s="421"/>
      <c r="AM480" s="421"/>
      <c r="AN480" s="421"/>
      <c r="AO480" s="421"/>
      <c r="AP480" s="421"/>
      <c r="AQ480" s="421"/>
      <c r="AR480" s="421"/>
      <c r="AS480" s="303"/>
    </row>
    <row r="481" spans="1:45" ht="15.5" outlineLevel="1">
      <c r="A481" s="521">
        <v>18</v>
      </c>
      <c r="B481" s="424" t="s">
        <v>109</v>
      </c>
      <c r="C481" s="288" t="s">
        <v>25</v>
      </c>
      <c r="D481" s="292"/>
      <c r="E481" s="292"/>
      <c r="F481" s="292"/>
      <c r="G481" s="292"/>
      <c r="H481" s="292"/>
      <c r="I481" s="292"/>
      <c r="J481" s="292"/>
      <c r="K481" s="292"/>
      <c r="L481" s="292"/>
      <c r="M481" s="292"/>
      <c r="N481" s="292"/>
      <c r="O481" s="292"/>
      <c r="P481" s="292"/>
      <c r="Q481" s="292">
        <v>12</v>
      </c>
      <c r="R481" s="292"/>
      <c r="S481" s="292"/>
      <c r="T481" s="292"/>
      <c r="U481" s="292"/>
      <c r="V481" s="292"/>
      <c r="W481" s="292"/>
      <c r="X481" s="292"/>
      <c r="Y481" s="292"/>
      <c r="Z481" s="292"/>
      <c r="AA481" s="292"/>
      <c r="AB481" s="292"/>
      <c r="AC481" s="292"/>
      <c r="AD481" s="292"/>
      <c r="AE481" s="422"/>
      <c r="AF481" s="406"/>
      <c r="AG481" s="406"/>
      <c r="AH481" s="406"/>
      <c r="AI481" s="406"/>
      <c r="AJ481" s="406"/>
      <c r="AK481" s="406"/>
      <c r="AL481" s="411"/>
      <c r="AM481" s="411"/>
      <c r="AN481" s="411"/>
      <c r="AO481" s="411"/>
      <c r="AP481" s="411"/>
      <c r="AQ481" s="411"/>
      <c r="AR481" s="411"/>
      <c r="AS481" s="293">
        <f>SUM(AE481:AR481)</f>
        <v>0</v>
      </c>
    </row>
    <row r="482" spans="1:45" ht="15.5" outlineLevel="1">
      <c r="A482" s="521"/>
      <c r="B482" s="427" t="s">
        <v>307</v>
      </c>
      <c r="C482" s="288" t="s">
        <v>163</v>
      </c>
      <c r="D482" s="292"/>
      <c r="E482" s="292"/>
      <c r="F482" s="292"/>
      <c r="G482" s="292"/>
      <c r="H482" s="292"/>
      <c r="I482" s="292"/>
      <c r="J482" s="292"/>
      <c r="K482" s="292"/>
      <c r="L482" s="292"/>
      <c r="M482" s="292"/>
      <c r="N482" s="292"/>
      <c r="O482" s="292"/>
      <c r="P482" s="292"/>
      <c r="Q482" s="292">
        <f>Q481</f>
        <v>12</v>
      </c>
      <c r="R482" s="292"/>
      <c r="S482" s="292"/>
      <c r="T482" s="292"/>
      <c r="U482" s="292"/>
      <c r="V482" s="292"/>
      <c r="W482" s="292"/>
      <c r="X482" s="292"/>
      <c r="Y482" s="292"/>
      <c r="Z482" s="292"/>
      <c r="AA482" s="292"/>
      <c r="AB482" s="292"/>
      <c r="AC482" s="292"/>
      <c r="AD482" s="292"/>
      <c r="AE482" s="407">
        <f>AE481</f>
        <v>0</v>
      </c>
      <c r="AF482" s="407">
        <f t="shared" ref="AF482:AR482" si="1340">AF481</f>
        <v>0</v>
      </c>
      <c r="AG482" s="407">
        <f t="shared" si="1340"/>
        <v>0</v>
      </c>
      <c r="AH482" s="407">
        <f t="shared" si="1340"/>
        <v>0</v>
      </c>
      <c r="AI482" s="407">
        <f t="shared" si="1340"/>
        <v>0</v>
      </c>
      <c r="AJ482" s="407">
        <f t="shared" si="1340"/>
        <v>0</v>
      </c>
      <c r="AK482" s="407">
        <f t="shared" si="1340"/>
        <v>0</v>
      </c>
      <c r="AL482" s="407">
        <f t="shared" si="1340"/>
        <v>0</v>
      </c>
      <c r="AM482" s="407">
        <f t="shared" si="1340"/>
        <v>0</v>
      </c>
      <c r="AN482" s="407">
        <f t="shared" si="1340"/>
        <v>0</v>
      </c>
      <c r="AO482" s="407">
        <f t="shared" si="1340"/>
        <v>0</v>
      </c>
      <c r="AP482" s="407">
        <f t="shared" si="1340"/>
        <v>0</v>
      </c>
      <c r="AQ482" s="407">
        <f t="shared" si="1340"/>
        <v>0</v>
      </c>
      <c r="AR482" s="407">
        <f t="shared" si="1340"/>
        <v>0</v>
      </c>
      <c r="AS482" s="303"/>
    </row>
    <row r="483" spans="1:45" ht="15.5" outlineLevel="1">
      <c r="A483" s="521"/>
      <c r="B483" s="426"/>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419"/>
      <c r="AF483" s="420"/>
      <c r="AG483" s="420"/>
      <c r="AH483" s="420"/>
      <c r="AI483" s="420"/>
      <c r="AJ483" s="420"/>
      <c r="AK483" s="420"/>
      <c r="AL483" s="420"/>
      <c r="AM483" s="420"/>
      <c r="AN483" s="420"/>
      <c r="AO483" s="420"/>
      <c r="AP483" s="420"/>
      <c r="AQ483" s="420"/>
      <c r="AR483" s="420"/>
      <c r="AS483" s="294"/>
    </row>
    <row r="484" spans="1:45" ht="15.5" outlineLevel="1">
      <c r="A484" s="521">
        <v>19</v>
      </c>
      <c r="B484" s="424" t="s">
        <v>111</v>
      </c>
      <c r="C484" s="288" t="s">
        <v>25</v>
      </c>
      <c r="D484" s="292"/>
      <c r="E484" s="292"/>
      <c r="F484" s="292"/>
      <c r="G484" s="292"/>
      <c r="H484" s="292"/>
      <c r="I484" s="292"/>
      <c r="J484" s="292"/>
      <c r="K484" s="292"/>
      <c r="L484" s="292"/>
      <c r="M484" s="292"/>
      <c r="N484" s="292"/>
      <c r="O484" s="292"/>
      <c r="P484" s="292"/>
      <c r="Q484" s="292">
        <v>12</v>
      </c>
      <c r="R484" s="292"/>
      <c r="S484" s="292"/>
      <c r="T484" s="292"/>
      <c r="U484" s="292"/>
      <c r="V484" s="292"/>
      <c r="W484" s="292"/>
      <c r="X484" s="292"/>
      <c r="Y484" s="292"/>
      <c r="Z484" s="292"/>
      <c r="AA484" s="292"/>
      <c r="AB484" s="292"/>
      <c r="AC484" s="292"/>
      <c r="AD484" s="292"/>
      <c r="AE484" s="422"/>
      <c r="AF484" s="406"/>
      <c r="AG484" s="406"/>
      <c r="AH484" s="406"/>
      <c r="AI484" s="406"/>
      <c r="AJ484" s="406"/>
      <c r="AK484" s="406"/>
      <c r="AL484" s="411"/>
      <c r="AM484" s="411"/>
      <c r="AN484" s="411"/>
      <c r="AO484" s="411"/>
      <c r="AP484" s="411"/>
      <c r="AQ484" s="411"/>
      <c r="AR484" s="411"/>
      <c r="AS484" s="293">
        <f>SUM(AE484:AR484)</f>
        <v>0</v>
      </c>
    </row>
    <row r="485" spans="1:45" ht="15.5" outlineLevel="1">
      <c r="A485" s="521"/>
      <c r="B485" s="427" t="s">
        <v>307</v>
      </c>
      <c r="C485" s="288" t="s">
        <v>163</v>
      </c>
      <c r="D485" s="292"/>
      <c r="E485" s="292"/>
      <c r="F485" s="292"/>
      <c r="G485" s="292"/>
      <c r="H485" s="292"/>
      <c r="I485" s="292"/>
      <c r="J485" s="292"/>
      <c r="K485" s="292"/>
      <c r="L485" s="292"/>
      <c r="M485" s="292"/>
      <c r="N485" s="292"/>
      <c r="O485" s="292"/>
      <c r="P485" s="292"/>
      <c r="Q485" s="292">
        <f>Q484</f>
        <v>12</v>
      </c>
      <c r="R485" s="292"/>
      <c r="S485" s="292"/>
      <c r="T485" s="292"/>
      <c r="U485" s="292"/>
      <c r="V485" s="292"/>
      <c r="W485" s="292"/>
      <c r="X485" s="292"/>
      <c r="Y485" s="292"/>
      <c r="Z485" s="292"/>
      <c r="AA485" s="292"/>
      <c r="AB485" s="292"/>
      <c r="AC485" s="292"/>
      <c r="AD485" s="292"/>
      <c r="AE485" s="407">
        <f>AE484</f>
        <v>0</v>
      </c>
      <c r="AF485" s="407">
        <f t="shared" ref="AF485:AR485" si="1341">AF484</f>
        <v>0</v>
      </c>
      <c r="AG485" s="407">
        <f t="shared" si="1341"/>
        <v>0</v>
      </c>
      <c r="AH485" s="407">
        <f t="shared" si="1341"/>
        <v>0</v>
      </c>
      <c r="AI485" s="407">
        <f t="shared" si="1341"/>
        <v>0</v>
      </c>
      <c r="AJ485" s="407">
        <f t="shared" si="1341"/>
        <v>0</v>
      </c>
      <c r="AK485" s="407">
        <f t="shared" si="1341"/>
        <v>0</v>
      </c>
      <c r="AL485" s="407">
        <f t="shared" si="1341"/>
        <v>0</v>
      </c>
      <c r="AM485" s="407">
        <f t="shared" si="1341"/>
        <v>0</v>
      </c>
      <c r="AN485" s="407">
        <f t="shared" si="1341"/>
        <v>0</v>
      </c>
      <c r="AO485" s="407">
        <f t="shared" si="1341"/>
        <v>0</v>
      </c>
      <c r="AP485" s="407">
        <f t="shared" si="1341"/>
        <v>0</v>
      </c>
      <c r="AQ485" s="407">
        <f t="shared" si="1341"/>
        <v>0</v>
      </c>
      <c r="AR485" s="407">
        <f t="shared" si="1341"/>
        <v>0</v>
      </c>
      <c r="AS485" s="294"/>
    </row>
    <row r="486" spans="1:45" ht="15.5" outlineLevel="1">
      <c r="A486" s="521"/>
      <c r="B486" s="426"/>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408"/>
      <c r="AF486" s="408"/>
      <c r="AG486" s="408"/>
      <c r="AH486" s="408"/>
      <c r="AI486" s="408"/>
      <c r="AJ486" s="408"/>
      <c r="AK486" s="408"/>
      <c r="AL486" s="408"/>
      <c r="AM486" s="408"/>
      <c r="AN486" s="408"/>
      <c r="AO486" s="408"/>
      <c r="AP486" s="408"/>
      <c r="AQ486" s="408"/>
      <c r="AR486" s="408"/>
      <c r="AS486" s="303"/>
    </row>
    <row r="487" spans="1:45" ht="15.5" outlineLevel="1">
      <c r="A487" s="521">
        <v>20</v>
      </c>
      <c r="B487" s="424" t="s">
        <v>110</v>
      </c>
      <c r="C487" s="288" t="s">
        <v>25</v>
      </c>
      <c r="D487" s="292"/>
      <c r="E487" s="292"/>
      <c r="F487" s="292"/>
      <c r="G487" s="292"/>
      <c r="H487" s="292"/>
      <c r="I487" s="292"/>
      <c r="J487" s="292"/>
      <c r="K487" s="292"/>
      <c r="L487" s="292"/>
      <c r="M487" s="292"/>
      <c r="N487" s="292"/>
      <c r="O487" s="292"/>
      <c r="P487" s="292"/>
      <c r="Q487" s="292">
        <v>12</v>
      </c>
      <c r="R487" s="292"/>
      <c r="S487" s="292"/>
      <c r="T487" s="292"/>
      <c r="U487" s="292"/>
      <c r="V487" s="292"/>
      <c r="W487" s="292"/>
      <c r="X487" s="292"/>
      <c r="Y487" s="292"/>
      <c r="Z487" s="292"/>
      <c r="AA487" s="292"/>
      <c r="AB487" s="292"/>
      <c r="AC487" s="292"/>
      <c r="AD487" s="292"/>
      <c r="AE487" s="422"/>
      <c r="AF487" s="406"/>
      <c r="AG487" s="406"/>
      <c r="AH487" s="406"/>
      <c r="AI487" s="406"/>
      <c r="AJ487" s="406"/>
      <c r="AK487" s="406"/>
      <c r="AL487" s="411"/>
      <c r="AM487" s="411"/>
      <c r="AN487" s="411"/>
      <c r="AO487" s="411"/>
      <c r="AP487" s="411"/>
      <c r="AQ487" s="411"/>
      <c r="AR487" s="411"/>
      <c r="AS487" s="293">
        <f>SUM(AE487:AR487)</f>
        <v>0</v>
      </c>
    </row>
    <row r="488" spans="1:45" ht="15.5" outlineLevel="1">
      <c r="A488" s="521"/>
      <c r="B488" s="427" t="s">
        <v>307</v>
      </c>
      <c r="C488" s="288" t="s">
        <v>163</v>
      </c>
      <c r="D488" s="292"/>
      <c r="E488" s="292"/>
      <c r="F488" s="292"/>
      <c r="G488" s="292"/>
      <c r="H488" s="292"/>
      <c r="I488" s="292"/>
      <c r="J488" s="292"/>
      <c r="K488" s="292"/>
      <c r="L488" s="292"/>
      <c r="M488" s="292"/>
      <c r="N488" s="292"/>
      <c r="O488" s="292"/>
      <c r="P488" s="292"/>
      <c r="Q488" s="292">
        <f>Q487</f>
        <v>12</v>
      </c>
      <c r="R488" s="292"/>
      <c r="S488" s="292"/>
      <c r="T488" s="292"/>
      <c r="U488" s="292"/>
      <c r="V488" s="292"/>
      <c r="W488" s="292"/>
      <c r="X488" s="292"/>
      <c r="Y488" s="292"/>
      <c r="Z488" s="292"/>
      <c r="AA488" s="292"/>
      <c r="AB488" s="292"/>
      <c r="AC488" s="292"/>
      <c r="AD488" s="292"/>
      <c r="AE488" s="407">
        <f t="shared" ref="AE488:AR488" si="1342">AE487</f>
        <v>0</v>
      </c>
      <c r="AF488" s="407">
        <f t="shared" si="1342"/>
        <v>0</v>
      </c>
      <c r="AG488" s="407">
        <f t="shared" si="1342"/>
        <v>0</v>
      </c>
      <c r="AH488" s="407">
        <f t="shared" si="1342"/>
        <v>0</v>
      </c>
      <c r="AI488" s="407">
        <f t="shared" si="1342"/>
        <v>0</v>
      </c>
      <c r="AJ488" s="407">
        <f t="shared" si="1342"/>
        <v>0</v>
      </c>
      <c r="AK488" s="407">
        <f t="shared" si="1342"/>
        <v>0</v>
      </c>
      <c r="AL488" s="407">
        <f t="shared" si="1342"/>
        <v>0</v>
      </c>
      <c r="AM488" s="407">
        <f t="shared" si="1342"/>
        <v>0</v>
      </c>
      <c r="AN488" s="407">
        <f t="shared" si="1342"/>
        <v>0</v>
      </c>
      <c r="AO488" s="407">
        <f t="shared" si="1342"/>
        <v>0</v>
      </c>
      <c r="AP488" s="407">
        <f t="shared" si="1342"/>
        <v>0</v>
      </c>
      <c r="AQ488" s="407">
        <f t="shared" si="1342"/>
        <v>0</v>
      </c>
      <c r="AR488" s="407">
        <f t="shared" si="1342"/>
        <v>0</v>
      </c>
      <c r="AS488" s="303"/>
    </row>
    <row r="489" spans="1:45" ht="15.5" outlineLevel="1">
      <c r="A489" s="521"/>
      <c r="B489" s="520"/>
      <c r="C489" s="297"/>
      <c r="D489" s="288"/>
      <c r="E489" s="288"/>
      <c r="F489" s="288"/>
      <c r="G489" s="288"/>
      <c r="H489" s="288"/>
      <c r="I489" s="288"/>
      <c r="J489" s="288"/>
      <c r="K489" s="288"/>
      <c r="L489" s="288"/>
      <c r="M489" s="288"/>
      <c r="N489" s="288"/>
      <c r="O489" s="288"/>
      <c r="P489" s="288"/>
      <c r="Q489" s="297"/>
      <c r="R489" s="288"/>
      <c r="S489" s="288"/>
      <c r="T489" s="288"/>
      <c r="U489" s="288"/>
      <c r="V489" s="288"/>
      <c r="W489" s="288"/>
      <c r="X489" s="288"/>
      <c r="Y489" s="288"/>
      <c r="Z489" s="288"/>
      <c r="AA489" s="288"/>
      <c r="AB489" s="288"/>
      <c r="AC489" s="288"/>
      <c r="AD489" s="288"/>
      <c r="AE489" s="408"/>
      <c r="AF489" s="408"/>
      <c r="AG489" s="408"/>
      <c r="AH489" s="408"/>
      <c r="AI489" s="408"/>
      <c r="AJ489" s="408"/>
      <c r="AK489" s="408"/>
      <c r="AL489" s="408"/>
      <c r="AM489" s="408"/>
      <c r="AN489" s="408"/>
      <c r="AO489" s="408"/>
      <c r="AP489" s="408"/>
      <c r="AQ489" s="408"/>
      <c r="AR489" s="408"/>
      <c r="AS489" s="303"/>
    </row>
    <row r="490" spans="1:45" ht="15.5" outlineLevel="1">
      <c r="A490" s="521"/>
      <c r="B490" s="513" t="s">
        <v>499</v>
      </c>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418"/>
      <c r="AF490" s="421"/>
      <c r="AG490" s="421"/>
      <c r="AH490" s="421"/>
      <c r="AI490" s="421"/>
      <c r="AJ490" s="421"/>
      <c r="AK490" s="421"/>
      <c r="AL490" s="421"/>
      <c r="AM490" s="421"/>
      <c r="AN490" s="421"/>
      <c r="AO490" s="421"/>
      <c r="AP490" s="421"/>
      <c r="AQ490" s="421"/>
      <c r="AR490" s="421"/>
      <c r="AS490" s="303"/>
    </row>
    <row r="491" spans="1:45" ht="15.5" outlineLevel="1">
      <c r="A491" s="521"/>
      <c r="B491" s="493" t="s">
        <v>495</v>
      </c>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418"/>
      <c r="AF491" s="421"/>
      <c r="AG491" s="421"/>
      <c r="AH491" s="421"/>
      <c r="AI491" s="421"/>
      <c r="AJ491" s="421"/>
      <c r="AK491" s="421"/>
      <c r="AL491" s="421"/>
      <c r="AM491" s="421"/>
      <c r="AN491" s="421"/>
      <c r="AO491" s="421"/>
      <c r="AP491" s="421"/>
      <c r="AQ491" s="421"/>
      <c r="AR491" s="421"/>
      <c r="AS491" s="303"/>
    </row>
    <row r="492" spans="1:45" ht="15.5" outlineLevel="1">
      <c r="A492" s="521">
        <v>21</v>
      </c>
      <c r="B492" s="424" t="s">
        <v>113</v>
      </c>
      <c r="C492" s="288" t="s">
        <v>25</v>
      </c>
      <c r="D492" s="292">
        <f>+'7.  Persistence Report'!AW178</f>
        <v>12382795</v>
      </c>
      <c r="E492" s="292">
        <f>+'7.  Persistence Report'!AX178</f>
        <v>9965298</v>
      </c>
      <c r="F492" s="292">
        <f>+'7.  Persistence Report'!AY178</f>
        <v>9965298</v>
      </c>
      <c r="G492" s="292">
        <f>+'7.  Persistence Report'!AZ178</f>
        <v>9965298</v>
      </c>
      <c r="H492" s="292">
        <f>+'7.  Persistence Report'!BA178</f>
        <v>9965298</v>
      </c>
      <c r="I492" s="292">
        <f>+'7.  Persistence Report'!BB178</f>
        <v>9965298</v>
      </c>
      <c r="J492" s="292">
        <f>+'7.  Persistence Report'!BC178</f>
        <v>9965298</v>
      </c>
      <c r="K492" s="292">
        <f>+'7.  Persistence Report'!BD178</f>
        <v>9965195</v>
      </c>
      <c r="L492" s="292">
        <f>+'7.  Persistence Report'!BE178</f>
        <v>9965195</v>
      </c>
      <c r="M492" s="292">
        <f>+'7.  Persistence Report'!BF178</f>
        <v>9940711</v>
      </c>
      <c r="N492" s="292">
        <f>+'7.  Persistence Report'!BG178</f>
        <v>9732169</v>
      </c>
      <c r="O492" s="292">
        <f>+'7.  Persistence Report'!BH178</f>
        <v>9730571</v>
      </c>
      <c r="P492" s="292">
        <f>+'7.  Persistence Report'!BI178</f>
        <v>9730571</v>
      </c>
      <c r="Q492" s="288"/>
      <c r="R492" s="292">
        <f>+'7.  Persistence Report'!R178</f>
        <v>858</v>
      </c>
      <c r="S492" s="292">
        <f>+'7.  Persistence Report'!S178</f>
        <v>696</v>
      </c>
      <c r="T492" s="292">
        <f>+'7.  Persistence Report'!T178</f>
        <v>696</v>
      </c>
      <c r="U492" s="292">
        <f>+'7.  Persistence Report'!U178</f>
        <v>696</v>
      </c>
      <c r="V492" s="292">
        <f>+'7.  Persistence Report'!V178</f>
        <v>696</v>
      </c>
      <c r="W492" s="292">
        <f>+'7.  Persistence Report'!W178</f>
        <v>696</v>
      </c>
      <c r="X492" s="292">
        <f>+'7.  Persistence Report'!X178</f>
        <v>696</v>
      </c>
      <c r="Y492" s="292">
        <f>+'7.  Persistence Report'!Y178</f>
        <v>696</v>
      </c>
      <c r="Z492" s="292">
        <f>+'7.  Persistence Report'!Z178</f>
        <v>696</v>
      </c>
      <c r="AA492" s="292">
        <f>+'7.  Persistence Report'!AA178</f>
        <v>695</v>
      </c>
      <c r="AB492" s="292">
        <f>+'7.  Persistence Report'!AB178</f>
        <v>652</v>
      </c>
      <c r="AC492" s="292">
        <f>+'7.  Persistence Report'!AC178</f>
        <v>652</v>
      </c>
      <c r="AD492" s="292">
        <f>+'7.  Persistence Report'!AD178</f>
        <v>652</v>
      </c>
      <c r="AE492" s="406">
        <f>+'A. Rate Class Allocations'!AB52</f>
        <v>1</v>
      </c>
      <c r="AF492" s="406"/>
      <c r="AG492" s="406"/>
      <c r="AH492" s="406"/>
      <c r="AI492" s="406"/>
      <c r="AJ492" s="406"/>
      <c r="AK492" s="406"/>
      <c r="AL492" s="406"/>
      <c r="AM492" s="406"/>
      <c r="AN492" s="406"/>
      <c r="AO492" s="406"/>
      <c r="AP492" s="406"/>
      <c r="AQ492" s="406"/>
      <c r="AR492" s="406"/>
      <c r="AS492" s="293">
        <f>SUM(AE492:AR492)</f>
        <v>1</v>
      </c>
    </row>
    <row r="493" spans="1:45" ht="15.5" outlineLevel="1">
      <c r="A493" s="521"/>
      <c r="B493" s="427" t="s">
        <v>307</v>
      </c>
      <c r="C493" s="1217" t="s">
        <v>2776</v>
      </c>
      <c r="D493" s="292">
        <f>+'7.  Persistence Report'!AW188</f>
        <v>17220.640277569993</v>
      </c>
      <c r="E493" s="292">
        <f>+'7.  Persistence Report'!AX188</f>
        <v>17079.075589712866</v>
      </c>
      <c r="F493" s="292">
        <f>+'7.  Persistence Report'!AY188</f>
        <v>17079.075589712866</v>
      </c>
      <c r="G493" s="292">
        <f>+'7.  Persistence Report'!AZ188</f>
        <v>17079.075589712866</v>
      </c>
      <c r="H493" s="292">
        <f>+'7.  Persistence Report'!BA188</f>
        <v>17079.075589712866</v>
      </c>
      <c r="I493" s="292">
        <f>+'7.  Persistence Report'!BB188</f>
        <v>17079.075589712866</v>
      </c>
      <c r="J493" s="292">
        <f>+'7.  Persistence Report'!BC188</f>
        <v>0</v>
      </c>
      <c r="K493" s="292">
        <f>+'7.  Persistence Report'!BD188</f>
        <v>0</v>
      </c>
      <c r="L493" s="292">
        <f>+'7.  Persistence Report'!BE188</f>
        <v>0</v>
      </c>
      <c r="M493" s="292">
        <f>+'7.  Persistence Report'!BF188</f>
        <v>0</v>
      </c>
      <c r="N493" s="292">
        <f>+'7.  Persistence Report'!BG188</f>
        <v>0</v>
      </c>
      <c r="O493" s="292">
        <f>+'7.  Persistence Report'!BH188</f>
        <v>0</v>
      </c>
      <c r="P493" s="292">
        <f>+'7.  Persistence Report'!BI188</f>
        <v>0</v>
      </c>
      <c r="Q493" s="288"/>
      <c r="R493" s="292">
        <f>+'7.  Persistence Report'!R188</f>
        <v>0</v>
      </c>
      <c r="S493" s="292">
        <f>+'7.  Persistence Report'!S188</f>
        <v>0</v>
      </c>
      <c r="T493" s="292">
        <f>+'7.  Persistence Report'!T188</f>
        <v>0</v>
      </c>
      <c r="U493" s="292">
        <f>+'7.  Persistence Report'!U188</f>
        <v>0</v>
      </c>
      <c r="V493" s="292">
        <f>+'7.  Persistence Report'!V188</f>
        <v>0</v>
      </c>
      <c r="W493" s="292">
        <f>+'7.  Persistence Report'!W188</f>
        <v>0</v>
      </c>
      <c r="X493" s="292">
        <f>+'7.  Persistence Report'!X188</f>
        <v>0</v>
      </c>
      <c r="Y493" s="292">
        <f>+'7.  Persistence Report'!Y188</f>
        <v>0</v>
      </c>
      <c r="Z493" s="292">
        <f>+'7.  Persistence Report'!Z188</f>
        <v>0</v>
      </c>
      <c r="AA493" s="292">
        <f>+'7.  Persistence Report'!AA188</f>
        <v>0</v>
      </c>
      <c r="AB493" s="292">
        <f>+'7.  Persistence Report'!AB188</f>
        <v>0</v>
      </c>
      <c r="AC493" s="292">
        <f>+'7.  Persistence Report'!AC188</f>
        <v>0</v>
      </c>
      <c r="AD493" s="292">
        <f>+'7.  Persistence Report'!AD188</f>
        <v>0</v>
      </c>
      <c r="AE493" s="407">
        <f>AE492</f>
        <v>1</v>
      </c>
      <c r="AF493" s="407">
        <f t="shared" ref="AF493" si="1343">AF492</f>
        <v>0</v>
      </c>
      <c r="AG493" s="407">
        <f t="shared" ref="AG493" si="1344">AG492</f>
        <v>0</v>
      </c>
      <c r="AH493" s="407">
        <f t="shared" ref="AH493" si="1345">AH492</f>
        <v>0</v>
      </c>
      <c r="AI493" s="407">
        <f t="shared" ref="AI493" si="1346">AI492</f>
        <v>0</v>
      </c>
      <c r="AJ493" s="407">
        <f t="shared" ref="AJ493" si="1347">AJ492</f>
        <v>0</v>
      </c>
      <c r="AK493" s="407">
        <f t="shared" ref="AK493" si="1348">AK492</f>
        <v>0</v>
      </c>
      <c r="AL493" s="407">
        <f t="shared" ref="AL493" si="1349">AL492</f>
        <v>0</v>
      </c>
      <c r="AM493" s="407">
        <f t="shared" ref="AM493" si="1350">AM492</f>
        <v>0</v>
      </c>
      <c r="AN493" s="407">
        <f t="shared" ref="AN493" si="1351">AN492</f>
        <v>0</v>
      </c>
      <c r="AO493" s="407">
        <f t="shared" ref="AO493" si="1352">AO492</f>
        <v>0</v>
      </c>
      <c r="AP493" s="407">
        <f t="shared" ref="AP493" si="1353">AP492</f>
        <v>0</v>
      </c>
      <c r="AQ493" s="407">
        <f t="shared" ref="AQ493" si="1354">AQ492</f>
        <v>0</v>
      </c>
      <c r="AR493" s="407">
        <f t="shared" ref="AR493" si="1355">AR492</f>
        <v>0</v>
      </c>
      <c r="AS493" s="303"/>
    </row>
    <row r="494" spans="1:45" ht="15.5" outlineLevel="1">
      <c r="A494" s="521"/>
      <c r="B494" s="427"/>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88"/>
      <c r="AE494" s="418"/>
      <c r="AF494" s="421"/>
      <c r="AG494" s="421"/>
      <c r="AH494" s="421"/>
      <c r="AI494" s="421"/>
      <c r="AJ494" s="421"/>
      <c r="AK494" s="421"/>
      <c r="AL494" s="421"/>
      <c r="AM494" s="421"/>
      <c r="AN494" s="421"/>
      <c r="AO494" s="421"/>
      <c r="AP494" s="421"/>
      <c r="AQ494" s="421"/>
      <c r="AR494" s="421"/>
      <c r="AS494" s="303"/>
    </row>
    <row r="495" spans="1:45" s="1209" customFormat="1" ht="15.5" outlineLevel="1">
      <c r="A495" s="1218" t="s">
        <v>2821</v>
      </c>
      <c r="B495" s="1234" t="s">
        <v>2822</v>
      </c>
      <c r="C495" s="1231" t="s">
        <v>25</v>
      </c>
      <c r="D495" s="1204">
        <f>+'7.  Persistence Report'!AW179</f>
        <v>11563559</v>
      </c>
      <c r="E495" s="1204">
        <f>+'7.  Persistence Report'!AX179</f>
        <v>8374196</v>
      </c>
      <c r="F495" s="1204">
        <f>+'7.  Persistence Report'!AY179</f>
        <v>8374196</v>
      </c>
      <c r="G495" s="1204">
        <f>+'7.  Persistence Report'!AZ179</f>
        <v>8374196</v>
      </c>
      <c r="H495" s="1204">
        <f>+'7.  Persistence Report'!BA179</f>
        <v>8374196</v>
      </c>
      <c r="I495" s="1204">
        <f>+'7.  Persistence Report'!BB179</f>
        <v>8374196</v>
      </c>
      <c r="J495" s="1204">
        <f>+'7.  Persistence Report'!BC179</f>
        <v>8374196</v>
      </c>
      <c r="K495" s="1204">
        <f>+'7.  Persistence Report'!BD179</f>
        <v>8374034</v>
      </c>
      <c r="L495" s="1204">
        <f>+'7.  Persistence Report'!BE179</f>
        <v>8374034</v>
      </c>
      <c r="M495" s="1204">
        <f>+'7.  Persistence Report'!BF179</f>
        <v>8374034</v>
      </c>
      <c r="N495" s="1204">
        <f>+'7.  Persistence Report'!BG179</f>
        <v>8221576</v>
      </c>
      <c r="O495" s="1204">
        <f>+'7.  Persistence Report'!BH179</f>
        <v>8207245</v>
      </c>
      <c r="P495" s="1204">
        <f>+'7.  Persistence Report'!BI179</f>
        <v>8207245</v>
      </c>
      <c r="Q495" s="1203"/>
      <c r="R495" s="1204">
        <f>+'7.  Persistence Report'!R179</f>
        <v>793</v>
      </c>
      <c r="S495" s="1204">
        <f>+'7.  Persistence Report'!S179</f>
        <v>579</v>
      </c>
      <c r="T495" s="1204">
        <f>+'7.  Persistence Report'!T179</f>
        <v>579</v>
      </c>
      <c r="U495" s="1204">
        <f>+'7.  Persistence Report'!U179</f>
        <v>579</v>
      </c>
      <c r="V495" s="1204">
        <f>+'7.  Persistence Report'!V179</f>
        <v>579</v>
      </c>
      <c r="W495" s="1204">
        <f>+'7.  Persistence Report'!W179</f>
        <v>579</v>
      </c>
      <c r="X495" s="1204">
        <f>+'7.  Persistence Report'!X179</f>
        <v>579</v>
      </c>
      <c r="Y495" s="1204">
        <f>+'7.  Persistence Report'!Y179</f>
        <v>579</v>
      </c>
      <c r="Z495" s="1204">
        <f>+'7.  Persistence Report'!Z179</f>
        <v>579</v>
      </c>
      <c r="AA495" s="1204">
        <f>+'7.  Persistence Report'!AA179</f>
        <v>579</v>
      </c>
      <c r="AB495" s="1204">
        <f>+'7.  Persistence Report'!AB179</f>
        <v>548</v>
      </c>
      <c r="AC495" s="1204">
        <f>+'7.  Persistence Report'!AC179</f>
        <v>548</v>
      </c>
      <c r="AD495" s="1204">
        <f>+'7.  Persistence Report'!AD179</f>
        <v>548</v>
      </c>
      <c r="AE495" s="1206">
        <f>+'A. Rate Class Allocations'!AB53</f>
        <v>1</v>
      </c>
      <c r="AF495" s="1206"/>
      <c r="AG495" s="1206"/>
      <c r="AH495" s="1206"/>
      <c r="AI495" s="1206"/>
      <c r="AJ495" s="1206"/>
      <c r="AK495" s="1206"/>
      <c r="AL495" s="1206"/>
      <c r="AM495" s="1206"/>
      <c r="AN495" s="1206"/>
      <c r="AO495" s="1206"/>
      <c r="AP495" s="1206"/>
      <c r="AQ495" s="1206"/>
      <c r="AR495" s="1206"/>
      <c r="AS495" s="1208">
        <f>SUM(AE495:AR495)</f>
        <v>1</v>
      </c>
    </row>
    <row r="496" spans="1:45" s="1209" customFormat="1" ht="15.5" outlineLevel="1">
      <c r="A496" s="1218"/>
      <c r="B496" s="1235" t="s">
        <v>307</v>
      </c>
      <c r="C496" s="1231" t="s">
        <v>163</v>
      </c>
      <c r="D496" s="1204"/>
      <c r="E496" s="1204"/>
      <c r="F496" s="1204"/>
      <c r="G496" s="1204"/>
      <c r="H496" s="1204"/>
      <c r="I496" s="1204"/>
      <c r="J496" s="1204"/>
      <c r="K496" s="1204"/>
      <c r="L496" s="1204"/>
      <c r="M496" s="1204"/>
      <c r="N496" s="1204"/>
      <c r="O496" s="1204"/>
      <c r="P496" s="1204"/>
      <c r="Q496" s="1203"/>
      <c r="R496" s="1204"/>
      <c r="S496" s="1204"/>
      <c r="T496" s="1204"/>
      <c r="U496" s="1204"/>
      <c r="V496" s="1204"/>
      <c r="W496" s="1204"/>
      <c r="X496" s="1204"/>
      <c r="Y496" s="1204"/>
      <c r="Z496" s="1204"/>
      <c r="AA496" s="1204"/>
      <c r="AB496" s="1204"/>
      <c r="AC496" s="1204"/>
      <c r="AD496" s="1204"/>
      <c r="AE496" s="1220">
        <f>AE495</f>
        <v>1</v>
      </c>
      <c r="AF496" s="1220">
        <f t="shared" ref="AF496:AR496" si="1356">AF495</f>
        <v>0</v>
      </c>
      <c r="AG496" s="1220">
        <f t="shared" si="1356"/>
        <v>0</v>
      </c>
      <c r="AH496" s="1220">
        <f t="shared" si="1356"/>
        <v>0</v>
      </c>
      <c r="AI496" s="1220">
        <f t="shared" si="1356"/>
        <v>0</v>
      </c>
      <c r="AJ496" s="1220">
        <f t="shared" si="1356"/>
        <v>0</v>
      </c>
      <c r="AK496" s="1220">
        <f t="shared" si="1356"/>
        <v>0</v>
      </c>
      <c r="AL496" s="1220">
        <f t="shared" si="1356"/>
        <v>0</v>
      </c>
      <c r="AM496" s="1220">
        <f t="shared" si="1356"/>
        <v>0</v>
      </c>
      <c r="AN496" s="1220">
        <f t="shared" si="1356"/>
        <v>0</v>
      </c>
      <c r="AO496" s="1220">
        <f t="shared" si="1356"/>
        <v>0</v>
      </c>
      <c r="AP496" s="1220">
        <f t="shared" si="1356"/>
        <v>0</v>
      </c>
      <c r="AQ496" s="1220">
        <f t="shared" si="1356"/>
        <v>0</v>
      </c>
      <c r="AR496" s="1220">
        <f t="shared" si="1356"/>
        <v>0</v>
      </c>
      <c r="AS496" s="1221"/>
    </row>
    <row r="497" spans="1:45" s="1209" customFormat="1" ht="15.5" outlineLevel="1">
      <c r="A497" s="1218"/>
      <c r="B497" s="1219"/>
      <c r="C497" s="1203"/>
      <c r="D497" s="1203"/>
      <c r="E497" s="1203"/>
      <c r="F497" s="1203"/>
      <c r="G497" s="1203"/>
      <c r="H497" s="1203"/>
      <c r="I497" s="1203"/>
      <c r="J497" s="1203"/>
      <c r="K497" s="1203"/>
      <c r="L497" s="1203"/>
      <c r="M497" s="1203"/>
      <c r="N497" s="1203"/>
      <c r="O497" s="1203"/>
      <c r="P497" s="1203"/>
      <c r="Q497" s="1203"/>
      <c r="R497" s="1203"/>
      <c r="S497" s="1203"/>
      <c r="T497" s="1203"/>
      <c r="U497" s="1203"/>
      <c r="V497" s="1203"/>
      <c r="W497" s="1203"/>
      <c r="X497" s="1203"/>
      <c r="Y497" s="1203"/>
      <c r="Z497" s="1203"/>
      <c r="AA497" s="1203"/>
      <c r="AB497" s="1203"/>
      <c r="AC497" s="1203"/>
      <c r="AD497" s="1203"/>
      <c r="AE497" s="1222"/>
      <c r="AF497" s="1222"/>
      <c r="AG497" s="1222"/>
      <c r="AH497" s="1222"/>
      <c r="AI497" s="1222"/>
      <c r="AJ497" s="1222"/>
      <c r="AK497" s="1222"/>
      <c r="AL497" s="1222"/>
      <c r="AM497" s="1222"/>
      <c r="AN497" s="1222"/>
      <c r="AO497" s="1222"/>
      <c r="AP497" s="1222"/>
      <c r="AQ497" s="1222"/>
      <c r="AR497" s="1222"/>
      <c r="AS497" s="1221"/>
    </row>
    <row r="498" spans="1:45" ht="15.5" outlineLevel="1">
      <c r="A498" s="521">
        <v>22</v>
      </c>
      <c r="B498" s="424" t="s">
        <v>114</v>
      </c>
      <c r="C498" s="288" t="s">
        <v>25</v>
      </c>
      <c r="D498" s="292">
        <f>+'7.  Persistence Report'!AW180</f>
        <v>1696966</v>
      </c>
      <c r="E498" s="292">
        <f>+'7.  Persistence Report'!AX180</f>
        <v>1696966</v>
      </c>
      <c r="F498" s="292">
        <f>+'7.  Persistence Report'!AY180</f>
        <v>1696966</v>
      </c>
      <c r="G498" s="292">
        <f>+'7.  Persistence Report'!AZ180</f>
        <v>1696966</v>
      </c>
      <c r="H498" s="292">
        <f>+'7.  Persistence Report'!BA180</f>
        <v>1696966</v>
      </c>
      <c r="I498" s="292">
        <f>+'7.  Persistence Report'!BB180</f>
        <v>1696966</v>
      </c>
      <c r="J498" s="292">
        <f>+'7.  Persistence Report'!BC180</f>
        <v>1696966</v>
      </c>
      <c r="K498" s="292">
        <f>+'7.  Persistence Report'!BD180</f>
        <v>1696966</v>
      </c>
      <c r="L498" s="292">
        <f>+'7.  Persistence Report'!BE180</f>
        <v>1696966</v>
      </c>
      <c r="M498" s="292">
        <f>+'7.  Persistence Report'!BF180</f>
        <v>1696966</v>
      </c>
      <c r="N498" s="292">
        <f>+'7.  Persistence Report'!BG180</f>
        <v>1696966</v>
      </c>
      <c r="O498" s="292">
        <f>+'7.  Persistence Report'!BH180</f>
        <v>1696966</v>
      </c>
      <c r="P498" s="292">
        <f>+'7.  Persistence Report'!BI180</f>
        <v>1696966</v>
      </c>
      <c r="Q498" s="288"/>
      <c r="R498" s="292">
        <f>+'7.  Persistence Report'!R180</f>
        <v>498</v>
      </c>
      <c r="S498" s="292">
        <f>+'7.  Persistence Report'!S180</f>
        <v>498</v>
      </c>
      <c r="T498" s="292">
        <f>+'7.  Persistence Report'!T180</f>
        <v>498</v>
      </c>
      <c r="U498" s="292">
        <f>+'7.  Persistence Report'!U180</f>
        <v>498</v>
      </c>
      <c r="V498" s="292">
        <f>+'7.  Persistence Report'!V180</f>
        <v>498</v>
      </c>
      <c r="W498" s="292">
        <f>+'7.  Persistence Report'!W180</f>
        <v>498</v>
      </c>
      <c r="X498" s="292">
        <f>+'7.  Persistence Report'!X180</f>
        <v>498</v>
      </c>
      <c r="Y498" s="292">
        <f>+'7.  Persistence Report'!Y180</f>
        <v>498</v>
      </c>
      <c r="Z498" s="292">
        <f>+'7.  Persistence Report'!Z180</f>
        <v>498</v>
      </c>
      <c r="AA498" s="292">
        <f>+'7.  Persistence Report'!AA180</f>
        <v>498</v>
      </c>
      <c r="AB498" s="292">
        <f>+'7.  Persistence Report'!AB180</f>
        <v>498</v>
      </c>
      <c r="AC498" s="292">
        <f>+'7.  Persistence Report'!AC180</f>
        <v>498</v>
      </c>
      <c r="AD498" s="292">
        <f>+'7.  Persistence Report'!AD180</f>
        <v>498</v>
      </c>
      <c r="AE498" s="406">
        <f>+'A. Rate Class Allocations'!AB54</f>
        <v>1</v>
      </c>
      <c r="AF498" s="406"/>
      <c r="AG498" s="406"/>
      <c r="AH498" s="406"/>
      <c r="AI498" s="406"/>
      <c r="AJ498" s="406"/>
      <c r="AK498" s="406"/>
      <c r="AL498" s="406"/>
      <c r="AM498" s="406"/>
      <c r="AN498" s="406"/>
      <c r="AO498" s="406"/>
      <c r="AP498" s="406"/>
      <c r="AQ498" s="406"/>
      <c r="AR498" s="406"/>
      <c r="AS498" s="293">
        <f>SUM(AE498:AR498)</f>
        <v>1</v>
      </c>
    </row>
    <row r="499" spans="1:45" ht="15.5" outlineLevel="1">
      <c r="A499" s="521"/>
      <c r="B499" s="427" t="s">
        <v>307</v>
      </c>
      <c r="C499" s="1217" t="s">
        <v>2776</v>
      </c>
      <c r="D499" s="292">
        <f>+'7.  Persistence Report'!AW189</f>
        <v>71392.506536026398</v>
      </c>
      <c r="E499" s="292">
        <f>+'7.  Persistence Report'!AX189</f>
        <v>71392.506536026398</v>
      </c>
      <c r="F499" s="292">
        <f>+'7.  Persistence Report'!AY189</f>
        <v>71392.506536026398</v>
      </c>
      <c r="G499" s="292">
        <f>+'7.  Persistence Report'!AZ189</f>
        <v>71392.506536026398</v>
      </c>
      <c r="H499" s="292">
        <f>+'7.  Persistence Report'!BA189</f>
        <v>71392.506536026398</v>
      </c>
      <c r="I499" s="292">
        <f>+'7.  Persistence Report'!BB189</f>
        <v>71392.506536026398</v>
      </c>
      <c r="J499" s="292">
        <f>+'7.  Persistence Report'!BC189</f>
        <v>0</v>
      </c>
      <c r="K499" s="292">
        <f>+'7.  Persistence Report'!BD189</f>
        <v>0</v>
      </c>
      <c r="L499" s="292">
        <f>+'7.  Persistence Report'!BE189</f>
        <v>0</v>
      </c>
      <c r="M499" s="292">
        <f>+'7.  Persistence Report'!BF189</f>
        <v>0</v>
      </c>
      <c r="N499" s="292">
        <f>+'7.  Persistence Report'!BG189</f>
        <v>0</v>
      </c>
      <c r="O499" s="292">
        <f>+'7.  Persistence Report'!BH189</f>
        <v>0</v>
      </c>
      <c r="P499" s="292">
        <f>+'7.  Persistence Report'!BI189</f>
        <v>0</v>
      </c>
      <c r="Q499" s="288"/>
      <c r="R499" s="292">
        <f>+'7.  Persistence Report'!R189</f>
        <v>0</v>
      </c>
      <c r="S499" s="292">
        <f>+'7.  Persistence Report'!S189</f>
        <v>0</v>
      </c>
      <c r="T499" s="292">
        <f>+'7.  Persistence Report'!T189</f>
        <v>0</v>
      </c>
      <c r="U499" s="292">
        <f>+'7.  Persistence Report'!U189</f>
        <v>0</v>
      </c>
      <c r="V499" s="292">
        <f>+'7.  Persistence Report'!V189</f>
        <v>0</v>
      </c>
      <c r="W499" s="292">
        <f>+'7.  Persistence Report'!W189</f>
        <v>0</v>
      </c>
      <c r="X499" s="292">
        <f>+'7.  Persistence Report'!X189</f>
        <v>0</v>
      </c>
      <c r="Y499" s="292">
        <f>+'7.  Persistence Report'!Y189</f>
        <v>0</v>
      </c>
      <c r="Z499" s="292">
        <f>+'7.  Persistence Report'!Z189</f>
        <v>0</v>
      </c>
      <c r="AA499" s="292">
        <f>+'7.  Persistence Report'!AA189</f>
        <v>0</v>
      </c>
      <c r="AB499" s="292">
        <f>+'7.  Persistence Report'!AB189</f>
        <v>0</v>
      </c>
      <c r="AC499" s="292">
        <f>+'7.  Persistence Report'!AC189</f>
        <v>0</v>
      </c>
      <c r="AD499" s="292">
        <f>+'7.  Persistence Report'!AD189</f>
        <v>0</v>
      </c>
      <c r="AE499" s="407">
        <f>AE498</f>
        <v>1</v>
      </c>
      <c r="AF499" s="407">
        <f t="shared" ref="AF499" si="1357">AF498</f>
        <v>0</v>
      </c>
      <c r="AG499" s="407">
        <f t="shared" ref="AG499" si="1358">AG498</f>
        <v>0</v>
      </c>
      <c r="AH499" s="407">
        <f t="shared" ref="AH499" si="1359">AH498</f>
        <v>0</v>
      </c>
      <c r="AI499" s="407">
        <f t="shared" ref="AI499" si="1360">AI498</f>
        <v>0</v>
      </c>
      <c r="AJ499" s="407">
        <f t="shared" ref="AJ499" si="1361">AJ498</f>
        <v>0</v>
      </c>
      <c r="AK499" s="407">
        <f t="shared" ref="AK499" si="1362">AK498</f>
        <v>0</v>
      </c>
      <c r="AL499" s="407">
        <f t="shared" ref="AL499" si="1363">AL498</f>
        <v>0</v>
      </c>
      <c r="AM499" s="407">
        <f t="shared" ref="AM499" si="1364">AM498</f>
        <v>0</v>
      </c>
      <c r="AN499" s="407">
        <f t="shared" ref="AN499" si="1365">AN498</f>
        <v>0</v>
      </c>
      <c r="AO499" s="407">
        <f t="shared" ref="AO499" si="1366">AO498</f>
        <v>0</v>
      </c>
      <c r="AP499" s="407">
        <f t="shared" ref="AP499" si="1367">AP498</f>
        <v>0</v>
      </c>
      <c r="AQ499" s="407">
        <f t="shared" ref="AQ499" si="1368">AQ498</f>
        <v>0</v>
      </c>
      <c r="AR499" s="407">
        <f t="shared" ref="AR499" si="1369">AR498</f>
        <v>0</v>
      </c>
      <c r="AS499" s="303"/>
    </row>
    <row r="500" spans="1:45" ht="15.5" outlineLevel="1">
      <c r="A500" s="521"/>
      <c r="B500" s="427"/>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418"/>
      <c r="AF500" s="421"/>
      <c r="AG500" s="421"/>
      <c r="AH500" s="421"/>
      <c r="AI500" s="421"/>
      <c r="AJ500" s="421"/>
      <c r="AK500" s="421"/>
      <c r="AL500" s="421"/>
      <c r="AM500" s="421"/>
      <c r="AN500" s="421"/>
      <c r="AO500" s="421"/>
      <c r="AP500" s="421"/>
      <c r="AQ500" s="421"/>
      <c r="AR500" s="421"/>
      <c r="AS500" s="303"/>
    </row>
    <row r="501" spans="1:45" ht="15.5" outlineLevel="1">
      <c r="A501" s="521">
        <v>23</v>
      </c>
      <c r="B501" s="424" t="s">
        <v>115</v>
      </c>
      <c r="C501" s="288" t="s">
        <v>25</v>
      </c>
      <c r="D501" s="292"/>
      <c r="E501" s="292"/>
      <c r="F501" s="292"/>
      <c r="G501" s="292"/>
      <c r="H501" s="292"/>
      <c r="I501" s="292"/>
      <c r="J501" s="292"/>
      <c r="K501" s="292"/>
      <c r="L501" s="292"/>
      <c r="M501" s="292"/>
      <c r="N501" s="292"/>
      <c r="O501" s="292"/>
      <c r="P501" s="292"/>
      <c r="Q501" s="288"/>
      <c r="R501" s="292"/>
      <c r="S501" s="292"/>
      <c r="T501" s="292"/>
      <c r="U501" s="292"/>
      <c r="V501" s="292"/>
      <c r="W501" s="292"/>
      <c r="X501" s="292"/>
      <c r="Y501" s="292"/>
      <c r="Z501" s="292"/>
      <c r="AA501" s="292"/>
      <c r="AB501" s="292"/>
      <c r="AC501" s="292"/>
      <c r="AD501" s="292"/>
      <c r="AE501" s="406"/>
      <c r="AF501" s="406"/>
      <c r="AG501" s="406"/>
      <c r="AH501" s="406"/>
      <c r="AI501" s="406"/>
      <c r="AJ501" s="406"/>
      <c r="AK501" s="406"/>
      <c r="AL501" s="406"/>
      <c r="AM501" s="406"/>
      <c r="AN501" s="406"/>
      <c r="AO501" s="406"/>
      <c r="AP501" s="406"/>
      <c r="AQ501" s="406"/>
      <c r="AR501" s="406"/>
      <c r="AS501" s="293">
        <f>SUM(AE501:AR501)</f>
        <v>0</v>
      </c>
    </row>
    <row r="502" spans="1:45" ht="15.5" outlineLevel="1">
      <c r="A502" s="521"/>
      <c r="B502" s="427" t="s">
        <v>307</v>
      </c>
      <c r="C502" s="288" t="s">
        <v>163</v>
      </c>
      <c r="D502" s="292"/>
      <c r="E502" s="292"/>
      <c r="F502" s="292"/>
      <c r="G502" s="292"/>
      <c r="H502" s="292"/>
      <c r="I502" s="292"/>
      <c r="J502" s="292"/>
      <c r="K502" s="292"/>
      <c r="L502" s="292"/>
      <c r="M502" s="292"/>
      <c r="N502" s="292"/>
      <c r="O502" s="292"/>
      <c r="P502" s="292"/>
      <c r="Q502" s="288"/>
      <c r="R502" s="292"/>
      <c r="S502" s="292"/>
      <c r="T502" s="292"/>
      <c r="U502" s="292"/>
      <c r="V502" s="292"/>
      <c r="W502" s="292"/>
      <c r="X502" s="292"/>
      <c r="Y502" s="292"/>
      <c r="Z502" s="292"/>
      <c r="AA502" s="292"/>
      <c r="AB502" s="292"/>
      <c r="AC502" s="292"/>
      <c r="AD502" s="292"/>
      <c r="AE502" s="407">
        <f>AE501</f>
        <v>0</v>
      </c>
      <c r="AF502" s="407">
        <f t="shared" ref="AF502" si="1370">AF501</f>
        <v>0</v>
      </c>
      <c r="AG502" s="407">
        <f t="shared" ref="AG502" si="1371">AG501</f>
        <v>0</v>
      </c>
      <c r="AH502" s="407">
        <f t="shared" ref="AH502" si="1372">AH501</f>
        <v>0</v>
      </c>
      <c r="AI502" s="407">
        <f t="shared" ref="AI502" si="1373">AI501</f>
        <v>0</v>
      </c>
      <c r="AJ502" s="407">
        <f t="shared" ref="AJ502" si="1374">AJ501</f>
        <v>0</v>
      </c>
      <c r="AK502" s="407">
        <f t="shared" ref="AK502" si="1375">AK501</f>
        <v>0</v>
      </c>
      <c r="AL502" s="407">
        <f t="shared" ref="AL502" si="1376">AL501</f>
        <v>0</v>
      </c>
      <c r="AM502" s="407">
        <f t="shared" ref="AM502" si="1377">AM501</f>
        <v>0</v>
      </c>
      <c r="AN502" s="407">
        <f t="shared" ref="AN502" si="1378">AN501</f>
        <v>0</v>
      </c>
      <c r="AO502" s="407">
        <f t="shared" ref="AO502" si="1379">AO501</f>
        <v>0</v>
      </c>
      <c r="AP502" s="407">
        <f t="shared" ref="AP502" si="1380">AP501</f>
        <v>0</v>
      </c>
      <c r="AQ502" s="407">
        <f t="shared" ref="AQ502" si="1381">AQ501</f>
        <v>0</v>
      </c>
      <c r="AR502" s="407">
        <f t="shared" ref="AR502" si="1382">AR501</f>
        <v>0</v>
      </c>
      <c r="AS502" s="303"/>
    </row>
    <row r="503" spans="1:45" ht="15.5" outlineLevel="1">
      <c r="A503" s="521"/>
      <c r="B503" s="426"/>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418"/>
      <c r="AF503" s="421"/>
      <c r="AG503" s="421"/>
      <c r="AH503" s="421"/>
      <c r="AI503" s="421"/>
      <c r="AJ503" s="421"/>
      <c r="AK503" s="421"/>
      <c r="AL503" s="421"/>
      <c r="AM503" s="421"/>
      <c r="AN503" s="421"/>
      <c r="AO503" s="421"/>
      <c r="AP503" s="421"/>
      <c r="AQ503" s="421"/>
      <c r="AR503" s="421"/>
      <c r="AS503" s="303"/>
    </row>
    <row r="504" spans="1:45" ht="15.5" outlineLevel="1">
      <c r="A504" s="521">
        <v>24</v>
      </c>
      <c r="B504" s="424" t="s">
        <v>116</v>
      </c>
      <c r="C504" s="288" t="s">
        <v>25</v>
      </c>
      <c r="D504" s="292">
        <f>+'7.  Persistence Report'!AW181</f>
        <v>961795</v>
      </c>
      <c r="E504" s="292">
        <f>+'7.  Persistence Report'!AX181</f>
        <v>961795</v>
      </c>
      <c r="F504" s="292">
        <f>+'7.  Persistence Report'!AY181</f>
        <v>961795</v>
      </c>
      <c r="G504" s="292">
        <f>+'7.  Persistence Report'!AZ181</f>
        <v>961795</v>
      </c>
      <c r="H504" s="292">
        <f>+'7.  Persistence Report'!BA181</f>
        <v>961795</v>
      </c>
      <c r="I504" s="292">
        <f>+'7.  Persistence Report'!BB181</f>
        <v>961795</v>
      </c>
      <c r="J504" s="292">
        <f>+'7.  Persistence Report'!BC181</f>
        <v>961795</v>
      </c>
      <c r="K504" s="292">
        <f>+'7.  Persistence Report'!BD181</f>
        <v>961795</v>
      </c>
      <c r="L504" s="292">
        <f>+'7.  Persistence Report'!BE181</f>
        <v>961795</v>
      </c>
      <c r="M504" s="292">
        <f>+'7.  Persistence Report'!BF181</f>
        <v>955553</v>
      </c>
      <c r="N504" s="292">
        <f>+'7.  Persistence Report'!BG181</f>
        <v>955553</v>
      </c>
      <c r="O504" s="292">
        <f>+'7.  Persistence Report'!BH181</f>
        <v>955553</v>
      </c>
      <c r="P504" s="292">
        <f>+'7.  Persistence Report'!BI181</f>
        <v>936042</v>
      </c>
      <c r="Q504" s="288"/>
      <c r="R504" s="292">
        <f>+'7.  Persistence Report'!R181</f>
        <v>76</v>
      </c>
      <c r="S504" s="292">
        <f>+'7.  Persistence Report'!S181</f>
        <v>76</v>
      </c>
      <c r="T504" s="292">
        <f>+'7.  Persistence Report'!T181</f>
        <v>76</v>
      </c>
      <c r="U504" s="292">
        <f>+'7.  Persistence Report'!U181</f>
        <v>76</v>
      </c>
      <c r="V504" s="292">
        <f>+'7.  Persistence Report'!V181</f>
        <v>76</v>
      </c>
      <c r="W504" s="292">
        <f>+'7.  Persistence Report'!W181</f>
        <v>76</v>
      </c>
      <c r="X504" s="292">
        <f>+'7.  Persistence Report'!X181</f>
        <v>76</v>
      </c>
      <c r="Y504" s="292">
        <f>+'7.  Persistence Report'!Y181</f>
        <v>76</v>
      </c>
      <c r="Z504" s="292">
        <f>+'7.  Persistence Report'!Z181</f>
        <v>76</v>
      </c>
      <c r="AA504" s="292">
        <f>+'7.  Persistence Report'!AA181</f>
        <v>69</v>
      </c>
      <c r="AB504" s="292">
        <f>+'7.  Persistence Report'!AB181</f>
        <v>69</v>
      </c>
      <c r="AC504" s="292">
        <f>+'7.  Persistence Report'!AC181</f>
        <v>69</v>
      </c>
      <c r="AD504" s="292">
        <f>+'7.  Persistence Report'!AD181</f>
        <v>65</v>
      </c>
      <c r="AE504" s="406">
        <f>+'A. Rate Class Allocations'!AB55</f>
        <v>1</v>
      </c>
      <c r="AF504" s="406"/>
      <c r="AG504" s="406"/>
      <c r="AH504" s="406"/>
      <c r="AI504" s="406"/>
      <c r="AJ504" s="406"/>
      <c r="AK504" s="406"/>
      <c r="AL504" s="406"/>
      <c r="AM504" s="406"/>
      <c r="AN504" s="406"/>
      <c r="AO504" s="406"/>
      <c r="AP504" s="406"/>
      <c r="AQ504" s="406"/>
      <c r="AR504" s="406"/>
      <c r="AS504" s="293">
        <f>SUM(AE504:AR504)</f>
        <v>1</v>
      </c>
    </row>
    <row r="505" spans="1:45" ht="15.5" outlineLevel="1">
      <c r="A505" s="521"/>
      <c r="B505" s="427" t="s">
        <v>307</v>
      </c>
      <c r="C505" s="288" t="s">
        <v>163</v>
      </c>
      <c r="D505" s="292"/>
      <c r="E505" s="292"/>
      <c r="F505" s="292"/>
      <c r="G505" s="292"/>
      <c r="H505" s="292"/>
      <c r="I505" s="292"/>
      <c r="J505" s="292"/>
      <c r="K505" s="292"/>
      <c r="L505" s="292"/>
      <c r="M505" s="292"/>
      <c r="N505" s="292"/>
      <c r="O505" s="292"/>
      <c r="P505" s="292"/>
      <c r="Q505" s="288"/>
      <c r="R505" s="292"/>
      <c r="S505" s="292"/>
      <c r="T505" s="292"/>
      <c r="U505" s="292"/>
      <c r="V505" s="292"/>
      <c r="W505" s="292"/>
      <c r="X505" s="292"/>
      <c r="Y505" s="292"/>
      <c r="Z505" s="292"/>
      <c r="AA505" s="292"/>
      <c r="AB505" s="292"/>
      <c r="AC505" s="292"/>
      <c r="AD505" s="292"/>
      <c r="AE505" s="407">
        <f>AE504</f>
        <v>1</v>
      </c>
      <c r="AF505" s="407">
        <f t="shared" ref="AF505" si="1383">AF504</f>
        <v>0</v>
      </c>
      <c r="AG505" s="407">
        <f t="shared" ref="AG505" si="1384">AG504</f>
        <v>0</v>
      </c>
      <c r="AH505" s="407">
        <f t="shared" ref="AH505" si="1385">AH504</f>
        <v>0</v>
      </c>
      <c r="AI505" s="407">
        <f t="shared" ref="AI505" si="1386">AI504</f>
        <v>0</v>
      </c>
      <c r="AJ505" s="407">
        <f t="shared" ref="AJ505" si="1387">AJ504</f>
        <v>0</v>
      </c>
      <c r="AK505" s="407">
        <f t="shared" ref="AK505" si="1388">AK504</f>
        <v>0</v>
      </c>
      <c r="AL505" s="407">
        <f t="shared" ref="AL505" si="1389">AL504</f>
        <v>0</v>
      </c>
      <c r="AM505" s="407">
        <f t="shared" ref="AM505" si="1390">AM504</f>
        <v>0</v>
      </c>
      <c r="AN505" s="407">
        <f t="shared" ref="AN505" si="1391">AN504</f>
        <v>0</v>
      </c>
      <c r="AO505" s="407">
        <f t="shared" ref="AO505" si="1392">AO504</f>
        <v>0</v>
      </c>
      <c r="AP505" s="407">
        <f t="shared" ref="AP505" si="1393">AP504</f>
        <v>0</v>
      </c>
      <c r="AQ505" s="407">
        <f t="shared" ref="AQ505" si="1394">AQ504</f>
        <v>0</v>
      </c>
      <c r="AR505" s="407">
        <f t="shared" ref="AR505" si="1395">AR504</f>
        <v>0</v>
      </c>
      <c r="AS505" s="303"/>
    </row>
    <row r="506" spans="1:45" ht="15.5" outlineLevel="1">
      <c r="A506" s="521"/>
      <c r="B506" s="427"/>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408"/>
      <c r="AF506" s="421"/>
      <c r="AG506" s="421"/>
      <c r="AH506" s="421"/>
      <c r="AI506" s="421"/>
      <c r="AJ506" s="421"/>
      <c r="AK506" s="421"/>
      <c r="AL506" s="421"/>
      <c r="AM506" s="421"/>
      <c r="AN506" s="421"/>
      <c r="AO506" s="421"/>
      <c r="AP506" s="421"/>
      <c r="AQ506" s="421"/>
      <c r="AR506" s="421"/>
      <c r="AS506" s="303"/>
    </row>
    <row r="507" spans="1:45" ht="15.5" outlineLevel="1">
      <c r="A507" s="521"/>
      <c r="B507" s="493" t="s">
        <v>496</v>
      </c>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408"/>
      <c r="AF507" s="421"/>
      <c r="AG507" s="421"/>
      <c r="AH507" s="421"/>
      <c r="AI507" s="421"/>
      <c r="AJ507" s="421"/>
      <c r="AK507" s="421"/>
      <c r="AL507" s="421"/>
      <c r="AM507" s="421"/>
      <c r="AN507" s="421"/>
      <c r="AO507" s="421"/>
      <c r="AP507" s="421"/>
      <c r="AQ507" s="421"/>
      <c r="AR507" s="421"/>
      <c r="AS507" s="303"/>
    </row>
    <row r="508" spans="1:45" ht="15.5" outlineLevel="1">
      <c r="A508" s="521">
        <v>25</v>
      </c>
      <c r="B508" s="424" t="s">
        <v>117</v>
      </c>
      <c r="C508" s="288" t="s">
        <v>25</v>
      </c>
      <c r="D508" s="292"/>
      <c r="E508" s="292"/>
      <c r="F508" s="292"/>
      <c r="G508" s="292"/>
      <c r="H508" s="292"/>
      <c r="I508" s="292"/>
      <c r="J508" s="292"/>
      <c r="K508" s="292"/>
      <c r="L508" s="292"/>
      <c r="M508" s="292"/>
      <c r="N508" s="292"/>
      <c r="O508" s="292"/>
      <c r="P508" s="292"/>
      <c r="Q508" s="292">
        <v>12</v>
      </c>
      <c r="R508" s="292"/>
      <c r="S508" s="292"/>
      <c r="T508" s="292"/>
      <c r="U508" s="292"/>
      <c r="V508" s="292"/>
      <c r="W508" s="292"/>
      <c r="X508" s="292"/>
      <c r="Y508" s="292"/>
      <c r="Z508" s="292"/>
      <c r="AA508" s="292"/>
      <c r="AB508" s="292"/>
      <c r="AC508" s="292"/>
      <c r="AD508" s="292"/>
      <c r="AE508" s="422"/>
      <c r="AF508" s="406"/>
      <c r="AG508" s="406"/>
      <c r="AH508" s="406"/>
      <c r="AI508" s="406"/>
      <c r="AJ508" s="406"/>
      <c r="AK508" s="406"/>
      <c r="AL508" s="411"/>
      <c r="AM508" s="411"/>
      <c r="AN508" s="411"/>
      <c r="AO508" s="411"/>
      <c r="AP508" s="411"/>
      <c r="AQ508" s="411"/>
      <c r="AR508" s="411"/>
      <c r="AS508" s="293">
        <f>SUM(AE508:AR508)</f>
        <v>0</v>
      </c>
    </row>
    <row r="509" spans="1:45" ht="15.5" outlineLevel="1">
      <c r="A509" s="521"/>
      <c r="B509" s="427" t="s">
        <v>307</v>
      </c>
      <c r="C509" s="288" t="s">
        <v>163</v>
      </c>
      <c r="D509" s="292"/>
      <c r="E509" s="292"/>
      <c r="F509" s="292"/>
      <c r="G509" s="292"/>
      <c r="H509" s="292"/>
      <c r="I509" s="292"/>
      <c r="J509" s="292"/>
      <c r="K509" s="292"/>
      <c r="L509" s="292"/>
      <c r="M509" s="292"/>
      <c r="N509" s="292"/>
      <c r="O509" s="292"/>
      <c r="P509" s="292"/>
      <c r="Q509" s="292">
        <f>Q508</f>
        <v>12</v>
      </c>
      <c r="R509" s="292"/>
      <c r="S509" s="292"/>
      <c r="T509" s="292"/>
      <c r="U509" s="292"/>
      <c r="V509" s="292"/>
      <c r="W509" s="292"/>
      <c r="X509" s="292"/>
      <c r="Y509" s="292"/>
      <c r="Z509" s="292"/>
      <c r="AA509" s="292"/>
      <c r="AB509" s="292"/>
      <c r="AC509" s="292"/>
      <c r="AD509" s="292"/>
      <c r="AE509" s="407">
        <f>AE508</f>
        <v>0</v>
      </c>
      <c r="AF509" s="407">
        <f t="shared" ref="AF509" si="1396">AF508</f>
        <v>0</v>
      </c>
      <c r="AG509" s="407">
        <f t="shared" ref="AG509" si="1397">AG508</f>
        <v>0</v>
      </c>
      <c r="AH509" s="407">
        <f t="shared" ref="AH509" si="1398">AH508</f>
        <v>0</v>
      </c>
      <c r="AI509" s="407">
        <f t="shared" ref="AI509" si="1399">AI508</f>
        <v>0</v>
      </c>
      <c r="AJ509" s="407">
        <f t="shared" ref="AJ509" si="1400">AJ508</f>
        <v>0</v>
      </c>
      <c r="AK509" s="407">
        <f t="shared" ref="AK509" si="1401">AK508</f>
        <v>0</v>
      </c>
      <c r="AL509" s="407">
        <f t="shared" ref="AL509" si="1402">AL508</f>
        <v>0</v>
      </c>
      <c r="AM509" s="407">
        <f t="shared" ref="AM509" si="1403">AM508</f>
        <v>0</v>
      </c>
      <c r="AN509" s="407">
        <f t="shared" ref="AN509" si="1404">AN508</f>
        <v>0</v>
      </c>
      <c r="AO509" s="407">
        <f t="shared" ref="AO509" si="1405">AO508</f>
        <v>0</v>
      </c>
      <c r="AP509" s="407">
        <f t="shared" ref="AP509" si="1406">AP508</f>
        <v>0</v>
      </c>
      <c r="AQ509" s="407">
        <f t="shared" ref="AQ509" si="1407">AQ508</f>
        <v>0</v>
      </c>
      <c r="AR509" s="407">
        <f t="shared" ref="AR509" si="1408">AR508</f>
        <v>0</v>
      </c>
      <c r="AS509" s="303"/>
    </row>
    <row r="510" spans="1:45" ht="15.5" outlineLevel="1">
      <c r="A510" s="521"/>
      <c r="B510" s="427"/>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408"/>
      <c r="AF510" s="421"/>
      <c r="AG510" s="421"/>
      <c r="AH510" s="421"/>
      <c r="AI510" s="421"/>
      <c r="AJ510" s="421"/>
      <c r="AK510" s="421"/>
      <c r="AL510" s="421"/>
      <c r="AM510" s="421"/>
      <c r="AN510" s="421"/>
      <c r="AO510" s="421"/>
      <c r="AP510" s="421"/>
      <c r="AQ510" s="421"/>
      <c r="AR510" s="421"/>
      <c r="AS510" s="303"/>
    </row>
    <row r="511" spans="1:45" ht="15.5" outlineLevel="1">
      <c r="A511" s="521">
        <v>26</v>
      </c>
      <c r="B511" s="424" t="s">
        <v>118</v>
      </c>
      <c r="C511" s="288" t="s">
        <v>25</v>
      </c>
      <c r="D511" s="292">
        <f>+'7.  Persistence Report'!AW182</f>
        <v>23461892</v>
      </c>
      <c r="E511" s="292">
        <f>+'7.  Persistence Report'!AX182</f>
        <v>24773764</v>
      </c>
      <c r="F511" s="292">
        <f>+'7.  Persistence Report'!AY182</f>
        <v>24773764</v>
      </c>
      <c r="G511" s="292">
        <f>+'7.  Persistence Report'!AZ182</f>
        <v>24773764</v>
      </c>
      <c r="H511" s="292">
        <f>+'7.  Persistence Report'!BA182</f>
        <v>24773764</v>
      </c>
      <c r="I511" s="292">
        <f>+'7.  Persistence Report'!BB182</f>
        <v>23778339</v>
      </c>
      <c r="J511" s="292">
        <f>+'7.  Persistence Report'!BC182</f>
        <v>23778339</v>
      </c>
      <c r="K511" s="292">
        <f>+'7.  Persistence Report'!BD182</f>
        <v>23778339</v>
      </c>
      <c r="L511" s="292">
        <f>+'7.  Persistence Report'!BE182</f>
        <v>23623192</v>
      </c>
      <c r="M511" s="292">
        <f>+'7.  Persistence Report'!BF182</f>
        <v>23623192</v>
      </c>
      <c r="N511" s="292">
        <f>+'7.  Persistence Report'!BG182</f>
        <v>20509797</v>
      </c>
      <c r="O511" s="292">
        <f>+'7.  Persistence Report'!BH182</f>
        <v>16641398</v>
      </c>
      <c r="P511" s="292">
        <f>+'7.  Persistence Report'!BI182</f>
        <v>2221567</v>
      </c>
      <c r="Q511" s="292">
        <v>12</v>
      </c>
      <c r="R511" s="292">
        <f>+'7.  Persistence Report'!R182</f>
        <v>4292</v>
      </c>
      <c r="S511" s="292">
        <f>+'7.  Persistence Report'!S182</f>
        <v>4741</v>
      </c>
      <c r="T511" s="292">
        <f>+'7.  Persistence Report'!T182</f>
        <v>4741</v>
      </c>
      <c r="U511" s="292">
        <f>+'7.  Persistence Report'!U182</f>
        <v>4741</v>
      </c>
      <c r="V511" s="292">
        <f>+'7.  Persistence Report'!V182</f>
        <v>4741</v>
      </c>
      <c r="W511" s="292">
        <f>+'7.  Persistence Report'!W182</f>
        <v>4559</v>
      </c>
      <c r="X511" s="292">
        <f>+'7.  Persistence Report'!X182</f>
        <v>4559</v>
      </c>
      <c r="Y511" s="292">
        <f>+'7.  Persistence Report'!Y182</f>
        <v>4559</v>
      </c>
      <c r="Z511" s="292">
        <f>+'7.  Persistence Report'!Z182</f>
        <v>4534</v>
      </c>
      <c r="AA511" s="292">
        <f>+'7.  Persistence Report'!AA182</f>
        <v>4534</v>
      </c>
      <c r="AB511" s="292">
        <f>+'7.  Persistence Report'!AB182</f>
        <v>3881</v>
      </c>
      <c r="AC511" s="292">
        <f>+'7.  Persistence Report'!AC182</f>
        <v>2237</v>
      </c>
      <c r="AD511" s="292">
        <f>+'7.  Persistence Report'!AD182</f>
        <v>446</v>
      </c>
      <c r="AE511" s="422"/>
      <c r="AF511" s="406">
        <f>+'A. Rate Class Allocations'!AC58</f>
        <v>0.124</v>
      </c>
      <c r="AG511" s="406">
        <f>+'A. Rate Class Allocations'!AD58</f>
        <v>0.77</v>
      </c>
      <c r="AH511" s="406">
        <f>+'A. Rate Class Allocations'!AE58</f>
        <v>3.2000000000000001E-2</v>
      </c>
      <c r="AI511" s="406"/>
      <c r="AJ511" s="406"/>
      <c r="AK511" s="406"/>
      <c r="AL511" s="411"/>
      <c r="AM511" s="411"/>
      <c r="AN511" s="411"/>
      <c r="AO511" s="411"/>
      <c r="AP511" s="411"/>
      <c r="AQ511" s="411"/>
      <c r="AR511" s="411"/>
      <c r="AS511" s="293">
        <f>SUM(AE511:AR511)</f>
        <v>0.92600000000000005</v>
      </c>
    </row>
    <row r="512" spans="1:45" ht="15.5" outlineLevel="1">
      <c r="A512" s="521"/>
      <c r="B512" s="427" t="s">
        <v>307</v>
      </c>
      <c r="C512" s="1217" t="s">
        <v>2776</v>
      </c>
      <c r="D512" s="292">
        <f>+'7.  Persistence Report'!AW190</f>
        <v>5772315.1186990803</v>
      </c>
      <c r="E512" s="292">
        <f>+'7.  Persistence Report'!AX190</f>
        <v>5772315.1186990803</v>
      </c>
      <c r="F512" s="292">
        <f>+'7.  Persistence Report'!AY190</f>
        <v>5743770.4193189424</v>
      </c>
      <c r="G512" s="292">
        <f>+'7.  Persistence Report'!AZ190</f>
        <v>5743770.4193189424</v>
      </c>
      <c r="H512" s="292">
        <f>+'7.  Persistence Report'!BA190</f>
        <v>5743770.4193189424</v>
      </c>
      <c r="I512" s="292">
        <f>+'7.  Persistence Report'!BB190</f>
        <v>5743616.9380456824</v>
      </c>
      <c r="J512" s="292">
        <f>+'7.  Persistence Report'!BC190</f>
        <v>0</v>
      </c>
      <c r="K512" s="292">
        <f>+'7.  Persistence Report'!BD190</f>
        <v>0</v>
      </c>
      <c r="L512" s="292">
        <f>+'7.  Persistence Report'!BE190</f>
        <v>0</v>
      </c>
      <c r="M512" s="292">
        <f>+'7.  Persistence Report'!BF190</f>
        <v>0</v>
      </c>
      <c r="N512" s="292">
        <f>+'7.  Persistence Report'!BG190</f>
        <v>0</v>
      </c>
      <c r="O512" s="292">
        <f>+'7.  Persistence Report'!BH190</f>
        <v>0</v>
      </c>
      <c r="P512" s="292">
        <f>+'7.  Persistence Report'!BI190</f>
        <v>0</v>
      </c>
      <c r="Q512" s="292">
        <f>Q511</f>
        <v>12</v>
      </c>
      <c r="R512" s="292">
        <f>+'7.  Persistence Report'!R190</f>
        <v>1055.9581678006382</v>
      </c>
      <c r="S512" s="292">
        <f>+'7.  Persistence Report'!S190</f>
        <v>1104.6583788298112</v>
      </c>
      <c r="T512" s="292">
        <f>+'7.  Persistence Report'!T190</f>
        <v>1099.1957281094267</v>
      </c>
      <c r="U512" s="292">
        <f>+'7.  Persistence Report'!U190</f>
        <v>1099.1957281094267</v>
      </c>
      <c r="V512" s="292">
        <f>+'7.  Persistence Report'!V190</f>
        <v>1099.1957281094267</v>
      </c>
      <c r="W512" s="292">
        <f>+'7.  Persistence Report'!W190</f>
        <v>1101.2186183631356</v>
      </c>
      <c r="X512" s="292">
        <f>+'7.  Persistence Report'!X190</f>
        <v>0</v>
      </c>
      <c r="Y512" s="292">
        <f>+'7.  Persistence Report'!Y190</f>
        <v>0</v>
      </c>
      <c r="Z512" s="292">
        <f>+'7.  Persistence Report'!Z190</f>
        <v>0</v>
      </c>
      <c r="AA512" s="292">
        <f>+'7.  Persistence Report'!AA190</f>
        <v>0</v>
      </c>
      <c r="AB512" s="292">
        <f>+'7.  Persistence Report'!AB190</f>
        <v>0</v>
      </c>
      <c r="AC512" s="292">
        <f>+'7.  Persistence Report'!AC190</f>
        <v>0</v>
      </c>
      <c r="AD512" s="292">
        <f>+'7.  Persistence Report'!AD190</f>
        <v>0</v>
      </c>
      <c r="AE512" s="407">
        <f>AE511</f>
        <v>0</v>
      </c>
      <c r="AF512" s="407">
        <f t="shared" ref="AF512" si="1409">AF511</f>
        <v>0.124</v>
      </c>
      <c r="AG512" s="407">
        <f t="shared" ref="AG512" si="1410">AG511</f>
        <v>0.77</v>
      </c>
      <c r="AH512" s="407">
        <f t="shared" ref="AH512" si="1411">AH511</f>
        <v>3.2000000000000001E-2</v>
      </c>
      <c r="AI512" s="407">
        <f t="shared" ref="AI512" si="1412">AI511</f>
        <v>0</v>
      </c>
      <c r="AJ512" s="407">
        <f t="shared" ref="AJ512:AJ515" si="1413">AJ511</f>
        <v>0</v>
      </c>
      <c r="AK512" s="407">
        <f t="shared" ref="AK512:AK515" si="1414">AK511</f>
        <v>0</v>
      </c>
      <c r="AL512" s="407">
        <f t="shared" ref="AL512:AL515" si="1415">AL511</f>
        <v>0</v>
      </c>
      <c r="AM512" s="407">
        <f t="shared" ref="AM512:AM515" si="1416">AM511</f>
        <v>0</v>
      </c>
      <c r="AN512" s="407">
        <f t="shared" ref="AN512:AN515" si="1417">AN511</f>
        <v>0</v>
      </c>
      <c r="AO512" s="407">
        <f t="shared" ref="AO512:AO515" si="1418">AO511</f>
        <v>0</v>
      </c>
      <c r="AP512" s="407">
        <f t="shared" ref="AP512:AP515" si="1419">AP511</f>
        <v>0</v>
      </c>
      <c r="AQ512" s="407">
        <f t="shared" ref="AQ512:AQ515" si="1420">AQ511</f>
        <v>0</v>
      </c>
      <c r="AR512" s="407">
        <f t="shared" ref="AR512:AR515" si="1421">AR511</f>
        <v>0</v>
      </c>
      <c r="AS512" s="303"/>
    </row>
    <row r="513" spans="1:45" ht="15.5" outlineLevel="1">
      <c r="A513" s="521"/>
      <c r="B513" s="1236" t="s">
        <v>307</v>
      </c>
      <c r="C513" s="1232" t="s">
        <v>2820</v>
      </c>
      <c r="D513" s="292">
        <f>+'7.  Persistence Report'!AW196</f>
        <v>4358471.5721140429</v>
      </c>
      <c r="E513" s="292">
        <f>+'7.  Persistence Report'!AX196</f>
        <v>4358471.5721140429</v>
      </c>
      <c r="F513" s="292">
        <f>+'7.  Persistence Report'!AY196</f>
        <v>4336918.4763068063</v>
      </c>
      <c r="G513" s="292">
        <f>+'7.  Persistence Report'!AZ196</f>
        <v>4336918.4763068063</v>
      </c>
      <c r="H513" s="292">
        <f>+'7.  Persistence Report'!BA196</f>
        <v>4336918.4763068063</v>
      </c>
      <c r="I513" s="292">
        <f>+'7.  Persistence Report'!BB196</f>
        <v>4336802.5880102422</v>
      </c>
      <c r="J513" s="292">
        <f>+'7.  Persistence Report'!BC196</f>
        <v>0</v>
      </c>
      <c r="K513" s="292">
        <f>+'7.  Persistence Report'!BD196</f>
        <v>0</v>
      </c>
      <c r="L513" s="292">
        <f>+'7.  Persistence Report'!BE196</f>
        <v>0</v>
      </c>
      <c r="M513" s="292">
        <f>+'7.  Persistence Report'!BF196</f>
        <v>0</v>
      </c>
      <c r="N513" s="292">
        <f>+'7.  Persistence Report'!BG196</f>
        <v>0</v>
      </c>
      <c r="O513" s="292">
        <f>+'7.  Persistence Report'!BH196</f>
        <v>0</v>
      </c>
      <c r="P513" s="292">
        <f>+'7.  Persistence Report'!BI196</f>
        <v>0</v>
      </c>
      <c r="Q513" s="292">
        <f>Q512</f>
        <v>12</v>
      </c>
      <c r="R513" s="292">
        <f>+'7.  Persistence Report'!R196</f>
        <v>701.21023314775061</v>
      </c>
      <c r="S513" s="292">
        <f>+'7.  Persistence Report'!S196</f>
        <v>701.21023314775061</v>
      </c>
      <c r="T513" s="292">
        <f>+'7.  Persistence Report'!T196</f>
        <v>697.74267552210404</v>
      </c>
      <c r="U513" s="292">
        <f>+'7.  Persistence Report'!U196</f>
        <v>697.74267552210404</v>
      </c>
      <c r="V513" s="292">
        <f>+'7.  Persistence Report'!V196</f>
        <v>697.74267552210404</v>
      </c>
      <c r="W513" s="292">
        <f>+'7.  Persistence Report'!W196</f>
        <v>697.72403089907311</v>
      </c>
      <c r="X513" s="292">
        <f>+'7.  Persistence Report'!X196</f>
        <v>0</v>
      </c>
      <c r="Y513" s="292">
        <f>+'7.  Persistence Report'!Y196</f>
        <v>0</v>
      </c>
      <c r="Z513" s="292">
        <f>+'7.  Persistence Report'!Z196</f>
        <v>0</v>
      </c>
      <c r="AA513" s="292">
        <f>+'7.  Persistence Report'!AA196</f>
        <v>0</v>
      </c>
      <c r="AB513" s="292">
        <f>+'7.  Persistence Report'!AB196</f>
        <v>0</v>
      </c>
      <c r="AC513" s="292">
        <f>+'7.  Persistence Report'!AC196</f>
        <v>0</v>
      </c>
      <c r="AD513" s="292">
        <f>+'7.  Persistence Report'!AD196</f>
        <v>0</v>
      </c>
      <c r="AE513" s="407">
        <f>AE512</f>
        <v>0</v>
      </c>
      <c r="AF513" s="1201">
        <f>AF512*0+'A. Rate Class Allocations'!O76</f>
        <v>0.40381018089394244</v>
      </c>
      <c r="AG513" s="1201">
        <f>AG512*0+'A. Rate Class Allocations'!P76</f>
        <v>0.58099780016524982</v>
      </c>
      <c r="AH513" s="1201">
        <f>AH512*0+'A. Rate Class Allocations'!Q76</f>
        <v>0</v>
      </c>
      <c r="AI513" s="1201">
        <f>AI512*0+'A. Rate Class Allocations'!R76</f>
        <v>1.5192018940807876E-2</v>
      </c>
      <c r="AJ513" s="407">
        <f t="shared" si="1413"/>
        <v>0</v>
      </c>
      <c r="AK513" s="407">
        <f t="shared" si="1414"/>
        <v>0</v>
      </c>
      <c r="AL513" s="407">
        <f t="shared" si="1415"/>
        <v>0</v>
      </c>
      <c r="AM513" s="407">
        <f t="shared" si="1416"/>
        <v>0</v>
      </c>
      <c r="AN513" s="407">
        <f t="shared" si="1417"/>
        <v>0</v>
      </c>
      <c r="AO513" s="407">
        <f t="shared" si="1418"/>
        <v>0</v>
      </c>
      <c r="AP513" s="407">
        <f t="shared" si="1419"/>
        <v>0</v>
      </c>
      <c r="AQ513" s="407">
        <f t="shared" si="1420"/>
        <v>0</v>
      </c>
      <c r="AR513" s="407">
        <f t="shared" si="1421"/>
        <v>0</v>
      </c>
      <c r="AS513" s="303"/>
    </row>
    <row r="514" spans="1:45" ht="15.5" outlineLevel="1">
      <c r="A514" s="521"/>
      <c r="B514" s="1236" t="s">
        <v>307</v>
      </c>
      <c r="C514" s="1232" t="s">
        <v>2820</v>
      </c>
      <c r="D514" s="292">
        <f>+'7.  Persistence Report'!AW199</f>
        <v>963096.0817810219</v>
      </c>
      <c r="E514" s="292">
        <f>+'7.  Persistence Report'!AX199</f>
        <v>963096.0817810219</v>
      </c>
      <c r="F514" s="292">
        <f>+'7.  Persistence Report'!AY199</f>
        <v>958333.47136157798</v>
      </c>
      <c r="G514" s="292">
        <f>+'7.  Persistence Report'!AZ199</f>
        <v>958333.47136157798</v>
      </c>
      <c r="H514" s="292">
        <f>+'7.  Persistence Report'!BA199</f>
        <v>958333.47136157798</v>
      </c>
      <c r="I514" s="292">
        <f>+'7.  Persistence Report'!BB199</f>
        <v>958307.86340188421</v>
      </c>
      <c r="J514" s="292">
        <f>+'7.  Persistence Report'!BC199</f>
        <v>0</v>
      </c>
      <c r="K514" s="292">
        <f>+'7.  Persistence Report'!BD199</f>
        <v>0</v>
      </c>
      <c r="L514" s="292">
        <f>+'7.  Persistence Report'!BE199</f>
        <v>0</v>
      </c>
      <c r="M514" s="292">
        <f>+'7.  Persistence Report'!BF199</f>
        <v>0</v>
      </c>
      <c r="N514" s="292">
        <f>+'7.  Persistence Report'!BG199</f>
        <v>0</v>
      </c>
      <c r="O514" s="292">
        <f>+'7.  Persistence Report'!BH199</f>
        <v>0</v>
      </c>
      <c r="P514" s="292">
        <f>+'7.  Persistence Report'!BI199</f>
        <v>0</v>
      </c>
      <c r="Q514" s="292">
        <f>Q513</f>
        <v>12</v>
      </c>
      <c r="R514" s="292">
        <f>+'7.  Persistence Report'!R199</f>
        <v>136.9315268522482</v>
      </c>
      <c r="S514" s="292">
        <f>+'7.  Persistence Report'!S199</f>
        <v>136.9315268522482</v>
      </c>
      <c r="T514" s="292">
        <f>+'7.  Persistence Report'!T199</f>
        <v>136.25438619216902</v>
      </c>
      <c r="U514" s="292">
        <f>+'7.  Persistence Report'!U199</f>
        <v>136.25438619216902</v>
      </c>
      <c r="V514" s="292">
        <f>+'7.  Persistence Report'!V199</f>
        <v>136.25438619216902</v>
      </c>
      <c r="W514" s="292">
        <f>+'7.  Persistence Report'!W199</f>
        <v>136.25074529165371</v>
      </c>
      <c r="X514" s="292">
        <f>+'7.  Persistence Report'!X199</f>
        <v>0</v>
      </c>
      <c r="Y514" s="292">
        <f>+'7.  Persistence Report'!Y199</f>
        <v>0</v>
      </c>
      <c r="Z514" s="292">
        <f>+'7.  Persistence Report'!Z199</f>
        <v>0</v>
      </c>
      <c r="AA514" s="292">
        <f>+'7.  Persistence Report'!AA199</f>
        <v>0</v>
      </c>
      <c r="AB514" s="292">
        <f>+'7.  Persistence Report'!AB199</f>
        <v>0</v>
      </c>
      <c r="AC514" s="292">
        <f>+'7.  Persistence Report'!AC199</f>
        <v>0</v>
      </c>
      <c r="AD514" s="292">
        <f>+'7.  Persistence Report'!AD199</f>
        <v>0</v>
      </c>
      <c r="AE514" s="407">
        <f>AE513</f>
        <v>0</v>
      </c>
      <c r="AF514" s="1201">
        <f>AF513*0+'A. Rate Class Allocations'!O80</f>
        <v>0</v>
      </c>
      <c r="AG514" s="1201">
        <f>AG513*0+'A. Rate Class Allocations'!P80</f>
        <v>0.92497543479077948</v>
      </c>
      <c r="AH514" s="1201">
        <f>AH513*0+'A. Rate Class Allocations'!Q80</f>
        <v>7.5024565209220406E-2</v>
      </c>
      <c r="AI514" s="1201">
        <f>AI513*0+'A. Rate Class Allocations'!R80</f>
        <v>0</v>
      </c>
      <c r="AJ514" s="407">
        <f t="shared" si="1413"/>
        <v>0</v>
      </c>
      <c r="AK514" s="407">
        <f t="shared" si="1414"/>
        <v>0</v>
      </c>
      <c r="AL514" s="407">
        <f t="shared" si="1415"/>
        <v>0</v>
      </c>
      <c r="AM514" s="407">
        <f t="shared" si="1416"/>
        <v>0</v>
      </c>
      <c r="AN514" s="407">
        <f t="shared" si="1417"/>
        <v>0</v>
      </c>
      <c r="AO514" s="407">
        <f t="shared" si="1418"/>
        <v>0</v>
      </c>
      <c r="AP514" s="407">
        <f t="shared" si="1419"/>
        <v>0</v>
      </c>
      <c r="AQ514" s="407">
        <f t="shared" si="1420"/>
        <v>0</v>
      </c>
      <c r="AR514" s="407">
        <f t="shared" si="1421"/>
        <v>0</v>
      </c>
      <c r="AS514" s="303"/>
    </row>
    <row r="515" spans="1:45" ht="15.5" outlineLevel="1">
      <c r="A515" s="521"/>
      <c r="B515" s="1236" t="s">
        <v>307</v>
      </c>
      <c r="C515" s="1232" t="s">
        <v>2820</v>
      </c>
      <c r="D515" s="292">
        <f>+'7.  Persistence Report'!AW205</f>
        <v>607465.58005630679</v>
      </c>
      <c r="E515" s="292">
        <f>+'7.  Persistence Report'!AX205</f>
        <v>607465.58005630679</v>
      </c>
      <c r="F515" s="292">
        <f>+'7.  Persistence Report'!AY205</f>
        <v>604461.59950259142</v>
      </c>
      <c r="G515" s="292">
        <f>+'7.  Persistence Report'!AZ205</f>
        <v>604461.59950259142</v>
      </c>
      <c r="H515" s="292">
        <f>+'7.  Persistence Report'!BA205</f>
        <v>604461.59950259142</v>
      </c>
      <c r="I515" s="292">
        <f>+'7.  Persistence Report'!BB205</f>
        <v>604445.44747541181</v>
      </c>
      <c r="J515" s="292">
        <f>+'7.  Persistence Report'!BC205</f>
        <v>0</v>
      </c>
      <c r="K515" s="292">
        <f>+'7.  Persistence Report'!BD205</f>
        <v>0</v>
      </c>
      <c r="L515" s="292">
        <f>+'7.  Persistence Report'!BE205</f>
        <v>0</v>
      </c>
      <c r="M515" s="292">
        <f>+'7.  Persistence Report'!BF205</f>
        <v>0</v>
      </c>
      <c r="N515" s="292">
        <f>+'7.  Persistence Report'!BG205</f>
        <v>0</v>
      </c>
      <c r="O515" s="292">
        <f>+'7.  Persistence Report'!BH205</f>
        <v>0</v>
      </c>
      <c r="P515" s="292">
        <f>+'7.  Persistence Report'!BI205</f>
        <v>0</v>
      </c>
      <c r="Q515" s="292">
        <f>Q514</f>
        <v>12</v>
      </c>
      <c r="R515" s="292">
        <f>+'7.  Persistence Report'!R205</f>
        <v>120.92971931477497</v>
      </c>
      <c r="S515" s="292">
        <f>+'7.  Persistence Report'!S205</f>
        <v>120.92971931477497</v>
      </c>
      <c r="T515" s="292">
        <f>+'7.  Persistence Report'!T205</f>
        <v>120.3317092593671</v>
      </c>
      <c r="U515" s="292">
        <f>+'7.  Persistence Report'!U205</f>
        <v>120.3317092593671</v>
      </c>
      <c r="V515" s="292">
        <f>+'7.  Persistence Report'!V205</f>
        <v>120.3317092593671</v>
      </c>
      <c r="W515" s="292">
        <f>+'7.  Persistence Report'!W205</f>
        <v>120.32849383420177</v>
      </c>
      <c r="X515" s="292">
        <f>+'7.  Persistence Report'!X205</f>
        <v>0</v>
      </c>
      <c r="Y515" s="292">
        <f>+'7.  Persistence Report'!Y205</f>
        <v>0</v>
      </c>
      <c r="Z515" s="292">
        <f>+'7.  Persistence Report'!Z205</f>
        <v>0</v>
      </c>
      <c r="AA515" s="292">
        <f>+'7.  Persistence Report'!AA205</f>
        <v>0</v>
      </c>
      <c r="AB515" s="292">
        <f>+'7.  Persistence Report'!AB205</f>
        <v>0</v>
      </c>
      <c r="AC515" s="292">
        <f>+'7.  Persistence Report'!AC205</f>
        <v>0</v>
      </c>
      <c r="AD515" s="292">
        <f>+'7.  Persistence Report'!AD205</f>
        <v>0</v>
      </c>
      <c r="AE515" s="407">
        <f>AE514</f>
        <v>0</v>
      </c>
      <c r="AF515" s="1201">
        <f>AF514*0+'A. Rate Class Allocations'!O89</f>
        <v>0</v>
      </c>
      <c r="AG515" s="1201">
        <f>AG514*0+'A. Rate Class Allocations'!P89</f>
        <v>1</v>
      </c>
      <c r="AH515" s="1201">
        <f>AH514*0+'A. Rate Class Allocations'!Q89</f>
        <v>0</v>
      </c>
      <c r="AI515" s="1201">
        <f>AI514*0+'A. Rate Class Allocations'!R89</f>
        <v>0</v>
      </c>
      <c r="AJ515" s="407">
        <f t="shared" si="1413"/>
        <v>0</v>
      </c>
      <c r="AK515" s="407">
        <f t="shared" si="1414"/>
        <v>0</v>
      </c>
      <c r="AL515" s="407">
        <f t="shared" si="1415"/>
        <v>0</v>
      </c>
      <c r="AM515" s="407">
        <f t="shared" si="1416"/>
        <v>0</v>
      </c>
      <c r="AN515" s="407">
        <f t="shared" si="1417"/>
        <v>0</v>
      </c>
      <c r="AO515" s="407">
        <f t="shared" si="1418"/>
        <v>0</v>
      </c>
      <c r="AP515" s="407">
        <f t="shared" si="1419"/>
        <v>0</v>
      </c>
      <c r="AQ515" s="407">
        <f t="shared" si="1420"/>
        <v>0</v>
      </c>
      <c r="AR515" s="407">
        <f t="shared" si="1421"/>
        <v>0</v>
      </c>
      <c r="AS515" s="303"/>
    </row>
    <row r="516" spans="1:45" ht="15.5" outlineLevel="1">
      <c r="A516" s="521"/>
      <c r="B516" s="427"/>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408"/>
      <c r="AF516" s="421"/>
      <c r="AG516" s="421"/>
      <c r="AH516" s="421"/>
      <c r="AI516" s="421"/>
      <c r="AJ516" s="421"/>
      <c r="AK516" s="421"/>
      <c r="AL516" s="421"/>
      <c r="AM516" s="421"/>
      <c r="AN516" s="421"/>
      <c r="AO516" s="421"/>
      <c r="AP516" s="421"/>
      <c r="AQ516" s="421"/>
      <c r="AR516" s="421"/>
      <c r="AS516" s="303"/>
    </row>
    <row r="517" spans="1:45" ht="15.5" outlineLevel="1">
      <c r="A517" s="521">
        <v>27</v>
      </c>
      <c r="B517" s="424" t="s">
        <v>119</v>
      </c>
      <c r="C517" s="288" t="s">
        <v>25</v>
      </c>
      <c r="D517" s="292"/>
      <c r="E517" s="292"/>
      <c r="F517" s="292"/>
      <c r="G517" s="292"/>
      <c r="H517" s="292"/>
      <c r="I517" s="292"/>
      <c r="J517" s="292"/>
      <c r="K517" s="292"/>
      <c r="L517" s="292"/>
      <c r="M517" s="292"/>
      <c r="N517" s="292"/>
      <c r="O517" s="292"/>
      <c r="P517" s="292"/>
      <c r="Q517" s="292">
        <v>12</v>
      </c>
      <c r="R517" s="292"/>
      <c r="S517" s="292"/>
      <c r="T517" s="292"/>
      <c r="U517" s="292"/>
      <c r="V517" s="292"/>
      <c r="W517" s="292"/>
      <c r="X517" s="292"/>
      <c r="Y517" s="292"/>
      <c r="Z517" s="292"/>
      <c r="AA517" s="292"/>
      <c r="AB517" s="292"/>
      <c r="AC517" s="292"/>
      <c r="AD517" s="292"/>
      <c r="AE517" s="422"/>
      <c r="AF517" s="406"/>
      <c r="AG517" s="406"/>
      <c r="AH517" s="406"/>
      <c r="AI517" s="406"/>
      <c r="AJ517" s="406"/>
      <c r="AK517" s="406"/>
      <c r="AL517" s="411"/>
      <c r="AM517" s="411"/>
      <c r="AN517" s="411"/>
      <c r="AO517" s="411"/>
      <c r="AP517" s="411"/>
      <c r="AQ517" s="411"/>
      <c r="AR517" s="411"/>
      <c r="AS517" s="293">
        <f>SUM(AE517:AR517)</f>
        <v>0</v>
      </c>
    </row>
    <row r="518" spans="1:45" ht="15.5" outlineLevel="1">
      <c r="A518" s="521"/>
      <c r="B518" s="427" t="s">
        <v>307</v>
      </c>
      <c r="C518" s="288" t="s">
        <v>163</v>
      </c>
      <c r="D518" s="292"/>
      <c r="E518" s="292"/>
      <c r="F518" s="292"/>
      <c r="G518" s="292"/>
      <c r="H518" s="292"/>
      <c r="I518" s="292"/>
      <c r="J518" s="292"/>
      <c r="K518" s="292"/>
      <c r="L518" s="292"/>
      <c r="M518" s="292"/>
      <c r="N518" s="292"/>
      <c r="O518" s="292"/>
      <c r="P518" s="292"/>
      <c r="Q518" s="292">
        <f>Q517</f>
        <v>12</v>
      </c>
      <c r="R518" s="292"/>
      <c r="S518" s="292"/>
      <c r="T518" s="292"/>
      <c r="U518" s="292"/>
      <c r="V518" s="292"/>
      <c r="W518" s="292"/>
      <c r="X518" s="292"/>
      <c r="Y518" s="292"/>
      <c r="Z518" s="292"/>
      <c r="AA518" s="292"/>
      <c r="AB518" s="292"/>
      <c r="AC518" s="292"/>
      <c r="AD518" s="292"/>
      <c r="AE518" s="407">
        <f>AE517</f>
        <v>0</v>
      </c>
      <c r="AF518" s="407">
        <f t="shared" ref="AF518" si="1422">AF517</f>
        <v>0</v>
      </c>
      <c r="AG518" s="407">
        <f t="shared" ref="AG518" si="1423">AG517</f>
        <v>0</v>
      </c>
      <c r="AH518" s="407">
        <f t="shared" ref="AH518" si="1424">AH517</f>
        <v>0</v>
      </c>
      <c r="AI518" s="407">
        <f t="shared" ref="AI518" si="1425">AI517</f>
        <v>0</v>
      </c>
      <c r="AJ518" s="407">
        <f t="shared" ref="AJ518" si="1426">AJ517</f>
        <v>0</v>
      </c>
      <c r="AK518" s="407">
        <f t="shared" ref="AK518" si="1427">AK517</f>
        <v>0</v>
      </c>
      <c r="AL518" s="407">
        <f t="shared" ref="AL518" si="1428">AL517</f>
        <v>0</v>
      </c>
      <c r="AM518" s="407">
        <f t="shared" ref="AM518" si="1429">AM517</f>
        <v>0</v>
      </c>
      <c r="AN518" s="407">
        <f t="shared" ref="AN518" si="1430">AN517</f>
        <v>0</v>
      </c>
      <c r="AO518" s="407">
        <f t="shared" ref="AO518" si="1431">AO517</f>
        <v>0</v>
      </c>
      <c r="AP518" s="407">
        <f t="shared" ref="AP518" si="1432">AP517</f>
        <v>0</v>
      </c>
      <c r="AQ518" s="407">
        <f t="shared" ref="AQ518" si="1433">AQ517</f>
        <v>0</v>
      </c>
      <c r="AR518" s="407">
        <f t="shared" ref="AR518" si="1434">AR517</f>
        <v>0</v>
      </c>
      <c r="AS518" s="303"/>
    </row>
    <row r="519" spans="1:45" ht="15.5" outlineLevel="1">
      <c r="A519" s="521"/>
      <c r="B519" s="427"/>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88"/>
      <c r="AE519" s="408"/>
      <c r="AF519" s="421"/>
      <c r="AG519" s="421"/>
      <c r="AH519" s="421"/>
      <c r="AI519" s="421"/>
      <c r="AJ519" s="421"/>
      <c r="AK519" s="421"/>
      <c r="AL519" s="421"/>
      <c r="AM519" s="421"/>
      <c r="AN519" s="421"/>
      <c r="AO519" s="421"/>
      <c r="AP519" s="421"/>
      <c r="AQ519" s="421"/>
      <c r="AR519" s="421"/>
      <c r="AS519" s="303"/>
    </row>
    <row r="520" spans="1:45" ht="31" outlineLevel="1">
      <c r="A520" s="521">
        <v>28</v>
      </c>
      <c r="B520" s="424" t="s">
        <v>120</v>
      </c>
      <c r="C520" s="288" t="s">
        <v>25</v>
      </c>
      <c r="D520" s="292"/>
      <c r="E520" s="292"/>
      <c r="F520" s="292"/>
      <c r="G520" s="292"/>
      <c r="H520" s="292"/>
      <c r="I520" s="292"/>
      <c r="J520" s="292"/>
      <c r="K520" s="292"/>
      <c r="L520" s="292"/>
      <c r="M520" s="292"/>
      <c r="N520" s="292"/>
      <c r="O520" s="292"/>
      <c r="P520" s="292"/>
      <c r="Q520" s="292">
        <v>12</v>
      </c>
      <c r="R520" s="292"/>
      <c r="S520" s="292"/>
      <c r="T520" s="292"/>
      <c r="U520" s="292"/>
      <c r="V520" s="292"/>
      <c r="W520" s="292"/>
      <c r="X520" s="292"/>
      <c r="Y520" s="292"/>
      <c r="Z520" s="292"/>
      <c r="AA520" s="292"/>
      <c r="AB520" s="292"/>
      <c r="AC520" s="292"/>
      <c r="AD520" s="292"/>
      <c r="AE520" s="422"/>
      <c r="AF520" s="406"/>
      <c r="AG520" s="406"/>
      <c r="AH520" s="406"/>
      <c r="AI520" s="406"/>
      <c r="AJ520" s="406"/>
      <c r="AK520" s="406"/>
      <c r="AL520" s="411"/>
      <c r="AM520" s="411"/>
      <c r="AN520" s="411"/>
      <c r="AO520" s="411"/>
      <c r="AP520" s="411"/>
      <c r="AQ520" s="411"/>
      <c r="AR520" s="411"/>
      <c r="AS520" s="293">
        <f>SUM(AE520:AR520)</f>
        <v>0</v>
      </c>
    </row>
    <row r="521" spans="1:45" ht="15.5" outlineLevel="1">
      <c r="A521" s="521"/>
      <c r="B521" s="427" t="s">
        <v>307</v>
      </c>
      <c r="C521" s="288" t="s">
        <v>163</v>
      </c>
      <c r="D521" s="292"/>
      <c r="E521" s="292"/>
      <c r="F521" s="292"/>
      <c r="G521" s="292"/>
      <c r="H521" s="292"/>
      <c r="I521" s="292"/>
      <c r="J521" s="292"/>
      <c r="K521" s="292"/>
      <c r="L521" s="292"/>
      <c r="M521" s="292"/>
      <c r="N521" s="292"/>
      <c r="O521" s="292"/>
      <c r="P521" s="292"/>
      <c r="Q521" s="292">
        <f>Q520</f>
        <v>12</v>
      </c>
      <c r="R521" s="292"/>
      <c r="S521" s="292"/>
      <c r="T521" s="292"/>
      <c r="U521" s="292"/>
      <c r="V521" s="292"/>
      <c r="W521" s="292"/>
      <c r="X521" s="292"/>
      <c r="Y521" s="292"/>
      <c r="Z521" s="292"/>
      <c r="AA521" s="292"/>
      <c r="AB521" s="292"/>
      <c r="AC521" s="292"/>
      <c r="AD521" s="292"/>
      <c r="AE521" s="407">
        <f>AE520</f>
        <v>0</v>
      </c>
      <c r="AF521" s="407">
        <f t="shared" ref="AF521" si="1435">AF520</f>
        <v>0</v>
      </c>
      <c r="AG521" s="407">
        <f t="shared" ref="AG521" si="1436">AG520</f>
        <v>0</v>
      </c>
      <c r="AH521" s="407">
        <f t="shared" ref="AH521" si="1437">AH520</f>
        <v>0</v>
      </c>
      <c r="AI521" s="407">
        <f t="shared" ref="AI521" si="1438">AI520</f>
        <v>0</v>
      </c>
      <c r="AJ521" s="407">
        <f t="shared" ref="AJ521" si="1439">AJ520</f>
        <v>0</v>
      </c>
      <c r="AK521" s="407">
        <f t="shared" ref="AK521" si="1440">AK520</f>
        <v>0</v>
      </c>
      <c r="AL521" s="407">
        <f t="shared" ref="AL521" si="1441">AL520</f>
        <v>0</v>
      </c>
      <c r="AM521" s="407">
        <f t="shared" ref="AM521" si="1442">AM520</f>
        <v>0</v>
      </c>
      <c r="AN521" s="407">
        <f t="shared" ref="AN521" si="1443">AN520</f>
        <v>0</v>
      </c>
      <c r="AO521" s="407">
        <f t="shared" ref="AO521" si="1444">AO520</f>
        <v>0</v>
      </c>
      <c r="AP521" s="407">
        <f t="shared" ref="AP521" si="1445">AP520</f>
        <v>0</v>
      </c>
      <c r="AQ521" s="407">
        <f t="shared" ref="AQ521" si="1446">AQ520</f>
        <v>0</v>
      </c>
      <c r="AR521" s="407">
        <f t="shared" ref="AR521" si="1447">AR520</f>
        <v>0</v>
      </c>
      <c r="AS521" s="303"/>
    </row>
    <row r="522" spans="1:45" ht="15.5" outlineLevel="1">
      <c r="A522" s="521"/>
      <c r="B522" s="427"/>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408"/>
      <c r="AF522" s="421"/>
      <c r="AG522" s="421"/>
      <c r="AH522" s="421"/>
      <c r="AI522" s="421"/>
      <c r="AJ522" s="421"/>
      <c r="AK522" s="421"/>
      <c r="AL522" s="421"/>
      <c r="AM522" s="421"/>
      <c r="AN522" s="421"/>
      <c r="AO522" s="421"/>
      <c r="AP522" s="421"/>
      <c r="AQ522" s="421"/>
      <c r="AR522" s="421"/>
      <c r="AS522" s="303"/>
    </row>
    <row r="523" spans="1:45" ht="31" outlineLevel="1">
      <c r="A523" s="521">
        <v>29</v>
      </c>
      <c r="B523" s="424" t="s">
        <v>121</v>
      </c>
      <c r="C523" s="288" t="s">
        <v>25</v>
      </c>
      <c r="D523" s="292"/>
      <c r="E523" s="292"/>
      <c r="F523" s="292"/>
      <c r="G523" s="292"/>
      <c r="H523" s="292"/>
      <c r="I523" s="292"/>
      <c r="J523" s="292"/>
      <c r="K523" s="292"/>
      <c r="L523" s="292"/>
      <c r="M523" s="292"/>
      <c r="N523" s="292"/>
      <c r="O523" s="292"/>
      <c r="P523" s="292"/>
      <c r="Q523" s="292">
        <v>3</v>
      </c>
      <c r="R523" s="292"/>
      <c r="S523" s="292"/>
      <c r="T523" s="292"/>
      <c r="U523" s="292"/>
      <c r="V523" s="292"/>
      <c r="W523" s="292"/>
      <c r="X523" s="292"/>
      <c r="Y523" s="292"/>
      <c r="Z523" s="292"/>
      <c r="AA523" s="292"/>
      <c r="AB523" s="292"/>
      <c r="AC523" s="292"/>
      <c r="AD523" s="292"/>
      <c r="AE523" s="422"/>
      <c r="AF523" s="406"/>
      <c r="AG523" s="406"/>
      <c r="AH523" s="406"/>
      <c r="AI523" s="406"/>
      <c r="AJ523" s="406"/>
      <c r="AK523" s="406"/>
      <c r="AL523" s="411"/>
      <c r="AM523" s="411"/>
      <c r="AN523" s="411"/>
      <c r="AO523" s="411"/>
      <c r="AP523" s="411"/>
      <c r="AQ523" s="411"/>
      <c r="AR523" s="411"/>
      <c r="AS523" s="293">
        <f>SUM(AE523:AR523)</f>
        <v>0</v>
      </c>
    </row>
    <row r="524" spans="1:45" ht="15.5" outlineLevel="1">
      <c r="A524" s="521"/>
      <c r="B524" s="427" t="s">
        <v>307</v>
      </c>
      <c r="C524" s="288" t="s">
        <v>163</v>
      </c>
      <c r="D524" s="292"/>
      <c r="E524" s="292"/>
      <c r="F524" s="292"/>
      <c r="G524" s="292"/>
      <c r="H524" s="292"/>
      <c r="I524" s="292"/>
      <c r="J524" s="292"/>
      <c r="K524" s="292"/>
      <c r="L524" s="292"/>
      <c r="M524" s="292"/>
      <c r="N524" s="292"/>
      <c r="O524" s="292"/>
      <c r="P524" s="292"/>
      <c r="Q524" s="292">
        <f>Q523</f>
        <v>3</v>
      </c>
      <c r="R524" s="292"/>
      <c r="S524" s="292"/>
      <c r="T524" s="292"/>
      <c r="U524" s="292"/>
      <c r="V524" s="292"/>
      <c r="W524" s="292"/>
      <c r="X524" s="292"/>
      <c r="Y524" s="292"/>
      <c r="Z524" s="292"/>
      <c r="AA524" s="292"/>
      <c r="AB524" s="292"/>
      <c r="AC524" s="292"/>
      <c r="AD524" s="292"/>
      <c r="AE524" s="407">
        <f>AE523</f>
        <v>0</v>
      </c>
      <c r="AF524" s="407">
        <f t="shared" ref="AF524" si="1448">AF523</f>
        <v>0</v>
      </c>
      <c r="AG524" s="407">
        <f t="shared" ref="AG524" si="1449">AG523</f>
        <v>0</v>
      </c>
      <c r="AH524" s="407">
        <f t="shared" ref="AH524" si="1450">AH523</f>
        <v>0</v>
      </c>
      <c r="AI524" s="407">
        <f t="shared" ref="AI524" si="1451">AI523</f>
        <v>0</v>
      </c>
      <c r="AJ524" s="407">
        <f t="shared" ref="AJ524" si="1452">AJ523</f>
        <v>0</v>
      </c>
      <c r="AK524" s="407">
        <f t="shared" ref="AK524" si="1453">AK523</f>
        <v>0</v>
      </c>
      <c r="AL524" s="407">
        <f t="shared" ref="AL524" si="1454">AL523</f>
        <v>0</v>
      </c>
      <c r="AM524" s="407">
        <f t="shared" ref="AM524" si="1455">AM523</f>
        <v>0</v>
      </c>
      <c r="AN524" s="407">
        <f t="shared" ref="AN524" si="1456">AN523</f>
        <v>0</v>
      </c>
      <c r="AO524" s="407">
        <f t="shared" ref="AO524" si="1457">AO523</f>
        <v>0</v>
      </c>
      <c r="AP524" s="407">
        <f t="shared" ref="AP524" si="1458">AP523</f>
        <v>0</v>
      </c>
      <c r="AQ524" s="407">
        <f t="shared" ref="AQ524" si="1459">AQ523</f>
        <v>0</v>
      </c>
      <c r="AR524" s="407">
        <f t="shared" ref="AR524" si="1460">AR523</f>
        <v>0</v>
      </c>
      <c r="AS524" s="303"/>
    </row>
    <row r="525" spans="1:45" ht="15.5" outlineLevel="1">
      <c r="A525" s="521"/>
      <c r="B525" s="427"/>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408"/>
      <c r="AF525" s="421"/>
      <c r="AG525" s="421"/>
      <c r="AH525" s="421"/>
      <c r="AI525" s="421"/>
      <c r="AJ525" s="421"/>
      <c r="AK525" s="421"/>
      <c r="AL525" s="421"/>
      <c r="AM525" s="421"/>
      <c r="AN525" s="421"/>
      <c r="AO525" s="421"/>
      <c r="AP525" s="421"/>
      <c r="AQ525" s="421"/>
      <c r="AR525" s="421"/>
      <c r="AS525" s="303"/>
    </row>
    <row r="526" spans="1:45" ht="31" outlineLevel="1">
      <c r="A526" s="521">
        <v>30</v>
      </c>
      <c r="B526" s="424" t="s">
        <v>122</v>
      </c>
      <c r="C526" s="288" t="s">
        <v>25</v>
      </c>
      <c r="D526" s="292"/>
      <c r="E526" s="292"/>
      <c r="F526" s="292"/>
      <c r="G526" s="292"/>
      <c r="H526" s="292"/>
      <c r="I526" s="292"/>
      <c r="J526" s="292"/>
      <c r="K526" s="292"/>
      <c r="L526" s="292"/>
      <c r="M526" s="292"/>
      <c r="N526" s="292"/>
      <c r="O526" s="292"/>
      <c r="P526" s="292"/>
      <c r="Q526" s="292">
        <v>12</v>
      </c>
      <c r="R526" s="292"/>
      <c r="S526" s="292"/>
      <c r="T526" s="292"/>
      <c r="U526" s="292"/>
      <c r="V526" s="292"/>
      <c r="W526" s="292"/>
      <c r="X526" s="292"/>
      <c r="Y526" s="292"/>
      <c r="Z526" s="292"/>
      <c r="AA526" s="292"/>
      <c r="AB526" s="292"/>
      <c r="AC526" s="292"/>
      <c r="AD526" s="292"/>
      <c r="AE526" s="422"/>
      <c r="AF526" s="406"/>
      <c r="AG526" s="406"/>
      <c r="AH526" s="406"/>
      <c r="AI526" s="406"/>
      <c r="AJ526" s="406"/>
      <c r="AK526" s="406"/>
      <c r="AL526" s="411"/>
      <c r="AM526" s="411"/>
      <c r="AN526" s="411"/>
      <c r="AO526" s="411"/>
      <c r="AP526" s="411"/>
      <c r="AQ526" s="411"/>
      <c r="AR526" s="411"/>
      <c r="AS526" s="293">
        <f>SUM(AE526:AR526)</f>
        <v>0</v>
      </c>
    </row>
    <row r="527" spans="1:45" ht="15.5" outlineLevel="1">
      <c r="A527" s="521"/>
      <c r="B527" s="427" t="s">
        <v>307</v>
      </c>
      <c r="C527" s="288" t="s">
        <v>163</v>
      </c>
      <c r="D527" s="292"/>
      <c r="E527" s="292"/>
      <c r="F527" s="292"/>
      <c r="G527" s="292"/>
      <c r="H527" s="292"/>
      <c r="I527" s="292"/>
      <c r="J527" s="292"/>
      <c r="K527" s="292"/>
      <c r="L527" s="292"/>
      <c r="M527" s="292"/>
      <c r="N527" s="292"/>
      <c r="O527" s="292"/>
      <c r="P527" s="292"/>
      <c r="Q527" s="292">
        <f>Q526</f>
        <v>12</v>
      </c>
      <c r="R527" s="292"/>
      <c r="S527" s="292"/>
      <c r="T527" s="292"/>
      <c r="U527" s="292"/>
      <c r="V527" s="292"/>
      <c r="W527" s="292"/>
      <c r="X527" s="292"/>
      <c r="Y527" s="292"/>
      <c r="Z527" s="292"/>
      <c r="AA527" s="292"/>
      <c r="AB527" s="292"/>
      <c r="AC527" s="292"/>
      <c r="AD527" s="292"/>
      <c r="AE527" s="407">
        <f>AE526</f>
        <v>0</v>
      </c>
      <c r="AF527" s="407">
        <f t="shared" ref="AF527" si="1461">AF526</f>
        <v>0</v>
      </c>
      <c r="AG527" s="407">
        <f t="shared" ref="AG527" si="1462">AG526</f>
        <v>0</v>
      </c>
      <c r="AH527" s="407">
        <f t="shared" ref="AH527" si="1463">AH526</f>
        <v>0</v>
      </c>
      <c r="AI527" s="407">
        <f t="shared" ref="AI527" si="1464">AI526</f>
        <v>0</v>
      </c>
      <c r="AJ527" s="407">
        <f t="shared" ref="AJ527" si="1465">AJ526</f>
        <v>0</v>
      </c>
      <c r="AK527" s="407">
        <f t="shared" ref="AK527" si="1466">AK526</f>
        <v>0</v>
      </c>
      <c r="AL527" s="407">
        <f t="shared" ref="AL527" si="1467">AL526</f>
        <v>0</v>
      </c>
      <c r="AM527" s="407">
        <f t="shared" ref="AM527" si="1468">AM526</f>
        <v>0</v>
      </c>
      <c r="AN527" s="407">
        <f t="shared" ref="AN527" si="1469">AN526</f>
        <v>0</v>
      </c>
      <c r="AO527" s="407">
        <f t="shared" ref="AO527" si="1470">AO526</f>
        <v>0</v>
      </c>
      <c r="AP527" s="407">
        <f t="shared" ref="AP527" si="1471">AP526</f>
        <v>0</v>
      </c>
      <c r="AQ527" s="407">
        <f t="shared" ref="AQ527" si="1472">AQ526</f>
        <v>0</v>
      </c>
      <c r="AR527" s="407">
        <f t="shared" ref="AR527" si="1473">AR526</f>
        <v>0</v>
      </c>
      <c r="AS527" s="303"/>
    </row>
    <row r="528" spans="1:45" ht="15.5" outlineLevel="1">
      <c r="A528" s="521"/>
      <c r="B528" s="427"/>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408"/>
      <c r="AF528" s="421"/>
      <c r="AG528" s="421"/>
      <c r="AH528" s="421"/>
      <c r="AI528" s="421"/>
      <c r="AJ528" s="421"/>
      <c r="AK528" s="421"/>
      <c r="AL528" s="421"/>
      <c r="AM528" s="421"/>
      <c r="AN528" s="421"/>
      <c r="AO528" s="421"/>
      <c r="AP528" s="421"/>
      <c r="AQ528" s="421"/>
      <c r="AR528" s="421"/>
      <c r="AS528" s="303"/>
    </row>
    <row r="529" spans="1:45" ht="15.5" outlineLevel="1">
      <c r="A529" s="521">
        <v>31</v>
      </c>
      <c r="B529" s="424" t="s">
        <v>123</v>
      </c>
      <c r="C529" s="288" t="s">
        <v>25</v>
      </c>
      <c r="D529" s="292"/>
      <c r="E529" s="292"/>
      <c r="F529" s="292"/>
      <c r="G529" s="292"/>
      <c r="H529" s="292"/>
      <c r="I529" s="292"/>
      <c r="J529" s="292"/>
      <c r="K529" s="292"/>
      <c r="L529" s="292"/>
      <c r="M529" s="292"/>
      <c r="N529" s="292"/>
      <c r="O529" s="292"/>
      <c r="P529" s="292"/>
      <c r="Q529" s="292">
        <v>12</v>
      </c>
      <c r="R529" s="292"/>
      <c r="S529" s="292"/>
      <c r="T529" s="292"/>
      <c r="U529" s="292"/>
      <c r="V529" s="292"/>
      <c r="W529" s="292"/>
      <c r="X529" s="292"/>
      <c r="Y529" s="292"/>
      <c r="Z529" s="292"/>
      <c r="AA529" s="292"/>
      <c r="AB529" s="292"/>
      <c r="AC529" s="292"/>
      <c r="AD529" s="292"/>
      <c r="AE529" s="422"/>
      <c r="AF529" s="406"/>
      <c r="AG529" s="406"/>
      <c r="AH529" s="406"/>
      <c r="AI529" s="406"/>
      <c r="AJ529" s="406"/>
      <c r="AK529" s="406"/>
      <c r="AL529" s="411"/>
      <c r="AM529" s="411"/>
      <c r="AN529" s="411"/>
      <c r="AO529" s="411"/>
      <c r="AP529" s="411"/>
      <c r="AQ529" s="411"/>
      <c r="AR529" s="411"/>
      <c r="AS529" s="293">
        <f>SUM(AE529:AR529)</f>
        <v>0</v>
      </c>
    </row>
    <row r="530" spans="1:45" ht="15.5" outlineLevel="1">
      <c r="A530" s="521"/>
      <c r="B530" s="427" t="s">
        <v>307</v>
      </c>
      <c r="C530" s="288" t="s">
        <v>163</v>
      </c>
      <c r="D530" s="292"/>
      <c r="E530" s="292"/>
      <c r="F530" s="292"/>
      <c r="G530" s="292"/>
      <c r="H530" s="292"/>
      <c r="I530" s="292"/>
      <c r="J530" s="292"/>
      <c r="K530" s="292"/>
      <c r="L530" s="292"/>
      <c r="M530" s="292"/>
      <c r="N530" s="292"/>
      <c r="O530" s="292"/>
      <c r="P530" s="292"/>
      <c r="Q530" s="292">
        <f>Q529</f>
        <v>12</v>
      </c>
      <c r="R530" s="292"/>
      <c r="S530" s="292"/>
      <c r="T530" s="292"/>
      <c r="U530" s="292"/>
      <c r="V530" s="292"/>
      <c r="W530" s="292"/>
      <c r="X530" s="292"/>
      <c r="Y530" s="292"/>
      <c r="Z530" s="292"/>
      <c r="AA530" s="292"/>
      <c r="AB530" s="292"/>
      <c r="AC530" s="292"/>
      <c r="AD530" s="292"/>
      <c r="AE530" s="407">
        <f>AE529</f>
        <v>0</v>
      </c>
      <c r="AF530" s="407">
        <f t="shared" ref="AF530" si="1474">AF529</f>
        <v>0</v>
      </c>
      <c r="AG530" s="407">
        <f t="shared" ref="AG530" si="1475">AG529</f>
        <v>0</v>
      </c>
      <c r="AH530" s="407">
        <f t="shared" ref="AH530" si="1476">AH529</f>
        <v>0</v>
      </c>
      <c r="AI530" s="407">
        <f t="shared" ref="AI530" si="1477">AI529</f>
        <v>0</v>
      </c>
      <c r="AJ530" s="407">
        <f t="shared" ref="AJ530" si="1478">AJ529</f>
        <v>0</v>
      </c>
      <c r="AK530" s="407">
        <f t="shared" ref="AK530" si="1479">AK529</f>
        <v>0</v>
      </c>
      <c r="AL530" s="407">
        <f t="shared" ref="AL530" si="1480">AL529</f>
        <v>0</v>
      </c>
      <c r="AM530" s="407">
        <f t="shared" ref="AM530" si="1481">AM529</f>
        <v>0</v>
      </c>
      <c r="AN530" s="407">
        <f t="shared" ref="AN530" si="1482">AN529</f>
        <v>0</v>
      </c>
      <c r="AO530" s="407">
        <f t="shared" ref="AO530" si="1483">AO529</f>
        <v>0</v>
      </c>
      <c r="AP530" s="407">
        <f t="shared" ref="AP530" si="1484">AP529</f>
        <v>0</v>
      </c>
      <c r="AQ530" s="407">
        <f t="shared" ref="AQ530" si="1485">AQ529</f>
        <v>0</v>
      </c>
      <c r="AR530" s="407">
        <f t="shared" ref="AR530" si="1486">AR529</f>
        <v>0</v>
      </c>
      <c r="AS530" s="303"/>
    </row>
    <row r="531" spans="1:45" ht="15.5" outlineLevel="1">
      <c r="A531" s="521"/>
      <c r="B531" s="424"/>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408"/>
      <c r="AF531" s="421"/>
      <c r="AG531" s="421"/>
      <c r="AH531" s="421"/>
      <c r="AI531" s="421"/>
      <c r="AJ531" s="421"/>
      <c r="AK531" s="421"/>
      <c r="AL531" s="421"/>
      <c r="AM531" s="421"/>
      <c r="AN531" s="421"/>
      <c r="AO531" s="421"/>
      <c r="AP531" s="421"/>
      <c r="AQ531" s="421"/>
      <c r="AR531" s="421"/>
      <c r="AS531" s="303"/>
    </row>
    <row r="532" spans="1:45" ht="15.5" outlineLevel="1">
      <c r="A532" s="521">
        <v>32</v>
      </c>
      <c r="B532" s="424" t="s">
        <v>124</v>
      </c>
      <c r="C532" s="288" t="s">
        <v>25</v>
      </c>
      <c r="D532" s="292">
        <f>+'7.  Persistence Report'!AW183</f>
        <v>865629</v>
      </c>
      <c r="E532" s="292">
        <f>+'7.  Persistence Report'!AX183</f>
        <v>853228</v>
      </c>
      <c r="F532" s="292">
        <f>+'7.  Persistence Report'!AY183</f>
        <v>853228</v>
      </c>
      <c r="G532" s="292">
        <f>+'7.  Persistence Report'!AZ183</f>
        <v>729065</v>
      </c>
      <c r="H532" s="292">
        <f>+'7.  Persistence Report'!BA183</f>
        <v>729065</v>
      </c>
      <c r="I532" s="292">
        <f>+'7.  Persistence Report'!BB183</f>
        <v>729065</v>
      </c>
      <c r="J532" s="292">
        <f>+'7.  Persistence Report'!BC183</f>
        <v>729065</v>
      </c>
      <c r="K532" s="292">
        <f>+'7.  Persistence Report'!BD183</f>
        <v>729065</v>
      </c>
      <c r="L532" s="292">
        <f>+'7.  Persistence Report'!BE183</f>
        <v>604025</v>
      </c>
      <c r="M532" s="292">
        <f>+'7.  Persistence Report'!BF183</f>
        <v>604025</v>
      </c>
      <c r="N532" s="292">
        <f>+'7.  Persistence Report'!BG183</f>
        <v>41143</v>
      </c>
      <c r="O532" s="292">
        <f>+'7.  Persistence Report'!BH183</f>
        <v>41143</v>
      </c>
      <c r="P532" s="292">
        <f>+'7.  Persistence Report'!BI183</f>
        <v>39837</v>
      </c>
      <c r="Q532" s="292">
        <v>12</v>
      </c>
      <c r="R532" s="292">
        <f>+'7.  Persistence Report'!R183</f>
        <v>23</v>
      </c>
      <c r="S532" s="292">
        <f>+'7.  Persistence Report'!S183</f>
        <v>21</v>
      </c>
      <c r="T532" s="292">
        <f>+'7.  Persistence Report'!T183</f>
        <v>21</v>
      </c>
      <c r="U532" s="292">
        <f>+'7.  Persistence Report'!U183</f>
        <v>11</v>
      </c>
      <c r="V532" s="292">
        <f>+'7.  Persistence Report'!V183</f>
        <v>11</v>
      </c>
      <c r="W532" s="292">
        <f>+'7.  Persistence Report'!W183</f>
        <v>11</v>
      </c>
      <c r="X532" s="292">
        <f>+'7.  Persistence Report'!X183</f>
        <v>11</v>
      </c>
      <c r="Y532" s="292">
        <f>+'7.  Persistence Report'!Y183</f>
        <v>11</v>
      </c>
      <c r="Z532" s="292">
        <f>+'7.  Persistence Report'!Z183</f>
        <v>10</v>
      </c>
      <c r="AA532" s="292">
        <f>+'7.  Persistence Report'!AA183</f>
        <v>10</v>
      </c>
      <c r="AB532" s="292">
        <f>+'7.  Persistence Report'!AB183</f>
        <v>10</v>
      </c>
      <c r="AC532" s="292">
        <f>+'7.  Persistence Report'!AC183</f>
        <v>10</v>
      </c>
      <c r="AD532" s="292">
        <f>+'7.  Persistence Report'!AD183</f>
        <v>10</v>
      </c>
      <c r="AE532" s="422"/>
      <c r="AF532" s="406"/>
      <c r="AG532" s="406">
        <f>+'A. Rate Class Allocations'!AD61</f>
        <v>1</v>
      </c>
      <c r="AH532" s="406">
        <f>+'A. Rate Class Allocations'!AE61</f>
        <v>0</v>
      </c>
      <c r="AI532" s="406"/>
      <c r="AJ532" s="406"/>
      <c r="AK532" s="406"/>
      <c r="AL532" s="411"/>
      <c r="AM532" s="411"/>
      <c r="AN532" s="411"/>
      <c r="AO532" s="411"/>
      <c r="AP532" s="411"/>
      <c r="AQ532" s="411"/>
      <c r="AR532" s="411"/>
      <c r="AS532" s="293">
        <f>SUM(AE532:AR532)</f>
        <v>1</v>
      </c>
    </row>
    <row r="533" spans="1:45" ht="15.5" outlineLevel="1">
      <c r="A533" s="521"/>
      <c r="B533" s="427" t="s">
        <v>307</v>
      </c>
      <c r="C533" s="1217" t="s">
        <v>2776</v>
      </c>
      <c r="D533" s="292">
        <f>+'7.  Persistence Report'!AW191</f>
        <v>10108185.20159905</v>
      </c>
      <c r="E533" s="292">
        <f>+'7.  Persistence Report'!AX191</f>
        <v>10108185.20159905</v>
      </c>
      <c r="F533" s="292">
        <f>+'7.  Persistence Report'!AY191</f>
        <v>10108185.20159905</v>
      </c>
      <c r="G533" s="292">
        <f>+'7.  Persistence Report'!AZ191</f>
        <v>10108185.20159905</v>
      </c>
      <c r="H533" s="292">
        <f>+'7.  Persistence Report'!BA191</f>
        <v>10108185.20159905</v>
      </c>
      <c r="I533" s="292">
        <f>+'7.  Persistence Report'!BB191</f>
        <v>10108185.20159905</v>
      </c>
      <c r="J533" s="292">
        <f>+'7.  Persistence Report'!BC191</f>
        <v>0</v>
      </c>
      <c r="K533" s="292">
        <f>+'7.  Persistence Report'!BD191</f>
        <v>0</v>
      </c>
      <c r="L533" s="292">
        <f>+'7.  Persistence Report'!BE191</f>
        <v>0</v>
      </c>
      <c r="M533" s="292">
        <f>+'7.  Persistence Report'!BF191</f>
        <v>0</v>
      </c>
      <c r="N533" s="292">
        <f>+'7.  Persistence Report'!BG191</f>
        <v>0</v>
      </c>
      <c r="O533" s="292">
        <f>+'7.  Persistence Report'!BH191</f>
        <v>0</v>
      </c>
      <c r="P533" s="292">
        <f>+'7.  Persistence Report'!BI191</f>
        <v>0</v>
      </c>
      <c r="Q533" s="292">
        <f>Q532</f>
        <v>12</v>
      </c>
      <c r="R533" s="292">
        <f>+'7.  Persistence Report'!R191</f>
        <v>268.57725380824598</v>
      </c>
      <c r="S533" s="292">
        <f>+'7.  Persistence Report'!S191</f>
        <v>248.78682981990752</v>
      </c>
      <c r="T533" s="292">
        <f>+'7.  Persistence Report'!T191</f>
        <v>248.78682981990752</v>
      </c>
      <c r="U533" s="292">
        <f>+'7.  Persistence Report'!U191</f>
        <v>152.5104582137252</v>
      </c>
      <c r="V533" s="292">
        <f>+'7.  Persistence Report'!V191</f>
        <v>152.5104582137252</v>
      </c>
      <c r="W533" s="292">
        <f>+'7.  Persistence Report'!W191</f>
        <v>152.5104582137252</v>
      </c>
      <c r="X533" s="292">
        <f>+'7.  Persistence Report'!X191</f>
        <v>0</v>
      </c>
      <c r="Y533" s="292">
        <f>+'7.  Persistence Report'!Y191</f>
        <v>0</v>
      </c>
      <c r="Z533" s="292">
        <f>+'7.  Persistence Report'!Z191</f>
        <v>0</v>
      </c>
      <c r="AA533" s="292">
        <f>+'7.  Persistence Report'!AA191</f>
        <v>0</v>
      </c>
      <c r="AB533" s="292">
        <f>+'7.  Persistence Report'!AB191</f>
        <v>0</v>
      </c>
      <c r="AC533" s="292">
        <f>+'7.  Persistence Report'!AC191</f>
        <v>0</v>
      </c>
      <c r="AD533" s="292">
        <f>+'7.  Persistence Report'!AD191</f>
        <v>0</v>
      </c>
      <c r="AE533" s="407">
        <f>AE532</f>
        <v>0</v>
      </c>
      <c r="AF533" s="407">
        <f t="shared" ref="AF533" si="1487">AF532</f>
        <v>0</v>
      </c>
      <c r="AG533" s="407">
        <f t="shared" ref="AG533" si="1488">AG532</f>
        <v>1</v>
      </c>
      <c r="AH533" s="407">
        <f t="shared" ref="AH533" si="1489">AH532</f>
        <v>0</v>
      </c>
      <c r="AI533" s="407">
        <f t="shared" ref="AI533" si="1490">AI532</f>
        <v>0</v>
      </c>
      <c r="AJ533" s="407">
        <f t="shared" ref="AJ533" si="1491">AJ532</f>
        <v>0</v>
      </c>
      <c r="AK533" s="407">
        <f t="shared" ref="AK533" si="1492">AK532</f>
        <v>0</v>
      </c>
      <c r="AL533" s="407">
        <f t="shared" ref="AL533" si="1493">AL532</f>
        <v>0</v>
      </c>
      <c r="AM533" s="407">
        <f t="shared" ref="AM533" si="1494">AM532</f>
        <v>0</v>
      </c>
      <c r="AN533" s="407">
        <f t="shared" ref="AN533" si="1495">AN532</f>
        <v>0</v>
      </c>
      <c r="AO533" s="407">
        <f t="shared" ref="AO533" si="1496">AO532</f>
        <v>0</v>
      </c>
      <c r="AP533" s="407">
        <f t="shared" ref="AP533" si="1497">AP532</f>
        <v>0</v>
      </c>
      <c r="AQ533" s="407">
        <f t="shared" ref="AQ533" si="1498">AQ532</f>
        <v>0</v>
      </c>
      <c r="AR533" s="407">
        <f t="shared" ref="AR533" si="1499">AR532</f>
        <v>0</v>
      </c>
      <c r="AS533" s="303"/>
    </row>
    <row r="534" spans="1:45" ht="15.5" outlineLevel="1">
      <c r="A534" s="521"/>
      <c r="B534" s="424"/>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408"/>
      <c r="AF534" s="421"/>
      <c r="AG534" s="421"/>
      <c r="AH534" s="421"/>
      <c r="AI534" s="421"/>
      <c r="AJ534" s="421"/>
      <c r="AK534" s="421"/>
      <c r="AL534" s="421"/>
      <c r="AM534" s="421"/>
      <c r="AN534" s="421"/>
      <c r="AO534" s="421"/>
      <c r="AP534" s="421"/>
      <c r="AQ534" s="421"/>
      <c r="AR534" s="421"/>
      <c r="AS534" s="303"/>
    </row>
    <row r="535" spans="1:45" ht="15.5" outlineLevel="1">
      <c r="A535" s="521"/>
      <c r="B535" s="493" t="s">
        <v>497</v>
      </c>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408"/>
      <c r="AF535" s="421"/>
      <c r="AG535" s="421"/>
      <c r="AH535" s="421"/>
      <c r="AI535" s="421"/>
      <c r="AJ535" s="421"/>
      <c r="AK535" s="421"/>
      <c r="AL535" s="421"/>
      <c r="AM535" s="421"/>
      <c r="AN535" s="421"/>
      <c r="AO535" s="421"/>
      <c r="AP535" s="421"/>
      <c r="AQ535" s="421"/>
      <c r="AR535" s="421"/>
      <c r="AS535" s="303"/>
    </row>
    <row r="536" spans="1:45" ht="15.5" outlineLevel="1">
      <c r="A536" s="521">
        <v>33</v>
      </c>
      <c r="B536" s="424" t="s">
        <v>125</v>
      </c>
      <c r="C536" s="288" t="s">
        <v>25</v>
      </c>
      <c r="D536" s="292"/>
      <c r="E536" s="292"/>
      <c r="F536" s="292"/>
      <c r="G536" s="292"/>
      <c r="H536" s="292"/>
      <c r="I536" s="292"/>
      <c r="J536" s="292"/>
      <c r="K536" s="292"/>
      <c r="L536" s="292"/>
      <c r="M536" s="292"/>
      <c r="N536" s="292"/>
      <c r="O536" s="292"/>
      <c r="P536" s="292"/>
      <c r="Q536" s="292">
        <v>0</v>
      </c>
      <c r="R536" s="292"/>
      <c r="S536" s="292"/>
      <c r="T536" s="292"/>
      <c r="U536" s="292"/>
      <c r="V536" s="292"/>
      <c r="W536" s="292"/>
      <c r="X536" s="292"/>
      <c r="Y536" s="292"/>
      <c r="Z536" s="292"/>
      <c r="AA536" s="292"/>
      <c r="AB536" s="292"/>
      <c r="AC536" s="292"/>
      <c r="AD536" s="292"/>
      <c r="AE536" s="422"/>
      <c r="AF536" s="406"/>
      <c r="AG536" s="406"/>
      <c r="AH536" s="406"/>
      <c r="AI536" s="406"/>
      <c r="AJ536" s="406"/>
      <c r="AK536" s="406"/>
      <c r="AL536" s="411"/>
      <c r="AM536" s="411"/>
      <c r="AN536" s="411"/>
      <c r="AO536" s="411"/>
      <c r="AP536" s="411"/>
      <c r="AQ536" s="411"/>
      <c r="AR536" s="411"/>
      <c r="AS536" s="293">
        <f>SUM(AE536:AR536)</f>
        <v>0</v>
      </c>
    </row>
    <row r="537" spans="1:45" ht="15.5" outlineLevel="1">
      <c r="A537" s="521"/>
      <c r="B537" s="427" t="s">
        <v>307</v>
      </c>
      <c r="C537" s="288" t="s">
        <v>163</v>
      </c>
      <c r="D537" s="292"/>
      <c r="E537" s="292"/>
      <c r="F537" s="292"/>
      <c r="G537" s="292"/>
      <c r="H537" s="292"/>
      <c r="I537" s="292"/>
      <c r="J537" s="292"/>
      <c r="K537" s="292"/>
      <c r="L537" s="292"/>
      <c r="M537" s="292"/>
      <c r="N537" s="292"/>
      <c r="O537" s="292"/>
      <c r="P537" s="292"/>
      <c r="Q537" s="292">
        <f>Q536</f>
        <v>0</v>
      </c>
      <c r="R537" s="292"/>
      <c r="S537" s="292"/>
      <c r="T537" s="292"/>
      <c r="U537" s="292"/>
      <c r="V537" s="292"/>
      <c r="W537" s="292"/>
      <c r="X537" s="292"/>
      <c r="Y537" s="292"/>
      <c r="Z537" s="292"/>
      <c r="AA537" s="292"/>
      <c r="AB537" s="292"/>
      <c r="AC537" s="292"/>
      <c r="AD537" s="292"/>
      <c r="AE537" s="407">
        <f>AE536</f>
        <v>0</v>
      </c>
      <c r="AF537" s="407">
        <f t="shared" ref="AF537" si="1500">AF536</f>
        <v>0</v>
      </c>
      <c r="AG537" s="407">
        <f t="shared" ref="AG537" si="1501">AG536</f>
        <v>0</v>
      </c>
      <c r="AH537" s="407">
        <f t="shared" ref="AH537" si="1502">AH536</f>
        <v>0</v>
      </c>
      <c r="AI537" s="407">
        <f t="shared" ref="AI537" si="1503">AI536</f>
        <v>0</v>
      </c>
      <c r="AJ537" s="407">
        <f t="shared" ref="AJ537" si="1504">AJ536</f>
        <v>0</v>
      </c>
      <c r="AK537" s="407">
        <f t="shared" ref="AK537" si="1505">AK536</f>
        <v>0</v>
      </c>
      <c r="AL537" s="407">
        <f t="shared" ref="AL537" si="1506">AL536</f>
        <v>0</v>
      </c>
      <c r="AM537" s="407">
        <f t="shared" ref="AM537" si="1507">AM536</f>
        <v>0</v>
      </c>
      <c r="AN537" s="407">
        <f t="shared" ref="AN537" si="1508">AN536</f>
        <v>0</v>
      </c>
      <c r="AO537" s="407">
        <f t="shared" ref="AO537" si="1509">AO536</f>
        <v>0</v>
      </c>
      <c r="AP537" s="407">
        <f t="shared" ref="AP537" si="1510">AP536</f>
        <v>0</v>
      </c>
      <c r="AQ537" s="407">
        <f t="shared" ref="AQ537" si="1511">AQ536</f>
        <v>0</v>
      </c>
      <c r="AR537" s="407">
        <f t="shared" ref="AR537" si="1512">AR536</f>
        <v>0</v>
      </c>
      <c r="AS537" s="303"/>
    </row>
    <row r="538" spans="1:45" ht="15.5" outlineLevel="1">
      <c r="A538" s="521"/>
      <c r="B538" s="424"/>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408"/>
      <c r="AF538" s="421"/>
      <c r="AG538" s="421"/>
      <c r="AH538" s="421"/>
      <c r="AI538" s="421"/>
      <c r="AJ538" s="421"/>
      <c r="AK538" s="421"/>
      <c r="AL538" s="421"/>
      <c r="AM538" s="421"/>
      <c r="AN538" s="421"/>
      <c r="AO538" s="421"/>
      <c r="AP538" s="421"/>
      <c r="AQ538" s="421"/>
      <c r="AR538" s="421"/>
      <c r="AS538" s="303"/>
    </row>
    <row r="539" spans="1:45" ht="15.5" outlineLevel="1">
      <c r="A539" s="521">
        <v>34</v>
      </c>
      <c r="B539" s="424" t="s">
        <v>126</v>
      </c>
      <c r="C539" s="288" t="s">
        <v>25</v>
      </c>
      <c r="D539" s="292"/>
      <c r="E539" s="292"/>
      <c r="F539" s="292"/>
      <c r="G539" s="292"/>
      <c r="H539" s="292"/>
      <c r="I539" s="292"/>
      <c r="J539" s="292"/>
      <c r="K539" s="292"/>
      <c r="L539" s="292"/>
      <c r="M539" s="292"/>
      <c r="N539" s="292"/>
      <c r="O539" s="292"/>
      <c r="P539" s="292"/>
      <c r="Q539" s="292">
        <v>0</v>
      </c>
      <c r="R539" s="292"/>
      <c r="S539" s="292"/>
      <c r="T539" s="292"/>
      <c r="U539" s="292"/>
      <c r="V539" s="292"/>
      <c r="W539" s="292"/>
      <c r="X539" s="292"/>
      <c r="Y539" s="292"/>
      <c r="Z539" s="292"/>
      <c r="AA539" s="292"/>
      <c r="AB539" s="292"/>
      <c r="AC539" s="292"/>
      <c r="AD539" s="292"/>
      <c r="AE539" s="422"/>
      <c r="AF539" s="406"/>
      <c r="AG539" s="406"/>
      <c r="AH539" s="406"/>
      <c r="AI539" s="406"/>
      <c r="AJ539" s="406"/>
      <c r="AK539" s="406"/>
      <c r="AL539" s="411"/>
      <c r="AM539" s="411"/>
      <c r="AN539" s="411"/>
      <c r="AO539" s="411"/>
      <c r="AP539" s="411"/>
      <c r="AQ539" s="411"/>
      <c r="AR539" s="411"/>
      <c r="AS539" s="293">
        <f>SUM(AE539:AR539)</f>
        <v>0</v>
      </c>
    </row>
    <row r="540" spans="1:45" ht="15.5" outlineLevel="1">
      <c r="A540" s="521"/>
      <c r="B540" s="427" t="s">
        <v>307</v>
      </c>
      <c r="C540" s="288" t="s">
        <v>163</v>
      </c>
      <c r="D540" s="292"/>
      <c r="E540" s="292"/>
      <c r="F540" s="292"/>
      <c r="G540" s="292"/>
      <c r="H540" s="292"/>
      <c r="I540" s="292"/>
      <c r="J540" s="292"/>
      <c r="K540" s="292"/>
      <c r="L540" s="292"/>
      <c r="M540" s="292"/>
      <c r="N540" s="292"/>
      <c r="O540" s="292"/>
      <c r="P540" s="292"/>
      <c r="Q540" s="292">
        <f>Q539</f>
        <v>0</v>
      </c>
      <c r="R540" s="292"/>
      <c r="S540" s="292"/>
      <c r="T540" s="292"/>
      <c r="U540" s="292"/>
      <c r="V540" s="292"/>
      <c r="W540" s="292"/>
      <c r="X540" s="292"/>
      <c r="Y540" s="292"/>
      <c r="Z540" s="292"/>
      <c r="AA540" s="292"/>
      <c r="AB540" s="292"/>
      <c r="AC540" s="292"/>
      <c r="AD540" s="292"/>
      <c r="AE540" s="407">
        <f>AE539</f>
        <v>0</v>
      </c>
      <c r="AF540" s="407">
        <f t="shared" ref="AF540" si="1513">AF539</f>
        <v>0</v>
      </c>
      <c r="AG540" s="407">
        <f t="shared" ref="AG540" si="1514">AG539</f>
        <v>0</v>
      </c>
      <c r="AH540" s="407">
        <f t="shared" ref="AH540" si="1515">AH539</f>
        <v>0</v>
      </c>
      <c r="AI540" s="407">
        <f t="shared" ref="AI540" si="1516">AI539</f>
        <v>0</v>
      </c>
      <c r="AJ540" s="407">
        <f t="shared" ref="AJ540" si="1517">AJ539</f>
        <v>0</v>
      </c>
      <c r="AK540" s="407">
        <f t="shared" ref="AK540" si="1518">AK539</f>
        <v>0</v>
      </c>
      <c r="AL540" s="407">
        <f t="shared" ref="AL540" si="1519">AL539</f>
        <v>0</v>
      </c>
      <c r="AM540" s="407">
        <f t="shared" ref="AM540" si="1520">AM539</f>
        <v>0</v>
      </c>
      <c r="AN540" s="407">
        <f t="shared" ref="AN540" si="1521">AN539</f>
        <v>0</v>
      </c>
      <c r="AO540" s="407">
        <f t="shared" ref="AO540" si="1522">AO539</f>
        <v>0</v>
      </c>
      <c r="AP540" s="407">
        <f t="shared" ref="AP540" si="1523">AP539</f>
        <v>0</v>
      </c>
      <c r="AQ540" s="407">
        <f t="shared" ref="AQ540" si="1524">AQ539</f>
        <v>0</v>
      </c>
      <c r="AR540" s="407">
        <f t="shared" ref="AR540" si="1525">AR539</f>
        <v>0</v>
      </c>
      <c r="AS540" s="303"/>
    </row>
    <row r="541" spans="1:45" ht="15.5" outlineLevel="1">
      <c r="A541" s="521"/>
      <c r="B541" s="424"/>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408"/>
      <c r="AF541" s="421"/>
      <c r="AG541" s="421"/>
      <c r="AH541" s="421"/>
      <c r="AI541" s="421"/>
      <c r="AJ541" s="421"/>
      <c r="AK541" s="421"/>
      <c r="AL541" s="421"/>
      <c r="AM541" s="421"/>
      <c r="AN541" s="421"/>
      <c r="AO541" s="421"/>
      <c r="AP541" s="421"/>
      <c r="AQ541" s="421"/>
      <c r="AR541" s="421"/>
      <c r="AS541" s="303"/>
    </row>
    <row r="542" spans="1:45" ht="15.5" outlineLevel="1">
      <c r="A542" s="521">
        <v>35</v>
      </c>
      <c r="B542" s="424" t="s">
        <v>127</v>
      </c>
      <c r="C542" s="288" t="s">
        <v>25</v>
      </c>
      <c r="D542" s="292"/>
      <c r="E542" s="292"/>
      <c r="F542" s="292"/>
      <c r="G542" s="292"/>
      <c r="H542" s="292"/>
      <c r="I542" s="292"/>
      <c r="J542" s="292"/>
      <c r="K542" s="292"/>
      <c r="L542" s="292"/>
      <c r="M542" s="292"/>
      <c r="N542" s="292"/>
      <c r="O542" s="292"/>
      <c r="P542" s="292"/>
      <c r="Q542" s="292">
        <v>0</v>
      </c>
      <c r="R542" s="292"/>
      <c r="S542" s="292"/>
      <c r="T542" s="292"/>
      <c r="U542" s="292"/>
      <c r="V542" s="292"/>
      <c r="W542" s="292"/>
      <c r="X542" s="292"/>
      <c r="Y542" s="292"/>
      <c r="Z542" s="292"/>
      <c r="AA542" s="292"/>
      <c r="AB542" s="292"/>
      <c r="AC542" s="292"/>
      <c r="AD542" s="292"/>
      <c r="AE542" s="422"/>
      <c r="AF542" s="406"/>
      <c r="AG542" s="406"/>
      <c r="AH542" s="406"/>
      <c r="AI542" s="406"/>
      <c r="AJ542" s="406"/>
      <c r="AK542" s="406"/>
      <c r="AL542" s="411"/>
      <c r="AM542" s="411"/>
      <c r="AN542" s="411"/>
      <c r="AO542" s="411"/>
      <c r="AP542" s="411"/>
      <c r="AQ542" s="411"/>
      <c r="AR542" s="411"/>
      <c r="AS542" s="293">
        <f>SUM(AE542:AR542)</f>
        <v>0</v>
      </c>
    </row>
    <row r="543" spans="1:45" ht="15.5" outlineLevel="1">
      <c r="A543" s="521"/>
      <c r="B543" s="427" t="s">
        <v>307</v>
      </c>
      <c r="C543" s="288" t="s">
        <v>163</v>
      </c>
      <c r="D543" s="292"/>
      <c r="E543" s="292"/>
      <c r="F543" s="292"/>
      <c r="G543" s="292"/>
      <c r="H543" s="292"/>
      <c r="I543" s="292"/>
      <c r="J543" s="292"/>
      <c r="K543" s="292"/>
      <c r="L543" s="292"/>
      <c r="M543" s="292"/>
      <c r="N543" s="292"/>
      <c r="O543" s="292"/>
      <c r="P543" s="292"/>
      <c r="Q543" s="292">
        <f>Q542</f>
        <v>0</v>
      </c>
      <c r="R543" s="292"/>
      <c r="S543" s="292"/>
      <c r="T543" s="292"/>
      <c r="U543" s="292"/>
      <c r="V543" s="292"/>
      <c r="W543" s="292"/>
      <c r="X543" s="292"/>
      <c r="Y543" s="292"/>
      <c r="Z543" s="292"/>
      <c r="AA543" s="292"/>
      <c r="AB543" s="292"/>
      <c r="AC543" s="292"/>
      <c r="AD543" s="292"/>
      <c r="AE543" s="407">
        <f>AE542</f>
        <v>0</v>
      </c>
      <c r="AF543" s="407">
        <f t="shared" ref="AF543" si="1526">AF542</f>
        <v>0</v>
      </c>
      <c r="AG543" s="407">
        <f t="shared" ref="AG543" si="1527">AG542</f>
        <v>0</v>
      </c>
      <c r="AH543" s="407">
        <f t="shared" ref="AH543" si="1528">AH542</f>
        <v>0</v>
      </c>
      <c r="AI543" s="407">
        <f t="shared" ref="AI543" si="1529">AI542</f>
        <v>0</v>
      </c>
      <c r="AJ543" s="407">
        <f t="shared" ref="AJ543" si="1530">AJ542</f>
        <v>0</v>
      </c>
      <c r="AK543" s="407">
        <f t="shared" ref="AK543" si="1531">AK542</f>
        <v>0</v>
      </c>
      <c r="AL543" s="407">
        <f t="shared" ref="AL543" si="1532">AL542</f>
        <v>0</v>
      </c>
      <c r="AM543" s="407">
        <f t="shared" ref="AM543" si="1533">AM542</f>
        <v>0</v>
      </c>
      <c r="AN543" s="407">
        <f t="shared" ref="AN543" si="1534">AN542</f>
        <v>0</v>
      </c>
      <c r="AO543" s="407">
        <f t="shared" ref="AO543" si="1535">AO542</f>
        <v>0</v>
      </c>
      <c r="AP543" s="407">
        <f t="shared" ref="AP543" si="1536">AP542</f>
        <v>0</v>
      </c>
      <c r="AQ543" s="407">
        <f t="shared" ref="AQ543" si="1537">AQ542</f>
        <v>0</v>
      </c>
      <c r="AR543" s="407">
        <f t="shared" ref="AR543" si="1538">AR542</f>
        <v>0</v>
      </c>
      <c r="AS543" s="303"/>
    </row>
    <row r="544" spans="1:45" ht="15.5" outlineLevel="1">
      <c r="A544" s="521"/>
      <c r="B544" s="427"/>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408"/>
      <c r="AF544" s="421"/>
      <c r="AG544" s="421"/>
      <c r="AH544" s="421"/>
      <c r="AI544" s="421"/>
      <c r="AJ544" s="421"/>
      <c r="AK544" s="421"/>
      <c r="AL544" s="421"/>
      <c r="AM544" s="421"/>
      <c r="AN544" s="421"/>
      <c r="AO544" s="421"/>
      <c r="AP544" s="421"/>
      <c r="AQ544" s="421"/>
      <c r="AR544" s="421"/>
      <c r="AS544" s="303"/>
    </row>
    <row r="545" spans="1:45" ht="15.5" outlineLevel="1">
      <c r="A545" s="521"/>
      <c r="B545" s="493" t="s">
        <v>498</v>
      </c>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c r="AE545" s="408"/>
      <c r="AF545" s="421"/>
      <c r="AG545" s="421"/>
      <c r="AH545" s="421"/>
      <c r="AI545" s="421"/>
      <c r="AJ545" s="421"/>
      <c r="AK545" s="421"/>
      <c r="AL545" s="421"/>
      <c r="AM545" s="421"/>
      <c r="AN545" s="421"/>
      <c r="AO545" s="421"/>
      <c r="AP545" s="421"/>
      <c r="AQ545" s="421"/>
      <c r="AR545" s="421"/>
      <c r="AS545" s="303"/>
    </row>
    <row r="546" spans="1:45" ht="46.5" outlineLevel="1">
      <c r="A546" s="521">
        <v>36</v>
      </c>
      <c r="B546" s="424" t="s">
        <v>128</v>
      </c>
      <c r="C546" s="288" t="s">
        <v>25</v>
      </c>
      <c r="D546" s="292"/>
      <c r="E546" s="292"/>
      <c r="F546" s="292"/>
      <c r="G546" s="292"/>
      <c r="H546" s="292"/>
      <c r="I546" s="292"/>
      <c r="J546" s="292"/>
      <c r="K546" s="292"/>
      <c r="L546" s="292"/>
      <c r="M546" s="292"/>
      <c r="N546" s="292"/>
      <c r="O546" s="292"/>
      <c r="P546" s="292"/>
      <c r="Q546" s="292">
        <v>12</v>
      </c>
      <c r="R546" s="292"/>
      <c r="S546" s="292"/>
      <c r="T546" s="292"/>
      <c r="U546" s="292"/>
      <c r="V546" s="292"/>
      <c r="W546" s="292"/>
      <c r="X546" s="292"/>
      <c r="Y546" s="292"/>
      <c r="Z546" s="292"/>
      <c r="AA546" s="292"/>
      <c r="AB546" s="292"/>
      <c r="AC546" s="292"/>
      <c r="AD546" s="292"/>
      <c r="AE546" s="422"/>
      <c r="AF546" s="406"/>
      <c r="AG546" s="406"/>
      <c r="AH546" s="406"/>
      <c r="AI546" s="406"/>
      <c r="AJ546" s="406"/>
      <c r="AK546" s="406"/>
      <c r="AL546" s="411"/>
      <c r="AM546" s="411"/>
      <c r="AN546" s="411"/>
      <c r="AO546" s="411"/>
      <c r="AP546" s="411"/>
      <c r="AQ546" s="411"/>
      <c r="AR546" s="411"/>
      <c r="AS546" s="293">
        <f>SUM(AE546:AR546)</f>
        <v>0</v>
      </c>
    </row>
    <row r="547" spans="1:45" ht="15.5" outlineLevel="1">
      <c r="A547" s="521"/>
      <c r="B547" s="427" t="s">
        <v>307</v>
      </c>
      <c r="C547" s="288" t="s">
        <v>163</v>
      </c>
      <c r="D547" s="292"/>
      <c r="E547" s="292"/>
      <c r="F547" s="292"/>
      <c r="G547" s="292"/>
      <c r="H547" s="292"/>
      <c r="I547" s="292"/>
      <c r="J547" s="292"/>
      <c r="K547" s="292"/>
      <c r="L547" s="292"/>
      <c r="M547" s="292"/>
      <c r="N547" s="292"/>
      <c r="O547" s="292"/>
      <c r="P547" s="292"/>
      <c r="Q547" s="292">
        <f>Q546</f>
        <v>12</v>
      </c>
      <c r="R547" s="292"/>
      <c r="S547" s="292"/>
      <c r="T547" s="292"/>
      <c r="U547" s="292"/>
      <c r="V547" s="292"/>
      <c r="W547" s="292"/>
      <c r="X547" s="292"/>
      <c r="Y547" s="292"/>
      <c r="Z547" s="292"/>
      <c r="AA547" s="292"/>
      <c r="AB547" s="292"/>
      <c r="AC547" s="292"/>
      <c r="AD547" s="292"/>
      <c r="AE547" s="407">
        <f>AE546</f>
        <v>0</v>
      </c>
      <c r="AF547" s="407">
        <f t="shared" ref="AF547" si="1539">AF546</f>
        <v>0</v>
      </c>
      <c r="AG547" s="407">
        <f t="shared" ref="AG547" si="1540">AG546</f>
        <v>0</v>
      </c>
      <c r="AH547" s="407">
        <f t="shared" ref="AH547" si="1541">AH546</f>
        <v>0</v>
      </c>
      <c r="AI547" s="407">
        <f t="shared" ref="AI547" si="1542">AI546</f>
        <v>0</v>
      </c>
      <c r="AJ547" s="407">
        <f t="shared" ref="AJ547" si="1543">AJ546</f>
        <v>0</v>
      </c>
      <c r="AK547" s="407">
        <f t="shared" ref="AK547" si="1544">AK546</f>
        <v>0</v>
      </c>
      <c r="AL547" s="407">
        <f t="shared" ref="AL547" si="1545">AL546</f>
        <v>0</v>
      </c>
      <c r="AM547" s="407">
        <f t="shared" ref="AM547" si="1546">AM546</f>
        <v>0</v>
      </c>
      <c r="AN547" s="407">
        <f t="shared" ref="AN547" si="1547">AN546</f>
        <v>0</v>
      </c>
      <c r="AO547" s="407">
        <f t="shared" ref="AO547" si="1548">AO546</f>
        <v>0</v>
      </c>
      <c r="AP547" s="407">
        <f t="shared" ref="AP547" si="1549">AP546</f>
        <v>0</v>
      </c>
      <c r="AQ547" s="407">
        <f t="shared" ref="AQ547" si="1550">AQ546</f>
        <v>0</v>
      </c>
      <c r="AR547" s="407">
        <f t="shared" ref="AR547" si="1551">AR546</f>
        <v>0</v>
      </c>
      <c r="AS547" s="303"/>
    </row>
    <row r="548" spans="1:45" ht="15.5" outlineLevel="1">
      <c r="A548" s="521"/>
      <c r="B548" s="424"/>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c r="AD548" s="288"/>
      <c r="AE548" s="408"/>
      <c r="AF548" s="421"/>
      <c r="AG548" s="421"/>
      <c r="AH548" s="421"/>
      <c r="AI548" s="421"/>
      <c r="AJ548" s="421"/>
      <c r="AK548" s="421"/>
      <c r="AL548" s="421"/>
      <c r="AM548" s="421"/>
      <c r="AN548" s="421"/>
      <c r="AO548" s="421"/>
      <c r="AP548" s="421"/>
      <c r="AQ548" s="421"/>
      <c r="AR548" s="421"/>
      <c r="AS548" s="303"/>
    </row>
    <row r="549" spans="1:45" ht="15.5" outlineLevel="1">
      <c r="A549" s="521">
        <v>37</v>
      </c>
      <c r="B549" s="424" t="s">
        <v>129</v>
      </c>
      <c r="C549" s="288" t="s">
        <v>25</v>
      </c>
      <c r="D549" s="292"/>
      <c r="E549" s="292"/>
      <c r="F549" s="292"/>
      <c r="G549" s="292"/>
      <c r="H549" s="292"/>
      <c r="I549" s="292"/>
      <c r="J549" s="292"/>
      <c r="K549" s="292"/>
      <c r="L549" s="292"/>
      <c r="M549" s="292"/>
      <c r="N549" s="292"/>
      <c r="O549" s="292"/>
      <c r="P549" s="292"/>
      <c r="Q549" s="292">
        <v>12</v>
      </c>
      <c r="R549" s="292"/>
      <c r="S549" s="292"/>
      <c r="T549" s="292"/>
      <c r="U549" s="292"/>
      <c r="V549" s="292"/>
      <c r="W549" s="292"/>
      <c r="X549" s="292"/>
      <c r="Y549" s="292"/>
      <c r="Z549" s="292"/>
      <c r="AA549" s="292"/>
      <c r="AB549" s="292"/>
      <c r="AC549" s="292"/>
      <c r="AD549" s="292"/>
      <c r="AE549" s="422"/>
      <c r="AF549" s="406"/>
      <c r="AG549" s="406"/>
      <c r="AH549" s="406"/>
      <c r="AI549" s="406"/>
      <c r="AJ549" s="406"/>
      <c r="AK549" s="406"/>
      <c r="AL549" s="411"/>
      <c r="AM549" s="411"/>
      <c r="AN549" s="411"/>
      <c r="AO549" s="411"/>
      <c r="AP549" s="411"/>
      <c r="AQ549" s="411"/>
      <c r="AR549" s="411"/>
      <c r="AS549" s="293">
        <f>SUM(AE549:AR549)</f>
        <v>0</v>
      </c>
    </row>
    <row r="550" spans="1:45" ht="15.5" outlineLevel="1">
      <c r="A550" s="521"/>
      <c r="B550" s="427" t="s">
        <v>307</v>
      </c>
      <c r="C550" s="288" t="s">
        <v>163</v>
      </c>
      <c r="D550" s="292"/>
      <c r="E550" s="292"/>
      <c r="F550" s="292"/>
      <c r="G550" s="292"/>
      <c r="H550" s="292"/>
      <c r="I550" s="292"/>
      <c r="J550" s="292"/>
      <c r="K550" s="292"/>
      <c r="L550" s="292"/>
      <c r="M550" s="292"/>
      <c r="N550" s="292"/>
      <c r="O550" s="292"/>
      <c r="P550" s="292"/>
      <c r="Q550" s="292">
        <f>Q549</f>
        <v>12</v>
      </c>
      <c r="R550" s="292"/>
      <c r="S550" s="292"/>
      <c r="T550" s="292"/>
      <c r="U550" s="292"/>
      <c r="V550" s="292"/>
      <c r="W550" s="292"/>
      <c r="X550" s="292"/>
      <c r="Y550" s="292"/>
      <c r="Z550" s="292"/>
      <c r="AA550" s="292"/>
      <c r="AB550" s="292"/>
      <c r="AC550" s="292"/>
      <c r="AD550" s="292"/>
      <c r="AE550" s="407">
        <f>AE549</f>
        <v>0</v>
      </c>
      <c r="AF550" s="407">
        <f t="shared" ref="AF550" si="1552">AF549</f>
        <v>0</v>
      </c>
      <c r="AG550" s="407">
        <f t="shared" ref="AG550" si="1553">AG549</f>
        <v>0</v>
      </c>
      <c r="AH550" s="407">
        <f t="shared" ref="AH550" si="1554">AH549</f>
        <v>0</v>
      </c>
      <c r="AI550" s="407">
        <f t="shared" ref="AI550" si="1555">AI549</f>
        <v>0</v>
      </c>
      <c r="AJ550" s="407">
        <f t="shared" ref="AJ550" si="1556">AJ549</f>
        <v>0</v>
      </c>
      <c r="AK550" s="407">
        <f t="shared" ref="AK550" si="1557">AK549</f>
        <v>0</v>
      </c>
      <c r="AL550" s="407">
        <f t="shared" ref="AL550" si="1558">AL549</f>
        <v>0</v>
      </c>
      <c r="AM550" s="407">
        <f t="shared" ref="AM550" si="1559">AM549</f>
        <v>0</v>
      </c>
      <c r="AN550" s="407">
        <f t="shared" ref="AN550" si="1560">AN549</f>
        <v>0</v>
      </c>
      <c r="AO550" s="407">
        <f t="shared" ref="AO550" si="1561">AO549</f>
        <v>0</v>
      </c>
      <c r="AP550" s="407">
        <f t="shared" ref="AP550" si="1562">AP549</f>
        <v>0</v>
      </c>
      <c r="AQ550" s="407">
        <f t="shared" ref="AQ550" si="1563">AQ549</f>
        <v>0</v>
      </c>
      <c r="AR550" s="407">
        <f t="shared" ref="AR550" si="1564">AR549</f>
        <v>0</v>
      </c>
      <c r="AS550" s="303"/>
    </row>
    <row r="551" spans="1:45" ht="15.5" outlineLevel="1">
      <c r="A551" s="521"/>
      <c r="B551" s="424"/>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88"/>
      <c r="AE551" s="408"/>
      <c r="AF551" s="421"/>
      <c r="AG551" s="421"/>
      <c r="AH551" s="421"/>
      <c r="AI551" s="421"/>
      <c r="AJ551" s="421"/>
      <c r="AK551" s="421"/>
      <c r="AL551" s="421"/>
      <c r="AM551" s="421"/>
      <c r="AN551" s="421"/>
      <c r="AO551" s="421"/>
      <c r="AP551" s="421"/>
      <c r="AQ551" s="421"/>
      <c r="AR551" s="421"/>
      <c r="AS551" s="303"/>
    </row>
    <row r="552" spans="1:45" ht="15.5" outlineLevel="1">
      <c r="A552" s="521">
        <v>38</v>
      </c>
      <c r="B552" s="424" t="s">
        <v>130</v>
      </c>
      <c r="C552" s="288" t="s">
        <v>25</v>
      </c>
      <c r="D552" s="292"/>
      <c r="E552" s="292"/>
      <c r="F552" s="292"/>
      <c r="G552" s="292"/>
      <c r="H552" s="292"/>
      <c r="I552" s="292"/>
      <c r="J552" s="292"/>
      <c r="K552" s="292"/>
      <c r="L552" s="292"/>
      <c r="M552" s="292"/>
      <c r="N552" s="292"/>
      <c r="O552" s="292"/>
      <c r="P552" s="292"/>
      <c r="Q552" s="292">
        <v>12</v>
      </c>
      <c r="R552" s="292"/>
      <c r="S552" s="292"/>
      <c r="T552" s="292"/>
      <c r="U552" s="292"/>
      <c r="V552" s="292"/>
      <c r="W552" s="292"/>
      <c r="X552" s="292"/>
      <c r="Y552" s="292"/>
      <c r="Z552" s="292"/>
      <c r="AA552" s="292"/>
      <c r="AB552" s="292"/>
      <c r="AC552" s="292"/>
      <c r="AD552" s="292"/>
      <c r="AE552" s="422"/>
      <c r="AF552" s="406"/>
      <c r="AG552" s="406"/>
      <c r="AH552" s="406"/>
      <c r="AI552" s="406"/>
      <c r="AJ552" s="406"/>
      <c r="AK552" s="406"/>
      <c r="AL552" s="411"/>
      <c r="AM552" s="411"/>
      <c r="AN552" s="411"/>
      <c r="AO552" s="411"/>
      <c r="AP552" s="411"/>
      <c r="AQ552" s="411"/>
      <c r="AR552" s="411"/>
      <c r="AS552" s="293">
        <f>SUM(AE552:AR552)</f>
        <v>0</v>
      </c>
    </row>
    <row r="553" spans="1:45" ht="15.5" outlineLevel="1">
      <c r="A553" s="521"/>
      <c r="B553" s="427" t="s">
        <v>307</v>
      </c>
      <c r="C553" s="288" t="s">
        <v>163</v>
      </c>
      <c r="D553" s="292"/>
      <c r="E553" s="292"/>
      <c r="F553" s="292"/>
      <c r="G553" s="292"/>
      <c r="H553" s="292"/>
      <c r="I553" s="292"/>
      <c r="J553" s="292"/>
      <c r="K553" s="292"/>
      <c r="L553" s="292"/>
      <c r="M553" s="292"/>
      <c r="N553" s="292"/>
      <c r="O553" s="292"/>
      <c r="P553" s="292"/>
      <c r="Q553" s="292">
        <f>Q552</f>
        <v>12</v>
      </c>
      <c r="R553" s="292"/>
      <c r="S553" s="292"/>
      <c r="T553" s="292"/>
      <c r="U553" s="292"/>
      <c r="V553" s="292"/>
      <c r="W553" s="292"/>
      <c r="X553" s="292"/>
      <c r="Y553" s="292"/>
      <c r="Z553" s="292"/>
      <c r="AA553" s="292"/>
      <c r="AB553" s="292"/>
      <c r="AC553" s="292"/>
      <c r="AD553" s="292"/>
      <c r="AE553" s="407">
        <f>AE552</f>
        <v>0</v>
      </c>
      <c r="AF553" s="407">
        <f t="shared" ref="AF553" si="1565">AF552</f>
        <v>0</v>
      </c>
      <c r="AG553" s="407">
        <f t="shared" ref="AG553" si="1566">AG552</f>
        <v>0</v>
      </c>
      <c r="AH553" s="407">
        <f t="shared" ref="AH553" si="1567">AH552</f>
        <v>0</v>
      </c>
      <c r="AI553" s="407">
        <f t="shared" ref="AI553" si="1568">AI552</f>
        <v>0</v>
      </c>
      <c r="AJ553" s="407">
        <f t="shared" ref="AJ553" si="1569">AJ552</f>
        <v>0</v>
      </c>
      <c r="AK553" s="407">
        <f t="shared" ref="AK553" si="1570">AK552</f>
        <v>0</v>
      </c>
      <c r="AL553" s="407">
        <f t="shared" ref="AL553" si="1571">AL552</f>
        <v>0</v>
      </c>
      <c r="AM553" s="407">
        <f t="shared" ref="AM553" si="1572">AM552</f>
        <v>0</v>
      </c>
      <c r="AN553" s="407">
        <f t="shared" ref="AN553" si="1573">AN552</f>
        <v>0</v>
      </c>
      <c r="AO553" s="407">
        <f t="shared" ref="AO553" si="1574">AO552</f>
        <v>0</v>
      </c>
      <c r="AP553" s="407">
        <f t="shared" ref="AP553" si="1575">AP552</f>
        <v>0</v>
      </c>
      <c r="AQ553" s="407">
        <f t="shared" ref="AQ553" si="1576">AQ552</f>
        <v>0</v>
      </c>
      <c r="AR553" s="407">
        <f t="shared" ref="AR553" si="1577">AR552</f>
        <v>0</v>
      </c>
      <c r="AS553" s="303"/>
    </row>
    <row r="554" spans="1:45" ht="15.5" outlineLevel="1">
      <c r="A554" s="521"/>
      <c r="B554" s="424"/>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88"/>
      <c r="AE554" s="408"/>
      <c r="AF554" s="421"/>
      <c r="AG554" s="421"/>
      <c r="AH554" s="421"/>
      <c r="AI554" s="421"/>
      <c r="AJ554" s="421"/>
      <c r="AK554" s="421"/>
      <c r="AL554" s="421"/>
      <c r="AM554" s="421"/>
      <c r="AN554" s="421"/>
      <c r="AO554" s="421"/>
      <c r="AP554" s="421"/>
      <c r="AQ554" s="421"/>
      <c r="AR554" s="421"/>
      <c r="AS554" s="303"/>
    </row>
    <row r="555" spans="1:45" ht="15.5" outlineLevel="1">
      <c r="A555" s="521">
        <v>39</v>
      </c>
      <c r="B555" s="424" t="s">
        <v>131</v>
      </c>
      <c r="C555" s="288" t="s">
        <v>25</v>
      </c>
      <c r="D555" s="292"/>
      <c r="E555" s="292"/>
      <c r="F555" s="292"/>
      <c r="G555" s="292"/>
      <c r="H555" s="292"/>
      <c r="I555" s="292"/>
      <c r="J555" s="292"/>
      <c r="K555" s="292"/>
      <c r="L555" s="292"/>
      <c r="M555" s="292"/>
      <c r="N555" s="292"/>
      <c r="O555" s="292"/>
      <c r="P555" s="292"/>
      <c r="Q555" s="292">
        <v>12</v>
      </c>
      <c r="R555" s="292"/>
      <c r="S555" s="292"/>
      <c r="T555" s="292"/>
      <c r="U555" s="292"/>
      <c r="V555" s="292"/>
      <c r="W555" s="292"/>
      <c r="X555" s="292"/>
      <c r="Y555" s="292"/>
      <c r="Z555" s="292"/>
      <c r="AA555" s="292"/>
      <c r="AB555" s="292"/>
      <c r="AC555" s="292"/>
      <c r="AD555" s="292"/>
      <c r="AE555" s="422"/>
      <c r="AF555" s="406"/>
      <c r="AG555" s="406"/>
      <c r="AH555" s="406"/>
      <c r="AI555" s="406"/>
      <c r="AJ555" s="406"/>
      <c r="AK555" s="406"/>
      <c r="AL555" s="411"/>
      <c r="AM555" s="411"/>
      <c r="AN555" s="411"/>
      <c r="AO555" s="411"/>
      <c r="AP555" s="411"/>
      <c r="AQ555" s="411"/>
      <c r="AR555" s="411"/>
      <c r="AS555" s="293">
        <f>SUM(AE555:AR555)</f>
        <v>0</v>
      </c>
    </row>
    <row r="556" spans="1:45" ht="15.5" outlineLevel="1">
      <c r="A556" s="521"/>
      <c r="B556" s="427" t="s">
        <v>307</v>
      </c>
      <c r="C556" s="288" t="s">
        <v>163</v>
      </c>
      <c r="D556" s="292"/>
      <c r="E556" s="292"/>
      <c r="F556" s="292"/>
      <c r="G556" s="292"/>
      <c r="H556" s="292"/>
      <c r="I556" s="292"/>
      <c r="J556" s="292"/>
      <c r="K556" s="292"/>
      <c r="L556" s="292"/>
      <c r="M556" s="292"/>
      <c r="N556" s="292"/>
      <c r="O556" s="292"/>
      <c r="P556" s="292"/>
      <c r="Q556" s="292">
        <f>Q555</f>
        <v>12</v>
      </c>
      <c r="R556" s="292"/>
      <c r="S556" s="292"/>
      <c r="T556" s="292"/>
      <c r="U556" s="292"/>
      <c r="V556" s="292"/>
      <c r="W556" s="292"/>
      <c r="X556" s="292"/>
      <c r="Y556" s="292"/>
      <c r="Z556" s="292"/>
      <c r="AA556" s="292"/>
      <c r="AB556" s="292"/>
      <c r="AC556" s="292"/>
      <c r="AD556" s="292"/>
      <c r="AE556" s="407">
        <f>AE555</f>
        <v>0</v>
      </c>
      <c r="AF556" s="407">
        <f t="shared" ref="AF556" si="1578">AF555</f>
        <v>0</v>
      </c>
      <c r="AG556" s="407">
        <f t="shared" ref="AG556" si="1579">AG555</f>
        <v>0</v>
      </c>
      <c r="AH556" s="407">
        <f t="shared" ref="AH556" si="1580">AH555</f>
        <v>0</v>
      </c>
      <c r="AI556" s="407">
        <f t="shared" ref="AI556" si="1581">AI555</f>
        <v>0</v>
      </c>
      <c r="AJ556" s="407">
        <f t="shared" ref="AJ556" si="1582">AJ555</f>
        <v>0</v>
      </c>
      <c r="AK556" s="407">
        <f t="shared" ref="AK556" si="1583">AK555</f>
        <v>0</v>
      </c>
      <c r="AL556" s="407">
        <f t="shared" ref="AL556" si="1584">AL555</f>
        <v>0</v>
      </c>
      <c r="AM556" s="407">
        <f t="shared" ref="AM556" si="1585">AM555</f>
        <v>0</v>
      </c>
      <c r="AN556" s="407">
        <f t="shared" ref="AN556" si="1586">AN555</f>
        <v>0</v>
      </c>
      <c r="AO556" s="407">
        <f t="shared" ref="AO556" si="1587">AO555</f>
        <v>0</v>
      </c>
      <c r="AP556" s="407">
        <f t="shared" ref="AP556" si="1588">AP555</f>
        <v>0</v>
      </c>
      <c r="AQ556" s="407">
        <f t="shared" ref="AQ556" si="1589">AQ555</f>
        <v>0</v>
      </c>
      <c r="AR556" s="407">
        <f t="shared" ref="AR556" si="1590">AR555</f>
        <v>0</v>
      </c>
      <c r="AS556" s="303"/>
    </row>
    <row r="557" spans="1:45" ht="15.5" outlineLevel="1">
      <c r="A557" s="521"/>
      <c r="B557" s="424"/>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408"/>
      <c r="AF557" s="421"/>
      <c r="AG557" s="421"/>
      <c r="AH557" s="421"/>
      <c r="AI557" s="421"/>
      <c r="AJ557" s="421"/>
      <c r="AK557" s="421"/>
      <c r="AL557" s="421"/>
      <c r="AM557" s="421"/>
      <c r="AN557" s="421"/>
      <c r="AO557" s="421"/>
      <c r="AP557" s="421"/>
      <c r="AQ557" s="421"/>
      <c r="AR557" s="421"/>
      <c r="AS557" s="303"/>
    </row>
    <row r="558" spans="1:45" ht="31" outlineLevel="1">
      <c r="A558" s="521">
        <v>40</v>
      </c>
      <c r="B558" s="424" t="s">
        <v>132</v>
      </c>
      <c r="C558" s="288" t="s">
        <v>25</v>
      </c>
      <c r="D558" s="292"/>
      <c r="E558" s="292"/>
      <c r="F558" s="292"/>
      <c r="G558" s="292"/>
      <c r="H558" s="292"/>
      <c r="I558" s="292"/>
      <c r="J558" s="292"/>
      <c r="K558" s="292"/>
      <c r="L558" s="292"/>
      <c r="M558" s="292"/>
      <c r="N558" s="292"/>
      <c r="O558" s="292"/>
      <c r="P558" s="292"/>
      <c r="Q558" s="292">
        <v>12</v>
      </c>
      <c r="R558" s="292"/>
      <c r="S558" s="292"/>
      <c r="T558" s="292"/>
      <c r="U558" s="292"/>
      <c r="V558" s="292"/>
      <c r="W558" s="292"/>
      <c r="X558" s="292"/>
      <c r="Y558" s="292"/>
      <c r="Z558" s="292"/>
      <c r="AA558" s="292"/>
      <c r="AB558" s="292"/>
      <c r="AC558" s="292"/>
      <c r="AD558" s="292"/>
      <c r="AE558" s="422"/>
      <c r="AF558" s="406"/>
      <c r="AG558" s="406"/>
      <c r="AH558" s="406"/>
      <c r="AI558" s="406"/>
      <c r="AJ558" s="406"/>
      <c r="AK558" s="406"/>
      <c r="AL558" s="411"/>
      <c r="AM558" s="411"/>
      <c r="AN558" s="411"/>
      <c r="AO558" s="411"/>
      <c r="AP558" s="411"/>
      <c r="AQ558" s="411"/>
      <c r="AR558" s="411"/>
      <c r="AS558" s="293">
        <f>SUM(AE558:AR558)</f>
        <v>0</v>
      </c>
    </row>
    <row r="559" spans="1:45" ht="15.5" outlineLevel="1">
      <c r="A559" s="521"/>
      <c r="B559" s="427" t="s">
        <v>307</v>
      </c>
      <c r="C559" s="288" t="s">
        <v>163</v>
      </c>
      <c r="D559" s="292"/>
      <c r="E559" s="292"/>
      <c r="F559" s="292"/>
      <c r="G559" s="292"/>
      <c r="H559" s="292"/>
      <c r="I559" s="292"/>
      <c r="J559" s="292"/>
      <c r="K559" s="292"/>
      <c r="L559" s="292"/>
      <c r="M559" s="292"/>
      <c r="N559" s="292"/>
      <c r="O559" s="292"/>
      <c r="P559" s="292"/>
      <c r="Q559" s="292">
        <f>Q558</f>
        <v>12</v>
      </c>
      <c r="R559" s="292"/>
      <c r="S559" s="292"/>
      <c r="T559" s="292"/>
      <c r="U559" s="292"/>
      <c r="V559" s="292"/>
      <c r="W559" s="292"/>
      <c r="X559" s="292"/>
      <c r="Y559" s="292"/>
      <c r="Z559" s="292"/>
      <c r="AA559" s="292"/>
      <c r="AB559" s="292"/>
      <c r="AC559" s="292"/>
      <c r="AD559" s="292"/>
      <c r="AE559" s="407">
        <f>AE558</f>
        <v>0</v>
      </c>
      <c r="AF559" s="407">
        <f t="shared" ref="AF559" si="1591">AF558</f>
        <v>0</v>
      </c>
      <c r="AG559" s="407">
        <f t="shared" ref="AG559" si="1592">AG558</f>
        <v>0</v>
      </c>
      <c r="AH559" s="407">
        <f t="shared" ref="AH559" si="1593">AH558</f>
        <v>0</v>
      </c>
      <c r="AI559" s="407">
        <f t="shared" ref="AI559" si="1594">AI558</f>
        <v>0</v>
      </c>
      <c r="AJ559" s="407">
        <f t="shared" ref="AJ559" si="1595">AJ558</f>
        <v>0</v>
      </c>
      <c r="AK559" s="407">
        <f t="shared" ref="AK559" si="1596">AK558</f>
        <v>0</v>
      </c>
      <c r="AL559" s="407">
        <f t="shared" ref="AL559" si="1597">AL558</f>
        <v>0</v>
      </c>
      <c r="AM559" s="407">
        <f t="shared" ref="AM559" si="1598">AM558</f>
        <v>0</v>
      </c>
      <c r="AN559" s="407">
        <f t="shared" ref="AN559" si="1599">AN558</f>
        <v>0</v>
      </c>
      <c r="AO559" s="407">
        <f t="shared" ref="AO559" si="1600">AO558</f>
        <v>0</v>
      </c>
      <c r="AP559" s="407">
        <f t="shared" ref="AP559" si="1601">AP558</f>
        <v>0</v>
      </c>
      <c r="AQ559" s="407">
        <f t="shared" ref="AQ559" si="1602">AQ558</f>
        <v>0</v>
      </c>
      <c r="AR559" s="407">
        <f t="shared" ref="AR559" si="1603">AR558</f>
        <v>0</v>
      </c>
      <c r="AS559" s="303"/>
    </row>
    <row r="560" spans="1:45" ht="15.5" outlineLevel="1">
      <c r="A560" s="521"/>
      <c r="B560" s="424"/>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408"/>
      <c r="AF560" s="421"/>
      <c r="AG560" s="421"/>
      <c r="AH560" s="421"/>
      <c r="AI560" s="421"/>
      <c r="AJ560" s="421"/>
      <c r="AK560" s="421"/>
      <c r="AL560" s="421"/>
      <c r="AM560" s="421"/>
      <c r="AN560" s="421"/>
      <c r="AO560" s="421"/>
      <c r="AP560" s="421"/>
      <c r="AQ560" s="421"/>
      <c r="AR560" s="421"/>
      <c r="AS560" s="303"/>
    </row>
    <row r="561" spans="1:45" ht="31" outlineLevel="1">
      <c r="A561" s="521">
        <v>41</v>
      </c>
      <c r="B561" s="424" t="s">
        <v>133</v>
      </c>
      <c r="C561" s="288" t="s">
        <v>25</v>
      </c>
      <c r="D561" s="292"/>
      <c r="E561" s="292"/>
      <c r="F561" s="292"/>
      <c r="G561" s="292"/>
      <c r="H561" s="292"/>
      <c r="I561" s="292"/>
      <c r="J561" s="292"/>
      <c r="K561" s="292"/>
      <c r="L561" s="292"/>
      <c r="M561" s="292"/>
      <c r="N561" s="292"/>
      <c r="O561" s="292"/>
      <c r="P561" s="292"/>
      <c r="Q561" s="292">
        <v>12</v>
      </c>
      <c r="R561" s="292"/>
      <c r="S561" s="292"/>
      <c r="T561" s="292"/>
      <c r="U561" s="292"/>
      <c r="V561" s="292"/>
      <c r="W561" s="292"/>
      <c r="X561" s="292"/>
      <c r="Y561" s="292"/>
      <c r="Z561" s="292"/>
      <c r="AA561" s="292"/>
      <c r="AB561" s="292"/>
      <c r="AC561" s="292"/>
      <c r="AD561" s="292"/>
      <c r="AE561" s="422"/>
      <c r="AF561" s="406"/>
      <c r="AG561" s="406"/>
      <c r="AH561" s="406"/>
      <c r="AI561" s="406"/>
      <c r="AJ561" s="406"/>
      <c r="AK561" s="406"/>
      <c r="AL561" s="411"/>
      <c r="AM561" s="411"/>
      <c r="AN561" s="411"/>
      <c r="AO561" s="411"/>
      <c r="AP561" s="411"/>
      <c r="AQ561" s="411"/>
      <c r="AR561" s="411"/>
      <c r="AS561" s="293">
        <f>SUM(AE561:AR561)</f>
        <v>0</v>
      </c>
    </row>
    <row r="562" spans="1:45" ht="15.5" outlineLevel="1">
      <c r="A562" s="521"/>
      <c r="B562" s="427" t="s">
        <v>307</v>
      </c>
      <c r="C562" s="288" t="s">
        <v>163</v>
      </c>
      <c r="D562" s="292"/>
      <c r="E562" s="292"/>
      <c r="F562" s="292"/>
      <c r="G562" s="292"/>
      <c r="H562" s="292"/>
      <c r="I562" s="292"/>
      <c r="J562" s="292"/>
      <c r="K562" s="292"/>
      <c r="L562" s="292"/>
      <c r="M562" s="292"/>
      <c r="N562" s="292"/>
      <c r="O562" s="292"/>
      <c r="P562" s="292"/>
      <c r="Q562" s="292">
        <f>Q561</f>
        <v>12</v>
      </c>
      <c r="R562" s="292"/>
      <c r="S562" s="292"/>
      <c r="T562" s="292"/>
      <c r="U562" s="292"/>
      <c r="V562" s="292"/>
      <c r="W562" s="292"/>
      <c r="X562" s="292"/>
      <c r="Y562" s="292"/>
      <c r="Z562" s="292"/>
      <c r="AA562" s="292"/>
      <c r="AB562" s="292"/>
      <c r="AC562" s="292"/>
      <c r="AD562" s="292"/>
      <c r="AE562" s="407">
        <f>AE561</f>
        <v>0</v>
      </c>
      <c r="AF562" s="407">
        <f t="shared" ref="AF562" si="1604">AF561</f>
        <v>0</v>
      </c>
      <c r="AG562" s="407">
        <f t="shared" ref="AG562" si="1605">AG561</f>
        <v>0</v>
      </c>
      <c r="AH562" s="407">
        <f t="shared" ref="AH562" si="1606">AH561</f>
        <v>0</v>
      </c>
      <c r="AI562" s="407">
        <f t="shared" ref="AI562" si="1607">AI561</f>
        <v>0</v>
      </c>
      <c r="AJ562" s="407">
        <f t="shared" ref="AJ562" si="1608">AJ561</f>
        <v>0</v>
      </c>
      <c r="AK562" s="407">
        <f t="shared" ref="AK562" si="1609">AK561</f>
        <v>0</v>
      </c>
      <c r="AL562" s="407">
        <f t="shared" ref="AL562" si="1610">AL561</f>
        <v>0</v>
      </c>
      <c r="AM562" s="407">
        <f t="shared" ref="AM562" si="1611">AM561</f>
        <v>0</v>
      </c>
      <c r="AN562" s="407">
        <f t="shared" ref="AN562" si="1612">AN561</f>
        <v>0</v>
      </c>
      <c r="AO562" s="407">
        <f t="shared" ref="AO562" si="1613">AO561</f>
        <v>0</v>
      </c>
      <c r="AP562" s="407">
        <f t="shared" ref="AP562" si="1614">AP561</f>
        <v>0</v>
      </c>
      <c r="AQ562" s="407">
        <f t="shared" ref="AQ562" si="1615">AQ561</f>
        <v>0</v>
      </c>
      <c r="AR562" s="407">
        <f t="shared" ref="AR562" si="1616">AR561</f>
        <v>0</v>
      </c>
      <c r="AS562" s="303"/>
    </row>
    <row r="563" spans="1:45" ht="15.5" outlineLevel="1">
      <c r="A563" s="521"/>
      <c r="B563" s="424"/>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408"/>
      <c r="AF563" s="421"/>
      <c r="AG563" s="421"/>
      <c r="AH563" s="421"/>
      <c r="AI563" s="421"/>
      <c r="AJ563" s="421"/>
      <c r="AK563" s="421"/>
      <c r="AL563" s="421"/>
      <c r="AM563" s="421"/>
      <c r="AN563" s="421"/>
      <c r="AO563" s="421"/>
      <c r="AP563" s="421"/>
      <c r="AQ563" s="421"/>
      <c r="AR563" s="421"/>
      <c r="AS563" s="303"/>
    </row>
    <row r="564" spans="1:45" ht="31" outlineLevel="1">
      <c r="A564" s="521">
        <v>42</v>
      </c>
      <c r="B564" s="424" t="s">
        <v>134</v>
      </c>
      <c r="C564" s="288" t="s">
        <v>25</v>
      </c>
      <c r="D564" s="292"/>
      <c r="E564" s="292"/>
      <c r="F564" s="292"/>
      <c r="G564" s="292"/>
      <c r="H564" s="292"/>
      <c r="I564" s="292"/>
      <c r="J564" s="292"/>
      <c r="K564" s="292"/>
      <c r="L564" s="292"/>
      <c r="M564" s="292"/>
      <c r="N564" s="292"/>
      <c r="O564" s="292"/>
      <c r="P564" s="292"/>
      <c r="Q564" s="288"/>
      <c r="R564" s="292"/>
      <c r="S564" s="292"/>
      <c r="T564" s="292"/>
      <c r="U564" s="292"/>
      <c r="V564" s="292"/>
      <c r="W564" s="292"/>
      <c r="X564" s="292"/>
      <c r="Y564" s="292"/>
      <c r="Z564" s="292"/>
      <c r="AA564" s="292"/>
      <c r="AB564" s="292"/>
      <c r="AC564" s="292"/>
      <c r="AD564" s="292"/>
      <c r="AE564" s="422"/>
      <c r="AF564" s="406"/>
      <c r="AG564" s="406"/>
      <c r="AH564" s="406"/>
      <c r="AI564" s="406"/>
      <c r="AJ564" s="406"/>
      <c r="AK564" s="406"/>
      <c r="AL564" s="411"/>
      <c r="AM564" s="411"/>
      <c r="AN564" s="411"/>
      <c r="AO564" s="411"/>
      <c r="AP564" s="411"/>
      <c r="AQ564" s="411"/>
      <c r="AR564" s="411"/>
      <c r="AS564" s="293">
        <f>SUM(AE564:AR564)</f>
        <v>0</v>
      </c>
    </row>
    <row r="565" spans="1:45" ht="15.5" outlineLevel="1">
      <c r="A565" s="521"/>
      <c r="B565" s="427" t="s">
        <v>307</v>
      </c>
      <c r="C565" s="288" t="s">
        <v>163</v>
      </c>
      <c r="D565" s="292"/>
      <c r="E565" s="292"/>
      <c r="F565" s="292"/>
      <c r="G565" s="292"/>
      <c r="H565" s="292"/>
      <c r="I565" s="292"/>
      <c r="J565" s="292"/>
      <c r="K565" s="292"/>
      <c r="L565" s="292"/>
      <c r="M565" s="292"/>
      <c r="N565" s="292"/>
      <c r="O565" s="292"/>
      <c r="P565" s="292"/>
      <c r="Q565" s="464"/>
      <c r="R565" s="292"/>
      <c r="S565" s="292"/>
      <c r="T565" s="292"/>
      <c r="U565" s="292"/>
      <c r="V565" s="292"/>
      <c r="W565" s="292"/>
      <c r="X565" s="292"/>
      <c r="Y565" s="292"/>
      <c r="Z565" s="292"/>
      <c r="AA565" s="292"/>
      <c r="AB565" s="292"/>
      <c r="AC565" s="292"/>
      <c r="AD565" s="292"/>
      <c r="AE565" s="407">
        <f>AE564</f>
        <v>0</v>
      </c>
      <c r="AF565" s="407">
        <f t="shared" ref="AF565" si="1617">AF564</f>
        <v>0</v>
      </c>
      <c r="AG565" s="407">
        <f t="shared" ref="AG565" si="1618">AG564</f>
        <v>0</v>
      </c>
      <c r="AH565" s="407">
        <f t="shared" ref="AH565" si="1619">AH564</f>
        <v>0</v>
      </c>
      <c r="AI565" s="407">
        <f t="shared" ref="AI565" si="1620">AI564</f>
        <v>0</v>
      </c>
      <c r="AJ565" s="407">
        <f t="shared" ref="AJ565" si="1621">AJ564</f>
        <v>0</v>
      </c>
      <c r="AK565" s="407">
        <f t="shared" ref="AK565" si="1622">AK564</f>
        <v>0</v>
      </c>
      <c r="AL565" s="407">
        <f t="shared" ref="AL565" si="1623">AL564</f>
        <v>0</v>
      </c>
      <c r="AM565" s="407">
        <f t="shared" ref="AM565" si="1624">AM564</f>
        <v>0</v>
      </c>
      <c r="AN565" s="407">
        <f t="shared" ref="AN565" si="1625">AN564</f>
        <v>0</v>
      </c>
      <c r="AO565" s="407">
        <f t="shared" ref="AO565" si="1626">AO564</f>
        <v>0</v>
      </c>
      <c r="AP565" s="407">
        <f t="shared" ref="AP565" si="1627">AP564</f>
        <v>0</v>
      </c>
      <c r="AQ565" s="407">
        <f t="shared" ref="AQ565" si="1628">AQ564</f>
        <v>0</v>
      </c>
      <c r="AR565" s="407">
        <f t="shared" ref="AR565" si="1629">AR564</f>
        <v>0</v>
      </c>
      <c r="AS565" s="303"/>
    </row>
    <row r="566" spans="1:45" ht="15.5" outlineLevel="1">
      <c r="A566" s="521"/>
      <c r="B566" s="424"/>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408"/>
      <c r="AF566" s="421"/>
      <c r="AG566" s="421"/>
      <c r="AH566" s="421"/>
      <c r="AI566" s="421"/>
      <c r="AJ566" s="421"/>
      <c r="AK566" s="421"/>
      <c r="AL566" s="421"/>
      <c r="AM566" s="421"/>
      <c r="AN566" s="421"/>
      <c r="AO566" s="421"/>
      <c r="AP566" s="421"/>
      <c r="AQ566" s="421"/>
      <c r="AR566" s="421"/>
      <c r="AS566" s="303"/>
    </row>
    <row r="567" spans="1:45" ht="15.5" outlineLevel="1">
      <c r="A567" s="521">
        <v>43</v>
      </c>
      <c r="B567" s="424" t="s">
        <v>135</v>
      </c>
      <c r="C567" s="288" t="s">
        <v>25</v>
      </c>
      <c r="D567" s="292"/>
      <c r="E567" s="292"/>
      <c r="F567" s="292"/>
      <c r="G567" s="292"/>
      <c r="H567" s="292"/>
      <c r="I567" s="292"/>
      <c r="J567" s="292"/>
      <c r="K567" s="292"/>
      <c r="L567" s="292"/>
      <c r="M567" s="292"/>
      <c r="N567" s="292"/>
      <c r="O567" s="292"/>
      <c r="P567" s="292"/>
      <c r="Q567" s="292">
        <v>12</v>
      </c>
      <c r="R567" s="292"/>
      <c r="S567" s="292"/>
      <c r="T567" s="292"/>
      <c r="U567" s="292"/>
      <c r="V567" s="292"/>
      <c r="W567" s="292"/>
      <c r="X567" s="292"/>
      <c r="Y567" s="292"/>
      <c r="Z567" s="292"/>
      <c r="AA567" s="292"/>
      <c r="AB567" s="292"/>
      <c r="AC567" s="292"/>
      <c r="AD567" s="292"/>
      <c r="AE567" s="422"/>
      <c r="AF567" s="406"/>
      <c r="AG567" s="406"/>
      <c r="AH567" s="406"/>
      <c r="AI567" s="406"/>
      <c r="AJ567" s="406"/>
      <c r="AK567" s="406"/>
      <c r="AL567" s="411"/>
      <c r="AM567" s="411"/>
      <c r="AN567" s="411"/>
      <c r="AO567" s="411"/>
      <c r="AP567" s="411"/>
      <c r="AQ567" s="411"/>
      <c r="AR567" s="411"/>
      <c r="AS567" s="293">
        <f>SUM(AE567:AR567)</f>
        <v>0</v>
      </c>
    </row>
    <row r="568" spans="1:45" ht="15.5" outlineLevel="1">
      <c r="A568" s="521"/>
      <c r="B568" s="427" t="s">
        <v>307</v>
      </c>
      <c r="C568" s="288" t="s">
        <v>163</v>
      </c>
      <c r="D568" s="292"/>
      <c r="E568" s="292"/>
      <c r="F568" s="292"/>
      <c r="G568" s="292"/>
      <c r="H568" s="292"/>
      <c r="I568" s="292"/>
      <c r="J568" s="292"/>
      <c r="K568" s="292"/>
      <c r="L568" s="292"/>
      <c r="M568" s="292"/>
      <c r="N568" s="292"/>
      <c r="O568" s="292"/>
      <c r="P568" s="292"/>
      <c r="Q568" s="292">
        <f>Q567</f>
        <v>12</v>
      </c>
      <c r="R568" s="292"/>
      <c r="S568" s="292"/>
      <c r="T568" s="292"/>
      <c r="U568" s="292"/>
      <c r="V568" s="292"/>
      <c r="W568" s="292"/>
      <c r="X568" s="292"/>
      <c r="Y568" s="292"/>
      <c r="Z568" s="292"/>
      <c r="AA568" s="292"/>
      <c r="AB568" s="292"/>
      <c r="AC568" s="292"/>
      <c r="AD568" s="292"/>
      <c r="AE568" s="407">
        <f>AE567</f>
        <v>0</v>
      </c>
      <c r="AF568" s="407">
        <f t="shared" ref="AF568" si="1630">AF567</f>
        <v>0</v>
      </c>
      <c r="AG568" s="407">
        <f t="shared" ref="AG568" si="1631">AG567</f>
        <v>0</v>
      </c>
      <c r="AH568" s="407">
        <f t="shared" ref="AH568" si="1632">AH567</f>
        <v>0</v>
      </c>
      <c r="AI568" s="407">
        <f t="shared" ref="AI568" si="1633">AI567</f>
        <v>0</v>
      </c>
      <c r="AJ568" s="407">
        <f t="shared" ref="AJ568" si="1634">AJ567</f>
        <v>0</v>
      </c>
      <c r="AK568" s="407">
        <f t="shared" ref="AK568" si="1635">AK567</f>
        <v>0</v>
      </c>
      <c r="AL568" s="407">
        <f t="shared" ref="AL568" si="1636">AL567</f>
        <v>0</v>
      </c>
      <c r="AM568" s="407">
        <f t="shared" ref="AM568" si="1637">AM567</f>
        <v>0</v>
      </c>
      <c r="AN568" s="407">
        <f t="shared" ref="AN568" si="1638">AN567</f>
        <v>0</v>
      </c>
      <c r="AO568" s="407">
        <f t="shared" ref="AO568" si="1639">AO567</f>
        <v>0</v>
      </c>
      <c r="AP568" s="407">
        <f t="shared" ref="AP568" si="1640">AP567</f>
        <v>0</v>
      </c>
      <c r="AQ568" s="407">
        <f t="shared" ref="AQ568" si="1641">AQ567</f>
        <v>0</v>
      </c>
      <c r="AR568" s="407">
        <f t="shared" ref="AR568" si="1642">AR567</f>
        <v>0</v>
      </c>
      <c r="AS568" s="303"/>
    </row>
    <row r="569" spans="1:45" ht="15.5" outlineLevel="1">
      <c r="A569" s="521"/>
      <c r="B569" s="424"/>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408"/>
      <c r="AF569" s="421"/>
      <c r="AG569" s="421"/>
      <c r="AH569" s="421"/>
      <c r="AI569" s="421"/>
      <c r="AJ569" s="421"/>
      <c r="AK569" s="421"/>
      <c r="AL569" s="421"/>
      <c r="AM569" s="421"/>
      <c r="AN569" s="421"/>
      <c r="AO569" s="421"/>
      <c r="AP569" s="421"/>
      <c r="AQ569" s="421"/>
      <c r="AR569" s="421"/>
      <c r="AS569" s="303"/>
    </row>
    <row r="570" spans="1:45" ht="31" outlineLevel="1">
      <c r="A570" s="521">
        <v>44</v>
      </c>
      <c r="B570" s="424" t="s">
        <v>136</v>
      </c>
      <c r="C570" s="288" t="s">
        <v>25</v>
      </c>
      <c r="D570" s="292"/>
      <c r="E570" s="292"/>
      <c r="F570" s="292"/>
      <c r="G570" s="292"/>
      <c r="H570" s="292"/>
      <c r="I570" s="292"/>
      <c r="J570" s="292"/>
      <c r="K570" s="292"/>
      <c r="L570" s="292"/>
      <c r="M570" s="292"/>
      <c r="N570" s="292"/>
      <c r="O570" s="292"/>
      <c r="P570" s="292"/>
      <c r="Q570" s="292">
        <v>12</v>
      </c>
      <c r="R570" s="292"/>
      <c r="S570" s="292"/>
      <c r="T570" s="292"/>
      <c r="U570" s="292"/>
      <c r="V570" s="292"/>
      <c r="W570" s="292"/>
      <c r="X570" s="292"/>
      <c r="Y570" s="292"/>
      <c r="Z570" s="292"/>
      <c r="AA570" s="292"/>
      <c r="AB570" s="292"/>
      <c r="AC570" s="292"/>
      <c r="AD570" s="292"/>
      <c r="AE570" s="422"/>
      <c r="AF570" s="406"/>
      <c r="AG570" s="406"/>
      <c r="AH570" s="406"/>
      <c r="AI570" s="406"/>
      <c r="AJ570" s="406"/>
      <c r="AK570" s="406"/>
      <c r="AL570" s="411"/>
      <c r="AM570" s="411"/>
      <c r="AN570" s="411"/>
      <c r="AO570" s="411"/>
      <c r="AP570" s="411"/>
      <c r="AQ570" s="411"/>
      <c r="AR570" s="411"/>
      <c r="AS570" s="293">
        <f>SUM(AE570:AR570)</f>
        <v>0</v>
      </c>
    </row>
    <row r="571" spans="1:45" ht="15.5" outlineLevel="1">
      <c r="A571" s="521"/>
      <c r="B571" s="427" t="s">
        <v>307</v>
      </c>
      <c r="C571" s="288" t="s">
        <v>163</v>
      </c>
      <c r="D571" s="292"/>
      <c r="E571" s="292"/>
      <c r="F571" s="292"/>
      <c r="G571" s="292"/>
      <c r="H571" s="292"/>
      <c r="I571" s="292"/>
      <c r="J571" s="292"/>
      <c r="K571" s="292"/>
      <c r="L571" s="292"/>
      <c r="M571" s="292"/>
      <c r="N571" s="292"/>
      <c r="O571" s="292"/>
      <c r="P571" s="292"/>
      <c r="Q571" s="292">
        <f>Q570</f>
        <v>12</v>
      </c>
      <c r="R571" s="292"/>
      <c r="S571" s="292"/>
      <c r="T571" s="292"/>
      <c r="U571" s="292"/>
      <c r="V571" s="292"/>
      <c r="W571" s="292"/>
      <c r="X571" s="292"/>
      <c r="Y571" s="292"/>
      <c r="Z571" s="292"/>
      <c r="AA571" s="292"/>
      <c r="AB571" s="292"/>
      <c r="AC571" s="292"/>
      <c r="AD571" s="292"/>
      <c r="AE571" s="407">
        <f>AE570</f>
        <v>0</v>
      </c>
      <c r="AF571" s="407">
        <f t="shared" ref="AF571" si="1643">AF570</f>
        <v>0</v>
      </c>
      <c r="AG571" s="407">
        <f t="shared" ref="AG571" si="1644">AG570</f>
        <v>0</v>
      </c>
      <c r="AH571" s="407">
        <f t="shared" ref="AH571" si="1645">AH570</f>
        <v>0</v>
      </c>
      <c r="AI571" s="407">
        <f t="shared" ref="AI571" si="1646">AI570</f>
        <v>0</v>
      </c>
      <c r="AJ571" s="407">
        <f t="shared" ref="AJ571" si="1647">AJ570</f>
        <v>0</v>
      </c>
      <c r="AK571" s="407">
        <f t="shared" ref="AK571" si="1648">AK570</f>
        <v>0</v>
      </c>
      <c r="AL571" s="407">
        <f t="shared" ref="AL571" si="1649">AL570</f>
        <v>0</v>
      </c>
      <c r="AM571" s="407">
        <f t="shared" ref="AM571" si="1650">AM570</f>
        <v>0</v>
      </c>
      <c r="AN571" s="407">
        <f t="shared" ref="AN571" si="1651">AN570</f>
        <v>0</v>
      </c>
      <c r="AO571" s="407">
        <f t="shared" ref="AO571" si="1652">AO570</f>
        <v>0</v>
      </c>
      <c r="AP571" s="407">
        <f t="shared" ref="AP571" si="1653">AP570</f>
        <v>0</v>
      </c>
      <c r="AQ571" s="407">
        <f t="shared" ref="AQ571" si="1654">AQ570</f>
        <v>0</v>
      </c>
      <c r="AR571" s="407">
        <f t="shared" ref="AR571" si="1655">AR570</f>
        <v>0</v>
      </c>
      <c r="AS571" s="303"/>
    </row>
    <row r="572" spans="1:45" ht="15.5" outlineLevel="1">
      <c r="A572" s="521"/>
      <c r="B572" s="424"/>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408"/>
      <c r="AF572" s="421"/>
      <c r="AG572" s="421"/>
      <c r="AH572" s="421"/>
      <c r="AI572" s="421"/>
      <c r="AJ572" s="421"/>
      <c r="AK572" s="421"/>
      <c r="AL572" s="421"/>
      <c r="AM572" s="421"/>
      <c r="AN572" s="421"/>
      <c r="AO572" s="421"/>
      <c r="AP572" s="421"/>
      <c r="AQ572" s="421"/>
      <c r="AR572" s="421"/>
      <c r="AS572" s="303"/>
    </row>
    <row r="573" spans="1:45" ht="31" outlineLevel="1">
      <c r="A573" s="521">
        <v>45</v>
      </c>
      <c r="B573" s="424" t="s">
        <v>137</v>
      </c>
      <c r="C573" s="288" t="s">
        <v>25</v>
      </c>
      <c r="D573" s="292"/>
      <c r="E573" s="292"/>
      <c r="F573" s="292"/>
      <c r="G573" s="292"/>
      <c r="H573" s="292"/>
      <c r="I573" s="292"/>
      <c r="J573" s="292"/>
      <c r="K573" s="292"/>
      <c r="L573" s="292"/>
      <c r="M573" s="292"/>
      <c r="N573" s="292"/>
      <c r="O573" s="292"/>
      <c r="P573" s="292"/>
      <c r="Q573" s="292">
        <v>12</v>
      </c>
      <c r="R573" s="292"/>
      <c r="S573" s="292"/>
      <c r="T573" s="292"/>
      <c r="U573" s="292"/>
      <c r="V573" s="292"/>
      <c r="W573" s="292"/>
      <c r="X573" s="292"/>
      <c r="Y573" s="292"/>
      <c r="Z573" s="292"/>
      <c r="AA573" s="292"/>
      <c r="AB573" s="292"/>
      <c r="AC573" s="292"/>
      <c r="AD573" s="292"/>
      <c r="AE573" s="422"/>
      <c r="AF573" s="406"/>
      <c r="AG573" s="406"/>
      <c r="AH573" s="406"/>
      <c r="AI573" s="406"/>
      <c r="AJ573" s="406"/>
      <c r="AK573" s="406"/>
      <c r="AL573" s="411"/>
      <c r="AM573" s="411"/>
      <c r="AN573" s="411"/>
      <c r="AO573" s="411"/>
      <c r="AP573" s="411"/>
      <c r="AQ573" s="411"/>
      <c r="AR573" s="411"/>
      <c r="AS573" s="293">
        <f>SUM(AE573:AR573)</f>
        <v>0</v>
      </c>
    </row>
    <row r="574" spans="1:45" ht="15.5" outlineLevel="1">
      <c r="A574" s="521"/>
      <c r="B574" s="427" t="s">
        <v>307</v>
      </c>
      <c r="C574" s="288" t="s">
        <v>163</v>
      </c>
      <c r="D574" s="292"/>
      <c r="E574" s="292"/>
      <c r="F574" s="292"/>
      <c r="G574" s="292"/>
      <c r="H574" s="292"/>
      <c r="I574" s="292"/>
      <c r="J574" s="292"/>
      <c r="K574" s="292"/>
      <c r="L574" s="292"/>
      <c r="M574" s="292"/>
      <c r="N574" s="292"/>
      <c r="O574" s="292"/>
      <c r="P574" s="292"/>
      <c r="Q574" s="292">
        <f>Q573</f>
        <v>12</v>
      </c>
      <c r="R574" s="292"/>
      <c r="S574" s="292"/>
      <c r="T574" s="292"/>
      <c r="U574" s="292"/>
      <c r="V574" s="292"/>
      <c r="W574" s="292"/>
      <c r="X574" s="292"/>
      <c r="Y574" s="292"/>
      <c r="Z574" s="292"/>
      <c r="AA574" s="292"/>
      <c r="AB574" s="292"/>
      <c r="AC574" s="292"/>
      <c r="AD574" s="292"/>
      <c r="AE574" s="407">
        <f>AE573</f>
        <v>0</v>
      </c>
      <c r="AF574" s="407">
        <f t="shared" ref="AF574" si="1656">AF573</f>
        <v>0</v>
      </c>
      <c r="AG574" s="407">
        <f t="shared" ref="AG574" si="1657">AG573</f>
        <v>0</v>
      </c>
      <c r="AH574" s="407">
        <f t="shared" ref="AH574" si="1658">AH573</f>
        <v>0</v>
      </c>
      <c r="AI574" s="407">
        <f t="shared" ref="AI574" si="1659">AI573</f>
        <v>0</v>
      </c>
      <c r="AJ574" s="407">
        <f t="shared" ref="AJ574" si="1660">AJ573</f>
        <v>0</v>
      </c>
      <c r="AK574" s="407">
        <f t="shared" ref="AK574" si="1661">AK573</f>
        <v>0</v>
      </c>
      <c r="AL574" s="407">
        <f t="shared" ref="AL574" si="1662">AL573</f>
        <v>0</v>
      </c>
      <c r="AM574" s="407">
        <f t="shared" ref="AM574" si="1663">AM573</f>
        <v>0</v>
      </c>
      <c r="AN574" s="407">
        <f t="shared" ref="AN574" si="1664">AN573</f>
        <v>0</v>
      </c>
      <c r="AO574" s="407">
        <f t="shared" ref="AO574" si="1665">AO573</f>
        <v>0</v>
      </c>
      <c r="AP574" s="407">
        <f t="shared" ref="AP574" si="1666">AP573</f>
        <v>0</v>
      </c>
      <c r="AQ574" s="407">
        <f t="shared" ref="AQ574" si="1667">AQ573</f>
        <v>0</v>
      </c>
      <c r="AR574" s="407">
        <f t="shared" ref="AR574" si="1668">AR573</f>
        <v>0</v>
      </c>
      <c r="AS574" s="303"/>
    </row>
    <row r="575" spans="1:45" ht="15.5" outlineLevel="1">
      <c r="A575" s="521"/>
      <c r="B575" s="424"/>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88"/>
      <c r="AE575" s="408"/>
      <c r="AF575" s="421"/>
      <c r="AG575" s="421"/>
      <c r="AH575" s="421"/>
      <c r="AI575" s="421"/>
      <c r="AJ575" s="421"/>
      <c r="AK575" s="421"/>
      <c r="AL575" s="421"/>
      <c r="AM575" s="421"/>
      <c r="AN575" s="421"/>
      <c r="AO575" s="421"/>
      <c r="AP575" s="421"/>
      <c r="AQ575" s="421"/>
      <c r="AR575" s="421"/>
      <c r="AS575" s="303"/>
    </row>
    <row r="576" spans="1:45" ht="31" outlineLevel="1">
      <c r="A576" s="521">
        <v>46</v>
      </c>
      <c r="B576" s="424" t="s">
        <v>138</v>
      </c>
      <c r="C576" s="288" t="s">
        <v>25</v>
      </c>
      <c r="D576" s="292"/>
      <c r="E576" s="292"/>
      <c r="F576" s="292"/>
      <c r="G576" s="292"/>
      <c r="H576" s="292"/>
      <c r="I576" s="292"/>
      <c r="J576" s="292"/>
      <c r="K576" s="292"/>
      <c r="L576" s="292"/>
      <c r="M576" s="292"/>
      <c r="N576" s="292"/>
      <c r="O576" s="292"/>
      <c r="P576" s="292"/>
      <c r="Q576" s="292">
        <v>12</v>
      </c>
      <c r="R576" s="292"/>
      <c r="S576" s="292"/>
      <c r="T576" s="292"/>
      <c r="U576" s="292"/>
      <c r="V576" s="292"/>
      <c r="W576" s="292"/>
      <c r="X576" s="292"/>
      <c r="Y576" s="292"/>
      <c r="Z576" s="292"/>
      <c r="AA576" s="292"/>
      <c r="AB576" s="292"/>
      <c r="AC576" s="292"/>
      <c r="AD576" s="292"/>
      <c r="AE576" s="422"/>
      <c r="AF576" s="406"/>
      <c r="AG576" s="406"/>
      <c r="AH576" s="406"/>
      <c r="AI576" s="406"/>
      <c r="AJ576" s="406"/>
      <c r="AK576" s="406"/>
      <c r="AL576" s="411"/>
      <c r="AM576" s="411"/>
      <c r="AN576" s="411"/>
      <c r="AO576" s="411"/>
      <c r="AP576" s="411"/>
      <c r="AQ576" s="411"/>
      <c r="AR576" s="411"/>
      <c r="AS576" s="293">
        <f>SUM(AE576:AR576)</f>
        <v>0</v>
      </c>
    </row>
    <row r="577" spans="1:45" ht="15.5" outlineLevel="1">
      <c r="A577" s="521"/>
      <c r="B577" s="427" t="s">
        <v>307</v>
      </c>
      <c r="C577" s="288" t="s">
        <v>163</v>
      </c>
      <c r="D577" s="292"/>
      <c r="E577" s="292"/>
      <c r="F577" s="292"/>
      <c r="G577" s="292"/>
      <c r="H577" s="292"/>
      <c r="I577" s="292"/>
      <c r="J577" s="292"/>
      <c r="K577" s="292"/>
      <c r="L577" s="292"/>
      <c r="M577" s="292"/>
      <c r="N577" s="292"/>
      <c r="O577" s="292"/>
      <c r="P577" s="292"/>
      <c r="Q577" s="292">
        <f>Q576</f>
        <v>12</v>
      </c>
      <c r="R577" s="292"/>
      <c r="S577" s="292"/>
      <c r="T577" s="292"/>
      <c r="U577" s="292"/>
      <c r="V577" s="292"/>
      <c r="W577" s="292"/>
      <c r="X577" s="292"/>
      <c r="Y577" s="292"/>
      <c r="Z577" s="292"/>
      <c r="AA577" s="292"/>
      <c r="AB577" s="292"/>
      <c r="AC577" s="292"/>
      <c r="AD577" s="292"/>
      <c r="AE577" s="407">
        <f>AE576</f>
        <v>0</v>
      </c>
      <c r="AF577" s="407">
        <f t="shared" ref="AF577" si="1669">AF576</f>
        <v>0</v>
      </c>
      <c r="AG577" s="407">
        <f t="shared" ref="AG577" si="1670">AG576</f>
        <v>0</v>
      </c>
      <c r="AH577" s="407">
        <f t="shared" ref="AH577" si="1671">AH576</f>
        <v>0</v>
      </c>
      <c r="AI577" s="407">
        <f t="shared" ref="AI577" si="1672">AI576</f>
        <v>0</v>
      </c>
      <c r="AJ577" s="407">
        <f t="shared" ref="AJ577" si="1673">AJ576</f>
        <v>0</v>
      </c>
      <c r="AK577" s="407">
        <f t="shared" ref="AK577" si="1674">AK576</f>
        <v>0</v>
      </c>
      <c r="AL577" s="407">
        <f t="shared" ref="AL577" si="1675">AL576</f>
        <v>0</v>
      </c>
      <c r="AM577" s="407">
        <f t="shared" ref="AM577" si="1676">AM576</f>
        <v>0</v>
      </c>
      <c r="AN577" s="407">
        <f t="shared" ref="AN577" si="1677">AN576</f>
        <v>0</v>
      </c>
      <c r="AO577" s="407">
        <f t="shared" ref="AO577" si="1678">AO576</f>
        <v>0</v>
      </c>
      <c r="AP577" s="407">
        <f t="shared" ref="AP577" si="1679">AP576</f>
        <v>0</v>
      </c>
      <c r="AQ577" s="407">
        <f t="shared" ref="AQ577" si="1680">AQ576</f>
        <v>0</v>
      </c>
      <c r="AR577" s="407">
        <f t="shared" ref="AR577" si="1681">AR576</f>
        <v>0</v>
      </c>
      <c r="AS577" s="303"/>
    </row>
    <row r="578" spans="1:45" ht="15.5" outlineLevel="1">
      <c r="A578" s="521"/>
      <c r="B578" s="424"/>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c r="AE578" s="408"/>
      <c r="AF578" s="421"/>
      <c r="AG578" s="421"/>
      <c r="AH578" s="421"/>
      <c r="AI578" s="421"/>
      <c r="AJ578" s="421"/>
      <c r="AK578" s="421"/>
      <c r="AL578" s="421"/>
      <c r="AM578" s="421"/>
      <c r="AN578" s="421"/>
      <c r="AO578" s="421"/>
      <c r="AP578" s="421"/>
      <c r="AQ578" s="421"/>
      <c r="AR578" s="421"/>
      <c r="AS578" s="303"/>
    </row>
    <row r="579" spans="1:45" ht="31" outlineLevel="1">
      <c r="A579" s="521">
        <v>47</v>
      </c>
      <c r="B579" s="424" t="s">
        <v>139</v>
      </c>
      <c r="C579" s="288" t="s">
        <v>25</v>
      </c>
      <c r="D579" s="292"/>
      <c r="E579" s="292"/>
      <c r="F579" s="292"/>
      <c r="G579" s="292"/>
      <c r="H579" s="292"/>
      <c r="I579" s="292"/>
      <c r="J579" s="292"/>
      <c r="K579" s="292"/>
      <c r="L579" s="292"/>
      <c r="M579" s="292"/>
      <c r="N579" s="292"/>
      <c r="O579" s="292"/>
      <c r="P579" s="292"/>
      <c r="Q579" s="292">
        <v>12</v>
      </c>
      <c r="R579" s="292"/>
      <c r="S579" s="292"/>
      <c r="T579" s="292"/>
      <c r="U579" s="292"/>
      <c r="V579" s="292"/>
      <c r="W579" s="292"/>
      <c r="X579" s="292"/>
      <c r="Y579" s="292"/>
      <c r="Z579" s="292"/>
      <c r="AA579" s="292"/>
      <c r="AB579" s="292"/>
      <c r="AC579" s="292"/>
      <c r="AD579" s="292"/>
      <c r="AE579" s="422"/>
      <c r="AF579" s="406"/>
      <c r="AG579" s="406"/>
      <c r="AH579" s="406"/>
      <c r="AI579" s="406"/>
      <c r="AJ579" s="406"/>
      <c r="AK579" s="406"/>
      <c r="AL579" s="411"/>
      <c r="AM579" s="411"/>
      <c r="AN579" s="411"/>
      <c r="AO579" s="411"/>
      <c r="AP579" s="411"/>
      <c r="AQ579" s="411"/>
      <c r="AR579" s="411"/>
      <c r="AS579" s="293">
        <f>SUM(AE579:AR579)</f>
        <v>0</v>
      </c>
    </row>
    <row r="580" spans="1:45" ht="15.5" outlineLevel="1">
      <c r="A580" s="521"/>
      <c r="B580" s="427" t="s">
        <v>307</v>
      </c>
      <c r="C580" s="288" t="s">
        <v>163</v>
      </c>
      <c r="D580" s="292"/>
      <c r="E580" s="292"/>
      <c r="F580" s="292"/>
      <c r="G580" s="292"/>
      <c r="H580" s="292"/>
      <c r="I580" s="292"/>
      <c r="J580" s="292"/>
      <c r="K580" s="292"/>
      <c r="L580" s="292"/>
      <c r="M580" s="292"/>
      <c r="N580" s="292"/>
      <c r="O580" s="292"/>
      <c r="P580" s="292"/>
      <c r="Q580" s="292">
        <f>Q579</f>
        <v>12</v>
      </c>
      <c r="R580" s="292"/>
      <c r="S580" s="292"/>
      <c r="T580" s="292"/>
      <c r="U580" s="292"/>
      <c r="V580" s="292"/>
      <c r="W580" s="292"/>
      <c r="X580" s="292"/>
      <c r="Y580" s="292"/>
      <c r="Z580" s="292"/>
      <c r="AA580" s="292"/>
      <c r="AB580" s="292"/>
      <c r="AC580" s="292"/>
      <c r="AD580" s="292"/>
      <c r="AE580" s="407">
        <f>AE579</f>
        <v>0</v>
      </c>
      <c r="AF580" s="407">
        <f t="shared" ref="AF580" si="1682">AF579</f>
        <v>0</v>
      </c>
      <c r="AG580" s="407">
        <f t="shared" ref="AG580" si="1683">AG579</f>
        <v>0</v>
      </c>
      <c r="AH580" s="407">
        <f t="shared" ref="AH580" si="1684">AH579</f>
        <v>0</v>
      </c>
      <c r="AI580" s="407">
        <f t="shared" ref="AI580" si="1685">AI579</f>
        <v>0</v>
      </c>
      <c r="AJ580" s="407">
        <f t="shared" ref="AJ580" si="1686">AJ579</f>
        <v>0</v>
      </c>
      <c r="AK580" s="407">
        <f t="shared" ref="AK580" si="1687">AK579</f>
        <v>0</v>
      </c>
      <c r="AL580" s="407">
        <f t="shared" ref="AL580" si="1688">AL579</f>
        <v>0</v>
      </c>
      <c r="AM580" s="407">
        <f t="shared" ref="AM580" si="1689">AM579</f>
        <v>0</v>
      </c>
      <c r="AN580" s="407">
        <f t="shared" ref="AN580" si="1690">AN579</f>
        <v>0</v>
      </c>
      <c r="AO580" s="407">
        <f t="shared" ref="AO580" si="1691">AO579</f>
        <v>0</v>
      </c>
      <c r="AP580" s="407">
        <f t="shared" ref="AP580" si="1692">AP579</f>
        <v>0</v>
      </c>
      <c r="AQ580" s="407">
        <f t="shared" ref="AQ580" si="1693">AQ579</f>
        <v>0</v>
      </c>
      <c r="AR580" s="407">
        <f t="shared" ref="AR580" si="1694">AR579</f>
        <v>0</v>
      </c>
      <c r="AS580" s="303"/>
    </row>
    <row r="581" spans="1:45" ht="15.5" outlineLevel="1">
      <c r="A581" s="521"/>
      <c r="B581" s="424"/>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c r="AE581" s="408"/>
      <c r="AF581" s="421"/>
      <c r="AG581" s="421"/>
      <c r="AH581" s="421"/>
      <c r="AI581" s="421"/>
      <c r="AJ581" s="421"/>
      <c r="AK581" s="421"/>
      <c r="AL581" s="421"/>
      <c r="AM581" s="421"/>
      <c r="AN581" s="421"/>
      <c r="AO581" s="421"/>
      <c r="AP581" s="421"/>
      <c r="AQ581" s="421"/>
      <c r="AR581" s="421"/>
      <c r="AS581" s="303"/>
    </row>
    <row r="582" spans="1:45" ht="31" outlineLevel="1">
      <c r="A582" s="521">
        <v>48</v>
      </c>
      <c r="B582" s="424" t="s">
        <v>140</v>
      </c>
      <c r="C582" s="288" t="s">
        <v>25</v>
      </c>
      <c r="D582" s="292"/>
      <c r="E582" s="292"/>
      <c r="F582" s="292"/>
      <c r="G582" s="292"/>
      <c r="H582" s="292"/>
      <c r="I582" s="292"/>
      <c r="J582" s="292"/>
      <c r="K582" s="292"/>
      <c r="L582" s="292"/>
      <c r="M582" s="292"/>
      <c r="N582" s="292"/>
      <c r="O582" s="292"/>
      <c r="P582" s="292"/>
      <c r="Q582" s="292">
        <v>12</v>
      </c>
      <c r="R582" s="292"/>
      <c r="S582" s="292"/>
      <c r="T582" s="292"/>
      <c r="U582" s="292"/>
      <c r="V582" s="292"/>
      <c r="W582" s="292"/>
      <c r="X582" s="292"/>
      <c r="Y582" s="292"/>
      <c r="Z582" s="292"/>
      <c r="AA582" s="292"/>
      <c r="AB582" s="292"/>
      <c r="AC582" s="292"/>
      <c r="AD582" s="292"/>
      <c r="AE582" s="422"/>
      <c r="AF582" s="406"/>
      <c r="AG582" s="406"/>
      <c r="AH582" s="406"/>
      <c r="AI582" s="406"/>
      <c r="AJ582" s="406"/>
      <c r="AK582" s="406"/>
      <c r="AL582" s="411"/>
      <c r="AM582" s="411"/>
      <c r="AN582" s="411"/>
      <c r="AO582" s="411"/>
      <c r="AP582" s="411"/>
      <c r="AQ582" s="411"/>
      <c r="AR582" s="411"/>
      <c r="AS582" s="293">
        <f>SUM(AE582:AR582)</f>
        <v>0</v>
      </c>
    </row>
    <row r="583" spans="1:45" ht="15.5" outlineLevel="1">
      <c r="A583" s="521"/>
      <c r="B583" s="427" t="s">
        <v>307</v>
      </c>
      <c r="C583" s="288" t="s">
        <v>163</v>
      </c>
      <c r="D583" s="292"/>
      <c r="E583" s="292"/>
      <c r="F583" s="292"/>
      <c r="G583" s="292"/>
      <c r="H583" s="292"/>
      <c r="I583" s="292"/>
      <c r="J583" s="292"/>
      <c r="K583" s="292"/>
      <c r="L583" s="292"/>
      <c r="M583" s="292"/>
      <c r="N583" s="292"/>
      <c r="O583" s="292"/>
      <c r="P583" s="292"/>
      <c r="Q583" s="292">
        <f>Q582</f>
        <v>12</v>
      </c>
      <c r="R583" s="292"/>
      <c r="S583" s="292"/>
      <c r="T583" s="292"/>
      <c r="U583" s="292"/>
      <c r="V583" s="292"/>
      <c r="W583" s="292"/>
      <c r="X583" s="292"/>
      <c r="Y583" s="292"/>
      <c r="Z583" s="292"/>
      <c r="AA583" s="292"/>
      <c r="AB583" s="292"/>
      <c r="AC583" s="292"/>
      <c r="AD583" s="292"/>
      <c r="AE583" s="407">
        <f>AE582</f>
        <v>0</v>
      </c>
      <c r="AF583" s="407">
        <f t="shared" ref="AF583" si="1695">AF582</f>
        <v>0</v>
      </c>
      <c r="AG583" s="407">
        <f t="shared" ref="AG583" si="1696">AG582</f>
        <v>0</v>
      </c>
      <c r="AH583" s="407">
        <f t="shared" ref="AH583" si="1697">AH582</f>
        <v>0</v>
      </c>
      <c r="AI583" s="407">
        <f t="shared" ref="AI583" si="1698">AI582</f>
        <v>0</v>
      </c>
      <c r="AJ583" s="407">
        <f t="shared" ref="AJ583" si="1699">AJ582</f>
        <v>0</v>
      </c>
      <c r="AK583" s="407">
        <f t="shared" ref="AK583" si="1700">AK582</f>
        <v>0</v>
      </c>
      <c r="AL583" s="407">
        <f t="shared" ref="AL583" si="1701">AL582</f>
        <v>0</v>
      </c>
      <c r="AM583" s="407">
        <f t="shared" ref="AM583" si="1702">AM582</f>
        <v>0</v>
      </c>
      <c r="AN583" s="407">
        <f t="shared" ref="AN583" si="1703">AN582</f>
        <v>0</v>
      </c>
      <c r="AO583" s="407">
        <f t="shared" ref="AO583" si="1704">AO582</f>
        <v>0</v>
      </c>
      <c r="AP583" s="407">
        <f t="shared" ref="AP583" si="1705">AP582</f>
        <v>0</v>
      </c>
      <c r="AQ583" s="407">
        <f t="shared" ref="AQ583" si="1706">AQ582</f>
        <v>0</v>
      </c>
      <c r="AR583" s="407">
        <f t="shared" ref="AR583" si="1707">AR582</f>
        <v>0</v>
      </c>
      <c r="AS583" s="303"/>
    </row>
    <row r="584" spans="1:45" ht="15.5" outlineLevel="1">
      <c r="A584" s="521"/>
      <c r="B584" s="424"/>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408"/>
      <c r="AF584" s="421"/>
      <c r="AG584" s="421"/>
      <c r="AH584" s="421"/>
      <c r="AI584" s="421"/>
      <c r="AJ584" s="421"/>
      <c r="AK584" s="421"/>
      <c r="AL584" s="421"/>
      <c r="AM584" s="421"/>
      <c r="AN584" s="421"/>
      <c r="AO584" s="421"/>
      <c r="AP584" s="421"/>
      <c r="AQ584" s="421"/>
      <c r="AR584" s="421"/>
      <c r="AS584" s="303"/>
    </row>
    <row r="585" spans="1:45" ht="31" outlineLevel="1">
      <c r="A585" s="521">
        <v>49</v>
      </c>
      <c r="B585" s="424" t="s">
        <v>141</v>
      </c>
      <c r="C585" s="288" t="s">
        <v>25</v>
      </c>
      <c r="D585" s="292"/>
      <c r="E585" s="292"/>
      <c r="F585" s="292"/>
      <c r="G585" s="292"/>
      <c r="H585" s="292"/>
      <c r="I585" s="292"/>
      <c r="J585" s="292"/>
      <c r="K585" s="292"/>
      <c r="L585" s="292"/>
      <c r="M585" s="292"/>
      <c r="N585" s="292"/>
      <c r="O585" s="292"/>
      <c r="P585" s="292"/>
      <c r="Q585" s="292">
        <v>12</v>
      </c>
      <c r="R585" s="292"/>
      <c r="S585" s="292"/>
      <c r="T585" s="292"/>
      <c r="U585" s="292"/>
      <c r="V585" s="292"/>
      <c r="W585" s="292"/>
      <c r="X585" s="292"/>
      <c r="Y585" s="292"/>
      <c r="Z585" s="292"/>
      <c r="AA585" s="292"/>
      <c r="AB585" s="292"/>
      <c r="AC585" s="292"/>
      <c r="AD585" s="292"/>
      <c r="AE585" s="422"/>
      <c r="AF585" s="406"/>
      <c r="AG585" s="406"/>
      <c r="AH585" s="406"/>
      <c r="AI585" s="406"/>
      <c r="AJ585" s="406"/>
      <c r="AK585" s="406"/>
      <c r="AL585" s="411"/>
      <c r="AM585" s="411"/>
      <c r="AN585" s="411"/>
      <c r="AO585" s="411"/>
      <c r="AP585" s="411"/>
      <c r="AQ585" s="411"/>
      <c r="AR585" s="411"/>
      <c r="AS585" s="293">
        <f>SUM(AE585:AR585)</f>
        <v>0</v>
      </c>
    </row>
    <row r="586" spans="1:45" ht="15.5" outlineLevel="1">
      <c r="A586" s="521"/>
      <c r="B586" s="427" t="s">
        <v>307</v>
      </c>
      <c r="C586" s="288" t="s">
        <v>163</v>
      </c>
      <c r="D586" s="292"/>
      <c r="E586" s="292"/>
      <c r="F586" s="292"/>
      <c r="G586" s="292"/>
      <c r="H586" s="292"/>
      <c r="I586" s="292"/>
      <c r="J586" s="292"/>
      <c r="K586" s="292"/>
      <c r="L586" s="292"/>
      <c r="M586" s="292"/>
      <c r="N586" s="292"/>
      <c r="O586" s="292"/>
      <c r="P586" s="292"/>
      <c r="Q586" s="292">
        <f>Q585</f>
        <v>12</v>
      </c>
      <c r="R586" s="292"/>
      <c r="S586" s="292"/>
      <c r="T586" s="292"/>
      <c r="U586" s="292"/>
      <c r="V586" s="292"/>
      <c r="W586" s="292"/>
      <c r="X586" s="292"/>
      <c r="Y586" s="292"/>
      <c r="Z586" s="292"/>
      <c r="AA586" s="292"/>
      <c r="AB586" s="292"/>
      <c r="AC586" s="292"/>
      <c r="AD586" s="292"/>
      <c r="AE586" s="407">
        <f>AE585</f>
        <v>0</v>
      </c>
      <c r="AF586" s="407">
        <f t="shared" ref="AF586:AR586" si="1708">AF585</f>
        <v>0</v>
      </c>
      <c r="AG586" s="407">
        <f t="shared" si="1708"/>
        <v>0</v>
      </c>
      <c r="AH586" s="407">
        <f t="shared" si="1708"/>
        <v>0</v>
      </c>
      <c r="AI586" s="407">
        <f t="shared" si="1708"/>
        <v>0</v>
      </c>
      <c r="AJ586" s="407">
        <f t="shared" si="1708"/>
        <v>0</v>
      </c>
      <c r="AK586" s="407">
        <f t="shared" si="1708"/>
        <v>0</v>
      </c>
      <c r="AL586" s="407">
        <f t="shared" si="1708"/>
        <v>0</v>
      </c>
      <c r="AM586" s="407">
        <f t="shared" si="1708"/>
        <v>0</v>
      </c>
      <c r="AN586" s="407">
        <f t="shared" si="1708"/>
        <v>0</v>
      </c>
      <c r="AO586" s="407">
        <f t="shared" si="1708"/>
        <v>0</v>
      </c>
      <c r="AP586" s="407">
        <f t="shared" si="1708"/>
        <v>0</v>
      </c>
      <c r="AQ586" s="407">
        <f t="shared" si="1708"/>
        <v>0</v>
      </c>
      <c r="AR586" s="407">
        <f t="shared" si="1708"/>
        <v>0</v>
      </c>
      <c r="AS586" s="303"/>
    </row>
    <row r="587" spans="1:45" ht="15.5" outlineLevel="1">
      <c r="A587" s="521"/>
      <c r="B587" s="424"/>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88"/>
      <c r="AE587" s="408"/>
      <c r="AF587" s="421"/>
      <c r="AG587" s="421"/>
      <c r="AH587" s="421"/>
      <c r="AI587" s="421"/>
      <c r="AJ587" s="421"/>
      <c r="AK587" s="421"/>
      <c r="AL587" s="421"/>
      <c r="AM587" s="421"/>
      <c r="AN587" s="421"/>
      <c r="AO587" s="421"/>
      <c r="AP587" s="421"/>
      <c r="AQ587" s="421"/>
      <c r="AR587" s="421"/>
      <c r="AS587" s="303"/>
    </row>
    <row r="588" spans="1:45" s="1209" customFormat="1" ht="15.5" outlineLevel="1">
      <c r="A588" s="1218"/>
      <c r="B588" s="1237" t="s">
        <v>2738</v>
      </c>
      <c r="C588" s="1231"/>
      <c r="D588" s="1203"/>
      <c r="E588" s="1203"/>
      <c r="F588" s="1203"/>
      <c r="G588" s="1203"/>
      <c r="H588" s="1203"/>
      <c r="I588" s="1203"/>
      <c r="J588" s="1203"/>
      <c r="K588" s="1203"/>
      <c r="L588" s="1203"/>
      <c r="M588" s="1203"/>
      <c r="N588" s="1203"/>
      <c r="O588" s="1203"/>
      <c r="P588" s="1203"/>
      <c r="Q588" s="1203"/>
      <c r="R588" s="1203"/>
      <c r="S588" s="1203"/>
      <c r="T588" s="1203"/>
      <c r="U588" s="1203"/>
      <c r="V588" s="1203"/>
      <c r="W588" s="1203"/>
      <c r="X588" s="1203"/>
      <c r="Y588" s="1203"/>
      <c r="Z588" s="1203"/>
      <c r="AA588" s="1203"/>
      <c r="AB588" s="1203"/>
      <c r="AC588" s="1203"/>
      <c r="AD588" s="1203"/>
      <c r="AE588" s="1222"/>
      <c r="AF588" s="1222"/>
      <c r="AG588" s="1222"/>
      <c r="AH588" s="1222"/>
      <c r="AI588" s="1222"/>
      <c r="AJ588" s="1222"/>
      <c r="AK588" s="1222"/>
      <c r="AL588" s="1222"/>
      <c r="AM588" s="1222"/>
      <c r="AN588" s="1222"/>
      <c r="AO588" s="1222"/>
      <c r="AP588" s="1222"/>
      <c r="AQ588" s="1222"/>
      <c r="AR588" s="1222"/>
      <c r="AS588" s="1221"/>
    </row>
    <row r="589" spans="1:45" s="1209" customFormat="1" ht="31" outlineLevel="1">
      <c r="A589" s="1218">
        <v>50</v>
      </c>
      <c r="B589" s="1234" t="s">
        <v>2739</v>
      </c>
      <c r="C589" s="1231" t="s">
        <v>25</v>
      </c>
      <c r="D589" s="1204">
        <f>+'7.  Persistence Report'!AW184</f>
        <v>301753</v>
      </c>
      <c r="E589" s="1204">
        <f>+'7.  Persistence Report'!AX184</f>
        <v>301753</v>
      </c>
      <c r="F589" s="1204">
        <f>+'7.  Persistence Report'!AY184</f>
        <v>301753</v>
      </c>
      <c r="G589" s="1204">
        <f>+'7.  Persistence Report'!AZ184</f>
        <v>301753</v>
      </c>
      <c r="H589" s="1204">
        <f>+'7.  Persistence Report'!BA184</f>
        <v>301753</v>
      </c>
      <c r="I589" s="1204">
        <f>+'7.  Persistence Report'!BB184</f>
        <v>301753</v>
      </c>
      <c r="J589" s="1204">
        <f>+'7.  Persistence Report'!BC184</f>
        <v>301753</v>
      </c>
      <c r="K589" s="1204">
        <f>+'7.  Persistence Report'!BD184</f>
        <v>301753</v>
      </c>
      <c r="L589" s="1204">
        <f>+'7.  Persistence Report'!BE184</f>
        <v>0</v>
      </c>
      <c r="M589" s="1204">
        <f>+'7.  Persistence Report'!BF184</f>
        <v>0</v>
      </c>
      <c r="N589" s="1204">
        <f>+'7.  Persistence Report'!BG184</f>
        <v>0</v>
      </c>
      <c r="O589" s="1204">
        <f>+'7.  Persistence Report'!BH184</f>
        <v>0</v>
      </c>
      <c r="P589" s="1204">
        <f>+'7.  Persistence Report'!BI184</f>
        <v>0</v>
      </c>
      <c r="Q589" s="1204">
        <v>12</v>
      </c>
      <c r="R589" s="1204">
        <f>+'7.  Persistence Report'!R184</f>
        <v>0</v>
      </c>
      <c r="S589" s="1204">
        <f>+'7.  Persistence Report'!S184</f>
        <v>0</v>
      </c>
      <c r="T589" s="1204">
        <f>+'7.  Persistence Report'!T184</f>
        <v>0</v>
      </c>
      <c r="U589" s="1204">
        <f>+'7.  Persistence Report'!U184</f>
        <v>0</v>
      </c>
      <c r="V589" s="1204">
        <f>+'7.  Persistence Report'!V184</f>
        <v>0</v>
      </c>
      <c r="W589" s="1204">
        <f>+'7.  Persistence Report'!W184</f>
        <v>0</v>
      </c>
      <c r="X589" s="1204">
        <f>+'7.  Persistence Report'!X184</f>
        <v>0</v>
      </c>
      <c r="Y589" s="1204">
        <f>+'7.  Persistence Report'!Y184</f>
        <v>0</v>
      </c>
      <c r="Z589" s="1204">
        <f>+'7.  Persistence Report'!Z184</f>
        <v>0</v>
      </c>
      <c r="AA589" s="1204">
        <f>+'7.  Persistence Report'!AA184</f>
        <v>0</v>
      </c>
      <c r="AB589" s="1204">
        <f>+'7.  Persistence Report'!AB184</f>
        <v>0</v>
      </c>
      <c r="AC589" s="1204">
        <f>+'7.  Persistence Report'!AC184</f>
        <v>0</v>
      </c>
      <c r="AD589" s="1204">
        <f>+'7.  Persistence Report'!AD184</f>
        <v>0</v>
      </c>
      <c r="AE589" s="1205"/>
      <c r="AF589" s="1206"/>
      <c r="AG589" s="1206">
        <f>+'A. Rate Class Allocations'!AD66</f>
        <v>1</v>
      </c>
      <c r="AH589" s="1206"/>
      <c r="AI589" s="1206"/>
      <c r="AJ589" s="1206"/>
      <c r="AK589" s="1206"/>
      <c r="AL589" s="1207"/>
      <c r="AM589" s="1207"/>
      <c r="AN589" s="1207"/>
      <c r="AO589" s="1207"/>
      <c r="AP589" s="1207"/>
      <c r="AQ589" s="1207"/>
      <c r="AR589" s="1207"/>
      <c r="AS589" s="1208">
        <f>SUM(AE589:AR589)</f>
        <v>1</v>
      </c>
    </row>
    <row r="590" spans="1:45" s="1209" customFormat="1" ht="15.5" outlineLevel="1">
      <c r="A590" s="1218"/>
      <c r="B590" s="1235" t="s">
        <v>307</v>
      </c>
      <c r="C590" s="1231" t="s">
        <v>163</v>
      </c>
      <c r="D590" s="1204"/>
      <c r="E590" s="1204"/>
      <c r="F590" s="1204"/>
      <c r="G590" s="1204"/>
      <c r="H590" s="1204"/>
      <c r="I590" s="1204"/>
      <c r="J590" s="1204"/>
      <c r="K590" s="1204"/>
      <c r="L590" s="1204"/>
      <c r="M590" s="1204"/>
      <c r="N590" s="1204"/>
      <c r="O590" s="1204"/>
      <c r="P590" s="1204"/>
      <c r="Q590" s="1204">
        <f>Q589</f>
        <v>12</v>
      </c>
      <c r="R590" s="1204"/>
      <c r="S590" s="1204"/>
      <c r="T590" s="1204"/>
      <c r="U590" s="1204"/>
      <c r="V590" s="1204"/>
      <c r="W590" s="1204"/>
      <c r="X590" s="1204"/>
      <c r="Y590" s="1204"/>
      <c r="Z590" s="1204"/>
      <c r="AA590" s="1204"/>
      <c r="AB590" s="1204"/>
      <c r="AC590" s="1204"/>
      <c r="AD590" s="1204"/>
      <c r="AE590" s="1220">
        <f>AE589</f>
        <v>0</v>
      </c>
      <c r="AF590" s="1220">
        <f t="shared" ref="AF590:AR590" si="1709">AF589</f>
        <v>0</v>
      </c>
      <c r="AG590" s="1220">
        <f t="shared" si="1709"/>
        <v>1</v>
      </c>
      <c r="AH590" s="1220">
        <f t="shared" si="1709"/>
        <v>0</v>
      </c>
      <c r="AI590" s="1220">
        <f t="shared" si="1709"/>
        <v>0</v>
      </c>
      <c r="AJ590" s="1220">
        <f t="shared" si="1709"/>
        <v>0</v>
      </c>
      <c r="AK590" s="1220">
        <f t="shared" si="1709"/>
        <v>0</v>
      </c>
      <c r="AL590" s="1220">
        <f t="shared" si="1709"/>
        <v>0</v>
      </c>
      <c r="AM590" s="1220">
        <f t="shared" si="1709"/>
        <v>0</v>
      </c>
      <c r="AN590" s="1220">
        <f t="shared" si="1709"/>
        <v>0</v>
      </c>
      <c r="AO590" s="1220">
        <f t="shared" si="1709"/>
        <v>0</v>
      </c>
      <c r="AP590" s="1220">
        <f t="shared" si="1709"/>
        <v>0</v>
      </c>
      <c r="AQ590" s="1220">
        <f t="shared" si="1709"/>
        <v>0</v>
      </c>
      <c r="AR590" s="1220">
        <f t="shared" si="1709"/>
        <v>0</v>
      </c>
      <c r="AS590" s="1221"/>
    </row>
    <row r="591" spans="1:45" s="1209" customFormat="1" ht="15.5" outlineLevel="1">
      <c r="A591" s="1218"/>
      <c r="B591" s="1234"/>
      <c r="C591" s="1231"/>
      <c r="D591" s="1203"/>
      <c r="E591" s="1203"/>
      <c r="F591" s="1203"/>
      <c r="G591" s="1203"/>
      <c r="H591" s="1203"/>
      <c r="I591" s="1203"/>
      <c r="J591" s="1203"/>
      <c r="K591" s="1203"/>
      <c r="L591" s="1203"/>
      <c r="M591" s="1203"/>
      <c r="N591" s="1203"/>
      <c r="O591" s="1203"/>
      <c r="P591" s="1203"/>
      <c r="Q591" s="1203"/>
      <c r="R591" s="1203"/>
      <c r="S591" s="1203"/>
      <c r="T591" s="1203"/>
      <c r="U591" s="1203"/>
      <c r="V591" s="1203"/>
      <c r="W591" s="1203"/>
      <c r="X591" s="1203"/>
      <c r="Y591" s="1203"/>
      <c r="Z591" s="1203"/>
      <c r="AA591" s="1203"/>
      <c r="AB591" s="1203"/>
      <c r="AC591" s="1203"/>
      <c r="AD591" s="1203"/>
      <c r="AE591" s="1222"/>
      <c r="AF591" s="1222"/>
      <c r="AG591" s="1222"/>
      <c r="AH591" s="1222"/>
      <c r="AI591" s="1222"/>
      <c r="AJ591" s="1222"/>
      <c r="AK591" s="1222"/>
      <c r="AL591" s="1222"/>
      <c r="AM591" s="1222"/>
      <c r="AN591" s="1222"/>
      <c r="AO591" s="1222"/>
      <c r="AP591" s="1222"/>
      <c r="AQ591" s="1222"/>
      <c r="AR591" s="1222"/>
      <c r="AS591" s="1221"/>
    </row>
    <row r="592" spans="1:45" s="1209" customFormat="1" ht="15.5" outlineLevel="1">
      <c r="A592" s="1218">
        <v>51</v>
      </c>
      <c r="B592" s="1234" t="s">
        <v>2740</v>
      </c>
      <c r="C592" s="1231" t="s">
        <v>25</v>
      </c>
      <c r="D592" s="1204">
        <f>+'7.  Persistence Report'!AW185</f>
        <v>534761</v>
      </c>
      <c r="E592" s="1204">
        <f>+'7.  Persistence Report'!AX185</f>
        <v>534761</v>
      </c>
      <c r="F592" s="1204">
        <f>+'7.  Persistence Report'!AY185</f>
        <v>534761</v>
      </c>
      <c r="G592" s="1204">
        <f>+'7.  Persistence Report'!AZ185</f>
        <v>534761</v>
      </c>
      <c r="H592" s="1204">
        <f>+'7.  Persistence Report'!BA185</f>
        <v>532095</v>
      </c>
      <c r="I592" s="1204">
        <f>+'7.  Persistence Report'!BB185</f>
        <v>525734</v>
      </c>
      <c r="J592" s="1204">
        <f>+'7.  Persistence Report'!BC185</f>
        <v>525734</v>
      </c>
      <c r="K592" s="1204">
        <f>+'7.  Persistence Report'!BD185</f>
        <v>525734</v>
      </c>
      <c r="L592" s="1204">
        <f>+'7.  Persistence Report'!BE185</f>
        <v>525734</v>
      </c>
      <c r="M592" s="1204">
        <f>+'7.  Persistence Report'!BF185</f>
        <v>525734</v>
      </c>
      <c r="N592" s="1204">
        <f>+'7.  Persistence Report'!BG185</f>
        <v>525734</v>
      </c>
      <c r="O592" s="1204">
        <f>+'7.  Persistence Report'!BH185</f>
        <v>525097</v>
      </c>
      <c r="P592" s="1204">
        <f>+'7.  Persistence Report'!BI185</f>
        <v>525097</v>
      </c>
      <c r="Q592" s="1204">
        <v>12</v>
      </c>
      <c r="R592" s="1204">
        <f>+'7.  Persistence Report'!R185</f>
        <v>92</v>
      </c>
      <c r="S592" s="1204">
        <f>+'7.  Persistence Report'!S185</f>
        <v>92</v>
      </c>
      <c r="T592" s="1204">
        <f>+'7.  Persistence Report'!T185</f>
        <v>92</v>
      </c>
      <c r="U592" s="1204">
        <f>+'7.  Persistence Report'!U185</f>
        <v>92</v>
      </c>
      <c r="V592" s="1204">
        <f>+'7.  Persistence Report'!V185</f>
        <v>92</v>
      </c>
      <c r="W592" s="1204">
        <f>+'7.  Persistence Report'!W185</f>
        <v>91</v>
      </c>
      <c r="X592" s="1204">
        <f>+'7.  Persistence Report'!X185</f>
        <v>91</v>
      </c>
      <c r="Y592" s="1204">
        <f>+'7.  Persistence Report'!Y185</f>
        <v>91</v>
      </c>
      <c r="Z592" s="1204">
        <f>+'7.  Persistence Report'!Z185</f>
        <v>91</v>
      </c>
      <c r="AA592" s="1204">
        <f>+'7.  Persistence Report'!AA185</f>
        <v>91</v>
      </c>
      <c r="AB592" s="1204">
        <f>+'7.  Persistence Report'!AB185</f>
        <v>91</v>
      </c>
      <c r="AC592" s="1204">
        <f>+'7.  Persistence Report'!AC185</f>
        <v>91</v>
      </c>
      <c r="AD592" s="1204">
        <f>+'7.  Persistence Report'!AD185</f>
        <v>91</v>
      </c>
      <c r="AE592" s="1205">
        <f>+'A. Rate Class Allocations'!AB67</f>
        <v>1</v>
      </c>
      <c r="AF592" s="1206"/>
      <c r="AG592" s="1206"/>
      <c r="AH592" s="1206"/>
      <c r="AI592" s="1206"/>
      <c r="AJ592" s="1206"/>
      <c r="AK592" s="1206"/>
      <c r="AL592" s="1207"/>
      <c r="AM592" s="1207"/>
      <c r="AN592" s="1207"/>
      <c r="AO592" s="1207"/>
      <c r="AP592" s="1207"/>
      <c r="AQ592" s="1207"/>
      <c r="AR592" s="1207"/>
      <c r="AS592" s="1208">
        <f>SUM(AE592:AR592)</f>
        <v>1</v>
      </c>
    </row>
    <row r="593" spans="1:45" s="1209" customFormat="1" ht="15.5" outlineLevel="1">
      <c r="A593" s="1218"/>
      <c r="B593" s="1235" t="s">
        <v>307</v>
      </c>
      <c r="C593" s="1231" t="s">
        <v>163</v>
      </c>
      <c r="D593" s="1204"/>
      <c r="E593" s="1204"/>
      <c r="F593" s="1204"/>
      <c r="G593" s="1204"/>
      <c r="H593" s="1204"/>
      <c r="I593" s="1204"/>
      <c r="J593" s="1204"/>
      <c r="K593" s="1204"/>
      <c r="L593" s="1204"/>
      <c r="M593" s="1204"/>
      <c r="N593" s="1204"/>
      <c r="O593" s="1204"/>
      <c r="P593" s="1204"/>
      <c r="Q593" s="1204">
        <f>Q592</f>
        <v>12</v>
      </c>
      <c r="R593" s="1204"/>
      <c r="S593" s="1204"/>
      <c r="T593" s="1204"/>
      <c r="U593" s="1204"/>
      <c r="V593" s="1204"/>
      <c r="W593" s="1204"/>
      <c r="X593" s="1204"/>
      <c r="Y593" s="1204"/>
      <c r="Z593" s="1204"/>
      <c r="AA593" s="1204"/>
      <c r="AB593" s="1204"/>
      <c r="AC593" s="1204"/>
      <c r="AD593" s="1204"/>
      <c r="AE593" s="1220">
        <f>AE592</f>
        <v>1</v>
      </c>
      <c r="AF593" s="1220">
        <f t="shared" ref="AF593" si="1710">AF592</f>
        <v>0</v>
      </c>
      <c r="AG593" s="1220">
        <f t="shared" ref="AG593" si="1711">AG592</f>
        <v>0</v>
      </c>
      <c r="AH593" s="1220">
        <f t="shared" ref="AH593" si="1712">AH592</f>
        <v>0</v>
      </c>
      <c r="AI593" s="1220">
        <f t="shared" ref="AI593" si="1713">AI592</f>
        <v>0</v>
      </c>
      <c r="AJ593" s="1220">
        <f t="shared" ref="AJ593" si="1714">AJ592</f>
        <v>0</v>
      </c>
      <c r="AK593" s="1220">
        <f t="shared" ref="AK593" si="1715">AK592</f>
        <v>0</v>
      </c>
      <c r="AL593" s="1220">
        <f t="shared" ref="AL593" si="1716">AL592</f>
        <v>0</v>
      </c>
      <c r="AM593" s="1220">
        <f t="shared" ref="AM593" si="1717">AM592</f>
        <v>0</v>
      </c>
      <c r="AN593" s="1220">
        <f t="shared" ref="AN593" si="1718">AN592</f>
        <v>0</v>
      </c>
      <c r="AO593" s="1220">
        <f t="shared" ref="AO593" si="1719">AO592</f>
        <v>0</v>
      </c>
      <c r="AP593" s="1220">
        <f t="shared" ref="AP593" si="1720">AP592</f>
        <v>0</v>
      </c>
      <c r="AQ593" s="1220">
        <f t="shared" ref="AQ593" si="1721">AQ592</f>
        <v>0</v>
      </c>
      <c r="AR593" s="1220">
        <f t="shared" ref="AR593" si="1722">AR592</f>
        <v>0</v>
      </c>
      <c r="AS593" s="1221"/>
    </row>
    <row r="594" spans="1:45" ht="15.5" outlineLevel="1">
      <c r="A594" s="521"/>
      <c r="B594" s="427"/>
      <c r="C594" s="302"/>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c r="AE594" s="298"/>
      <c r="AF594" s="298"/>
      <c r="AG594" s="298"/>
      <c r="AH594" s="298"/>
      <c r="AI594" s="298"/>
      <c r="AJ594" s="298"/>
      <c r="AK594" s="298"/>
      <c r="AL594" s="298"/>
      <c r="AM594" s="298"/>
      <c r="AN594" s="298"/>
      <c r="AO594" s="298"/>
      <c r="AP594" s="298"/>
      <c r="AQ594" s="298"/>
      <c r="AR594" s="298"/>
      <c r="AS594" s="303"/>
    </row>
    <row r="595" spans="1:45" ht="15.5">
      <c r="B595" s="324" t="s">
        <v>291</v>
      </c>
      <c r="C595" s="326"/>
      <c r="D595" s="326">
        <f>SUM(D425:D593)</f>
        <v>73667296.701063111</v>
      </c>
      <c r="E595" s="326">
        <f t="shared" ref="E595:P595" si="1723">SUM(E425:E593)</f>
        <v>69359766.136375248</v>
      </c>
      <c r="F595" s="326">
        <f t="shared" si="1723"/>
        <v>69301901.750214711</v>
      </c>
      <c r="G595" s="326">
        <f t="shared" si="1723"/>
        <v>69177738.750214711</v>
      </c>
      <c r="H595" s="326">
        <f t="shared" si="1723"/>
        <v>69175072.750214711</v>
      </c>
      <c r="I595" s="326">
        <f t="shared" si="1723"/>
        <v>68172975.62065801</v>
      </c>
      <c r="J595" s="326">
        <f t="shared" si="1723"/>
        <v>46333146</v>
      </c>
      <c r="K595" s="326">
        <f t="shared" si="1723"/>
        <v>46332881</v>
      </c>
      <c r="L595" s="326">
        <f t="shared" si="1723"/>
        <v>45750941</v>
      </c>
      <c r="M595" s="326">
        <f t="shared" si="1723"/>
        <v>45720215</v>
      </c>
      <c r="N595" s="326">
        <f t="shared" si="1723"/>
        <v>41682938</v>
      </c>
      <c r="O595" s="326">
        <f t="shared" si="1723"/>
        <v>37797973</v>
      </c>
      <c r="P595" s="326">
        <f t="shared" si="1723"/>
        <v>23357325</v>
      </c>
      <c r="Q595" s="326"/>
      <c r="R595" s="326">
        <f>SUM(R425:R593)</f>
        <v>8915.606900923658</v>
      </c>
      <c r="S595" s="326">
        <f t="shared" ref="S595:AD595" si="1724">SUM(S425:S593)</f>
        <v>9015.516687964493</v>
      </c>
      <c r="T595" s="326">
        <f t="shared" si="1724"/>
        <v>9005.311328902977</v>
      </c>
      <c r="U595" s="326">
        <f t="shared" si="1724"/>
        <v>8899.0349572967934</v>
      </c>
      <c r="V595" s="326">
        <f t="shared" si="1724"/>
        <v>8899.0349572967934</v>
      </c>
      <c r="W595" s="326">
        <f t="shared" si="1724"/>
        <v>8718.032346601789</v>
      </c>
      <c r="X595" s="326">
        <f t="shared" si="1724"/>
        <v>6510</v>
      </c>
      <c r="Y595" s="326">
        <f t="shared" si="1724"/>
        <v>6510</v>
      </c>
      <c r="Z595" s="326">
        <f t="shared" si="1724"/>
        <v>6484</v>
      </c>
      <c r="AA595" s="326">
        <f t="shared" si="1724"/>
        <v>6476</v>
      </c>
      <c r="AB595" s="326">
        <f t="shared" si="1724"/>
        <v>5749</v>
      </c>
      <c r="AC595" s="326">
        <f t="shared" si="1724"/>
        <v>4105</v>
      </c>
      <c r="AD595" s="326">
        <f t="shared" si="1724"/>
        <v>2310</v>
      </c>
      <c r="AE595" s="326">
        <f>IF(AE423="kWh",SUMPRODUCT(D425:D593,AE425:AE593))</f>
        <v>27228489.146813598</v>
      </c>
      <c r="AF595" s="326">
        <f>IF(AF423="kWh",SUMPRODUCT(D425:D593,AF425:AF593))</f>
        <v>5385036.8766751634</v>
      </c>
      <c r="AG595" s="326">
        <f>IF(AG423="kw",SUMPRODUCT(Q425:Q593,R425:R593,AG425:AG593),SUMPRODUCT(D425:D593,AG425:AG593))</f>
        <v>60773.935965941302</v>
      </c>
      <c r="AH595" s="326">
        <f>IF(AH423="kw",SUMPRODUCT(Q425:Q593,R425:R593,AH425:AH593),SUMPRODUCT(D425:D593,AH425:AH593))</f>
        <v>2176.8946756217401</v>
      </c>
      <c r="AI595" s="326">
        <f>IF(AI423="kw",SUMPRODUCT(Q425:Q593,R425:R593,AI425:AI593),SUMPRODUCT(D425:D593,AI425:AI593))</f>
        <v>127.83358972162719</v>
      </c>
      <c r="AJ595" s="326">
        <f>IF(AJ423="kw",SUMPRODUCT(Q425:Q593,R425:R593,AJ425:AJ593),SUMPRODUCT(D425:D593,AJ425:AJ593))</f>
        <v>0</v>
      </c>
      <c r="AK595" s="326">
        <f>IF(AK423="kw",SUMPRODUCT(Q425:Q593,R425:R593,AK425:AK593),SUMPRODUCT(D425:D593,AK425:AK593))</f>
        <v>0</v>
      </c>
      <c r="AL595" s="326">
        <f>IF(AL423="kw",SUMPRODUCT(Q425:Q593,R425:R593,AL425:AL593),SUMPRODUCT(D425:D593,AL425:AL593))</f>
        <v>0</v>
      </c>
      <c r="AM595" s="326">
        <f>IF(AM423="kw",SUMPRODUCT(Q425:Q593,R425:R593,AM425:AM593),SUMPRODUCT(D425:D593,AM425:AM593))</f>
        <v>0</v>
      </c>
      <c r="AN595" s="326">
        <f>IF(AN423="kw",SUMPRODUCT(Q425:Q593,R425:R593,AN425:AN593),SUMPRODUCT(D425:D593,AN425:AN593))</f>
        <v>0</v>
      </c>
      <c r="AO595" s="326">
        <f>IF(AO423="kw",SUMPRODUCT(Q425:Q593,R425:R593,AO425:AO593),SUMPRODUCT(D425:D593,AO425:AO593))</f>
        <v>0</v>
      </c>
      <c r="AP595" s="326">
        <f>IF(AP423="kw",SUMPRODUCT(Q425:Q593,R425:R593,AP425:AP593),SUMPRODUCT(D425:D593,AP425:AP593))</f>
        <v>0</v>
      </c>
      <c r="AQ595" s="326">
        <f>IF(AQ423="kw",SUMPRODUCT(Q425:Q593,R425:R593,AQ425:AQ593),SUMPRODUCT(D425:D593,AQ425:AQ593))</f>
        <v>0</v>
      </c>
      <c r="AR595" s="326">
        <f>IF(AR423="kw",SUMPRODUCT(Q425:Q593,R425:R593,AR425:AR593),SUMPRODUCT(D425:D593,AR425:AR593))</f>
        <v>0</v>
      </c>
      <c r="AS595" s="327"/>
    </row>
    <row r="596" spans="1:45" ht="15.5">
      <c r="B596" s="387" t="s">
        <v>292</v>
      </c>
      <c r="C596" s="388"/>
      <c r="D596" s="388"/>
      <c r="E596" s="388"/>
      <c r="F596" s="388"/>
      <c r="G596" s="388"/>
      <c r="H596" s="388"/>
      <c r="I596" s="388"/>
      <c r="J596" s="388"/>
      <c r="K596" s="388"/>
      <c r="L596" s="388"/>
      <c r="M596" s="388"/>
      <c r="N596" s="388"/>
      <c r="O596" s="388"/>
      <c r="P596" s="388"/>
      <c r="Q596" s="388"/>
      <c r="R596" s="388"/>
      <c r="S596" s="388"/>
      <c r="T596" s="388"/>
      <c r="U596" s="388"/>
      <c r="V596" s="388"/>
      <c r="W596" s="388"/>
      <c r="X596" s="388"/>
      <c r="Y596" s="388"/>
      <c r="Z596" s="388"/>
      <c r="AA596" s="388"/>
      <c r="AB596" s="388"/>
      <c r="AC596" s="388"/>
      <c r="AD596" s="388"/>
      <c r="AE596" s="388">
        <f>HLOOKUP(AE422,'2. LRAMVA Threshold'!$B$42:$Q$60,9,FALSE)</f>
        <v>9641185</v>
      </c>
      <c r="AF596" s="388">
        <f>HLOOKUP(AF422,'2. LRAMVA Threshold'!$B$42:$Q$53,9,FALSE)</f>
        <v>27433333</v>
      </c>
      <c r="AG596" s="388">
        <f>HLOOKUP(AG226,'2. LRAMVA Threshold'!$B$42:$Q$53,9,FALSE)</f>
        <v>10470.299999999999</v>
      </c>
      <c r="AH596" s="388">
        <f>HLOOKUP(AH226,'2. LRAMVA Threshold'!$B$42:$Q$53,9,FALSE)</f>
        <v>0</v>
      </c>
      <c r="AI596" s="388">
        <f>HLOOKUP(AI226,'2. LRAMVA Threshold'!$B$42:$Q$53,9,FALSE)</f>
        <v>44916.67</v>
      </c>
      <c r="AJ596" s="388">
        <f>HLOOKUP(AJ226,'2. LRAMVA Threshold'!$B$42:$Q$53,9,FALSE)</f>
        <v>15680</v>
      </c>
      <c r="AK596" s="388">
        <f>HLOOKUP(AK226,'2. LRAMVA Threshold'!$B$42:$Q$53,9,FALSE)</f>
        <v>0</v>
      </c>
      <c r="AL596" s="388">
        <f>HLOOKUP(AL226,'2. LRAMVA Threshold'!$B$42:$Q$53,9,FALSE)</f>
        <v>0</v>
      </c>
      <c r="AM596" s="388">
        <f>HLOOKUP(AM226,'2. LRAMVA Threshold'!$B$42:$Q$53,9,FALSE)</f>
        <v>0</v>
      </c>
      <c r="AN596" s="388">
        <f>HLOOKUP(AN226,'2. LRAMVA Threshold'!$B$42:$Q$53,9,FALSE)</f>
        <v>0</v>
      </c>
      <c r="AO596" s="388">
        <f>HLOOKUP(AO226,'2. LRAMVA Threshold'!$B$42:$Q$53,9,FALSE)</f>
        <v>0</v>
      </c>
      <c r="AP596" s="388">
        <f>HLOOKUP(AP226,'2. LRAMVA Threshold'!$B$42:$Q$53,9,FALSE)</f>
        <v>0</v>
      </c>
      <c r="AQ596" s="388">
        <f>HLOOKUP(AQ226,'2. LRAMVA Threshold'!$B$42:$Q$53,9,FALSE)</f>
        <v>0</v>
      </c>
      <c r="AR596" s="388">
        <f>HLOOKUP(AR226,'2. LRAMVA Threshold'!$B$42:$Q$53,9,FALSE)</f>
        <v>0</v>
      </c>
      <c r="AS596" s="389"/>
    </row>
    <row r="597" spans="1:45" ht="15.5">
      <c r="B597" s="390"/>
      <c r="C597" s="428"/>
      <c r="D597" s="429"/>
      <c r="E597" s="429"/>
      <c r="F597" s="429"/>
      <c r="G597" s="429"/>
      <c r="H597" s="429"/>
      <c r="I597" s="429"/>
      <c r="J597" s="429"/>
      <c r="K597" s="429"/>
      <c r="L597" s="429"/>
      <c r="M597" s="429"/>
      <c r="N597" s="392"/>
      <c r="O597" s="392"/>
      <c r="P597" s="392"/>
      <c r="Q597" s="429"/>
      <c r="R597" s="430"/>
      <c r="S597" s="429"/>
      <c r="T597" s="429"/>
      <c r="U597" s="429"/>
      <c r="V597" s="431"/>
      <c r="W597" s="431"/>
      <c r="X597" s="431"/>
      <c r="Y597" s="431"/>
      <c r="Z597" s="429"/>
      <c r="AA597" s="429"/>
      <c r="AB597" s="392"/>
      <c r="AC597" s="392"/>
      <c r="AD597" s="392"/>
      <c r="AE597" s="432"/>
      <c r="AF597" s="432"/>
      <c r="AG597" s="432"/>
      <c r="AH597" s="432"/>
      <c r="AI597" s="432"/>
      <c r="AJ597" s="432"/>
      <c r="AK597" s="432"/>
      <c r="AL597" s="395"/>
      <c r="AM597" s="395"/>
      <c r="AN597" s="395"/>
      <c r="AO597" s="395"/>
      <c r="AP597" s="395"/>
      <c r="AQ597" s="395"/>
      <c r="AR597" s="395"/>
      <c r="AS597" s="396"/>
    </row>
    <row r="598" spans="1:45" ht="15.5">
      <c r="B598" s="321" t="s">
        <v>293</v>
      </c>
      <c r="C598" s="335"/>
      <c r="D598" s="335"/>
      <c r="E598" s="372"/>
      <c r="F598" s="372"/>
      <c r="G598" s="372"/>
      <c r="H598" s="372"/>
      <c r="I598" s="372"/>
      <c r="J598" s="372"/>
      <c r="K598" s="372"/>
      <c r="L598" s="372"/>
      <c r="M598" s="372"/>
      <c r="N598" s="372"/>
      <c r="O598" s="372"/>
      <c r="P598" s="372"/>
      <c r="Q598" s="372"/>
      <c r="R598" s="288"/>
      <c r="S598" s="337"/>
      <c r="T598" s="337"/>
      <c r="U598" s="337"/>
      <c r="V598" s="336"/>
      <c r="W598" s="336"/>
      <c r="X598" s="336"/>
      <c r="Y598" s="336"/>
      <c r="Z598" s="337"/>
      <c r="AA598" s="337"/>
      <c r="AB598" s="337"/>
      <c r="AC598" s="337"/>
      <c r="AD598" s="337"/>
      <c r="AE598" s="824">
        <f>HLOOKUP(AE$35,'3.  Distribution Rates'!$C$122:$P$135,9,FALSE)</f>
        <v>9.4999999999999998E-3</v>
      </c>
      <c r="AF598" s="824">
        <f>HLOOKUP(AF$35,'3.  Distribution Rates'!$C$122:$P$135,9,FALSE)</f>
        <v>1.0699999999999999E-2</v>
      </c>
      <c r="AG598" s="338">
        <f>HLOOKUP(AG$35,'3.  Distribution Rates'!$C$122:$P$135,9,FALSE)</f>
        <v>2.6905999999999999</v>
      </c>
      <c r="AH598" s="338">
        <f>HLOOKUP(AH$35,'3.  Distribution Rates'!$C$122:$P$135,9,FALSE)</f>
        <v>3.9750999999999999</v>
      </c>
      <c r="AI598" s="338">
        <f>HLOOKUP(AI$35,'3.  Distribution Rates'!$C$122:$P$135,9,FALSE)</f>
        <v>2.2431999999999999</v>
      </c>
      <c r="AJ598" s="338">
        <f>HLOOKUP(AJ$35,'3.  Distribution Rates'!$C$122:$P$135,9,FALSE)</f>
        <v>8.3120999999999992</v>
      </c>
      <c r="AK598" s="338">
        <f>HLOOKUP(AK$35,'3.  Distribution Rates'!$C$122:$P$135,9,FALSE)</f>
        <v>13.9765</v>
      </c>
      <c r="AL598" s="338">
        <f>HLOOKUP(AL$35,'3.  Distribution Rates'!$C$122:$P$135,9,FALSE)</f>
        <v>1.9300000000000001E-2</v>
      </c>
      <c r="AM598" s="338">
        <f>HLOOKUP(AM$35,'3.  Distribution Rates'!$C$122:$P$135,9,FALSE)</f>
        <v>0</v>
      </c>
      <c r="AN598" s="338">
        <f>HLOOKUP(AN$35,'3.  Distribution Rates'!$C$122:$P$135,9,FALSE)</f>
        <v>0</v>
      </c>
      <c r="AO598" s="338">
        <f>HLOOKUP(AO$35,'3.  Distribution Rates'!$C$122:$P$135,9,FALSE)</f>
        <v>0</v>
      </c>
      <c r="AP598" s="338">
        <f>HLOOKUP(AP$35,'3.  Distribution Rates'!$C$122:$P$135,9,FALSE)</f>
        <v>0</v>
      </c>
      <c r="AQ598" s="338">
        <f>HLOOKUP(AQ$35,'3.  Distribution Rates'!$C$122:$P$135,9,FALSE)</f>
        <v>0</v>
      </c>
      <c r="AR598" s="338">
        <f>HLOOKUP(AR$35,'3.  Distribution Rates'!$C$122:$P$135,9,FALSE)</f>
        <v>0</v>
      </c>
      <c r="AS598" s="437"/>
    </row>
    <row r="599" spans="1:45" ht="15.5">
      <c r="B599" s="321" t="s">
        <v>294</v>
      </c>
      <c r="C599" s="342"/>
      <c r="D599" s="306"/>
      <c r="E599" s="276"/>
      <c r="F599" s="276"/>
      <c r="G599" s="276"/>
      <c r="H599" s="276"/>
      <c r="I599" s="276"/>
      <c r="J599" s="276"/>
      <c r="K599" s="276"/>
      <c r="L599" s="276"/>
      <c r="M599" s="276"/>
      <c r="N599" s="276"/>
      <c r="O599" s="276"/>
      <c r="P599" s="276"/>
      <c r="Q599" s="276"/>
      <c r="R599" s="288"/>
      <c r="S599" s="276"/>
      <c r="T599" s="276"/>
      <c r="U599" s="276"/>
      <c r="V599" s="306"/>
      <c r="W599" s="306"/>
      <c r="X599" s="306"/>
      <c r="Y599" s="306"/>
      <c r="Z599" s="276"/>
      <c r="AA599" s="276"/>
      <c r="AB599" s="276"/>
      <c r="AC599" s="276"/>
      <c r="AD599" s="276"/>
      <c r="AE599" s="374">
        <f>'4.  2011-2014 LRAM'!AM140*AE598</f>
        <v>23943.887674748301</v>
      </c>
      <c r="AF599" s="374">
        <f>'4.  2011-2014 LRAM'!AN140*AF598</f>
        <v>13415.045968178374</v>
      </c>
      <c r="AG599" s="374">
        <f>'4.  2011-2014 LRAM'!AO140*AG598</f>
        <v>68561.894338407103</v>
      </c>
      <c r="AH599" s="374">
        <f>'4.  2011-2014 LRAM'!AP140*AH598</f>
        <v>0</v>
      </c>
      <c r="AI599" s="374">
        <f>'4.  2011-2014 LRAM'!AQ140*AI598</f>
        <v>0</v>
      </c>
      <c r="AJ599" s="374">
        <f>'4.  2011-2014 LRAM'!AR140*AJ598</f>
        <v>0</v>
      </c>
      <c r="AK599" s="374">
        <f>'4.  2011-2014 LRAM'!AS140*AK598</f>
        <v>0</v>
      </c>
      <c r="AL599" s="374">
        <f>'4.  2011-2014 LRAM'!AT140*AL598</f>
        <v>0</v>
      </c>
      <c r="AM599" s="374">
        <f>'4.  2011-2014 LRAM'!AU140*AM598</f>
        <v>0</v>
      </c>
      <c r="AN599" s="374">
        <f>'4.  2011-2014 LRAM'!AV140*AN598</f>
        <v>0</v>
      </c>
      <c r="AO599" s="374">
        <f>'4.  2011-2014 LRAM'!AW140*AO598</f>
        <v>0</v>
      </c>
      <c r="AP599" s="374">
        <f>'4.  2011-2014 LRAM'!AX140*AP598</f>
        <v>0</v>
      </c>
      <c r="AQ599" s="374">
        <f>'4.  2011-2014 LRAM'!AY140*AQ598</f>
        <v>0</v>
      </c>
      <c r="AR599" s="374">
        <f>'4.  2011-2014 LRAM'!AZ140*AR598</f>
        <v>0</v>
      </c>
      <c r="AS599" s="615">
        <f t="shared" ref="AS599:AS604" si="1725">SUM(AE599:AR599)</f>
        <v>105920.82798133377</v>
      </c>
    </row>
    <row r="600" spans="1:45" ht="15.5">
      <c r="B600" s="321" t="s">
        <v>295</v>
      </c>
      <c r="C600" s="342"/>
      <c r="D600" s="306"/>
      <c r="E600" s="276"/>
      <c r="F600" s="276"/>
      <c r="G600" s="276"/>
      <c r="H600" s="276"/>
      <c r="I600" s="276"/>
      <c r="J600" s="276"/>
      <c r="K600" s="276"/>
      <c r="L600" s="276"/>
      <c r="M600" s="276"/>
      <c r="N600" s="276"/>
      <c r="O600" s="276"/>
      <c r="P600" s="276"/>
      <c r="Q600" s="276"/>
      <c r="R600" s="288"/>
      <c r="S600" s="276"/>
      <c r="T600" s="276"/>
      <c r="U600" s="276"/>
      <c r="V600" s="306"/>
      <c r="W600" s="306"/>
      <c r="X600" s="306"/>
      <c r="Y600" s="306"/>
      <c r="Z600" s="276"/>
      <c r="AA600" s="276"/>
      <c r="AB600" s="276"/>
      <c r="AC600" s="276"/>
      <c r="AD600" s="276"/>
      <c r="AE600" s="374">
        <f>'4.  2011-2014 LRAM'!AM279*AE598</f>
        <v>19003.265189194321</v>
      </c>
      <c r="AF600" s="374">
        <f>'4.  2011-2014 LRAM'!AN279*AF598</f>
        <v>9484.8964482715328</v>
      </c>
      <c r="AG600" s="374">
        <f>'4.  2011-2014 LRAM'!AO279*AG598</f>
        <v>59732.827425108168</v>
      </c>
      <c r="AH600" s="374">
        <f>'4.  2011-2014 LRAM'!AP279*AH598</f>
        <v>0</v>
      </c>
      <c r="AI600" s="374">
        <f>'4.  2011-2014 LRAM'!AQ279*AI598</f>
        <v>0</v>
      </c>
      <c r="AJ600" s="374">
        <f>'4.  2011-2014 LRAM'!AR279*AJ598</f>
        <v>0</v>
      </c>
      <c r="AK600" s="374">
        <f>'4.  2011-2014 LRAM'!AS279*AK598</f>
        <v>0</v>
      </c>
      <c r="AL600" s="374">
        <f>'4.  2011-2014 LRAM'!AT279*AL598</f>
        <v>0</v>
      </c>
      <c r="AM600" s="374">
        <f>'4.  2011-2014 LRAM'!AU279*AM598</f>
        <v>0</v>
      </c>
      <c r="AN600" s="374">
        <f>'4.  2011-2014 LRAM'!AV279*AN598</f>
        <v>0</v>
      </c>
      <c r="AO600" s="374">
        <f>'4.  2011-2014 LRAM'!AW279*AO598</f>
        <v>0</v>
      </c>
      <c r="AP600" s="374">
        <f>'4.  2011-2014 LRAM'!AX279*AP598</f>
        <v>0</v>
      </c>
      <c r="AQ600" s="374">
        <f>'4.  2011-2014 LRAM'!AY279*AQ598</f>
        <v>0</v>
      </c>
      <c r="AR600" s="374">
        <f>'4.  2011-2014 LRAM'!AZ279*AR598</f>
        <v>0</v>
      </c>
      <c r="AS600" s="615">
        <f t="shared" si="1725"/>
        <v>88220.989062574023</v>
      </c>
    </row>
    <row r="601" spans="1:45" ht="15.5">
      <c r="B601" s="321" t="s">
        <v>296</v>
      </c>
      <c r="C601" s="342"/>
      <c r="D601" s="306"/>
      <c r="E601" s="276"/>
      <c r="F601" s="276"/>
      <c r="G601" s="276"/>
      <c r="H601" s="276"/>
      <c r="I601" s="276"/>
      <c r="J601" s="276"/>
      <c r="K601" s="276"/>
      <c r="L601" s="276"/>
      <c r="M601" s="276"/>
      <c r="N601" s="276"/>
      <c r="O601" s="276"/>
      <c r="P601" s="276"/>
      <c r="Q601" s="276"/>
      <c r="R601" s="288"/>
      <c r="S601" s="276"/>
      <c r="T601" s="276"/>
      <c r="U601" s="276"/>
      <c r="V601" s="306"/>
      <c r="W601" s="306"/>
      <c r="X601" s="306"/>
      <c r="Y601" s="306"/>
      <c r="Z601" s="276"/>
      <c r="AA601" s="276"/>
      <c r="AB601" s="276"/>
      <c r="AC601" s="276"/>
      <c r="AD601" s="276"/>
      <c r="AE601" s="374">
        <f>'4.  2011-2014 LRAM'!AM415*AE598</f>
        <v>21489.962612647752</v>
      </c>
      <c r="AF601" s="374">
        <f>'4.  2011-2014 LRAM'!AN415*AF598</f>
        <v>11386.949554276429</v>
      </c>
      <c r="AG601" s="374">
        <f>'4.  2011-2014 LRAM'!AO415*AG598</f>
        <v>61464.944376146072</v>
      </c>
      <c r="AH601" s="374">
        <f>'4.  2011-2014 LRAM'!AP415*AH598</f>
        <v>0</v>
      </c>
      <c r="AI601" s="374">
        <f>'4.  2011-2014 LRAM'!AQ415*AI598</f>
        <v>0</v>
      </c>
      <c r="AJ601" s="374">
        <f>'4.  2011-2014 LRAM'!AR415*AJ598</f>
        <v>0</v>
      </c>
      <c r="AK601" s="374">
        <f>'4.  2011-2014 LRAM'!AS415*AK598</f>
        <v>0</v>
      </c>
      <c r="AL601" s="374">
        <f>'4.  2011-2014 LRAM'!AT415*AL598</f>
        <v>0</v>
      </c>
      <c r="AM601" s="374">
        <f>'4.  2011-2014 LRAM'!AU415*AM598</f>
        <v>0</v>
      </c>
      <c r="AN601" s="374">
        <f>'4.  2011-2014 LRAM'!AV415*AN598</f>
        <v>0</v>
      </c>
      <c r="AO601" s="374">
        <f>'4.  2011-2014 LRAM'!AW415*AO598</f>
        <v>0</v>
      </c>
      <c r="AP601" s="374">
        <f>'4.  2011-2014 LRAM'!AX415*AP598</f>
        <v>0</v>
      </c>
      <c r="AQ601" s="374">
        <f>'4.  2011-2014 LRAM'!AY415*AQ598</f>
        <v>0</v>
      </c>
      <c r="AR601" s="374">
        <f>'4.  2011-2014 LRAM'!AZ415*AR598</f>
        <v>0</v>
      </c>
      <c r="AS601" s="615">
        <f t="shared" si="1725"/>
        <v>94341.856543070258</v>
      </c>
    </row>
    <row r="602" spans="1:45" ht="15.5">
      <c r="B602" s="321" t="s">
        <v>297</v>
      </c>
      <c r="C602" s="342"/>
      <c r="D602" s="306"/>
      <c r="E602" s="276"/>
      <c r="F602" s="276"/>
      <c r="G602" s="276"/>
      <c r="H602" s="276"/>
      <c r="I602" s="276"/>
      <c r="J602" s="276"/>
      <c r="K602" s="276"/>
      <c r="L602" s="276"/>
      <c r="M602" s="276"/>
      <c r="N602" s="276"/>
      <c r="O602" s="276"/>
      <c r="P602" s="276"/>
      <c r="Q602" s="276"/>
      <c r="R602" s="288"/>
      <c r="S602" s="276"/>
      <c r="T602" s="276"/>
      <c r="U602" s="276"/>
      <c r="V602" s="306"/>
      <c r="W602" s="306"/>
      <c r="X602" s="306"/>
      <c r="Y602" s="306"/>
      <c r="Z602" s="276"/>
      <c r="AA602" s="276"/>
      <c r="AB602" s="276"/>
      <c r="AC602" s="276"/>
      <c r="AD602" s="276"/>
      <c r="AE602" s="374">
        <f>'4.  2011-2014 LRAM'!AM552*AE598</f>
        <v>57217.780336166805</v>
      </c>
      <c r="AF602" s="374">
        <f>'4.  2011-2014 LRAM'!AN552*AF598</f>
        <v>22218.265770999402</v>
      </c>
      <c r="AG602" s="374">
        <f>'4.  2011-2014 LRAM'!AO552*AG598</f>
        <v>56490.768104430164</v>
      </c>
      <c r="AH602" s="374">
        <f>'4.  2011-2014 LRAM'!AP552*AH598</f>
        <v>0</v>
      </c>
      <c r="AI602" s="374">
        <f>'4.  2011-2014 LRAM'!AQ552*AI598</f>
        <v>0</v>
      </c>
      <c r="AJ602" s="374">
        <f>'4.  2011-2014 LRAM'!AR552*AJ598</f>
        <v>0</v>
      </c>
      <c r="AK602" s="374">
        <f>'4.  2011-2014 LRAM'!AS552*AK598</f>
        <v>0</v>
      </c>
      <c r="AL602" s="374">
        <f>'4.  2011-2014 LRAM'!AT552*AL598</f>
        <v>0</v>
      </c>
      <c r="AM602" s="374">
        <f>'4.  2011-2014 LRAM'!AU552*AM598</f>
        <v>0</v>
      </c>
      <c r="AN602" s="374">
        <f>'4.  2011-2014 LRAM'!AV552*AN598</f>
        <v>0</v>
      </c>
      <c r="AO602" s="374">
        <f>'4.  2011-2014 LRAM'!AW552*AO598</f>
        <v>0</v>
      </c>
      <c r="AP602" s="374">
        <f>'4.  2011-2014 LRAM'!AX552*AP598</f>
        <v>0</v>
      </c>
      <c r="AQ602" s="374">
        <f>'4.  2011-2014 LRAM'!AY552*AQ598</f>
        <v>0</v>
      </c>
      <c r="AR602" s="374">
        <f>'4.  2011-2014 LRAM'!AZ552*AR598</f>
        <v>0</v>
      </c>
      <c r="AS602" s="615">
        <f t="shared" si="1725"/>
        <v>135926.81421159639</v>
      </c>
    </row>
    <row r="603" spans="1:45" ht="15.5">
      <c r="B603" s="321" t="s">
        <v>298</v>
      </c>
      <c r="C603" s="342"/>
      <c r="D603" s="306"/>
      <c r="E603" s="276"/>
      <c r="F603" s="276"/>
      <c r="G603" s="276"/>
      <c r="H603" s="276"/>
      <c r="I603" s="276"/>
      <c r="J603" s="276"/>
      <c r="K603" s="276"/>
      <c r="L603" s="276"/>
      <c r="M603" s="276"/>
      <c r="N603" s="276"/>
      <c r="O603" s="276"/>
      <c r="P603" s="276"/>
      <c r="Q603" s="276"/>
      <c r="R603" s="288"/>
      <c r="S603" s="276"/>
      <c r="T603" s="276"/>
      <c r="U603" s="276"/>
      <c r="V603" s="306"/>
      <c r="W603" s="306"/>
      <c r="X603" s="306"/>
      <c r="Y603" s="306"/>
      <c r="Z603" s="276"/>
      <c r="AA603" s="276"/>
      <c r="AB603" s="276"/>
      <c r="AC603" s="276"/>
      <c r="AD603" s="276"/>
      <c r="AE603" s="374">
        <f t="shared" ref="AE603:AR603" si="1726">AE210*AE598</f>
        <v>71880.971000000005</v>
      </c>
      <c r="AF603" s="374">
        <f t="shared" si="1726"/>
        <v>215489.61290302713</v>
      </c>
      <c r="AG603" s="374">
        <f t="shared" si="1726"/>
        <v>32066.349219742009</v>
      </c>
      <c r="AH603" s="374">
        <f t="shared" si="1726"/>
        <v>762.26517599999988</v>
      </c>
      <c r="AI603" s="374">
        <f t="shared" si="1726"/>
        <v>0</v>
      </c>
      <c r="AJ603" s="374">
        <f t="shared" si="1726"/>
        <v>0</v>
      </c>
      <c r="AK603" s="374">
        <f t="shared" si="1726"/>
        <v>0</v>
      </c>
      <c r="AL603" s="374">
        <f t="shared" si="1726"/>
        <v>0</v>
      </c>
      <c r="AM603" s="374">
        <f t="shared" si="1726"/>
        <v>0</v>
      </c>
      <c r="AN603" s="374">
        <f t="shared" si="1726"/>
        <v>0</v>
      </c>
      <c r="AO603" s="374">
        <f t="shared" si="1726"/>
        <v>0</v>
      </c>
      <c r="AP603" s="374">
        <f t="shared" si="1726"/>
        <v>0</v>
      </c>
      <c r="AQ603" s="374">
        <f t="shared" si="1726"/>
        <v>0</v>
      </c>
      <c r="AR603" s="374">
        <f t="shared" si="1726"/>
        <v>0</v>
      </c>
      <c r="AS603" s="615">
        <f t="shared" si="1725"/>
        <v>320199.19829876913</v>
      </c>
    </row>
    <row r="604" spans="1:45" ht="15.5">
      <c r="B604" s="321" t="s">
        <v>299</v>
      </c>
      <c r="C604" s="342"/>
      <c r="D604" s="306"/>
      <c r="E604" s="276"/>
      <c r="F604" s="276"/>
      <c r="G604" s="276"/>
      <c r="H604" s="276"/>
      <c r="I604" s="276"/>
      <c r="J604" s="276"/>
      <c r="K604" s="276"/>
      <c r="L604" s="276"/>
      <c r="M604" s="276"/>
      <c r="N604" s="276"/>
      <c r="O604" s="276"/>
      <c r="P604" s="276"/>
      <c r="Q604" s="276"/>
      <c r="R604" s="288"/>
      <c r="S604" s="276"/>
      <c r="T604" s="276"/>
      <c r="U604" s="276"/>
      <c r="V604" s="306"/>
      <c r="W604" s="306"/>
      <c r="X604" s="306"/>
      <c r="Y604" s="306"/>
      <c r="Z604" s="276"/>
      <c r="AA604" s="276"/>
      <c r="AB604" s="276"/>
      <c r="AC604" s="276"/>
      <c r="AD604" s="276"/>
      <c r="AE604" s="374">
        <f t="shared" ref="AE604:AR604" si="1727">AE406*AE598</f>
        <v>164218.71</v>
      </c>
      <c r="AF604" s="374">
        <f t="shared" si="1727"/>
        <v>58808.472572920196</v>
      </c>
      <c r="AG604" s="374">
        <f t="shared" si="1727"/>
        <v>66593.563021709808</v>
      </c>
      <c r="AH604" s="374">
        <f t="shared" si="1727"/>
        <v>17104.073028468127</v>
      </c>
      <c r="AI604" s="374">
        <f t="shared" si="1727"/>
        <v>78.746038291734351</v>
      </c>
      <c r="AJ604" s="374">
        <f t="shared" si="1727"/>
        <v>0</v>
      </c>
      <c r="AK604" s="374">
        <f t="shared" si="1727"/>
        <v>0</v>
      </c>
      <c r="AL604" s="374">
        <f t="shared" si="1727"/>
        <v>0</v>
      </c>
      <c r="AM604" s="374">
        <f t="shared" si="1727"/>
        <v>0</v>
      </c>
      <c r="AN604" s="374">
        <f t="shared" si="1727"/>
        <v>0</v>
      </c>
      <c r="AO604" s="374">
        <f t="shared" si="1727"/>
        <v>0</v>
      </c>
      <c r="AP604" s="374">
        <f t="shared" si="1727"/>
        <v>0</v>
      </c>
      <c r="AQ604" s="374">
        <f t="shared" si="1727"/>
        <v>0</v>
      </c>
      <c r="AR604" s="374">
        <f t="shared" si="1727"/>
        <v>0</v>
      </c>
      <c r="AS604" s="615">
        <f t="shared" si="1725"/>
        <v>306803.56466138986</v>
      </c>
    </row>
    <row r="605" spans="1:45" ht="15.5">
      <c r="B605" s="321" t="s">
        <v>300</v>
      </c>
      <c r="C605" s="342"/>
      <c r="D605" s="306"/>
      <c r="E605" s="276"/>
      <c r="F605" s="276"/>
      <c r="G605" s="276"/>
      <c r="H605" s="276"/>
      <c r="I605" s="276"/>
      <c r="J605" s="276"/>
      <c r="K605" s="276"/>
      <c r="L605" s="276"/>
      <c r="M605" s="276"/>
      <c r="N605" s="276"/>
      <c r="O605" s="276"/>
      <c r="P605" s="276"/>
      <c r="Q605" s="276"/>
      <c r="R605" s="288"/>
      <c r="S605" s="276"/>
      <c r="T605" s="276"/>
      <c r="U605" s="276"/>
      <c r="V605" s="306"/>
      <c r="W605" s="306"/>
      <c r="X605" s="306"/>
      <c r="Y605" s="306"/>
      <c r="Z605" s="276"/>
      <c r="AA605" s="276"/>
      <c r="AB605" s="276"/>
      <c r="AC605" s="276"/>
      <c r="AD605" s="276"/>
      <c r="AE605" s="374">
        <f>AE595*AE598</f>
        <v>258670.64689472917</v>
      </c>
      <c r="AF605" s="374">
        <f t="shared" ref="AF605:AR605" si="1728">AF595*AF598</f>
        <v>57619.894580424247</v>
      </c>
      <c r="AG605" s="374">
        <f t="shared" si="1728"/>
        <v>163518.35210996165</v>
      </c>
      <c r="AH605" s="374">
        <f t="shared" si="1728"/>
        <v>8653.3740250639785</v>
      </c>
      <c r="AI605" s="374">
        <f t="shared" si="1728"/>
        <v>286.75630846355409</v>
      </c>
      <c r="AJ605" s="374">
        <f t="shared" si="1728"/>
        <v>0</v>
      </c>
      <c r="AK605" s="374">
        <f t="shared" si="1728"/>
        <v>0</v>
      </c>
      <c r="AL605" s="374">
        <f t="shared" si="1728"/>
        <v>0</v>
      </c>
      <c r="AM605" s="374">
        <f t="shared" si="1728"/>
        <v>0</v>
      </c>
      <c r="AN605" s="374">
        <f t="shared" si="1728"/>
        <v>0</v>
      </c>
      <c r="AO605" s="374">
        <f t="shared" si="1728"/>
        <v>0</v>
      </c>
      <c r="AP605" s="374">
        <f t="shared" si="1728"/>
        <v>0</v>
      </c>
      <c r="AQ605" s="374">
        <f t="shared" si="1728"/>
        <v>0</v>
      </c>
      <c r="AR605" s="374">
        <f t="shared" si="1728"/>
        <v>0</v>
      </c>
      <c r="AS605" s="615">
        <f>SUM(AE605:AR605)</f>
        <v>488749.02391864266</v>
      </c>
    </row>
    <row r="606" spans="1:45" ht="15.5">
      <c r="B606" s="346" t="s">
        <v>301</v>
      </c>
      <c r="C606" s="342"/>
      <c r="D606" s="333"/>
      <c r="E606" s="331"/>
      <c r="F606" s="331"/>
      <c r="G606" s="331"/>
      <c r="H606" s="331"/>
      <c r="I606" s="331"/>
      <c r="J606" s="331"/>
      <c r="K606" s="331"/>
      <c r="L606" s="331"/>
      <c r="M606" s="331"/>
      <c r="N606" s="331"/>
      <c r="O606" s="331"/>
      <c r="P606" s="331"/>
      <c r="Q606" s="331"/>
      <c r="R606" s="297"/>
      <c r="S606" s="331"/>
      <c r="T606" s="331"/>
      <c r="U606" s="331"/>
      <c r="V606" s="333"/>
      <c r="W606" s="333"/>
      <c r="X606" s="333"/>
      <c r="Y606" s="333"/>
      <c r="Z606" s="331"/>
      <c r="AA606" s="331"/>
      <c r="AB606" s="331"/>
      <c r="AC606" s="331"/>
      <c r="AD606" s="331"/>
      <c r="AE606" s="343">
        <f>SUM(AE599:AE605)</f>
        <v>616425.22370748641</v>
      </c>
      <c r="AF606" s="343">
        <f>SUM(AF599:AF605)</f>
        <v>388423.13779809733</v>
      </c>
      <c r="AG606" s="343">
        <f t="shared" ref="AG606:AK606" si="1729">SUM(AG599:AG605)</f>
        <v>508428.69859550497</v>
      </c>
      <c r="AH606" s="343">
        <f t="shared" si="1729"/>
        <v>26519.712229532106</v>
      </c>
      <c r="AI606" s="343">
        <f t="shared" si="1729"/>
        <v>365.50234675528844</v>
      </c>
      <c r="AJ606" s="343">
        <f>SUM(AJ599:AJ605)</f>
        <v>0</v>
      </c>
      <c r="AK606" s="343">
        <f t="shared" si="1729"/>
        <v>0</v>
      </c>
      <c r="AL606" s="343">
        <f>SUM(AL599:AL605)</f>
        <v>0</v>
      </c>
      <c r="AM606" s="343">
        <f>SUM(AM599:AM605)</f>
        <v>0</v>
      </c>
      <c r="AN606" s="343">
        <f t="shared" ref="AN606:AR606" si="1730">SUM(AN599:AN605)</f>
        <v>0</v>
      </c>
      <c r="AO606" s="343">
        <f t="shared" si="1730"/>
        <v>0</v>
      </c>
      <c r="AP606" s="343">
        <f>SUM(AP599:AP605)</f>
        <v>0</v>
      </c>
      <c r="AQ606" s="343">
        <f t="shared" si="1730"/>
        <v>0</v>
      </c>
      <c r="AR606" s="343">
        <f t="shared" si="1730"/>
        <v>0</v>
      </c>
      <c r="AS606" s="403">
        <f>SUM(AS599:AS605)</f>
        <v>1540162.274677376</v>
      </c>
    </row>
    <row r="607" spans="1:45" ht="15.5">
      <c r="B607" s="346" t="s">
        <v>302</v>
      </c>
      <c r="C607" s="342"/>
      <c r="D607" s="347"/>
      <c r="E607" s="331"/>
      <c r="F607" s="331"/>
      <c r="G607" s="331"/>
      <c r="H607" s="331"/>
      <c r="I607" s="331"/>
      <c r="J607" s="331"/>
      <c r="K607" s="331"/>
      <c r="L607" s="331"/>
      <c r="M607" s="331"/>
      <c r="N607" s="331"/>
      <c r="O607" s="331"/>
      <c r="P607" s="331"/>
      <c r="Q607" s="331"/>
      <c r="R607" s="297"/>
      <c r="S607" s="331"/>
      <c r="T607" s="331"/>
      <c r="U607" s="331"/>
      <c r="V607" s="333"/>
      <c r="W607" s="333"/>
      <c r="X607" s="333"/>
      <c r="Y607" s="333"/>
      <c r="Z607" s="331"/>
      <c r="AA607" s="331"/>
      <c r="AB607" s="331"/>
      <c r="AC607" s="331"/>
      <c r="AD607" s="331"/>
      <c r="AE607" s="344">
        <f>AE596*AE598</f>
        <v>91591.257499999992</v>
      </c>
      <c r="AF607" s="344">
        <f t="shared" ref="AF607:AK607" si="1731">AF596*AF598</f>
        <v>293536.66310000001</v>
      </c>
      <c r="AG607" s="344">
        <f t="shared" si="1731"/>
        <v>28171.389179999998</v>
      </c>
      <c r="AH607" s="344">
        <f t="shared" si="1731"/>
        <v>0</v>
      </c>
      <c r="AI607" s="344">
        <f t="shared" si="1731"/>
        <v>100757.07414399998</v>
      </c>
      <c r="AJ607" s="344">
        <f>AJ596*AJ598</f>
        <v>130333.72799999999</v>
      </c>
      <c r="AK607" s="344">
        <f t="shared" si="1731"/>
        <v>0</v>
      </c>
      <c r="AL607" s="344">
        <f>AL596*AL598</f>
        <v>0</v>
      </c>
      <c r="AM607" s="344">
        <f t="shared" ref="AM607:AR607" si="1732">AM596*AM598</f>
        <v>0</v>
      </c>
      <c r="AN607" s="344">
        <f t="shared" si="1732"/>
        <v>0</v>
      </c>
      <c r="AO607" s="344">
        <f t="shared" si="1732"/>
        <v>0</v>
      </c>
      <c r="AP607" s="344">
        <f>AP596*AP598</f>
        <v>0</v>
      </c>
      <c r="AQ607" s="344">
        <f>AQ596*AQ598</f>
        <v>0</v>
      </c>
      <c r="AR607" s="344">
        <f t="shared" si="1732"/>
        <v>0</v>
      </c>
      <c r="AS607" s="403">
        <f>SUM(AE607:AR607)</f>
        <v>644390.11192399997</v>
      </c>
    </row>
    <row r="608" spans="1:45" ht="15.5">
      <c r="B608" s="346" t="s">
        <v>303</v>
      </c>
      <c r="C608" s="342"/>
      <c r="D608" s="347"/>
      <c r="E608" s="331"/>
      <c r="F608" s="331"/>
      <c r="G608" s="331"/>
      <c r="H608" s="331"/>
      <c r="I608" s="331"/>
      <c r="J608" s="331"/>
      <c r="K608" s="331"/>
      <c r="L608" s="331"/>
      <c r="M608" s="331"/>
      <c r="N608" s="331"/>
      <c r="O608" s="331"/>
      <c r="P608" s="331"/>
      <c r="Q608" s="331"/>
      <c r="R608" s="297"/>
      <c r="S608" s="331"/>
      <c r="T608" s="331"/>
      <c r="U608" s="331"/>
      <c r="V608" s="347"/>
      <c r="W608" s="347"/>
      <c r="X608" s="347"/>
      <c r="Y608" s="347"/>
      <c r="Z608" s="331"/>
      <c r="AA608" s="331"/>
      <c r="AB608" s="331"/>
      <c r="AC608" s="331"/>
      <c r="AD608" s="331"/>
      <c r="AE608" s="348"/>
      <c r="AF608" s="348"/>
      <c r="AG608" s="348"/>
      <c r="AH608" s="348"/>
      <c r="AI608" s="348"/>
      <c r="AJ608" s="348"/>
      <c r="AK608" s="348"/>
      <c r="AL608" s="348"/>
      <c r="AM608" s="348"/>
      <c r="AN608" s="348"/>
      <c r="AO608" s="348"/>
      <c r="AP608" s="348"/>
      <c r="AQ608" s="348"/>
      <c r="AR608" s="348"/>
      <c r="AS608" s="403">
        <f>AS606-AS607</f>
        <v>895772.16275337606</v>
      </c>
    </row>
    <row r="609" spans="2:45" ht="15.5">
      <c r="B609" s="321"/>
      <c r="C609" s="347"/>
      <c r="D609" s="347"/>
      <c r="E609" s="331"/>
      <c r="F609" s="331"/>
      <c r="G609" s="331"/>
      <c r="H609" s="331"/>
      <c r="I609" s="331"/>
      <c r="J609" s="331"/>
      <c r="K609" s="331"/>
      <c r="L609" s="331"/>
      <c r="M609" s="331"/>
      <c r="N609" s="331"/>
      <c r="O609" s="331"/>
      <c r="P609" s="331"/>
      <c r="Q609" s="331"/>
      <c r="R609" s="297"/>
      <c r="S609" s="331"/>
      <c r="T609" s="331"/>
      <c r="U609" s="331"/>
      <c r="V609" s="347"/>
      <c r="W609" s="342"/>
      <c r="X609" s="347"/>
      <c r="Y609" s="347"/>
      <c r="Z609" s="331"/>
      <c r="AA609" s="331"/>
      <c r="AB609" s="331"/>
      <c r="AC609" s="331"/>
      <c r="AD609" s="331"/>
      <c r="AE609" s="349"/>
      <c r="AF609" s="349"/>
      <c r="AG609" s="349"/>
      <c r="AH609" s="349"/>
      <c r="AI609" s="349"/>
      <c r="AJ609" s="349"/>
      <c r="AK609" s="349"/>
      <c r="AL609" s="349"/>
      <c r="AM609" s="349"/>
      <c r="AN609" s="349"/>
      <c r="AO609" s="349"/>
      <c r="AP609" s="349"/>
      <c r="AQ609" s="349"/>
      <c r="AR609" s="349"/>
      <c r="AS609" s="345"/>
    </row>
    <row r="610" spans="2:45" ht="15.5">
      <c r="B610" s="435" t="s">
        <v>304</v>
      </c>
      <c r="C610" s="301"/>
      <c r="D610" s="276"/>
      <c r="E610" s="276"/>
      <c r="F610" s="276"/>
      <c r="G610" s="276"/>
      <c r="H610" s="276"/>
      <c r="I610" s="276"/>
      <c r="J610" s="276"/>
      <c r="K610" s="276"/>
      <c r="L610" s="276"/>
      <c r="M610" s="276"/>
      <c r="N610" s="276"/>
      <c r="O610" s="276"/>
      <c r="P610" s="276"/>
      <c r="Q610" s="276"/>
      <c r="R610" s="354"/>
      <c r="S610" s="276"/>
      <c r="T610" s="276"/>
      <c r="U610" s="276"/>
      <c r="V610" s="301"/>
      <c r="W610" s="306"/>
      <c r="X610" s="306"/>
      <c r="Y610" s="276"/>
      <c r="Z610" s="276"/>
      <c r="AA610" s="306"/>
      <c r="AB610" s="306"/>
      <c r="AC610" s="306"/>
      <c r="AD610" s="306"/>
      <c r="AE610" s="288">
        <f>SUMPRODUCT($E$425:$E$593,AE425:AE593)</f>
        <v>21621487.582125738</v>
      </c>
      <c r="AF610" s="288">
        <f>SUMPRODUCT($E$425:$E$593,AF425:AF593)</f>
        <v>5547709.004675163</v>
      </c>
      <c r="AG610" s="288">
        <f t="shared" ref="AG610:AR610" si="1733">IF(AG423="kw",SUMPRODUCT($Q$425:$Q$593,$S$425:$S$593,AG425:AG593),SUMPRODUCT($E$425:$E$593,AG425:AG593))</f>
        <v>65111.200827990797</v>
      </c>
      <c r="AH610" s="288">
        <f t="shared" si="1733"/>
        <v>2368.011556656943</v>
      </c>
      <c r="AI610" s="288">
        <f t="shared" si="1733"/>
        <v>127.83358972162719</v>
      </c>
      <c r="AJ610" s="288">
        <f t="shared" si="1733"/>
        <v>0</v>
      </c>
      <c r="AK610" s="288">
        <f t="shared" si="1733"/>
        <v>0</v>
      </c>
      <c r="AL610" s="288">
        <f t="shared" si="1733"/>
        <v>0</v>
      </c>
      <c r="AM610" s="288">
        <f t="shared" si="1733"/>
        <v>0</v>
      </c>
      <c r="AN610" s="288">
        <f t="shared" si="1733"/>
        <v>0</v>
      </c>
      <c r="AO610" s="288">
        <f t="shared" si="1733"/>
        <v>0</v>
      </c>
      <c r="AP610" s="288">
        <f t="shared" si="1733"/>
        <v>0</v>
      </c>
      <c r="AQ610" s="288">
        <f t="shared" si="1733"/>
        <v>0</v>
      </c>
      <c r="AR610" s="288">
        <f t="shared" si="1733"/>
        <v>0</v>
      </c>
      <c r="AS610" s="334"/>
    </row>
    <row r="611" spans="2:45" ht="15.5">
      <c r="B611" s="435" t="s">
        <v>305</v>
      </c>
      <c r="C611" s="301"/>
      <c r="D611" s="276"/>
      <c r="E611" s="276"/>
      <c r="F611" s="276"/>
      <c r="G611" s="276"/>
      <c r="H611" s="276"/>
      <c r="I611" s="276"/>
      <c r="J611" s="276"/>
      <c r="K611" s="276"/>
      <c r="L611" s="276"/>
      <c r="M611" s="276"/>
      <c r="N611" s="276"/>
      <c r="O611" s="276"/>
      <c r="P611" s="276"/>
      <c r="Q611" s="276"/>
      <c r="R611" s="354"/>
      <c r="S611" s="276"/>
      <c r="T611" s="276"/>
      <c r="U611" s="276"/>
      <c r="V611" s="301"/>
      <c r="W611" s="306"/>
      <c r="X611" s="306"/>
      <c r="Y611" s="276"/>
      <c r="Z611" s="276"/>
      <c r="AA611" s="306"/>
      <c r="AB611" s="306"/>
      <c r="AC611" s="306"/>
      <c r="AD611" s="306"/>
      <c r="AE611" s="288">
        <f>SUMPRODUCT($F$425:$F$593,AE425:AE593)</f>
        <v>21621487.582125738</v>
      </c>
      <c r="AF611" s="288">
        <f>SUMPRODUCT($F$425:$F$593,AF425:AF593)</f>
        <v>5535466.1024352815</v>
      </c>
      <c r="AG611" s="288">
        <f t="shared" ref="AG611:AR611" si="1734">IF(AG423="kw",SUMPRODUCT($Q$425:$Q$593,$T$425:$T$593,AG425:AG593),SUMPRODUCT($F$425:$F$593,AG425:AG593))</f>
        <v>65021.858032722535</v>
      </c>
      <c r="AH611" s="288">
        <f t="shared" si="1734"/>
        <v>2365.3042725770201</v>
      </c>
      <c r="AI611" s="288">
        <f t="shared" si="1734"/>
        <v>127.20143930810121</v>
      </c>
      <c r="AJ611" s="288">
        <f t="shared" si="1734"/>
        <v>0</v>
      </c>
      <c r="AK611" s="288">
        <f t="shared" si="1734"/>
        <v>0</v>
      </c>
      <c r="AL611" s="288">
        <f t="shared" si="1734"/>
        <v>0</v>
      </c>
      <c r="AM611" s="288">
        <f t="shared" si="1734"/>
        <v>0</v>
      </c>
      <c r="AN611" s="288">
        <f t="shared" si="1734"/>
        <v>0</v>
      </c>
      <c r="AO611" s="288">
        <f t="shared" si="1734"/>
        <v>0</v>
      </c>
      <c r="AP611" s="288">
        <f t="shared" si="1734"/>
        <v>0</v>
      </c>
      <c r="AQ611" s="288">
        <f t="shared" si="1734"/>
        <v>0</v>
      </c>
      <c r="AR611" s="288">
        <f t="shared" si="1734"/>
        <v>0</v>
      </c>
      <c r="AS611" s="334"/>
    </row>
    <row r="612" spans="2:45" ht="15.5">
      <c r="B612" s="435" t="s">
        <v>306</v>
      </c>
      <c r="C612" s="301"/>
      <c r="D612" s="276"/>
      <c r="E612" s="276"/>
      <c r="F612" s="276"/>
      <c r="G612" s="276"/>
      <c r="H612" s="276"/>
      <c r="I612" s="276"/>
      <c r="J612" s="276"/>
      <c r="K612" s="276"/>
      <c r="L612" s="276"/>
      <c r="M612" s="276"/>
      <c r="N612" s="276"/>
      <c r="O612" s="276"/>
      <c r="P612" s="276"/>
      <c r="Q612" s="276"/>
      <c r="R612" s="354"/>
      <c r="S612" s="276"/>
      <c r="T612" s="276"/>
      <c r="U612" s="276"/>
      <c r="V612" s="301"/>
      <c r="W612" s="306"/>
      <c r="X612" s="306"/>
      <c r="Y612" s="276"/>
      <c r="Z612" s="276"/>
      <c r="AA612" s="306"/>
      <c r="AB612" s="306"/>
      <c r="AC612" s="306"/>
      <c r="AD612" s="306"/>
      <c r="AE612" s="288">
        <f>SUMPRODUCT($G$425:$G$593,AE425:AE593)</f>
        <v>21621487.582125738</v>
      </c>
      <c r="AF612" s="288">
        <f>SUMPRODUCT($G$425:$G$593,AF425:AF593)</f>
        <v>5535466.1024352815</v>
      </c>
      <c r="AG612" s="288">
        <f t="shared" ref="AG612:AR612" si="1735">IF(AG423="kw",SUMPRODUCT($Q$425:$Q$593,$U$425:$U$593,AG425:AG593),SUMPRODUCT($G$425:$G$593,AG425:AG593))</f>
        <v>63746.541573448347</v>
      </c>
      <c r="AH612" s="288">
        <f t="shared" si="1735"/>
        <v>2365.3042725770201</v>
      </c>
      <c r="AI612" s="288">
        <f t="shared" si="1735"/>
        <v>127.20143930810121</v>
      </c>
      <c r="AJ612" s="288">
        <f t="shared" si="1735"/>
        <v>0</v>
      </c>
      <c r="AK612" s="288">
        <f t="shared" si="1735"/>
        <v>0</v>
      </c>
      <c r="AL612" s="288">
        <f t="shared" si="1735"/>
        <v>0</v>
      </c>
      <c r="AM612" s="288">
        <f t="shared" si="1735"/>
        <v>0</v>
      </c>
      <c r="AN612" s="288">
        <f t="shared" si="1735"/>
        <v>0</v>
      </c>
      <c r="AO612" s="288">
        <f t="shared" si="1735"/>
        <v>0</v>
      </c>
      <c r="AP612" s="288">
        <f t="shared" si="1735"/>
        <v>0</v>
      </c>
      <c r="AQ612" s="288">
        <f t="shared" si="1735"/>
        <v>0</v>
      </c>
      <c r="AR612" s="288">
        <f t="shared" si="1735"/>
        <v>0</v>
      </c>
      <c r="AS612" s="334"/>
    </row>
    <row r="613" spans="2:45" ht="15.5">
      <c r="B613" s="435" t="s">
        <v>846</v>
      </c>
      <c r="C613" s="301"/>
      <c r="D613" s="276"/>
      <c r="E613" s="276"/>
      <c r="F613" s="276"/>
      <c r="G613" s="276"/>
      <c r="H613" s="276"/>
      <c r="I613" s="276"/>
      <c r="J613" s="276"/>
      <c r="K613" s="276"/>
      <c r="L613" s="276"/>
      <c r="M613" s="276"/>
      <c r="N613" s="276"/>
      <c r="O613" s="276"/>
      <c r="P613" s="276"/>
      <c r="Q613" s="276"/>
      <c r="R613" s="354"/>
      <c r="S613" s="276"/>
      <c r="T613" s="276"/>
      <c r="U613" s="276"/>
      <c r="V613" s="301"/>
      <c r="W613" s="306"/>
      <c r="X613" s="306"/>
      <c r="Y613" s="276"/>
      <c r="Z613" s="276"/>
      <c r="AA613" s="306"/>
      <c r="AB613" s="306"/>
      <c r="AC613" s="306"/>
      <c r="AD613" s="306"/>
      <c r="AE613" s="288">
        <f>SUMPRODUCT($H$425:$H$593,AE425:AE593)</f>
        <v>21618821.582125738</v>
      </c>
      <c r="AF613" s="288">
        <f>SUMPRODUCT($H$425:$H$593,AF425:AF593)</f>
        <v>5535466.1024352815</v>
      </c>
      <c r="AG613" s="288">
        <f t="shared" ref="AG613:AR613" si="1736">IF(AG423="kw",SUMPRODUCT($Q$425:$Q$593,$V$425:$V$593,AG425:AG593),SUMPRODUCT($H$425:$H$593,AG425:AG593))</f>
        <v>63746.541573448347</v>
      </c>
      <c r="AH613" s="288">
        <f t="shared" si="1736"/>
        <v>2365.3042725770201</v>
      </c>
      <c r="AI613" s="288">
        <f t="shared" si="1736"/>
        <v>127.20143930810121</v>
      </c>
      <c r="AJ613" s="288">
        <f t="shared" si="1736"/>
        <v>0</v>
      </c>
      <c r="AK613" s="288">
        <f t="shared" si="1736"/>
        <v>0</v>
      </c>
      <c r="AL613" s="288">
        <f t="shared" si="1736"/>
        <v>0</v>
      </c>
      <c r="AM613" s="288">
        <f t="shared" si="1736"/>
        <v>0</v>
      </c>
      <c r="AN613" s="288">
        <f t="shared" si="1736"/>
        <v>0</v>
      </c>
      <c r="AO613" s="288">
        <f t="shared" si="1736"/>
        <v>0</v>
      </c>
      <c r="AP613" s="288">
        <f t="shared" si="1736"/>
        <v>0</v>
      </c>
      <c r="AQ613" s="288">
        <f t="shared" si="1736"/>
        <v>0</v>
      </c>
      <c r="AR613" s="288">
        <f t="shared" si="1736"/>
        <v>0</v>
      </c>
      <c r="AS613" s="334"/>
    </row>
    <row r="614" spans="2:45" ht="15.5">
      <c r="B614" s="435" t="s">
        <v>861</v>
      </c>
      <c r="C614" s="301"/>
      <c r="D614" s="276"/>
      <c r="E614" s="276"/>
      <c r="F614" s="276"/>
      <c r="G614" s="276"/>
      <c r="H614" s="276"/>
      <c r="I614" s="276"/>
      <c r="J614" s="276"/>
      <c r="K614" s="276"/>
      <c r="L614" s="276"/>
      <c r="M614" s="276"/>
      <c r="N614" s="276"/>
      <c r="O614" s="276"/>
      <c r="P614" s="276"/>
      <c r="Q614" s="276"/>
      <c r="R614" s="354"/>
      <c r="S614" s="276"/>
      <c r="T614" s="276"/>
      <c r="U614" s="276"/>
      <c r="V614" s="301"/>
      <c r="W614" s="306"/>
      <c r="X614" s="306"/>
      <c r="Y614" s="276"/>
      <c r="Z614" s="276"/>
      <c r="AA614" s="306"/>
      <c r="AB614" s="306"/>
      <c r="AC614" s="306"/>
      <c r="AD614" s="306"/>
      <c r="AE614" s="288">
        <f>SUMPRODUCT($I$425:$I$593,AE425:AE593)</f>
        <v>21612460.582125738</v>
      </c>
      <c r="AF614" s="288">
        <f>SUMPRODUCT($I$425:$I$593,AF425:AF593)</f>
        <v>5411967.5738833975</v>
      </c>
      <c r="AG614" s="288">
        <f t="shared" ref="AG614:AR614" si="1737">IF(AG423="kw",SUMPRODUCT($Q$425:$Q$593,$W$425:$W$593,AG425:AG593),SUMPRODUCT($I$425:$I$593,AG425:AG593))</f>
        <v>62083.344091548584</v>
      </c>
      <c r="AH614" s="288">
        <f t="shared" si="1737"/>
        <v>2296.1897845507065</v>
      </c>
      <c r="AI614" s="288">
        <f t="shared" si="1737"/>
        <v>127.19804031450646</v>
      </c>
      <c r="AJ614" s="288">
        <f t="shared" si="1737"/>
        <v>0</v>
      </c>
      <c r="AK614" s="288">
        <f t="shared" si="1737"/>
        <v>0</v>
      </c>
      <c r="AL614" s="288">
        <f t="shared" si="1737"/>
        <v>0</v>
      </c>
      <c r="AM614" s="288">
        <f t="shared" si="1737"/>
        <v>0</v>
      </c>
      <c r="AN614" s="288">
        <f t="shared" si="1737"/>
        <v>0</v>
      </c>
      <c r="AO614" s="288">
        <f t="shared" si="1737"/>
        <v>0</v>
      </c>
      <c r="AP614" s="288">
        <f t="shared" si="1737"/>
        <v>0</v>
      </c>
      <c r="AQ614" s="288">
        <f t="shared" si="1737"/>
        <v>0</v>
      </c>
      <c r="AR614" s="288">
        <f t="shared" si="1737"/>
        <v>0</v>
      </c>
      <c r="AS614" s="334"/>
    </row>
    <row r="615" spans="2:45" ht="15.5">
      <c r="B615" s="435" t="s">
        <v>862</v>
      </c>
      <c r="C615" s="301"/>
      <c r="D615" s="276"/>
      <c r="E615" s="276"/>
      <c r="F615" s="276"/>
      <c r="G615" s="276"/>
      <c r="H615" s="276"/>
      <c r="I615" s="276"/>
      <c r="J615" s="276"/>
      <c r="K615" s="276"/>
      <c r="L615" s="276"/>
      <c r="M615" s="276"/>
      <c r="N615" s="276"/>
      <c r="O615" s="276"/>
      <c r="P615" s="276"/>
      <c r="Q615" s="276"/>
      <c r="R615" s="354"/>
      <c r="S615" s="276"/>
      <c r="T615" s="276"/>
      <c r="U615" s="276"/>
      <c r="V615" s="301"/>
      <c r="W615" s="306"/>
      <c r="X615" s="306"/>
      <c r="Y615" s="276"/>
      <c r="Z615" s="276"/>
      <c r="AA615" s="306"/>
      <c r="AB615" s="306"/>
      <c r="AC615" s="306"/>
      <c r="AD615" s="306"/>
      <c r="AE615" s="288">
        <f>SUMPRODUCT($J$425:$J$593,AE425:AE593)</f>
        <v>21523989</v>
      </c>
      <c r="AF615" s="288">
        <f>SUMPRODUCT($J$425:$J$593,AF425:AF593)</f>
        <v>2948514.0359999998</v>
      </c>
      <c r="AG615" s="288">
        <f t="shared" ref="AG615:AR615" si="1738">IF(AG423="kw",SUMPRODUCT($Q$425:$Q$593,$X$425:$X$593,AG425:AG593),SUMPRODUCT($J$425:$J$593,AG425:AG593))</f>
        <v>42257.16</v>
      </c>
      <c r="AH615" s="288">
        <f t="shared" si="1738"/>
        <v>1750.6559999999999</v>
      </c>
      <c r="AI615" s="288">
        <f t="shared" si="1738"/>
        <v>0</v>
      </c>
      <c r="AJ615" s="288">
        <f t="shared" si="1738"/>
        <v>0</v>
      </c>
      <c r="AK615" s="288">
        <f t="shared" si="1738"/>
        <v>0</v>
      </c>
      <c r="AL615" s="288">
        <f t="shared" si="1738"/>
        <v>0</v>
      </c>
      <c r="AM615" s="288">
        <f t="shared" si="1738"/>
        <v>0</v>
      </c>
      <c r="AN615" s="288">
        <f t="shared" si="1738"/>
        <v>0</v>
      </c>
      <c r="AO615" s="288">
        <f t="shared" si="1738"/>
        <v>0</v>
      </c>
      <c r="AP615" s="288">
        <f t="shared" si="1738"/>
        <v>0</v>
      </c>
      <c r="AQ615" s="288">
        <f t="shared" si="1738"/>
        <v>0</v>
      </c>
      <c r="AR615" s="288">
        <f t="shared" si="1738"/>
        <v>0</v>
      </c>
      <c r="AS615" s="334"/>
    </row>
    <row r="616" spans="2:45" ht="15.5">
      <c r="B616" s="435" t="s">
        <v>863</v>
      </c>
      <c r="C616" s="301"/>
      <c r="D616" s="276"/>
      <c r="E616" s="276"/>
      <c r="F616" s="276"/>
      <c r="G616" s="276"/>
      <c r="H616" s="276"/>
      <c r="I616" s="276"/>
      <c r="J616" s="276"/>
      <c r="K616" s="276"/>
      <c r="L616" s="276"/>
      <c r="M616" s="276"/>
      <c r="N616" s="276"/>
      <c r="O616" s="276"/>
      <c r="P616" s="276"/>
      <c r="Q616" s="276"/>
      <c r="R616" s="354"/>
      <c r="S616" s="276"/>
      <c r="T616" s="276"/>
      <c r="U616" s="276"/>
      <c r="V616" s="301"/>
      <c r="W616" s="306"/>
      <c r="X616" s="306"/>
      <c r="Y616" s="276"/>
      <c r="Z616" s="276"/>
      <c r="AA616" s="306"/>
      <c r="AB616" s="306"/>
      <c r="AC616" s="306"/>
      <c r="AD616" s="306"/>
      <c r="AE616" s="288">
        <f>SUMPRODUCT($K$425:$K$593,AE425:AE593)</f>
        <v>21523724</v>
      </c>
      <c r="AF616" s="288">
        <f>SUMPRODUCT($K$425:$K$593,AF425:AF593)</f>
        <v>2948514.0359999998</v>
      </c>
      <c r="AG616" s="288">
        <f t="shared" ref="AG616:AR616" si="1739">IF(AG423="kw",SUMPRODUCT($Q$425:$Q$593,$Y$425:$Y$593,AG425:AG593),SUMPRODUCT($K$425:$K$593,AG425:AG593))</f>
        <v>42257.16</v>
      </c>
      <c r="AH616" s="288">
        <f t="shared" si="1739"/>
        <v>1750.6559999999999</v>
      </c>
      <c r="AI616" s="288">
        <f t="shared" si="1739"/>
        <v>0</v>
      </c>
      <c r="AJ616" s="288">
        <f t="shared" si="1739"/>
        <v>0</v>
      </c>
      <c r="AK616" s="288">
        <f t="shared" si="1739"/>
        <v>0</v>
      </c>
      <c r="AL616" s="288">
        <f t="shared" si="1739"/>
        <v>0</v>
      </c>
      <c r="AM616" s="288">
        <f t="shared" si="1739"/>
        <v>0</v>
      </c>
      <c r="AN616" s="288">
        <f t="shared" si="1739"/>
        <v>0</v>
      </c>
      <c r="AO616" s="288">
        <f t="shared" si="1739"/>
        <v>0</v>
      </c>
      <c r="AP616" s="288">
        <f t="shared" si="1739"/>
        <v>0</v>
      </c>
      <c r="AQ616" s="288">
        <f t="shared" si="1739"/>
        <v>0</v>
      </c>
      <c r="AR616" s="288">
        <f t="shared" si="1739"/>
        <v>0</v>
      </c>
      <c r="AS616" s="334"/>
    </row>
    <row r="617" spans="2:45" ht="15.5">
      <c r="B617" s="435" t="s">
        <v>864</v>
      </c>
      <c r="C617" s="301"/>
      <c r="D617" s="276"/>
      <c r="E617" s="276"/>
      <c r="F617" s="276"/>
      <c r="G617" s="276"/>
      <c r="H617" s="276"/>
      <c r="I617" s="276"/>
      <c r="J617" s="276"/>
      <c r="K617" s="276"/>
      <c r="L617" s="276"/>
      <c r="M617" s="276"/>
      <c r="N617" s="276"/>
      <c r="O617" s="276"/>
      <c r="P617" s="276"/>
      <c r="Q617" s="276"/>
      <c r="R617" s="354"/>
      <c r="S617" s="276"/>
      <c r="T617" s="276"/>
      <c r="U617" s="276"/>
      <c r="V617" s="301"/>
      <c r="W617" s="306"/>
      <c r="X617" s="306"/>
      <c r="Y617" s="276"/>
      <c r="Z617" s="276"/>
      <c r="AA617" s="306"/>
      <c r="AB617" s="306"/>
      <c r="AC617" s="306"/>
      <c r="AD617" s="306"/>
      <c r="AE617" s="288">
        <f>SUMPRODUCT($L$425:$L$593,AE425:AE593)</f>
        <v>21523724</v>
      </c>
      <c r="AF617" s="288">
        <f>SUMPRODUCT($L$425:$L$593,AF425:AF593)</f>
        <v>2929275.8080000002</v>
      </c>
      <c r="AG617" s="288">
        <f t="shared" ref="AG617:AR617" si="1740">IF(AG423="kw",SUMPRODUCT($Q$425:$Q$593,$Z$425:$Z$593,AG425:AG593),SUMPRODUCT($L$425:$L$593,AG425:AG593))</f>
        <v>42014.16</v>
      </c>
      <c r="AH617" s="288">
        <f t="shared" si="1740"/>
        <v>1741.056</v>
      </c>
      <c r="AI617" s="288">
        <f t="shared" si="1740"/>
        <v>0</v>
      </c>
      <c r="AJ617" s="288">
        <f t="shared" si="1740"/>
        <v>0</v>
      </c>
      <c r="AK617" s="288">
        <f t="shared" si="1740"/>
        <v>0</v>
      </c>
      <c r="AL617" s="288">
        <f t="shared" si="1740"/>
        <v>0</v>
      </c>
      <c r="AM617" s="288">
        <f t="shared" si="1740"/>
        <v>0</v>
      </c>
      <c r="AN617" s="288">
        <f t="shared" si="1740"/>
        <v>0</v>
      </c>
      <c r="AO617" s="288">
        <f t="shared" si="1740"/>
        <v>0</v>
      </c>
      <c r="AP617" s="288">
        <f t="shared" si="1740"/>
        <v>0</v>
      </c>
      <c r="AQ617" s="288">
        <f t="shared" si="1740"/>
        <v>0</v>
      </c>
      <c r="AR617" s="288">
        <f t="shared" si="1740"/>
        <v>0</v>
      </c>
      <c r="AS617" s="334"/>
    </row>
    <row r="618" spans="2:45" ht="15.5">
      <c r="B618" s="435" t="s">
        <v>865</v>
      </c>
      <c r="C618" s="301"/>
      <c r="D618" s="276"/>
      <c r="E618" s="276"/>
      <c r="F618" s="276"/>
      <c r="G618" s="276"/>
      <c r="H618" s="276"/>
      <c r="I618" s="276"/>
      <c r="J618" s="276"/>
      <c r="K618" s="276"/>
      <c r="L618" s="276"/>
      <c r="M618" s="276"/>
      <c r="N618" s="276"/>
      <c r="O618" s="276"/>
      <c r="P618" s="276"/>
      <c r="Q618" s="276"/>
      <c r="R618" s="354"/>
      <c r="S618" s="276"/>
      <c r="T618" s="276"/>
      <c r="U618" s="276"/>
      <c r="V618" s="301"/>
      <c r="W618" s="306"/>
      <c r="X618" s="306"/>
      <c r="Y618" s="276"/>
      <c r="Z618" s="276"/>
      <c r="AA618" s="306"/>
      <c r="AB618" s="306"/>
      <c r="AC618" s="306"/>
      <c r="AD618" s="306"/>
      <c r="AE618" s="288">
        <f>SUMPRODUCT($M$425:$M$593,AE425:AE593)</f>
        <v>21492998</v>
      </c>
      <c r="AF618" s="288">
        <f>SUMPRODUCT($M$425:$M$593,AF425:AF593)</f>
        <v>2929275.8080000002</v>
      </c>
      <c r="AG618" s="1227">
        <f>IF(AG423="kw",SUMPRODUCT($Q$425:$Q$593,$AA$425:$AA$593,AG425:AG593),SUMPRODUCT($M$425:$M$593,AG425:AG593))</f>
        <v>42014.16</v>
      </c>
      <c r="AH618" s="1227">
        <f>IF(AH423="kw",SUMPRODUCT($Q$425:$Q$593,$AA$425:$AA$593,AH425:AH593),SUMPRODUCT($M$425:$M$593,AH425:AH593))</f>
        <v>1741.056</v>
      </c>
      <c r="AI618" s="1227">
        <f>IF(AI423="kw",SUMPRODUCT($Q$425:$Q$593,$AA$425:$AA$593,AI425:AI593),SUMPRODUCT($M$425:$M$593,AI425:AI593))</f>
        <v>0</v>
      </c>
      <c r="AJ618" s="1227">
        <f>IF(AJ423="kw",SUMPRODUCT($Q$425:$Q$593,$AA$425:$AA$593,AJ425:AJ593),SUMPRODUCT($M$425:$M$593,AJ425:AJ593))</f>
        <v>0</v>
      </c>
      <c r="AK618" s="1227">
        <f>IF(AK423="kw",SUMPRODUCT($Q$425:$Q$593,$AA$425:$AA$593,AK425:AK593),SUMPRODUCT($M$425:$M$593,AK425:AK593))</f>
        <v>0</v>
      </c>
      <c r="AL618" s="288">
        <f>IF(AL423="kw",SUMPRODUCT($Q$425:$Q$593,$AA$425:$AA$593,AG422AG425:AL425:AL593),SUMPRODUCT($M$425:$M$593,AL425:AL593))</f>
        <v>0</v>
      </c>
      <c r="AM618" s="288">
        <f>IF(AM423="kw",SUMPRODUCT($Q$425:$Q$593,$AA$425:$AA$593,AG422AG425:AM425:AM593),SUMPRODUCT($M$425:$M$593,AM425:AM593))</f>
        <v>0</v>
      </c>
      <c r="AN618" s="288">
        <f>IF(AN423="kw",SUMPRODUCT($Q$425:$Q$593,$AA$425:$AA$593,AG422AG425:AN425:AN593),SUMPRODUCT($M$425:$M$593,AN425:AN593))</f>
        <v>0</v>
      </c>
      <c r="AO618" s="288">
        <f>IF(AO423="kw",SUMPRODUCT($Q$425:$Q$593,$AA$425:$AA$593,AG422AG425:AO425:AO593),SUMPRODUCT($M$425:$M$593,AO425:AO593))</f>
        <v>0</v>
      </c>
      <c r="AP618" s="288">
        <f>IF(AP423="kw",SUMPRODUCT($Q$425:$Q$593,$AA$425:$AA$593,AG422AG425:AP425:AP593),SUMPRODUCT($M$425:$M$593,AP425:AP593))</f>
        <v>0</v>
      </c>
      <c r="AQ618" s="288">
        <f>IF(AQ423="kw",SUMPRODUCT($Q$425:$Q$593,$AA$425:$AA$593,AG422AG425:AQ425:AQ593),SUMPRODUCT($M$425:$M$593,AQ425:AQ593))</f>
        <v>0</v>
      </c>
      <c r="AR618" s="288">
        <f>IF(AR423="kw",SUMPRODUCT($Q$425:$Q$593,$AA$425:$AA$593,AG422AG425:AR425:AR593),SUMPRODUCT($M$425:$M$593,AR425:AR593))</f>
        <v>0</v>
      </c>
      <c r="AS618" s="334"/>
    </row>
    <row r="619" spans="2:45" ht="15.5">
      <c r="B619" s="436" t="s">
        <v>866</v>
      </c>
      <c r="C619" s="361"/>
      <c r="D619" s="380"/>
      <c r="E619" s="380"/>
      <c r="F619" s="380"/>
      <c r="G619" s="380"/>
      <c r="H619" s="380"/>
      <c r="I619" s="380"/>
      <c r="J619" s="380"/>
      <c r="K619" s="380"/>
      <c r="L619" s="380"/>
      <c r="M619" s="380"/>
      <c r="N619" s="380"/>
      <c r="O619" s="380"/>
      <c r="P619" s="380"/>
      <c r="Q619" s="380"/>
      <c r="R619" s="379"/>
      <c r="S619" s="380"/>
      <c r="T619" s="380"/>
      <c r="U619" s="380"/>
      <c r="V619" s="361"/>
      <c r="W619" s="381"/>
      <c r="X619" s="381"/>
      <c r="Y619" s="380"/>
      <c r="Z619" s="380"/>
      <c r="AA619" s="381"/>
      <c r="AB619" s="381"/>
      <c r="AC619" s="381"/>
      <c r="AD619" s="381"/>
      <c r="AE619" s="323">
        <f>SUMPRODUCT($N$425:$N$593,AE425:AE593)</f>
        <v>21131998</v>
      </c>
      <c r="AF619" s="323">
        <f>SUMPRODUCT($N$425:$N$593,AF425:AF593)</f>
        <v>2543214.8280000002</v>
      </c>
      <c r="AG619" s="825">
        <f t="shared" ref="AG619:AR619" si="1741">IF(AG423="kw",SUMPRODUCT($Q$425:$Q$593,$AB$425:$AB$593,AG425:AG593),SUMPRODUCT($N$425:$N$593,AG425:AG593))</f>
        <v>35980.44</v>
      </c>
      <c r="AH619" s="825">
        <f t="shared" si="1741"/>
        <v>1490.3040000000001</v>
      </c>
      <c r="AI619" s="825">
        <f t="shared" si="1741"/>
        <v>0</v>
      </c>
      <c r="AJ619" s="825">
        <f t="shared" si="1741"/>
        <v>0</v>
      </c>
      <c r="AK619" s="825">
        <f t="shared" si="1741"/>
        <v>0</v>
      </c>
      <c r="AL619" s="825">
        <f t="shared" si="1741"/>
        <v>0</v>
      </c>
      <c r="AM619" s="825">
        <f t="shared" si="1741"/>
        <v>0</v>
      </c>
      <c r="AN619" s="825">
        <f t="shared" si="1741"/>
        <v>0</v>
      </c>
      <c r="AO619" s="825">
        <f t="shared" si="1741"/>
        <v>0</v>
      </c>
      <c r="AP619" s="825">
        <f t="shared" si="1741"/>
        <v>0</v>
      </c>
      <c r="AQ619" s="825">
        <f t="shared" si="1741"/>
        <v>0</v>
      </c>
      <c r="AR619" s="825">
        <f t="shared" si="1741"/>
        <v>0</v>
      </c>
      <c r="AS619" s="382"/>
    </row>
    <row r="620" spans="2:45" ht="81" customHeight="1">
      <c r="B620" s="1341" t="s">
        <v>2826</v>
      </c>
      <c r="C620" s="1342"/>
      <c r="D620" s="1342"/>
      <c r="E620" s="1342"/>
      <c r="F620" s="1342"/>
      <c r="G620" s="1342"/>
      <c r="H620" s="1342"/>
      <c r="I620" s="1342"/>
      <c r="J620" s="1342"/>
      <c r="K620" s="1342"/>
      <c r="L620" s="1342"/>
      <c r="M620" s="1342"/>
      <c r="N620" s="1342"/>
      <c r="O620" s="1342"/>
      <c r="P620" s="1342"/>
      <c r="Q620" s="1342"/>
      <c r="R620" s="1342"/>
      <c r="S620" s="1342"/>
      <c r="T620" s="1342"/>
      <c r="U620" s="1342"/>
      <c r="V620" s="1342"/>
      <c r="W620" s="1342"/>
      <c r="X620" s="1342"/>
      <c r="Y620" s="1342"/>
      <c r="Z620" s="384"/>
      <c r="AA620" s="384"/>
      <c r="AB620" s="384"/>
      <c r="AC620" s="384"/>
      <c r="AD620" s="384"/>
      <c r="AE620" s="405"/>
      <c r="AF620" s="405"/>
      <c r="AG620" s="405"/>
      <c r="AH620" s="405"/>
      <c r="AI620" s="405"/>
      <c r="AJ620" s="405"/>
      <c r="AK620" s="405"/>
      <c r="AL620" s="405"/>
      <c r="AM620" s="405"/>
      <c r="AN620" s="405"/>
      <c r="AO620" s="405"/>
      <c r="AP620" s="405"/>
      <c r="AQ620" s="405"/>
      <c r="AR620" s="405"/>
      <c r="AS620" s="385"/>
    </row>
    <row r="623" spans="2:45" ht="15.5">
      <c r="B623" s="277" t="s">
        <v>308</v>
      </c>
      <c r="C623" s="278"/>
      <c r="D623" s="579" t="s">
        <v>522</v>
      </c>
      <c r="E623" s="250"/>
      <c r="F623" s="579"/>
      <c r="G623" s="250"/>
      <c r="H623" s="250"/>
      <c r="I623" s="250"/>
      <c r="J623" s="250"/>
      <c r="K623" s="250"/>
      <c r="L623" s="250"/>
      <c r="M623" s="250"/>
      <c r="N623" s="250"/>
      <c r="O623" s="250"/>
      <c r="P623" s="250"/>
      <c r="Q623" s="250"/>
      <c r="R623" s="278"/>
      <c r="S623" s="250"/>
      <c r="T623" s="250"/>
      <c r="U623" s="250"/>
      <c r="V623" s="250"/>
      <c r="W623" s="250"/>
      <c r="X623" s="250"/>
      <c r="Y623" s="250"/>
      <c r="Z623" s="250"/>
      <c r="AA623" s="250"/>
      <c r="AB623" s="250"/>
      <c r="AC623" s="250"/>
      <c r="AD623" s="250"/>
      <c r="AE623" s="267"/>
      <c r="AF623" s="264"/>
      <c r="AG623" s="264"/>
      <c r="AH623" s="264"/>
      <c r="AI623" s="264"/>
      <c r="AJ623" s="264"/>
      <c r="AK623" s="264"/>
      <c r="AL623" s="264"/>
      <c r="AM623" s="264"/>
      <c r="AN623" s="264"/>
      <c r="AO623" s="264"/>
      <c r="AP623" s="264"/>
      <c r="AQ623" s="264"/>
      <c r="AR623" s="264"/>
    </row>
    <row r="624" spans="2:45" ht="33.75" customHeight="1">
      <c r="B624" s="1318" t="s">
        <v>211</v>
      </c>
      <c r="C624" s="1320" t="s">
        <v>33</v>
      </c>
      <c r="D624" s="281" t="s">
        <v>420</v>
      </c>
      <c r="E624" s="754" t="s">
        <v>209</v>
      </c>
      <c r="F624" s="755"/>
      <c r="G624" s="755"/>
      <c r="H624" s="755"/>
      <c r="I624" s="755"/>
      <c r="J624" s="755"/>
      <c r="K624" s="755"/>
      <c r="L624" s="755"/>
      <c r="M624" s="756"/>
      <c r="N624" s="746"/>
      <c r="O624" s="746"/>
      <c r="P624" s="746"/>
      <c r="Q624" s="1327" t="s">
        <v>213</v>
      </c>
      <c r="R624" s="281" t="s">
        <v>421</v>
      </c>
      <c r="S624" s="1324" t="s">
        <v>212</v>
      </c>
      <c r="T624" s="1325"/>
      <c r="U624" s="1325"/>
      <c r="V624" s="1325"/>
      <c r="W624" s="1325"/>
      <c r="X624" s="1325"/>
      <c r="Y624" s="1325"/>
      <c r="Z624" s="1325"/>
      <c r="AA624" s="1325"/>
      <c r="AB624" s="1325"/>
      <c r="AC624" s="1325"/>
      <c r="AD624" s="1332"/>
      <c r="AE624" s="1324" t="s">
        <v>242</v>
      </c>
      <c r="AF624" s="1325"/>
      <c r="AG624" s="1325"/>
      <c r="AH624" s="1325"/>
      <c r="AI624" s="1325"/>
      <c r="AJ624" s="1325"/>
      <c r="AK624" s="1325"/>
      <c r="AL624" s="1325"/>
      <c r="AM624" s="1325"/>
      <c r="AN624" s="1325"/>
      <c r="AO624" s="1325"/>
      <c r="AP624" s="1325"/>
      <c r="AQ624" s="1325"/>
      <c r="AR624" s="1325"/>
      <c r="AS624" s="1326"/>
    </row>
    <row r="625" spans="1:45" ht="68.25" customHeight="1">
      <c r="B625" s="1319"/>
      <c r="C625" s="1321"/>
      <c r="D625" s="282">
        <v>2018</v>
      </c>
      <c r="E625" s="282">
        <v>2019</v>
      </c>
      <c r="F625" s="282">
        <v>2020</v>
      </c>
      <c r="G625" s="282">
        <v>2021</v>
      </c>
      <c r="H625" s="282">
        <v>2022</v>
      </c>
      <c r="I625" s="282">
        <v>2023</v>
      </c>
      <c r="J625" s="282">
        <v>2024</v>
      </c>
      <c r="K625" s="282">
        <v>2025</v>
      </c>
      <c r="L625" s="282">
        <v>2026</v>
      </c>
      <c r="M625" s="282">
        <v>2027</v>
      </c>
      <c r="N625" s="282">
        <v>2028</v>
      </c>
      <c r="O625" s="282">
        <v>2029</v>
      </c>
      <c r="P625" s="282">
        <v>2030</v>
      </c>
      <c r="Q625" s="1328"/>
      <c r="R625" s="282">
        <v>2018</v>
      </c>
      <c r="S625" s="282">
        <v>2019</v>
      </c>
      <c r="T625" s="282">
        <v>2020</v>
      </c>
      <c r="U625" s="282">
        <v>2021</v>
      </c>
      <c r="V625" s="282">
        <v>2022</v>
      </c>
      <c r="W625" s="282">
        <v>2023</v>
      </c>
      <c r="X625" s="282">
        <v>2024</v>
      </c>
      <c r="Y625" s="282">
        <v>2025</v>
      </c>
      <c r="Z625" s="282">
        <v>2026</v>
      </c>
      <c r="AA625" s="282">
        <v>2027</v>
      </c>
      <c r="AB625" s="282">
        <v>2028</v>
      </c>
      <c r="AC625" s="282">
        <v>2029</v>
      </c>
      <c r="AD625" s="282">
        <v>2030</v>
      </c>
      <c r="AE625" s="282" t="str">
        <f>'1.  LRAMVA Summary'!$D$53</f>
        <v>Residential</v>
      </c>
      <c r="AF625" s="282" t="str">
        <f>'1.  LRAMVA Summary'!$E$53</f>
        <v>GS&lt;50 kW</v>
      </c>
      <c r="AG625" s="282" t="str">
        <f>'1.  LRAMVA Summary'!$F$53</f>
        <v>GS 50 - 4,999 kW</v>
      </c>
      <c r="AH625" s="282" t="str">
        <f>'1.  LRAMVA Summary'!$G$53</f>
        <v>Co-Generation 1,000 - 4,999 kW</v>
      </c>
      <c r="AI625" s="282" t="str">
        <f>'1.  LRAMVA Summary'!$H$53</f>
        <v>Large User</v>
      </c>
      <c r="AJ625" s="282" t="str">
        <f>'1.  LRAMVA Summary'!$I$53</f>
        <v>Street Lighting</v>
      </c>
      <c r="AK625" s="282" t="str">
        <f>'1.  LRAMVA Summary'!$J$53</f>
        <v>Sentinel Lighting</v>
      </c>
      <c r="AL625" s="282" t="str">
        <f>'1.  LRAMVA Summary'!$K$53</f>
        <v>Unmetered Scattered Load</v>
      </c>
      <c r="AM625" s="282" t="str">
        <f>'1.  LRAMVA Summary'!$L$53</f>
        <v/>
      </c>
      <c r="AN625" s="282" t="str">
        <f>'1.  LRAMVA Summary'!$M$53</f>
        <v/>
      </c>
      <c r="AO625" s="282" t="str">
        <f>'1.  LRAMVA Summary'!$N$53</f>
        <v/>
      </c>
      <c r="AP625" s="282" t="str">
        <f>'1.  LRAMVA Summary'!$O$53</f>
        <v/>
      </c>
      <c r="AQ625" s="282" t="str">
        <f>'1.  LRAMVA Summary'!$P$53</f>
        <v/>
      </c>
      <c r="AR625" s="282" t="str">
        <f>'1.  LRAMVA Summary'!$Q$53</f>
        <v/>
      </c>
      <c r="AS625" s="284" t="str">
        <f>'1.  LRAMVA Summary'!$R$53</f>
        <v>Total</v>
      </c>
    </row>
    <row r="626" spans="1:45" ht="15.75" customHeight="1">
      <c r="A626" s="521"/>
      <c r="B626" s="507" t="s">
        <v>500</v>
      </c>
      <c r="C626" s="286"/>
      <c r="D626" s="286"/>
      <c r="E626" s="286"/>
      <c r="F626" s="286"/>
      <c r="G626" s="286"/>
      <c r="H626" s="286"/>
      <c r="I626" s="286"/>
      <c r="J626" s="286"/>
      <c r="K626" s="286"/>
      <c r="L626" s="286"/>
      <c r="M626" s="286"/>
      <c r="N626" s="286"/>
      <c r="O626" s="286"/>
      <c r="P626" s="286"/>
      <c r="Q626" s="287"/>
      <c r="R626" s="286"/>
      <c r="S626" s="286"/>
      <c r="T626" s="286"/>
      <c r="U626" s="286"/>
      <c r="V626" s="286"/>
      <c r="W626" s="286"/>
      <c r="X626" s="286"/>
      <c r="Y626" s="286"/>
      <c r="Z626" s="286"/>
      <c r="AA626" s="286"/>
      <c r="AB626" s="286"/>
      <c r="AC626" s="286"/>
      <c r="AD626" s="286"/>
      <c r="AE626" s="288" t="str">
        <f>'1.  LRAMVA Summary'!$D$54</f>
        <v>kWh</v>
      </c>
      <c r="AF626" s="288" t="str">
        <f>'1.  LRAMVA Summary'!$E$54</f>
        <v>kWh</v>
      </c>
      <c r="AG626" s="288" t="str">
        <f>'1.  LRAMVA Summary'!$F$54</f>
        <v>kW</v>
      </c>
      <c r="AH626" s="288" t="str">
        <f>'1.  LRAMVA Summary'!$G$54</f>
        <v>kW</v>
      </c>
      <c r="AI626" s="288" t="str">
        <f>'1.  LRAMVA Summary'!$H$54</f>
        <v>kW</v>
      </c>
      <c r="AJ626" s="288" t="str">
        <f>'1.  LRAMVA Summary'!$I$54</f>
        <v>kW</v>
      </c>
      <c r="AK626" s="288" t="str">
        <f>'1.  LRAMVA Summary'!$J$54</f>
        <v>kW</v>
      </c>
      <c r="AL626" s="288" t="str">
        <f>'1.  LRAMVA Summary'!$K$54</f>
        <v>kWh</v>
      </c>
      <c r="AM626" s="288">
        <f>'1.  LRAMVA Summary'!$L$54</f>
        <v>0</v>
      </c>
      <c r="AN626" s="288">
        <f>'1.  LRAMVA Summary'!$M$54</f>
        <v>0</v>
      </c>
      <c r="AO626" s="288">
        <f>'1.  LRAMVA Summary'!$N$54</f>
        <v>0</v>
      </c>
      <c r="AP626" s="288">
        <f>'1.  LRAMVA Summary'!$O$54</f>
        <v>0</v>
      </c>
      <c r="AQ626" s="288">
        <f>'1.  LRAMVA Summary'!$P$54</f>
        <v>0</v>
      </c>
      <c r="AR626" s="288">
        <f>'1.  LRAMVA Summary'!$Q$54</f>
        <v>0</v>
      </c>
      <c r="AS626" s="289"/>
    </row>
    <row r="627" spans="1:45" ht="15.5" outlineLevel="1">
      <c r="A627" s="521"/>
      <c r="B627" s="493" t="s">
        <v>493</v>
      </c>
      <c r="C627" s="286"/>
      <c r="D627" s="286"/>
      <c r="E627" s="286"/>
      <c r="F627" s="286"/>
      <c r="G627" s="286"/>
      <c r="H627" s="286"/>
      <c r="I627" s="286"/>
      <c r="J627" s="286"/>
      <c r="K627" s="286"/>
      <c r="L627" s="286"/>
      <c r="M627" s="286"/>
      <c r="N627" s="286"/>
      <c r="O627" s="286"/>
      <c r="P627" s="286"/>
      <c r="Q627" s="287"/>
      <c r="R627" s="286"/>
      <c r="S627" s="286"/>
      <c r="T627" s="286"/>
      <c r="U627" s="286"/>
      <c r="V627" s="286"/>
      <c r="W627" s="286"/>
      <c r="X627" s="286"/>
      <c r="Y627" s="286"/>
      <c r="Z627" s="286"/>
      <c r="AA627" s="286"/>
      <c r="AB627" s="286"/>
      <c r="AC627" s="286"/>
      <c r="AD627" s="286"/>
      <c r="AE627" s="288"/>
      <c r="AF627" s="288"/>
      <c r="AG627" s="288"/>
      <c r="AH627" s="288"/>
      <c r="AI627" s="288"/>
      <c r="AJ627" s="288"/>
      <c r="AK627" s="288"/>
      <c r="AL627" s="288"/>
      <c r="AM627" s="288"/>
      <c r="AN627" s="288"/>
      <c r="AO627" s="288"/>
      <c r="AP627" s="288"/>
      <c r="AQ627" s="288"/>
      <c r="AR627" s="288"/>
      <c r="AS627" s="289"/>
    </row>
    <row r="628" spans="1:45" ht="15.5" outlineLevel="1">
      <c r="A628" s="521">
        <v>1</v>
      </c>
      <c r="B628" s="424" t="s">
        <v>95</v>
      </c>
      <c r="C628" s="288" t="s">
        <v>25</v>
      </c>
      <c r="D628" s="292"/>
      <c r="E628" s="292"/>
      <c r="F628" s="292"/>
      <c r="G628" s="292"/>
      <c r="H628" s="292"/>
      <c r="I628" s="292"/>
      <c r="J628" s="292"/>
      <c r="K628" s="292"/>
      <c r="L628" s="292"/>
      <c r="M628" s="292"/>
      <c r="N628" s="292"/>
      <c r="O628" s="292"/>
      <c r="P628" s="292"/>
      <c r="Q628" s="288"/>
      <c r="R628" s="292"/>
      <c r="S628" s="292"/>
      <c r="T628" s="292"/>
      <c r="U628" s="292"/>
      <c r="V628" s="292"/>
      <c r="W628" s="292"/>
      <c r="X628" s="292"/>
      <c r="Y628" s="292"/>
      <c r="Z628" s="292"/>
      <c r="AA628" s="292"/>
      <c r="AB628" s="292"/>
      <c r="AC628" s="292"/>
      <c r="AD628" s="292"/>
      <c r="AE628" s="406"/>
      <c r="AF628" s="406"/>
      <c r="AG628" s="406"/>
      <c r="AH628" s="406"/>
      <c r="AI628" s="406"/>
      <c r="AJ628" s="406"/>
      <c r="AK628" s="406"/>
      <c r="AL628" s="406"/>
      <c r="AM628" s="406"/>
      <c r="AN628" s="406"/>
      <c r="AO628" s="406"/>
      <c r="AP628" s="406"/>
      <c r="AQ628" s="406"/>
      <c r="AR628" s="406"/>
      <c r="AS628" s="293">
        <f>SUM(AE628:AR628)</f>
        <v>0</v>
      </c>
    </row>
    <row r="629" spans="1:45" ht="15.5" outlineLevel="1">
      <c r="A629" s="521"/>
      <c r="B629" s="291" t="s">
        <v>309</v>
      </c>
      <c r="C629" s="288" t="s">
        <v>163</v>
      </c>
      <c r="D629" s="292"/>
      <c r="E629" s="292"/>
      <c r="F629" s="292"/>
      <c r="G629" s="292"/>
      <c r="H629" s="292"/>
      <c r="I629" s="292"/>
      <c r="J629" s="292"/>
      <c r="K629" s="292"/>
      <c r="L629" s="292"/>
      <c r="M629" s="292"/>
      <c r="N629" s="292"/>
      <c r="O629" s="292"/>
      <c r="P629" s="292"/>
      <c r="Q629" s="464"/>
      <c r="R629" s="292"/>
      <c r="S629" s="292"/>
      <c r="T629" s="292"/>
      <c r="U629" s="292"/>
      <c r="V629" s="292"/>
      <c r="W629" s="292"/>
      <c r="X629" s="292"/>
      <c r="Y629" s="292"/>
      <c r="Z629" s="292"/>
      <c r="AA629" s="292"/>
      <c r="AB629" s="292"/>
      <c r="AC629" s="292"/>
      <c r="AD629" s="292"/>
      <c r="AE629" s="407">
        <f>AE628</f>
        <v>0</v>
      </c>
      <c r="AF629" s="407">
        <f t="shared" ref="AF629" si="1742">AF628</f>
        <v>0</v>
      </c>
      <c r="AG629" s="407">
        <f t="shared" ref="AG629" si="1743">AG628</f>
        <v>0</v>
      </c>
      <c r="AH629" s="407">
        <f t="shared" ref="AH629" si="1744">AH628</f>
        <v>0</v>
      </c>
      <c r="AI629" s="407">
        <f t="shared" ref="AI629" si="1745">AI628</f>
        <v>0</v>
      </c>
      <c r="AJ629" s="407">
        <f t="shared" ref="AJ629" si="1746">AJ628</f>
        <v>0</v>
      </c>
      <c r="AK629" s="407">
        <f t="shared" ref="AK629" si="1747">AK628</f>
        <v>0</v>
      </c>
      <c r="AL629" s="407">
        <f t="shared" ref="AL629" si="1748">AL628</f>
        <v>0</v>
      </c>
      <c r="AM629" s="407">
        <f t="shared" ref="AM629" si="1749">AM628</f>
        <v>0</v>
      </c>
      <c r="AN629" s="407">
        <f t="shared" ref="AN629" si="1750">AN628</f>
        <v>0</v>
      </c>
      <c r="AO629" s="407">
        <f t="shared" ref="AO629" si="1751">AO628</f>
        <v>0</v>
      </c>
      <c r="AP629" s="407">
        <f t="shared" ref="AP629" si="1752">AP628</f>
        <v>0</v>
      </c>
      <c r="AQ629" s="407">
        <f t="shared" ref="AQ629" si="1753">AQ628</f>
        <v>0</v>
      </c>
      <c r="AR629" s="407">
        <f t="shared" ref="AR629" si="1754">AR628</f>
        <v>0</v>
      </c>
      <c r="AS629" s="294"/>
    </row>
    <row r="630" spans="1:45" ht="15.5" outlineLevel="1">
      <c r="A630" s="521"/>
      <c r="B630" s="295"/>
      <c r="C630" s="296"/>
      <c r="D630" s="296"/>
      <c r="E630" s="296"/>
      <c r="F630" s="296"/>
      <c r="G630" s="296"/>
      <c r="H630" s="296"/>
      <c r="I630" s="296"/>
      <c r="J630" s="747"/>
      <c r="K630" s="296"/>
      <c r="L630" s="296"/>
      <c r="M630" s="296"/>
      <c r="N630" s="296"/>
      <c r="O630" s="296"/>
      <c r="P630" s="296"/>
      <c r="Q630" s="297"/>
      <c r="R630" s="296"/>
      <c r="S630" s="296"/>
      <c r="T630" s="296"/>
      <c r="U630" s="296"/>
      <c r="V630" s="296"/>
      <c r="W630" s="296"/>
      <c r="X630" s="296"/>
      <c r="Y630" s="296"/>
      <c r="Z630" s="296"/>
      <c r="AA630" s="296"/>
      <c r="AB630" s="296"/>
      <c r="AC630" s="296"/>
      <c r="AD630" s="296"/>
      <c r="AE630" s="408"/>
      <c r="AF630" s="409"/>
      <c r="AG630" s="409"/>
      <c r="AH630" s="409"/>
      <c r="AI630" s="409"/>
      <c r="AJ630" s="409"/>
      <c r="AK630" s="409"/>
      <c r="AL630" s="409"/>
      <c r="AM630" s="409"/>
      <c r="AN630" s="409"/>
      <c r="AO630" s="409"/>
      <c r="AP630" s="409"/>
      <c r="AQ630" s="409"/>
      <c r="AR630" s="409"/>
      <c r="AS630" s="299"/>
    </row>
    <row r="631" spans="1:45" ht="15.5" outlineLevel="1">
      <c r="A631" s="521">
        <v>2</v>
      </c>
      <c r="B631" s="424" t="s">
        <v>96</v>
      </c>
      <c r="C631" s="288" t="s">
        <v>25</v>
      </c>
      <c r="D631" s="292"/>
      <c r="E631" s="292"/>
      <c r="F631" s="292"/>
      <c r="G631" s="292"/>
      <c r="H631" s="292"/>
      <c r="I631" s="292"/>
      <c r="J631" s="292"/>
      <c r="K631" s="292"/>
      <c r="L631" s="292"/>
      <c r="M631" s="292"/>
      <c r="N631" s="292"/>
      <c r="O631" s="292"/>
      <c r="P631" s="292"/>
      <c r="Q631" s="288"/>
      <c r="R631" s="292"/>
      <c r="S631" s="292"/>
      <c r="T631" s="292"/>
      <c r="U631" s="292"/>
      <c r="V631" s="292"/>
      <c r="W631" s="292"/>
      <c r="X631" s="292"/>
      <c r="Y631" s="292"/>
      <c r="Z631" s="292"/>
      <c r="AA631" s="292"/>
      <c r="AB631" s="292"/>
      <c r="AC631" s="292"/>
      <c r="AD631" s="292"/>
      <c r="AE631" s="406"/>
      <c r="AF631" s="406"/>
      <c r="AG631" s="406"/>
      <c r="AH631" s="406"/>
      <c r="AI631" s="406"/>
      <c r="AJ631" s="406"/>
      <c r="AK631" s="406"/>
      <c r="AL631" s="406"/>
      <c r="AM631" s="406"/>
      <c r="AN631" s="406"/>
      <c r="AO631" s="406"/>
      <c r="AP631" s="406"/>
      <c r="AQ631" s="406"/>
      <c r="AR631" s="406"/>
      <c r="AS631" s="293">
        <f>SUM(AE631:AR631)</f>
        <v>0</v>
      </c>
    </row>
    <row r="632" spans="1:45" ht="15.5" outlineLevel="1">
      <c r="A632" s="521"/>
      <c r="B632" s="291" t="s">
        <v>309</v>
      </c>
      <c r="C632" s="288" t="s">
        <v>163</v>
      </c>
      <c r="D632" s="292"/>
      <c r="E632" s="292"/>
      <c r="F632" s="292"/>
      <c r="G632" s="292"/>
      <c r="H632" s="292"/>
      <c r="I632" s="292"/>
      <c r="J632" s="292"/>
      <c r="K632" s="292"/>
      <c r="L632" s="292"/>
      <c r="M632" s="292"/>
      <c r="N632" s="292"/>
      <c r="O632" s="292"/>
      <c r="P632" s="292"/>
      <c r="Q632" s="464"/>
      <c r="R632" s="292"/>
      <c r="S632" s="292"/>
      <c r="T632" s="292"/>
      <c r="U632" s="292"/>
      <c r="V632" s="292"/>
      <c r="W632" s="292"/>
      <c r="X632" s="292"/>
      <c r="Y632" s="292"/>
      <c r="Z632" s="292"/>
      <c r="AA632" s="292"/>
      <c r="AB632" s="292"/>
      <c r="AC632" s="292"/>
      <c r="AD632" s="292"/>
      <c r="AE632" s="407">
        <f>AE631</f>
        <v>0</v>
      </c>
      <c r="AF632" s="407">
        <f t="shared" ref="AF632" si="1755">AF631</f>
        <v>0</v>
      </c>
      <c r="AG632" s="407">
        <f t="shared" ref="AG632" si="1756">AG631</f>
        <v>0</v>
      </c>
      <c r="AH632" s="407">
        <f t="shared" ref="AH632" si="1757">AH631</f>
        <v>0</v>
      </c>
      <c r="AI632" s="407">
        <f t="shared" ref="AI632" si="1758">AI631</f>
        <v>0</v>
      </c>
      <c r="AJ632" s="407">
        <f t="shared" ref="AJ632" si="1759">AJ631</f>
        <v>0</v>
      </c>
      <c r="AK632" s="407">
        <f t="shared" ref="AK632" si="1760">AK631</f>
        <v>0</v>
      </c>
      <c r="AL632" s="407">
        <f t="shared" ref="AL632" si="1761">AL631</f>
        <v>0</v>
      </c>
      <c r="AM632" s="407">
        <f t="shared" ref="AM632" si="1762">AM631</f>
        <v>0</v>
      </c>
      <c r="AN632" s="407">
        <f t="shared" ref="AN632" si="1763">AN631</f>
        <v>0</v>
      </c>
      <c r="AO632" s="407">
        <f t="shared" ref="AO632" si="1764">AO631</f>
        <v>0</v>
      </c>
      <c r="AP632" s="407">
        <f t="shared" ref="AP632" si="1765">AP631</f>
        <v>0</v>
      </c>
      <c r="AQ632" s="407">
        <f t="shared" ref="AQ632" si="1766">AQ631</f>
        <v>0</v>
      </c>
      <c r="AR632" s="407">
        <f t="shared" ref="AR632" si="1767">AR631</f>
        <v>0</v>
      </c>
      <c r="AS632" s="294"/>
    </row>
    <row r="633" spans="1:45" ht="15.5" outlineLevel="1">
      <c r="A633" s="521"/>
      <c r="B633" s="295"/>
      <c r="C633" s="296"/>
      <c r="D633" s="301"/>
      <c r="E633" s="301"/>
      <c r="F633" s="301"/>
      <c r="G633" s="301"/>
      <c r="H633" s="301"/>
      <c r="I633" s="301"/>
      <c r="J633" s="301"/>
      <c r="K633" s="301"/>
      <c r="L633" s="301"/>
      <c r="M633" s="301"/>
      <c r="N633" s="301"/>
      <c r="O633" s="301"/>
      <c r="P633" s="301"/>
      <c r="Q633" s="297"/>
      <c r="R633" s="301"/>
      <c r="S633" s="301"/>
      <c r="T633" s="301"/>
      <c r="U633" s="301"/>
      <c r="V633" s="301"/>
      <c r="W633" s="301"/>
      <c r="X633" s="301"/>
      <c r="Y633" s="301"/>
      <c r="Z633" s="301"/>
      <c r="AA633" s="301"/>
      <c r="AB633" s="301"/>
      <c r="AC633" s="301"/>
      <c r="AD633" s="301"/>
      <c r="AE633" s="408"/>
      <c r="AF633" s="409"/>
      <c r="AG633" s="409"/>
      <c r="AH633" s="409"/>
      <c r="AI633" s="409"/>
      <c r="AJ633" s="409"/>
      <c r="AK633" s="409"/>
      <c r="AL633" s="409"/>
      <c r="AM633" s="409"/>
      <c r="AN633" s="409"/>
      <c r="AO633" s="409"/>
      <c r="AP633" s="409"/>
      <c r="AQ633" s="409"/>
      <c r="AR633" s="409"/>
      <c r="AS633" s="299"/>
    </row>
    <row r="634" spans="1:45" ht="15.5" outlineLevel="1">
      <c r="A634" s="521">
        <v>3</v>
      </c>
      <c r="B634" s="424" t="s">
        <v>97</v>
      </c>
      <c r="C634" s="288" t="s">
        <v>25</v>
      </c>
      <c r="D634" s="292"/>
      <c r="E634" s="292"/>
      <c r="F634" s="292"/>
      <c r="G634" s="292"/>
      <c r="H634" s="292"/>
      <c r="I634" s="292"/>
      <c r="J634" s="292"/>
      <c r="K634" s="292"/>
      <c r="L634" s="292"/>
      <c r="M634" s="292"/>
      <c r="N634" s="292"/>
      <c r="O634" s="292"/>
      <c r="P634" s="292"/>
      <c r="Q634" s="288"/>
      <c r="R634" s="292"/>
      <c r="S634" s="292"/>
      <c r="T634" s="292"/>
      <c r="U634" s="292"/>
      <c r="V634" s="292"/>
      <c r="W634" s="292"/>
      <c r="X634" s="292"/>
      <c r="Y634" s="292"/>
      <c r="Z634" s="292"/>
      <c r="AA634" s="292"/>
      <c r="AB634" s="292"/>
      <c r="AC634" s="292"/>
      <c r="AD634" s="292"/>
      <c r="AE634" s="406"/>
      <c r="AF634" s="406"/>
      <c r="AG634" s="406"/>
      <c r="AH634" s="406"/>
      <c r="AI634" s="406"/>
      <c r="AJ634" s="406"/>
      <c r="AK634" s="406"/>
      <c r="AL634" s="406"/>
      <c r="AM634" s="406"/>
      <c r="AN634" s="406"/>
      <c r="AO634" s="406"/>
      <c r="AP634" s="406"/>
      <c r="AQ634" s="406"/>
      <c r="AR634" s="406"/>
      <c r="AS634" s="293">
        <f>SUM(AE634:AR634)</f>
        <v>0</v>
      </c>
    </row>
    <row r="635" spans="1:45" ht="15.5" outlineLevel="1">
      <c r="A635" s="521"/>
      <c r="B635" s="291" t="s">
        <v>309</v>
      </c>
      <c r="C635" s="288" t="s">
        <v>163</v>
      </c>
      <c r="D635" s="292"/>
      <c r="E635" s="292"/>
      <c r="F635" s="292"/>
      <c r="G635" s="292"/>
      <c r="H635" s="292"/>
      <c r="I635" s="292"/>
      <c r="J635" s="292"/>
      <c r="K635" s="292"/>
      <c r="L635" s="292"/>
      <c r="M635" s="292"/>
      <c r="N635" s="292"/>
      <c r="O635" s="292"/>
      <c r="P635" s="292"/>
      <c r="Q635" s="464"/>
      <c r="R635" s="292"/>
      <c r="S635" s="292"/>
      <c r="T635" s="292"/>
      <c r="U635" s="292"/>
      <c r="V635" s="292"/>
      <c r="W635" s="292"/>
      <c r="X635" s="292"/>
      <c r="Y635" s="292"/>
      <c r="Z635" s="292"/>
      <c r="AA635" s="292"/>
      <c r="AB635" s="292"/>
      <c r="AC635" s="292"/>
      <c r="AD635" s="292"/>
      <c r="AE635" s="407">
        <f>AE634</f>
        <v>0</v>
      </c>
      <c r="AF635" s="407">
        <f t="shared" ref="AF635" si="1768">AF634</f>
        <v>0</v>
      </c>
      <c r="AG635" s="407">
        <f t="shared" ref="AG635" si="1769">AG634</f>
        <v>0</v>
      </c>
      <c r="AH635" s="407">
        <f t="shared" ref="AH635" si="1770">AH634</f>
        <v>0</v>
      </c>
      <c r="AI635" s="407">
        <f t="shared" ref="AI635" si="1771">AI634</f>
        <v>0</v>
      </c>
      <c r="AJ635" s="407">
        <f t="shared" ref="AJ635" si="1772">AJ634</f>
        <v>0</v>
      </c>
      <c r="AK635" s="407">
        <f t="shared" ref="AK635" si="1773">AK634</f>
        <v>0</v>
      </c>
      <c r="AL635" s="407">
        <f t="shared" ref="AL635" si="1774">AL634</f>
        <v>0</v>
      </c>
      <c r="AM635" s="407">
        <f t="shared" ref="AM635" si="1775">AM634</f>
        <v>0</v>
      </c>
      <c r="AN635" s="407">
        <f t="shared" ref="AN635" si="1776">AN634</f>
        <v>0</v>
      </c>
      <c r="AO635" s="407">
        <f t="shared" ref="AO635" si="1777">AO634</f>
        <v>0</v>
      </c>
      <c r="AP635" s="407">
        <f t="shared" ref="AP635" si="1778">AP634</f>
        <v>0</v>
      </c>
      <c r="AQ635" s="407">
        <f t="shared" ref="AQ635" si="1779">AQ634</f>
        <v>0</v>
      </c>
      <c r="AR635" s="407">
        <f t="shared" ref="AR635" si="1780">AR634</f>
        <v>0</v>
      </c>
      <c r="AS635" s="294"/>
    </row>
    <row r="636" spans="1:45" ht="15.5" outlineLevel="1">
      <c r="A636" s="521"/>
      <c r="B636" s="291"/>
      <c r="C636" s="302"/>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c r="AE636" s="408"/>
      <c r="AF636" s="408"/>
      <c r="AG636" s="408"/>
      <c r="AH636" s="408"/>
      <c r="AI636" s="408"/>
      <c r="AJ636" s="408"/>
      <c r="AK636" s="408"/>
      <c r="AL636" s="408"/>
      <c r="AM636" s="408"/>
      <c r="AN636" s="408"/>
      <c r="AO636" s="408"/>
      <c r="AP636" s="408"/>
      <c r="AQ636" s="408"/>
      <c r="AR636" s="408"/>
      <c r="AS636" s="303"/>
    </row>
    <row r="637" spans="1:45" ht="15.5" outlineLevel="1">
      <c r="A637" s="521">
        <v>4</v>
      </c>
      <c r="B637" s="509" t="s">
        <v>655</v>
      </c>
      <c r="C637" s="288" t="s">
        <v>25</v>
      </c>
      <c r="D637" s="292"/>
      <c r="E637" s="292"/>
      <c r="F637" s="292"/>
      <c r="G637" s="292"/>
      <c r="H637" s="292"/>
      <c r="I637" s="292"/>
      <c r="J637" s="292"/>
      <c r="K637" s="292"/>
      <c r="L637" s="292"/>
      <c r="M637" s="292"/>
      <c r="N637" s="292"/>
      <c r="O637" s="292"/>
      <c r="P637" s="292"/>
      <c r="Q637" s="288"/>
      <c r="R637" s="292"/>
      <c r="S637" s="292"/>
      <c r="T637" s="292"/>
      <c r="U637" s="292"/>
      <c r="V637" s="292"/>
      <c r="W637" s="292"/>
      <c r="X637" s="292"/>
      <c r="Y637" s="292"/>
      <c r="Z637" s="292"/>
      <c r="AA637" s="292"/>
      <c r="AB637" s="292"/>
      <c r="AC637" s="292"/>
      <c r="AD637" s="292"/>
      <c r="AE637" s="406"/>
      <c r="AF637" s="406"/>
      <c r="AG637" s="406"/>
      <c r="AH637" s="406"/>
      <c r="AI637" s="406"/>
      <c r="AJ637" s="406"/>
      <c r="AK637" s="406"/>
      <c r="AL637" s="406"/>
      <c r="AM637" s="406"/>
      <c r="AN637" s="406"/>
      <c r="AO637" s="406"/>
      <c r="AP637" s="406"/>
      <c r="AQ637" s="406"/>
      <c r="AR637" s="406"/>
      <c r="AS637" s="293">
        <f>SUM(AE637:AR637)</f>
        <v>0</v>
      </c>
    </row>
    <row r="638" spans="1:45" ht="15.5" outlineLevel="1">
      <c r="A638" s="521"/>
      <c r="B638" s="291" t="s">
        <v>309</v>
      </c>
      <c r="C638" s="288" t="s">
        <v>163</v>
      </c>
      <c r="D638" s="292"/>
      <c r="E638" s="292"/>
      <c r="F638" s="292"/>
      <c r="G638" s="292"/>
      <c r="H638" s="292"/>
      <c r="I638" s="292"/>
      <c r="J638" s="292"/>
      <c r="K638" s="292"/>
      <c r="L638" s="292"/>
      <c r="M638" s="292"/>
      <c r="N638" s="292"/>
      <c r="O638" s="292"/>
      <c r="P638" s="292"/>
      <c r="Q638" s="464"/>
      <c r="R638" s="292"/>
      <c r="S638" s="292"/>
      <c r="T638" s="292"/>
      <c r="U638" s="292"/>
      <c r="V638" s="292"/>
      <c r="W638" s="292"/>
      <c r="X638" s="292"/>
      <c r="Y638" s="292"/>
      <c r="Z638" s="292"/>
      <c r="AA638" s="292"/>
      <c r="AB638" s="292"/>
      <c r="AC638" s="292"/>
      <c r="AD638" s="292"/>
      <c r="AE638" s="407">
        <f>AE637</f>
        <v>0</v>
      </c>
      <c r="AF638" s="407">
        <f t="shared" ref="AF638" si="1781">AF637</f>
        <v>0</v>
      </c>
      <c r="AG638" s="407">
        <f t="shared" ref="AG638" si="1782">AG637</f>
        <v>0</v>
      </c>
      <c r="AH638" s="407">
        <f t="shared" ref="AH638" si="1783">AH637</f>
        <v>0</v>
      </c>
      <c r="AI638" s="407">
        <f t="shared" ref="AI638" si="1784">AI637</f>
        <v>0</v>
      </c>
      <c r="AJ638" s="407">
        <f t="shared" ref="AJ638" si="1785">AJ637</f>
        <v>0</v>
      </c>
      <c r="AK638" s="407">
        <f t="shared" ref="AK638" si="1786">AK637</f>
        <v>0</v>
      </c>
      <c r="AL638" s="407">
        <f t="shared" ref="AL638" si="1787">AL637</f>
        <v>0</v>
      </c>
      <c r="AM638" s="407">
        <f t="shared" ref="AM638" si="1788">AM637</f>
        <v>0</v>
      </c>
      <c r="AN638" s="407">
        <f t="shared" ref="AN638" si="1789">AN637</f>
        <v>0</v>
      </c>
      <c r="AO638" s="407">
        <f t="shared" ref="AO638" si="1790">AO637</f>
        <v>0</v>
      </c>
      <c r="AP638" s="407">
        <f t="shared" ref="AP638" si="1791">AP637</f>
        <v>0</v>
      </c>
      <c r="AQ638" s="407">
        <f t="shared" ref="AQ638" si="1792">AQ637</f>
        <v>0</v>
      </c>
      <c r="AR638" s="407">
        <f t="shared" ref="AR638" si="1793">AR637</f>
        <v>0</v>
      </c>
      <c r="AS638" s="294"/>
    </row>
    <row r="639" spans="1:45" ht="15.5" outlineLevel="1">
      <c r="A639" s="521"/>
      <c r="B639" s="291"/>
      <c r="C639" s="302"/>
      <c r="D639" s="301"/>
      <c r="E639" s="301"/>
      <c r="F639" s="301"/>
      <c r="G639" s="301"/>
      <c r="H639" s="301"/>
      <c r="I639" s="301"/>
      <c r="J639" s="301"/>
      <c r="K639" s="301"/>
      <c r="L639" s="301"/>
      <c r="M639" s="301"/>
      <c r="N639" s="301"/>
      <c r="O639" s="301"/>
      <c r="P639" s="301"/>
      <c r="Q639" s="288"/>
      <c r="R639" s="301"/>
      <c r="S639" s="301"/>
      <c r="T639" s="301"/>
      <c r="U639" s="301"/>
      <c r="V639" s="301"/>
      <c r="W639" s="301"/>
      <c r="X639" s="301"/>
      <c r="Y639" s="301"/>
      <c r="Z639" s="301"/>
      <c r="AA639" s="301"/>
      <c r="AB639" s="301"/>
      <c r="AC639" s="301"/>
      <c r="AD639" s="301"/>
      <c r="AE639" s="408"/>
      <c r="AF639" s="408"/>
      <c r="AG639" s="408"/>
      <c r="AH639" s="408"/>
      <c r="AI639" s="408"/>
      <c r="AJ639" s="408"/>
      <c r="AK639" s="408"/>
      <c r="AL639" s="408"/>
      <c r="AM639" s="408"/>
      <c r="AN639" s="408"/>
      <c r="AO639" s="408"/>
      <c r="AP639" s="408"/>
      <c r="AQ639" s="408"/>
      <c r="AR639" s="408"/>
      <c r="AS639" s="303"/>
    </row>
    <row r="640" spans="1:45" ht="15.75" customHeight="1" outlineLevel="1">
      <c r="A640" s="521">
        <v>5</v>
      </c>
      <c r="B640" s="424" t="s">
        <v>98</v>
      </c>
      <c r="C640" s="288" t="s">
        <v>25</v>
      </c>
      <c r="D640" s="292"/>
      <c r="E640" s="292"/>
      <c r="F640" s="292"/>
      <c r="G640" s="292"/>
      <c r="H640" s="292"/>
      <c r="I640" s="292"/>
      <c r="J640" s="292"/>
      <c r="K640" s="292"/>
      <c r="L640" s="292"/>
      <c r="M640" s="292"/>
      <c r="N640" s="292"/>
      <c r="O640" s="292"/>
      <c r="P640" s="292"/>
      <c r="Q640" s="288"/>
      <c r="R640" s="292"/>
      <c r="S640" s="292"/>
      <c r="T640" s="292"/>
      <c r="U640" s="292"/>
      <c r="V640" s="292"/>
      <c r="W640" s="292"/>
      <c r="X640" s="292"/>
      <c r="Y640" s="292"/>
      <c r="Z640" s="292"/>
      <c r="AA640" s="292"/>
      <c r="AB640" s="292"/>
      <c r="AC640" s="292"/>
      <c r="AD640" s="292"/>
      <c r="AE640" s="406"/>
      <c r="AF640" s="406"/>
      <c r="AG640" s="406"/>
      <c r="AH640" s="406"/>
      <c r="AI640" s="406"/>
      <c r="AJ640" s="406"/>
      <c r="AK640" s="406"/>
      <c r="AL640" s="406"/>
      <c r="AM640" s="406"/>
      <c r="AN640" s="406"/>
      <c r="AO640" s="406"/>
      <c r="AP640" s="406"/>
      <c r="AQ640" s="406"/>
      <c r="AR640" s="406"/>
      <c r="AS640" s="293">
        <f>SUM(AE640:AR640)</f>
        <v>0</v>
      </c>
    </row>
    <row r="641" spans="1:45" ht="15.5" outlineLevel="1">
      <c r="A641" s="521"/>
      <c r="B641" s="291" t="s">
        <v>309</v>
      </c>
      <c r="C641" s="288" t="s">
        <v>163</v>
      </c>
      <c r="D641" s="292"/>
      <c r="E641" s="292"/>
      <c r="F641" s="292"/>
      <c r="G641" s="292"/>
      <c r="H641" s="292"/>
      <c r="I641" s="292"/>
      <c r="J641" s="292"/>
      <c r="K641" s="292"/>
      <c r="L641" s="292"/>
      <c r="M641" s="292"/>
      <c r="N641" s="292"/>
      <c r="O641" s="292"/>
      <c r="P641" s="292"/>
      <c r="Q641" s="464"/>
      <c r="R641" s="292"/>
      <c r="S641" s="292"/>
      <c r="T641" s="292"/>
      <c r="U641" s="292"/>
      <c r="V641" s="292"/>
      <c r="W641" s="292"/>
      <c r="X641" s="292"/>
      <c r="Y641" s="292"/>
      <c r="Z641" s="292"/>
      <c r="AA641" s="292"/>
      <c r="AB641" s="292"/>
      <c r="AC641" s="292"/>
      <c r="AD641" s="292"/>
      <c r="AE641" s="407">
        <f>AE640</f>
        <v>0</v>
      </c>
      <c r="AF641" s="407">
        <f t="shared" ref="AF641" si="1794">AF640</f>
        <v>0</v>
      </c>
      <c r="AG641" s="407">
        <f t="shared" ref="AG641" si="1795">AG640</f>
        <v>0</v>
      </c>
      <c r="AH641" s="407">
        <f t="shared" ref="AH641" si="1796">AH640</f>
        <v>0</v>
      </c>
      <c r="AI641" s="407">
        <f t="shared" ref="AI641" si="1797">AI640</f>
        <v>0</v>
      </c>
      <c r="AJ641" s="407">
        <f t="shared" ref="AJ641" si="1798">AJ640</f>
        <v>0</v>
      </c>
      <c r="AK641" s="407">
        <f t="shared" ref="AK641" si="1799">AK640</f>
        <v>0</v>
      </c>
      <c r="AL641" s="407">
        <f t="shared" ref="AL641" si="1800">AL640</f>
        <v>0</v>
      </c>
      <c r="AM641" s="407">
        <f t="shared" ref="AM641" si="1801">AM640</f>
        <v>0</v>
      </c>
      <c r="AN641" s="407">
        <f t="shared" ref="AN641" si="1802">AN640</f>
        <v>0</v>
      </c>
      <c r="AO641" s="407">
        <f t="shared" ref="AO641" si="1803">AO640</f>
        <v>0</v>
      </c>
      <c r="AP641" s="407">
        <f t="shared" ref="AP641" si="1804">AP640</f>
        <v>0</v>
      </c>
      <c r="AQ641" s="407">
        <f t="shared" ref="AQ641" si="1805">AQ640</f>
        <v>0</v>
      </c>
      <c r="AR641" s="407">
        <f t="shared" ref="AR641" si="1806">AR640</f>
        <v>0</v>
      </c>
      <c r="AS641" s="294"/>
    </row>
    <row r="642" spans="1:45" ht="15.5" outlineLevel="1">
      <c r="A642" s="521"/>
      <c r="B642" s="291"/>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418"/>
      <c r="AF642" s="419"/>
      <c r="AG642" s="419"/>
      <c r="AH642" s="419"/>
      <c r="AI642" s="419"/>
      <c r="AJ642" s="419"/>
      <c r="AK642" s="419"/>
      <c r="AL642" s="419"/>
      <c r="AM642" s="419"/>
      <c r="AN642" s="419"/>
      <c r="AO642" s="419"/>
      <c r="AP642" s="419"/>
      <c r="AQ642" s="419"/>
      <c r="AR642" s="419"/>
      <c r="AS642" s="294"/>
    </row>
    <row r="643" spans="1:45" ht="15.5" outlineLevel="1">
      <c r="A643" s="521"/>
      <c r="B643" s="316" t="s">
        <v>494</v>
      </c>
      <c r="C643" s="286"/>
      <c r="D643" s="286"/>
      <c r="E643" s="286"/>
      <c r="F643" s="286"/>
      <c r="G643" s="286"/>
      <c r="H643" s="286"/>
      <c r="I643" s="286"/>
      <c r="J643" s="286"/>
      <c r="K643" s="286"/>
      <c r="L643" s="286"/>
      <c r="M643" s="286"/>
      <c r="N643" s="286"/>
      <c r="O643" s="286"/>
      <c r="P643" s="286"/>
      <c r="Q643" s="287"/>
      <c r="R643" s="286"/>
      <c r="S643" s="286"/>
      <c r="T643" s="286"/>
      <c r="U643" s="286"/>
      <c r="V643" s="286"/>
      <c r="W643" s="286"/>
      <c r="X643" s="286"/>
      <c r="Y643" s="286"/>
      <c r="Z643" s="286"/>
      <c r="AA643" s="286"/>
      <c r="AB643" s="286"/>
      <c r="AC643" s="286"/>
      <c r="AD643" s="286"/>
      <c r="AE643" s="410"/>
      <c r="AF643" s="410"/>
      <c r="AG643" s="410"/>
      <c r="AH643" s="410"/>
      <c r="AI643" s="410"/>
      <c r="AJ643" s="410"/>
      <c r="AK643" s="410"/>
      <c r="AL643" s="410"/>
      <c r="AM643" s="410"/>
      <c r="AN643" s="410"/>
      <c r="AO643" s="410"/>
      <c r="AP643" s="410"/>
      <c r="AQ643" s="410"/>
      <c r="AR643" s="410"/>
      <c r="AS643" s="289"/>
    </row>
    <row r="644" spans="1:45" ht="15.5" outlineLevel="1">
      <c r="A644" s="521">
        <v>6</v>
      </c>
      <c r="B644" s="424" t="s">
        <v>99</v>
      </c>
      <c r="C644" s="288" t="s">
        <v>25</v>
      </c>
      <c r="D644" s="292"/>
      <c r="E644" s="292"/>
      <c r="F644" s="292"/>
      <c r="G644" s="292"/>
      <c r="H644" s="292"/>
      <c r="I644" s="292"/>
      <c r="J644" s="292"/>
      <c r="K644" s="292"/>
      <c r="L644" s="292"/>
      <c r="M644" s="292"/>
      <c r="N644" s="292"/>
      <c r="O644" s="292"/>
      <c r="P644" s="292"/>
      <c r="Q644" s="292">
        <v>12</v>
      </c>
      <c r="R644" s="292"/>
      <c r="S644" s="292"/>
      <c r="T644" s="292"/>
      <c r="U644" s="292"/>
      <c r="V644" s="292"/>
      <c r="W644" s="292"/>
      <c r="X644" s="292"/>
      <c r="Y644" s="292"/>
      <c r="Z644" s="292"/>
      <c r="AA644" s="292"/>
      <c r="AB644" s="292"/>
      <c r="AC644" s="292"/>
      <c r="AD644" s="292"/>
      <c r="AE644" s="411"/>
      <c r="AF644" s="406"/>
      <c r="AG644" s="406"/>
      <c r="AH644" s="406"/>
      <c r="AI644" s="406"/>
      <c r="AJ644" s="406"/>
      <c r="AK644" s="406"/>
      <c r="AL644" s="411"/>
      <c r="AM644" s="411"/>
      <c r="AN644" s="411"/>
      <c r="AO644" s="411"/>
      <c r="AP644" s="411"/>
      <c r="AQ644" s="411"/>
      <c r="AR644" s="411"/>
      <c r="AS644" s="293">
        <f>SUM(AE644:AR644)</f>
        <v>0</v>
      </c>
    </row>
    <row r="645" spans="1:45" ht="15.5" outlineLevel="1">
      <c r="A645" s="521"/>
      <c r="B645" s="291" t="s">
        <v>309</v>
      </c>
      <c r="C645" s="288" t="s">
        <v>163</v>
      </c>
      <c r="D645" s="292"/>
      <c r="E645" s="292"/>
      <c r="F645" s="292"/>
      <c r="G645" s="292"/>
      <c r="H645" s="292"/>
      <c r="I645" s="292"/>
      <c r="J645" s="292"/>
      <c r="K645" s="292"/>
      <c r="L645" s="292"/>
      <c r="M645" s="292"/>
      <c r="N645" s="292"/>
      <c r="O645" s="292"/>
      <c r="P645" s="292"/>
      <c r="Q645" s="292">
        <f>Q644</f>
        <v>12</v>
      </c>
      <c r="R645" s="292"/>
      <c r="S645" s="292"/>
      <c r="T645" s="292"/>
      <c r="U645" s="292"/>
      <c r="V645" s="292"/>
      <c r="W645" s="292"/>
      <c r="X645" s="292"/>
      <c r="Y645" s="292"/>
      <c r="Z645" s="292"/>
      <c r="AA645" s="292"/>
      <c r="AB645" s="292"/>
      <c r="AC645" s="292"/>
      <c r="AD645" s="292"/>
      <c r="AE645" s="407">
        <f>AE644</f>
        <v>0</v>
      </c>
      <c r="AF645" s="407">
        <f t="shared" ref="AF645" si="1807">AF644</f>
        <v>0</v>
      </c>
      <c r="AG645" s="407">
        <f t="shared" ref="AG645" si="1808">AG644</f>
        <v>0</v>
      </c>
      <c r="AH645" s="407">
        <f t="shared" ref="AH645" si="1809">AH644</f>
        <v>0</v>
      </c>
      <c r="AI645" s="407">
        <f t="shared" ref="AI645" si="1810">AI644</f>
        <v>0</v>
      </c>
      <c r="AJ645" s="407">
        <f t="shared" ref="AJ645" si="1811">AJ644</f>
        <v>0</v>
      </c>
      <c r="AK645" s="407">
        <f t="shared" ref="AK645" si="1812">AK644</f>
        <v>0</v>
      </c>
      <c r="AL645" s="407">
        <f t="shared" ref="AL645" si="1813">AL644</f>
        <v>0</v>
      </c>
      <c r="AM645" s="407">
        <f t="shared" ref="AM645" si="1814">AM644</f>
        <v>0</v>
      </c>
      <c r="AN645" s="407">
        <f t="shared" ref="AN645" si="1815">AN644</f>
        <v>0</v>
      </c>
      <c r="AO645" s="407">
        <f t="shared" ref="AO645" si="1816">AO644</f>
        <v>0</v>
      </c>
      <c r="AP645" s="407">
        <f t="shared" ref="AP645" si="1817">AP644</f>
        <v>0</v>
      </c>
      <c r="AQ645" s="407">
        <f t="shared" ref="AQ645" si="1818">AQ644</f>
        <v>0</v>
      </c>
      <c r="AR645" s="407">
        <f t="shared" ref="AR645" si="1819">AR644</f>
        <v>0</v>
      </c>
      <c r="AS645" s="308"/>
    </row>
    <row r="646" spans="1:45" ht="15.5" outlineLevel="1">
      <c r="A646" s="521"/>
      <c r="B646" s="307"/>
      <c r="C646" s="309"/>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412"/>
      <c r="AF646" s="412"/>
      <c r="AG646" s="412"/>
      <c r="AH646" s="412"/>
      <c r="AI646" s="412"/>
      <c r="AJ646" s="412"/>
      <c r="AK646" s="412"/>
      <c r="AL646" s="412"/>
      <c r="AM646" s="412"/>
      <c r="AN646" s="412"/>
      <c r="AO646" s="412"/>
      <c r="AP646" s="412"/>
      <c r="AQ646" s="412"/>
      <c r="AR646" s="412"/>
      <c r="AS646" s="310"/>
    </row>
    <row r="647" spans="1:45" ht="15.5" outlineLevel="1">
      <c r="A647" s="521">
        <v>7</v>
      </c>
      <c r="B647" s="424" t="s">
        <v>100</v>
      </c>
      <c r="C647" s="288" t="s">
        <v>25</v>
      </c>
      <c r="D647" s="292"/>
      <c r="E647" s="292"/>
      <c r="F647" s="292"/>
      <c r="G647" s="292"/>
      <c r="H647" s="292"/>
      <c r="I647" s="292"/>
      <c r="J647" s="292"/>
      <c r="K647" s="292"/>
      <c r="L647" s="292"/>
      <c r="M647" s="292"/>
      <c r="N647" s="292"/>
      <c r="O647" s="292"/>
      <c r="P647" s="292"/>
      <c r="Q647" s="292">
        <v>12</v>
      </c>
      <c r="R647" s="292"/>
      <c r="S647" s="292"/>
      <c r="T647" s="292"/>
      <c r="U647" s="292"/>
      <c r="V647" s="292"/>
      <c r="W647" s="292"/>
      <c r="X647" s="292"/>
      <c r="Y647" s="292"/>
      <c r="Z647" s="292"/>
      <c r="AA647" s="292"/>
      <c r="AB647" s="292"/>
      <c r="AC647" s="292"/>
      <c r="AD647" s="292"/>
      <c r="AE647" s="411"/>
      <c r="AF647" s="406"/>
      <c r="AG647" s="406"/>
      <c r="AH647" s="406"/>
      <c r="AI647" s="406"/>
      <c r="AJ647" s="406"/>
      <c r="AK647" s="406"/>
      <c r="AL647" s="411"/>
      <c r="AM647" s="411"/>
      <c r="AN647" s="411"/>
      <c r="AO647" s="411"/>
      <c r="AP647" s="411"/>
      <c r="AQ647" s="411"/>
      <c r="AR647" s="411"/>
      <c r="AS647" s="293">
        <f>SUM(AE647:AR647)</f>
        <v>0</v>
      </c>
    </row>
    <row r="648" spans="1:45" ht="15.5" outlineLevel="1">
      <c r="A648" s="521"/>
      <c r="B648" s="291" t="s">
        <v>309</v>
      </c>
      <c r="C648" s="288" t="s">
        <v>163</v>
      </c>
      <c r="D648" s="292"/>
      <c r="E648" s="292"/>
      <c r="F648" s="292"/>
      <c r="G648" s="292"/>
      <c r="H648" s="292"/>
      <c r="I648" s="292"/>
      <c r="J648" s="292"/>
      <c r="K648" s="292"/>
      <c r="L648" s="292"/>
      <c r="M648" s="292"/>
      <c r="N648" s="292"/>
      <c r="O648" s="292"/>
      <c r="P648" s="292"/>
      <c r="Q648" s="292">
        <f>Q647</f>
        <v>12</v>
      </c>
      <c r="R648" s="292"/>
      <c r="S648" s="292"/>
      <c r="T648" s="292"/>
      <c r="U648" s="292"/>
      <c r="V648" s="292"/>
      <c r="W648" s="292"/>
      <c r="X648" s="292"/>
      <c r="Y648" s="292"/>
      <c r="Z648" s="292"/>
      <c r="AA648" s="292"/>
      <c r="AB648" s="292"/>
      <c r="AC648" s="292"/>
      <c r="AD648" s="292"/>
      <c r="AE648" s="407">
        <f>AE647</f>
        <v>0</v>
      </c>
      <c r="AF648" s="407">
        <f t="shared" ref="AF648" si="1820">AF647</f>
        <v>0</v>
      </c>
      <c r="AG648" s="407">
        <f t="shared" ref="AG648" si="1821">AG647</f>
        <v>0</v>
      </c>
      <c r="AH648" s="407">
        <f t="shared" ref="AH648" si="1822">AH647</f>
        <v>0</v>
      </c>
      <c r="AI648" s="407">
        <f t="shared" ref="AI648" si="1823">AI647</f>
        <v>0</v>
      </c>
      <c r="AJ648" s="407">
        <f t="shared" ref="AJ648" si="1824">AJ647</f>
        <v>0</v>
      </c>
      <c r="AK648" s="407">
        <f t="shared" ref="AK648" si="1825">AK647</f>
        <v>0</v>
      </c>
      <c r="AL648" s="407">
        <f t="shared" ref="AL648" si="1826">AL647</f>
        <v>0</v>
      </c>
      <c r="AM648" s="407">
        <f t="shared" ref="AM648" si="1827">AM647</f>
        <v>0</v>
      </c>
      <c r="AN648" s="407">
        <f t="shared" ref="AN648" si="1828">AN647</f>
        <v>0</v>
      </c>
      <c r="AO648" s="407">
        <f t="shared" ref="AO648" si="1829">AO647</f>
        <v>0</v>
      </c>
      <c r="AP648" s="407">
        <f t="shared" ref="AP648" si="1830">AP647</f>
        <v>0</v>
      </c>
      <c r="AQ648" s="407">
        <f t="shared" ref="AQ648" si="1831">AQ647</f>
        <v>0</v>
      </c>
      <c r="AR648" s="407">
        <f t="shared" ref="AR648" si="1832">AR647</f>
        <v>0</v>
      </c>
      <c r="AS648" s="308"/>
    </row>
    <row r="649" spans="1:45" ht="15.5" outlineLevel="1">
      <c r="A649" s="521"/>
      <c r="B649" s="311"/>
      <c r="C649" s="309"/>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88"/>
      <c r="AE649" s="412"/>
      <c r="AF649" s="413"/>
      <c r="AG649" s="412"/>
      <c r="AH649" s="412"/>
      <c r="AI649" s="412"/>
      <c r="AJ649" s="412"/>
      <c r="AK649" s="412"/>
      <c r="AL649" s="412"/>
      <c r="AM649" s="412"/>
      <c r="AN649" s="412"/>
      <c r="AO649" s="412"/>
      <c r="AP649" s="412"/>
      <c r="AQ649" s="412"/>
      <c r="AR649" s="412"/>
      <c r="AS649" s="310"/>
    </row>
    <row r="650" spans="1:45" ht="15.5" outlineLevel="1">
      <c r="A650" s="521">
        <v>8</v>
      </c>
      <c r="B650" s="424" t="s">
        <v>101</v>
      </c>
      <c r="C650" s="288" t="s">
        <v>25</v>
      </c>
      <c r="D650" s="292"/>
      <c r="E650" s="292"/>
      <c r="F650" s="292"/>
      <c r="G650" s="292"/>
      <c r="H650" s="292"/>
      <c r="I650" s="292"/>
      <c r="J650" s="292"/>
      <c r="K650" s="292"/>
      <c r="L650" s="292"/>
      <c r="M650" s="292"/>
      <c r="N650" s="292"/>
      <c r="O650" s="292"/>
      <c r="P650" s="292"/>
      <c r="Q650" s="292">
        <v>12</v>
      </c>
      <c r="R650" s="292"/>
      <c r="S650" s="292"/>
      <c r="T650" s="292"/>
      <c r="U650" s="292"/>
      <c r="V650" s="292"/>
      <c r="W650" s="292"/>
      <c r="X650" s="292"/>
      <c r="Y650" s="292"/>
      <c r="Z650" s="292"/>
      <c r="AA650" s="292"/>
      <c r="AB650" s="292"/>
      <c r="AC650" s="292"/>
      <c r="AD650" s="292"/>
      <c r="AE650" s="411"/>
      <c r="AF650" s="406"/>
      <c r="AG650" s="406"/>
      <c r="AH650" s="406"/>
      <c r="AI650" s="406"/>
      <c r="AJ650" s="406"/>
      <c r="AK650" s="406"/>
      <c r="AL650" s="411"/>
      <c r="AM650" s="411"/>
      <c r="AN650" s="411"/>
      <c r="AO650" s="411"/>
      <c r="AP650" s="411"/>
      <c r="AQ650" s="411"/>
      <c r="AR650" s="411"/>
      <c r="AS650" s="293">
        <f>SUM(AE650:AR650)</f>
        <v>0</v>
      </c>
    </row>
    <row r="651" spans="1:45" ht="15.5" outlineLevel="1">
      <c r="A651" s="521"/>
      <c r="B651" s="291" t="s">
        <v>309</v>
      </c>
      <c r="C651" s="288" t="s">
        <v>163</v>
      </c>
      <c r="D651" s="292"/>
      <c r="E651" s="292"/>
      <c r="F651" s="292"/>
      <c r="G651" s="292"/>
      <c r="H651" s="292"/>
      <c r="I651" s="292"/>
      <c r="J651" s="292"/>
      <c r="K651" s="292"/>
      <c r="L651" s="292"/>
      <c r="M651" s="292"/>
      <c r="N651" s="292"/>
      <c r="O651" s="292"/>
      <c r="P651" s="292"/>
      <c r="Q651" s="292">
        <f>Q650</f>
        <v>12</v>
      </c>
      <c r="R651" s="292"/>
      <c r="S651" s="292"/>
      <c r="T651" s="292"/>
      <c r="U651" s="292"/>
      <c r="V651" s="292"/>
      <c r="W651" s="292"/>
      <c r="X651" s="292"/>
      <c r="Y651" s="292"/>
      <c r="Z651" s="292"/>
      <c r="AA651" s="292"/>
      <c r="AB651" s="292"/>
      <c r="AC651" s="292"/>
      <c r="AD651" s="292"/>
      <c r="AE651" s="407">
        <f>AE650</f>
        <v>0</v>
      </c>
      <c r="AF651" s="407">
        <f t="shared" ref="AF651" si="1833">AF650</f>
        <v>0</v>
      </c>
      <c r="AG651" s="407">
        <f t="shared" ref="AG651" si="1834">AG650</f>
        <v>0</v>
      </c>
      <c r="AH651" s="407">
        <f t="shared" ref="AH651" si="1835">AH650</f>
        <v>0</v>
      </c>
      <c r="AI651" s="407">
        <f t="shared" ref="AI651" si="1836">AI650</f>
        <v>0</v>
      </c>
      <c r="AJ651" s="407">
        <f t="shared" ref="AJ651" si="1837">AJ650</f>
        <v>0</v>
      </c>
      <c r="AK651" s="407">
        <f t="shared" ref="AK651" si="1838">AK650</f>
        <v>0</v>
      </c>
      <c r="AL651" s="407">
        <f t="shared" ref="AL651" si="1839">AL650</f>
        <v>0</v>
      </c>
      <c r="AM651" s="407">
        <f t="shared" ref="AM651" si="1840">AM650</f>
        <v>0</v>
      </c>
      <c r="AN651" s="407">
        <f t="shared" ref="AN651" si="1841">AN650</f>
        <v>0</v>
      </c>
      <c r="AO651" s="407">
        <f t="shared" ref="AO651" si="1842">AO650</f>
        <v>0</v>
      </c>
      <c r="AP651" s="407">
        <f t="shared" ref="AP651" si="1843">AP650</f>
        <v>0</v>
      </c>
      <c r="AQ651" s="407">
        <f t="shared" ref="AQ651" si="1844">AQ650</f>
        <v>0</v>
      </c>
      <c r="AR651" s="407">
        <f t="shared" ref="AR651" si="1845">AR650</f>
        <v>0</v>
      </c>
      <c r="AS651" s="308"/>
    </row>
    <row r="652" spans="1:45" ht="15.5" outlineLevel="1">
      <c r="A652" s="521"/>
      <c r="B652" s="311"/>
      <c r="C652" s="309"/>
      <c r="D652" s="313"/>
      <c r="E652" s="313"/>
      <c r="F652" s="313"/>
      <c r="G652" s="313"/>
      <c r="H652" s="313"/>
      <c r="I652" s="313"/>
      <c r="J652" s="313"/>
      <c r="K652" s="313"/>
      <c r="L652" s="313"/>
      <c r="M652" s="313"/>
      <c r="N652" s="313"/>
      <c r="O652" s="313"/>
      <c r="P652" s="313"/>
      <c r="Q652" s="288"/>
      <c r="R652" s="313"/>
      <c r="S652" s="313"/>
      <c r="T652" s="313"/>
      <c r="U652" s="313"/>
      <c r="V652" s="313"/>
      <c r="W652" s="313"/>
      <c r="X652" s="313"/>
      <c r="Y652" s="313"/>
      <c r="Z652" s="313"/>
      <c r="AA652" s="313"/>
      <c r="AB652" s="313"/>
      <c r="AC652" s="313"/>
      <c r="AD652" s="313"/>
      <c r="AE652" s="412"/>
      <c r="AF652" s="413"/>
      <c r="AG652" s="412"/>
      <c r="AH652" s="412"/>
      <c r="AI652" s="412"/>
      <c r="AJ652" s="412"/>
      <c r="AK652" s="412"/>
      <c r="AL652" s="412"/>
      <c r="AM652" s="412"/>
      <c r="AN652" s="412"/>
      <c r="AO652" s="412"/>
      <c r="AP652" s="412"/>
      <c r="AQ652" s="412"/>
      <c r="AR652" s="412"/>
      <c r="AS652" s="310"/>
    </row>
    <row r="653" spans="1:45" ht="15.5" outlineLevel="1">
      <c r="A653" s="521">
        <v>9</v>
      </c>
      <c r="B653" s="424" t="s">
        <v>102</v>
      </c>
      <c r="C653" s="288" t="s">
        <v>25</v>
      </c>
      <c r="D653" s="292"/>
      <c r="E653" s="292"/>
      <c r="F653" s="292"/>
      <c r="G653" s="292"/>
      <c r="H653" s="292"/>
      <c r="I653" s="292"/>
      <c r="J653" s="292"/>
      <c r="K653" s="292"/>
      <c r="L653" s="292"/>
      <c r="M653" s="292"/>
      <c r="N653" s="292"/>
      <c r="O653" s="292"/>
      <c r="P653" s="292"/>
      <c r="Q653" s="292">
        <v>12</v>
      </c>
      <c r="R653" s="292"/>
      <c r="S653" s="292"/>
      <c r="T653" s="292"/>
      <c r="U653" s="292"/>
      <c r="V653" s="292"/>
      <c r="W653" s="292"/>
      <c r="X653" s="292"/>
      <c r="Y653" s="292"/>
      <c r="Z653" s="292"/>
      <c r="AA653" s="292"/>
      <c r="AB653" s="292"/>
      <c r="AC653" s="292"/>
      <c r="AD653" s="292"/>
      <c r="AE653" s="411"/>
      <c r="AF653" s="406"/>
      <c r="AG653" s="406"/>
      <c r="AH653" s="406"/>
      <c r="AI653" s="406"/>
      <c r="AJ653" s="406"/>
      <c r="AK653" s="406"/>
      <c r="AL653" s="411"/>
      <c r="AM653" s="411"/>
      <c r="AN653" s="411"/>
      <c r="AO653" s="411"/>
      <c r="AP653" s="411"/>
      <c r="AQ653" s="411"/>
      <c r="AR653" s="411"/>
      <c r="AS653" s="293">
        <f>SUM(AE653:AR653)</f>
        <v>0</v>
      </c>
    </row>
    <row r="654" spans="1:45" ht="15.5" outlineLevel="1">
      <c r="A654" s="521"/>
      <c r="B654" s="291" t="s">
        <v>309</v>
      </c>
      <c r="C654" s="288" t="s">
        <v>163</v>
      </c>
      <c r="D654" s="292"/>
      <c r="E654" s="292"/>
      <c r="F654" s="292"/>
      <c r="G654" s="292"/>
      <c r="H654" s="292"/>
      <c r="I654" s="292"/>
      <c r="J654" s="292"/>
      <c r="K654" s="292"/>
      <c r="L654" s="292"/>
      <c r="M654" s="292"/>
      <c r="N654" s="292"/>
      <c r="O654" s="292"/>
      <c r="P654" s="292"/>
      <c r="Q654" s="292">
        <f>Q653</f>
        <v>12</v>
      </c>
      <c r="R654" s="292"/>
      <c r="S654" s="292"/>
      <c r="T654" s="292"/>
      <c r="U654" s="292"/>
      <c r="V654" s="292"/>
      <c r="W654" s="292"/>
      <c r="X654" s="292"/>
      <c r="Y654" s="292"/>
      <c r="Z654" s="292"/>
      <c r="AA654" s="292"/>
      <c r="AB654" s="292"/>
      <c r="AC654" s="292"/>
      <c r="AD654" s="292"/>
      <c r="AE654" s="407">
        <f>AE653</f>
        <v>0</v>
      </c>
      <c r="AF654" s="407">
        <f t="shared" ref="AF654" si="1846">AF653</f>
        <v>0</v>
      </c>
      <c r="AG654" s="407">
        <f t="shared" ref="AG654" si="1847">AG653</f>
        <v>0</v>
      </c>
      <c r="AH654" s="407">
        <f t="shared" ref="AH654" si="1848">AH653</f>
        <v>0</v>
      </c>
      <c r="AI654" s="407">
        <f t="shared" ref="AI654" si="1849">AI653</f>
        <v>0</v>
      </c>
      <c r="AJ654" s="407">
        <f t="shared" ref="AJ654" si="1850">AJ653</f>
        <v>0</v>
      </c>
      <c r="AK654" s="407">
        <f t="shared" ref="AK654" si="1851">AK653</f>
        <v>0</v>
      </c>
      <c r="AL654" s="407">
        <f t="shared" ref="AL654" si="1852">AL653</f>
        <v>0</v>
      </c>
      <c r="AM654" s="407">
        <f t="shared" ref="AM654" si="1853">AM653</f>
        <v>0</v>
      </c>
      <c r="AN654" s="407">
        <f t="shared" ref="AN654" si="1854">AN653</f>
        <v>0</v>
      </c>
      <c r="AO654" s="407">
        <f t="shared" ref="AO654" si="1855">AO653</f>
        <v>0</v>
      </c>
      <c r="AP654" s="407">
        <f t="shared" ref="AP654" si="1856">AP653</f>
        <v>0</v>
      </c>
      <c r="AQ654" s="407">
        <f t="shared" ref="AQ654" si="1857">AQ653</f>
        <v>0</v>
      </c>
      <c r="AR654" s="407">
        <f t="shared" ref="AR654" si="1858">AR653</f>
        <v>0</v>
      </c>
      <c r="AS654" s="308"/>
    </row>
    <row r="655" spans="1:45" ht="15.5" outlineLevel="1">
      <c r="A655" s="521"/>
      <c r="B655" s="311"/>
      <c r="C655" s="309"/>
      <c r="D655" s="313"/>
      <c r="E655" s="313"/>
      <c r="F655" s="313"/>
      <c r="G655" s="313"/>
      <c r="H655" s="313"/>
      <c r="I655" s="313"/>
      <c r="J655" s="313"/>
      <c r="K655" s="313"/>
      <c r="L655" s="313"/>
      <c r="M655" s="313"/>
      <c r="N655" s="313"/>
      <c r="O655" s="313"/>
      <c r="P655" s="313"/>
      <c r="Q655" s="288"/>
      <c r="R655" s="313"/>
      <c r="S655" s="313"/>
      <c r="T655" s="313"/>
      <c r="U655" s="313"/>
      <c r="V655" s="313"/>
      <c r="W655" s="313"/>
      <c r="X655" s="313"/>
      <c r="Y655" s="313"/>
      <c r="Z655" s="313"/>
      <c r="AA655" s="313"/>
      <c r="AB655" s="313"/>
      <c r="AC655" s="313"/>
      <c r="AD655" s="313"/>
      <c r="AE655" s="412"/>
      <c r="AF655" s="412"/>
      <c r="AG655" s="412"/>
      <c r="AH655" s="412"/>
      <c r="AI655" s="412"/>
      <c r="AJ655" s="412"/>
      <c r="AK655" s="412"/>
      <c r="AL655" s="412"/>
      <c r="AM655" s="412"/>
      <c r="AN655" s="412"/>
      <c r="AO655" s="412"/>
      <c r="AP655" s="412"/>
      <c r="AQ655" s="412"/>
      <c r="AR655" s="412"/>
      <c r="AS655" s="310"/>
    </row>
    <row r="656" spans="1:45" ht="15.5" outlineLevel="1">
      <c r="A656" s="521">
        <v>10</v>
      </c>
      <c r="B656" s="424" t="s">
        <v>103</v>
      </c>
      <c r="C656" s="288" t="s">
        <v>25</v>
      </c>
      <c r="D656" s="292"/>
      <c r="E656" s="292"/>
      <c r="F656" s="292"/>
      <c r="G656" s="292"/>
      <c r="H656" s="292"/>
      <c r="I656" s="292"/>
      <c r="J656" s="292"/>
      <c r="K656" s="292"/>
      <c r="L656" s="292"/>
      <c r="M656" s="292"/>
      <c r="N656" s="292"/>
      <c r="O656" s="292"/>
      <c r="P656" s="292"/>
      <c r="Q656" s="292">
        <v>3</v>
      </c>
      <c r="R656" s="292"/>
      <c r="S656" s="292"/>
      <c r="T656" s="292"/>
      <c r="U656" s="292"/>
      <c r="V656" s="292"/>
      <c r="W656" s="292"/>
      <c r="X656" s="292"/>
      <c r="Y656" s="292"/>
      <c r="Z656" s="292"/>
      <c r="AA656" s="292"/>
      <c r="AB656" s="292"/>
      <c r="AC656" s="292"/>
      <c r="AD656" s="292"/>
      <c r="AE656" s="411"/>
      <c r="AF656" s="406"/>
      <c r="AG656" s="406"/>
      <c r="AH656" s="406"/>
      <c r="AI656" s="406"/>
      <c r="AJ656" s="406"/>
      <c r="AK656" s="406"/>
      <c r="AL656" s="411"/>
      <c r="AM656" s="411"/>
      <c r="AN656" s="411"/>
      <c r="AO656" s="411"/>
      <c r="AP656" s="411"/>
      <c r="AQ656" s="411"/>
      <c r="AR656" s="411"/>
      <c r="AS656" s="293">
        <f>SUM(AE656:AR656)</f>
        <v>0</v>
      </c>
    </row>
    <row r="657" spans="1:46" ht="15.5" outlineLevel="1">
      <c r="A657" s="521"/>
      <c r="B657" s="291" t="s">
        <v>309</v>
      </c>
      <c r="C657" s="288" t="s">
        <v>163</v>
      </c>
      <c r="D657" s="292"/>
      <c r="E657" s="292"/>
      <c r="F657" s="292"/>
      <c r="G657" s="292"/>
      <c r="H657" s="292"/>
      <c r="I657" s="292"/>
      <c r="J657" s="292"/>
      <c r="K657" s="292"/>
      <c r="L657" s="292"/>
      <c r="M657" s="292"/>
      <c r="N657" s="292"/>
      <c r="O657" s="292"/>
      <c r="P657" s="292"/>
      <c r="Q657" s="292">
        <f>Q656</f>
        <v>3</v>
      </c>
      <c r="R657" s="292"/>
      <c r="S657" s="292"/>
      <c r="T657" s="292"/>
      <c r="U657" s="292"/>
      <c r="V657" s="292"/>
      <c r="W657" s="292"/>
      <c r="X657" s="292"/>
      <c r="Y657" s="292"/>
      <c r="Z657" s="292"/>
      <c r="AA657" s="292"/>
      <c r="AB657" s="292"/>
      <c r="AC657" s="292"/>
      <c r="AD657" s="292"/>
      <c r="AE657" s="407">
        <f>AE656</f>
        <v>0</v>
      </c>
      <c r="AF657" s="407">
        <f t="shared" ref="AF657" si="1859">AF656</f>
        <v>0</v>
      </c>
      <c r="AG657" s="407">
        <f t="shared" ref="AG657" si="1860">AG656</f>
        <v>0</v>
      </c>
      <c r="AH657" s="407">
        <f t="shared" ref="AH657" si="1861">AH656</f>
        <v>0</v>
      </c>
      <c r="AI657" s="407">
        <f t="shared" ref="AI657" si="1862">AI656</f>
        <v>0</v>
      </c>
      <c r="AJ657" s="407">
        <f t="shared" ref="AJ657" si="1863">AJ656</f>
        <v>0</v>
      </c>
      <c r="AK657" s="407">
        <f t="shared" ref="AK657" si="1864">AK656</f>
        <v>0</v>
      </c>
      <c r="AL657" s="407">
        <f t="shared" ref="AL657" si="1865">AL656</f>
        <v>0</v>
      </c>
      <c r="AM657" s="407">
        <f t="shared" ref="AM657" si="1866">AM656</f>
        <v>0</v>
      </c>
      <c r="AN657" s="407">
        <f t="shared" ref="AN657" si="1867">AN656</f>
        <v>0</v>
      </c>
      <c r="AO657" s="407">
        <f t="shared" ref="AO657" si="1868">AO656</f>
        <v>0</v>
      </c>
      <c r="AP657" s="407">
        <f t="shared" ref="AP657" si="1869">AP656</f>
        <v>0</v>
      </c>
      <c r="AQ657" s="407">
        <f t="shared" ref="AQ657" si="1870">AQ656</f>
        <v>0</v>
      </c>
      <c r="AR657" s="407">
        <f t="shared" ref="AR657" si="1871">AR656</f>
        <v>0</v>
      </c>
      <c r="AS657" s="308"/>
    </row>
    <row r="658" spans="1:46" ht="15.5" outlineLevel="1">
      <c r="A658" s="521"/>
      <c r="B658" s="311"/>
      <c r="C658" s="309"/>
      <c r="D658" s="313"/>
      <c r="E658" s="313"/>
      <c r="F658" s="313"/>
      <c r="G658" s="313"/>
      <c r="H658" s="313"/>
      <c r="I658" s="313"/>
      <c r="J658" s="313"/>
      <c r="K658" s="313"/>
      <c r="L658" s="313"/>
      <c r="M658" s="313"/>
      <c r="N658" s="313"/>
      <c r="O658" s="313"/>
      <c r="P658" s="313"/>
      <c r="Q658" s="288"/>
      <c r="R658" s="313"/>
      <c r="S658" s="313"/>
      <c r="T658" s="313"/>
      <c r="U658" s="313"/>
      <c r="V658" s="313"/>
      <c r="W658" s="313"/>
      <c r="X658" s="313"/>
      <c r="Y658" s="313"/>
      <c r="Z658" s="313"/>
      <c r="AA658" s="313"/>
      <c r="AB658" s="313"/>
      <c r="AC658" s="313"/>
      <c r="AD658" s="313"/>
      <c r="AE658" s="412"/>
      <c r="AF658" s="413"/>
      <c r="AG658" s="412"/>
      <c r="AH658" s="412"/>
      <c r="AI658" s="412"/>
      <c r="AJ658" s="412"/>
      <c r="AK658" s="412"/>
      <c r="AL658" s="412"/>
      <c r="AM658" s="412"/>
      <c r="AN658" s="412"/>
      <c r="AO658" s="412"/>
      <c r="AP658" s="412"/>
      <c r="AQ658" s="412"/>
      <c r="AR658" s="412"/>
      <c r="AS658" s="310"/>
    </row>
    <row r="659" spans="1:46" ht="15.5" outlineLevel="1">
      <c r="A659" s="521"/>
      <c r="B659" s="285" t="s">
        <v>10</v>
      </c>
      <c r="C659" s="286"/>
      <c r="D659" s="286"/>
      <c r="E659" s="286"/>
      <c r="F659" s="286"/>
      <c r="G659" s="286"/>
      <c r="H659" s="286"/>
      <c r="I659" s="286"/>
      <c r="J659" s="286"/>
      <c r="K659" s="286"/>
      <c r="L659" s="286"/>
      <c r="M659" s="286"/>
      <c r="N659" s="286"/>
      <c r="O659" s="286"/>
      <c r="P659" s="286"/>
      <c r="Q659" s="287"/>
      <c r="R659" s="286"/>
      <c r="S659" s="286"/>
      <c r="T659" s="286"/>
      <c r="U659" s="286"/>
      <c r="V659" s="286"/>
      <c r="W659" s="286"/>
      <c r="X659" s="286"/>
      <c r="Y659" s="286"/>
      <c r="Z659" s="286"/>
      <c r="AA659" s="286"/>
      <c r="AB659" s="286"/>
      <c r="AC659" s="286"/>
      <c r="AD659" s="286"/>
      <c r="AE659" s="410"/>
      <c r="AF659" s="410"/>
      <c r="AG659" s="410"/>
      <c r="AH659" s="410"/>
      <c r="AI659" s="410"/>
      <c r="AJ659" s="410"/>
      <c r="AK659" s="410"/>
      <c r="AL659" s="410"/>
      <c r="AM659" s="410"/>
      <c r="AN659" s="410"/>
      <c r="AO659" s="410"/>
      <c r="AP659" s="410"/>
      <c r="AQ659" s="410"/>
      <c r="AR659" s="410"/>
      <c r="AS659" s="289"/>
    </row>
    <row r="660" spans="1:46" ht="31" outlineLevel="1">
      <c r="A660" s="521">
        <v>11</v>
      </c>
      <c r="B660" s="424" t="s">
        <v>104</v>
      </c>
      <c r="C660" s="288" t="s">
        <v>25</v>
      </c>
      <c r="D660" s="292"/>
      <c r="E660" s="292"/>
      <c r="F660" s="292"/>
      <c r="G660" s="292"/>
      <c r="H660" s="292"/>
      <c r="I660" s="292"/>
      <c r="J660" s="292"/>
      <c r="K660" s="292"/>
      <c r="L660" s="292"/>
      <c r="M660" s="292"/>
      <c r="N660" s="292"/>
      <c r="O660" s="292"/>
      <c r="P660" s="292"/>
      <c r="Q660" s="292">
        <v>12</v>
      </c>
      <c r="R660" s="292"/>
      <c r="S660" s="292"/>
      <c r="T660" s="292"/>
      <c r="U660" s="292"/>
      <c r="V660" s="292"/>
      <c r="W660" s="292"/>
      <c r="X660" s="292"/>
      <c r="Y660" s="292"/>
      <c r="Z660" s="292"/>
      <c r="AA660" s="292"/>
      <c r="AB660" s="292"/>
      <c r="AC660" s="292"/>
      <c r="AD660" s="292"/>
      <c r="AE660" s="422"/>
      <c r="AF660" s="406"/>
      <c r="AG660" s="406"/>
      <c r="AH660" s="406"/>
      <c r="AI660" s="406"/>
      <c r="AJ660" s="406"/>
      <c r="AK660" s="406"/>
      <c r="AL660" s="411"/>
      <c r="AM660" s="411"/>
      <c r="AN660" s="411"/>
      <c r="AO660" s="411"/>
      <c r="AP660" s="411"/>
      <c r="AQ660" s="411"/>
      <c r="AR660" s="411"/>
      <c r="AS660" s="293">
        <f>SUM(AE660:AR660)</f>
        <v>0</v>
      </c>
    </row>
    <row r="661" spans="1:46" ht="15.5" outlineLevel="1">
      <c r="A661" s="521"/>
      <c r="B661" s="291" t="s">
        <v>309</v>
      </c>
      <c r="C661" s="288" t="s">
        <v>163</v>
      </c>
      <c r="D661" s="292"/>
      <c r="E661" s="292"/>
      <c r="F661" s="292"/>
      <c r="G661" s="292"/>
      <c r="H661" s="292"/>
      <c r="I661" s="292"/>
      <c r="J661" s="292"/>
      <c r="K661" s="292"/>
      <c r="L661" s="292"/>
      <c r="M661" s="292"/>
      <c r="N661" s="292"/>
      <c r="O661" s="292"/>
      <c r="P661" s="292"/>
      <c r="Q661" s="292">
        <f>Q660</f>
        <v>12</v>
      </c>
      <c r="R661" s="292"/>
      <c r="S661" s="292"/>
      <c r="T661" s="292"/>
      <c r="U661" s="292"/>
      <c r="V661" s="292"/>
      <c r="W661" s="292"/>
      <c r="X661" s="292"/>
      <c r="Y661" s="292"/>
      <c r="Z661" s="292"/>
      <c r="AA661" s="292"/>
      <c r="AB661" s="292"/>
      <c r="AC661" s="292"/>
      <c r="AD661" s="292"/>
      <c r="AE661" s="407">
        <f>AE660</f>
        <v>0</v>
      </c>
      <c r="AF661" s="407">
        <f t="shared" ref="AF661" si="1872">AF660</f>
        <v>0</v>
      </c>
      <c r="AG661" s="407">
        <f t="shared" ref="AG661" si="1873">AG660</f>
        <v>0</v>
      </c>
      <c r="AH661" s="407">
        <f t="shared" ref="AH661" si="1874">AH660</f>
        <v>0</v>
      </c>
      <c r="AI661" s="407">
        <f t="shared" ref="AI661" si="1875">AI660</f>
        <v>0</v>
      </c>
      <c r="AJ661" s="407">
        <f t="shared" ref="AJ661" si="1876">AJ660</f>
        <v>0</v>
      </c>
      <c r="AK661" s="407">
        <f t="shared" ref="AK661" si="1877">AK660</f>
        <v>0</v>
      </c>
      <c r="AL661" s="407">
        <f t="shared" ref="AL661" si="1878">AL660</f>
        <v>0</v>
      </c>
      <c r="AM661" s="407">
        <f t="shared" ref="AM661" si="1879">AM660</f>
        <v>0</v>
      </c>
      <c r="AN661" s="407">
        <f t="shared" ref="AN661" si="1880">AN660</f>
        <v>0</v>
      </c>
      <c r="AO661" s="407">
        <f t="shared" ref="AO661" si="1881">AO660</f>
        <v>0</v>
      </c>
      <c r="AP661" s="407">
        <f t="shared" ref="AP661" si="1882">AP660</f>
        <v>0</v>
      </c>
      <c r="AQ661" s="407">
        <f t="shared" ref="AQ661" si="1883">AQ660</f>
        <v>0</v>
      </c>
      <c r="AR661" s="407">
        <f t="shared" ref="AR661" si="1884">AR660</f>
        <v>0</v>
      </c>
      <c r="AS661" s="294"/>
    </row>
    <row r="662" spans="1:46" ht="15.5" outlineLevel="1">
      <c r="A662" s="521"/>
      <c r="B662" s="312"/>
      <c r="C662" s="302"/>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88"/>
      <c r="AE662" s="408"/>
      <c r="AF662" s="417"/>
      <c r="AG662" s="417"/>
      <c r="AH662" s="417"/>
      <c r="AI662" s="417"/>
      <c r="AJ662" s="417"/>
      <c r="AK662" s="417"/>
      <c r="AL662" s="417"/>
      <c r="AM662" s="417"/>
      <c r="AN662" s="417"/>
      <c r="AO662" s="417"/>
      <c r="AP662" s="417"/>
      <c r="AQ662" s="417"/>
      <c r="AR662" s="417"/>
      <c r="AS662" s="303"/>
    </row>
    <row r="663" spans="1:46" ht="31" outlineLevel="1">
      <c r="A663" s="521">
        <v>12</v>
      </c>
      <c r="B663" s="424" t="s">
        <v>105</v>
      </c>
      <c r="C663" s="288" t="s">
        <v>25</v>
      </c>
      <c r="D663" s="292"/>
      <c r="E663" s="292"/>
      <c r="F663" s="292"/>
      <c r="G663" s="292"/>
      <c r="H663" s="292"/>
      <c r="I663" s="292"/>
      <c r="J663" s="292"/>
      <c r="K663" s="292"/>
      <c r="L663" s="292"/>
      <c r="M663" s="292"/>
      <c r="N663" s="292"/>
      <c r="O663" s="292"/>
      <c r="P663" s="292"/>
      <c r="Q663" s="292">
        <v>12</v>
      </c>
      <c r="R663" s="292"/>
      <c r="S663" s="292"/>
      <c r="T663" s="292"/>
      <c r="U663" s="292"/>
      <c r="V663" s="292"/>
      <c r="W663" s="292"/>
      <c r="X663" s="292"/>
      <c r="Y663" s="292"/>
      <c r="Z663" s="292"/>
      <c r="AA663" s="292"/>
      <c r="AB663" s="292"/>
      <c r="AC663" s="292"/>
      <c r="AD663" s="292"/>
      <c r="AE663" s="406"/>
      <c r="AF663" s="406"/>
      <c r="AG663" s="406"/>
      <c r="AH663" s="406"/>
      <c r="AI663" s="406"/>
      <c r="AJ663" s="406"/>
      <c r="AK663" s="406"/>
      <c r="AL663" s="411"/>
      <c r="AM663" s="411"/>
      <c r="AN663" s="411"/>
      <c r="AO663" s="411"/>
      <c r="AP663" s="411"/>
      <c r="AQ663" s="411"/>
      <c r="AR663" s="411"/>
      <c r="AS663" s="293">
        <f>SUM(AE663:AR663)</f>
        <v>0</v>
      </c>
    </row>
    <row r="664" spans="1:46" ht="15.5" outlineLevel="1">
      <c r="A664" s="521"/>
      <c r="B664" s="291" t="s">
        <v>309</v>
      </c>
      <c r="C664" s="288" t="s">
        <v>163</v>
      </c>
      <c r="D664" s="292"/>
      <c r="E664" s="292"/>
      <c r="F664" s="292"/>
      <c r="G664" s="292"/>
      <c r="H664" s="292"/>
      <c r="I664" s="292"/>
      <c r="J664" s="292"/>
      <c r="K664" s="292"/>
      <c r="L664" s="292"/>
      <c r="M664" s="292"/>
      <c r="N664" s="292"/>
      <c r="O664" s="292"/>
      <c r="P664" s="292"/>
      <c r="Q664" s="292">
        <f>Q663</f>
        <v>12</v>
      </c>
      <c r="R664" s="292"/>
      <c r="S664" s="292"/>
      <c r="T664" s="292"/>
      <c r="U664" s="292"/>
      <c r="V664" s="292"/>
      <c r="W664" s="292"/>
      <c r="X664" s="292"/>
      <c r="Y664" s="292"/>
      <c r="Z664" s="292"/>
      <c r="AA664" s="292"/>
      <c r="AB664" s="292"/>
      <c r="AC664" s="292"/>
      <c r="AD664" s="292"/>
      <c r="AE664" s="407">
        <f>AE663</f>
        <v>0</v>
      </c>
      <c r="AF664" s="407">
        <f t="shared" ref="AF664" si="1885">AF663</f>
        <v>0</v>
      </c>
      <c r="AG664" s="407">
        <f t="shared" ref="AG664" si="1886">AG663</f>
        <v>0</v>
      </c>
      <c r="AH664" s="407">
        <f t="shared" ref="AH664" si="1887">AH663</f>
        <v>0</v>
      </c>
      <c r="AI664" s="407">
        <f t="shared" ref="AI664" si="1888">AI663</f>
        <v>0</v>
      </c>
      <c r="AJ664" s="407">
        <f t="shared" ref="AJ664" si="1889">AJ663</f>
        <v>0</v>
      </c>
      <c r="AK664" s="407">
        <f t="shared" ref="AK664" si="1890">AK663</f>
        <v>0</v>
      </c>
      <c r="AL664" s="407">
        <f t="shared" ref="AL664" si="1891">AL663</f>
        <v>0</v>
      </c>
      <c r="AM664" s="407">
        <f t="shared" ref="AM664" si="1892">AM663</f>
        <v>0</v>
      </c>
      <c r="AN664" s="407">
        <f t="shared" ref="AN664" si="1893">AN663</f>
        <v>0</v>
      </c>
      <c r="AO664" s="407">
        <f t="shared" ref="AO664" si="1894">AO663</f>
        <v>0</v>
      </c>
      <c r="AP664" s="407">
        <f t="shared" ref="AP664" si="1895">AP663</f>
        <v>0</v>
      </c>
      <c r="AQ664" s="407">
        <f t="shared" ref="AQ664" si="1896">AQ663</f>
        <v>0</v>
      </c>
      <c r="AR664" s="407">
        <f t="shared" ref="AR664" si="1897">AR663</f>
        <v>0</v>
      </c>
      <c r="AS664" s="294"/>
    </row>
    <row r="665" spans="1:46" ht="15.5" outlineLevel="1">
      <c r="A665" s="521"/>
      <c r="B665" s="312"/>
      <c r="C665" s="302"/>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88"/>
      <c r="AE665" s="418"/>
      <c r="AF665" s="418"/>
      <c r="AG665" s="408"/>
      <c r="AH665" s="408"/>
      <c r="AI665" s="408"/>
      <c r="AJ665" s="408"/>
      <c r="AK665" s="408"/>
      <c r="AL665" s="408"/>
      <c r="AM665" s="408"/>
      <c r="AN665" s="408"/>
      <c r="AO665" s="408"/>
      <c r="AP665" s="408"/>
      <c r="AQ665" s="408"/>
      <c r="AR665" s="408"/>
      <c r="AS665" s="303"/>
    </row>
    <row r="666" spans="1:46" ht="31" outlineLevel="1">
      <c r="A666" s="521">
        <v>13</v>
      </c>
      <c r="B666" s="424" t="s">
        <v>106</v>
      </c>
      <c r="C666" s="288" t="s">
        <v>25</v>
      </c>
      <c r="D666" s="292"/>
      <c r="E666" s="292"/>
      <c r="F666" s="292"/>
      <c r="G666" s="292"/>
      <c r="H666" s="292"/>
      <c r="I666" s="292"/>
      <c r="J666" s="292"/>
      <c r="K666" s="292"/>
      <c r="L666" s="292"/>
      <c r="M666" s="292"/>
      <c r="N666" s="292"/>
      <c r="O666" s="292"/>
      <c r="P666" s="292"/>
      <c r="Q666" s="292">
        <v>12</v>
      </c>
      <c r="R666" s="292"/>
      <c r="S666" s="292"/>
      <c r="T666" s="292"/>
      <c r="U666" s="292"/>
      <c r="V666" s="292"/>
      <c r="W666" s="292"/>
      <c r="X666" s="292"/>
      <c r="Y666" s="292"/>
      <c r="Z666" s="292"/>
      <c r="AA666" s="292"/>
      <c r="AB666" s="292"/>
      <c r="AC666" s="292"/>
      <c r="AD666" s="292"/>
      <c r="AE666" s="406"/>
      <c r="AF666" s="406"/>
      <c r="AG666" s="406"/>
      <c r="AH666" s="406"/>
      <c r="AI666" s="406"/>
      <c r="AJ666" s="406"/>
      <c r="AK666" s="406"/>
      <c r="AL666" s="411"/>
      <c r="AM666" s="411"/>
      <c r="AN666" s="411"/>
      <c r="AO666" s="411"/>
      <c r="AP666" s="411"/>
      <c r="AQ666" s="411"/>
      <c r="AR666" s="411"/>
      <c r="AS666" s="293">
        <f>SUM(AE666:AR666)</f>
        <v>0</v>
      </c>
    </row>
    <row r="667" spans="1:46" ht="15.5" outlineLevel="1">
      <c r="A667" s="521"/>
      <c r="B667" s="291" t="s">
        <v>309</v>
      </c>
      <c r="C667" s="288" t="s">
        <v>163</v>
      </c>
      <c r="D667" s="292"/>
      <c r="E667" s="292"/>
      <c r="F667" s="292"/>
      <c r="G667" s="292"/>
      <c r="H667" s="292"/>
      <c r="I667" s="292"/>
      <c r="J667" s="292"/>
      <c r="K667" s="292"/>
      <c r="L667" s="292"/>
      <c r="M667" s="292"/>
      <c r="N667" s="292"/>
      <c r="O667" s="292"/>
      <c r="P667" s="292"/>
      <c r="Q667" s="292">
        <f>Q666</f>
        <v>12</v>
      </c>
      <c r="R667" s="292"/>
      <c r="S667" s="292"/>
      <c r="T667" s="292"/>
      <c r="U667" s="292"/>
      <c r="V667" s="292"/>
      <c r="W667" s="292"/>
      <c r="X667" s="292"/>
      <c r="Y667" s="292"/>
      <c r="Z667" s="292"/>
      <c r="AA667" s="292"/>
      <c r="AB667" s="292"/>
      <c r="AC667" s="292"/>
      <c r="AD667" s="292"/>
      <c r="AE667" s="407">
        <f>AE666</f>
        <v>0</v>
      </c>
      <c r="AF667" s="407">
        <f t="shared" ref="AF667" si="1898">AF666</f>
        <v>0</v>
      </c>
      <c r="AG667" s="407">
        <f t="shared" ref="AG667" si="1899">AG666</f>
        <v>0</v>
      </c>
      <c r="AH667" s="407">
        <f t="shared" ref="AH667" si="1900">AH666</f>
        <v>0</v>
      </c>
      <c r="AI667" s="407">
        <f t="shared" ref="AI667" si="1901">AI666</f>
        <v>0</v>
      </c>
      <c r="AJ667" s="407">
        <f t="shared" ref="AJ667" si="1902">AJ666</f>
        <v>0</v>
      </c>
      <c r="AK667" s="407">
        <f t="shared" ref="AK667" si="1903">AK666</f>
        <v>0</v>
      </c>
      <c r="AL667" s="407">
        <f t="shared" ref="AL667" si="1904">AL666</f>
        <v>0</v>
      </c>
      <c r="AM667" s="407">
        <f t="shared" ref="AM667" si="1905">AM666</f>
        <v>0</v>
      </c>
      <c r="AN667" s="407">
        <f t="shared" ref="AN667" si="1906">AN666</f>
        <v>0</v>
      </c>
      <c r="AO667" s="407">
        <f t="shared" ref="AO667" si="1907">AO666</f>
        <v>0</v>
      </c>
      <c r="AP667" s="407">
        <f t="shared" ref="AP667" si="1908">AP666</f>
        <v>0</v>
      </c>
      <c r="AQ667" s="407">
        <f t="shared" ref="AQ667" si="1909">AQ666</f>
        <v>0</v>
      </c>
      <c r="AR667" s="407">
        <f t="shared" ref="AR667" si="1910">AR666</f>
        <v>0</v>
      </c>
      <c r="AS667" s="303"/>
    </row>
    <row r="668" spans="1:46" ht="15.5" outlineLevel="1">
      <c r="A668" s="521"/>
      <c r="B668" s="312"/>
      <c r="C668" s="302"/>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408"/>
      <c r="AF668" s="408"/>
      <c r="AG668" s="408"/>
      <c r="AH668" s="408"/>
      <c r="AI668" s="408"/>
      <c r="AJ668" s="408"/>
      <c r="AK668" s="408"/>
      <c r="AL668" s="408"/>
      <c r="AM668" s="408"/>
      <c r="AN668" s="408"/>
      <c r="AO668" s="408"/>
      <c r="AP668" s="408"/>
      <c r="AQ668" s="408"/>
      <c r="AR668" s="408"/>
      <c r="AS668" s="303"/>
    </row>
    <row r="669" spans="1:46" ht="15.5" outlineLevel="1">
      <c r="A669" s="521"/>
      <c r="B669" s="285" t="s">
        <v>107</v>
      </c>
      <c r="C669" s="286"/>
      <c r="D669" s="287"/>
      <c r="E669" s="287"/>
      <c r="F669" s="287"/>
      <c r="G669" s="287"/>
      <c r="H669" s="287"/>
      <c r="I669" s="287"/>
      <c r="J669" s="287"/>
      <c r="K669" s="287"/>
      <c r="L669" s="287"/>
      <c r="M669" s="287"/>
      <c r="N669" s="287"/>
      <c r="O669" s="287"/>
      <c r="P669" s="287"/>
      <c r="Q669" s="287"/>
      <c r="R669" s="287"/>
      <c r="S669" s="286"/>
      <c r="T669" s="286"/>
      <c r="U669" s="286"/>
      <c r="V669" s="286"/>
      <c r="W669" s="286"/>
      <c r="X669" s="286"/>
      <c r="Y669" s="286"/>
      <c r="Z669" s="286"/>
      <c r="AA669" s="286"/>
      <c r="AB669" s="286"/>
      <c r="AC669" s="286"/>
      <c r="AD669" s="286"/>
      <c r="AE669" s="410"/>
      <c r="AF669" s="410"/>
      <c r="AG669" s="410"/>
      <c r="AH669" s="410"/>
      <c r="AI669" s="410"/>
      <c r="AJ669" s="410"/>
      <c r="AK669" s="410"/>
      <c r="AL669" s="410"/>
      <c r="AM669" s="410"/>
      <c r="AN669" s="410"/>
      <c r="AO669" s="410"/>
      <c r="AP669" s="410"/>
      <c r="AQ669" s="410"/>
      <c r="AR669" s="410"/>
      <c r="AS669" s="289"/>
    </row>
    <row r="670" spans="1:46" ht="15.5" outlineLevel="1">
      <c r="A670" s="521">
        <v>14</v>
      </c>
      <c r="B670" s="312" t="s">
        <v>108</v>
      </c>
      <c r="C670" s="288" t="s">
        <v>25</v>
      </c>
      <c r="D670" s="292"/>
      <c r="E670" s="292"/>
      <c r="F670" s="292"/>
      <c r="G670" s="292"/>
      <c r="H670" s="292"/>
      <c r="I670" s="292"/>
      <c r="J670" s="292"/>
      <c r="K670" s="292"/>
      <c r="L670" s="292"/>
      <c r="M670" s="292"/>
      <c r="N670" s="292"/>
      <c r="O670" s="292"/>
      <c r="P670" s="292"/>
      <c r="Q670" s="292">
        <v>12</v>
      </c>
      <c r="R670" s="292"/>
      <c r="S670" s="292"/>
      <c r="T670" s="292"/>
      <c r="U670" s="292"/>
      <c r="V670" s="292"/>
      <c r="W670" s="292"/>
      <c r="X670" s="292"/>
      <c r="Y670" s="292"/>
      <c r="Z670" s="292"/>
      <c r="AA670" s="292"/>
      <c r="AB670" s="292"/>
      <c r="AC670" s="292"/>
      <c r="AD670" s="292"/>
      <c r="AE670" s="406"/>
      <c r="AF670" s="406"/>
      <c r="AG670" s="406"/>
      <c r="AH670" s="406"/>
      <c r="AI670" s="406"/>
      <c r="AJ670" s="406"/>
      <c r="AK670" s="406"/>
      <c r="AL670" s="406"/>
      <c r="AM670" s="406"/>
      <c r="AN670" s="406"/>
      <c r="AO670" s="406"/>
      <c r="AP670" s="406"/>
      <c r="AQ670" s="406"/>
      <c r="AR670" s="406"/>
      <c r="AS670" s="293">
        <f>SUM(AE670:AR670)</f>
        <v>0</v>
      </c>
    </row>
    <row r="671" spans="1:46" ht="15.5" outlineLevel="1">
      <c r="A671" s="521"/>
      <c r="B671" s="291" t="s">
        <v>309</v>
      </c>
      <c r="C671" s="288" t="s">
        <v>163</v>
      </c>
      <c r="D671" s="292"/>
      <c r="E671" s="292"/>
      <c r="F671" s="292"/>
      <c r="G671" s="292"/>
      <c r="H671" s="292"/>
      <c r="I671" s="292"/>
      <c r="J671" s="292"/>
      <c r="K671" s="292"/>
      <c r="L671" s="292"/>
      <c r="M671" s="292"/>
      <c r="N671" s="292"/>
      <c r="O671" s="292"/>
      <c r="P671" s="292"/>
      <c r="Q671" s="292">
        <f>Q670</f>
        <v>12</v>
      </c>
      <c r="R671" s="292"/>
      <c r="S671" s="292"/>
      <c r="T671" s="292"/>
      <c r="U671" s="292"/>
      <c r="V671" s="292"/>
      <c r="W671" s="292"/>
      <c r="X671" s="292"/>
      <c r="Y671" s="292"/>
      <c r="Z671" s="292"/>
      <c r="AA671" s="292"/>
      <c r="AB671" s="292"/>
      <c r="AC671" s="292"/>
      <c r="AD671" s="292"/>
      <c r="AE671" s="407">
        <f>AE670</f>
        <v>0</v>
      </c>
      <c r="AF671" s="407">
        <f t="shared" ref="AF671" si="1911">AF670</f>
        <v>0</v>
      </c>
      <c r="AG671" s="407">
        <f t="shared" ref="AG671" si="1912">AG670</f>
        <v>0</v>
      </c>
      <c r="AH671" s="407">
        <f t="shared" ref="AH671" si="1913">AH670</f>
        <v>0</v>
      </c>
      <c r="AI671" s="407">
        <f t="shared" ref="AI671" si="1914">AI670</f>
        <v>0</v>
      </c>
      <c r="AJ671" s="407">
        <f t="shared" ref="AJ671" si="1915">AJ670</f>
        <v>0</v>
      </c>
      <c r="AK671" s="407">
        <f t="shared" ref="AK671" si="1916">AK670</f>
        <v>0</v>
      </c>
      <c r="AL671" s="407">
        <f t="shared" ref="AL671" si="1917">AL670</f>
        <v>0</v>
      </c>
      <c r="AM671" s="407">
        <f t="shared" ref="AM671" si="1918">AM670</f>
        <v>0</v>
      </c>
      <c r="AN671" s="407">
        <f t="shared" ref="AN671" si="1919">AN670</f>
        <v>0</v>
      </c>
      <c r="AO671" s="407">
        <f t="shared" ref="AO671" si="1920">AO670</f>
        <v>0</v>
      </c>
      <c r="AP671" s="407">
        <f t="shared" ref="AP671" si="1921">AP670</f>
        <v>0</v>
      </c>
      <c r="AQ671" s="407">
        <f t="shared" ref="AQ671" si="1922">AQ670</f>
        <v>0</v>
      </c>
      <c r="AR671" s="407">
        <f t="shared" ref="AR671" si="1923">AR670</f>
        <v>0</v>
      </c>
      <c r="AS671" s="505"/>
      <c r="AT671" s="616"/>
    </row>
    <row r="672" spans="1:46" ht="15.5" outlineLevel="1">
      <c r="A672" s="521"/>
      <c r="B672" s="312"/>
      <c r="C672" s="302"/>
      <c r="D672" s="288"/>
      <c r="E672" s="288"/>
      <c r="F672" s="288"/>
      <c r="G672" s="288"/>
      <c r="H672" s="288"/>
      <c r="I672" s="288"/>
      <c r="J672" s="288"/>
      <c r="K672" s="288"/>
      <c r="L672" s="288"/>
      <c r="M672" s="288"/>
      <c r="N672" s="288"/>
      <c r="O672" s="288"/>
      <c r="P672" s="288"/>
      <c r="Q672" s="464"/>
      <c r="R672" s="288"/>
      <c r="S672" s="288"/>
      <c r="T672" s="288"/>
      <c r="U672" s="288"/>
      <c r="V672" s="288"/>
      <c r="W672" s="288"/>
      <c r="X672" s="288"/>
      <c r="Y672" s="288"/>
      <c r="Z672" s="288"/>
      <c r="AA672" s="288"/>
      <c r="AB672" s="288"/>
      <c r="AC672" s="288"/>
      <c r="AD672" s="288"/>
      <c r="AE672" s="408"/>
      <c r="AF672" s="408"/>
      <c r="AG672" s="408"/>
      <c r="AH672" s="408"/>
      <c r="AI672" s="408"/>
      <c r="AJ672" s="408"/>
      <c r="AK672" s="408"/>
      <c r="AL672" s="408"/>
      <c r="AM672" s="408"/>
      <c r="AN672" s="408"/>
      <c r="AO672" s="408"/>
      <c r="AP672" s="408"/>
      <c r="AQ672" s="408"/>
      <c r="AR672" s="408"/>
      <c r="AS672" s="298"/>
      <c r="AT672" s="616"/>
    </row>
    <row r="673" spans="1:46" s="306" customFormat="1" ht="15.5" outlineLevel="1">
      <c r="A673" s="521"/>
      <c r="B673" s="285" t="s">
        <v>486</v>
      </c>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408"/>
      <c r="AF673" s="408"/>
      <c r="AG673" s="408"/>
      <c r="AH673" s="408"/>
      <c r="AI673" s="408"/>
      <c r="AJ673" s="408"/>
      <c r="AK673" s="412"/>
      <c r="AL673" s="412"/>
      <c r="AM673" s="412"/>
      <c r="AN673" s="412"/>
      <c r="AO673" s="412"/>
      <c r="AP673" s="412"/>
      <c r="AQ673" s="412"/>
      <c r="AR673" s="412"/>
      <c r="AS673" s="506"/>
      <c r="AT673" s="617"/>
    </row>
    <row r="674" spans="1:46" ht="15.5" outlineLevel="1">
      <c r="A674" s="521">
        <v>15</v>
      </c>
      <c r="B674" s="291" t="s">
        <v>491</v>
      </c>
      <c r="C674" s="288" t="s">
        <v>25</v>
      </c>
      <c r="D674" s="292"/>
      <c r="E674" s="292"/>
      <c r="F674" s="292"/>
      <c r="G674" s="292"/>
      <c r="H674" s="292"/>
      <c r="I674" s="292"/>
      <c r="J674" s="292"/>
      <c r="K674" s="292"/>
      <c r="L674" s="292"/>
      <c r="M674" s="292"/>
      <c r="N674" s="292"/>
      <c r="O674" s="292"/>
      <c r="P674" s="292"/>
      <c r="Q674" s="292">
        <v>0</v>
      </c>
      <c r="R674" s="292"/>
      <c r="S674" s="292"/>
      <c r="T674" s="292"/>
      <c r="U674" s="292"/>
      <c r="V674" s="292"/>
      <c r="W674" s="292"/>
      <c r="X674" s="292"/>
      <c r="Y674" s="292"/>
      <c r="Z674" s="292"/>
      <c r="AA674" s="292"/>
      <c r="AB674" s="292"/>
      <c r="AC674" s="292"/>
      <c r="AD674" s="292"/>
      <c r="AE674" s="406"/>
      <c r="AF674" s="406"/>
      <c r="AG674" s="406"/>
      <c r="AH674" s="406"/>
      <c r="AI674" s="406"/>
      <c r="AJ674" s="406"/>
      <c r="AK674" s="406"/>
      <c r="AL674" s="406"/>
      <c r="AM674" s="406"/>
      <c r="AN674" s="406"/>
      <c r="AO674" s="406"/>
      <c r="AP674" s="406"/>
      <c r="AQ674" s="406"/>
      <c r="AR674" s="406"/>
      <c r="AS674" s="293">
        <f>SUM(AE674:AR674)</f>
        <v>0</v>
      </c>
    </row>
    <row r="675" spans="1:46" ht="15.5" outlineLevel="1">
      <c r="A675" s="521"/>
      <c r="B675" s="291" t="s">
        <v>309</v>
      </c>
      <c r="C675" s="288" t="s">
        <v>163</v>
      </c>
      <c r="D675" s="292"/>
      <c r="E675" s="292"/>
      <c r="F675" s="292"/>
      <c r="G675" s="292"/>
      <c r="H675" s="292"/>
      <c r="I675" s="292"/>
      <c r="J675" s="292"/>
      <c r="K675" s="292"/>
      <c r="L675" s="292"/>
      <c r="M675" s="292"/>
      <c r="N675" s="292"/>
      <c r="O675" s="292"/>
      <c r="P675" s="292"/>
      <c r="Q675" s="292">
        <f>Q674</f>
        <v>0</v>
      </c>
      <c r="R675" s="292"/>
      <c r="S675" s="292"/>
      <c r="T675" s="292"/>
      <c r="U675" s="292"/>
      <c r="V675" s="292"/>
      <c r="W675" s="292"/>
      <c r="X675" s="292"/>
      <c r="Y675" s="292"/>
      <c r="Z675" s="292"/>
      <c r="AA675" s="292"/>
      <c r="AB675" s="292"/>
      <c r="AC675" s="292"/>
      <c r="AD675" s="292"/>
      <c r="AE675" s="407">
        <f>AE674</f>
        <v>0</v>
      </c>
      <c r="AF675" s="407">
        <f t="shared" ref="AF675:AR675" si="1924">AF674</f>
        <v>0</v>
      </c>
      <c r="AG675" s="407">
        <f t="shared" si="1924"/>
        <v>0</v>
      </c>
      <c r="AH675" s="407">
        <f t="shared" si="1924"/>
        <v>0</v>
      </c>
      <c r="AI675" s="407">
        <f t="shared" si="1924"/>
        <v>0</v>
      </c>
      <c r="AJ675" s="407">
        <f t="shared" si="1924"/>
        <v>0</v>
      </c>
      <c r="AK675" s="407">
        <f t="shared" si="1924"/>
        <v>0</v>
      </c>
      <c r="AL675" s="407">
        <f t="shared" si="1924"/>
        <v>0</v>
      </c>
      <c r="AM675" s="407">
        <f t="shared" si="1924"/>
        <v>0</v>
      </c>
      <c r="AN675" s="407">
        <f t="shared" si="1924"/>
        <v>0</v>
      </c>
      <c r="AO675" s="407">
        <f t="shared" si="1924"/>
        <v>0</v>
      </c>
      <c r="AP675" s="407">
        <f t="shared" si="1924"/>
        <v>0</v>
      </c>
      <c r="AQ675" s="407">
        <f t="shared" si="1924"/>
        <v>0</v>
      </c>
      <c r="AR675" s="407">
        <f t="shared" si="1924"/>
        <v>0</v>
      </c>
      <c r="AS675" s="294"/>
    </row>
    <row r="676" spans="1:46" ht="15.5" outlineLevel="1">
      <c r="A676" s="521"/>
      <c r="B676" s="312"/>
      <c r="C676" s="302"/>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c r="AE676" s="408"/>
      <c r="AF676" s="408"/>
      <c r="AG676" s="408"/>
      <c r="AH676" s="408"/>
      <c r="AI676" s="408"/>
      <c r="AJ676" s="408"/>
      <c r="AK676" s="408"/>
      <c r="AL676" s="408"/>
      <c r="AM676" s="408"/>
      <c r="AN676" s="408"/>
      <c r="AO676" s="408"/>
      <c r="AP676" s="408"/>
      <c r="AQ676" s="408"/>
      <c r="AR676" s="408"/>
      <c r="AS676" s="303"/>
    </row>
    <row r="677" spans="1:46" s="280" customFormat="1" ht="15.5" outlineLevel="1">
      <c r="A677" s="521">
        <v>16</v>
      </c>
      <c r="B677" s="321" t="s">
        <v>487</v>
      </c>
      <c r="C677" s="288" t="s">
        <v>25</v>
      </c>
      <c r="D677" s="292"/>
      <c r="E677" s="292"/>
      <c r="F677" s="292"/>
      <c r="G677" s="292"/>
      <c r="H677" s="292"/>
      <c r="I677" s="292"/>
      <c r="J677" s="292"/>
      <c r="K677" s="292"/>
      <c r="L677" s="292"/>
      <c r="M677" s="292"/>
      <c r="N677" s="292"/>
      <c r="O677" s="292"/>
      <c r="P677" s="292"/>
      <c r="Q677" s="292">
        <v>0</v>
      </c>
      <c r="R677" s="292"/>
      <c r="S677" s="292"/>
      <c r="T677" s="292"/>
      <c r="U677" s="292"/>
      <c r="V677" s="292"/>
      <c r="W677" s="292"/>
      <c r="X677" s="292"/>
      <c r="Y677" s="292"/>
      <c r="Z677" s="292"/>
      <c r="AA677" s="292"/>
      <c r="AB677" s="292"/>
      <c r="AC677" s="292"/>
      <c r="AD677" s="292"/>
      <c r="AE677" s="406"/>
      <c r="AF677" s="406"/>
      <c r="AG677" s="406"/>
      <c r="AH677" s="406"/>
      <c r="AI677" s="406"/>
      <c r="AJ677" s="406"/>
      <c r="AK677" s="406"/>
      <c r="AL677" s="406"/>
      <c r="AM677" s="406"/>
      <c r="AN677" s="406"/>
      <c r="AO677" s="406"/>
      <c r="AP677" s="406"/>
      <c r="AQ677" s="406"/>
      <c r="AR677" s="406"/>
      <c r="AS677" s="293">
        <f>SUM(AE677:AR677)</f>
        <v>0</v>
      </c>
    </row>
    <row r="678" spans="1:46" s="280" customFormat="1" ht="15.5" outlineLevel="1">
      <c r="A678" s="521"/>
      <c r="B678" s="291" t="s">
        <v>309</v>
      </c>
      <c r="C678" s="288" t="s">
        <v>163</v>
      </c>
      <c r="D678" s="292"/>
      <c r="E678" s="292"/>
      <c r="F678" s="292"/>
      <c r="G678" s="292"/>
      <c r="H678" s="292"/>
      <c r="I678" s="292"/>
      <c r="J678" s="292"/>
      <c r="K678" s="292"/>
      <c r="L678" s="292"/>
      <c r="M678" s="292"/>
      <c r="N678" s="292"/>
      <c r="O678" s="292"/>
      <c r="P678" s="292"/>
      <c r="Q678" s="292">
        <f>Q677</f>
        <v>0</v>
      </c>
      <c r="R678" s="292"/>
      <c r="S678" s="292"/>
      <c r="T678" s="292"/>
      <c r="U678" s="292"/>
      <c r="V678" s="292"/>
      <c r="W678" s="292"/>
      <c r="X678" s="292"/>
      <c r="Y678" s="292"/>
      <c r="Z678" s="292"/>
      <c r="AA678" s="292"/>
      <c r="AB678" s="292"/>
      <c r="AC678" s="292"/>
      <c r="AD678" s="292"/>
      <c r="AE678" s="407">
        <f>AE677</f>
        <v>0</v>
      </c>
      <c r="AF678" s="407">
        <f t="shared" ref="AF678:AR678" si="1925">AF677</f>
        <v>0</v>
      </c>
      <c r="AG678" s="407">
        <f t="shared" si="1925"/>
        <v>0</v>
      </c>
      <c r="AH678" s="407">
        <f t="shared" si="1925"/>
        <v>0</v>
      </c>
      <c r="AI678" s="407">
        <f t="shared" si="1925"/>
        <v>0</v>
      </c>
      <c r="AJ678" s="407">
        <f t="shared" si="1925"/>
        <v>0</v>
      </c>
      <c r="AK678" s="407">
        <f t="shared" si="1925"/>
        <v>0</v>
      </c>
      <c r="AL678" s="407">
        <f t="shared" si="1925"/>
        <v>0</v>
      </c>
      <c r="AM678" s="407">
        <f t="shared" si="1925"/>
        <v>0</v>
      </c>
      <c r="AN678" s="407">
        <f t="shared" si="1925"/>
        <v>0</v>
      </c>
      <c r="AO678" s="407">
        <f t="shared" si="1925"/>
        <v>0</v>
      </c>
      <c r="AP678" s="407">
        <f t="shared" si="1925"/>
        <v>0</v>
      </c>
      <c r="AQ678" s="407">
        <f t="shared" si="1925"/>
        <v>0</v>
      </c>
      <c r="AR678" s="407">
        <f t="shared" si="1925"/>
        <v>0</v>
      </c>
      <c r="AS678" s="294"/>
    </row>
    <row r="679" spans="1:46" s="280" customFormat="1" ht="15.5" outlineLevel="1">
      <c r="A679" s="521"/>
      <c r="B679" s="321"/>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88"/>
      <c r="AE679" s="408"/>
      <c r="AF679" s="408"/>
      <c r="AG679" s="408"/>
      <c r="AH679" s="408"/>
      <c r="AI679" s="408"/>
      <c r="AJ679" s="408"/>
      <c r="AK679" s="412"/>
      <c r="AL679" s="412"/>
      <c r="AM679" s="412"/>
      <c r="AN679" s="412"/>
      <c r="AO679" s="412"/>
      <c r="AP679" s="412"/>
      <c r="AQ679" s="412"/>
      <c r="AR679" s="412"/>
      <c r="AS679" s="310"/>
    </row>
    <row r="680" spans="1:46" ht="15.5" outlineLevel="1">
      <c r="A680" s="521"/>
      <c r="B680" s="508" t="s">
        <v>492</v>
      </c>
      <c r="C680" s="317"/>
      <c r="D680" s="287"/>
      <c r="E680" s="286"/>
      <c r="F680" s="286"/>
      <c r="G680" s="286"/>
      <c r="H680" s="286"/>
      <c r="I680" s="286"/>
      <c r="J680" s="286"/>
      <c r="K680" s="286"/>
      <c r="L680" s="286"/>
      <c r="M680" s="286"/>
      <c r="N680" s="286"/>
      <c r="O680" s="286"/>
      <c r="P680" s="286"/>
      <c r="Q680" s="287"/>
      <c r="R680" s="286"/>
      <c r="S680" s="286"/>
      <c r="T680" s="286"/>
      <c r="U680" s="286"/>
      <c r="V680" s="286"/>
      <c r="W680" s="286"/>
      <c r="X680" s="286"/>
      <c r="Y680" s="286"/>
      <c r="Z680" s="286"/>
      <c r="AA680" s="286"/>
      <c r="AB680" s="286"/>
      <c r="AC680" s="286"/>
      <c r="AD680" s="286"/>
      <c r="AE680" s="410"/>
      <c r="AF680" s="410"/>
      <c r="AG680" s="410"/>
      <c r="AH680" s="410"/>
      <c r="AI680" s="410"/>
      <c r="AJ680" s="410"/>
      <c r="AK680" s="410"/>
      <c r="AL680" s="410"/>
      <c r="AM680" s="410"/>
      <c r="AN680" s="410"/>
      <c r="AO680" s="410"/>
      <c r="AP680" s="410"/>
      <c r="AQ680" s="410"/>
      <c r="AR680" s="410"/>
      <c r="AS680" s="289"/>
    </row>
    <row r="681" spans="1:46" ht="15.5" outlineLevel="1">
      <c r="A681" s="521">
        <v>17</v>
      </c>
      <c r="B681" s="424" t="s">
        <v>112</v>
      </c>
      <c r="C681" s="288" t="s">
        <v>25</v>
      </c>
      <c r="D681" s="292"/>
      <c r="E681" s="292"/>
      <c r="F681" s="292"/>
      <c r="G681" s="292"/>
      <c r="H681" s="292"/>
      <c r="I681" s="292"/>
      <c r="J681" s="292"/>
      <c r="K681" s="292"/>
      <c r="L681" s="292"/>
      <c r="M681" s="292"/>
      <c r="N681" s="292"/>
      <c r="O681" s="292"/>
      <c r="P681" s="292"/>
      <c r="Q681" s="292">
        <v>12</v>
      </c>
      <c r="R681" s="292"/>
      <c r="S681" s="292"/>
      <c r="T681" s="292"/>
      <c r="U681" s="292"/>
      <c r="V681" s="292"/>
      <c r="W681" s="292"/>
      <c r="X681" s="292"/>
      <c r="Y681" s="292"/>
      <c r="Z681" s="292"/>
      <c r="AA681" s="292"/>
      <c r="AB681" s="292"/>
      <c r="AC681" s="292"/>
      <c r="AD681" s="292"/>
      <c r="AE681" s="422"/>
      <c r="AF681" s="406"/>
      <c r="AG681" s="406"/>
      <c r="AH681" s="406"/>
      <c r="AI681" s="406"/>
      <c r="AJ681" s="406"/>
      <c r="AK681" s="406"/>
      <c r="AL681" s="411"/>
      <c r="AM681" s="411"/>
      <c r="AN681" s="411"/>
      <c r="AO681" s="411"/>
      <c r="AP681" s="411"/>
      <c r="AQ681" s="411"/>
      <c r="AR681" s="411"/>
      <c r="AS681" s="293">
        <f>SUM(AE681:AR681)</f>
        <v>0</v>
      </c>
    </row>
    <row r="682" spans="1:46" ht="15.5" outlineLevel="1">
      <c r="A682" s="521"/>
      <c r="B682" s="291" t="s">
        <v>309</v>
      </c>
      <c r="C682" s="288" t="s">
        <v>163</v>
      </c>
      <c r="D682" s="292"/>
      <c r="E682" s="292"/>
      <c r="F682" s="292"/>
      <c r="G682" s="292"/>
      <c r="H682" s="292"/>
      <c r="I682" s="292"/>
      <c r="J682" s="292"/>
      <c r="K682" s="292"/>
      <c r="L682" s="292"/>
      <c r="M682" s="292"/>
      <c r="N682" s="292"/>
      <c r="O682" s="292"/>
      <c r="P682" s="292"/>
      <c r="Q682" s="292">
        <f>Q681</f>
        <v>12</v>
      </c>
      <c r="R682" s="292"/>
      <c r="S682" s="292"/>
      <c r="T682" s="292"/>
      <c r="U682" s="292"/>
      <c r="V682" s="292"/>
      <c r="W682" s="292"/>
      <c r="X682" s="292"/>
      <c r="Y682" s="292"/>
      <c r="Z682" s="292"/>
      <c r="AA682" s="292"/>
      <c r="AB682" s="292"/>
      <c r="AC682" s="292"/>
      <c r="AD682" s="292"/>
      <c r="AE682" s="407">
        <f>AE681</f>
        <v>0</v>
      </c>
      <c r="AF682" s="407">
        <f t="shared" ref="AF682:AR682" si="1926">AF681</f>
        <v>0</v>
      </c>
      <c r="AG682" s="407">
        <f t="shared" si="1926"/>
        <v>0</v>
      </c>
      <c r="AH682" s="407">
        <f t="shared" si="1926"/>
        <v>0</v>
      </c>
      <c r="AI682" s="407">
        <f t="shared" si="1926"/>
        <v>0</v>
      </c>
      <c r="AJ682" s="407">
        <f t="shared" si="1926"/>
        <v>0</v>
      </c>
      <c r="AK682" s="407">
        <f t="shared" si="1926"/>
        <v>0</v>
      </c>
      <c r="AL682" s="407">
        <f t="shared" si="1926"/>
        <v>0</v>
      </c>
      <c r="AM682" s="407">
        <f t="shared" si="1926"/>
        <v>0</v>
      </c>
      <c r="AN682" s="407">
        <f t="shared" si="1926"/>
        <v>0</v>
      </c>
      <c r="AO682" s="407">
        <f t="shared" si="1926"/>
        <v>0</v>
      </c>
      <c r="AP682" s="407">
        <f t="shared" si="1926"/>
        <v>0</v>
      </c>
      <c r="AQ682" s="407">
        <f t="shared" si="1926"/>
        <v>0</v>
      </c>
      <c r="AR682" s="407">
        <f t="shared" si="1926"/>
        <v>0</v>
      </c>
      <c r="AS682" s="303"/>
    </row>
    <row r="683" spans="1:46" ht="15.5" outlineLevel="1">
      <c r="A683" s="521"/>
      <c r="B683" s="291"/>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418"/>
      <c r="AF683" s="421"/>
      <c r="AG683" s="421"/>
      <c r="AH683" s="421"/>
      <c r="AI683" s="421"/>
      <c r="AJ683" s="421"/>
      <c r="AK683" s="421"/>
      <c r="AL683" s="421"/>
      <c r="AM683" s="421"/>
      <c r="AN683" s="421"/>
      <c r="AO683" s="421"/>
      <c r="AP683" s="421"/>
      <c r="AQ683" s="421"/>
      <c r="AR683" s="421"/>
      <c r="AS683" s="303"/>
    </row>
    <row r="684" spans="1:46" ht="15.5" outlineLevel="1">
      <c r="A684" s="521">
        <v>18</v>
      </c>
      <c r="B684" s="424" t="s">
        <v>109</v>
      </c>
      <c r="C684" s="288" t="s">
        <v>25</v>
      </c>
      <c r="D684" s="292"/>
      <c r="E684" s="292"/>
      <c r="F684" s="292"/>
      <c r="G684" s="292"/>
      <c r="H684" s="292"/>
      <c r="I684" s="292"/>
      <c r="J684" s="292"/>
      <c r="K684" s="292"/>
      <c r="L684" s="292"/>
      <c r="M684" s="292"/>
      <c r="N684" s="292"/>
      <c r="O684" s="292"/>
      <c r="P684" s="292"/>
      <c r="Q684" s="292">
        <v>12</v>
      </c>
      <c r="R684" s="292"/>
      <c r="S684" s="292"/>
      <c r="T684" s="292"/>
      <c r="U684" s="292"/>
      <c r="V684" s="292"/>
      <c r="W684" s="292"/>
      <c r="X684" s="292"/>
      <c r="Y684" s="292"/>
      <c r="Z684" s="292"/>
      <c r="AA684" s="292"/>
      <c r="AB684" s="292"/>
      <c r="AC684" s="292"/>
      <c r="AD684" s="292"/>
      <c r="AE684" s="422"/>
      <c r="AF684" s="406"/>
      <c r="AG684" s="406"/>
      <c r="AH684" s="406"/>
      <c r="AI684" s="406"/>
      <c r="AJ684" s="406"/>
      <c r="AK684" s="406"/>
      <c r="AL684" s="411"/>
      <c r="AM684" s="411"/>
      <c r="AN684" s="411"/>
      <c r="AO684" s="411"/>
      <c r="AP684" s="411"/>
      <c r="AQ684" s="411"/>
      <c r="AR684" s="411"/>
      <c r="AS684" s="293">
        <f>SUM(AE684:AR684)</f>
        <v>0</v>
      </c>
    </row>
    <row r="685" spans="1:46" ht="15.5" outlineLevel="1">
      <c r="A685" s="521"/>
      <c r="B685" s="291" t="s">
        <v>309</v>
      </c>
      <c r="C685" s="288" t="s">
        <v>163</v>
      </c>
      <c r="D685" s="292"/>
      <c r="E685" s="292"/>
      <c r="F685" s="292"/>
      <c r="G685" s="292"/>
      <c r="H685" s="292"/>
      <c r="I685" s="292"/>
      <c r="J685" s="292"/>
      <c r="K685" s="292"/>
      <c r="L685" s="292"/>
      <c r="M685" s="292"/>
      <c r="N685" s="292"/>
      <c r="O685" s="292"/>
      <c r="P685" s="292"/>
      <c r="Q685" s="292">
        <f>Q684</f>
        <v>12</v>
      </c>
      <c r="R685" s="292"/>
      <c r="S685" s="292"/>
      <c r="T685" s="292"/>
      <c r="U685" s="292"/>
      <c r="V685" s="292"/>
      <c r="W685" s="292"/>
      <c r="X685" s="292"/>
      <c r="Y685" s="292"/>
      <c r="Z685" s="292"/>
      <c r="AA685" s="292"/>
      <c r="AB685" s="292"/>
      <c r="AC685" s="292"/>
      <c r="AD685" s="292"/>
      <c r="AE685" s="407">
        <f>AE684</f>
        <v>0</v>
      </c>
      <c r="AF685" s="407">
        <f t="shared" ref="AF685:AR685" si="1927">AF684</f>
        <v>0</v>
      </c>
      <c r="AG685" s="407">
        <f t="shared" si="1927"/>
        <v>0</v>
      </c>
      <c r="AH685" s="407">
        <f t="shared" si="1927"/>
        <v>0</v>
      </c>
      <c r="AI685" s="407">
        <f t="shared" si="1927"/>
        <v>0</v>
      </c>
      <c r="AJ685" s="407">
        <f t="shared" si="1927"/>
        <v>0</v>
      </c>
      <c r="AK685" s="407">
        <f t="shared" si="1927"/>
        <v>0</v>
      </c>
      <c r="AL685" s="407">
        <f t="shared" si="1927"/>
        <v>0</v>
      </c>
      <c r="AM685" s="407">
        <f t="shared" si="1927"/>
        <v>0</v>
      </c>
      <c r="AN685" s="407">
        <f t="shared" si="1927"/>
        <v>0</v>
      </c>
      <c r="AO685" s="407">
        <f t="shared" si="1927"/>
        <v>0</v>
      </c>
      <c r="AP685" s="407">
        <f t="shared" si="1927"/>
        <v>0</v>
      </c>
      <c r="AQ685" s="407">
        <f t="shared" si="1927"/>
        <v>0</v>
      </c>
      <c r="AR685" s="407">
        <f t="shared" si="1927"/>
        <v>0</v>
      </c>
      <c r="AS685" s="303"/>
    </row>
    <row r="686" spans="1:46" ht="15.5" outlineLevel="1">
      <c r="A686" s="521"/>
      <c r="B686" s="319"/>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419"/>
      <c r="AF686" s="420"/>
      <c r="AG686" s="420"/>
      <c r="AH686" s="420"/>
      <c r="AI686" s="420"/>
      <c r="AJ686" s="420"/>
      <c r="AK686" s="420"/>
      <c r="AL686" s="420"/>
      <c r="AM686" s="420"/>
      <c r="AN686" s="420"/>
      <c r="AO686" s="420"/>
      <c r="AP686" s="420"/>
      <c r="AQ686" s="420"/>
      <c r="AR686" s="420"/>
      <c r="AS686" s="294"/>
    </row>
    <row r="687" spans="1:46" ht="15.5" outlineLevel="1">
      <c r="A687" s="521">
        <v>19</v>
      </c>
      <c r="B687" s="424" t="s">
        <v>111</v>
      </c>
      <c r="C687" s="288" t="s">
        <v>25</v>
      </c>
      <c r="D687" s="292"/>
      <c r="E687" s="292"/>
      <c r="F687" s="292"/>
      <c r="G687" s="292"/>
      <c r="H687" s="292"/>
      <c r="I687" s="292"/>
      <c r="J687" s="292"/>
      <c r="K687" s="292"/>
      <c r="L687" s="292"/>
      <c r="M687" s="292"/>
      <c r="N687" s="292"/>
      <c r="O687" s="292"/>
      <c r="P687" s="292"/>
      <c r="Q687" s="292">
        <v>12</v>
      </c>
      <c r="R687" s="292"/>
      <c r="S687" s="292"/>
      <c r="T687" s="292"/>
      <c r="U687" s="292"/>
      <c r="V687" s="292"/>
      <c r="W687" s="292"/>
      <c r="X687" s="292"/>
      <c r="Y687" s="292"/>
      <c r="Z687" s="292"/>
      <c r="AA687" s="292"/>
      <c r="AB687" s="292"/>
      <c r="AC687" s="292"/>
      <c r="AD687" s="292"/>
      <c r="AE687" s="422"/>
      <c r="AF687" s="406"/>
      <c r="AG687" s="406"/>
      <c r="AH687" s="406"/>
      <c r="AI687" s="406"/>
      <c r="AJ687" s="406"/>
      <c r="AK687" s="406"/>
      <c r="AL687" s="411"/>
      <c r="AM687" s="411"/>
      <c r="AN687" s="411"/>
      <c r="AO687" s="411"/>
      <c r="AP687" s="411"/>
      <c r="AQ687" s="411"/>
      <c r="AR687" s="411"/>
      <c r="AS687" s="293">
        <f>SUM(AE687:AR687)</f>
        <v>0</v>
      </c>
    </row>
    <row r="688" spans="1:46" ht="15.5" outlineLevel="1">
      <c r="A688" s="521"/>
      <c r="B688" s="291" t="s">
        <v>309</v>
      </c>
      <c r="C688" s="288" t="s">
        <v>163</v>
      </c>
      <c r="D688" s="292"/>
      <c r="E688" s="292"/>
      <c r="F688" s="292"/>
      <c r="G688" s="292"/>
      <c r="H688" s="292"/>
      <c r="I688" s="292"/>
      <c r="J688" s="292"/>
      <c r="K688" s="292"/>
      <c r="L688" s="292"/>
      <c r="M688" s="292"/>
      <c r="N688" s="292"/>
      <c r="O688" s="292"/>
      <c r="P688" s="292"/>
      <c r="Q688" s="292">
        <f>Q687</f>
        <v>12</v>
      </c>
      <c r="R688" s="292"/>
      <c r="S688" s="292"/>
      <c r="T688" s="292"/>
      <c r="U688" s="292"/>
      <c r="V688" s="292"/>
      <c r="W688" s="292"/>
      <c r="X688" s="292"/>
      <c r="Y688" s="292"/>
      <c r="Z688" s="292"/>
      <c r="AA688" s="292"/>
      <c r="AB688" s="292"/>
      <c r="AC688" s="292"/>
      <c r="AD688" s="292"/>
      <c r="AE688" s="407">
        <f>AE687</f>
        <v>0</v>
      </c>
      <c r="AF688" s="407">
        <f t="shared" ref="AF688:AR688" si="1928">AF687</f>
        <v>0</v>
      </c>
      <c r="AG688" s="407">
        <f t="shared" si="1928"/>
        <v>0</v>
      </c>
      <c r="AH688" s="407">
        <f t="shared" si="1928"/>
        <v>0</v>
      </c>
      <c r="AI688" s="407">
        <f t="shared" si="1928"/>
        <v>0</v>
      </c>
      <c r="AJ688" s="407">
        <f t="shared" si="1928"/>
        <v>0</v>
      </c>
      <c r="AK688" s="407">
        <f t="shared" si="1928"/>
        <v>0</v>
      </c>
      <c r="AL688" s="407">
        <f t="shared" si="1928"/>
        <v>0</v>
      </c>
      <c r="AM688" s="407">
        <f t="shared" si="1928"/>
        <v>0</v>
      </c>
      <c r="AN688" s="407">
        <f t="shared" si="1928"/>
        <v>0</v>
      </c>
      <c r="AO688" s="407">
        <f t="shared" si="1928"/>
        <v>0</v>
      </c>
      <c r="AP688" s="407">
        <f t="shared" si="1928"/>
        <v>0</v>
      </c>
      <c r="AQ688" s="407">
        <f t="shared" si="1928"/>
        <v>0</v>
      </c>
      <c r="AR688" s="407">
        <f t="shared" si="1928"/>
        <v>0</v>
      </c>
      <c r="AS688" s="294"/>
    </row>
    <row r="689" spans="1:45" ht="15.5" outlineLevel="1">
      <c r="A689" s="521"/>
      <c r="B689" s="319"/>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408"/>
      <c r="AF689" s="408"/>
      <c r="AG689" s="408"/>
      <c r="AH689" s="408"/>
      <c r="AI689" s="408"/>
      <c r="AJ689" s="408"/>
      <c r="AK689" s="408"/>
      <c r="AL689" s="408"/>
      <c r="AM689" s="408"/>
      <c r="AN689" s="408"/>
      <c r="AO689" s="408"/>
      <c r="AP689" s="408"/>
      <c r="AQ689" s="408"/>
      <c r="AR689" s="408"/>
      <c r="AS689" s="303"/>
    </row>
    <row r="690" spans="1:45" ht="15.5" outlineLevel="1">
      <c r="A690" s="521">
        <v>20</v>
      </c>
      <c r="B690" s="424" t="s">
        <v>110</v>
      </c>
      <c r="C690" s="288" t="s">
        <v>25</v>
      </c>
      <c r="D690" s="292"/>
      <c r="E690" s="292"/>
      <c r="F690" s="292"/>
      <c r="G690" s="292"/>
      <c r="H690" s="292"/>
      <c r="I690" s="292"/>
      <c r="J690" s="292"/>
      <c r="K690" s="292"/>
      <c r="L690" s="292"/>
      <c r="M690" s="292"/>
      <c r="N690" s="292"/>
      <c r="O690" s="292"/>
      <c r="P690" s="292"/>
      <c r="Q690" s="292">
        <v>12</v>
      </c>
      <c r="R690" s="292"/>
      <c r="S690" s="292"/>
      <c r="T690" s="292"/>
      <c r="U690" s="292"/>
      <c r="V690" s="292"/>
      <c r="W690" s="292"/>
      <c r="X690" s="292"/>
      <c r="Y690" s="292"/>
      <c r="Z690" s="292"/>
      <c r="AA690" s="292"/>
      <c r="AB690" s="292"/>
      <c r="AC690" s="292"/>
      <c r="AD690" s="292"/>
      <c r="AE690" s="422"/>
      <c r="AF690" s="406"/>
      <c r="AG690" s="406"/>
      <c r="AH690" s="406"/>
      <c r="AI690" s="406"/>
      <c r="AJ690" s="406"/>
      <c r="AK690" s="406"/>
      <c r="AL690" s="411"/>
      <c r="AM690" s="411"/>
      <c r="AN690" s="411"/>
      <c r="AO690" s="411"/>
      <c r="AP690" s="411"/>
      <c r="AQ690" s="411"/>
      <c r="AR690" s="411"/>
      <c r="AS690" s="293">
        <f>SUM(AE690:AR690)</f>
        <v>0</v>
      </c>
    </row>
    <row r="691" spans="1:45" ht="15.5" outlineLevel="1">
      <c r="A691" s="521"/>
      <c r="B691" s="291" t="s">
        <v>309</v>
      </c>
      <c r="C691" s="288" t="s">
        <v>163</v>
      </c>
      <c r="D691" s="292"/>
      <c r="E691" s="292"/>
      <c r="F691" s="292"/>
      <c r="G691" s="292"/>
      <c r="H691" s="292"/>
      <c r="I691" s="292"/>
      <c r="J691" s="292"/>
      <c r="K691" s="292"/>
      <c r="L691" s="292"/>
      <c r="M691" s="292"/>
      <c r="N691" s="292"/>
      <c r="O691" s="292"/>
      <c r="P691" s="292"/>
      <c r="Q691" s="292">
        <f>Q690</f>
        <v>12</v>
      </c>
      <c r="R691" s="292"/>
      <c r="S691" s="292"/>
      <c r="T691" s="292"/>
      <c r="U691" s="292"/>
      <c r="V691" s="292"/>
      <c r="W691" s="292"/>
      <c r="X691" s="292"/>
      <c r="Y691" s="292"/>
      <c r="Z691" s="292"/>
      <c r="AA691" s="292"/>
      <c r="AB691" s="292"/>
      <c r="AC691" s="292"/>
      <c r="AD691" s="292"/>
      <c r="AE691" s="407">
        <f>AE690</f>
        <v>0</v>
      </c>
      <c r="AF691" s="407">
        <f t="shared" ref="AF691:AR691" si="1929">AF690</f>
        <v>0</v>
      </c>
      <c r="AG691" s="407">
        <f t="shared" si="1929"/>
        <v>0</v>
      </c>
      <c r="AH691" s="407">
        <f t="shared" si="1929"/>
        <v>0</v>
      </c>
      <c r="AI691" s="407">
        <f t="shared" si="1929"/>
        <v>0</v>
      </c>
      <c r="AJ691" s="407">
        <f t="shared" si="1929"/>
        <v>0</v>
      </c>
      <c r="AK691" s="407">
        <f t="shared" si="1929"/>
        <v>0</v>
      </c>
      <c r="AL691" s="407">
        <f t="shared" si="1929"/>
        <v>0</v>
      </c>
      <c r="AM691" s="407">
        <f t="shared" si="1929"/>
        <v>0</v>
      </c>
      <c r="AN691" s="407">
        <f t="shared" si="1929"/>
        <v>0</v>
      </c>
      <c r="AO691" s="407">
        <f t="shared" si="1929"/>
        <v>0</v>
      </c>
      <c r="AP691" s="407">
        <f t="shared" si="1929"/>
        <v>0</v>
      </c>
      <c r="AQ691" s="407">
        <f t="shared" si="1929"/>
        <v>0</v>
      </c>
      <c r="AR691" s="407">
        <f t="shared" si="1929"/>
        <v>0</v>
      </c>
      <c r="AS691" s="303"/>
    </row>
    <row r="692" spans="1:45" ht="15.5" outlineLevel="1">
      <c r="A692" s="521"/>
      <c r="B692" s="320"/>
      <c r="C692" s="297"/>
      <c r="D692" s="288"/>
      <c r="E692" s="288"/>
      <c r="F692" s="288"/>
      <c r="G692" s="288"/>
      <c r="H692" s="288"/>
      <c r="I692" s="288"/>
      <c r="J692" s="288"/>
      <c r="K692" s="288"/>
      <c r="L692" s="288"/>
      <c r="M692" s="288"/>
      <c r="N692" s="288"/>
      <c r="O692" s="288"/>
      <c r="P692" s="288"/>
      <c r="Q692" s="297"/>
      <c r="R692" s="288"/>
      <c r="S692" s="288"/>
      <c r="T692" s="288"/>
      <c r="U692" s="288"/>
      <c r="V692" s="288"/>
      <c r="W692" s="288"/>
      <c r="X692" s="288"/>
      <c r="Y692" s="288"/>
      <c r="Z692" s="288"/>
      <c r="AA692" s="288"/>
      <c r="AB692" s="288"/>
      <c r="AC692" s="288"/>
      <c r="AD692" s="288"/>
      <c r="AE692" s="408"/>
      <c r="AF692" s="408"/>
      <c r="AG692" s="408"/>
      <c r="AH692" s="408"/>
      <c r="AI692" s="408"/>
      <c r="AJ692" s="408"/>
      <c r="AK692" s="408"/>
      <c r="AL692" s="408"/>
      <c r="AM692" s="408"/>
      <c r="AN692" s="408"/>
      <c r="AO692" s="408"/>
      <c r="AP692" s="408"/>
      <c r="AQ692" s="408"/>
      <c r="AR692" s="408"/>
      <c r="AS692" s="303"/>
    </row>
    <row r="693" spans="1:45" ht="15.5" outlineLevel="1">
      <c r="A693" s="521"/>
      <c r="B693" s="507" t="s">
        <v>499</v>
      </c>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418"/>
      <c r="AF693" s="421"/>
      <c r="AG693" s="421"/>
      <c r="AH693" s="421"/>
      <c r="AI693" s="421"/>
      <c r="AJ693" s="421"/>
      <c r="AK693" s="421"/>
      <c r="AL693" s="421"/>
      <c r="AM693" s="421"/>
      <c r="AN693" s="421"/>
      <c r="AO693" s="421"/>
      <c r="AP693" s="421"/>
      <c r="AQ693" s="421"/>
      <c r="AR693" s="421"/>
      <c r="AS693" s="303"/>
    </row>
    <row r="694" spans="1:45" ht="15.5" outlineLevel="1">
      <c r="A694" s="521"/>
      <c r="B694" s="493" t="s">
        <v>495</v>
      </c>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88"/>
      <c r="AE694" s="418"/>
      <c r="AF694" s="421"/>
      <c r="AG694" s="421"/>
      <c r="AH694" s="421"/>
      <c r="AI694" s="421"/>
      <c r="AJ694" s="421"/>
      <c r="AK694" s="421"/>
      <c r="AL694" s="421"/>
      <c r="AM694" s="421"/>
      <c r="AN694" s="421"/>
      <c r="AO694" s="421"/>
      <c r="AP694" s="421"/>
      <c r="AQ694" s="421"/>
      <c r="AR694" s="421"/>
      <c r="AS694" s="303"/>
    </row>
    <row r="695" spans="1:45" ht="15.5" outlineLevel="1">
      <c r="A695" s="521">
        <v>21</v>
      </c>
      <c r="B695" s="424" t="s">
        <v>113</v>
      </c>
      <c r="C695" s="288" t="s">
        <v>25</v>
      </c>
      <c r="D695" s="292"/>
      <c r="E695" s="292"/>
      <c r="F695" s="292"/>
      <c r="G695" s="292"/>
      <c r="H695" s="292"/>
      <c r="I695" s="292"/>
      <c r="J695" s="292"/>
      <c r="K695" s="292"/>
      <c r="L695" s="292"/>
      <c r="M695" s="292"/>
      <c r="N695" s="292"/>
      <c r="O695" s="292"/>
      <c r="P695" s="292"/>
      <c r="Q695" s="288"/>
      <c r="R695" s="292"/>
      <c r="S695" s="292"/>
      <c r="T695" s="292"/>
      <c r="U695" s="292"/>
      <c r="V695" s="292"/>
      <c r="W695" s="292"/>
      <c r="X695" s="292"/>
      <c r="Y695" s="292"/>
      <c r="Z695" s="292"/>
      <c r="AA695" s="292"/>
      <c r="AB695" s="292"/>
      <c r="AC695" s="292"/>
      <c r="AD695" s="292"/>
      <c r="AE695" s="406"/>
      <c r="AF695" s="406"/>
      <c r="AG695" s="406"/>
      <c r="AH695" s="406"/>
      <c r="AI695" s="406"/>
      <c r="AJ695" s="406"/>
      <c r="AK695" s="406"/>
      <c r="AL695" s="406"/>
      <c r="AM695" s="406"/>
      <c r="AN695" s="406"/>
      <c r="AO695" s="406"/>
      <c r="AP695" s="406"/>
      <c r="AQ695" s="406"/>
      <c r="AR695" s="406"/>
      <c r="AS695" s="293">
        <f>SUM(AE695:AR695)</f>
        <v>0</v>
      </c>
    </row>
    <row r="696" spans="1:45" ht="15.5" outlineLevel="1">
      <c r="A696" s="521"/>
      <c r="B696" s="291" t="s">
        <v>309</v>
      </c>
      <c r="C696" s="288" t="s">
        <v>163</v>
      </c>
      <c r="D696" s="292"/>
      <c r="E696" s="292"/>
      <c r="F696" s="292"/>
      <c r="G696" s="292"/>
      <c r="H696" s="292"/>
      <c r="I696" s="292"/>
      <c r="J696" s="292"/>
      <c r="K696" s="292"/>
      <c r="L696" s="292"/>
      <c r="M696" s="292"/>
      <c r="N696" s="292"/>
      <c r="O696" s="292"/>
      <c r="P696" s="292"/>
      <c r="Q696" s="288"/>
      <c r="R696" s="292"/>
      <c r="S696" s="292"/>
      <c r="T696" s="292"/>
      <c r="U696" s="292"/>
      <c r="V696" s="292"/>
      <c r="W696" s="292"/>
      <c r="X696" s="292"/>
      <c r="Y696" s="292"/>
      <c r="Z696" s="292"/>
      <c r="AA696" s="292"/>
      <c r="AB696" s="292"/>
      <c r="AC696" s="292"/>
      <c r="AD696" s="292"/>
      <c r="AE696" s="407">
        <f>AE695</f>
        <v>0</v>
      </c>
      <c r="AF696" s="407">
        <f t="shared" ref="AF696" si="1930">AF695</f>
        <v>0</v>
      </c>
      <c r="AG696" s="407">
        <f t="shared" ref="AG696" si="1931">AG695</f>
        <v>0</v>
      </c>
      <c r="AH696" s="407">
        <f t="shared" ref="AH696" si="1932">AH695</f>
        <v>0</v>
      </c>
      <c r="AI696" s="407">
        <f t="shared" ref="AI696" si="1933">AI695</f>
        <v>0</v>
      </c>
      <c r="AJ696" s="407">
        <f t="shared" ref="AJ696" si="1934">AJ695</f>
        <v>0</v>
      </c>
      <c r="AK696" s="407">
        <f t="shared" ref="AK696" si="1935">AK695</f>
        <v>0</v>
      </c>
      <c r="AL696" s="407">
        <f t="shared" ref="AL696" si="1936">AL695</f>
        <v>0</v>
      </c>
      <c r="AM696" s="407">
        <f t="shared" ref="AM696" si="1937">AM695</f>
        <v>0</v>
      </c>
      <c r="AN696" s="407">
        <f t="shared" ref="AN696" si="1938">AN695</f>
        <v>0</v>
      </c>
      <c r="AO696" s="407">
        <f t="shared" ref="AO696" si="1939">AO695</f>
        <v>0</v>
      </c>
      <c r="AP696" s="407">
        <f t="shared" ref="AP696" si="1940">AP695</f>
        <v>0</v>
      </c>
      <c r="AQ696" s="407">
        <f t="shared" ref="AQ696" si="1941">AQ695</f>
        <v>0</v>
      </c>
      <c r="AR696" s="407">
        <f t="shared" ref="AR696" si="1942">AR695</f>
        <v>0</v>
      </c>
      <c r="AS696" s="303"/>
    </row>
    <row r="697" spans="1:45" ht="15.5" outlineLevel="1">
      <c r="A697" s="521"/>
      <c r="B697" s="291"/>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88"/>
      <c r="AE697" s="418"/>
      <c r="AF697" s="421"/>
      <c r="AG697" s="421"/>
      <c r="AH697" s="421"/>
      <c r="AI697" s="421"/>
      <c r="AJ697" s="421"/>
      <c r="AK697" s="421"/>
      <c r="AL697" s="421"/>
      <c r="AM697" s="421"/>
      <c r="AN697" s="421"/>
      <c r="AO697" s="421"/>
      <c r="AP697" s="421"/>
      <c r="AQ697" s="421"/>
      <c r="AR697" s="421"/>
      <c r="AS697" s="303"/>
    </row>
    <row r="698" spans="1:45" s="1209" customFormat="1" ht="15.5" outlineLevel="1">
      <c r="A698" s="1218" t="s">
        <v>2821</v>
      </c>
      <c r="B698" s="1234" t="s">
        <v>2822</v>
      </c>
      <c r="C698" s="1229" t="s">
        <v>2776</v>
      </c>
      <c r="D698" s="1204">
        <f>+'7.  Persistence Report'!AX193</f>
        <v>4956342.2221936015</v>
      </c>
      <c r="E698" s="1204">
        <f>+'7.  Persistence Report'!AY193</f>
        <v>3589325.8478401653</v>
      </c>
      <c r="F698" s="1204">
        <f>+'7.  Persistence Report'!AZ193</f>
        <v>2599348.3630497949</v>
      </c>
      <c r="G698" s="1204">
        <f>+'7.  Persistence Report'!BA193</f>
        <v>1882418.0915631719</v>
      </c>
      <c r="H698" s="1204">
        <f>+'7.  Persistence Report'!BB193</f>
        <v>1363225.4613563134</v>
      </c>
      <c r="I698" s="1204">
        <f>+'7.  Persistence Report'!BC193</f>
        <v>987232.14933985251</v>
      </c>
      <c r="J698" s="1204">
        <f>+'7.  Persistence Report'!BD193</f>
        <v>714942.13123080845</v>
      </c>
      <c r="K698" s="1204">
        <f>+'7.  Persistence Report'!BE193</f>
        <v>517742.82597245811</v>
      </c>
      <c r="L698" s="1204">
        <f>+'7.  Persistence Report'!BF193</f>
        <v>374936.12718622765</v>
      </c>
      <c r="M698" s="1204">
        <f>+'7.  Persistence Report'!BG193</f>
        <v>271519.16437541373</v>
      </c>
      <c r="N698" s="1204">
        <f>+'7.  Persistence Report'!BH193</f>
        <v>193047.4385411063</v>
      </c>
      <c r="O698" s="1204">
        <f>+'7.  Persistence Report'!BI193</f>
        <v>137015.56975056743</v>
      </c>
      <c r="P698" s="1204">
        <f>+'7.  Persistence Report'!BJ193</f>
        <v>97246.907267692906</v>
      </c>
      <c r="Q698" s="1203"/>
      <c r="R698" s="1204"/>
      <c r="S698" s="1204"/>
      <c r="T698" s="1204"/>
      <c r="U698" s="1204"/>
      <c r="V698" s="1204"/>
      <c r="W698" s="1204"/>
      <c r="X698" s="1204"/>
      <c r="Y698" s="1204"/>
      <c r="Z698" s="1204"/>
      <c r="AA698" s="1204"/>
      <c r="AB698" s="1204"/>
      <c r="AC698" s="1204"/>
      <c r="AD698" s="1204"/>
      <c r="AE698" s="1206">
        <f>+'A. Rate Class Allocations'!AG53</f>
        <v>1</v>
      </c>
      <c r="AF698" s="1206"/>
      <c r="AG698" s="1206"/>
      <c r="AH698" s="1206"/>
      <c r="AI698" s="1206"/>
      <c r="AJ698" s="1206"/>
      <c r="AK698" s="1206"/>
      <c r="AL698" s="1206"/>
      <c r="AM698" s="1206"/>
      <c r="AN698" s="1206"/>
      <c r="AO698" s="1206"/>
      <c r="AP698" s="1206"/>
      <c r="AQ698" s="1206"/>
      <c r="AR698" s="1206"/>
      <c r="AS698" s="1208">
        <f>SUM(AE698:AR698)</f>
        <v>1</v>
      </c>
    </row>
    <row r="699" spans="1:45" s="1209" customFormat="1" ht="15.5" outlineLevel="1">
      <c r="A699" s="1218"/>
      <c r="B699" s="1235" t="s">
        <v>309</v>
      </c>
      <c r="C699" s="1231" t="s">
        <v>163</v>
      </c>
      <c r="D699" s="1204"/>
      <c r="E699" s="1204"/>
      <c r="F699" s="1204"/>
      <c r="G699" s="1204"/>
      <c r="H699" s="1204"/>
      <c r="I699" s="1204"/>
      <c r="J699" s="1204"/>
      <c r="K699" s="1204"/>
      <c r="L699" s="1204"/>
      <c r="M699" s="1204"/>
      <c r="N699" s="1204"/>
      <c r="O699" s="1204"/>
      <c r="P699" s="1204"/>
      <c r="Q699" s="1203"/>
      <c r="R699" s="1204"/>
      <c r="S699" s="1204"/>
      <c r="T699" s="1204"/>
      <c r="U699" s="1204"/>
      <c r="V699" s="1204"/>
      <c r="W699" s="1204"/>
      <c r="X699" s="1204"/>
      <c r="Y699" s="1204"/>
      <c r="Z699" s="1204"/>
      <c r="AA699" s="1204"/>
      <c r="AB699" s="1204"/>
      <c r="AC699" s="1204"/>
      <c r="AD699" s="1204"/>
      <c r="AE699" s="1220">
        <f>AE698</f>
        <v>1</v>
      </c>
      <c r="AF699" s="1220">
        <f t="shared" ref="AF699:AR699" si="1943">AF698</f>
        <v>0</v>
      </c>
      <c r="AG699" s="1220">
        <f t="shared" si="1943"/>
        <v>0</v>
      </c>
      <c r="AH699" s="1220">
        <f t="shared" si="1943"/>
        <v>0</v>
      </c>
      <c r="AI699" s="1220">
        <f t="shared" si="1943"/>
        <v>0</v>
      </c>
      <c r="AJ699" s="1220">
        <f t="shared" si="1943"/>
        <v>0</v>
      </c>
      <c r="AK699" s="1220">
        <f t="shared" si="1943"/>
        <v>0</v>
      </c>
      <c r="AL699" s="1220">
        <f t="shared" si="1943"/>
        <v>0</v>
      </c>
      <c r="AM699" s="1220">
        <f t="shared" si="1943"/>
        <v>0</v>
      </c>
      <c r="AN699" s="1220">
        <f t="shared" si="1943"/>
        <v>0</v>
      </c>
      <c r="AO699" s="1220">
        <f t="shared" si="1943"/>
        <v>0</v>
      </c>
      <c r="AP699" s="1220">
        <f t="shared" si="1943"/>
        <v>0</v>
      </c>
      <c r="AQ699" s="1220">
        <f t="shared" si="1943"/>
        <v>0</v>
      </c>
      <c r="AR699" s="1220">
        <f t="shared" si="1943"/>
        <v>0</v>
      </c>
      <c r="AS699" s="1221"/>
    </row>
    <row r="700" spans="1:45" s="1209" customFormat="1" ht="15.5" outlineLevel="1">
      <c r="A700" s="1218"/>
      <c r="B700" s="1223"/>
      <c r="C700" s="1203"/>
      <c r="D700" s="1203"/>
      <c r="E700" s="1203"/>
      <c r="F700" s="1203"/>
      <c r="G700" s="1203"/>
      <c r="H700" s="1203"/>
      <c r="I700" s="1203"/>
      <c r="J700" s="1203"/>
      <c r="K700" s="1203"/>
      <c r="L700" s="1203"/>
      <c r="M700" s="1203"/>
      <c r="N700" s="1203"/>
      <c r="O700" s="1203"/>
      <c r="P700" s="1203"/>
      <c r="Q700" s="1203"/>
      <c r="R700" s="1203"/>
      <c r="S700" s="1203"/>
      <c r="T700" s="1203"/>
      <c r="U700" s="1203"/>
      <c r="V700" s="1203"/>
      <c r="W700" s="1203"/>
      <c r="X700" s="1203"/>
      <c r="Y700" s="1203"/>
      <c r="Z700" s="1203"/>
      <c r="AA700" s="1203"/>
      <c r="AB700" s="1203"/>
      <c r="AC700" s="1203"/>
      <c r="AD700" s="1203"/>
      <c r="AE700" s="1222"/>
      <c r="AF700" s="1222"/>
      <c r="AG700" s="1222"/>
      <c r="AH700" s="1222"/>
      <c r="AI700" s="1222"/>
      <c r="AJ700" s="1222"/>
      <c r="AK700" s="1222"/>
      <c r="AL700" s="1222"/>
      <c r="AM700" s="1222"/>
      <c r="AN700" s="1222"/>
      <c r="AO700" s="1222"/>
      <c r="AP700" s="1222"/>
      <c r="AQ700" s="1222"/>
      <c r="AR700" s="1222"/>
      <c r="AS700" s="1221"/>
    </row>
    <row r="701" spans="1:45" ht="15.5" outlineLevel="1">
      <c r="A701" s="521">
        <v>22</v>
      </c>
      <c r="B701" s="424" t="s">
        <v>114</v>
      </c>
      <c r="C701" s="288" t="s">
        <v>25</v>
      </c>
      <c r="D701" s="292">
        <f>+'7.  Persistence Report'!AX192</f>
        <v>688446.9221407501</v>
      </c>
      <c r="E701" s="292">
        <f>+'7.  Persistence Report'!AY192</f>
        <v>688446.9221407501</v>
      </c>
      <c r="F701" s="292">
        <f>+'7.  Persistence Report'!AZ192</f>
        <v>688446.9221407501</v>
      </c>
      <c r="G701" s="292">
        <f>+'7.  Persistence Report'!BA192</f>
        <v>688446.9221407501</v>
      </c>
      <c r="H701" s="292">
        <f>+'7.  Persistence Report'!BB192</f>
        <v>688446.9221407501</v>
      </c>
      <c r="I701" s="292">
        <f>+'7.  Persistence Report'!BC192</f>
        <v>688446.9221407501</v>
      </c>
      <c r="J701" s="292">
        <f>+'7.  Persistence Report'!BD192</f>
        <v>0</v>
      </c>
      <c r="K701" s="292">
        <f>+'7.  Persistence Report'!BE192</f>
        <v>0</v>
      </c>
      <c r="L701" s="292">
        <f>+'7.  Persistence Report'!BF192</f>
        <v>0</v>
      </c>
      <c r="M701" s="292">
        <f>+'7.  Persistence Report'!BG192</f>
        <v>0</v>
      </c>
      <c r="N701" s="292">
        <f>+'7.  Persistence Report'!BH192</f>
        <v>0</v>
      </c>
      <c r="O701" s="292">
        <f>+'7.  Persistence Report'!BI192</f>
        <v>0</v>
      </c>
      <c r="P701" s="292">
        <f>+'7.  Persistence Report'!BJ192</f>
        <v>0</v>
      </c>
      <c r="Q701" s="288"/>
      <c r="R701" s="292"/>
      <c r="S701" s="292"/>
      <c r="T701" s="292"/>
      <c r="U701" s="292"/>
      <c r="V701" s="292"/>
      <c r="W701" s="292"/>
      <c r="X701" s="292"/>
      <c r="Y701" s="292"/>
      <c r="Z701" s="292"/>
      <c r="AA701" s="292"/>
      <c r="AB701" s="292"/>
      <c r="AC701" s="292"/>
      <c r="AD701" s="292"/>
      <c r="AE701" s="406">
        <f>+'A. Rate Class Allocations'!AG54</f>
        <v>1</v>
      </c>
      <c r="AF701" s="406"/>
      <c r="AG701" s="406"/>
      <c r="AH701" s="406"/>
      <c r="AI701" s="406"/>
      <c r="AJ701" s="406"/>
      <c r="AK701" s="406"/>
      <c r="AL701" s="406"/>
      <c r="AM701" s="406"/>
      <c r="AN701" s="406"/>
      <c r="AO701" s="406"/>
      <c r="AP701" s="406"/>
      <c r="AQ701" s="406"/>
      <c r="AR701" s="406"/>
      <c r="AS701" s="293">
        <f>SUM(AE701:AR701)</f>
        <v>1</v>
      </c>
    </row>
    <row r="702" spans="1:45" ht="15.5" outlineLevel="1">
      <c r="A702" s="521"/>
      <c r="B702" s="291" t="s">
        <v>309</v>
      </c>
      <c r="C702" s="288" t="s">
        <v>163</v>
      </c>
      <c r="D702" s="292"/>
      <c r="E702" s="292"/>
      <c r="F702" s="292"/>
      <c r="G702" s="292"/>
      <c r="H702" s="292"/>
      <c r="I702" s="292"/>
      <c r="J702" s="292"/>
      <c r="K702" s="292"/>
      <c r="L702" s="292"/>
      <c r="M702" s="292"/>
      <c r="N702" s="292"/>
      <c r="O702" s="292"/>
      <c r="P702" s="292"/>
      <c r="Q702" s="288"/>
      <c r="R702" s="292"/>
      <c r="S702" s="292"/>
      <c r="T702" s="292"/>
      <c r="U702" s="292"/>
      <c r="V702" s="292"/>
      <c r="W702" s="292"/>
      <c r="X702" s="292"/>
      <c r="Y702" s="292"/>
      <c r="Z702" s="292"/>
      <c r="AA702" s="292"/>
      <c r="AB702" s="292"/>
      <c r="AC702" s="292"/>
      <c r="AD702" s="292"/>
      <c r="AE702" s="407">
        <f>AE701</f>
        <v>1</v>
      </c>
      <c r="AF702" s="407">
        <f t="shared" ref="AF702" si="1944">AF701</f>
        <v>0</v>
      </c>
      <c r="AG702" s="407">
        <f t="shared" ref="AG702" si="1945">AG701</f>
        <v>0</v>
      </c>
      <c r="AH702" s="407">
        <f t="shared" ref="AH702" si="1946">AH701</f>
        <v>0</v>
      </c>
      <c r="AI702" s="407">
        <f t="shared" ref="AI702" si="1947">AI701</f>
        <v>0</v>
      </c>
      <c r="AJ702" s="407">
        <f t="shared" ref="AJ702" si="1948">AJ701</f>
        <v>0</v>
      </c>
      <c r="AK702" s="407">
        <f t="shared" ref="AK702" si="1949">AK701</f>
        <v>0</v>
      </c>
      <c r="AL702" s="407">
        <f t="shared" ref="AL702" si="1950">AL701</f>
        <v>0</v>
      </c>
      <c r="AM702" s="407">
        <f t="shared" ref="AM702" si="1951">AM701</f>
        <v>0</v>
      </c>
      <c r="AN702" s="407">
        <f t="shared" ref="AN702" si="1952">AN701</f>
        <v>0</v>
      </c>
      <c r="AO702" s="407">
        <f t="shared" ref="AO702" si="1953">AO701</f>
        <v>0</v>
      </c>
      <c r="AP702" s="407">
        <f t="shared" ref="AP702" si="1954">AP701</f>
        <v>0</v>
      </c>
      <c r="AQ702" s="407">
        <f t="shared" ref="AQ702" si="1955">AQ701</f>
        <v>0</v>
      </c>
      <c r="AR702" s="407">
        <f t="shared" ref="AR702" si="1956">AR701</f>
        <v>0</v>
      </c>
      <c r="AS702" s="303"/>
    </row>
    <row r="703" spans="1:45" ht="15.5" outlineLevel="1">
      <c r="A703" s="521"/>
      <c r="B703" s="291"/>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88"/>
      <c r="AE703" s="418"/>
      <c r="AF703" s="421"/>
      <c r="AG703" s="421"/>
      <c r="AH703" s="421"/>
      <c r="AI703" s="421"/>
      <c r="AJ703" s="421"/>
      <c r="AK703" s="421"/>
      <c r="AL703" s="421"/>
      <c r="AM703" s="421"/>
      <c r="AN703" s="421"/>
      <c r="AO703" s="421"/>
      <c r="AP703" s="421"/>
      <c r="AQ703" s="421"/>
      <c r="AR703" s="421"/>
      <c r="AS703" s="303"/>
    </row>
    <row r="704" spans="1:45" ht="15.5" outlineLevel="1">
      <c r="A704" s="521">
        <v>23</v>
      </c>
      <c r="B704" s="424" t="s">
        <v>115</v>
      </c>
      <c r="C704" s="288" t="s">
        <v>25</v>
      </c>
      <c r="D704" s="292"/>
      <c r="E704" s="292"/>
      <c r="F704" s="292"/>
      <c r="G704" s="292"/>
      <c r="H704" s="292"/>
      <c r="I704" s="292"/>
      <c r="J704" s="292"/>
      <c r="K704" s="292"/>
      <c r="L704" s="292"/>
      <c r="M704" s="292"/>
      <c r="N704" s="292"/>
      <c r="O704" s="292"/>
      <c r="P704" s="292"/>
      <c r="Q704" s="288"/>
      <c r="R704" s="292"/>
      <c r="S704" s="292"/>
      <c r="T704" s="292"/>
      <c r="U704" s="292"/>
      <c r="V704" s="292"/>
      <c r="W704" s="292"/>
      <c r="X704" s="292"/>
      <c r="Y704" s="292"/>
      <c r="Z704" s="292"/>
      <c r="AA704" s="292"/>
      <c r="AB704" s="292"/>
      <c r="AC704" s="292"/>
      <c r="AD704" s="292"/>
      <c r="AE704" s="406"/>
      <c r="AF704" s="406"/>
      <c r="AG704" s="406"/>
      <c r="AH704" s="406"/>
      <c r="AI704" s="406"/>
      <c r="AJ704" s="406"/>
      <c r="AK704" s="406"/>
      <c r="AL704" s="406"/>
      <c r="AM704" s="406"/>
      <c r="AN704" s="406"/>
      <c r="AO704" s="406"/>
      <c r="AP704" s="406"/>
      <c r="AQ704" s="406"/>
      <c r="AR704" s="406"/>
      <c r="AS704" s="293">
        <f>SUM(AE704:AR704)</f>
        <v>0</v>
      </c>
    </row>
    <row r="705" spans="1:45" ht="15.5" outlineLevel="1">
      <c r="A705" s="521"/>
      <c r="B705" s="291" t="s">
        <v>309</v>
      </c>
      <c r="C705" s="288" t="s">
        <v>163</v>
      </c>
      <c r="D705" s="292"/>
      <c r="E705" s="292"/>
      <c r="F705" s="292"/>
      <c r="G705" s="292"/>
      <c r="H705" s="292"/>
      <c r="I705" s="292"/>
      <c r="J705" s="292"/>
      <c r="K705" s="292"/>
      <c r="L705" s="292"/>
      <c r="M705" s="292"/>
      <c r="N705" s="292"/>
      <c r="O705" s="292"/>
      <c r="P705" s="292"/>
      <c r="Q705" s="288"/>
      <c r="R705" s="292"/>
      <c r="S705" s="292"/>
      <c r="T705" s="292"/>
      <c r="U705" s="292"/>
      <c r="V705" s="292"/>
      <c r="W705" s="292"/>
      <c r="X705" s="292"/>
      <c r="Y705" s="292"/>
      <c r="Z705" s="292"/>
      <c r="AA705" s="292"/>
      <c r="AB705" s="292"/>
      <c r="AC705" s="292"/>
      <c r="AD705" s="292"/>
      <c r="AE705" s="407">
        <f>AE704</f>
        <v>0</v>
      </c>
      <c r="AF705" s="407">
        <f t="shared" ref="AF705" si="1957">AF704</f>
        <v>0</v>
      </c>
      <c r="AG705" s="407">
        <f t="shared" ref="AG705" si="1958">AG704</f>
        <v>0</v>
      </c>
      <c r="AH705" s="407">
        <f t="shared" ref="AH705" si="1959">AH704</f>
        <v>0</v>
      </c>
      <c r="AI705" s="407">
        <f t="shared" ref="AI705" si="1960">AI704</f>
        <v>0</v>
      </c>
      <c r="AJ705" s="407">
        <f t="shared" ref="AJ705" si="1961">AJ704</f>
        <v>0</v>
      </c>
      <c r="AK705" s="407">
        <f t="shared" ref="AK705" si="1962">AK704</f>
        <v>0</v>
      </c>
      <c r="AL705" s="407">
        <f t="shared" ref="AL705" si="1963">AL704</f>
        <v>0</v>
      </c>
      <c r="AM705" s="407">
        <f t="shared" ref="AM705" si="1964">AM704</f>
        <v>0</v>
      </c>
      <c r="AN705" s="407">
        <f t="shared" ref="AN705" si="1965">AN704</f>
        <v>0</v>
      </c>
      <c r="AO705" s="407">
        <f t="shared" ref="AO705" si="1966">AO704</f>
        <v>0</v>
      </c>
      <c r="AP705" s="407">
        <f t="shared" ref="AP705" si="1967">AP704</f>
        <v>0</v>
      </c>
      <c r="AQ705" s="407">
        <f t="shared" ref="AQ705" si="1968">AQ704</f>
        <v>0</v>
      </c>
      <c r="AR705" s="407">
        <f t="shared" ref="AR705" si="1969">AR704</f>
        <v>0</v>
      </c>
      <c r="AS705" s="303"/>
    </row>
    <row r="706" spans="1:45" ht="15.5" outlineLevel="1">
      <c r="A706" s="521"/>
      <c r="B706" s="426"/>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288"/>
      <c r="AE706" s="418"/>
      <c r="AF706" s="421"/>
      <c r="AG706" s="421"/>
      <c r="AH706" s="421"/>
      <c r="AI706" s="421"/>
      <c r="AJ706" s="421"/>
      <c r="AK706" s="421"/>
      <c r="AL706" s="421"/>
      <c r="AM706" s="421"/>
      <c r="AN706" s="421"/>
      <c r="AO706" s="421"/>
      <c r="AP706" s="421"/>
      <c r="AQ706" s="421"/>
      <c r="AR706" s="421"/>
      <c r="AS706" s="303"/>
    </row>
    <row r="707" spans="1:45" ht="15.5" outlineLevel="1">
      <c r="A707" s="521">
        <v>24</v>
      </c>
      <c r="B707" s="424" t="s">
        <v>116</v>
      </c>
      <c r="C707" s="288" t="s">
        <v>25</v>
      </c>
      <c r="D707" s="292"/>
      <c r="E707" s="292"/>
      <c r="F707" s="292"/>
      <c r="G707" s="292"/>
      <c r="H707" s="292"/>
      <c r="I707" s="292"/>
      <c r="J707" s="292"/>
      <c r="K707" s="292"/>
      <c r="L707" s="292"/>
      <c r="M707" s="292"/>
      <c r="N707" s="292"/>
      <c r="O707" s="292"/>
      <c r="P707" s="292"/>
      <c r="Q707" s="288"/>
      <c r="R707" s="292"/>
      <c r="S707" s="292"/>
      <c r="T707" s="292"/>
      <c r="U707" s="292"/>
      <c r="V707" s="292"/>
      <c r="W707" s="292"/>
      <c r="X707" s="292"/>
      <c r="Y707" s="292"/>
      <c r="Z707" s="292"/>
      <c r="AA707" s="292"/>
      <c r="AB707" s="292"/>
      <c r="AC707" s="292"/>
      <c r="AD707" s="292"/>
      <c r="AE707" s="406"/>
      <c r="AF707" s="406"/>
      <c r="AG707" s="406"/>
      <c r="AH707" s="406"/>
      <c r="AI707" s="406"/>
      <c r="AJ707" s="406"/>
      <c r="AK707" s="406"/>
      <c r="AL707" s="406"/>
      <c r="AM707" s="406"/>
      <c r="AN707" s="406"/>
      <c r="AO707" s="406"/>
      <c r="AP707" s="406"/>
      <c r="AQ707" s="406"/>
      <c r="AR707" s="406"/>
      <c r="AS707" s="293">
        <f>SUM(AE707:AR707)</f>
        <v>0</v>
      </c>
    </row>
    <row r="708" spans="1:45" ht="15.5" outlineLevel="1">
      <c r="A708" s="521"/>
      <c r="B708" s="291" t="s">
        <v>309</v>
      </c>
      <c r="C708" s="288" t="s">
        <v>163</v>
      </c>
      <c r="D708" s="292"/>
      <c r="E708" s="292"/>
      <c r="F708" s="292"/>
      <c r="G708" s="292"/>
      <c r="H708" s="292"/>
      <c r="I708" s="292"/>
      <c r="J708" s="292"/>
      <c r="K708" s="292"/>
      <c r="L708" s="292"/>
      <c r="M708" s="292"/>
      <c r="N708" s="292"/>
      <c r="O708" s="292"/>
      <c r="P708" s="292"/>
      <c r="Q708" s="288"/>
      <c r="R708" s="292"/>
      <c r="S708" s="292"/>
      <c r="T708" s="292"/>
      <c r="U708" s="292"/>
      <c r="V708" s="292"/>
      <c r="W708" s="292"/>
      <c r="X708" s="292"/>
      <c r="Y708" s="292"/>
      <c r="Z708" s="292"/>
      <c r="AA708" s="292"/>
      <c r="AB708" s="292"/>
      <c r="AC708" s="292"/>
      <c r="AD708" s="292"/>
      <c r="AE708" s="407">
        <f>AE707</f>
        <v>0</v>
      </c>
      <c r="AF708" s="407">
        <f t="shared" ref="AF708" si="1970">AF707</f>
        <v>0</v>
      </c>
      <c r="AG708" s="407">
        <f t="shared" ref="AG708" si="1971">AG707</f>
        <v>0</v>
      </c>
      <c r="AH708" s="407">
        <f t="shared" ref="AH708" si="1972">AH707</f>
        <v>0</v>
      </c>
      <c r="AI708" s="407">
        <f t="shared" ref="AI708" si="1973">AI707</f>
        <v>0</v>
      </c>
      <c r="AJ708" s="407">
        <f t="shared" ref="AJ708" si="1974">AJ707</f>
        <v>0</v>
      </c>
      <c r="AK708" s="407">
        <f t="shared" ref="AK708" si="1975">AK707</f>
        <v>0</v>
      </c>
      <c r="AL708" s="407">
        <f t="shared" ref="AL708" si="1976">AL707</f>
        <v>0</v>
      </c>
      <c r="AM708" s="407">
        <f t="shared" ref="AM708" si="1977">AM707</f>
        <v>0</v>
      </c>
      <c r="AN708" s="407">
        <f t="shared" ref="AN708" si="1978">AN707</f>
        <v>0</v>
      </c>
      <c r="AO708" s="407">
        <f t="shared" ref="AO708" si="1979">AO707</f>
        <v>0</v>
      </c>
      <c r="AP708" s="407">
        <f t="shared" ref="AP708" si="1980">AP707</f>
        <v>0</v>
      </c>
      <c r="AQ708" s="407">
        <f t="shared" ref="AQ708" si="1981">AQ707</f>
        <v>0</v>
      </c>
      <c r="AR708" s="407">
        <f t="shared" ref="AR708" si="1982">AR707</f>
        <v>0</v>
      </c>
      <c r="AS708" s="303"/>
    </row>
    <row r="709" spans="1:45" ht="15.5" outlineLevel="1">
      <c r="A709" s="521"/>
      <c r="B709" s="291"/>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408"/>
      <c r="AF709" s="421"/>
      <c r="AG709" s="421"/>
      <c r="AH709" s="421"/>
      <c r="AI709" s="421"/>
      <c r="AJ709" s="421"/>
      <c r="AK709" s="421"/>
      <c r="AL709" s="421"/>
      <c r="AM709" s="421"/>
      <c r="AN709" s="421"/>
      <c r="AO709" s="421"/>
      <c r="AP709" s="421"/>
      <c r="AQ709" s="421"/>
      <c r="AR709" s="421"/>
      <c r="AS709" s="303"/>
    </row>
    <row r="710" spans="1:45" ht="15.5" outlineLevel="1">
      <c r="A710" s="521"/>
      <c r="B710" s="285" t="s">
        <v>496</v>
      </c>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88"/>
      <c r="AE710" s="408"/>
      <c r="AF710" s="421"/>
      <c r="AG710" s="421"/>
      <c r="AH710" s="421"/>
      <c r="AI710" s="421"/>
      <c r="AJ710" s="421"/>
      <c r="AK710" s="421"/>
      <c r="AL710" s="421"/>
      <c r="AM710" s="421"/>
      <c r="AN710" s="421"/>
      <c r="AO710" s="421"/>
      <c r="AP710" s="421"/>
      <c r="AQ710" s="421"/>
      <c r="AR710" s="421"/>
      <c r="AS710" s="303"/>
    </row>
    <row r="711" spans="1:45" ht="15.5" outlineLevel="1">
      <c r="A711" s="521">
        <v>25</v>
      </c>
      <c r="B711" s="424" t="s">
        <v>117</v>
      </c>
      <c r="C711" s="288" t="s">
        <v>25</v>
      </c>
      <c r="D711" s="292"/>
      <c r="E711" s="292"/>
      <c r="F711" s="292"/>
      <c r="G711" s="292"/>
      <c r="H711" s="292"/>
      <c r="I711" s="292"/>
      <c r="J711" s="292"/>
      <c r="K711" s="292"/>
      <c r="L711" s="292"/>
      <c r="M711" s="292"/>
      <c r="N711" s="292"/>
      <c r="O711" s="292"/>
      <c r="P711" s="292"/>
      <c r="Q711" s="292">
        <v>12</v>
      </c>
      <c r="R711" s="292"/>
      <c r="S711" s="292"/>
      <c r="T711" s="292"/>
      <c r="U711" s="292"/>
      <c r="V711" s="292"/>
      <c r="W711" s="292"/>
      <c r="X711" s="292"/>
      <c r="Y711" s="292"/>
      <c r="Z711" s="292"/>
      <c r="AA711" s="292"/>
      <c r="AB711" s="292"/>
      <c r="AC711" s="292"/>
      <c r="AD711" s="292"/>
      <c r="AE711" s="422"/>
      <c r="AF711" s="406"/>
      <c r="AG711" s="406"/>
      <c r="AH711" s="406"/>
      <c r="AI711" s="406"/>
      <c r="AJ711" s="406"/>
      <c r="AK711" s="406"/>
      <c r="AL711" s="411"/>
      <c r="AM711" s="411"/>
      <c r="AN711" s="411"/>
      <c r="AO711" s="411"/>
      <c r="AP711" s="411"/>
      <c r="AQ711" s="411"/>
      <c r="AR711" s="411"/>
      <c r="AS711" s="293">
        <f>SUM(AE711:AR711)</f>
        <v>0</v>
      </c>
    </row>
    <row r="712" spans="1:45" ht="15.5" outlineLevel="1">
      <c r="A712" s="521"/>
      <c r="B712" s="291" t="s">
        <v>309</v>
      </c>
      <c r="C712" s="288" t="s">
        <v>163</v>
      </c>
      <c r="D712" s="292"/>
      <c r="E712" s="292"/>
      <c r="F712" s="292"/>
      <c r="G712" s="292"/>
      <c r="H712" s="292"/>
      <c r="I712" s="292"/>
      <c r="J712" s="292"/>
      <c r="K712" s="292"/>
      <c r="L712" s="292"/>
      <c r="M712" s="292"/>
      <c r="N712" s="292"/>
      <c r="O712" s="292"/>
      <c r="P712" s="292"/>
      <c r="Q712" s="292">
        <f>Q711</f>
        <v>12</v>
      </c>
      <c r="R712" s="292"/>
      <c r="S712" s="292"/>
      <c r="T712" s="292"/>
      <c r="U712" s="292"/>
      <c r="V712" s="292"/>
      <c r="W712" s="292"/>
      <c r="X712" s="292"/>
      <c r="Y712" s="292"/>
      <c r="Z712" s="292"/>
      <c r="AA712" s="292"/>
      <c r="AB712" s="292"/>
      <c r="AC712" s="292"/>
      <c r="AD712" s="292"/>
      <c r="AE712" s="407">
        <f>AE711</f>
        <v>0</v>
      </c>
      <c r="AF712" s="407">
        <f t="shared" ref="AF712" si="1983">AF711</f>
        <v>0</v>
      </c>
      <c r="AG712" s="407">
        <f t="shared" ref="AG712" si="1984">AG711</f>
        <v>0</v>
      </c>
      <c r="AH712" s="407">
        <f t="shared" ref="AH712" si="1985">AH711</f>
        <v>0</v>
      </c>
      <c r="AI712" s="407">
        <f t="shared" ref="AI712" si="1986">AI711</f>
        <v>0</v>
      </c>
      <c r="AJ712" s="407">
        <f t="shared" ref="AJ712" si="1987">AJ711</f>
        <v>0</v>
      </c>
      <c r="AK712" s="407">
        <f t="shared" ref="AK712" si="1988">AK711</f>
        <v>0</v>
      </c>
      <c r="AL712" s="407">
        <f t="shared" ref="AL712" si="1989">AL711</f>
        <v>0</v>
      </c>
      <c r="AM712" s="407">
        <f t="shared" ref="AM712" si="1990">AM711</f>
        <v>0</v>
      </c>
      <c r="AN712" s="407">
        <f t="shared" ref="AN712" si="1991">AN711</f>
        <v>0</v>
      </c>
      <c r="AO712" s="407">
        <f t="shared" ref="AO712" si="1992">AO711</f>
        <v>0</v>
      </c>
      <c r="AP712" s="407">
        <f t="shared" ref="AP712" si="1993">AP711</f>
        <v>0</v>
      </c>
      <c r="AQ712" s="407">
        <f t="shared" ref="AQ712" si="1994">AQ711</f>
        <v>0</v>
      </c>
      <c r="AR712" s="407">
        <f t="shared" ref="AR712" si="1995">AR711</f>
        <v>0</v>
      </c>
      <c r="AS712" s="303"/>
    </row>
    <row r="713" spans="1:45" ht="15.5" outlineLevel="1">
      <c r="A713" s="521"/>
      <c r="B713" s="291"/>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c r="AE713" s="408"/>
      <c r="AF713" s="421"/>
      <c r="AG713" s="421"/>
      <c r="AH713" s="421"/>
      <c r="AI713" s="421"/>
      <c r="AJ713" s="421"/>
      <c r="AK713" s="421"/>
      <c r="AL713" s="421"/>
      <c r="AM713" s="421"/>
      <c r="AN713" s="421"/>
      <c r="AO713" s="421"/>
      <c r="AP713" s="421"/>
      <c r="AQ713" s="421"/>
      <c r="AR713" s="421"/>
      <c r="AS713" s="303"/>
    </row>
    <row r="714" spans="1:45" ht="15.5" outlineLevel="1">
      <c r="A714" s="521">
        <v>26</v>
      </c>
      <c r="B714" s="424" t="s">
        <v>118</v>
      </c>
      <c r="C714" s="1199" t="s">
        <v>2776</v>
      </c>
      <c r="D714" s="292">
        <f>+'7.  Persistence Report'!AX197</f>
        <v>9932415.9444121867</v>
      </c>
      <c r="E714" s="292">
        <f>+'7.  Persistence Report'!AY197</f>
        <v>9932415.9444121867</v>
      </c>
      <c r="F714" s="292">
        <f>+'7.  Persistence Report'!AZ197</f>
        <v>9883299.1132237241</v>
      </c>
      <c r="G714" s="292">
        <f>+'7.  Persistence Report'!BA197</f>
        <v>9883299.1132237241</v>
      </c>
      <c r="H714" s="292">
        <f>+'7.  Persistence Report'!BB197</f>
        <v>9883299.1132237241</v>
      </c>
      <c r="I714" s="292">
        <f>+'7.  Persistence Report'!BC197</f>
        <v>9883035.0181744583</v>
      </c>
      <c r="J714" s="292">
        <f>+'7.  Persistence Report'!BD197</f>
        <v>0</v>
      </c>
      <c r="K714" s="292">
        <f>+'7.  Persistence Report'!BE197</f>
        <v>0</v>
      </c>
      <c r="L714" s="292">
        <f>+'7.  Persistence Report'!BF197</f>
        <v>0</v>
      </c>
      <c r="M714" s="292">
        <f>+'7.  Persistence Report'!BG197</f>
        <v>0</v>
      </c>
      <c r="N714" s="292">
        <f>+'7.  Persistence Report'!BH197</f>
        <v>0</v>
      </c>
      <c r="O714" s="292">
        <f>+'7.  Persistence Report'!BI197</f>
        <v>0</v>
      </c>
      <c r="P714" s="292">
        <f>+'7.  Persistence Report'!BJ197</f>
        <v>0</v>
      </c>
      <c r="Q714" s="292">
        <v>12</v>
      </c>
      <c r="R714" s="292">
        <f>+'7.  Persistence Report'!S197</f>
        <v>1753.5612097644512</v>
      </c>
      <c r="S714" s="292">
        <f>+'7.  Persistence Report'!T197</f>
        <v>1753.5612097644512</v>
      </c>
      <c r="T714" s="292">
        <f>+'7.  Persistence Report'!U197</f>
        <v>1744.8896669695594</v>
      </c>
      <c r="U714" s="292">
        <f>+'7.  Persistence Report'!V197</f>
        <v>1744.8896669695594</v>
      </c>
      <c r="V714" s="292">
        <f>+'7.  Persistence Report'!W197</f>
        <v>1744.8896669695594</v>
      </c>
      <c r="W714" s="292">
        <f>+'7.  Persistence Report'!X197</f>
        <v>1744.8430411700886</v>
      </c>
      <c r="X714" s="292">
        <f>+'7.  Persistence Report'!Y197</f>
        <v>0</v>
      </c>
      <c r="Y714" s="292">
        <f>+'7.  Persistence Report'!Z197</f>
        <v>0</v>
      </c>
      <c r="Z714" s="292">
        <f>+'7.  Persistence Report'!AA197</f>
        <v>0</v>
      </c>
      <c r="AA714" s="292">
        <f>+'7.  Persistence Report'!AB197</f>
        <v>0</v>
      </c>
      <c r="AB714" s="292">
        <f>+'7.  Persistence Report'!AC197</f>
        <v>0</v>
      </c>
      <c r="AC714" s="292">
        <f>+'7.  Persistence Report'!AD197</f>
        <v>0</v>
      </c>
      <c r="AD714" s="292">
        <f>+'7.  Persistence Report'!AE197</f>
        <v>0</v>
      </c>
      <c r="AE714" s="422"/>
      <c r="AF714" s="406">
        <f>+'A. Rate Class Allocations'!O77</f>
        <v>0.23839197383143004</v>
      </c>
      <c r="AG714" s="406">
        <f>+'A. Rate Class Allocations'!P77</f>
        <v>0.72326041295204158</v>
      </c>
      <c r="AH714" s="406">
        <f>+'A. Rate Class Allocations'!Q77</f>
        <v>0</v>
      </c>
      <c r="AI714" s="406">
        <f>+'A. Rate Class Allocations'!R77</f>
        <v>3.8347613216528229E-2</v>
      </c>
      <c r="AJ714" s="406"/>
      <c r="AK714" s="406"/>
      <c r="AL714" s="411"/>
      <c r="AM714" s="411"/>
      <c r="AN714" s="411"/>
      <c r="AO714" s="411"/>
      <c r="AP714" s="411"/>
      <c r="AQ714" s="411"/>
      <c r="AR714" s="411"/>
      <c r="AS714" s="293">
        <f>SUM(AE714:AR714)</f>
        <v>0.99999999999999989</v>
      </c>
    </row>
    <row r="715" spans="1:45" ht="15.5" outlineLevel="1">
      <c r="A715" s="521"/>
      <c r="B715" s="291" t="s">
        <v>309</v>
      </c>
      <c r="C715" s="1199" t="s">
        <v>2823</v>
      </c>
      <c r="D715" s="292">
        <f>+'7.  Persistence Report'!AX200</f>
        <v>3684101.3964477666</v>
      </c>
      <c r="E715" s="292">
        <f>+'7.  Persistence Report'!AY200</f>
        <v>3684101.3964477666</v>
      </c>
      <c r="F715" s="292">
        <f>+'7.  Persistence Report'!AZ200</f>
        <v>3665883.1313868575</v>
      </c>
      <c r="G715" s="292">
        <f>+'7.  Persistence Report'!BA200</f>
        <v>3665883.1313868575</v>
      </c>
      <c r="H715" s="292">
        <f>+'7.  Persistence Report'!BB200</f>
        <v>3665883.1313868575</v>
      </c>
      <c r="I715" s="292">
        <f>+'7.  Persistence Report'!BC200</f>
        <v>3665785.1740575186</v>
      </c>
      <c r="J715" s="292">
        <f>+'7.  Persistence Report'!BD200</f>
        <v>0</v>
      </c>
      <c r="K715" s="292">
        <f>+'7.  Persistence Report'!BE200</f>
        <v>0</v>
      </c>
      <c r="L715" s="292">
        <f>+'7.  Persistence Report'!BF200</f>
        <v>0</v>
      </c>
      <c r="M715" s="292">
        <f>+'7.  Persistence Report'!BG200</f>
        <v>0</v>
      </c>
      <c r="N715" s="292">
        <f>+'7.  Persistence Report'!BH200</f>
        <v>0</v>
      </c>
      <c r="O715" s="292">
        <f>+'7.  Persistence Report'!BI200</f>
        <v>0</v>
      </c>
      <c r="P715" s="292">
        <f>+'7.  Persistence Report'!BJ200</f>
        <v>0</v>
      </c>
      <c r="Q715" s="292">
        <f>Q714</f>
        <v>12</v>
      </c>
      <c r="R715" s="292">
        <f>+'7.  Persistence Report'!S200</f>
        <v>1087.0558864239813</v>
      </c>
      <c r="S715" s="292">
        <f>+'7.  Persistence Report'!T200</f>
        <v>1087.0558864239813</v>
      </c>
      <c r="T715" s="292">
        <f>+'7.  Persistence Report'!U200</f>
        <v>1081.6802818616343</v>
      </c>
      <c r="U715" s="292">
        <f>+'7.  Persistence Report'!V200</f>
        <v>1081.6802818616343</v>
      </c>
      <c r="V715" s="292">
        <f>+'7.  Persistence Report'!W200</f>
        <v>1081.6802818616343</v>
      </c>
      <c r="W715" s="292">
        <f>+'7.  Persistence Report'!X200</f>
        <v>1081.6513779092136</v>
      </c>
      <c r="X715" s="292">
        <f>+'7.  Persistence Report'!Y200</f>
        <v>0</v>
      </c>
      <c r="Y715" s="292">
        <f>+'7.  Persistence Report'!Z200</f>
        <v>0</v>
      </c>
      <c r="Z715" s="292">
        <f>+'7.  Persistence Report'!AA200</f>
        <v>0</v>
      </c>
      <c r="AA715" s="292">
        <f>+'7.  Persistence Report'!AB200</f>
        <v>0</v>
      </c>
      <c r="AB715" s="292">
        <f>+'7.  Persistence Report'!AC200</f>
        <v>0</v>
      </c>
      <c r="AC715" s="292">
        <f>+'7.  Persistence Report'!AD200</f>
        <v>0</v>
      </c>
      <c r="AD715" s="292">
        <f>+'7.  Persistence Report'!AE200</f>
        <v>0</v>
      </c>
      <c r="AE715" s="407">
        <f>AE714</f>
        <v>0</v>
      </c>
      <c r="AF715" s="1201">
        <f>AF714*0+'A. Rate Class Allocations'!O81</f>
        <v>0</v>
      </c>
      <c r="AG715" s="1201">
        <f>AG714*0+'A. Rate Class Allocations'!P81</f>
        <v>0.16046228852400135</v>
      </c>
      <c r="AH715" s="1201">
        <f>AH714*0+'A. Rate Class Allocations'!Q81</f>
        <v>0</v>
      </c>
      <c r="AI715" s="1201">
        <f>AI714*0+'A. Rate Class Allocations'!R81</f>
        <v>0.83953771147599854</v>
      </c>
      <c r="AJ715" s="407">
        <f t="shared" ref="AJ715:AJ716" si="1996">AJ714</f>
        <v>0</v>
      </c>
      <c r="AK715" s="407">
        <f t="shared" ref="AK715:AK716" si="1997">AK714</f>
        <v>0</v>
      </c>
      <c r="AL715" s="407">
        <f t="shared" ref="AL715:AL716" si="1998">AL714</f>
        <v>0</v>
      </c>
      <c r="AM715" s="407">
        <f t="shared" ref="AM715:AM716" si="1999">AM714</f>
        <v>0</v>
      </c>
      <c r="AN715" s="407">
        <f t="shared" ref="AN715:AN716" si="2000">AN714</f>
        <v>0</v>
      </c>
      <c r="AO715" s="407">
        <f t="shared" ref="AO715:AO716" si="2001">AO714</f>
        <v>0</v>
      </c>
      <c r="AP715" s="407">
        <f t="shared" ref="AP715:AP716" si="2002">AP714</f>
        <v>0</v>
      </c>
      <c r="AQ715" s="407">
        <f t="shared" ref="AQ715:AQ716" si="2003">AQ714</f>
        <v>0</v>
      </c>
      <c r="AR715" s="407">
        <f t="shared" ref="AR715:AR716" si="2004">AR714</f>
        <v>0</v>
      </c>
      <c r="AS715" s="303"/>
    </row>
    <row r="716" spans="1:45" ht="15.5" outlineLevel="1">
      <c r="A716" s="521"/>
      <c r="B716" s="1228" t="s">
        <v>309</v>
      </c>
      <c r="C716" s="1229" t="s">
        <v>2823</v>
      </c>
      <c r="D716" s="292">
        <f>+'7.  Persistence Report'!AX206</f>
        <v>3521477.4309123107</v>
      </c>
      <c r="E716" s="292">
        <f>+'7.  Persistence Report'!AY206</f>
        <v>3521477.4309123107</v>
      </c>
      <c r="F716" s="292">
        <f>+'7.  Persistence Report'!AZ206</f>
        <v>3504063.3582963319</v>
      </c>
      <c r="G716" s="292">
        <f>+'7.  Persistence Report'!BA206</f>
        <v>3504063.3582963319</v>
      </c>
      <c r="H716" s="292">
        <f>+'7.  Persistence Report'!BB206</f>
        <v>3504063.3582963319</v>
      </c>
      <c r="I716" s="292">
        <f>+'7.  Persistence Report'!BC206</f>
        <v>3503969.7250090418</v>
      </c>
      <c r="J716" s="292">
        <f>+'7.  Persistence Report'!BD206</f>
        <v>0</v>
      </c>
      <c r="K716" s="292">
        <f>+'7.  Persistence Report'!BE206</f>
        <v>0</v>
      </c>
      <c r="L716" s="292">
        <f>+'7.  Persistence Report'!BF206</f>
        <v>0</v>
      </c>
      <c r="M716" s="292">
        <f>+'7.  Persistence Report'!BG206</f>
        <v>0</v>
      </c>
      <c r="N716" s="292">
        <f>+'7.  Persistence Report'!BH206</f>
        <v>0</v>
      </c>
      <c r="O716" s="292">
        <f>+'7.  Persistence Report'!BI206</f>
        <v>0</v>
      </c>
      <c r="P716" s="292">
        <f>+'7.  Persistence Report'!BJ206</f>
        <v>0</v>
      </c>
      <c r="Q716" s="292">
        <f>Q715</f>
        <v>12</v>
      </c>
      <c r="R716" s="292">
        <f>+'7.  Persistence Report'!S206</f>
        <v>274.75398835117738</v>
      </c>
      <c r="S716" s="292">
        <f>+'7.  Persistence Report'!T206</f>
        <v>274.75398835117738</v>
      </c>
      <c r="T716" s="292">
        <f>+'7.  Persistence Report'!U206</f>
        <v>273.39530126641091</v>
      </c>
      <c r="U716" s="292">
        <f>+'7.  Persistence Report'!V206</f>
        <v>273.39530126641091</v>
      </c>
      <c r="V716" s="292">
        <f>+'7.  Persistence Report'!W206</f>
        <v>273.39530126641091</v>
      </c>
      <c r="W716" s="292">
        <f>+'7.  Persistence Report'!X206</f>
        <v>273.38799577613582</v>
      </c>
      <c r="X716" s="292">
        <f>+'7.  Persistence Report'!Y206</f>
        <v>0</v>
      </c>
      <c r="Y716" s="292">
        <f>+'7.  Persistence Report'!Z206</f>
        <v>0</v>
      </c>
      <c r="Z716" s="292">
        <f>+'7.  Persistence Report'!AA206</f>
        <v>0</v>
      </c>
      <c r="AA716" s="292">
        <f>+'7.  Persistence Report'!AB206</f>
        <v>0</v>
      </c>
      <c r="AB716" s="292">
        <f>+'7.  Persistence Report'!AC206</f>
        <v>0</v>
      </c>
      <c r="AC716" s="292">
        <f>+'7.  Persistence Report'!AD206</f>
        <v>0</v>
      </c>
      <c r="AD716" s="292">
        <f>+'7.  Persistence Report'!AE206</f>
        <v>0</v>
      </c>
      <c r="AE716" s="407">
        <f>AE715</f>
        <v>0</v>
      </c>
      <c r="AF716" s="1201">
        <f>AF715*0+'A. Rate Class Allocations'!O90</f>
        <v>0</v>
      </c>
      <c r="AG716" s="1201">
        <f>AG715*0+'A. Rate Class Allocations'!P90</f>
        <v>1</v>
      </c>
      <c r="AH716" s="1201">
        <f>AH715*0+'A. Rate Class Allocations'!Q90</f>
        <v>0</v>
      </c>
      <c r="AI716" s="1201">
        <f>AI715*0+'A. Rate Class Allocations'!R90</f>
        <v>0</v>
      </c>
      <c r="AJ716" s="407">
        <f t="shared" si="1996"/>
        <v>0</v>
      </c>
      <c r="AK716" s="407">
        <f t="shared" si="1997"/>
        <v>0</v>
      </c>
      <c r="AL716" s="407">
        <f t="shared" si="1998"/>
        <v>0</v>
      </c>
      <c r="AM716" s="407">
        <f t="shared" si="1999"/>
        <v>0</v>
      </c>
      <c r="AN716" s="407">
        <f t="shared" si="2000"/>
        <v>0</v>
      </c>
      <c r="AO716" s="407">
        <f t="shared" si="2001"/>
        <v>0</v>
      </c>
      <c r="AP716" s="407">
        <f t="shared" si="2002"/>
        <v>0</v>
      </c>
      <c r="AQ716" s="407">
        <f t="shared" si="2003"/>
        <v>0</v>
      </c>
      <c r="AR716" s="407">
        <f t="shared" si="2004"/>
        <v>0</v>
      </c>
      <c r="AS716" s="303"/>
    </row>
    <row r="717" spans="1:45" ht="15.5" outlineLevel="1">
      <c r="A717" s="521"/>
      <c r="B717" s="291"/>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408"/>
      <c r="AF717" s="421"/>
      <c r="AG717" s="421"/>
      <c r="AH717" s="421"/>
      <c r="AI717" s="421"/>
      <c r="AJ717" s="421"/>
      <c r="AK717" s="421"/>
      <c r="AL717" s="421"/>
      <c r="AM717" s="421"/>
      <c r="AN717" s="421"/>
      <c r="AO717" s="421"/>
      <c r="AP717" s="421"/>
      <c r="AQ717" s="421"/>
      <c r="AR717" s="421"/>
      <c r="AS717" s="303"/>
    </row>
    <row r="718" spans="1:45" ht="15.5" outlineLevel="1">
      <c r="A718" s="521">
        <v>27</v>
      </c>
      <c r="B718" s="424" t="s">
        <v>119</v>
      </c>
      <c r="C718" s="1199" t="s">
        <v>2823</v>
      </c>
      <c r="D718" s="292">
        <f>+'7.  Persistence Report'!AX201</f>
        <v>1062568.0357851542</v>
      </c>
      <c r="E718" s="292">
        <f>+'7.  Persistence Report'!AY201</f>
        <v>935592.56537152641</v>
      </c>
      <c r="F718" s="292">
        <f>+'7.  Persistence Report'!AZ201</f>
        <v>683218.95183986297</v>
      </c>
      <c r="G718" s="292">
        <f>+'7.  Persistence Report'!BA201</f>
        <v>681146.44133687392</v>
      </c>
      <c r="H718" s="292">
        <f>+'7.  Persistence Report'!BB201</f>
        <v>681146.44133687392</v>
      </c>
      <c r="I718" s="292">
        <f>+'7.  Persistence Report'!BC201</f>
        <v>681146.44133687392</v>
      </c>
      <c r="J718" s="292">
        <f>+'7.  Persistence Report'!BD201</f>
        <v>0</v>
      </c>
      <c r="K718" s="292">
        <f>+'7.  Persistence Report'!BE201</f>
        <v>0</v>
      </c>
      <c r="L718" s="292">
        <f>+'7.  Persistence Report'!BF201</f>
        <v>0</v>
      </c>
      <c r="M718" s="292">
        <f>+'7.  Persistence Report'!BG201</f>
        <v>0</v>
      </c>
      <c r="N718" s="292">
        <f>+'7.  Persistence Report'!BH201</f>
        <v>0</v>
      </c>
      <c r="O718" s="292">
        <f>+'7.  Persistence Report'!BI201</f>
        <v>0</v>
      </c>
      <c r="P718" s="292">
        <f>+'7.  Persistence Report'!BJ201</f>
        <v>0</v>
      </c>
      <c r="Q718" s="292">
        <v>12</v>
      </c>
      <c r="R718" s="292">
        <f>+'7.  Persistence Report'!S201</f>
        <v>238.38049556794866</v>
      </c>
      <c r="S718" s="292">
        <f>+'7.  Persistence Report'!T201</f>
        <v>209.89434264146053</v>
      </c>
      <c r="T718" s="292">
        <f>+'7.  Persistence Report'!U201</f>
        <v>153.27590030567384</v>
      </c>
      <c r="U718" s="292">
        <f>+'7.  Persistence Report'!V201</f>
        <v>152.8109455318299</v>
      </c>
      <c r="V718" s="292">
        <f>+'7.  Persistence Report'!W201</f>
        <v>152.8109455318299</v>
      </c>
      <c r="W718" s="292">
        <f>+'7.  Persistence Report'!X201</f>
        <v>152.8109455318299</v>
      </c>
      <c r="X718" s="292">
        <f>+'7.  Persistence Report'!Y201</f>
        <v>0</v>
      </c>
      <c r="Y718" s="292">
        <f>+'7.  Persistence Report'!Z201</f>
        <v>0</v>
      </c>
      <c r="Z718" s="292">
        <f>+'7.  Persistence Report'!AA201</f>
        <v>0</v>
      </c>
      <c r="AA718" s="292">
        <f>+'7.  Persistence Report'!AB201</f>
        <v>0</v>
      </c>
      <c r="AB718" s="292">
        <f>+'7.  Persistence Report'!AC201</f>
        <v>0</v>
      </c>
      <c r="AC718" s="292">
        <f>+'7.  Persistence Report'!AD201</f>
        <v>0</v>
      </c>
      <c r="AD718" s="292">
        <f>+'7.  Persistence Report'!AE201</f>
        <v>0</v>
      </c>
      <c r="AE718" s="422"/>
      <c r="AF718" s="406">
        <f>+'A. Rate Class Allocations'!O110</f>
        <v>1</v>
      </c>
      <c r="AG718" s="406"/>
      <c r="AH718" s="406"/>
      <c r="AI718" s="406"/>
      <c r="AJ718" s="406"/>
      <c r="AK718" s="406"/>
      <c r="AL718" s="411"/>
      <c r="AM718" s="411"/>
      <c r="AN718" s="411"/>
      <c r="AO718" s="411"/>
      <c r="AP718" s="411"/>
      <c r="AQ718" s="411"/>
      <c r="AR718" s="411"/>
      <c r="AS718" s="293">
        <f>SUM(AE718:AR718)</f>
        <v>1</v>
      </c>
    </row>
    <row r="719" spans="1:45" ht="15.5" outlineLevel="1">
      <c r="A719" s="521"/>
      <c r="B719" s="291" t="s">
        <v>309</v>
      </c>
      <c r="C719" s="288" t="s">
        <v>163</v>
      </c>
      <c r="D719" s="292"/>
      <c r="E719" s="292"/>
      <c r="F719" s="292"/>
      <c r="G719" s="292"/>
      <c r="H719" s="292"/>
      <c r="I719" s="292"/>
      <c r="J719" s="292"/>
      <c r="K719" s="292"/>
      <c r="L719" s="292"/>
      <c r="M719" s="292"/>
      <c r="N719" s="292"/>
      <c r="O719" s="292"/>
      <c r="P719" s="292"/>
      <c r="Q719" s="292">
        <f>Q718</f>
        <v>12</v>
      </c>
      <c r="R719" s="292"/>
      <c r="S719" s="292"/>
      <c r="T719" s="292"/>
      <c r="U719" s="292"/>
      <c r="V719" s="292"/>
      <c r="W719" s="292"/>
      <c r="X719" s="292"/>
      <c r="Y719" s="292"/>
      <c r="Z719" s="292"/>
      <c r="AA719" s="292"/>
      <c r="AB719" s="292"/>
      <c r="AC719" s="292"/>
      <c r="AD719" s="292"/>
      <c r="AE719" s="407">
        <f>AE718</f>
        <v>0</v>
      </c>
      <c r="AF719" s="407">
        <f t="shared" ref="AF719" si="2005">AF718</f>
        <v>1</v>
      </c>
      <c r="AG719" s="407">
        <f t="shared" ref="AG719" si="2006">AG718</f>
        <v>0</v>
      </c>
      <c r="AH719" s="407">
        <f t="shared" ref="AH719" si="2007">AH718</f>
        <v>0</v>
      </c>
      <c r="AI719" s="407">
        <f t="shared" ref="AI719" si="2008">AI718</f>
        <v>0</v>
      </c>
      <c r="AJ719" s="407">
        <f t="shared" ref="AJ719" si="2009">AJ718</f>
        <v>0</v>
      </c>
      <c r="AK719" s="407">
        <f t="shared" ref="AK719" si="2010">AK718</f>
        <v>0</v>
      </c>
      <c r="AL719" s="407">
        <f t="shared" ref="AL719" si="2011">AL718</f>
        <v>0</v>
      </c>
      <c r="AM719" s="407">
        <f t="shared" ref="AM719" si="2012">AM718</f>
        <v>0</v>
      </c>
      <c r="AN719" s="407">
        <f t="shared" ref="AN719" si="2013">AN718</f>
        <v>0</v>
      </c>
      <c r="AO719" s="407">
        <f t="shared" ref="AO719" si="2014">AO718</f>
        <v>0</v>
      </c>
      <c r="AP719" s="407">
        <f t="shared" ref="AP719" si="2015">AP718</f>
        <v>0</v>
      </c>
      <c r="AQ719" s="407">
        <f t="shared" ref="AQ719" si="2016">AQ718</f>
        <v>0</v>
      </c>
      <c r="AR719" s="407">
        <f t="shared" ref="AR719" si="2017">AR718</f>
        <v>0</v>
      </c>
      <c r="AS719" s="303"/>
    </row>
    <row r="720" spans="1:45" ht="15.5" outlineLevel="1">
      <c r="A720" s="521"/>
      <c r="B720" s="291"/>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88"/>
      <c r="AE720" s="408"/>
      <c r="AF720" s="421"/>
      <c r="AG720" s="421"/>
      <c r="AH720" s="421"/>
      <c r="AI720" s="421"/>
      <c r="AJ720" s="421"/>
      <c r="AK720" s="421"/>
      <c r="AL720" s="421"/>
      <c r="AM720" s="421"/>
      <c r="AN720" s="421"/>
      <c r="AO720" s="421"/>
      <c r="AP720" s="421"/>
      <c r="AQ720" s="421"/>
      <c r="AR720" s="421"/>
      <c r="AS720" s="303"/>
    </row>
    <row r="721" spans="1:45" ht="31" outlineLevel="1">
      <c r="A721" s="521">
        <v>28</v>
      </c>
      <c r="B721" s="424" t="s">
        <v>120</v>
      </c>
      <c r="C721" s="288" t="s">
        <v>25</v>
      </c>
      <c r="D721" s="292"/>
      <c r="E721" s="292"/>
      <c r="F721" s="292"/>
      <c r="G721" s="292"/>
      <c r="H721" s="292"/>
      <c r="I721" s="292"/>
      <c r="J721" s="292"/>
      <c r="K721" s="292"/>
      <c r="L721" s="292"/>
      <c r="M721" s="292"/>
      <c r="N721" s="292"/>
      <c r="O721" s="292"/>
      <c r="P721" s="292"/>
      <c r="Q721" s="292">
        <v>12</v>
      </c>
      <c r="R721" s="292"/>
      <c r="S721" s="292"/>
      <c r="T721" s="292"/>
      <c r="U721" s="292"/>
      <c r="V721" s="292"/>
      <c r="W721" s="292"/>
      <c r="X721" s="292"/>
      <c r="Y721" s="292"/>
      <c r="Z721" s="292"/>
      <c r="AA721" s="292"/>
      <c r="AB721" s="292"/>
      <c r="AC721" s="292"/>
      <c r="AD721" s="292"/>
      <c r="AE721" s="422"/>
      <c r="AF721" s="406"/>
      <c r="AG721" s="406"/>
      <c r="AH721" s="406"/>
      <c r="AI721" s="406"/>
      <c r="AJ721" s="406"/>
      <c r="AK721" s="406"/>
      <c r="AL721" s="411"/>
      <c r="AM721" s="411"/>
      <c r="AN721" s="411"/>
      <c r="AO721" s="411"/>
      <c r="AP721" s="411"/>
      <c r="AQ721" s="411"/>
      <c r="AR721" s="411"/>
      <c r="AS721" s="293">
        <f>SUM(AE721:AR721)</f>
        <v>0</v>
      </c>
    </row>
    <row r="722" spans="1:45" ht="15.5" outlineLevel="1">
      <c r="A722" s="521"/>
      <c r="B722" s="291" t="s">
        <v>309</v>
      </c>
      <c r="C722" s="288" t="s">
        <v>163</v>
      </c>
      <c r="D722" s="292"/>
      <c r="E722" s="292"/>
      <c r="F722" s="292"/>
      <c r="G722" s="292"/>
      <c r="H722" s="292"/>
      <c r="I722" s="292"/>
      <c r="J722" s="292"/>
      <c r="K722" s="292"/>
      <c r="L722" s="292"/>
      <c r="M722" s="292"/>
      <c r="N722" s="292"/>
      <c r="O722" s="292"/>
      <c r="P722" s="292"/>
      <c r="Q722" s="292">
        <f>Q721</f>
        <v>12</v>
      </c>
      <c r="R722" s="292"/>
      <c r="S722" s="292"/>
      <c r="T722" s="292"/>
      <c r="U722" s="292"/>
      <c r="V722" s="292"/>
      <c r="W722" s="292"/>
      <c r="X722" s="292"/>
      <c r="Y722" s="292"/>
      <c r="Z722" s="292"/>
      <c r="AA722" s="292"/>
      <c r="AB722" s="292"/>
      <c r="AC722" s="292"/>
      <c r="AD722" s="292"/>
      <c r="AE722" s="407">
        <f>AE721</f>
        <v>0</v>
      </c>
      <c r="AF722" s="407">
        <f t="shared" ref="AF722" si="2018">AF721</f>
        <v>0</v>
      </c>
      <c r="AG722" s="407">
        <f t="shared" ref="AG722" si="2019">AG721</f>
        <v>0</v>
      </c>
      <c r="AH722" s="407">
        <f t="shared" ref="AH722" si="2020">AH721</f>
        <v>0</v>
      </c>
      <c r="AI722" s="407">
        <f t="shared" ref="AI722" si="2021">AI721</f>
        <v>0</v>
      </c>
      <c r="AJ722" s="407">
        <f t="shared" ref="AJ722" si="2022">AJ721</f>
        <v>0</v>
      </c>
      <c r="AK722" s="407">
        <f t="shared" ref="AK722" si="2023">AK721</f>
        <v>0</v>
      </c>
      <c r="AL722" s="407">
        <f t="shared" ref="AL722" si="2024">AL721</f>
        <v>0</v>
      </c>
      <c r="AM722" s="407">
        <f t="shared" ref="AM722" si="2025">AM721</f>
        <v>0</v>
      </c>
      <c r="AN722" s="407">
        <f t="shared" ref="AN722" si="2026">AN721</f>
        <v>0</v>
      </c>
      <c r="AO722" s="407">
        <f t="shared" ref="AO722" si="2027">AO721</f>
        <v>0</v>
      </c>
      <c r="AP722" s="407">
        <f t="shared" ref="AP722" si="2028">AP721</f>
        <v>0</v>
      </c>
      <c r="AQ722" s="407">
        <f t="shared" ref="AQ722" si="2029">AQ721</f>
        <v>0</v>
      </c>
      <c r="AR722" s="407">
        <f t="shared" ref="AR722" si="2030">AR721</f>
        <v>0</v>
      </c>
      <c r="AS722" s="303"/>
    </row>
    <row r="723" spans="1:45" ht="15.5" outlineLevel="1">
      <c r="A723" s="521"/>
      <c r="B723" s="291"/>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88"/>
      <c r="AE723" s="408"/>
      <c r="AF723" s="421"/>
      <c r="AG723" s="421"/>
      <c r="AH723" s="421"/>
      <c r="AI723" s="421"/>
      <c r="AJ723" s="421"/>
      <c r="AK723" s="421"/>
      <c r="AL723" s="421"/>
      <c r="AM723" s="421"/>
      <c r="AN723" s="421"/>
      <c r="AO723" s="421"/>
      <c r="AP723" s="421"/>
      <c r="AQ723" s="421"/>
      <c r="AR723" s="421"/>
      <c r="AS723" s="303"/>
    </row>
    <row r="724" spans="1:45" ht="31" outlineLevel="1">
      <c r="A724" s="521">
        <v>29</v>
      </c>
      <c r="B724" s="424" t="s">
        <v>121</v>
      </c>
      <c r="C724" s="288" t="s">
        <v>25</v>
      </c>
      <c r="D724" s="292"/>
      <c r="E724" s="292"/>
      <c r="F724" s="292"/>
      <c r="G724" s="292"/>
      <c r="H724" s="292"/>
      <c r="I724" s="292"/>
      <c r="J724" s="292"/>
      <c r="K724" s="292"/>
      <c r="L724" s="292"/>
      <c r="M724" s="292"/>
      <c r="N724" s="292"/>
      <c r="O724" s="292"/>
      <c r="P724" s="292"/>
      <c r="Q724" s="292">
        <v>3</v>
      </c>
      <c r="R724" s="292"/>
      <c r="S724" s="292"/>
      <c r="T724" s="292"/>
      <c r="U724" s="292"/>
      <c r="V724" s="292"/>
      <c r="W724" s="292"/>
      <c r="X724" s="292"/>
      <c r="Y724" s="292"/>
      <c r="Z724" s="292"/>
      <c r="AA724" s="292"/>
      <c r="AB724" s="292"/>
      <c r="AC724" s="292"/>
      <c r="AD724" s="292"/>
      <c r="AE724" s="422"/>
      <c r="AF724" s="406"/>
      <c r="AG724" s="406"/>
      <c r="AH724" s="406"/>
      <c r="AI724" s="406"/>
      <c r="AJ724" s="406"/>
      <c r="AK724" s="406"/>
      <c r="AL724" s="411"/>
      <c r="AM724" s="411"/>
      <c r="AN724" s="411"/>
      <c r="AO724" s="411"/>
      <c r="AP724" s="411"/>
      <c r="AQ724" s="411"/>
      <c r="AR724" s="411"/>
      <c r="AS724" s="293">
        <f>SUM(AE724:AR724)</f>
        <v>0</v>
      </c>
    </row>
    <row r="725" spans="1:45" ht="15.5" outlineLevel="1">
      <c r="A725" s="521"/>
      <c r="B725" s="291" t="s">
        <v>309</v>
      </c>
      <c r="C725" s="288" t="s">
        <v>163</v>
      </c>
      <c r="D725" s="292"/>
      <c r="E725" s="292"/>
      <c r="F725" s="292"/>
      <c r="G725" s="292"/>
      <c r="H725" s="292"/>
      <c r="I725" s="292"/>
      <c r="J725" s="292"/>
      <c r="K725" s="292"/>
      <c r="L725" s="292"/>
      <c r="M725" s="292"/>
      <c r="N725" s="292"/>
      <c r="O725" s="292"/>
      <c r="P725" s="292"/>
      <c r="Q725" s="292">
        <f>Q724</f>
        <v>3</v>
      </c>
      <c r="R725" s="292"/>
      <c r="S725" s="292"/>
      <c r="T725" s="292"/>
      <c r="U725" s="292"/>
      <c r="V725" s="292"/>
      <c r="W725" s="292"/>
      <c r="X725" s="292"/>
      <c r="Y725" s="292"/>
      <c r="Z725" s="292"/>
      <c r="AA725" s="292"/>
      <c r="AB725" s="292"/>
      <c r="AC725" s="292"/>
      <c r="AD725" s="292"/>
      <c r="AE725" s="407">
        <f>AE724</f>
        <v>0</v>
      </c>
      <c r="AF725" s="407">
        <f t="shared" ref="AF725" si="2031">AF724</f>
        <v>0</v>
      </c>
      <c r="AG725" s="407">
        <f t="shared" ref="AG725" si="2032">AG724</f>
        <v>0</v>
      </c>
      <c r="AH725" s="407">
        <f t="shared" ref="AH725" si="2033">AH724</f>
        <v>0</v>
      </c>
      <c r="AI725" s="407">
        <f t="shared" ref="AI725" si="2034">AI724</f>
        <v>0</v>
      </c>
      <c r="AJ725" s="407">
        <f t="shared" ref="AJ725" si="2035">AJ724</f>
        <v>0</v>
      </c>
      <c r="AK725" s="407">
        <f t="shared" ref="AK725" si="2036">AK724</f>
        <v>0</v>
      </c>
      <c r="AL725" s="407">
        <f t="shared" ref="AL725" si="2037">AL724</f>
        <v>0</v>
      </c>
      <c r="AM725" s="407">
        <f t="shared" ref="AM725" si="2038">AM724</f>
        <v>0</v>
      </c>
      <c r="AN725" s="407">
        <f t="shared" ref="AN725" si="2039">AN724</f>
        <v>0</v>
      </c>
      <c r="AO725" s="407">
        <f t="shared" ref="AO725" si="2040">AO724</f>
        <v>0</v>
      </c>
      <c r="AP725" s="407">
        <f t="shared" ref="AP725" si="2041">AP724</f>
        <v>0</v>
      </c>
      <c r="AQ725" s="407">
        <f t="shared" ref="AQ725" si="2042">AQ724</f>
        <v>0</v>
      </c>
      <c r="AR725" s="407">
        <f t="shared" ref="AR725" si="2043">AR724</f>
        <v>0</v>
      </c>
      <c r="AS725" s="303"/>
    </row>
    <row r="726" spans="1:45" ht="15.5" outlineLevel="1">
      <c r="A726" s="521"/>
      <c r="B726" s="291"/>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408"/>
      <c r="AF726" s="421"/>
      <c r="AG726" s="421"/>
      <c r="AH726" s="421"/>
      <c r="AI726" s="421"/>
      <c r="AJ726" s="421"/>
      <c r="AK726" s="421"/>
      <c r="AL726" s="421"/>
      <c r="AM726" s="421"/>
      <c r="AN726" s="421"/>
      <c r="AO726" s="421"/>
      <c r="AP726" s="421"/>
      <c r="AQ726" s="421"/>
      <c r="AR726" s="421"/>
      <c r="AS726" s="303"/>
    </row>
    <row r="727" spans="1:45" ht="31" outlineLevel="1">
      <c r="A727" s="521">
        <v>30</v>
      </c>
      <c r="B727" s="424" t="s">
        <v>122</v>
      </c>
      <c r="C727" s="288" t="s">
        <v>25</v>
      </c>
      <c r="D727" s="292"/>
      <c r="E727" s="292"/>
      <c r="F727" s="292"/>
      <c r="G727" s="292"/>
      <c r="H727" s="292"/>
      <c r="I727" s="292"/>
      <c r="J727" s="292"/>
      <c r="K727" s="292"/>
      <c r="L727" s="292"/>
      <c r="M727" s="292"/>
      <c r="N727" s="292"/>
      <c r="O727" s="292"/>
      <c r="P727" s="292"/>
      <c r="Q727" s="292">
        <v>12</v>
      </c>
      <c r="R727" s="292"/>
      <c r="S727" s="292"/>
      <c r="T727" s="292"/>
      <c r="U727" s="292"/>
      <c r="V727" s="292"/>
      <c r="W727" s="292"/>
      <c r="X727" s="292"/>
      <c r="Y727" s="292"/>
      <c r="Z727" s="292"/>
      <c r="AA727" s="292"/>
      <c r="AB727" s="292"/>
      <c r="AC727" s="292"/>
      <c r="AD727" s="292"/>
      <c r="AE727" s="422"/>
      <c r="AF727" s="406"/>
      <c r="AG727" s="406"/>
      <c r="AH727" s="406"/>
      <c r="AI727" s="406"/>
      <c r="AJ727" s="406"/>
      <c r="AK727" s="406"/>
      <c r="AL727" s="411"/>
      <c r="AM727" s="411"/>
      <c r="AN727" s="411"/>
      <c r="AO727" s="411"/>
      <c r="AP727" s="411"/>
      <c r="AQ727" s="411"/>
      <c r="AR727" s="411"/>
      <c r="AS727" s="293">
        <f>SUM(AE727:AR727)</f>
        <v>0</v>
      </c>
    </row>
    <row r="728" spans="1:45" ht="15.5" outlineLevel="1">
      <c r="A728" s="521"/>
      <c r="B728" s="291" t="s">
        <v>309</v>
      </c>
      <c r="C728" s="288" t="s">
        <v>163</v>
      </c>
      <c r="D728" s="292"/>
      <c r="E728" s="292"/>
      <c r="F728" s="292"/>
      <c r="G728" s="292"/>
      <c r="H728" s="292"/>
      <c r="I728" s="292"/>
      <c r="J728" s="292"/>
      <c r="K728" s="292"/>
      <c r="L728" s="292"/>
      <c r="M728" s="292"/>
      <c r="N728" s="292"/>
      <c r="O728" s="292"/>
      <c r="P728" s="292"/>
      <c r="Q728" s="292">
        <f>Q727</f>
        <v>12</v>
      </c>
      <c r="R728" s="292"/>
      <c r="S728" s="292"/>
      <c r="T728" s="292"/>
      <c r="U728" s="292"/>
      <c r="V728" s="292"/>
      <c r="W728" s="292"/>
      <c r="X728" s="292"/>
      <c r="Y728" s="292"/>
      <c r="Z728" s="292"/>
      <c r="AA728" s="292"/>
      <c r="AB728" s="292"/>
      <c r="AC728" s="292"/>
      <c r="AD728" s="292"/>
      <c r="AE728" s="407">
        <f>AE727</f>
        <v>0</v>
      </c>
      <c r="AF728" s="407">
        <f t="shared" ref="AF728" si="2044">AF727</f>
        <v>0</v>
      </c>
      <c r="AG728" s="407">
        <f t="shared" ref="AG728" si="2045">AG727</f>
        <v>0</v>
      </c>
      <c r="AH728" s="407">
        <f t="shared" ref="AH728" si="2046">AH727</f>
        <v>0</v>
      </c>
      <c r="AI728" s="407">
        <f t="shared" ref="AI728" si="2047">AI727</f>
        <v>0</v>
      </c>
      <c r="AJ728" s="407">
        <f t="shared" ref="AJ728" si="2048">AJ727</f>
        <v>0</v>
      </c>
      <c r="AK728" s="407">
        <f t="shared" ref="AK728" si="2049">AK727</f>
        <v>0</v>
      </c>
      <c r="AL728" s="407">
        <f t="shared" ref="AL728" si="2050">AL727</f>
        <v>0</v>
      </c>
      <c r="AM728" s="407">
        <f t="shared" ref="AM728" si="2051">AM727</f>
        <v>0</v>
      </c>
      <c r="AN728" s="407">
        <f t="shared" ref="AN728" si="2052">AN727</f>
        <v>0</v>
      </c>
      <c r="AO728" s="407">
        <f t="shared" ref="AO728" si="2053">AO727</f>
        <v>0</v>
      </c>
      <c r="AP728" s="407">
        <f t="shared" ref="AP728" si="2054">AP727</f>
        <v>0</v>
      </c>
      <c r="AQ728" s="407">
        <f t="shared" ref="AQ728" si="2055">AQ727</f>
        <v>0</v>
      </c>
      <c r="AR728" s="407">
        <f t="shared" ref="AR728" si="2056">AR727</f>
        <v>0</v>
      </c>
      <c r="AS728" s="303"/>
    </row>
    <row r="729" spans="1:45" ht="15.5" outlineLevel="1">
      <c r="A729" s="521"/>
      <c r="B729" s="291"/>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408"/>
      <c r="AF729" s="421"/>
      <c r="AG729" s="421"/>
      <c r="AH729" s="421"/>
      <c r="AI729" s="421"/>
      <c r="AJ729" s="421"/>
      <c r="AK729" s="421"/>
      <c r="AL729" s="421"/>
      <c r="AM729" s="421"/>
      <c r="AN729" s="421"/>
      <c r="AO729" s="421"/>
      <c r="AP729" s="421"/>
      <c r="AQ729" s="421"/>
      <c r="AR729" s="421"/>
      <c r="AS729" s="303"/>
    </row>
    <row r="730" spans="1:45" ht="15.5" outlineLevel="1">
      <c r="A730" s="521">
        <v>31</v>
      </c>
      <c r="B730" s="424" t="s">
        <v>123</v>
      </c>
      <c r="C730" s="288" t="s">
        <v>25</v>
      </c>
      <c r="D730" s="292"/>
      <c r="E730" s="292"/>
      <c r="F730" s="292"/>
      <c r="G730" s="292"/>
      <c r="H730" s="292"/>
      <c r="I730" s="292"/>
      <c r="J730" s="292"/>
      <c r="K730" s="292"/>
      <c r="L730" s="292"/>
      <c r="M730" s="292"/>
      <c r="N730" s="292"/>
      <c r="O730" s="292"/>
      <c r="P730" s="292"/>
      <c r="Q730" s="292">
        <v>12</v>
      </c>
      <c r="R730" s="292"/>
      <c r="S730" s="292"/>
      <c r="T730" s="292"/>
      <c r="U730" s="292"/>
      <c r="V730" s="292"/>
      <c r="W730" s="292"/>
      <c r="X730" s="292"/>
      <c r="Y730" s="292"/>
      <c r="Z730" s="292"/>
      <c r="AA730" s="292"/>
      <c r="AB730" s="292"/>
      <c r="AC730" s="292"/>
      <c r="AD730" s="292"/>
      <c r="AE730" s="422"/>
      <c r="AF730" s="406"/>
      <c r="AG730" s="406"/>
      <c r="AH730" s="406"/>
      <c r="AI730" s="406"/>
      <c r="AJ730" s="406"/>
      <c r="AK730" s="406"/>
      <c r="AL730" s="411"/>
      <c r="AM730" s="411"/>
      <c r="AN730" s="411"/>
      <c r="AO730" s="411"/>
      <c r="AP730" s="411"/>
      <c r="AQ730" s="411"/>
      <c r="AR730" s="411"/>
      <c r="AS730" s="293">
        <f>SUM(AE730:AR730)</f>
        <v>0</v>
      </c>
    </row>
    <row r="731" spans="1:45" ht="15.5" outlineLevel="1">
      <c r="A731" s="521"/>
      <c r="B731" s="291" t="s">
        <v>309</v>
      </c>
      <c r="C731" s="288" t="s">
        <v>163</v>
      </c>
      <c r="D731" s="292"/>
      <c r="E731" s="292"/>
      <c r="F731" s="292"/>
      <c r="G731" s="292"/>
      <c r="H731" s="292"/>
      <c r="I731" s="292"/>
      <c r="J731" s="292"/>
      <c r="K731" s="292"/>
      <c r="L731" s="292"/>
      <c r="M731" s="292"/>
      <c r="N731" s="292"/>
      <c r="O731" s="292"/>
      <c r="P731" s="292"/>
      <c r="Q731" s="292">
        <f>Q730</f>
        <v>12</v>
      </c>
      <c r="R731" s="292"/>
      <c r="S731" s="292"/>
      <c r="T731" s="292"/>
      <c r="U731" s="292"/>
      <c r="V731" s="292"/>
      <c r="W731" s="292"/>
      <c r="X731" s="292"/>
      <c r="Y731" s="292"/>
      <c r="Z731" s="292"/>
      <c r="AA731" s="292"/>
      <c r="AB731" s="292"/>
      <c r="AC731" s="292"/>
      <c r="AD731" s="292"/>
      <c r="AE731" s="407">
        <f>AE730</f>
        <v>0</v>
      </c>
      <c r="AF731" s="407">
        <f t="shared" ref="AF731" si="2057">AF730</f>
        <v>0</v>
      </c>
      <c r="AG731" s="407">
        <f t="shared" ref="AG731" si="2058">AG730</f>
        <v>0</v>
      </c>
      <c r="AH731" s="407">
        <f t="shared" ref="AH731" si="2059">AH730</f>
        <v>0</v>
      </c>
      <c r="AI731" s="407">
        <f t="shared" ref="AI731" si="2060">AI730</f>
        <v>0</v>
      </c>
      <c r="AJ731" s="407">
        <f t="shared" ref="AJ731" si="2061">AJ730</f>
        <v>0</v>
      </c>
      <c r="AK731" s="407">
        <f t="shared" ref="AK731" si="2062">AK730</f>
        <v>0</v>
      </c>
      <c r="AL731" s="407">
        <f t="shared" ref="AL731" si="2063">AL730</f>
        <v>0</v>
      </c>
      <c r="AM731" s="407">
        <f t="shared" ref="AM731" si="2064">AM730</f>
        <v>0</v>
      </c>
      <c r="AN731" s="407">
        <f t="shared" ref="AN731" si="2065">AN730</f>
        <v>0</v>
      </c>
      <c r="AO731" s="407">
        <f t="shared" ref="AO731" si="2066">AO730</f>
        <v>0</v>
      </c>
      <c r="AP731" s="407">
        <f t="shared" ref="AP731" si="2067">AP730</f>
        <v>0</v>
      </c>
      <c r="AQ731" s="407">
        <f t="shared" ref="AQ731" si="2068">AQ730</f>
        <v>0</v>
      </c>
      <c r="AR731" s="407">
        <f t="shared" ref="AR731" si="2069">AR730</f>
        <v>0</v>
      </c>
      <c r="AS731" s="303"/>
    </row>
    <row r="732" spans="1:45" ht="15.5" outlineLevel="1">
      <c r="A732" s="521"/>
      <c r="B732" s="424"/>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88"/>
      <c r="AE732" s="408"/>
      <c r="AF732" s="421"/>
      <c r="AG732" s="421"/>
      <c r="AH732" s="421"/>
      <c r="AI732" s="421"/>
      <c r="AJ732" s="421"/>
      <c r="AK732" s="421"/>
      <c r="AL732" s="421"/>
      <c r="AM732" s="421"/>
      <c r="AN732" s="421"/>
      <c r="AO732" s="421"/>
      <c r="AP732" s="421"/>
      <c r="AQ732" s="421"/>
      <c r="AR732" s="421"/>
      <c r="AS732" s="303"/>
    </row>
    <row r="733" spans="1:45" ht="15.5" outlineLevel="1">
      <c r="A733" s="521">
        <v>32</v>
      </c>
      <c r="B733" s="424" t="s">
        <v>124</v>
      </c>
      <c r="C733" s="288" t="s">
        <v>25</v>
      </c>
      <c r="D733" s="292"/>
      <c r="E733" s="292"/>
      <c r="F733" s="292"/>
      <c r="G733" s="292"/>
      <c r="H733" s="292"/>
      <c r="I733" s="292"/>
      <c r="J733" s="292"/>
      <c r="K733" s="292"/>
      <c r="L733" s="292"/>
      <c r="M733" s="292"/>
      <c r="N733" s="292"/>
      <c r="O733" s="292"/>
      <c r="P733" s="292"/>
      <c r="Q733" s="292">
        <v>12</v>
      </c>
      <c r="R733" s="292"/>
      <c r="S733" s="292"/>
      <c r="T733" s="292"/>
      <c r="U733" s="292"/>
      <c r="V733" s="292"/>
      <c r="W733" s="292"/>
      <c r="X733" s="292"/>
      <c r="Y733" s="292"/>
      <c r="Z733" s="292"/>
      <c r="AA733" s="292"/>
      <c r="AB733" s="292"/>
      <c r="AC733" s="292"/>
      <c r="AD733" s="292"/>
      <c r="AE733" s="422"/>
      <c r="AF733" s="406"/>
      <c r="AG733" s="406"/>
      <c r="AH733" s="406"/>
      <c r="AI733" s="406"/>
      <c r="AJ733" s="406"/>
      <c r="AK733" s="406"/>
      <c r="AL733" s="411"/>
      <c r="AM733" s="411"/>
      <c r="AN733" s="411"/>
      <c r="AO733" s="411"/>
      <c r="AP733" s="411"/>
      <c r="AQ733" s="411"/>
      <c r="AR733" s="411"/>
      <c r="AS733" s="293">
        <f>SUM(AE733:AR733)</f>
        <v>0</v>
      </c>
    </row>
    <row r="734" spans="1:45" ht="15.5" outlineLevel="1">
      <c r="A734" s="521"/>
      <c r="B734" s="291" t="s">
        <v>309</v>
      </c>
      <c r="C734" s="288" t="s">
        <v>163</v>
      </c>
      <c r="D734" s="292"/>
      <c r="E734" s="292"/>
      <c r="F734" s="292"/>
      <c r="G734" s="292"/>
      <c r="H734" s="292"/>
      <c r="I734" s="292"/>
      <c r="J734" s="292"/>
      <c r="K734" s="292"/>
      <c r="L734" s="292"/>
      <c r="M734" s="292"/>
      <c r="N734" s="292"/>
      <c r="O734" s="292"/>
      <c r="P734" s="292"/>
      <c r="Q734" s="292">
        <f>Q733</f>
        <v>12</v>
      </c>
      <c r="R734" s="292"/>
      <c r="S734" s="292"/>
      <c r="T734" s="292"/>
      <c r="U734" s="292"/>
      <c r="V734" s="292"/>
      <c r="W734" s="292"/>
      <c r="X734" s="292"/>
      <c r="Y734" s="292"/>
      <c r="Z734" s="292"/>
      <c r="AA734" s="292"/>
      <c r="AB734" s="292"/>
      <c r="AC734" s="292"/>
      <c r="AD734" s="292"/>
      <c r="AE734" s="407">
        <f>AE733</f>
        <v>0</v>
      </c>
      <c r="AF734" s="407">
        <f t="shared" ref="AF734" si="2070">AF733</f>
        <v>0</v>
      </c>
      <c r="AG734" s="407">
        <f t="shared" ref="AG734" si="2071">AG733</f>
        <v>0</v>
      </c>
      <c r="AH734" s="407">
        <f t="shared" ref="AH734" si="2072">AH733</f>
        <v>0</v>
      </c>
      <c r="AI734" s="407">
        <f t="shared" ref="AI734" si="2073">AI733</f>
        <v>0</v>
      </c>
      <c r="AJ734" s="407">
        <f t="shared" ref="AJ734" si="2074">AJ733</f>
        <v>0</v>
      </c>
      <c r="AK734" s="407">
        <f t="shared" ref="AK734" si="2075">AK733</f>
        <v>0</v>
      </c>
      <c r="AL734" s="407">
        <f t="shared" ref="AL734" si="2076">AL733</f>
        <v>0</v>
      </c>
      <c r="AM734" s="407">
        <f t="shared" ref="AM734" si="2077">AM733</f>
        <v>0</v>
      </c>
      <c r="AN734" s="407">
        <f t="shared" ref="AN734" si="2078">AN733</f>
        <v>0</v>
      </c>
      <c r="AO734" s="407">
        <f t="shared" ref="AO734" si="2079">AO733</f>
        <v>0</v>
      </c>
      <c r="AP734" s="407">
        <f t="shared" ref="AP734" si="2080">AP733</f>
        <v>0</v>
      </c>
      <c r="AQ734" s="407">
        <f t="shared" ref="AQ734" si="2081">AQ733</f>
        <v>0</v>
      </c>
      <c r="AR734" s="407">
        <f t="shared" ref="AR734" si="2082">AR733</f>
        <v>0</v>
      </c>
      <c r="AS734" s="303"/>
    </row>
    <row r="735" spans="1:45" ht="15.5" outlineLevel="1">
      <c r="A735" s="521"/>
      <c r="B735" s="424"/>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408"/>
      <c r="AF735" s="421"/>
      <c r="AG735" s="421"/>
      <c r="AH735" s="421"/>
      <c r="AI735" s="421"/>
      <c r="AJ735" s="421"/>
      <c r="AK735" s="421"/>
      <c r="AL735" s="421"/>
      <c r="AM735" s="421"/>
      <c r="AN735" s="421"/>
      <c r="AO735" s="421"/>
      <c r="AP735" s="421"/>
      <c r="AQ735" s="421"/>
      <c r="AR735" s="421"/>
      <c r="AS735" s="303"/>
    </row>
    <row r="736" spans="1:45" ht="15.5" outlineLevel="1">
      <c r="A736" s="521"/>
      <c r="B736" s="285" t="s">
        <v>497</v>
      </c>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408"/>
      <c r="AF736" s="421"/>
      <c r="AG736" s="421"/>
      <c r="AH736" s="421"/>
      <c r="AI736" s="421"/>
      <c r="AJ736" s="421"/>
      <c r="AK736" s="421"/>
      <c r="AL736" s="421"/>
      <c r="AM736" s="421"/>
      <c r="AN736" s="421"/>
      <c r="AO736" s="421"/>
      <c r="AP736" s="421"/>
      <c r="AQ736" s="421"/>
      <c r="AR736" s="421"/>
      <c r="AS736" s="303"/>
    </row>
    <row r="737" spans="1:45" ht="15.5" outlineLevel="1">
      <c r="A737" s="521">
        <v>33</v>
      </c>
      <c r="B737" s="424" t="s">
        <v>125</v>
      </c>
      <c r="C737" s="288" t="s">
        <v>25</v>
      </c>
      <c r="D737" s="292"/>
      <c r="E737" s="292"/>
      <c r="F737" s="292"/>
      <c r="G737" s="292"/>
      <c r="H737" s="292"/>
      <c r="I737" s="292"/>
      <c r="J737" s="292"/>
      <c r="K737" s="292"/>
      <c r="L737" s="292"/>
      <c r="M737" s="292"/>
      <c r="N737" s="292"/>
      <c r="O737" s="292"/>
      <c r="P737" s="292"/>
      <c r="Q737" s="292">
        <v>0</v>
      </c>
      <c r="R737" s="292"/>
      <c r="S737" s="292"/>
      <c r="T737" s="292"/>
      <c r="U737" s="292"/>
      <c r="V737" s="292"/>
      <c r="W737" s="292"/>
      <c r="X737" s="292"/>
      <c r="Y737" s="292"/>
      <c r="Z737" s="292"/>
      <c r="AA737" s="292"/>
      <c r="AB737" s="292"/>
      <c r="AC737" s="292"/>
      <c r="AD737" s="292"/>
      <c r="AE737" s="422"/>
      <c r="AF737" s="406"/>
      <c r="AG737" s="406"/>
      <c r="AH737" s="406"/>
      <c r="AI737" s="406"/>
      <c r="AJ737" s="406"/>
      <c r="AK737" s="406"/>
      <c r="AL737" s="411"/>
      <c r="AM737" s="411"/>
      <c r="AN737" s="411"/>
      <c r="AO737" s="411"/>
      <c r="AP737" s="411"/>
      <c r="AQ737" s="411"/>
      <c r="AR737" s="411"/>
      <c r="AS737" s="293">
        <f>SUM(AE737:AR737)</f>
        <v>0</v>
      </c>
    </row>
    <row r="738" spans="1:45" ht="15.5" outlineLevel="1">
      <c r="A738" s="521"/>
      <c r="B738" s="291" t="s">
        <v>309</v>
      </c>
      <c r="C738" s="288" t="s">
        <v>163</v>
      </c>
      <c r="D738" s="292"/>
      <c r="E738" s="292"/>
      <c r="F738" s="292"/>
      <c r="G738" s="292"/>
      <c r="H738" s="292"/>
      <c r="I738" s="292"/>
      <c r="J738" s="292"/>
      <c r="K738" s="292"/>
      <c r="L738" s="292"/>
      <c r="M738" s="292"/>
      <c r="N738" s="292"/>
      <c r="O738" s="292"/>
      <c r="P738" s="292"/>
      <c r="Q738" s="292">
        <f>Q737</f>
        <v>0</v>
      </c>
      <c r="R738" s="292"/>
      <c r="S738" s="292"/>
      <c r="T738" s="292"/>
      <c r="U738" s="292"/>
      <c r="V738" s="292"/>
      <c r="W738" s="292"/>
      <c r="X738" s="292"/>
      <c r="Y738" s="292"/>
      <c r="Z738" s="292"/>
      <c r="AA738" s="292"/>
      <c r="AB738" s="292"/>
      <c r="AC738" s="292"/>
      <c r="AD738" s="292"/>
      <c r="AE738" s="407">
        <f>AE737</f>
        <v>0</v>
      </c>
      <c r="AF738" s="407">
        <f t="shared" ref="AF738" si="2083">AF737</f>
        <v>0</v>
      </c>
      <c r="AG738" s="407">
        <f t="shared" ref="AG738" si="2084">AG737</f>
        <v>0</v>
      </c>
      <c r="AH738" s="407">
        <f t="shared" ref="AH738" si="2085">AH737</f>
        <v>0</v>
      </c>
      <c r="AI738" s="407">
        <f t="shared" ref="AI738" si="2086">AI737</f>
        <v>0</v>
      </c>
      <c r="AJ738" s="407">
        <f t="shared" ref="AJ738" si="2087">AJ737</f>
        <v>0</v>
      </c>
      <c r="AK738" s="407">
        <f t="shared" ref="AK738" si="2088">AK737</f>
        <v>0</v>
      </c>
      <c r="AL738" s="407">
        <f t="shared" ref="AL738" si="2089">AL737</f>
        <v>0</v>
      </c>
      <c r="AM738" s="407">
        <f t="shared" ref="AM738" si="2090">AM737</f>
        <v>0</v>
      </c>
      <c r="AN738" s="407">
        <f t="shared" ref="AN738" si="2091">AN737</f>
        <v>0</v>
      </c>
      <c r="AO738" s="407">
        <f t="shared" ref="AO738" si="2092">AO737</f>
        <v>0</v>
      </c>
      <c r="AP738" s="407">
        <f t="shared" ref="AP738" si="2093">AP737</f>
        <v>0</v>
      </c>
      <c r="AQ738" s="407">
        <f t="shared" ref="AQ738" si="2094">AQ737</f>
        <v>0</v>
      </c>
      <c r="AR738" s="407">
        <f t="shared" ref="AR738" si="2095">AR737</f>
        <v>0</v>
      </c>
      <c r="AS738" s="303"/>
    </row>
    <row r="739" spans="1:45" ht="15.5" outlineLevel="1">
      <c r="A739" s="521"/>
      <c r="B739" s="424"/>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c r="AE739" s="408"/>
      <c r="AF739" s="421"/>
      <c r="AG739" s="421"/>
      <c r="AH739" s="421"/>
      <c r="AI739" s="421"/>
      <c r="AJ739" s="421"/>
      <c r="AK739" s="421"/>
      <c r="AL739" s="421"/>
      <c r="AM739" s="421"/>
      <c r="AN739" s="421"/>
      <c r="AO739" s="421"/>
      <c r="AP739" s="421"/>
      <c r="AQ739" s="421"/>
      <c r="AR739" s="421"/>
      <c r="AS739" s="303"/>
    </row>
    <row r="740" spans="1:45" ht="15.5" outlineLevel="1">
      <c r="A740" s="521">
        <v>34</v>
      </c>
      <c r="B740" s="424" t="s">
        <v>126</v>
      </c>
      <c r="C740" s="288" t="s">
        <v>25</v>
      </c>
      <c r="D740" s="292"/>
      <c r="E740" s="292"/>
      <c r="F740" s="292"/>
      <c r="G740" s="292"/>
      <c r="H740" s="292"/>
      <c r="I740" s="292"/>
      <c r="J740" s="292"/>
      <c r="K740" s="292"/>
      <c r="L740" s="292"/>
      <c r="M740" s="292"/>
      <c r="N740" s="292"/>
      <c r="O740" s="292"/>
      <c r="P740" s="292"/>
      <c r="Q740" s="292">
        <v>0</v>
      </c>
      <c r="R740" s="292"/>
      <c r="S740" s="292"/>
      <c r="T740" s="292"/>
      <c r="U740" s="292"/>
      <c r="V740" s="292"/>
      <c r="W740" s="292"/>
      <c r="X740" s="292"/>
      <c r="Y740" s="292"/>
      <c r="Z740" s="292"/>
      <c r="AA740" s="292"/>
      <c r="AB740" s="292"/>
      <c r="AC740" s="292"/>
      <c r="AD740" s="292"/>
      <c r="AE740" s="422"/>
      <c r="AF740" s="406"/>
      <c r="AG740" s="406"/>
      <c r="AH740" s="406"/>
      <c r="AI740" s="406"/>
      <c r="AJ740" s="406"/>
      <c r="AK740" s="406"/>
      <c r="AL740" s="411"/>
      <c r="AM740" s="411"/>
      <c r="AN740" s="411"/>
      <c r="AO740" s="411"/>
      <c r="AP740" s="411"/>
      <c r="AQ740" s="411"/>
      <c r="AR740" s="411"/>
      <c r="AS740" s="293">
        <f>SUM(AE740:AR740)</f>
        <v>0</v>
      </c>
    </row>
    <row r="741" spans="1:45" ht="15.5" outlineLevel="1">
      <c r="A741" s="521"/>
      <c r="B741" s="291" t="s">
        <v>309</v>
      </c>
      <c r="C741" s="288" t="s">
        <v>163</v>
      </c>
      <c r="D741" s="292"/>
      <c r="E741" s="292"/>
      <c r="F741" s="292"/>
      <c r="G741" s="292"/>
      <c r="H741" s="292"/>
      <c r="I741" s="292"/>
      <c r="J741" s="292"/>
      <c r="K741" s="292"/>
      <c r="L741" s="292"/>
      <c r="M741" s="292"/>
      <c r="N741" s="292"/>
      <c r="O741" s="292"/>
      <c r="P741" s="292"/>
      <c r="Q741" s="292">
        <f>Q740</f>
        <v>0</v>
      </c>
      <c r="R741" s="292"/>
      <c r="S741" s="292"/>
      <c r="T741" s="292"/>
      <c r="U741" s="292"/>
      <c r="V741" s="292"/>
      <c r="W741" s="292"/>
      <c r="X741" s="292"/>
      <c r="Y741" s="292"/>
      <c r="Z741" s="292"/>
      <c r="AA741" s="292"/>
      <c r="AB741" s="292"/>
      <c r="AC741" s="292"/>
      <c r="AD741" s="292"/>
      <c r="AE741" s="407">
        <f>AE740</f>
        <v>0</v>
      </c>
      <c r="AF741" s="407">
        <f t="shared" ref="AF741" si="2096">AF740</f>
        <v>0</v>
      </c>
      <c r="AG741" s="407">
        <f t="shared" ref="AG741" si="2097">AG740</f>
        <v>0</v>
      </c>
      <c r="AH741" s="407">
        <f t="shared" ref="AH741" si="2098">AH740</f>
        <v>0</v>
      </c>
      <c r="AI741" s="407">
        <f t="shared" ref="AI741" si="2099">AI740</f>
        <v>0</v>
      </c>
      <c r="AJ741" s="407">
        <f t="shared" ref="AJ741" si="2100">AJ740</f>
        <v>0</v>
      </c>
      <c r="AK741" s="407">
        <f t="shared" ref="AK741" si="2101">AK740</f>
        <v>0</v>
      </c>
      <c r="AL741" s="407">
        <f t="shared" ref="AL741" si="2102">AL740</f>
        <v>0</v>
      </c>
      <c r="AM741" s="407">
        <f t="shared" ref="AM741" si="2103">AM740</f>
        <v>0</v>
      </c>
      <c r="AN741" s="407">
        <f t="shared" ref="AN741" si="2104">AN740</f>
        <v>0</v>
      </c>
      <c r="AO741" s="407">
        <f t="shared" ref="AO741" si="2105">AO740</f>
        <v>0</v>
      </c>
      <c r="AP741" s="407">
        <f t="shared" ref="AP741" si="2106">AP740</f>
        <v>0</v>
      </c>
      <c r="AQ741" s="407">
        <f t="shared" ref="AQ741" si="2107">AQ740</f>
        <v>0</v>
      </c>
      <c r="AR741" s="407">
        <f t="shared" ref="AR741" si="2108">AR740</f>
        <v>0</v>
      </c>
      <c r="AS741" s="303"/>
    </row>
    <row r="742" spans="1:45" ht="15.5" outlineLevel="1">
      <c r="A742" s="521"/>
      <c r="B742" s="424"/>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c r="AE742" s="408"/>
      <c r="AF742" s="421"/>
      <c r="AG742" s="421"/>
      <c r="AH742" s="421"/>
      <c r="AI742" s="421"/>
      <c r="AJ742" s="421"/>
      <c r="AK742" s="421"/>
      <c r="AL742" s="421"/>
      <c r="AM742" s="421"/>
      <c r="AN742" s="421"/>
      <c r="AO742" s="421"/>
      <c r="AP742" s="421"/>
      <c r="AQ742" s="421"/>
      <c r="AR742" s="421"/>
      <c r="AS742" s="303"/>
    </row>
    <row r="743" spans="1:45" ht="15.5" outlineLevel="1">
      <c r="A743" s="521">
        <v>35</v>
      </c>
      <c r="B743" s="424" t="s">
        <v>127</v>
      </c>
      <c r="C743" s="288" t="s">
        <v>25</v>
      </c>
      <c r="D743" s="292"/>
      <c r="E743" s="292"/>
      <c r="F743" s="292"/>
      <c r="G743" s="292"/>
      <c r="H743" s="292"/>
      <c r="I743" s="292"/>
      <c r="J743" s="292"/>
      <c r="K743" s="292"/>
      <c r="L743" s="292"/>
      <c r="M743" s="292"/>
      <c r="N743" s="292"/>
      <c r="O743" s="292"/>
      <c r="P743" s="292"/>
      <c r="Q743" s="292">
        <v>0</v>
      </c>
      <c r="R743" s="292"/>
      <c r="S743" s="292"/>
      <c r="T743" s="292"/>
      <c r="U743" s="292"/>
      <c r="V743" s="292"/>
      <c r="W743" s="292"/>
      <c r="X743" s="292"/>
      <c r="Y743" s="292"/>
      <c r="Z743" s="292"/>
      <c r="AA743" s="292"/>
      <c r="AB743" s="292"/>
      <c r="AC743" s="292"/>
      <c r="AD743" s="292"/>
      <c r="AE743" s="422"/>
      <c r="AF743" s="406"/>
      <c r="AG743" s="406"/>
      <c r="AH743" s="406"/>
      <c r="AI743" s="406"/>
      <c r="AJ743" s="406"/>
      <c r="AK743" s="406"/>
      <c r="AL743" s="411"/>
      <c r="AM743" s="411"/>
      <c r="AN743" s="411"/>
      <c r="AO743" s="411"/>
      <c r="AP743" s="411"/>
      <c r="AQ743" s="411"/>
      <c r="AR743" s="411"/>
      <c r="AS743" s="293">
        <f>SUM(AE743:AR743)</f>
        <v>0</v>
      </c>
    </row>
    <row r="744" spans="1:45" ht="15.5" outlineLevel="1">
      <c r="A744" s="521"/>
      <c r="B744" s="291" t="s">
        <v>309</v>
      </c>
      <c r="C744" s="288" t="s">
        <v>163</v>
      </c>
      <c r="D744" s="292"/>
      <c r="E744" s="292"/>
      <c r="F744" s="292"/>
      <c r="G744" s="292"/>
      <c r="H744" s="292"/>
      <c r="I744" s="292"/>
      <c r="J744" s="292"/>
      <c r="K744" s="292"/>
      <c r="L744" s="292"/>
      <c r="M744" s="292"/>
      <c r="N744" s="292"/>
      <c r="O744" s="292"/>
      <c r="P744" s="292"/>
      <c r="Q744" s="292">
        <f>Q743</f>
        <v>0</v>
      </c>
      <c r="R744" s="292"/>
      <c r="S744" s="292"/>
      <c r="T744" s="292"/>
      <c r="U744" s="292"/>
      <c r="V744" s="292"/>
      <c r="W744" s="292"/>
      <c r="X744" s="292"/>
      <c r="Y744" s="292"/>
      <c r="Z744" s="292"/>
      <c r="AA744" s="292"/>
      <c r="AB744" s="292"/>
      <c r="AC744" s="292"/>
      <c r="AD744" s="292"/>
      <c r="AE744" s="407">
        <f>AE743</f>
        <v>0</v>
      </c>
      <c r="AF744" s="407">
        <f t="shared" ref="AF744" si="2109">AF743</f>
        <v>0</v>
      </c>
      <c r="AG744" s="407">
        <f t="shared" ref="AG744" si="2110">AG743</f>
        <v>0</v>
      </c>
      <c r="AH744" s="407">
        <f t="shared" ref="AH744" si="2111">AH743</f>
        <v>0</v>
      </c>
      <c r="AI744" s="407">
        <f t="shared" ref="AI744" si="2112">AI743</f>
        <v>0</v>
      </c>
      <c r="AJ744" s="407">
        <f t="shared" ref="AJ744" si="2113">AJ743</f>
        <v>0</v>
      </c>
      <c r="AK744" s="407">
        <f t="shared" ref="AK744" si="2114">AK743</f>
        <v>0</v>
      </c>
      <c r="AL744" s="407">
        <f t="shared" ref="AL744" si="2115">AL743</f>
        <v>0</v>
      </c>
      <c r="AM744" s="407">
        <f t="shared" ref="AM744" si="2116">AM743</f>
        <v>0</v>
      </c>
      <c r="AN744" s="407">
        <f t="shared" ref="AN744" si="2117">AN743</f>
        <v>0</v>
      </c>
      <c r="AO744" s="407">
        <f t="shared" ref="AO744" si="2118">AO743</f>
        <v>0</v>
      </c>
      <c r="AP744" s="407">
        <f t="shared" ref="AP744" si="2119">AP743</f>
        <v>0</v>
      </c>
      <c r="AQ744" s="407">
        <f t="shared" ref="AQ744" si="2120">AQ743</f>
        <v>0</v>
      </c>
      <c r="AR744" s="407">
        <f t="shared" ref="AR744" si="2121">AR743</f>
        <v>0</v>
      </c>
      <c r="AS744" s="303"/>
    </row>
    <row r="745" spans="1:45" ht="15.5" outlineLevel="1">
      <c r="A745" s="521"/>
      <c r="B745" s="427"/>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408"/>
      <c r="AF745" s="421"/>
      <c r="AG745" s="421"/>
      <c r="AH745" s="421"/>
      <c r="AI745" s="421"/>
      <c r="AJ745" s="421"/>
      <c r="AK745" s="421"/>
      <c r="AL745" s="421"/>
      <c r="AM745" s="421"/>
      <c r="AN745" s="421"/>
      <c r="AO745" s="421"/>
      <c r="AP745" s="421"/>
      <c r="AQ745" s="421"/>
      <c r="AR745" s="421"/>
      <c r="AS745" s="303"/>
    </row>
    <row r="746" spans="1:45" ht="15.5" outlineLevel="1">
      <c r="A746" s="521"/>
      <c r="B746" s="285" t="s">
        <v>498</v>
      </c>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408"/>
      <c r="AF746" s="421"/>
      <c r="AG746" s="421"/>
      <c r="AH746" s="421"/>
      <c r="AI746" s="421"/>
      <c r="AJ746" s="421"/>
      <c r="AK746" s="421"/>
      <c r="AL746" s="421"/>
      <c r="AM746" s="421"/>
      <c r="AN746" s="421"/>
      <c r="AO746" s="421"/>
      <c r="AP746" s="421"/>
      <c r="AQ746" s="421"/>
      <c r="AR746" s="421"/>
      <c r="AS746" s="303"/>
    </row>
    <row r="747" spans="1:45" ht="46.5" outlineLevel="1">
      <c r="A747" s="521">
        <v>36</v>
      </c>
      <c r="B747" s="424" t="s">
        <v>128</v>
      </c>
      <c r="C747" s="288" t="s">
        <v>25</v>
      </c>
      <c r="D747" s="292"/>
      <c r="E747" s="292"/>
      <c r="F747" s="292"/>
      <c r="G747" s="292"/>
      <c r="H747" s="292"/>
      <c r="I747" s="292"/>
      <c r="J747" s="292"/>
      <c r="K747" s="292"/>
      <c r="L747" s="292"/>
      <c r="M747" s="292"/>
      <c r="N747" s="292"/>
      <c r="O747" s="292"/>
      <c r="P747" s="292"/>
      <c r="Q747" s="292">
        <v>12</v>
      </c>
      <c r="R747" s="292"/>
      <c r="S747" s="292"/>
      <c r="T747" s="292"/>
      <c r="U747" s="292"/>
      <c r="V747" s="292"/>
      <c r="W747" s="292"/>
      <c r="X747" s="292"/>
      <c r="Y747" s="292"/>
      <c r="Z747" s="292"/>
      <c r="AA747" s="292"/>
      <c r="AB747" s="292"/>
      <c r="AC747" s="292"/>
      <c r="AD747" s="292"/>
      <c r="AE747" s="422"/>
      <c r="AF747" s="406"/>
      <c r="AG747" s="406"/>
      <c r="AH747" s="406"/>
      <c r="AI747" s="406"/>
      <c r="AJ747" s="406"/>
      <c r="AK747" s="406"/>
      <c r="AL747" s="411"/>
      <c r="AM747" s="411"/>
      <c r="AN747" s="411"/>
      <c r="AO747" s="411"/>
      <c r="AP747" s="411"/>
      <c r="AQ747" s="411"/>
      <c r="AR747" s="411"/>
      <c r="AS747" s="293">
        <f>SUM(AE747:AR747)</f>
        <v>0</v>
      </c>
    </row>
    <row r="748" spans="1:45" ht="15.5" outlineLevel="1">
      <c r="A748" s="521"/>
      <c r="B748" s="291" t="s">
        <v>309</v>
      </c>
      <c r="C748" s="288" t="s">
        <v>163</v>
      </c>
      <c r="D748" s="292"/>
      <c r="E748" s="292"/>
      <c r="F748" s="292"/>
      <c r="G748" s="292"/>
      <c r="H748" s="292"/>
      <c r="I748" s="292"/>
      <c r="J748" s="292"/>
      <c r="K748" s="292"/>
      <c r="L748" s="292"/>
      <c r="M748" s="292"/>
      <c r="N748" s="292"/>
      <c r="O748" s="292"/>
      <c r="P748" s="292"/>
      <c r="Q748" s="292">
        <f>Q747</f>
        <v>12</v>
      </c>
      <c r="R748" s="292"/>
      <c r="S748" s="292"/>
      <c r="T748" s="292"/>
      <c r="U748" s="292"/>
      <c r="V748" s="292"/>
      <c r="W748" s="292"/>
      <c r="X748" s="292"/>
      <c r="Y748" s="292"/>
      <c r="Z748" s="292"/>
      <c r="AA748" s="292"/>
      <c r="AB748" s="292"/>
      <c r="AC748" s="292"/>
      <c r="AD748" s="292"/>
      <c r="AE748" s="407">
        <f>AE747</f>
        <v>0</v>
      </c>
      <c r="AF748" s="407">
        <f t="shared" ref="AF748" si="2122">AF747</f>
        <v>0</v>
      </c>
      <c r="AG748" s="407">
        <f t="shared" ref="AG748" si="2123">AG747</f>
        <v>0</v>
      </c>
      <c r="AH748" s="407">
        <f t="shared" ref="AH748" si="2124">AH747</f>
        <v>0</v>
      </c>
      <c r="AI748" s="407">
        <f t="shared" ref="AI748" si="2125">AI747</f>
        <v>0</v>
      </c>
      <c r="AJ748" s="407">
        <f t="shared" ref="AJ748" si="2126">AJ747</f>
        <v>0</v>
      </c>
      <c r="AK748" s="407">
        <f t="shared" ref="AK748" si="2127">AK747</f>
        <v>0</v>
      </c>
      <c r="AL748" s="407">
        <f t="shared" ref="AL748" si="2128">AL747</f>
        <v>0</v>
      </c>
      <c r="AM748" s="407">
        <f t="shared" ref="AM748" si="2129">AM747</f>
        <v>0</v>
      </c>
      <c r="AN748" s="407">
        <f t="shared" ref="AN748" si="2130">AN747</f>
        <v>0</v>
      </c>
      <c r="AO748" s="407">
        <f t="shared" ref="AO748" si="2131">AO747</f>
        <v>0</v>
      </c>
      <c r="AP748" s="407">
        <f t="shared" ref="AP748" si="2132">AP747</f>
        <v>0</v>
      </c>
      <c r="AQ748" s="407">
        <f t="shared" ref="AQ748" si="2133">AQ747</f>
        <v>0</v>
      </c>
      <c r="AR748" s="407">
        <f t="shared" ref="AR748" si="2134">AR747</f>
        <v>0</v>
      </c>
      <c r="AS748" s="303"/>
    </row>
    <row r="749" spans="1:45" ht="15.5" outlineLevel="1">
      <c r="A749" s="521"/>
      <c r="B749" s="424"/>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408"/>
      <c r="AF749" s="421"/>
      <c r="AG749" s="421"/>
      <c r="AH749" s="421"/>
      <c r="AI749" s="421"/>
      <c r="AJ749" s="421"/>
      <c r="AK749" s="421"/>
      <c r="AL749" s="421"/>
      <c r="AM749" s="421"/>
      <c r="AN749" s="421"/>
      <c r="AO749" s="421"/>
      <c r="AP749" s="421"/>
      <c r="AQ749" s="421"/>
      <c r="AR749" s="421"/>
      <c r="AS749" s="303"/>
    </row>
    <row r="750" spans="1:45" ht="15.5" outlineLevel="1">
      <c r="A750" s="521">
        <v>37</v>
      </c>
      <c r="B750" s="424" t="s">
        <v>129</v>
      </c>
      <c r="C750" s="288" t="s">
        <v>25</v>
      </c>
      <c r="D750" s="292"/>
      <c r="E750" s="292"/>
      <c r="F750" s="292"/>
      <c r="G750" s="292"/>
      <c r="H750" s="292"/>
      <c r="I750" s="292"/>
      <c r="J750" s="292"/>
      <c r="K750" s="292"/>
      <c r="L750" s="292"/>
      <c r="M750" s="292"/>
      <c r="N750" s="292"/>
      <c r="O750" s="292"/>
      <c r="P750" s="292"/>
      <c r="Q750" s="292">
        <v>12</v>
      </c>
      <c r="R750" s="292"/>
      <c r="S750" s="292"/>
      <c r="T750" s="292"/>
      <c r="U750" s="292"/>
      <c r="V750" s="292"/>
      <c r="W750" s="292"/>
      <c r="X750" s="292"/>
      <c r="Y750" s="292"/>
      <c r="Z750" s="292"/>
      <c r="AA750" s="292"/>
      <c r="AB750" s="292"/>
      <c r="AC750" s="292"/>
      <c r="AD750" s="292"/>
      <c r="AE750" s="422"/>
      <c r="AF750" s="406"/>
      <c r="AG750" s="406"/>
      <c r="AH750" s="406"/>
      <c r="AI750" s="406"/>
      <c r="AJ750" s="406"/>
      <c r="AK750" s="406"/>
      <c r="AL750" s="411"/>
      <c r="AM750" s="411"/>
      <c r="AN750" s="411"/>
      <c r="AO750" s="411"/>
      <c r="AP750" s="411"/>
      <c r="AQ750" s="411"/>
      <c r="AR750" s="411"/>
      <c r="AS750" s="293">
        <f>SUM(AE750:AR750)</f>
        <v>0</v>
      </c>
    </row>
    <row r="751" spans="1:45" ht="15.5" outlineLevel="1">
      <c r="A751" s="521"/>
      <c r="B751" s="291" t="s">
        <v>309</v>
      </c>
      <c r="C751" s="288" t="s">
        <v>163</v>
      </c>
      <c r="D751" s="292"/>
      <c r="E751" s="292"/>
      <c r="F751" s="292"/>
      <c r="G751" s="292"/>
      <c r="H751" s="292"/>
      <c r="I751" s="292"/>
      <c r="J751" s="292"/>
      <c r="K751" s="292"/>
      <c r="L751" s="292"/>
      <c r="M751" s="292"/>
      <c r="N751" s="292"/>
      <c r="O751" s="292"/>
      <c r="P751" s="292"/>
      <c r="Q751" s="292">
        <f>Q750</f>
        <v>12</v>
      </c>
      <c r="R751" s="292"/>
      <c r="S751" s="292"/>
      <c r="T751" s="292"/>
      <c r="U751" s="292"/>
      <c r="V751" s="292"/>
      <c r="W751" s="292"/>
      <c r="X751" s="292"/>
      <c r="Y751" s="292"/>
      <c r="Z751" s="292"/>
      <c r="AA751" s="292"/>
      <c r="AB751" s="292"/>
      <c r="AC751" s="292"/>
      <c r="AD751" s="292"/>
      <c r="AE751" s="407">
        <f>AE750</f>
        <v>0</v>
      </c>
      <c r="AF751" s="407">
        <f t="shared" ref="AF751" si="2135">AF750</f>
        <v>0</v>
      </c>
      <c r="AG751" s="407">
        <f t="shared" ref="AG751" si="2136">AG750</f>
        <v>0</v>
      </c>
      <c r="AH751" s="407">
        <f t="shared" ref="AH751" si="2137">AH750</f>
        <v>0</v>
      </c>
      <c r="AI751" s="407">
        <f t="shared" ref="AI751" si="2138">AI750</f>
        <v>0</v>
      </c>
      <c r="AJ751" s="407">
        <f t="shared" ref="AJ751" si="2139">AJ750</f>
        <v>0</v>
      </c>
      <c r="AK751" s="407">
        <f t="shared" ref="AK751" si="2140">AK750</f>
        <v>0</v>
      </c>
      <c r="AL751" s="407">
        <f t="shared" ref="AL751" si="2141">AL750</f>
        <v>0</v>
      </c>
      <c r="AM751" s="407">
        <f t="shared" ref="AM751" si="2142">AM750</f>
        <v>0</v>
      </c>
      <c r="AN751" s="407">
        <f t="shared" ref="AN751" si="2143">AN750</f>
        <v>0</v>
      </c>
      <c r="AO751" s="407">
        <f t="shared" ref="AO751" si="2144">AO750</f>
        <v>0</v>
      </c>
      <c r="AP751" s="407">
        <f t="shared" ref="AP751" si="2145">AP750</f>
        <v>0</v>
      </c>
      <c r="AQ751" s="407">
        <f t="shared" ref="AQ751" si="2146">AQ750</f>
        <v>0</v>
      </c>
      <c r="AR751" s="407">
        <f t="shared" ref="AR751" si="2147">AR750</f>
        <v>0</v>
      </c>
      <c r="AS751" s="303"/>
    </row>
    <row r="752" spans="1:45" ht="15.5" outlineLevel="1">
      <c r="A752" s="521"/>
      <c r="B752" s="424"/>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408"/>
      <c r="AF752" s="421"/>
      <c r="AG752" s="421"/>
      <c r="AH752" s="421"/>
      <c r="AI752" s="421"/>
      <c r="AJ752" s="421"/>
      <c r="AK752" s="421"/>
      <c r="AL752" s="421"/>
      <c r="AM752" s="421"/>
      <c r="AN752" s="421"/>
      <c r="AO752" s="421"/>
      <c r="AP752" s="421"/>
      <c r="AQ752" s="421"/>
      <c r="AR752" s="421"/>
      <c r="AS752" s="303"/>
    </row>
    <row r="753" spans="1:45" ht="15.5" outlineLevel="1">
      <c r="A753" s="521">
        <v>38</v>
      </c>
      <c r="B753" s="424" t="s">
        <v>130</v>
      </c>
      <c r="C753" s="288" t="s">
        <v>25</v>
      </c>
      <c r="D753" s="292"/>
      <c r="E753" s="292"/>
      <c r="F753" s="292"/>
      <c r="G753" s="292"/>
      <c r="H753" s="292"/>
      <c r="I753" s="292"/>
      <c r="J753" s="292"/>
      <c r="K753" s="292"/>
      <c r="L753" s="292"/>
      <c r="M753" s="292"/>
      <c r="N753" s="292"/>
      <c r="O753" s="292"/>
      <c r="P753" s="292"/>
      <c r="Q753" s="292">
        <v>12</v>
      </c>
      <c r="R753" s="292"/>
      <c r="S753" s="292"/>
      <c r="T753" s="292"/>
      <c r="U753" s="292"/>
      <c r="V753" s="292"/>
      <c r="W753" s="292"/>
      <c r="X753" s="292"/>
      <c r="Y753" s="292"/>
      <c r="Z753" s="292"/>
      <c r="AA753" s="292"/>
      <c r="AB753" s="292"/>
      <c r="AC753" s="292"/>
      <c r="AD753" s="292"/>
      <c r="AE753" s="422"/>
      <c r="AF753" s="406"/>
      <c r="AG753" s="406"/>
      <c r="AH753" s="406"/>
      <c r="AI753" s="406"/>
      <c r="AJ753" s="406"/>
      <c r="AK753" s="406"/>
      <c r="AL753" s="411"/>
      <c r="AM753" s="411"/>
      <c r="AN753" s="411"/>
      <c r="AO753" s="411"/>
      <c r="AP753" s="411"/>
      <c r="AQ753" s="411"/>
      <c r="AR753" s="411"/>
      <c r="AS753" s="293">
        <f>SUM(AE753:AR753)</f>
        <v>0</v>
      </c>
    </row>
    <row r="754" spans="1:45" ht="15.5" outlineLevel="1">
      <c r="A754" s="521"/>
      <c r="B754" s="291" t="s">
        <v>309</v>
      </c>
      <c r="C754" s="288" t="s">
        <v>163</v>
      </c>
      <c r="D754" s="292"/>
      <c r="E754" s="292"/>
      <c r="F754" s="292"/>
      <c r="G754" s="292"/>
      <c r="H754" s="292"/>
      <c r="I754" s="292"/>
      <c r="J754" s="292"/>
      <c r="K754" s="292"/>
      <c r="L754" s="292"/>
      <c r="M754" s="292"/>
      <c r="N754" s="292"/>
      <c r="O754" s="292"/>
      <c r="P754" s="292"/>
      <c r="Q754" s="292">
        <f>Q753</f>
        <v>12</v>
      </c>
      <c r="R754" s="292"/>
      <c r="S754" s="292"/>
      <c r="T754" s="292"/>
      <c r="U754" s="292"/>
      <c r="V754" s="292"/>
      <c r="W754" s="292"/>
      <c r="X754" s="292"/>
      <c r="Y754" s="292"/>
      <c r="Z754" s="292"/>
      <c r="AA754" s="292"/>
      <c r="AB754" s="292"/>
      <c r="AC754" s="292"/>
      <c r="AD754" s="292"/>
      <c r="AE754" s="407">
        <f>AE753</f>
        <v>0</v>
      </c>
      <c r="AF754" s="407">
        <f t="shared" ref="AF754" si="2148">AF753</f>
        <v>0</v>
      </c>
      <c r="AG754" s="407">
        <f t="shared" ref="AG754" si="2149">AG753</f>
        <v>0</v>
      </c>
      <c r="AH754" s="407">
        <f t="shared" ref="AH754" si="2150">AH753</f>
        <v>0</v>
      </c>
      <c r="AI754" s="407">
        <f t="shared" ref="AI754" si="2151">AI753</f>
        <v>0</v>
      </c>
      <c r="AJ754" s="407">
        <f t="shared" ref="AJ754" si="2152">AJ753</f>
        <v>0</v>
      </c>
      <c r="AK754" s="407">
        <f t="shared" ref="AK754" si="2153">AK753</f>
        <v>0</v>
      </c>
      <c r="AL754" s="407">
        <f t="shared" ref="AL754" si="2154">AL753</f>
        <v>0</v>
      </c>
      <c r="AM754" s="407">
        <f t="shared" ref="AM754" si="2155">AM753</f>
        <v>0</v>
      </c>
      <c r="AN754" s="407">
        <f t="shared" ref="AN754" si="2156">AN753</f>
        <v>0</v>
      </c>
      <c r="AO754" s="407">
        <f t="shared" ref="AO754" si="2157">AO753</f>
        <v>0</v>
      </c>
      <c r="AP754" s="407">
        <f t="shared" ref="AP754" si="2158">AP753</f>
        <v>0</v>
      </c>
      <c r="AQ754" s="407">
        <f t="shared" ref="AQ754" si="2159">AQ753</f>
        <v>0</v>
      </c>
      <c r="AR754" s="407">
        <f t="shared" ref="AR754" si="2160">AR753</f>
        <v>0</v>
      </c>
      <c r="AS754" s="303"/>
    </row>
    <row r="755" spans="1:45" ht="15.5" outlineLevel="1">
      <c r="A755" s="521"/>
      <c r="B755" s="424"/>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408"/>
      <c r="AF755" s="421"/>
      <c r="AG755" s="421"/>
      <c r="AH755" s="421"/>
      <c r="AI755" s="421"/>
      <c r="AJ755" s="421"/>
      <c r="AK755" s="421"/>
      <c r="AL755" s="421"/>
      <c r="AM755" s="421"/>
      <c r="AN755" s="421"/>
      <c r="AO755" s="421"/>
      <c r="AP755" s="421"/>
      <c r="AQ755" s="421"/>
      <c r="AR755" s="421"/>
      <c r="AS755" s="303"/>
    </row>
    <row r="756" spans="1:45" ht="15.5" outlineLevel="1">
      <c r="A756" s="521">
        <v>39</v>
      </c>
      <c r="B756" s="424" t="s">
        <v>131</v>
      </c>
      <c r="C756" s="288" t="s">
        <v>25</v>
      </c>
      <c r="D756" s="292"/>
      <c r="E756" s="292"/>
      <c r="F756" s="292"/>
      <c r="G756" s="292"/>
      <c r="H756" s="292"/>
      <c r="I756" s="292"/>
      <c r="J756" s="292"/>
      <c r="K756" s="292"/>
      <c r="L756" s="292"/>
      <c r="M756" s="292"/>
      <c r="N756" s="292"/>
      <c r="O756" s="292"/>
      <c r="P756" s="292"/>
      <c r="Q756" s="292">
        <v>12</v>
      </c>
      <c r="R756" s="292"/>
      <c r="S756" s="292"/>
      <c r="T756" s="292"/>
      <c r="U756" s="292"/>
      <c r="V756" s="292"/>
      <c r="W756" s="292"/>
      <c r="X756" s="292"/>
      <c r="Y756" s="292"/>
      <c r="Z756" s="292"/>
      <c r="AA756" s="292"/>
      <c r="AB756" s="292"/>
      <c r="AC756" s="292"/>
      <c r="AD756" s="292"/>
      <c r="AE756" s="422"/>
      <c r="AF756" s="406"/>
      <c r="AG756" s="406"/>
      <c r="AH756" s="406"/>
      <c r="AI756" s="406"/>
      <c r="AJ756" s="406"/>
      <c r="AK756" s="406"/>
      <c r="AL756" s="411"/>
      <c r="AM756" s="411"/>
      <c r="AN756" s="411"/>
      <c r="AO756" s="411"/>
      <c r="AP756" s="411"/>
      <c r="AQ756" s="411"/>
      <c r="AR756" s="411"/>
      <c r="AS756" s="293">
        <f>SUM(AE756:AR756)</f>
        <v>0</v>
      </c>
    </row>
    <row r="757" spans="1:45" ht="15.5" outlineLevel="1">
      <c r="A757" s="521"/>
      <c r="B757" s="291" t="s">
        <v>309</v>
      </c>
      <c r="C757" s="288" t="s">
        <v>163</v>
      </c>
      <c r="D757" s="292"/>
      <c r="E757" s="292"/>
      <c r="F757" s="292"/>
      <c r="G757" s="292"/>
      <c r="H757" s="292"/>
      <c r="I757" s="292"/>
      <c r="J757" s="292"/>
      <c r="K757" s="292"/>
      <c r="L757" s="292"/>
      <c r="M757" s="292"/>
      <c r="N757" s="292"/>
      <c r="O757" s="292"/>
      <c r="P757" s="292"/>
      <c r="Q757" s="292">
        <f>Q756</f>
        <v>12</v>
      </c>
      <c r="R757" s="292"/>
      <c r="S757" s="292"/>
      <c r="T757" s="292"/>
      <c r="U757" s="292"/>
      <c r="V757" s="292"/>
      <c r="W757" s="292"/>
      <c r="X757" s="292"/>
      <c r="Y757" s="292"/>
      <c r="Z757" s="292"/>
      <c r="AA757" s="292"/>
      <c r="AB757" s="292"/>
      <c r="AC757" s="292"/>
      <c r="AD757" s="292"/>
      <c r="AE757" s="407">
        <f>AE756</f>
        <v>0</v>
      </c>
      <c r="AF757" s="407">
        <f t="shared" ref="AF757" si="2161">AF756</f>
        <v>0</v>
      </c>
      <c r="AG757" s="407">
        <f t="shared" ref="AG757" si="2162">AG756</f>
        <v>0</v>
      </c>
      <c r="AH757" s="407">
        <f t="shared" ref="AH757" si="2163">AH756</f>
        <v>0</v>
      </c>
      <c r="AI757" s="407">
        <f t="shared" ref="AI757" si="2164">AI756</f>
        <v>0</v>
      </c>
      <c r="AJ757" s="407">
        <f t="shared" ref="AJ757" si="2165">AJ756</f>
        <v>0</v>
      </c>
      <c r="AK757" s="407">
        <f t="shared" ref="AK757" si="2166">AK756</f>
        <v>0</v>
      </c>
      <c r="AL757" s="407">
        <f t="shared" ref="AL757" si="2167">AL756</f>
        <v>0</v>
      </c>
      <c r="AM757" s="407">
        <f t="shared" ref="AM757" si="2168">AM756</f>
        <v>0</v>
      </c>
      <c r="AN757" s="407">
        <f t="shared" ref="AN757" si="2169">AN756</f>
        <v>0</v>
      </c>
      <c r="AO757" s="407">
        <f t="shared" ref="AO757" si="2170">AO756</f>
        <v>0</v>
      </c>
      <c r="AP757" s="407">
        <f t="shared" ref="AP757" si="2171">AP756</f>
        <v>0</v>
      </c>
      <c r="AQ757" s="407">
        <f t="shared" ref="AQ757" si="2172">AQ756</f>
        <v>0</v>
      </c>
      <c r="AR757" s="407">
        <f t="shared" ref="AR757" si="2173">AR756</f>
        <v>0</v>
      </c>
      <c r="AS757" s="303"/>
    </row>
    <row r="758" spans="1:45" ht="15.5" outlineLevel="1">
      <c r="A758" s="521"/>
      <c r="B758" s="424"/>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408"/>
      <c r="AF758" s="421"/>
      <c r="AG758" s="421"/>
      <c r="AH758" s="421"/>
      <c r="AI758" s="421"/>
      <c r="AJ758" s="421"/>
      <c r="AK758" s="421"/>
      <c r="AL758" s="421"/>
      <c r="AM758" s="421"/>
      <c r="AN758" s="421"/>
      <c r="AO758" s="421"/>
      <c r="AP758" s="421"/>
      <c r="AQ758" s="421"/>
      <c r="AR758" s="421"/>
      <c r="AS758" s="303"/>
    </row>
    <row r="759" spans="1:45" ht="31" outlineLevel="1">
      <c r="A759" s="521">
        <v>40</v>
      </c>
      <c r="B759" s="424" t="s">
        <v>132</v>
      </c>
      <c r="C759" s="288" t="s">
        <v>25</v>
      </c>
      <c r="D759" s="292"/>
      <c r="E759" s="292"/>
      <c r="F759" s="292"/>
      <c r="G759" s="292"/>
      <c r="H759" s="292"/>
      <c r="I759" s="292"/>
      <c r="J759" s="292"/>
      <c r="K759" s="292"/>
      <c r="L759" s="292"/>
      <c r="M759" s="292"/>
      <c r="N759" s="292"/>
      <c r="O759" s="292"/>
      <c r="P759" s="292"/>
      <c r="Q759" s="292">
        <v>12</v>
      </c>
      <c r="R759" s="292"/>
      <c r="S759" s="292"/>
      <c r="T759" s="292"/>
      <c r="U759" s="292"/>
      <c r="V759" s="292"/>
      <c r="W759" s="292"/>
      <c r="X759" s="292"/>
      <c r="Y759" s="292"/>
      <c r="Z759" s="292"/>
      <c r="AA759" s="292"/>
      <c r="AB759" s="292"/>
      <c r="AC759" s="292"/>
      <c r="AD759" s="292"/>
      <c r="AE759" s="422"/>
      <c r="AF759" s="406"/>
      <c r="AG759" s="406"/>
      <c r="AH759" s="406"/>
      <c r="AI759" s="406"/>
      <c r="AJ759" s="406"/>
      <c r="AK759" s="406"/>
      <c r="AL759" s="411"/>
      <c r="AM759" s="411"/>
      <c r="AN759" s="411"/>
      <c r="AO759" s="411"/>
      <c r="AP759" s="411"/>
      <c r="AQ759" s="411"/>
      <c r="AR759" s="411"/>
      <c r="AS759" s="293">
        <f>SUM(AE759:AR759)</f>
        <v>0</v>
      </c>
    </row>
    <row r="760" spans="1:45" ht="15.5" outlineLevel="1">
      <c r="A760" s="521"/>
      <c r="B760" s="291" t="s">
        <v>309</v>
      </c>
      <c r="C760" s="288" t="s">
        <v>163</v>
      </c>
      <c r="D760" s="292"/>
      <c r="E760" s="292"/>
      <c r="F760" s="292"/>
      <c r="G760" s="292"/>
      <c r="H760" s="292"/>
      <c r="I760" s="292"/>
      <c r="J760" s="292"/>
      <c r="K760" s="292"/>
      <c r="L760" s="292"/>
      <c r="M760" s="292"/>
      <c r="N760" s="292"/>
      <c r="O760" s="292"/>
      <c r="P760" s="292"/>
      <c r="Q760" s="292">
        <f>Q759</f>
        <v>12</v>
      </c>
      <c r="R760" s="292"/>
      <c r="S760" s="292"/>
      <c r="T760" s="292"/>
      <c r="U760" s="292"/>
      <c r="V760" s="292"/>
      <c r="W760" s="292"/>
      <c r="X760" s="292"/>
      <c r="Y760" s="292"/>
      <c r="Z760" s="292"/>
      <c r="AA760" s="292"/>
      <c r="AB760" s="292"/>
      <c r="AC760" s="292"/>
      <c r="AD760" s="292"/>
      <c r="AE760" s="407">
        <f>AE759</f>
        <v>0</v>
      </c>
      <c r="AF760" s="407">
        <f t="shared" ref="AF760" si="2174">AF759</f>
        <v>0</v>
      </c>
      <c r="AG760" s="407">
        <f t="shared" ref="AG760" si="2175">AG759</f>
        <v>0</v>
      </c>
      <c r="AH760" s="407">
        <f t="shared" ref="AH760" si="2176">AH759</f>
        <v>0</v>
      </c>
      <c r="AI760" s="407">
        <f t="shared" ref="AI760" si="2177">AI759</f>
        <v>0</v>
      </c>
      <c r="AJ760" s="407">
        <f t="shared" ref="AJ760" si="2178">AJ759</f>
        <v>0</v>
      </c>
      <c r="AK760" s="407">
        <f t="shared" ref="AK760" si="2179">AK759</f>
        <v>0</v>
      </c>
      <c r="AL760" s="407">
        <f t="shared" ref="AL760" si="2180">AL759</f>
        <v>0</v>
      </c>
      <c r="AM760" s="407">
        <f t="shared" ref="AM760" si="2181">AM759</f>
        <v>0</v>
      </c>
      <c r="AN760" s="407">
        <f t="shared" ref="AN760" si="2182">AN759</f>
        <v>0</v>
      </c>
      <c r="AO760" s="407">
        <f t="shared" ref="AO760" si="2183">AO759</f>
        <v>0</v>
      </c>
      <c r="AP760" s="407">
        <f t="shared" ref="AP760" si="2184">AP759</f>
        <v>0</v>
      </c>
      <c r="AQ760" s="407">
        <f t="shared" ref="AQ760" si="2185">AQ759</f>
        <v>0</v>
      </c>
      <c r="AR760" s="407">
        <f t="shared" ref="AR760" si="2186">AR759</f>
        <v>0</v>
      </c>
      <c r="AS760" s="303"/>
    </row>
    <row r="761" spans="1:45" ht="15.5" outlineLevel="1">
      <c r="A761" s="521"/>
      <c r="B761" s="424"/>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408"/>
      <c r="AF761" s="421"/>
      <c r="AG761" s="421"/>
      <c r="AH761" s="421"/>
      <c r="AI761" s="421"/>
      <c r="AJ761" s="421"/>
      <c r="AK761" s="421"/>
      <c r="AL761" s="421"/>
      <c r="AM761" s="421"/>
      <c r="AN761" s="421"/>
      <c r="AO761" s="421"/>
      <c r="AP761" s="421"/>
      <c r="AQ761" s="421"/>
      <c r="AR761" s="421"/>
      <c r="AS761" s="303"/>
    </row>
    <row r="762" spans="1:45" ht="31" outlineLevel="1">
      <c r="A762" s="521">
        <v>41</v>
      </c>
      <c r="B762" s="424" t="s">
        <v>133</v>
      </c>
      <c r="C762" s="288" t="s">
        <v>25</v>
      </c>
      <c r="D762" s="292"/>
      <c r="E762" s="292"/>
      <c r="F762" s="292"/>
      <c r="G762" s="292"/>
      <c r="H762" s="292"/>
      <c r="I762" s="292"/>
      <c r="J762" s="292"/>
      <c r="K762" s="292"/>
      <c r="L762" s="292"/>
      <c r="M762" s="292"/>
      <c r="N762" s="292"/>
      <c r="O762" s="292"/>
      <c r="P762" s="292"/>
      <c r="Q762" s="292">
        <v>12</v>
      </c>
      <c r="R762" s="292"/>
      <c r="S762" s="292"/>
      <c r="T762" s="292"/>
      <c r="U762" s="292"/>
      <c r="V762" s="292"/>
      <c r="W762" s="292"/>
      <c r="X762" s="292"/>
      <c r="Y762" s="292"/>
      <c r="Z762" s="292"/>
      <c r="AA762" s="292"/>
      <c r="AB762" s="292"/>
      <c r="AC762" s="292"/>
      <c r="AD762" s="292"/>
      <c r="AE762" s="422"/>
      <c r="AF762" s="406"/>
      <c r="AG762" s="406"/>
      <c r="AH762" s="406"/>
      <c r="AI762" s="406"/>
      <c r="AJ762" s="406"/>
      <c r="AK762" s="406"/>
      <c r="AL762" s="411"/>
      <c r="AM762" s="411"/>
      <c r="AN762" s="411"/>
      <c r="AO762" s="411"/>
      <c r="AP762" s="411"/>
      <c r="AQ762" s="411"/>
      <c r="AR762" s="411"/>
      <c r="AS762" s="293">
        <f>SUM(AE762:AR762)</f>
        <v>0</v>
      </c>
    </row>
    <row r="763" spans="1:45" ht="15.5" outlineLevel="1">
      <c r="A763" s="521"/>
      <c r="B763" s="291" t="s">
        <v>309</v>
      </c>
      <c r="C763" s="288" t="s">
        <v>163</v>
      </c>
      <c r="D763" s="292"/>
      <c r="E763" s="292"/>
      <c r="F763" s="292"/>
      <c r="G763" s="292"/>
      <c r="H763" s="292"/>
      <c r="I763" s="292"/>
      <c r="J763" s="292"/>
      <c r="K763" s="292"/>
      <c r="L763" s="292"/>
      <c r="M763" s="292"/>
      <c r="N763" s="292"/>
      <c r="O763" s="292"/>
      <c r="P763" s="292"/>
      <c r="Q763" s="292">
        <f>Q762</f>
        <v>12</v>
      </c>
      <c r="R763" s="292"/>
      <c r="S763" s="292"/>
      <c r="T763" s="292"/>
      <c r="U763" s="292"/>
      <c r="V763" s="292"/>
      <c r="W763" s="292"/>
      <c r="X763" s="292"/>
      <c r="Y763" s="292"/>
      <c r="Z763" s="292"/>
      <c r="AA763" s="292"/>
      <c r="AB763" s="292"/>
      <c r="AC763" s="292"/>
      <c r="AD763" s="292"/>
      <c r="AE763" s="407">
        <f>AE762</f>
        <v>0</v>
      </c>
      <c r="AF763" s="407">
        <f t="shared" ref="AF763" si="2187">AF762</f>
        <v>0</v>
      </c>
      <c r="AG763" s="407">
        <f t="shared" ref="AG763" si="2188">AG762</f>
        <v>0</v>
      </c>
      <c r="AH763" s="407">
        <f t="shared" ref="AH763" si="2189">AH762</f>
        <v>0</v>
      </c>
      <c r="AI763" s="407">
        <f t="shared" ref="AI763" si="2190">AI762</f>
        <v>0</v>
      </c>
      <c r="AJ763" s="407">
        <f t="shared" ref="AJ763" si="2191">AJ762</f>
        <v>0</v>
      </c>
      <c r="AK763" s="407">
        <f t="shared" ref="AK763" si="2192">AK762</f>
        <v>0</v>
      </c>
      <c r="AL763" s="407">
        <f t="shared" ref="AL763" si="2193">AL762</f>
        <v>0</v>
      </c>
      <c r="AM763" s="407">
        <f t="shared" ref="AM763" si="2194">AM762</f>
        <v>0</v>
      </c>
      <c r="AN763" s="407">
        <f t="shared" ref="AN763" si="2195">AN762</f>
        <v>0</v>
      </c>
      <c r="AO763" s="407">
        <f t="shared" ref="AO763" si="2196">AO762</f>
        <v>0</v>
      </c>
      <c r="AP763" s="407">
        <f t="shared" ref="AP763" si="2197">AP762</f>
        <v>0</v>
      </c>
      <c r="AQ763" s="407">
        <f t="shared" ref="AQ763" si="2198">AQ762</f>
        <v>0</v>
      </c>
      <c r="AR763" s="407">
        <f t="shared" ref="AR763" si="2199">AR762</f>
        <v>0</v>
      </c>
      <c r="AS763" s="303"/>
    </row>
    <row r="764" spans="1:45" ht="15.5" outlineLevel="1">
      <c r="A764" s="521"/>
      <c r="B764" s="424"/>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408"/>
      <c r="AF764" s="421"/>
      <c r="AG764" s="421"/>
      <c r="AH764" s="421"/>
      <c r="AI764" s="421"/>
      <c r="AJ764" s="421"/>
      <c r="AK764" s="421"/>
      <c r="AL764" s="421"/>
      <c r="AM764" s="421"/>
      <c r="AN764" s="421"/>
      <c r="AO764" s="421"/>
      <c r="AP764" s="421"/>
      <c r="AQ764" s="421"/>
      <c r="AR764" s="421"/>
      <c r="AS764" s="303"/>
    </row>
    <row r="765" spans="1:45" ht="31" outlineLevel="1">
      <c r="A765" s="521">
        <v>42</v>
      </c>
      <c r="B765" s="424" t="s">
        <v>134</v>
      </c>
      <c r="C765" s="288" t="s">
        <v>25</v>
      </c>
      <c r="D765" s="292"/>
      <c r="E765" s="292"/>
      <c r="F765" s="292"/>
      <c r="G765" s="292"/>
      <c r="H765" s="292"/>
      <c r="I765" s="292"/>
      <c r="J765" s="292"/>
      <c r="K765" s="292"/>
      <c r="L765" s="292"/>
      <c r="M765" s="292"/>
      <c r="N765" s="292"/>
      <c r="O765" s="292"/>
      <c r="P765" s="292"/>
      <c r="Q765" s="288"/>
      <c r="R765" s="292"/>
      <c r="S765" s="292"/>
      <c r="T765" s="292"/>
      <c r="U765" s="292"/>
      <c r="V765" s="292"/>
      <c r="W765" s="292"/>
      <c r="X765" s="292"/>
      <c r="Y765" s="292"/>
      <c r="Z765" s="292"/>
      <c r="AA765" s="292"/>
      <c r="AB765" s="292"/>
      <c r="AC765" s="292"/>
      <c r="AD765" s="292"/>
      <c r="AE765" s="422"/>
      <c r="AF765" s="406"/>
      <c r="AG765" s="406"/>
      <c r="AH765" s="406"/>
      <c r="AI765" s="406"/>
      <c r="AJ765" s="406"/>
      <c r="AK765" s="406"/>
      <c r="AL765" s="411"/>
      <c r="AM765" s="411"/>
      <c r="AN765" s="411"/>
      <c r="AO765" s="411"/>
      <c r="AP765" s="411"/>
      <c r="AQ765" s="411"/>
      <c r="AR765" s="411"/>
      <c r="AS765" s="293">
        <f>SUM(AE765:AR765)</f>
        <v>0</v>
      </c>
    </row>
    <row r="766" spans="1:45" ht="15.5" outlineLevel="1">
      <c r="A766" s="521"/>
      <c r="B766" s="291" t="s">
        <v>309</v>
      </c>
      <c r="C766" s="288" t="s">
        <v>163</v>
      </c>
      <c r="D766" s="292"/>
      <c r="E766" s="292"/>
      <c r="F766" s="292"/>
      <c r="G766" s="292"/>
      <c r="H766" s="292"/>
      <c r="I766" s="292"/>
      <c r="J766" s="292"/>
      <c r="K766" s="292"/>
      <c r="L766" s="292"/>
      <c r="M766" s="292"/>
      <c r="N766" s="292"/>
      <c r="O766" s="292"/>
      <c r="P766" s="292"/>
      <c r="Q766" s="464"/>
      <c r="R766" s="292"/>
      <c r="S766" s="292"/>
      <c r="T766" s="292"/>
      <c r="U766" s="292"/>
      <c r="V766" s="292"/>
      <c r="W766" s="292"/>
      <c r="X766" s="292"/>
      <c r="Y766" s="292"/>
      <c r="Z766" s="292"/>
      <c r="AA766" s="292"/>
      <c r="AB766" s="292"/>
      <c r="AC766" s="292"/>
      <c r="AD766" s="292"/>
      <c r="AE766" s="407">
        <f>AE765</f>
        <v>0</v>
      </c>
      <c r="AF766" s="407">
        <f t="shared" ref="AF766" si="2200">AF765</f>
        <v>0</v>
      </c>
      <c r="AG766" s="407">
        <f t="shared" ref="AG766" si="2201">AG765</f>
        <v>0</v>
      </c>
      <c r="AH766" s="407">
        <f t="shared" ref="AH766" si="2202">AH765</f>
        <v>0</v>
      </c>
      <c r="AI766" s="407">
        <f t="shared" ref="AI766" si="2203">AI765</f>
        <v>0</v>
      </c>
      <c r="AJ766" s="407">
        <f t="shared" ref="AJ766" si="2204">AJ765</f>
        <v>0</v>
      </c>
      <c r="AK766" s="407">
        <f t="shared" ref="AK766" si="2205">AK765</f>
        <v>0</v>
      </c>
      <c r="AL766" s="407">
        <f t="shared" ref="AL766" si="2206">AL765</f>
        <v>0</v>
      </c>
      <c r="AM766" s="407">
        <f t="shared" ref="AM766" si="2207">AM765</f>
        <v>0</v>
      </c>
      <c r="AN766" s="407">
        <f t="shared" ref="AN766" si="2208">AN765</f>
        <v>0</v>
      </c>
      <c r="AO766" s="407">
        <f t="shared" ref="AO766" si="2209">AO765</f>
        <v>0</v>
      </c>
      <c r="AP766" s="407">
        <f t="shared" ref="AP766" si="2210">AP765</f>
        <v>0</v>
      </c>
      <c r="AQ766" s="407">
        <f t="shared" ref="AQ766" si="2211">AQ765</f>
        <v>0</v>
      </c>
      <c r="AR766" s="407">
        <f t="shared" ref="AR766" si="2212">AR765</f>
        <v>0</v>
      </c>
      <c r="AS766" s="303"/>
    </row>
    <row r="767" spans="1:45" ht="15.5" outlineLevel="1">
      <c r="A767" s="521"/>
      <c r="B767" s="424"/>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c r="AE767" s="408"/>
      <c r="AF767" s="421"/>
      <c r="AG767" s="421"/>
      <c r="AH767" s="421"/>
      <c r="AI767" s="421"/>
      <c r="AJ767" s="421"/>
      <c r="AK767" s="421"/>
      <c r="AL767" s="421"/>
      <c r="AM767" s="421"/>
      <c r="AN767" s="421"/>
      <c r="AO767" s="421"/>
      <c r="AP767" s="421"/>
      <c r="AQ767" s="421"/>
      <c r="AR767" s="421"/>
      <c r="AS767" s="303"/>
    </row>
    <row r="768" spans="1:45" ht="15.5" outlineLevel="1">
      <c r="A768" s="521">
        <v>43</v>
      </c>
      <c r="B768" s="424" t="s">
        <v>135</v>
      </c>
      <c r="C768" s="288" t="s">
        <v>25</v>
      </c>
      <c r="D768" s="292"/>
      <c r="E768" s="292"/>
      <c r="F768" s="292"/>
      <c r="G768" s="292"/>
      <c r="H768" s="292"/>
      <c r="I768" s="292"/>
      <c r="J768" s="292"/>
      <c r="K768" s="292"/>
      <c r="L768" s="292"/>
      <c r="M768" s="292"/>
      <c r="N768" s="292"/>
      <c r="O768" s="292"/>
      <c r="P768" s="292"/>
      <c r="Q768" s="292">
        <v>12</v>
      </c>
      <c r="R768" s="292"/>
      <c r="S768" s="292"/>
      <c r="T768" s="292"/>
      <c r="U768" s="292"/>
      <c r="V768" s="292"/>
      <c r="W768" s="292"/>
      <c r="X768" s="292"/>
      <c r="Y768" s="292"/>
      <c r="Z768" s="292"/>
      <c r="AA768" s="292"/>
      <c r="AB768" s="292"/>
      <c r="AC768" s="292"/>
      <c r="AD768" s="292"/>
      <c r="AE768" s="422"/>
      <c r="AF768" s="406"/>
      <c r="AG768" s="406"/>
      <c r="AH768" s="406"/>
      <c r="AI768" s="406"/>
      <c r="AJ768" s="406"/>
      <c r="AK768" s="406"/>
      <c r="AL768" s="411"/>
      <c r="AM768" s="411"/>
      <c r="AN768" s="411"/>
      <c r="AO768" s="411"/>
      <c r="AP768" s="411"/>
      <c r="AQ768" s="411"/>
      <c r="AR768" s="411"/>
      <c r="AS768" s="293">
        <f>SUM(AE768:AR768)</f>
        <v>0</v>
      </c>
    </row>
    <row r="769" spans="1:45" ht="15.5" outlineLevel="1">
      <c r="A769" s="521"/>
      <c r="B769" s="291" t="s">
        <v>309</v>
      </c>
      <c r="C769" s="288" t="s">
        <v>163</v>
      </c>
      <c r="D769" s="292"/>
      <c r="E769" s="292"/>
      <c r="F769" s="292"/>
      <c r="G769" s="292"/>
      <c r="H769" s="292"/>
      <c r="I769" s="292"/>
      <c r="J769" s="292"/>
      <c r="K769" s="292"/>
      <c r="L769" s="292"/>
      <c r="M769" s="292"/>
      <c r="N769" s="292"/>
      <c r="O769" s="292"/>
      <c r="P769" s="292"/>
      <c r="Q769" s="292">
        <f>Q768</f>
        <v>12</v>
      </c>
      <c r="R769" s="292"/>
      <c r="S769" s="292"/>
      <c r="T769" s="292"/>
      <c r="U769" s="292"/>
      <c r="V769" s="292"/>
      <c r="W769" s="292"/>
      <c r="X769" s="292"/>
      <c r="Y769" s="292"/>
      <c r="Z769" s="292"/>
      <c r="AA769" s="292"/>
      <c r="AB769" s="292"/>
      <c r="AC769" s="292"/>
      <c r="AD769" s="292"/>
      <c r="AE769" s="407">
        <f>AE768</f>
        <v>0</v>
      </c>
      <c r="AF769" s="407">
        <f t="shared" ref="AF769" si="2213">AF768</f>
        <v>0</v>
      </c>
      <c r="AG769" s="407">
        <f t="shared" ref="AG769" si="2214">AG768</f>
        <v>0</v>
      </c>
      <c r="AH769" s="407">
        <f t="shared" ref="AH769" si="2215">AH768</f>
        <v>0</v>
      </c>
      <c r="AI769" s="407">
        <f t="shared" ref="AI769" si="2216">AI768</f>
        <v>0</v>
      </c>
      <c r="AJ769" s="407">
        <f t="shared" ref="AJ769" si="2217">AJ768</f>
        <v>0</v>
      </c>
      <c r="AK769" s="407">
        <f t="shared" ref="AK769" si="2218">AK768</f>
        <v>0</v>
      </c>
      <c r="AL769" s="407">
        <f t="shared" ref="AL769" si="2219">AL768</f>
        <v>0</v>
      </c>
      <c r="AM769" s="407">
        <f t="shared" ref="AM769" si="2220">AM768</f>
        <v>0</v>
      </c>
      <c r="AN769" s="407">
        <f t="shared" ref="AN769" si="2221">AN768</f>
        <v>0</v>
      </c>
      <c r="AO769" s="407">
        <f t="shared" ref="AO769" si="2222">AO768</f>
        <v>0</v>
      </c>
      <c r="AP769" s="407">
        <f t="shared" ref="AP769" si="2223">AP768</f>
        <v>0</v>
      </c>
      <c r="AQ769" s="407">
        <f t="shared" ref="AQ769" si="2224">AQ768</f>
        <v>0</v>
      </c>
      <c r="AR769" s="407">
        <f t="shared" ref="AR769" si="2225">AR768</f>
        <v>0</v>
      </c>
      <c r="AS769" s="303"/>
    </row>
    <row r="770" spans="1:45" ht="15.5" outlineLevel="1">
      <c r="A770" s="521"/>
      <c r="B770" s="424"/>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408"/>
      <c r="AF770" s="421"/>
      <c r="AG770" s="421"/>
      <c r="AH770" s="421"/>
      <c r="AI770" s="421"/>
      <c r="AJ770" s="421"/>
      <c r="AK770" s="421"/>
      <c r="AL770" s="421"/>
      <c r="AM770" s="421"/>
      <c r="AN770" s="421"/>
      <c r="AO770" s="421"/>
      <c r="AP770" s="421"/>
      <c r="AQ770" s="421"/>
      <c r="AR770" s="421"/>
      <c r="AS770" s="303"/>
    </row>
    <row r="771" spans="1:45" ht="31" outlineLevel="1">
      <c r="A771" s="521">
        <v>44</v>
      </c>
      <c r="B771" s="424" t="s">
        <v>136</v>
      </c>
      <c r="C771" s="288" t="s">
        <v>25</v>
      </c>
      <c r="D771" s="292"/>
      <c r="E771" s="292"/>
      <c r="F771" s="292"/>
      <c r="G771" s="292"/>
      <c r="H771" s="292"/>
      <c r="I771" s="292"/>
      <c r="J771" s="292"/>
      <c r="K771" s="292"/>
      <c r="L771" s="292"/>
      <c r="M771" s="292"/>
      <c r="N771" s="292"/>
      <c r="O771" s="292"/>
      <c r="P771" s="292"/>
      <c r="Q771" s="292">
        <v>12</v>
      </c>
      <c r="R771" s="292"/>
      <c r="S771" s="292"/>
      <c r="T771" s="292"/>
      <c r="U771" s="292"/>
      <c r="V771" s="292"/>
      <c r="W771" s="292"/>
      <c r="X771" s="292"/>
      <c r="Y771" s="292"/>
      <c r="Z771" s="292"/>
      <c r="AA771" s="292"/>
      <c r="AB771" s="292"/>
      <c r="AC771" s="292"/>
      <c r="AD771" s="292"/>
      <c r="AE771" s="422"/>
      <c r="AF771" s="406"/>
      <c r="AG771" s="406"/>
      <c r="AH771" s="406"/>
      <c r="AI771" s="406"/>
      <c r="AJ771" s="406"/>
      <c r="AK771" s="406"/>
      <c r="AL771" s="411"/>
      <c r="AM771" s="411"/>
      <c r="AN771" s="411"/>
      <c r="AO771" s="411"/>
      <c r="AP771" s="411"/>
      <c r="AQ771" s="411"/>
      <c r="AR771" s="411"/>
      <c r="AS771" s="293">
        <f>SUM(AE771:AR771)</f>
        <v>0</v>
      </c>
    </row>
    <row r="772" spans="1:45" ht="15.5" outlineLevel="1">
      <c r="A772" s="521"/>
      <c r="B772" s="291" t="s">
        <v>309</v>
      </c>
      <c r="C772" s="288" t="s">
        <v>163</v>
      </c>
      <c r="D772" s="292"/>
      <c r="E772" s="292"/>
      <c r="F772" s="292"/>
      <c r="G772" s="292"/>
      <c r="H772" s="292"/>
      <c r="I772" s="292"/>
      <c r="J772" s="292"/>
      <c r="K772" s="292"/>
      <c r="L772" s="292"/>
      <c r="M772" s="292"/>
      <c r="N772" s="292"/>
      <c r="O772" s="292"/>
      <c r="P772" s="292"/>
      <c r="Q772" s="292">
        <f>Q771</f>
        <v>12</v>
      </c>
      <c r="R772" s="292"/>
      <c r="S772" s="292"/>
      <c r="T772" s="292"/>
      <c r="U772" s="292"/>
      <c r="V772" s="292"/>
      <c r="W772" s="292"/>
      <c r="X772" s="292"/>
      <c r="Y772" s="292"/>
      <c r="Z772" s="292"/>
      <c r="AA772" s="292"/>
      <c r="AB772" s="292"/>
      <c r="AC772" s="292"/>
      <c r="AD772" s="292"/>
      <c r="AE772" s="407">
        <f>AE771</f>
        <v>0</v>
      </c>
      <c r="AF772" s="407">
        <f t="shared" ref="AF772" si="2226">AF771</f>
        <v>0</v>
      </c>
      <c r="AG772" s="407">
        <f t="shared" ref="AG772" si="2227">AG771</f>
        <v>0</v>
      </c>
      <c r="AH772" s="407">
        <f t="shared" ref="AH772" si="2228">AH771</f>
        <v>0</v>
      </c>
      <c r="AI772" s="407">
        <f t="shared" ref="AI772" si="2229">AI771</f>
        <v>0</v>
      </c>
      <c r="AJ772" s="407">
        <f t="shared" ref="AJ772" si="2230">AJ771</f>
        <v>0</v>
      </c>
      <c r="AK772" s="407">
        <f t="shared" ref="AK772" si="2231">AK771</f>
        <v>0</v>
      </c>
      <c r="AL772" s="407">
        <f t="shared" ref="AL772" si="2232">AL771</f>
        <v>0</v>
      </c>
      <c r="AM772" s="407">
        <f t="shared" ref="AM772" si="2233">AM771</f>
        <v>0</v>
      </c>
      <c r="AN772" s="407">
        <f t="shared" ref="AN772" si="2234">AN771</f>
        <v>0</v>
      </c>
      <c r="AO772" s="407">
        <f t="shared" ref="AO772" si="2235">AO771</f>
        <v>0</v>
      </c>
      <c r="AP772" s="407">
        <f t="shared" ref="AP772" si="2236">AP771</f>
        <v>0</v>
      </c>
      <c r="AQ772" s="407">
        <f t="shared" ref="AQ772" si="2237">AQ771</f>
        <v>0</v>
      </c>
      <c r="AR772" s="407">
        <f t="shared" ref="AR772" si="2238">AR771</f>
        <v>0</v>
      </c>
      <c r="AS772" s="303"/>
    </row>
    <row r="773" spans="1:45" ht="15.5" outlineLevel="1">
      <c r="A773" s="521"/>
      <c r="B773" s="424"/>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88"/>
      <c r="AE773" s="408"/>
      <c r="AF773" s="421"/>
      <c r="AG773" s="421"/>
      <c r="AH773" s="421"/>
      <c r="AI773" s="421"/>
      <c r="AJ773" s="421"/>
      <c r="AK773" s="421"/>
      <c r="AL773" s="421"/>
      <c r="AM773" s="421"/>
      <c r="AN773" s="421"/>
      <c r="AO773" s="421"/>
      <c r="AP773" s="421"/>
      <c r="AQ773" s="421"/>
      <c r="AR773" s="421"/>
      <c r="AS773" s="303"/>
    </row>
    <row r="774" spans="1:45" ht="31" outlineLevel="1">
      <c r="A774" s="521">
        <v>45</v>
      </c>
      <c r="B774" s="424" t="s">
        <v>137</v>
      </c>
      <c r="C774" s="288" t="s">
        <v>25</v>
      </c>
      <c r="D774" s="292"/>
      <c r="E774" s="292"/>
      <c r="F774" s="292"/>
      <c r="G774" s="292"/>
      <c r="H774" s="292"/>
      <c r="I774" s="292"/>
      <c r="J774" s="292"/>
      <c r="K774" s="292"/>
      <c r="L774" s="292"/>
      <c r="M774" s="292"/>
      <c r="N774" s="292"/>
      <c r="O774" s="292"/>
      <c r="P774" s="292"/>
      <c r="Q774" s="292">
        <v>12</v>
      </c>
      <c r="R774" s="292"/>
      <c r="S774" s="292"/>
      <c r="T774" s="292"/>
      <c r="U774" s="292"/>
      <c r="V774" s="292"/>
      <c r="W774" s="292"/>
      <c r="X774" s="292"/>
      <c r="Y774" s="292"/>
      <c r="Z774" s="292"/>
      <c r="AA774" s="292"/>
      <c r="AB774" s="292"/>
      <c r="AC774" s="292"/>
      <c r="AD774" s="292"/>
      <c r="AE774" s="422"/>
      <c r="AF774" s="406"/>
      <c r="AG774" s="406"/>
      <c r="AH774" s="406"/>
      <c r="AI774" s="406"/>
      <c r="AJ774" s="406"/>
      <c r="AK774" s="406"/>
      <c r="AL774" s="411"/>
      <c r="AM774" s="411"/>
      <c r="AN774" s="411"/>
      <c r="AO774" s="411"/>
      <c r="AP774" s="411"/>
      <c r="AQ774" s="411"/>
      <c r="AR774" s="411"/>
      <c r="AS774" s="293">
        <f>SUM(AE774:AR774)</f>
        <v>0</v>
      </c>
    </row>
    <row r="775" spans="1:45" ht="15.5" outlineLevel="1">
      <c r="A775" s="521"/>
      <c r="B775" s="291" t="s">
        <v>309</v>
      </c>
      <c r="C775" s="288" t="s">
        <v>163</v>
      </c>
      <c r="D775" s="292"/>
      <c r="E775" s="292"/>
      <c r="F775" s="292"/>
      <c r="G775" s="292"/>
      <c r="H775" s="292"/>
      <c r="I775" s="292"/>
      <c r="J775" s="292"/>
      <c r="K775" s="292"/>
      <c r="L775" s="292"/>
      <c r="M775" s="292"/>
      <c r="N775" s="292"/>
      <c r="O775" s="292"/>
      <c r="P775" s="292"/>
      <c r="Q775" s="292">
        <f>Q774</f>
        <v>12</v>
      </c>
      <c r="R775" s="292"/>
      <c r="S775" s="292"/>
      <c r="T775" s="292"/>
      <c r="U775" s="292"/>
      <c r="V775" s="292"/>
      <c r="W775" s="292"/>
      <c r="X775" s="292"/>
      <c r="Y775" s="292"/>
      <c r="Z775" s="292"/>
      <c r="AA775" s="292"/>
      <c r="AB775" s="292"/>
      <c r="AC775" s="292"/>
      <c r="AD775" s="292"/>
      <c r="AE775" s="407">
        <f>AE774</f>
        <v>0</v>
      </c>
      <c r="AF775" s="407">
        <f t="shared" ref="AF775" si="2239">AF774</f>
        <v>0</v>
      </c>
      <c r="AG775" s="407">
        <f t="shared" ref="AG775" si="2240">AG774</f>
        <v>0</v>
      </c>
      <c r="AH775" s="407">
        <f t="shared" ref="AH775" si="2241">AH774</f>
        <v>0</v>
      </c>
      <c r="AI775" s="407">
        <f t="shared" ref="AI775" si="2242">AI774</f>
        <v>0</v>
      </c>
      <c r="AJ775" s="407">
        <f t="shared" ref="AJ775" si="2243">AJ774</f>
        <v>0</v>
      </c>
      <c r="AK775" s="407">
        <f t="shared" ref="AK775" si="2244">AK774</f>
        <v>0</v>
      </c>
      <c r="AL775" s="407">
        <f t="shared" ref="AL775" si="2245">AL774</f>
        <v>0</v>
      </c>
      <c r="AM775" s="407">
        <f t="shared" ref="AM775" si="2246">AM774</f>
        <v>0</v>
      </c>
      <c r="AN775" s="407">
        <f t="shared" ref="AN775" si="2247">AN774</f>
        <v>0</v>
      </c>
      <c r="AO775" s="407">
        <f t="shared" ref="AO775" si="2248">AO774</f>
        <v>0</v>
      </c>
      <c r="AP775" s="407">
        <f t="shared" ref="AP775" si="2249">AP774</f>
        <v>0</v>
      </c>
      <c r="AQ775" s="407">
        <f t="shared" ref="AQ775" si="2250">AQ774</f>
        <v>0</v>
      </c>
      <c r="AR775" s="407">
        <f t="shared" ref="AR775" si="2251">AR774</f>
        <v>0</v>
      </c>
      <c r="AS775" s="303"/>
    </row>
    <row r="776" spans="1:45" ht="15.5" outlineLevel="1">
      <c r="A776" s="521"/>
      <c r="B776" s="424"/>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88"/>
      <c r="AE776" s="408"/>
      <c r="AF776" s="421"/>
      <c r="AG776" s="421"/>
      <c r="AH776" s="421"/>
      <c r="AI776" s="421"/>
      <c r="AJ776" s="421"/>
      <c r="AK776" s="421"/>
      <c r="AL776" s="421"/>
      <c r="AM776" s="421"/>
      <c r="AN776" s="421"/>
      <c r="AO776" s="421"/>
      <c r="AP776" s="421"/>
      <c r="AQ776" s="421"/>
      <c r="AR776" s="421"/>
      <c r="AS776" s="303"/>
    </row>
    <row r="777" spans="1:45" ht="31" outlineLevel="1">
      <c r="A777" s="521">
        <v>46</v>
      </c>
      <c r="B777" s="424" t="s">
        <v>138</v>
      </c>
      <c r="C777" s="288" t="s">
        <v>25</v>
      </c>
      <c r="D777" s="292"/>
      <c r="E777" s="292"/>
      <c r="F777" s="292"/>
      <c r="G777" s="292"/>
      <c r="H777" s="292"/>
      <c r="I777" s="292"/>
      <c r="J777" s="292"/>
      <c r="K777" s="292"/>
      <c r="L777" s="292"/>
      <c r="M777" s="292"/>
      <c r="N777" s="292"/>
      <c r="O777" s="292"/>
      <c r="P777" s="292"/>
      <c r="Q777" s="292">
        <v>12</v>
      </c>
      <c r="R777" s="292"/>
      <c r="S777" s="292"/>
      <c r="T777" s="292"/>
      <c r="U777" s="292"/>
      <c r="V777" s="292"/>
      <c r="W777" s="292"/>
      <c r="X777" s="292"/>
      <c r="Y777" s="292"/>
      <c r="Z777" s="292"/>
      <c r="AA777" s="292"/>
      <c r="AB777" s="292"/>
      <c r="AC777" s="292"/>
      <c r="AD777" s="292"/>
      <c r="AE777" s="422"/>
      <c r="AF777" s="406"/>
      <c r="AG777" s="406"/>
      <c r="AH777" s="406"/>
      <c r="AI777" s="406"/>
      <c r="AJ777" s="406"/>
      <c r="AK777" s="406"/>
      <c r="AL777" s="411"/>
      <c r="AM777" s="411"/>
      <c r="AN777" s="411"/>
      <c r="AO777" s="411"/>
      <c r="AP777" s="411"/>
      <c r="AQ777" s="411"/>
      <c r="AR777" s="411"/>
      <c r="AS777" s="293">
        <f>SUM(AE777:AR777)</f>
        <v>0</v>
      </c>
    </row>
    <row r="778" spans="1:45" ht="15.5" outlineLevel="1">
      <c r="A778" s="521"/>
      <c r="B778" s="291" t="s">
        <v>309</v>
      </c>
      <c r="C778" s="288" t="s">
        <v>163</v>
      </c>
      <c r="D778" s="292"/>
      <c r="E778" s="292"/>
      <c r="F778" s="292"/>
      <c r="G778" s="292"/>
      <c r="H778" s="292"/>
      <c r="I778" s="292"/>
      <c r="J778" s="292"/>
      <c r="K778" s="292"/>
      <c r="L778" s="292"/>
      <c r="M778" s="292"/>
      <c r="N778" s="292"/>
      <c r="O778" s="292"/>
      <c r="P778" s="292"/>
      <c r="Q778" s="292">
        <f>Q777</f>
        <v>12</v>
      </c>
      <c r="R778" s="292"/>
      <c r="S778" s="292"/>
      <c r="T778" s="292"/>
      <c r="U778" s="292"/>
      <c r="V778" s="292"/>
      <c r="W778" s="292"/>
      <c r="X778" s="292"/>
      <c r="Y778" s="292"/>
      <c r="Z778" s="292"/>
      <c r="AA778" s="292"/>
      <c r="AB778" s="292"/>
      <c r="AC778" s="292"/>
      <c r="AD778" s="292"/>
      <c r="AE778" s="407">
        <f>AE777</f>
        <v>0</v>
      </c>
      <c r="AF778" s="407">
        <f t="shared" ref="AF778" si="2252">AF777</f>
        <v>0</v>
      </c>
      <c r="AG778" s="407">
        <f t="shared" ref="AG778" si="2253">AG777</f>
        <v>0</v>
      </c>
      <c r="AH778" s="407">
        <f t="shared" ref="AH778" si="2254">AH777</f>
        <v>0</v>
      </c>
      <c r="AI778" s="407">
        <f t="shared" ref="AI778" si="2255">AI777</f>
        <v>0</v>
      </c>
      <c r="AJ778" s="407">
        <f t="shared" ref="AJ778" si="2256">AJ777</f>
        <v>0</v>
      </c>
      <c r="AK778" s="407">
        <f t="shared" ref="AK778" si="2257">AK777</f>
        <v>0</v>
      </c>
      <c r="AL778" s="407">
        <f t="shared" ref="AL778" si="2258">AL777</f>
        <v>0</v>
      </c>
      <c r="AM778" s="407">
        <f t="shared" ref="AM778" si="2259">AM777</f>
        <v>0</v>
      </c>
      <c r="AN778" s="407">
        <f t="shared" ref="AN778" si="2260">AN777</f>
        <v>0</v>
      </c>
      <c r="AO778" s="407">
        <f t="shared" ref="AO778" si="2261">AO777</f>
        <v>0</v>
      </c>
      <c r="AP778" s="407">
        <f t="shared" ref="AP778" si="2262">AP777</f>
        <v>0</v>
      </c>
      <c r="AQ778" s="407">
        <f t="shared" ref="AQ778" si="2263">AQ777</f>
        <v>0</v>
      </c>
      <c r="AR778" s="407">
        <f t="shared" ref="AR778" si="2264">AR777</f>
        <v>0</v>
      </c>
      <c r="AS778" s="303"/>
    </row>
    <row r="779" spans="1:45" ht="15.5" outlineLevel="1">
      <c r="A779" s="521"/>
      <c r="B779" s="424"/>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408"/>
      <c r="AF779" s="421"/>
      <c r="AG779" s="421"/>
      <c r="AH779" s="421"/>
      <c r="AI779" s="421"/>
      <c r="AJ779" s="421"/>
      <c r="AK779" s="421"/>
      <c r="AL779" s="421"/>
      <c r="AM779" s="421"/>
      <c r="AN779" s="421"/>
      <c r="AO779" s="421"/>
      <c r="AP779" s="421"/>
      <c r="AQ779" s="421"/>
      <c r="AR779" s="421"/>
      <c r="AS779" s="303"/>
    </row>
    <row r="780" spans="1:45" ht="31" outlineLevel="1">
      <c r="A780" s="521">
        <v>47</v>
      </c>
      <c r="B780" s="424" t="s">
        <v>139</v>
      </c>
      <c r="C780" s="288" t="s">
        <v>25</v>
      </c>
      <c r="D780" s="292"/>
      <c r="E780" s="292"/>
      <c r="F780" s="292"/>
      <c r="G780" s="292"/>
      <c r="H780" s="292"/>
      <c r="I780" s="292"/>
      <c r="J780" s="292"/>
      <c r="K780" s="292"/>
      <c r="L780" s="292"/>
      <c r="M780" s="292"/>
      <c r="N780" s="292"/>
      <c r="O780" s="292"/>
      <c r="P780" s="292"/>
      <c r="Q780" s="292">
        <v>12</v>
      </c>
      <c r="R780" s="292"/>
      <c r="S780" s="292"/>
      <c r="T780" s="292"/>
      <c r="U780" s="292"/>
      <c r="V780" s="292"/>
      <c r="W780" s="292"/>
      <c r="X780" s="292"/>
      <c r="Y780" s="292"/>
      <c r="Z780" s="292"/>
      <c r="AA780" s="292"/>
      <c r="AB780" s="292"/>
      <c r="AC780" s="292"/>
      <c r="AD780" s="292"/>
      <c r="AE780" s="422"/>
      <c r="AF780" s="406"/>
      <c r="AG780" s="406"/>
      <c r="AH780" s="406"/>
      <c r="AI780" s="406"/>
      <c r="AJ780" s="406"/>
      <c r="AK780" s="406"/>
      <c r="AL780" s="411"/>
      <c r="AM780" s="411"/>
      <c r="AN780" s="411"/>
      <c r="AO780" s="411"/>
      <c r="AP780" s="411"/>
      <c r="AQ780" s="411"/>
      <c r="AR780" s="411"/>
      <c r="AS780" s="293">
        <f>SUM(AE780:AR780)</f>
        <v>0</v>
      </c>
    </row>
    <row r="781" spans="1:45" ht="15.5" outlineLevel="1">
      <c r="A781" s="521"/>
      <c r="B781" s="291" t="s">
        <v>309</v>
      </c>
      <c r="C781" s="288" t="s">
        <v>163</v>
      </c>
      <c r="D781" s="292"/>
      <c r="E781" s="292"/>
      <c r="F781" s="292"/>
      <c r="G781" s="292"/>
      <c r="H781" s="292"/>
      <c r="I781" s="292"/>
      <c r="J781" s="292"/>
      <c r="K781" s="292"/>
      <c r="L781" s="292"/>
      <c r="M781" s="292"/>
      <c r="N781" s="292"/>
      <c r="O781" s="292"/>
      <c r="P781" s="292"/>
      <c r="Q781" s="292">
        <f>Q780</f>
        <v>12</v>
      </c>
      <c r="R781" s="292"/>
      <c r="S781" s="292"/>
      <c r="T781" s="292"/>
      <c r="U781" s="292"/>
      <c r="V781" s="292"/>
      <c r="W781" s="292"/>
      <c r="X781" s="292"/>
      <c r="Y781" s="292"/>
      <c r="Z781" s="292"/>
      <c r="AA781" s="292"/>
      <c r="AB781" s="292"/>
      <c r="AC781" s="292"/>
      <c r="AD781" s="292"/>
      <c r="AE781" s="407">
        <f>AE780</f>
        <v>0</v>
      </c>
      <c r="AF781" s="407">
        <f t="shared" ref="AF781" si="2265">AF780</f>
        <v>0</v>
      </c>
      <c r="AG781" s="407">
        <f t="shared" ref="AG781" si="2266">AG780</f>
        <v>0</v>
      </c>
      <c r="AH781" s="407">
        <f t="shared" ref="AH781" si="2267">AH780</f>
        <v>0</v>
      </c>
      <c r="AI781" s="407">
        <f t="shared" ref="AI781" si="2268">AI780</f>
        <v>0</v>
      </c>
      <c r="AJ781" s="407">
        <f t="shared" ref="AJ781" si="2269">AJ780</f>
        <v>0</v>
      </c>
      <c r="AK781" s="407">
        <f t="shared" ref="AK781" si="2270">AK780</f>
        <v>0</v>
      </c>
      <c r="AL781" s="407">
        <f t="shared" ref="AL781" si="2271">AL780</f>
        <v>0</v>
      </c>
      <c r="AM781" s="407">
        <f t="shared" ref="AM781" si="2272">AM780</f>
        <v>0</v>
      </c>
      <c r="AN781" s="407">
        <f t="shared" ref="AN781" si="2273">AN780</f>
        <v>0</v>
      </c>
      <c r="AO781" s="407">
        <f t="shared" ref="AO781" si="2274">AO780</f>
        <v>0</v>
      </c>
      <c r="AP781" s="407">
        <f t="shared" ref="AP781" si="2275">AP780</f>
        <v>0</v>
      </c>
      <c r="AQ781" s="407">
        <f t="shared" ref="AQ781" si="2276">AQ780</f>
        <v>0</v>
      </c>
      <c r="AR781" s="407">
        <f t="shared" ref="AR781" si="2277">AR780</f>
        <v>0</v>
      </c>
      <c r="AS781" s="303"/>
    </row>
    <row r="782" spans="1:45" ht="15.5" outlineLevel="1">
      <c r="A782" s="521"/>
      <c r="B782" s="424"/>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88"/>
      <c r="AE782" s="408"/>
      <c r="AF782" s="421"/>
      <c r="AG782" s="421"/>
      <c r="AH782" s="421"/>
      <c r="AI782" s="421"/>
      <c r="AJ782" s="421"/>
      <c r="AK782" s="421"/>
      <c r="AL782" s="421"/>
      <c r="AM782" s="421"/>
      <c r="AN782" s="421"/>
      <c r="AO782" s="421"/>
      <c r="AP782" s="421"/>
      <c r="AQ782" s="421"/>
      <c r="AR782" s="421"/>
      <c r="AS782" s="303"/>
    </row>
    <row r="783" spans="1:45" ht="31" outlineLevel="1">
      <c r="A783" s="521">
        <v>48</v>
      </c>
      <c r="B783" s="424" t="s">
        <v>140</v>
      </c>
      <c r="C783" s="288" t="s">
        <v>25</v>
      </c>
      <c r="D783" s="292"/>
      <c r="E783" s="292"/>
      <c r="F783" s="292"/>
      <c r="G783" s="292"/>
      <c r="H783" s="292"/>
      <c r="I783" s="292"/>
      <c r="J783" s="292"/>
      <c r="K783" s="292"/>
      <c r="L783" s="292"/>
      <c r="M783" s="292"/>
      <c r="N783" s="292"/>
      <c r="O783" s="292"/>
      <c r="P783" s="292"/>
      <c r="Q783" s="292">
        <v>12</v>
      </c>
      <c r="R783" s="292"/>
      <c r="S783" s="292"/>
      <c r="T783" s="292"/>
      <c r="U783" s="292"/>
      <c r="V783" s="292"/>
      <c r="W783" s="292"/>
      <c r="X783" s="292"/>
      <c r="Y783" s="292"/>
      <c r="Z783" s="292"/>
      <c r="AA783" s="292"/>
      <c r="AB783" s="292"/>
      <c r="AC783" s="292"/>
      <c r="AD783" s="292"/>
      <c r="AE783" s="422"/>
      <c r="AF783" s="406"/>
      <c r="AG783" s="406"/>
      <c r="AH783" s="406"/>
      <c r="AI783" s="406"/>
      <c r="AJ783" s="406"/>
      <c r="AK783" s="406"/>
      <c r="AL783" s="411"/>
      <c r="AM783" s="411"/>
      <c r="AN783" s="411"/>
      <c r="AO783" s="411"/>
      <c r="AP783" s="411"/>
      <c r="AQ783" s="411"/>
      <c r="AR783" s="411"/>
      <c r="AS783" s="293">
        <f>SUM(AE783:AR783)</f>
        <v>0</v>
      </c>
    </row>
    <row r="784" spans="1:45" ht="15.5" outlineLevel="1">
      <c r="A784" s="521"/>
      <c r="B784" s="291" t="s">
        <v>309</v>
      </c>
      <c r="C784" s="288" t="s">
        <v>163</v>
      </c>
      <c r="D784" s="292"/>
      <c r="E784" s="292"/>
      <c r="F784" s="292"/>
      <c r="G784" s="292"/>
      <c r="H784" s="292"/>
      <c r="I784" s="292"/>
      <c r="J784" s="292"/>
      <c r="K784" s="292"/>
      <c r="L784" s="292"/>
      <c r="M784" s="292"/>
      <c r="N784" s="292"/>
      <c r="O784" s="292"/>
      <c r="P784" s="292"/>
      <c r="Q784" s="292">
        <f>Q783</f>
        <v>12</v>
      </c>
      <c r="R784" s="292"/>
      <c r="S784" s="292"/>
      <c r="T784" s="292"/>
      <c r="U784" s="292"/>
      <c r="V784" s="292"/>
      <c r="W784" s="292"/>
      <c r="X784" s="292"/>
      <c r="Y784" s="292"/>
      <c r="Z784" s="292"/>
      <c r="AA784" s="292"/>
      <c r="AB784" s="292"/>
      <c r="AC784" s="292"/>
      <c r="AD784" s="292"/>
      <c r="AE784" s="407">
        <f>AE783</f>
        <v>0</v>
      </c>
      <c r="AF784" s="407">
        <f t="shared" ref="AF784" si="2278">AF783</f>
        <v>0</v>
      </c>
      <c r="AG784" s="407">
        <f t="shared" ref="AG784" si="2279">AG783</f>
        <v>0</v>
      </c>
      <c r="AH784" s="407">
        <f t="shared" ref="AH784" si="2280">AH783</f>
        <v>0</v>
      </c>
      <c r="AI784" s="407">
        <f t="shared" ref="AI784" si="2281">AI783</f>
        <v>0</v>
      </c>
      <c r="AJ784" s="407">
        <f t="shared" ref="AJ784" si="2282">AJ783</f>
        <v>0</v>
      </c>
      <c r="AK784" s="407">
        <f t="shared" ref="AK784" si="2283">AK783</f>
        <v>0</v>
      </c>
      <c r="AL784" s="407">
        <f t="shared" ref="AL784" si="2284">AL783</f>
        <v>0</v>
      </c>
      <c r="AM784" s="407">
        <f t="shared" ref="AM784" si="2285">AM783</f>
        <v>0</v>
      </c>
      <c r="AN784" s="407">
        <f t="shared" ref="AN784" si="2286">AN783</f>
        <v>0</v>
      </c>
      <c r="AO784" s="407">
        <f t="shared" ref="AO784" si="2287">AO783</f>
        <v>0</v>
      </c>
      <c r="AP784" s="407">
        <f t="shared" ref="AP784" si="2288">AP783</f>
        <v>0</v>
      </c>
      <c r="AQ784" s="407">
        <f t="shared" ref="AQ784" si="2289">AQ783</f>
        <v>0</v>
      </c>
      <c r="AR784" s="407">
        <f t="shared" ref="AR784" si="2290">AR783</f>
        <v>0</v>
      </c>
      <c r="AS784" s="303"/>
    </row>
    <row r="785" spans="1:46" ht="15.5" outlineLevel="1">
      <c r="A785" s="521"/>
      <c r="B785" s="424"/>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88"/>
      <c r="AE785" s="408"/>
      <c r="AF785" s="421"/>
      <c r="AG785" s="421"/>
      <c r="AH785" s="421"/>
      <c r="AI785" s="421"/>
      <c r="AJ785" s="421"/>
      <c r="AK785" s="421"/>
      <c r="AL785" s="421"/>
      <c r="AM785" s="421"/>
      <c r="AN785" s="421"/>
      <c r="AO785" s="421"/>
      <c r="AP785" s="421"/>
      <c r="AQ785" s="421"/>
      <c r="AR785" s="421"/>
      <c r="AS785" s="303"/>
    </row>
    <row r="786" spans="1:46" ht="31" outlineLevel="1">
      <c r="A786" s="521">
        <v>49</v>
      </c>
      <c r="B786" s="424" t="s">
        <v>141</v>
      </c>
      <c r="C786" s="288" t="s">
        <v>25</v>
      </c>
      <c r="D786" s="292"/>
      <c r="E786" s="292"/>
      <c r="F786" s="292"/>
      <c r="G786" s="292"/>
      <c r="H786" s="292"/>
      <c r="I786" s="292"/>
      <c r="J786" s="292"/>
      <c r="K786" s="292"/>
      <c r="L786" s="292"/>
      <c r="M786" s="292"/>
      <c r="N786" s="292"/>
      <c r="O786" s="292"/>
      <c r="P786" s="292"/>
      <c r="Q786" s="292">
        <v>12</v>
      </c>
      <c r="R786" s="292"/>
      <c r="S786" s="292"/>
      <c r="T786" s="292"/>
      <c r="U786" s="292"/>
      <c r="V786" s="292"/>
      <c r="W786" s="292"/>
      <c r="X786" s="292"/>
      <c r="Y786" s="292"/>
      <c r="Z786" s="292"/>
      <c r="AA786" s="292"/>
      <c r="AB786" s="292"/>
      <c r="AC786" s="292"/>
      <c r="AD786" s="292"/>
      <c r="AE786" s="422"/>
      <c r="AF786" s="406"/>
      <c r="AG786" s="406"/>
      <c r="AH786" s="406"/>
      <c r="AI786" s="406"/>
      <c r="AJ786" s="406"/>
      <c r="AK786" s="406"/>
      <c r="AL786" s="411"/>
      <c r="AM786" s="411"/>
      <c r="AN786" s="411"/>
      <c r="AO786" s="411"/>
      <c r="AP786" s="411"/>
      <c r="AQ786" s="411"/>
      <c r="AR786" s="411"/>
      <c r="AS786" s="293">
        <f>SUM(AE786:AR786)</f>
        <v>0</v>
      </c>
    </row>
    <row r="787" spans="1:46" ht="15.5" outlineLevel="1">
      <c r="A787" s="521"/>
      <c r="B787" s="291" t="s">
        <v>309</v>
      </c>
      <c r="C787" s="288" t="s">
        <v>163</v>
      </c>
      <c r="D787" s="292"/>
      <c r="E787" s="292"/>
      <c r="F787" s="292"/>
      <c r="G787" s="292"/>
      <c r="H787" s="292"/>
      <c r="I787" s="292"/>
      <c r="J787" s="292"/>
      <c r="K787" s="292"/>
      <c r="L787" s="292"/>
      <c r="M787" s="292"/>
      <c r="N787" s="292"/>
      <c r="O787" s="292"/>
      <c r="P787" s="292"/>
      <c r="Q787" s="292">
        <f>Q786</f>
        <v>12</v>
      </c>
      <c r="R787" s="292"/>
      <c r="S787" s="292"/>
      <c r="T787" s="292"/>
      <c r="U787" s="292"/>
      <c r="V787" s="292"/>
      <c r="W787" s="292"/>
      <c r="X787" s="292"/>
      <c r="Y787" s="292"/>
      <c r="Z787" s="292"/>
      <c r="AA787" s="292"/>
      <c r="AB787" s="292"/>
      <c r="AC787" s="292"/>
      <c r="AD787" s="292"/>
      <c r="AE787" s="407">
        <f>AE786</f>
        <v>0</v>
      </c>
      <c r="AF787" s="407">
        <f t="shared" ref="AF787" si="2291">AF786</f>
        <v>0</v>
      </c>
      <c r="AG787" s="407">
        <f t="shared" ref="AG787" si="2292">AG786</f>
        <v>0</v>
      </c>
      <c r="AH787" s="407">
        <f t="shared" ref="AH787" si="2293">AH786</f>
        <v>0</v>
      </c>
      <c r="AI787" s="407">
        <f t="shared" ref="AI787" si="2294">AI786</f>
        <v>0</v>
      </c>
      <c r="AJ787" s="407">
        <f t="shared" ref="AJ787" si="2295">AJ786</f>
        <v>0</v>
      </c>
      <c r="AK787" s="407">
        <f t="shared" ref="AK787" si="2296">AK786</f>
        <v>0</v>
      </c>
      <c r="AL787" s="407">
        <f t="shared" ref="AL787" si="2297">AL786</f>
        <v>0</v>
      </c>
      <c r="AM787" s="407">
        <f t="shared" ref="AM787" si="2298">AM786</f>
        <v>0</v>
      </c>
      <c r="AN787" s="407">
        <f t="shared" ref="AN787" si="2299">AN786</f>
        <v>0</v>
      </c>
      <c r="AO787" s="407">
        <f t="shared" ref="AO787" si="2300">AO786</f>
        <v>0</v>
      </c>
      <c r="AP787" s="407">
        <f t="shared" ref="AP787" si="2301">AP786</f>
        <v>0</v>
      </c>
      <c r="AQ787" s="407">
        <f t="shared" ref="AQ787" si="2302">AQ786</f>
        <v>0</v>
      </c>
      <c r="AR787" s="407">
        <f t="shared" ref="AR787" si="2303">AR786</f>
        <v>0</v>
      </c>
      <c r="AS787" s="303"/>
    </row>
    <row r="788" spans="1:46" ht="15.5" outlineLevel="1">
      <c r="A788" s="521"/>
      <c r="B788" s="291"/>
      <c r="C788" s="302"/>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408"/>
      <c r="AF788" s="408"/>
      <c r="AG788" s="408"/>
      <c r="AH788" s="408"/>
      <c r="AI788" s="408"/>
      <c r="AJ788" s="408"/>
      <c r="AK788" s="408"/>
      <c r="AL788" s="408"/>
      <c r="AM788" s="408"/>
      <c r="AN788" s="408"/>
      <c r="AO788" s="408"/>
      <c r="AP788" s="408"/>
      <c r="AQ788" s="408"/>
      <c r="AR788" s="408"/>
      <c r="AS788" s="303"/>
    </row>
    <row r="789" spans="1:46" ht="15.5">
      <c r="B789" s="324" t="s">
        <v>310</v>
      </c>
      <c r="C789" s="326"/>
      <c r="D789" s="326">
        <f>SUM(D628:D787)</f>
        <v>23845351.951891769</v>
      </c>
      <c r="E789" s="326">
        <f t="shared" ref="E789:P789" si="2304">SUM(E628:E787)</f>
        <v>22351360.107124709</v>
      </c>
      <c r="F789" s="326">
        <f t="shared" si="2304"/>
        <v>21024259.839937322</v>
      </c>
      <c r="G789" s="326">
        <f t="shared" si="2304"/>
        <v>20305257.05794771</v>
      </c>
      <c r="H789" s="326">
        <f t="shared" si="2304"/>
        <v>19786064.42774085</v>
      </c>
      <c r="I789" s="326">
        <f t="shared" si="2304"/>
        <v>19409615.430058494</v>
      </c>
      <c r="J789" s="326">
        <f t="shared" si="2304"/>
        <v>714942.13123080845</v>
      </c>
      <c r="K789" s="326">
        <f t="shared" si="2304"/>
        <v>517742.82597245811</v>
      </c>
      <c r="L789" s="326">
        <f t="shared" si="2304"/>
        <v>374936.12718622765</v>
      </c>
      <c r="M789" s="326">
        <f t="shared" si="2304"/>
        <v>271519.16437541373</v>
      </c>
      <c r="N789" s="326">
        <f t="shared" si="2304"/>
        <v>193047.4385411063</v>
      </c>
      <c r="O789" s="326">
        <f t="shared" si="2304"/>
        <v>137015.56975056743</v>
      </c>
      <c r="P789" s="326">
        <f t="shared" si="2304"/>
        <v>97246.907267692906</v>
      </c>
      <c r="Q789" s="326"/>
      <c r="R789" s="326">
        <f>SUM(R628:R787)</f>
        <v>3353.7515801075588</v>
      </c>
      <c r="S789" s="326">
        <f t="shared" ref="S789:AD789" si="2305">SUM(S628:S787)</f>
        <v>3325.2654271810707</v>
      </c>
      <c r="T789" s="326">
        <f t="shared" si="2305"/>
        <v>3253.2411504032789</v>
      </c>
      <c r="U789" s="326">
        <f t="shared" si="2305"/>
        <v>3252.7761956294348</v>
      </c>
      <c r="V789" s="326">
        <f t="shared" si="2305"/>
        <v>3252.7761956294348</v>
      </c>
      <c r="W789" s="326">
        <f t="shared" si="2305"/>
        <v>3252.6933603872681</v>
      </c>
      <c r="X789" s="326">
        <f t="shared" si="2305"/>
        <v>0</v>
      </c>
      <c r="Y789" s="326">
        <f t="shared" si="2305"/>
        <v>0</v>
      </c>
      <c r="Z789" s="326">
        <f t="shared" si="2305"/>
        <v>0</v>
      </c>
      <c r="AA789" s="326">
        <f t="shared" si="2305"/>
        <v>0</v>
      </c>
      <c r="AB789" s="326">
        <f t="shared" si="2305"/>
        <v>0</v>
      </c>
      <c r="AC789" s="326">
        <f t="shared" si="2305"/>
        <v>0</v>
      </c>
      <c r="AD789" s="326">
        <f t="shared" si="2305"/>
        <v>0</v>
      </c>
      <c r="AE789" s="326">
        <f>IF(AE626="kWh",SUMPRODUCT(D628:D787,AE628:AE787))</f>
        <v>5644789.1443343516</v>
      </c>
      <c r="AF789" s="326">
        <f>IF(AF626="kWh",SUMPRODUCT(D628:D787,AF628:AF787))</f>
        <v>3430376.2776883431</v>
      </c>
      <c r="AG789" s="326">
        <f>IF(AG626="kw",SUMPRODUCT(Q628:Q787,R628:R787,AG628:AG787),SUMPRODUCT(D628:D787,AG628:AG787))</f>
        <v>20609.602420214098</v>
      </c>
      <c r="AH789" s="326">
        <f>IF(AH626="kw",SUMPRODUCT(Q628:Q787,R628:R787,AH628:AH787),SUMPRODUCT(D628:D787,AH628:AH787))</f>
        <v>0</v>
      </c>
      <c r="AI789" s="326">
        <f>IF(AI626="kw",SUMPRODUCT(Q628:Q787,R628:R787,AI628:AI787),SUMPRODUCT(D628:D787,AI628:AI787))</f>
        <v>11758.431577901481</v>
      </c>
      <c r="AJ789" s="326">
        <f>IF(AJ626="kw",SUMPRODUCT(Q628:Q787,R628:R787,AJ628:AJ787),SUMPRODUCT(D628:D787,AJ628:AJ787))</f>
        <v>0</v>
      </c>
      <c r="AK789" s="326">
        <f>IF(AK626="kw",SUMPRODUCT(Q628:Q787,R628:R787,AK628:AK787),SUMPRODUCT(D628:D787,AK628:AK787))</f>
        <v>0</v>
      </c>
      <c r="AL789" s="326">
        <f>IF(AL626="kw",SUMPRODUCT(Q628:Q787,R628:R787,AL628:AL787),SUMPRODUCT(D628:D787,AL628:AL787))</f>
        <v>0</v>
      </c>
      <c r="AM789" s="326">
        <f>IF(AM626="kw",SUMPRODUCT(Q628:Q787,R628:R787,AM628:AM787),SUMPRODUCT(D628:D787,AM628:AM787))</f>
        <v>0</v>
      </c>
      <c r="AN789" s="326">
        <f>IF(AN626="kw",SUMPRODUCT(Q628:Q787,R628:R787,AN628:AN787),SUMPRODUCT(D628:D787,AN628:AN787))</f>
        <v>0</v>
      </c>
      <c r="AO789" s="326">
        <f>IF(AO626="kw",SUMPRODUCT(Q628:Q787,R628:R787,AO628:AO787),SUMPRODUCT(D628:D787,AO628:AO787))</f>
        <v>0</v>
      </c>
      <c r="AP789" s="326">
        <f>IF(AP626="kw",SUMPRODUCT(Q628:Q787,R628:R787,AP628:AP787),SUMPRODUCT(D628:D787,AP628:AP787))</f>
        <v>0</v>
      </c>
      <c r="AQ789" s="326">
        <f>IF(AQ626="kw",SUMPRODUCT(Q628:Q787,R628:R787,AQ628:AQ787),SUMPRODUCT(D628:D787,AQ628:AQ787))</f>
        <v>0</v>
      </c>
      <c r="AR789" s="326">
        <f>IF(AR626="kw",SUMPRODUCT(Q628:Q787,R628:R787,AR628:AR787),SUMPRODUCT(D628:D787,AR628:AR787))</f>
        <v>0</v>
      </c>
      <c r="AS789" s="327"/>
    </row>
    <row r="790" spans="1:46" ht="15.5">
      <c r="B790" s="387" t="s">
        <v>311</v>
      </c>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388"/>
      <c r="Z790" s="388"/>
      <c r="AA790" s="388"/>
      <c r="AB790" s="388"/>
      <c r="AC790" s="388"/>
      <c r="AD790" s="388"/>
      <c r="AE790" s="388">
        <f>HLOOKUP(AE625,'2. LRAMVA Threshold'!$B$42:$Q$60,10,FALSE)</f>
        <v>9641185</v>
      </c>
      <c r="AF790" s="388">
        <f>HLOOKUP(AF625,'2. LRAMVA Threshold'!$B$42:$Q$53,10,FALSE)</f>
        <v>27433333</v>
      </c>
      <c r="AG790" s="388">
        <f>HLOOKUP(AG422,'2. LRAMVA Threshold'!$B$42:$Q$53,10,FALSE)</f>
        <v>10470.299999999999</v>
      </c>
      <c r="AH790" s="388">
        <f>HLOOKUP(AH422,'2. LRAMVA Threshold'!$B$42:$Q$53,10,FALSE)</f>
        <v>0</v>
      </c>
      <c r="AI790" s="388">
        <f>HLOOKUP(AI422,'2. LRAMVA Threshold'!$B$42:$Q$53,10,FALSE)</f>
        <v>44916.67</v>
      </c>
      <c r="AJ790" s="388">
        <f>HLOOKUP(AJ422,'2. LRAMVA Threshold'!$B$42:$Q$53,10,FALSE)</f>
        <v>15680</v>
      </c>
      <c r="AK790" s="388">
        <f>HLOOKUP(AK422,'2. LRAMVA Threshold'!$B$42:$Q$53,10,FALSE)</f>
        <v>0</v>
      </c>
      <c r="AL790" s="388">
        <f>HLOOKUP(AL422,'2. LRAMVA Threshold'!$B$42:$Q$53,10,FALSE)</f>
        <v>0</v>
      </c>
      <c r="AM790" s="388">
        <f>HLOOKUP(AM422,'2. LRAMVA Threshold'!$B$42:$Q$53,10,FALSE)</f>
        <v>0</v>
      </c>
      <c r="AN790" s="388">
        <f>HLOOKUP(AN422,'2. LRAMVA Threshold'!$B$42:$Q$53,10,FALSE)</f>
        <v>0</v>
      </c>
      <c r="AO790" s="388">
        <f>HLOOKUP(AO422,'2. LRAMVA Threshold'!$B$42:$Q$53,10,FALSE)</f>
        <v>0</v>
      </c>
      <c r="AP790" s="388">
        <f>HLOOKUP(AP422,'2. LRAMVA Threshold'!$B$42:$Q$53,10,FALSE)</f>
        <v>0</v>
      </c>
      <c r="AQ790" s="388">
        <f>HLOOKUP(AQ422,'2. LRAMVA Threshold'!$B$42:$Q$53,10,FALSE)</f>
        <v>0</v>
      </c>
      <c r="AR790" s="388">
        <f>HLOOKUP(AR422,'2. LRAMVA Threshold'!$B$42:$Q$53,10,FALSE)</f>
        <v>0</v>
      </c>
      <c r="AS790" s="438"/>
    </row>
    <row r="791" spans="1:46" ht="15.5">
      <c r="B791" s="390"/>
      <c r="C791" s="428"/>
      <c r="D791" s="429"/>
      <c r="E791" s="429"/>
      <c r="F791" s="429"/>
      <c r="G791" s="429"/>
      <c r="H791" s="429"/>
      <c r="I791" s="429"/>
      <c r="J791" s="429"/>
      <c r="K791" s="429"/>
      <c r="L791" s="429"/>
      <c r="M791" s="429"/>
      <c r="N791" s="392"/>
      <c r="O791" s="392"/>
      <c r="P791" s="392"/>
      <c r="Q791" s="429"/>
      <c r="R791" s="430"/>
      <c r="S791" s="429"/>
      <c r="T791" s="429"/>
      <c r="U791" s="429"/>
      <c r="V791" s="431"/>
      <c r="W791" s="431"/>
      <c r="X791" s="431"/>
      <c r="Y791" s="431"/>
      <c r="Z791" s="429"/>
      <c r="AA791" s="429"/>
      <c r="AB791" s="392"/>
      <c r="AC791" s="392"/>
      <c r="AD791" s="392"/>
      <c r="AE791" s="432"/>
      <c r="AF791" s="432"/>
      <c r="AG791" s="432"/>
      <c r="AH791" s="432"/>
      <c r="AI791" s="432"/>
      <c r="AJ791" s="432"/>
      <c r="AK791" s="432"/>
      <c r="AL791" s="395"/>
      <c r="AM791" s="395"/>
      <c r="AN791" s="395"/>
      <c r="AO791" s="395"/>
      <c r="AP791" s="395"/>
      <c r="AQ791" s="395"/>
      <c r="AR791" s="395"/>
      <c r="AS791" s="396"/>
    </row>
    <row r="792" spans="1:46" ht="15.5">
      <c r="B792" s="321" t="s">
        <v>312</v>
      </c>
      <c r="C792" s="335"/>
      <c r="D792" s="335"/>
      <c r="E792" s="372"/>
      <c r="F792" s="372"/>
      <c r="G792" s="372"/>
      <c r="H792" s="372"/>
      <c r="I792" s="372"/>
      <c r="J792" s="372"/>
      <c r="K792" s="372"/>
      <c r="L792" s="372"/>
      <c r="M792" s="372"/>
      <c r="N792" s="372"/>
      <c r="O792" s="372"/>
      <c r="P792" s="372"/>
      <c r="Q792" s="372"/>
      <c r="R792" s="288"/>
      <c r="S792" s="337"/>
      <c r="T792" s="337"/>
      <c r="U792" s="337"/>
      <c r="V792" s="336"/>
      <c r="W792" s="336"/>
      <c r="X792" s="336"/>
      <c r="Y792" s="336"/>
      <c r="Z792" s="337"/>
      <c r="AA792" s="337"/>
      <c r="AB792" s="337"/>
      <c r="AC792" s="337"/>
      <c r="AD792" s="337"/>
      <c r="AE792" s="824">
        <f>HLOOKUP(AE$35,'3.  Distribution Rates'!$C$122:$P$135,10,FALSE)</f>
        <v>5.4999999999999997E-3</v>
      </c>
      <c r="AF792" s="824">
        <f>HLOOKUP(AF$35,'3.  Distribution Rates'!$C$122:$P$135,10,FALSE)</f>
        <v>1.09E-2</v>
      </c>
      <c r="AG792" s="338">
        <f>HLOOKUP(AG$35,'3.  Distribution Rates'!$C$122:$P$135,10,FALSE)</f>
        <v>2.7624</v>
      </c>
      <c r="AH792" s="338">
        <f>HLOOKUP(AH$35,'3.  Distribution Rates'!$C$122:$P$135,10,FALSE)</f>
        <v>3.8155999999999999</v>
      </c>
      <c r="AI792" s="338">
        <f>HLOOKUP(AI$35,'3.  Distribution Rates'!$C$122:$P$135,10,FALSE)</f>
        <v>2.2989000000000002</v>
      </c>
      <c r="AJ792" s="338">
        <f>HLOOKUP(AJ$35,'3.  Distribution Rates'!$C$122:$P$135,10,FALSE)</f>
        <v>8.3346</v>
      </c>
      <c r="AK792" s="338">
        <f>HLOOKUP(AK$35,'3.  Distribution Rates'!$C$122:$P$135,10,FALSE)</f>
        <v>15.4537</v>
      </c>
      <c r="AL792" s="338">
        <f>HLOOKUP(AL$35,'3.  Distribution Rates'!$C$122:$P$135,10,FALSE)</f>
        <v>2.0299999999999999E-2</v>
      </c>
      <c r="AM792" s="338">
        <f>HLOOKUP(AM$35,'3.  Distribution Rates'!$C$122:$P$135,10,FALSE)</f>
        <v>0</v>
      </c>
      <c r="AN792" s="338">
        <f>HLOOKUP(AN$35,'3.  Distribution Rates'!$C$122:$P$135,10,FALSE)</f>
        <v>0</v>
      </c>
      <c r="AO792" s="338">
        <f>HLOOKUP(AO$35,'3.  Distribution Rates'!$C$122:$P$135,10,FALSE)</f>
        <v>0</v>
      </c>
      <c r="AP792" s="338">
        <f>HLOOKUP(AP$35,'3.  Distribution Rates'!$C$122:$P$135,10,FALSE)</f>
        <v>0</v>
      </c>
      <c r="AQ792" s="338">
        <f>HLOOKUP(AQ$35,'3.  Distribution Rates'!$C$122:$P$135,10,FALSE)</f>
        <v>0</v>
      </c>
      <c r="AR792" s="338">
        <f>HLOOKUP(AR$35,'3.  Distribution Rates'!$C$122:$P$135,10,FALSE)</f>
        <v>0</v>
      </c>
      <c r="AS792" s="345"/>
      <c r="AT792" s="439"/>
    </row>
    <row r="793" spans="1:46" ht="15.5">
      <c r="B793" s="321" t="s">
        <v>313</v>
      </c>
      <c r="C793" s="342"/>
      <c r="D793" s="306"/>
      <c r="E793" s="276"/>
      <c r="F793" s="276"/>
      <c r="G793" s="276"/>
      <c r="H793" s="276"/>
      <c r="I793" s="276"/>
      <c r="J793" s="276"/>
      <c r="K793" s="276"/>
      <c r="L793" s="276"/>
      <c r="M793" s="276"/>
      <c r="N793" s="276"/>
      <c r="O793" s="276"/>
      <c r="P793" s="276"/>
      <c r="Q793" s="276"/>
      <c r="R793" s="288"/>
      <c r="S793" s="276"/>
      <c r="T793" s="276"/>
      <c r="U793" s="276"/>
      <c r="V793" s="306"/>
      <c r="W793" s="306"/>
      <c r="X793" s="306"/>
      <c r="Y793" s="306"/>
      <c r="Z793" s="276"/>
      <c r="AA793" s="276"/>
      <c r="AB793" s="276"/>
      <c r="AC793" s="276"/>
      <c r="AD793" s="276"/>
      <c r="AE793" s="374">
        <f>'4.  2011-2014 LRAM'!AM141*AE792</f>
        <v>13840.447383396351</v>
      </c>
      <c r="AF793" s="374">
        <f>'4.  2011-2014 LRAM'!AN141*AF792</f>
        <v>13402.332851462834</v>
      </c>
      <c r="AG793" s="374">
        <f>'4.  2011-2014 LRAM'!AO141*AG792</f>
        <v>68470.134824295019</v>
      </c>
      <c r="AH793" s="374">
        <f>'4.  2011-2014 LRAM'!AP141*AH792</f>
        <v>0</v>
      </c>
      <c r="AI793" s="374">
        <f>'4.  2011-2014 LRAM'!AQ141*AI792</f>
        <v>0</v>
      </c>
      <c r="AJ793" s="374">
        <f>'4.  2011-2014 LRAM'!AR141*AJ792</f>
        <v>0</v>
      </c>
      <c r="AK793" s="374">
        <f>'4.  2011-2014 LRAM'!AS141*AK792</f>
        <v>0</v>
      </c>
      <c r="AL793" s="374">
        <f>'4.  2011-2014 LRAM'!AT141*AL792</f>
        <v>0</v>
      </c>
      <c r="AM793" s="374">
        <f>'4.  2011-2014 LRAM'!AU141*AM792</f>
        <v>0</v>
      </c>
      <c r="AN793" s="374">
        <f>'4.  2011-2014 LRAM'!AV141*AN792</f>
        <v>0</v>
      </c>
      <c r="AO793" s="374">
        <f>'4.  2011-2014 LRAM'!AW141*AO792</f>
        <v>0</v>
      </c>
      <c r="AP793" s="374">
        <f>'4.  2011-2014 LRAM'!AX141*AP792</f>
        <v>0</v>
      </c>
      <c r="AQ793" s="374">
        <f>'4.  2011-2014 LRAM'!AY141*AQ792</f>
        <v>0</v>
      </c>
      <c r="AR793" s="374">
        <f>'4.  2011-2014 LRAM'!AZ141*AR792</f>
        <v>0</v>
      </c>
      <c r="AS793" s="615">
        <f t="shared" ref="AS793:AS799" si="2306">SUM(AE793:AR793)</f>
        <v>95712.915059154213</v>
      </c>
      <c r="AT793" s="439"/>
    </row>
    <row r="794" spans="1:46" ht="15.5">
      <c r="B794" s="321" t="s">
        <v>314</v>
      </c>
      <c r="C794" s="342"/>
      <c r="D794" s="306"/>
      <c r="E794" s="276"/>
      <c r="F794" s="276"/>
      <c r="G794" s="276"/>
      <c r="H794" s="276"/>
      <c r="I794" s="276"/>
      <c r="J794" s="276"/>
      <c r="K794" s="276"/>
      <c r="L794" s="276"/>
      <c r="M794" s="276"/>
      <c r="N794" s="276"/>
      <c r="O794" s="276"/>
      <c r="P794" s="276"/>
      <c r="Q794" s="276"/>
      <c r="R794" s="288"/>
      <c r="S794" s="276"/>
      <c r="T794" s="276"/>
      <c r="U794" s="276"/>
      <c r="V794" s="306"/>
      <c r="W794" s="306"/>
      <c r="X794" s="306"/>
      <c r="Y794" s="306"/>
      <c r="Z794" s="276"/>
      <c r="AA794" s="276"/>
      <c r="AB794" s="276"/>
      <c r="AC794" s="276"/>
      <c r="AD794" s="276"/>
      <c r="AE794" s="374">
        <f>'4.  2011-2014 LRAM'!AM280*AE792</f>
        <v>9953.6855897104742</v>
      </c>
      <c r="AF794" s="374">
        <f>'4.  2011-2014 LRAM'!AN280*AF792</f>
        <v>9468.4027151995142</v>
      </c>
      <c r="AG794" s="374">
        <f>'4.  2011-2014 LRAM'!AO280*AG792</f>
        <v>60434.072953384268</v>
      </c>
      <c r="AH794" s="374">
        <f>'4.  2011-2014 LRAM'!AP280*AH792</f>
        <v>0</v>
      </c>
      <c r="AI794" s="374">
        <f>'4.  2011-2014 LRAM'!AQ280*AI792</f>
        <v>0</v>
      </c>
      <c r="AJ794" s="374">
        <f>'4.  2011-2014 LRAM'!AR280*AJ792</f>
        <v>0</v>
      </c>
      <c r="AK794" s="374">
        <f>'4.  2011-2014 LRAM'!AS280*AK792</f>
        <v>0</v>
      </c>
      <c r="AL794" s="374">
        <f>'4.  2011-2014 LRAM'!AT280*AL792</f>
        <v>0</v>
      </c>
      <c r="AM794" s="374">
        <f>'4.  2011-2014 LRAM'!AU280*AM792</f>
        <v>0</v>
      </c>
      <c r="AN794" s="374">
        <f>'4.  2011-2014 LRAM'!AV280*AN792</f>
        <v>0</v>
      </c>
      <c r="AO794" s="374">
        <f>'4.  2011-2014 LRAM'!AW280*AO792</f>
        <v>0</v>
      </c>
      <c r="AP794" s="374">
        <f>'4.  2011-2014 LRAM'!AX280*AP792</f>
        <v>0</v>
      </c>
      <c r="AQ794" s="374">
        <f>'4.  2011-2014 LRAM'!AY280*AQ792</f>
        <v>0</v>
      </c>
      <c r="AR794" s="374">
        <f>'4.  2011-2014 LRAM'!AZ280*AR792</f>
        <v>0</v>
      </c>
      <c r="AS794" s="615">
        <f t="shared" si="2306"/>
        <v>79856.161258294247</v>
      </c>
      <c r="AT794" s="439"/>
    </row>
    <row r="795" spans="1:46" ht="15.5">
      <c r="B795" s="321" t="s">
        <v>315</v>
      </c>
      <c r="C795" s="342"/>
      <c r="D795" s="306"/>
      <c r="E795" s="276"/>
      <c r="F795" s="276"/>
      <c r="G795" s="276"/>
      <c r="H795" s="276"/>
      <c r="I795" s="276"/>
      <c r="J795" s="276"/>
      <c r="K795" s="276"/>
      <c r="L795" s="276"/>
      <c r="M795" s="276"/>
      <c r="N795" s="276"/>
      <c r="O795" s="276"/>
      <c r="P795" s="276"/>
      <c r="Q795" s="276"/>
      <c r="R795" s="288"/>
      <c r="S795" s="276"/>
      <c r="T795" s="276"/>
      <c r="U795" s="276"/>
      <c r="V795" s="306"/>
      <c r="W795" s="306"/>
      <c r="X795" s="306"/>
      <c r="Y795" s="306"/>
      <c r="Z795" s="276"/>
      <c r="AA795" s="276"/>
      <c r="AB795" s="276"/>
      <c r="AC795" s="276"/>
      <c r="AD795" s="276"/>
      <c r="AE795" s="374">
        <f>'4.  2011-2014 LRAM'!AM416*AE792</f>
        <v>10406.172486201702</v>
      </c>
      <c r="AF795" s="374">
        <f>'4.  2011-2014 LRAM'!AN416*AF792</f>
        <v>11478.761539285315</v>
      </c>
      <c r="AG795" s="374">
        <f>'4.  2011-2014 LRAM'!AO416*AG792</f>
        <v>61483.648837269662</v>
      </c>
      <c r="AH795" s="374">
        <f>'4.  2011-2014 LRAM'!AP416*AH792</f>
        <v>0</v>
      </c>
      <c r="AI795" s="374">
        <f>'4.  2011-2014 LRAM'!AQ416*AI792</f>
        <v>0</v>
      </c>
      <c r="AJ795" s="374">
        <f>'4.  2011-2014 LRAM'!AR416*AJ792</f>
        <v>0</v>
      </c>
      <c r="AK795" s="374">
        <f>'4.  2011-2014 LRAM'!AS416*AK792</f>
        <v>0</v>
      </c>
      <c r="AL795" s="374">
        <f>'4.  2011-2014 LRAM'!AT416*AL792</f>
        <v>0</v>
      </c>
      <c r="AM795" s="374">
        <f>'4.  2011-2014 LRAM'!AU416*AM792</f>
        <v>0</v>
      </c>
      <c r="AN795" s="374">
        <f>'4.  2011-2014 LRAM'!AV416*AN792</f>
        <v>0</v>
      </c>
      <c r="AO795" s="374">
        <f>'4.  2011-2014 LRAM'!AW416*AO792</f>
        <v>0</v>
      </c>
      <c r="AP795" s="374">
        <f>'4.  2011-2014 LRAM'!AX416*AP792</f>
        <v>0</v>
      </c>
      <c r="AQ795" s="374">
        <f>'4.  2011-2014 LRAM'!AY416*AQ792</f>
        <v>0</v>
      </c>
      <c r="AR795" s="374">
        <f>'4.  2011-2014 LRAM'!AZ416*AR792</f>
        <v>0</v>
      </c>
      <c r="AS795" s="615">
        <f t="shared" si="2306"/>
        <v>83368.582862756681</v>
      </c>
      <c r="AT795" s="439"/>
    </row>
    <row r="796" spans="1:46" ht="15.5">
      <c r="B796" s="321" t="s">
        <v>316</v>
      </c>
      <c r="C796" s="342"/>
      <c r="D796" s="306"/>
      <c r="E796" s="276"/>
      <c r="F796" s="276"/>
      <c r="G796" s="276"/>
      <c r="H796" s="276"/>
      <c r="I796" s="276"/>
      <c r="J796" s="276"/>
      <c r="K796" s="276"/>
      <c r="L796" s="276"/>
      <c r="M796" s="276"/>
      <c r="N796" s="276"/>
      <c r="O796" s="276"/>
      <c r="P796" s="276"/>
      <c r="Q796" s="276"/>
      <c r="R796" s="288"/>
      <c r="S796" s="276"/>
      <c r="T796" s="276"/>
      <c r="U796" s="276"/>
      <c r="V796" s="306"/>
      <c r="W796" s="306"/>
      <c r="X796" s="306"/>
      <c r="Y796" s="306"/>
      <c r="Z796" s="276"/>
      <c r="AA796" s="276"/>
      <c r="AB796" s="276"/>
      <c r="AC796" s="276"/>
      <c r="AD796" s="276"/>
      <c r="AE796" s="374">
        <f>'4.  2011-2014 LRAM'!AM553*AE792</f>
        <v>30674.378159701315</v>
      </c>
      <c r="AF796" s="374">
        <f>'4.  2011-2014 LRAM'!AN553*AF792</f>
        <v>18364.6689770378</v>
      </c>
      <c r="AG796" s="374">
        <f>'4.  2011-2014 LRAM'!AO553*AG792</f>
        <v>57998.25236440864</v>
      </c>
      <c r="AH796" s="374">
        <f>'4.  2011-2014 LRAM'!AP553*AH792</f>
        <v>0</v>
      </c>
      <c r="AI796" s="374">
        <f>'4.  2011-2014 LRAM'!AQ553*AI792</f>
        <v>0</v>
      </c>
      <c r="AJ796" s="374">
        <f>'4.  2011-2014 LRAM'!AR553*AJ792</f>
        <v>0</v>
      </c>
      <c r="AK796" s="374">
        <f>'4.  2011-2014 LRAM'!AS553*AK792</f>
        <v>0</v>
      </c>
      <c r="AL796" s="374">
        <f>'4.  2011-2014 LRAM'!AT553*AL792</f>
        <v>0</v>
      </c>
      <c r="AM796" s="374">
        <f>'4.  2011-2014 LRAM'!AU553*AM792</f>
        <v>0</v>
      </c>
      <c r="AN796" s="374">
        <f>'4.  2011-2014 LRAM'!AV553*AN792</f>
        <v>0</v>
      </c>
      <c r="AO796" s="374">
        <f>'4.  2011-2014 LRAM'!AW553*AO792</f>
        <v>0</v>
      </c>
      <c r="AP796" s="374">
        <f>'4.  2011-2014 LRAM'!AX553*AP792</f>
        <v>0</v>
      </c>
      <c r="AQ796" s="374">
        <f>'4.  2011-2014 LRAM'!AY553*AQ792</f>
        <v>0</v>
      </c>
      <c r="AR796" s="374">
        <f>'4.  2011-2014 LRAM'!AZ553*AR792</f>
        <v>0</v>
      </c>
      <c r="AS796" s="615">
        <f t="shared" si="2306"/>
        <v>107037.29950114776</v>
      </c>
      <c r="AT796" s="439"/>
    </row>
    <row r="797" spans="1:46" ht="15.5">
      <c r="B797" s="321" t="s">
        <v>317</v>
      </c>
      <c r="C797" s="342"/>
      <c r="D797" s="306"/>
      <c r="E797" s="276"/>
      <c r="F797" s="276"/>
      <c r="G797" s="276"/>
      <c r="H797" s="276"/>
      <c r="I797" s="276"/>
      <c r="J797" s="276"/>
      <c r="K797" s="276"/>
      <c r="L797" s="276"/>
      <c r="M797" s="276"/>
      <c r="N797" s="276"/>
      <c r="O797" s="276"/>
      <c r="P797" s="276"/>
      <c r="Q797" s="276"/>
      <c r="R797" s="288"/>
      <c r="S797" s="276"/>
      <c r="T797" s="276"/>
      <c r="U797" s="276"/>
      <c r="V797" s="306"/>
      <c r="W797" s="306"/>
      <c r="X797" s="306"/>
      <c r="Y797" s="306"/>
      <c r="Z797" s="276"/>
      <c r="AA797" s="276"/>
      <c r="AB797" s="276"/>
      <c r="AC797" s="276"/>
      <c r="AD797" s="276"/>
      <c r="AE797" s="374">
        <f t="shared" ref="AE797:AR797" si="2307">AE211*AE792</f>
        <v>41312.898000000001</v>
      </c>
      <c r="AF797" s="374">
        <f t="shared" si="2307"/>
        <v>219336.47231685944</v>
      </c>
      <c r="AG797" s="374">
        <f t="shared" si="2307"/>
        <v>33024.152485944396</v>
      </c>
      <c r="AH797" s="374">
        <f t="shared" si="2307"/>
        <v>731.67945599999996</v>
      </c>
      <c r="AI797" s="374">
        <f t="shared" si="2307"/>
        <v>0</v>
      </c>
      <c r="AJ797" s="374">
        <f t="shared" si="2307"/>
        <v>0</v>
      </c>
      <c r="AK797" s="374">
        <f t="shared" si="2307"/>
        <v>0</v>
      </c>
      <c r="AL797" s="374">
        <f t="shared" si="2307"/>
        <v>0</v>
      </c>
      <c r="AM797" s="374">
        <f t="shared" si="2307"/>
        <v>0</v>
      </c>
      <c r="AN797" s="374">
        <f t="shared" si="2307"/>
        <v>0</v>
      </c>
      <c r="AO797" s="374">
        <f t="shared" si="2307"/>
        <v>0</v>
      </c>
      <c r="AP797" s="374">
        <f t="shared" si="2307"/>
        <v>0</v>
      </c>
      <c r="AQ797" s="374">
        <f t="shared" si="2307"/>
        <v>0</v>
      </c>
      <c r="AR797" s="374">
        <f t="shared" si="2307"/>
        <v>0</v>
      </c>
      <c r="AS797" s="615">
        <f t="shared" si="2306"/>
        <v>294405.20225880382</v>
      </c>
      <c r="AT797" s="439"/>
    </row>
    <row r="798" spans="1:46" ht="15.5">
      <c r="B798" s="321" t="s">
        <v>318</v>
      </c>
      <c r="C798" s="342"/>
      <c r="D798" s="306"/>
      <c r="E798" s="276"/>
      <c r="F798" s="276"/>
      <c r="G798" s="276"/>
      <c r="H798" s="276"/>
      <c r="I798" s="276"/>
      <c r="J798" s="276"/>
      <c r="K798" s="276"/>
      <c r="L798" s="276"/>
      <c r="M798" s="276"/>
      <c r="N798" s="276"/>
      <c r="O798" s="276"/>
      <c r="P798" s="276"/>
      <c r="Q798" s="276"/>
      <c r="R798" s="288"/>
      <c r="S798" s="276"/>
      <c r="T798" s="276"/>
      <c r="U798" s="276"/>
      <c r="V798" s="306"/>
      <c r="W798" s="306"/>
      <c r="X798" s="306"/>
      <c r="Y798" s="306"/>
      <c r="Z798" s="276"/>
      <c r="AA798" s="276"/>
      <c r="AB798" s="276"/>
      <c r="AC798" s="276"/>
      <c r="AD798" s="276"/>
      <c r="AE798" s="374">
        <f t="shared" ref="AE798:AR798" si="2308">AE407*AE792</f>
        <v>95073.989999999991</v>
      </c>
      <c r="AF798" s="374">
        <f t="shared" si="2308"/>
        <v>62903.905221365705</v>
      </c>
      <c r="AG798" s="374">
        <f t="shared" si="2308"/>
        <v>76899.991001676361</v>
      </c>
      <c r="AH798" s="374">
        <f t="shared" si="2308"/>
        <v>17044.347814473502</v>
      </c>
      <c r="AI798" s="374">
        <f t="shared" si="2308"/>
        <v>80.302273024866622</v>
      </c>
      <c r="AJ798" s="374">
        <f t="shared" si="2308"/>
        <v>0</v>
      </c>
      <c r="AK798" s="374">
        <f t="shared" si="2308"/>
        <v>0</v>
      </c>
      <c r="AL798" s="374">
        <f t="shared" si="2308"/>
        <v>0</v>
      </c>
      <c r="AM798" s="374">
        <f t="shared" si="2308"/>
        <v>0</v>
      </c>
      <c r="AN798" s="374">
        <f t="shared" si="2308"/>
        <v>0</v>
      </c>
      <c r="AO798" s="374">
        <f t="shared" si="2308"/>
        <v>0</v>
      </c>
      <c r="AP798" s="374">
        <f t="shared" si="2308"/>
        <v>0</v>
      </c>
      <c r="AQ798" s="374">
        <f t="shared" si="2308"/>
        <v>0</v>
      </c>
      <c r="AR798" s="374">
        <f t="shared" si="2308"/>
        <v>0</v>
      </c>
      <c r="AS798" s="615">
        <f t="shared" si="2306"/>
        <v>252002.53631054042</v>
      </c>
      <c r="AT798" s="439"/>
    </row>
    <row r="799" spans="1:46" ht="15.5">
      <c r="B799" s="321" t="s">
        <v>319</v>
      </c>
      <c r="C799" s="342"/>
      <c r="D799" s="306"/>
      <c r="E799" s="276"/>
      <c r="F799" s="276"/>
      <c r="G799" s="276"/>
      <c r="H799" s="276"/>
      <c r="I799" s="276"/>
      <c r="J799" s="276"/>
      <c r="K799" s="276"/>
      <c r="L799" s="276"/>
      <c r="M799" s="276"/>
      <c r="N799" s="276"/>
      <c r="O799" s="276"/>
      <c r="P799" s="276"/>
      <c r="Q799" s="276"/>
      <c r="R799" s="288"/>
      <c r="S799" s="276"/>
      <c r="T799" s="276"/>
      <c r="U799" s="276"/>
      <c r="V799" s="306"/>
      <c r="W799" s="306"/>
      <c r="X799" s="306"/>
      <c r="Y799" s="306"/>
      <c r="Z799" s="276"/>
      <c r="AA799" s="276"/>
      <c r="AB799" s="276"/>
      <c r="AC799" s="276"/>
      <c r="AD799" s="276"/>
      <c r="AE799" s="374">
        <f>AE610*AE792</f>
        <v>118918.18170169156</v>
      </c>
      <c r="AF799" s="374">
        <f t="shared" ref="AF799:AR799" si="2309">AF610*AF792</f>
        <v>60470.028150959275</v>
      </c>
      <c r="AG799" s="374">
        <f t="shared" si="2309"/>
        <v>179863.18116724177</v>
      </c>
      <c r="AH799" s="374">
        <f t="shared" si="2309"/>
        <v>9035.3848955802314</v>
      </c>
      <c r="AI799" s="374">
        <f t="shared" si="2309"/>
        <v>293.87663941104876</v>
      </c>
      <c r="AJ799" s="374">
        <f t="shared" si="2309"/>
        <v>0</v>
      </c>
      <c r="AK799" s="374">
        <f t="shared" si="2309"/>
        <v>0</v>
      </c>
      <c r="AL799" s="374">
        <f t="shared" si="2309"/>
        <v>0</v>
      </c>
      <c r="AM799" s="374">
        <f t="shared" si="2309"/>
        <v>0</v>
      </c>
      <c r="AN799" s="374">
        <f t="shared" si="2309"/>
        <v>0</v>
      </c>
      <c r="AO799" s="374">
        <f t="shared" si="2309"/>
        <v>0</v>
      </c>
      <c r="AP799" s="374">
        <f t="shared" si="2309"/>
        <v>0</v>
      </c>
      <c r="AQ799" s="374">
        <f t="shared" si="2309"/>
        <v>0</v>
      </c>
      <c r="AR799" s="374">
        <f t="shared" si="2309"/>
        <v>0</v>
      </c>
      <c r="AS799" s="615">
        <f t="shared" si="2306"/>
        <v>368580.65255488385</v>
      </c>
      <c r="AT799" s="439"/>
    </row>
    <row r="800" spans="1:46" ht="15.5">
      <c r="B800" s="321" t="s">
        <v>320</v>
      </c>
      <c r="C800" s="342"/>
      <c r="D800" s="306"/>
      <c r="E800" s="276"/>
      <c r="F800" s="276"/>
      <c r="G800" s="276"/>
      <c r="H800" s="276"/>
      <c r="I800" s="276"/>
      <c r="J800" s="276"/>
      <c r="K800" s="276"/>
      <c r="L800" s="276"/>
      <c r="M800" s="276"/>
      <c r="N800" s="276"/>
      <c r="O800" s="276"/>
      <c r="P800" s="276"/>
      <c r="Q800" s="276"/>
      <c r="R800" s="288"/>
      <c r="S800" s="276"/>
      <c r="T800" s="276"/>
      <c r="U800" s="276"/>
      <c r="V800" s="306"/>
      <c r="W800" s="306"/>
      <c r="X800" s="306"/>
      <c r="Y800" s="306"/>
      <c r="Z800" s="276"/>
      <c r="AA800" s="276"/>
      <c r="AB800" s="276"/>
      <c r="AC800" s="276"/>
      <c r="AD800" s="276"/>
      <c r="AE800" s="374">
        <f>AE789*AE792</f>
        <v>31046.340293838934</v>
      </c>
      <c r="AF800" s="374">
        <f t="shared" ref="AF800:AR800" si="2310">AF789*AF792</f>
        <v>37391.101426802939</v>
      </c>
      <c r="AG800" s="374">
        <f t="shared" si="2310"/>
        <v>56931.965725599424</v>
      </c>
      <c r="AH800" s="374">
        <f t="shared" si="2310"/>
        <v>0</v>
      </c>
      <c r="AI800" s="374">
        <f t="shared" si="2310"/>
        <v>27031.458354437716</v>
      </c>
      <c r="AJ800" s="374">
        <f t="shared" si="2310"/>
        <v>0</v>
      </c>
      <c r="AK800" s="374">
        <f t="shared" si="2310"/>
        <v>0</v>
      </c>
      <c r="AL800" s="374">
        <f t="shared" si="2310"/>
        <v>0</v>
      </c>
      <c r="AM800" s="374">
        <f t="shared" si="2310"/>
        <v>0</v>
      </c>
      <c r="AN800" s="374">
        <f t="shared" si="2310"/>
        <v>0</v>
      </c>
      <c r="AO800" s="374">
        <f t="shared" si="2310"/>
        <v>0</v>
      </c>
      <c r="AP800" s="374">
        <f t="shared" si="2310"/>
        <v>0</v>
      </c>
      <c r="AQ800" s="374">
        <f t="shared" si="2310"/>
        <v>0</v>
      </c>
      <c r="AR800" s="374">
        <f t="shared" si="2310"/>
        <v>0</v>
      </c>
      <c r="AS800" s="615">
        <f>SUM(AE800:AR800)</f>
        <v>152400.86580067902</v>
      </c>
      <c r="AT800" s="439"/>
    </row>
    <row r="801" spans="2:46" ht="15.5">
      <c r="B801" s="346" t="s">
        <v>321</v>
      </c>
      <c r="C801" s="342"/>
      <c r="D801" s="333"/>
      <c r="E801" s="331"/>
      <c r="F801" s="331"/>
      <c r="G801" s="331"/>
      <c r="H801" s="331"/>
      <c r="I801" s="331"/>
      <c r="J801" s="331"/>
      <c r="K801" s="331"/>
      <c r="L801" s="331"/>
      <c r="M801" s="331"/>
      <c r="N801" s="331"/>
      <c r="O801" s="331"/>
      <c r="P801" s="331"/>
      <c r="Q801" s="331"/>
      <c r="R801" s="297"/>
      <c r="S801" s="331"/>
      <c r="T801" s="331"/>
      <c r="U801" s="331"/>
      <c r="V801" s="333"/>
      <c r="W801" s="333"/>
      <c r="X801" s="333"/>
      <c r="Y801" s="333"/>
      <c r="Z801" s="331"/>
      <c r="AA801" s="331"/>
      <c r="AB801" s="331"/>
      <c r="AC801" s="331"/>
      <c r="AD801" s="331"/>
      <c r="AE801" s="343">
        <f>SUM(AE793:AE800)</f>
        <v>351226.09361454035</v>
      </c>
      <c r="AF801" s="343">
        <f>SUM(AF793:AF800)</f>
        <v>432815.67319897277</v>
      </c>
      <c r="AG801" s="343">
        <f t="shared" ref="AG801:AK801" si="2311">SUM(AG793:AG800)</f>
        <v>595105.3993598196</v>
      </c>
      <c r="AH801" s="343">
        <f t="shared" si="2311"/>
        <v>26811.412166053735</v>
      </c>
      <c r="AI801" s="343">
        <f t="shared" si="2311"/>
        <v>27405.637266873633</v>
      </c>
      <c r="AJ801" s="343">
        <f t="shared" si="2311"/>
        <v>0</v>
      </c>
      <c r="AK801" s="343">
        <f t="shared" si="2311"/>
        <v>0</v>
      </c>
      <c r="AL801" s="343">
        <f t="shared" ref="AL801:AR801" si="2312">SUM(AL793:AL800)</f>
        <v>0</v>
      </c>
      <c r="AM801" s="343">
        <f t="shared" si="2312"/>
        <v>0</v>
      </c>
      <c r="AN801" s="343">
        <f t="shared" si="2312"/>
        <v>0</v>
      </c>
      <c r="AO801" s="343">
        <f t="shared" si="2312"/>
        <v>0</v>
      </c>
      <c r="AP801" s="343">
        <f t="shared" si="2312"/>
        <v>0</v>
      </c>
      <c r="AQ801" s="343">
        <f t="shared" si="2312"/>
        <v>0</v>
      </c>
      <c r="AR801" s="343">
        <f t="shared" si="2312"/>
        <v>0</v>
      </c>
      <c r="AS801" s="403">
        <f>SUM(AS793:AS800)</f>
        <v>1433364.2156062599</v>
      </c>
      <c r="AT801" s="439"/>
    </row>
    <row r="802" spans="2:46" ht="15.5">
      <c r="B802" s="346" t="s">
        <v>322</v>
      </c>
      <c r="C802" s="342"/>
      <c r="D802" s="347"/>
      <c r="E802" s="331"/>
      <c r="F802" s="331"/>
      <c r="G802" s="331"/>
      <c r="H802" s="331"/>
      <c r="I802" s="331"/>
      <c r="J802" s="331"/>
      <c r="K802" s="331"/>
      <c r="L802" s="331"/>
      <c r="M802" s="331"/>
      <c r="N802" s="331"/>
      <c r="O802" s="331"/>
      <c r="P802" s="331"/>
      <c r="Q802" s="331"/>
      <c r="R802" s="297"/>
      <c r="S802" s="331"/>
      <c r="T802" s="331"/>
      <c r="U802" s="331"/>
      <c r="V802" s="333"/>
      <c r="W802" s="333"/>
      <c r="X802" s="333"/>
      <c r="Y802" s="333"/>
      <c r="Z802" s="331"/>
      <c r="AA802" s="331"/>
      <c r="AB802" s="331"/>
      <c r="AC802" s="331"/>
      <c r="AD802" s="331"/>
      <c r="AE802" s="344">
        <f>AE790*AE792</f>
        <v>53026.517499999994</v>
      </c>
      <c r="AF802" s="344">
        <f t="shared" ref="AF802:AK802" si="2313">AF790*AF792</f>
        <v>299023.3297</v>
      </c>
      <c r="AG802" s="344">
        <f t="shared" si="2313"/>
        <v>28923.156719999999</v>
      </c>
      <c r="AH802" s="344">
        <f t="shared" si="2313"/>
        <v>0</v>
      </c>
      <c r="AI802" s="344">
        <f t="shared" si="2313"/>
        <v>103258.932663</v>
      </c>
      <c r="AJ802" s="344">
        <f t="shared" si="2313"/>
        <v>130686.52800000001</v>
      </c>
      <c r="AK802" s="344">
        <f t="shared" si="2313"/>
        <v>0</v>
      </c>
      <c r="AL802" s="344">
        <f t="shared" ref="AL802:AR802" si="2314">AL790*AL792</f>
        <v>0</v>
      </c>
      <c r="AM802" s="344">
        <f t="shared" si="2314"/>
        <v>0</v>
      </c>
      <c r="AN802" s="344">
        <f t="shared" si="2314"/>
        <v>0</v>
      </c>
      <c r="AO802" s="344">
        <f t="shared" si="2314"/>
        <v>0</v>
      </c>
      <c r="AP802" s="344">
        <f t="shared" si="2314"/>
        <v>0</v>
      </c>
      <c r="AQ802" s="344">
        <f t="shared" si="2314"/>
        <v>0</v>
      </c>
      <c r="AR802" s="344">
        <f t="shared" si="2314"/>
        <v>0</v>
      </c>
      <c r="AS802" s="403">
        <f>SUM(AE802:AR802)</f>
        <v>614918.46458300005</v>
      </c>
      <c r="AT802" s="439"/>
    </row>
    <row r="803" spans="2:46" ht="15.5">
      <c r="B803" s="346" t="s">
        <v>323</v>
      </c>
      <c r="C803" s="342"/>
      <c r="D803" s="347"/>
      <c r="E803" s="331"/>
      <c r="F803" s="331"/>
      <c r="G803" s="331"/>
      <c r="H803" s="331"/>
      <c r="I803" s="331"/>
      <c r="J803" s="331"/>
      <c r="K803" s="331"/>
      <c r="L803" s="331"/>
      <c r="M803" s="331"/>
      <c r="N803" s="331"/>
      <c r="O803" s="331"/>
      <c r="P803" s="331"/>
      <c r="Q803" s="331"/>
      <c r="R803" s="297"/>
      <c r="S803" s="331"/>
      <c r="T803" s="331"/>
      <c r="U803" s="331"/>
      <c r="V803" s="347"/>
      <c r="W803" s="347"/>
      <c r="X803" s="347"/>
      <c r="Y803" s="347"/>
      <c r="Z803" s="331"/>
      <c r="AA803" s="331"/>
      <c r="AB803" s="331"/>
      <c r="AC803" s="331"/>
      <c r="AD803" s="331"/>
      <c r="AE803" s="348"/>
      <c r="AF803" s="348"/>
      <c r="AG803" s="348"/>
      <c r="AH803" s="348"/>
      <c r="AI803" s="348"/>
      <c r="AJ803" s="348"/>
      <c r="AK803" s="348"/>
      <c r="AL803" s="348"/>
      <c r="AM803" s="348"/>
      <c r="AN803" s="348"/>
      <c r="AO803" s="348"/>
      <c r="AP803" s="348"/>
      <c r="AQ803" s="348"/>
      <c r="AR803" s="348"/>
      <c r="AS803" s="403">
        <f>AS801-AS802</f>
        <v>818445.75102325983</v>
      </c>
      <c r="AT803" s="439"/>
    </row>
    <row r="804" spans="2:46" ht="15.5">
      <c r="B804" s="321"/>
      <c r="C804" s="347"/>
      <c r="D804" s="347"/>
      <c r="E804" s="331"/>
      <c r="F804" s="331"/>
      <c r="G804" s="331"/>
      <c r="H804" s="331"/>
      <c r="I804" s="331"/>
      <c r="J804" s="331"/>
      <c r="K804" s="331"/>
      <c r="L804" s="331"/>
      <c r="M804" s="331"/>
      <c r="N804" s="331"/>
      <c r="O804" s="331"/>
      <c r="P804" s="331"/>
      <c r="Q804" s="331"/>
      <c r="R804" s="297"/>
      <c r="S804" s="331"/>
      <c r="T804" s="331"/>
      <c r="U804" s="331"/>
      <c r="V804" s="347"/>
      <c r="W804" s="342"/>
      <c r="X804" s="347"/>
      <c r="Y804" s="347"/>
      <c r="Z804" s="331"/>
      <c r="AA804" s="331"/>
      <c r="AB804" s="331"/>
      <c r="AC804" s="331"/>
      <c r="AD804" s="331"/>
      <c r="AE804" s="349"/>
      <c r="AF804" s="349"/>
      <c r="AG804" s="349"/>
      <c r="AH804" s="349"/>
      <c r="AI804" s="349"/>
      <c r="AJ804" s="349"/>
      <c r="AK804" s="349"/>
      <c r="AL804" s="349"/>
      <c r="AM804" s="349"/>
      <c r="AN804" s="349"/>
      <c r="AO804" s="349"/>
      <c r="AP804" s="349"/>
      <c r="AQ804" s="349"/>
      <c r="AR804" s="349"/>
      <c r="AS804" s="345"/>
      <c r="AT804" s="439"/>
    </row>
    <row r="805" spans="2:46" ht="15.5">
      <c r="B805" s="435" t="s">
        <v>324</v>
      </c>
      <c r="C805" s="301"/>
      <c r="D805" s="276"/>
      <c r="E805" s="276"/>
      <c r="F805" s="276"/>
      <c r="G805" s="276"/>
      <c r="H805" s="276"/>
      <c r="I805" s="276"/>
      <c r="J805" s="276"/>
      <c r="K805" s="276"/>
      <c r="L805" s="276"/>
      <c r="M805" s="276"/>
      <c r="N805" s="276"/>
      <c r="O805" s="276"/>
      <c r="P805" s="276"/>
      <c r="Q805" s="276"/>
      <c r="R805" s="354"/>
      <c r="S805" s="276"/>
      <c r="T805" s="276"/>
      <c r="U805" s="276"/>
      <c r="V805" s="301"/>
      <c r="W805" s="306"/>
      <c r="X805" s="306"/>
      <c r="Y805" s="276"/>
      <c r="Z805" s="276"/>
      <c r="AA805" s="306"/>
      <c r="AB805" s="306"/>
      <c r="AC805" s="306"/>
      <c r="AD805" s="306"/>
      <c r="AE805" s="288">
        <f>SUMPRODUCT($E$628:$E$787,AE628:AE787)</f>
        <v>4277772.7699809149</v>
      </c>
      <c r="AF805" s="288">
        <f>SUMPRODUCT($E$628:$E$787,AF628:AF787)</f>
        <v>3303400.807274715</v>
      </c>
      <c r="AG805" s="288">
        <f>IF(AG626="kw",SUMPRODUCT($Q$628:$Q$787,$S$628:$S$787,AG628:AG787),SUMPRODUCT($E$628:$E$787,AG628:AG787))</f>
        <v>20609.602420214098</v>
      </c>
      <c r="AH805" s="288">
        <f t="shared" ref="AH805:AR805" si="2315">IF(AH626="kw",SUMPRODUCT($Q$628:$Q$787,$S$628:$S$787,AH628:AH787),SUMPRODUCT($E$628:$E$787,AH628:AH787))</f>
        <v>0</v>
      </c>
      <c r="AI805" s="288">
        <f t="shared" si="2315"/>
        <v>11758.431577901481</v>
      </c>
      <c r="AJ805" s="288">
        <f t="shared" si="2315"/>
        <v>0</v>
      </c>
      <c r="AK805" s="288">
        <f t="shared" si="2315"/>
        <v>0</v>
      </c>
      <c r="AL805" s="288">
        <f t="shared" si="2315"/>
        <v>0</v>
      </c>
      <c r="AM805" s="288">
        <f t="shared" si="2315"/>
        <v>0</v>
      </c>
      <c r="AN805" s="288">
        <f t="shared" si="2315"/>
        <v>0</v>
      </c>
      <c r="AO805" s="288">
        <f t="shared" si="2315"/>
        <v>0</v>
      </c>
      <c r="AP805" s="288">
        <f t="shared" si="2315"/>
        <v>0</v>
      </c>
      <c r="AQ805" s="288">
        <f t="shared" si="2315"/>
        <v>0</v>
      </c>
      <c r="AR805" s="288">
        <f t="shared" si="2315"/>
        <v>0</v>
      </c>
      <c r="AS805" s="334"/>
    </row>
    <row r="806" spans="2:46" ht="15.5">
      <c r="B806" s="435" t="s">
        <v>325</v>
      </c>
      <c r="C806" s="301"/>
      <c r="D806" s="276"/>
      <c r="E806" s="276"/>
      <c r="F806" s="276"/>
      <c r="G806" s="276"/>
      <c r="H806" s="276"/>
      <c r="I806" s="276"/>
      <c r="J806" s="276"/>
      <c r="K806" s="276"/>
      <c r="L806" s="276"/>
      <c r="M806" s="276"/>
      <c r="N806" s="276"/>
      <c r="O806" s="276"/>
      <c r="P806" s="276"/>
      <c r="Q806" s="276"/>
      <c r="R806" s="354"/>
      <c r="S806" s="276"/>
      <c r="T806" s="276"/>
      <c r="U806" s="276"/>
      <c r="V806" s="301"/>
      <c r="W806" s="306"/>
      <c r="X806" s="306"/>
      <c r="Y806" s="276"/>
      <c r="Z806" s="276"/>
      <c r="AA806" s="306"/>
      <c r="AB806" s="306"/>
      <c r="AC806" s="306"/>
      <c r="AD806" s="306"/>
      <c r="AE806" s="288">
        <f>SUMPRODUCT($F$628:$F$787,AE628:AE787)</f>
        <v>3287795.285190545</v>
      </c>
      <c r="AF806" s="288">
        <f>SUMPRODUCT($F$628:$F$787,AF628:AF787)</f>
        <v>3039318.1354076886</v>
      </c>
      <c r="AG806" s="288">
        <f>IF(AG626="kw",SUMPRODUCT($Q$628:$Q$787,$T$628:$T$787,AG628:AG787),SUMPRODUCT($F$628:$F$787,AG628:AG787))</f>
        <v>20507.685790000432</v>
      </c>
      <c r="AH806" s="288">
        <f t="shared" ref="AH806:AR806" si="2316">IF(AH626="kw",SUMPRODUCT($Q$628:$Q$787,$T$628:$T$787,AH628:AH787),SUMPRODUCT($F$628:$F$787,AH628:AH787))</f>
        <v>0</v>
      </c>
      <c r="AI806" s="288">
        <f t="shared" si="2316"/>
        <v>11700.284909247539</v>
      </c>
      <c r="AJ806" s="288">
        <f t="shared" si="2316"/>
        <v>0</v>
      </c>
      <c r="AK806" s="288">
        <f t="shared" si="2316"/>
        <v>0</v>
      </c>
      <c r="AL806" s="288">
        <f t="shared" si="2316"/>
        <v>0</v>
      </c>
      <c r="AM806" s="288">
        <f t="shared" si="2316"/>
        <v>0</v>
      </c>
      <c r="AN806" s="288">
        <f t="shared" si="2316"/>
        <v>0</v>
      </c>
      <c r="AO806" s="288">
        <f t="shared" si="2316"/>
        <v>0</v>
      </c>
      <c r="AP806" s="288">
        <f t="shared" si="2316"/>
        <v>0</v>
      </c>
      <c r="AQ806" s="288">
        <f t="shared" si="2316"/>
        <v>0</v>
      </c>
      <c r="AR806" s="288">
        <f t="shared" si="2316"/>
        <v>0</v>
      </c>
      <c r="AS806" s="334"/>
    </row>
    <row r="807" spans="2:46" ht="15.5">
      <c r="B807" s="435" t="s">
        <v>847</v>
      </c>
      <c r="C807" s="301"/>
      <c r="D807" s="276"/>
      <c r="E807" s="276"/>
      <c r="F807" s="276"/>
      <c r="G807" s="276"/>
      <c r="H807" s="276"/>
      <c r="I807" s="276"/>
      <c r="J807" s="276"/>
      <c r="K807" s="276"/>
      <c r="L807" s="276"/>
      <c r="M807" s="276"/>
      <c r="N807" s="276"/>
      <c r="O807" s="276"/>
      <c r="P807" s="276"/>
      <c r="Q807" s="276"/>
      <c r="R807" s="354"/>
      <c r="S807" s="276"/>
      <c r="T807" s="276"/>
      <c r="U807" s="276"/>
      <c r="V807" s="301"/>
      <c r="W807" s="306"/>
      <c r="X807" s="306"/>
      <c r="Y807" s="276"/>
      <c r="Z807" s="276"/>
      <c r="AA807" s="306"/>
      <c r="AB807" s="306"/>
      <c r="AC807" s="306"/>
      <c r="AD807" s="306"/>
      <c r="AE807" s="288">
        <f>SUMPRODUCT($G$628:$G$787,AE628:AE787)</f>
        <v>2570865.0137039218</v>
      </c>
      <c r="AF807" s="288">
        <f>SUMPRODUCT($G$628:$G$787,AF628:AF787)</f>
        <v>3037245.6249046996</v>
      </c>
      <c r="AG807" s="288">
        <f>IF(AG626="kw",SUMPRODUCT($Q$628:$Q$787,$U$628:$U$787,AG628:AG787),SUMPRODUCT($G$628:$G$787,AG628:AG787))</f>
        <v>20507.685790000432</v>
      </c>
      <c r="AH807" s="288">
        <f t="shared" ref="AH807:AR807" si="2317">IF(AH626="kw",SUMPRODUCT($Q$628:$Q$787,$U$628:$U$787,AH628:AH787),SUMPRODUCT($G$628:$G$787,AH628:AH787))</f>
        <v>0</v>
      </c>
      <c r="AI807" s="288">
        <f t="shared" si="2317"/>
        <v>11700.284909247539</v>
      </c>
      <c r="AJ807" s="288">
        <f t="shared" si="2317"/>
        <v>0</v>
      </c>
      <c r="AK807" s="288">
        <f t="shared" si="2317"/>
        <v>0</v>
      </c>
      <c r="AL807" s="288">
        <f t="shared" si="2317"/>
        <v>0</v>
      </c>
      <c r="AM807" s="288">
        <f t="shared" si="2317"/>
        <v>0</v>
      </c>
      <c r="AN807" s="288">
        <f t="shared" si="2317"/>
        <v>0</v>
      </c>
      <c r="AO807" s="288">
        <f t="shared" si="2317"/>
        <v>0</v>
      </c>
      <c r="AP807" s="288">
        <f t="shared" si="2317"/>
        <v>0</v>
      </c>
      <c r="AQ807" s="288">
        <f t="shared" si="2317"/>
        <v>0</v>
      </c>
      <c r="AR807" s="288">
        <f t="shared" si="2317"/>
        <v>0</v>
      </c>
      <c r="AS807" s="334"/>
    </row>
    <row r="808" spans="2:46" ht="15.5">
      <c r="B808" s="435" t="s">
        <v>867</v>
      </c>
      <c r="C808" s="301"/>
      <c r="D808" s="276"/>
      <c r="E808" s="276"/>
      <c r="F808" s="276"/>
      <c r="G808" s="276"/>
      <c r="H808" s="276"/>
      <c r="I808" s="276"/>
      <c r="J808" s="276"/>
      <c r="K808" s="276"/>
      <c r="L808" s="276"/>
      <c r="M808" s="276"/>
      <c r="N808" s="276"/>
      <c r="O808" s="276"/>
      <c r="P808" s="276"/>
      <c r="Q808" s="276"/>
      <c r="R808" s="354"/>
      <c r="S808" s="276"/>
      <c r="T808" s="276"/>
      <c r="U808" s="276"/>
      <c r="V808" s="301"/>
      <c r="W808" s="306"/>
      <c r="X808" s="306"/>
      <c r="Y808" s="276"/>
      <c r="Z808" s="276"/>
      <c r="AA808" s="306"/>
      <c r="AB808" s="306"/>
      <c r="AC808" s="306"/>
      <c r="AD808" s="306"/>
      <c r="AE808" s="288">
        <f>SUMPRODUCT($H$628:$H$787,AE628:AE787)</f>
        <v>2051672.3834970635</v>
      </c>
      <c r="AF808" s="288">
        <f>SUMPRODUCT($H$628:$H$787,AF628:AF787)</f>
        <v>3037245.6249046996</v>
      </c>
      <c r="AG808" s="288">
        <f>IF(AG626="kw",SUMPRODUCT($Q$628:$Q$787,$V$628:$V$787,AG628:AG787),SUMPRODUCT($H$628:$H$787,AG628:AG787))</f>
        <v>20507.685790000432</v>
      </c>
      <c r="AH808" s="288">
        <f t="shared" ref="AH808:AR808" si="2318">IF(AH626="kw",SUMPRODUCT($Q$628:$Q$787,$V$628:$V$787,AH628:AH787),SUMPRODUCT($H$628:$H$787,AH628:AH787))</f>
        <v>0</v>
      </c>
      <c r="AI808" s="288">
        <f t="shared" si="2318"/>
        <v>11700.284909247539</v>
      </c>
      <c r="AJ808" s="288">
        <f t="shared" si="2318"/>
        <v>0</v>
      </c>
      <c r="AK808" s="288">
        <f t="shared" si="2318"/>
        <v>0</v>
      </c>
      <c r="AL808" s="288">
        <f t="shared" si="2318"/>
        <v>0</v>
      </c>
      <c r="AM808" s="288">
        <f t="shared" si="2318"/>
        <v>0</v>
      </c>
      <c r="AN808" s="288">
        <f t="shared" si="2318"/>
        <v>0</v>
      </c>
      <c r="AO808" s="288">
        <f t="shared" si="2318"/>
        <v>0</v>
      </c>
      <c r="AP808" s="288">
        <f t="shared" si="2318"/>
        <v>0</v>
      </c>
      <c r="AQ808" s="288">
        <f t="shared" si="2318"/>
        <v>0</v>
      </c>
      <c r="AR808" s="288">
        <f t="shared" si="2318"/>
        <v>0</v>
      </c>
      <c r="AS808" s="334"/>
    </row>
    <row r="809" spans="2:46" ht="15.5">
      <c r="B809" s="435" t="s">
        <v>868</v>
      </c>
      <c r="C809" s="301"/>
      <c r="D809" s="276"/>
      <c r="E809" s="276"/>
      <c r="F809" s="276"/>
      <c r="G809" s="276"/>
      <c r="H809" s="276"/>
      <c r="I809" s="276"/>
      <c r="J809" s="276"/>
      <c r="K809" s="276"/>
      <c r="L809" s="276"/>
      <c r="M809" s="276"/>
      <c r="N809" s="276"/>
      <c r="O809" s="276"/>
      <c r="P809" s="276"/>
      <c r="Q809" s="276"/>
      <c r="R809" s="354"/>
      <c r="S809" s="276"/>
      <c r="T809" s="276"/>
      <c r="U809" s="276"/>
      <c r="V809" s="301"/>
      <c r="W809" s="306"/>
      <c r="X809" s="306"/>
      <c r="Y809" s="276"/>
      <c r="Z809" s="276"/>
      <c r="AA809" s="306"/>
      <c r="AB809" s="306"/>
      <c r="AC809" s="306"/>
      <c r="AD809" s="306"/>
      <c r="AE809" s="288">
        <f>SUMPRODUCT($I$628:$I$787,AE628:AE787)</f>
        <v>1675679.0714806025</v>
      </c>
      <c r="AF809" s="288">
        <f>SUMPRODUCT($I$628:$I$787,AF628:AF787)</f>
        <v>3037182.6667646263</v>
      </c>
      <c r="AG809" s="288">
        <f>IF(AG626="kw",SUMPRODUCT($Q$628:$Q$787,$W$628:$W$787,AG628:AG787),SUMPRODUCT($I$628:$I$787,AG628:AG787))</f>
        <v>20507.137797045143</v>
      </c>
      <c r="AH809" s="288">
        <f t="shared" ref="AH809:AR809" si="2319">IF(AH626="kw",SUMPRODUCT($Q$628:$Q$787,$W$628:$W$787,AH628:AH787),SUMPRODUCT($I$628:$I$787,AH628:AH787))</f>
        <v>0</v>
      </c>
      <c r="AI809" s="288">
        <f t="shared" si="2319"/>
        <v>11699.972261893236</v>
      </c>
      <c r="AJ809" s="288">
        <f t="shared" si="2319"/>
        <v>0</v>
      </c>
      <c r="AK809" s="288">
        <f t="shared" si="2319"/>
        <v>0</v>
      </c>
      <c r="AL809" s="288">
        <f t="shared" si="2319"/>
        <v>0</v>
      </c>
      <c r="AM809" s="288">
        <f t="shared" si="2319"/>
        <v>0</v>
      </c>
      <c r="AN809" s="288">
        <f t="shared" si="2319"/>
        <v>0</v>
      </c>
      <c r="AO809" s="288">
        <f t="shared" si="2319"/>
        <v>0</v>
      </c>
      <c r="AP809" s="288">
        <f t="shared" si="2319"/>
        <v>0</v>
      </c>
      <c r="AQ809" s="288">
        <f t="shared" si="2319"/>
        <v>0</v>
      </c>
      <c r="AR809" s="288">
        <f t="shared" si="2319"/>
        <v>0</v>
      </c>
      <c r="AS809" s="334"/>
    </row>
    <row r="810" spans="2:46" ht="15.5">
      <c r="B810" s="435" t="s">
        <v>869</v>
      </c>
      <c r="C810" s="301"/>
      <c r="D810" s="276"/>
      <c r="E810" s="276"/>
      <c r="F810" s="276"/>
      <c r="G810" s="276"/>
      <c r="H810" s="276"/>
      <c r="I810" s="276"/>
      <c r="J810" s="276"/>
      <c r="K810" s="276"/>
      <c r="L810" s="276"/>
      <c r="M810" s="276"/>
      <c r="N810" s="276"/>
      <c r="O810" s="276"/>
      <c r="P810" s="276"/>
      <c r="Q810" s="276"/>
      <c r="R810" s="354"/>
      <c r="S810" s="276"/>
      <c r="T810" s="276"/>
      <c r="U810" s="276"/>
      <c r="V810" s="301"/>
      <c r="W810" s="306"/>
      <c r="X810" s="306"/>
      <c r="Y810" s="276"/>
      <c r="Z810" s="276"/>
      <c r="AA810" s="306"/>
      <c r="AB810" s="306"/>
      <c r="AC810" s="306"/>
      <c r="AD810" s="306"/>
      <c r="AE810" s="288">
        <f>SUMPRODUCT($J$628:$J$787,AE628:AE787)</f>
        <v>714942.13123080845</v>
      </c>
      <c r="AF810" s="288">
        <f>SUMPRODUCT($J$628:$J$787,AF628:AF787)</f>
        <v>0</v>
      </c>
      <c r="AG810" s="288">
        <f>IF(AG626="kw",SUMPRODUCT($Q$628:$Q$787,$X$628:$X$787,AG628:AG787),SUMPRODUCT($J$628:$J$787,AG628:AG787))</f>
        <v>0</v>
      </c>
      <c r="AH810" s="288">
        <f t="shared" ref="AH810:AR810" si="2320">IF(AH626="kw",SUMPRODUCT($Q$628:$Q$787,$X$628:$X$787,AH628:AH787),SUMPRODUCT($J$628:$J$787,AH628:AH787))</f>
        <v>0</v>
      </c>
      <c r="AI810" s="288">
        <f t="shared" si="2320"/>
        <v>0</v>
      </c>
      <c r="AJ810" s="288">
        <f t="shared" si="2320"/>
        <v>0</v>
      </c>
      <c r="AK810" s="288">
        <f t="shared" si="2320"/>
        <v>0</v>
      </c>
      <c r="AL810" s="288">
        <f t="shared" si="2320"/>
        <v>0</v>
      </c>
      <c r="AM810" s="288">
        <f t="shared" si="2320"/>
        <v>0</v>
      </c>
      <c r="AN810" s="288">
        <f t="shared" si="2320"/>
        <v>0</v>
      </c>
      <c r="AO810" s="288">
        <f t="shared" si="2320"/>
        <v>0</v>
      </c>
      <c r="AP810" s="288">
        <f t="shared" si="2320"/>
        <v>0</v>
      </c>
      <c r="AQ810" s="288">
        <f t="shared" si="2320"/>
        <v>0</v>
      </c>
      <c r="AR810" s="288">
        <f t="shared" si="2320"/>
        <v>0</v>
      </c>
      <c r="AS810" s="334"/>
    </row>
    <row r="811" spans="2:46" ht="15.5">
      <c r="B811" s="435" t="s">
        <v>870</v>
      </c>
      <c r="C811" s="301"/>
      <c r="D811" s="276"/>
      <c r="E811" s="276"/>
      <c r="F811" s="276"/>
      <c r="G811" s="276"/>
      <c r="H811" s="276"/>
      <c r="I811" s="276"/>
      <c r="J811" s="276"/>
      <c r="K811" s="276"/>
      <c r="L811" s="276"/>
      <c r="M811" s="276"/>
      <c r="N811" s="276"/>
      <c r="O811" s="276"/>
      <c r="P811" s="276"/>
      <c r="Q811" s="276"/>
      <c r="R811" s="354"/>
      <c r="S811" s="276"/>
      <c r="T811" s="276"/>
      <c r="U811" s="276"/>
      <c r="V811" s="301"/>
      <c r="W811" s="306"/>
      <c r="X811" s="306"/>
      <c r="Y811" s="276"/>
      <c r="Z811" s="276"/>
      <c r="AA811" s="306"/>
      <c r="AB811" s="306"/>
      <c r="AC811" s="306"/>
      <c r="AD811" s="306"/>
      <c r="AE811" s="288">
        <f>SUMPRODUCT($K$628:$K$787,AE628:AE787)</f>
        <v>517742.82597245811</v>
      </c>
      <c r="AF811" s="288">
        <f>SUMPRODUCT($K$628:$K$787,AF628:AF787)</f>
        <v>0</v>
      </c>
      <c r="AG811" s="288">
        <f>IF(AG626="kw",SUMPRODUCT($Q$628:$Q$787,$Y$628:$Y$787,AG628:AG787),SUMPRODUCT($K$628:$K$787,AG628:AG787))</f>
        <v>0</v>
      </c>
      <c r="AH811" s="288">
        <f t="shared" ref="AH811:AR811" si="2321">IF(AH626="kw",SUMPRODUCT($Q$628:$Q$787,$Y$628:$Y$787,AH628:AH787),SUMPRODUCT($K$628:$K$787,AH628:AH787))</f>
        <v>0</v>
      </c>
      <c r="AI811" s="288">
        <f t="shared" si="2321"/>
        <v>0</v>
      </c>
      <c r="AJ811" s="288">
        <f t="shared" si="2321"/>
        <v>0</v>
      </c>
      <c r="AK811" s="288">
        <f t="shared" si="2321"/>
        <v>0</v>
      </c>
      <c r="AL811" s="288">
        <f t="shared" si="2321"/>
        <v>0</v>
      </c>
      <c r="AM811" s="288">
        <f t="shared" si="2321"/>
        <v>0</v>
      </c>
      <c r="AN811" s="288">
        <f t="shared" si="2321"/>
        <v>0</v>
      </c>
      <c r="AO811" s="288">
        <f t="shared" si="2321"/>
        <v>0</v>
      </c>
      <c r="AP811" s="288">
        <f t="shared" si="2321"/>
        <v>0</v>
      </c>
      <c r="AQ811" s="288">
        <f t="shared" si="2321"/>
        <v>0</v>
      </c>
      <c r="AR811" s="288">
        <f t="shared" si="2321"/>
        <v>0</v>
      </c>
      <c r="AS811" s="334"/>
    </row>
    <row r="812" spans="2:46" ht="15.5">
      <c r="B812" s="435" t="s">
        <v>871</v>
      </c>
      <c r="C812" s="301"/>
      <c r="D812" s="276"/>
      <c r="E812" s="276"/>
      <c r="F812" s="276"/>
      <c r="G812" s="276"/>
      <c r="H812" s="276"/>
      <c r="I812" s="276"/>
      <c r="J812" s="276"/>
      <c r="K812" s="276"/>
      <c r="L812" s="276"/>
      <c r="M812" s="276"/>
      <c r="N812" s="276"/>
      <c r="O812" s="276"/>
      <c r="P812" s="276"/>
      <c r="Q812" s="276"/>
      <c r="R812" s="354"/>
      <c r="S812" s="276"/>
      <c r="T812" s="276"/>
      <c r="U812" s="276"/>
      <c r="V812" s="301"/>
      <c r="W812" s="306"/>
      <c r="X812" s="306"/>
      <c r="Y812" s="276"/>
      <c r="Z812" s="276"/>
      <c r="AA812" s="306"/>
      <c r="AB812" s="306"/>
      <c r="AC812" s="306"/>
      <c r="AD812" s="306"/>
      <c r="AE812" s="288">
        <f>SUMPRODUCT($L$628:$L$787,AE628:AE787)</f>
        <v>374936.12718622765</v>
      </c>
      <c r="AF812" s="288">
        <f>SUMPRODUCT($L$628:$L$787,AF628:AF787)</f>
        <v>0</v>
      </c>
      <c r="AG812" s="288">
        <f>IF(AG626="kw",SUMPRODUCT($Q$628:$Q$787,$Z$628:$Z$787,AG628:AG787),SUMPRODUCT($L$628:$L$787,AG628:AG787))</f>
        <v>0</v>
      </c>
      <c r="AH812" s="288">
        <f t="shared" ref="AH812:AR812" si="2322">IF(AH626="kw",SUMPRODUCT($Q$628:$Q$787,$Z$628:$Z$787,AH628:AH787),SUMPRODUCT($L$628:$L$787,AH628:AH787))</f>
        <v>0</v>
      </c>
      <c r="AI812" s="288">
        <f t="shared" si="2322"/>
        <v>0</v>
      </c>
      <c r="AJ812" s="288">
        <f t="shared" si="2322"/>
        <v>0</v>
      </c>
      <c r="AK812" s="288">
        <f t="shared" si="2322"/>
        <v>0</v>
      </c>
      <c r="AL812" s="288">
        <f t="shared" si="2322"/>
        <v>0</v>
      </c>
      <c r="AM812" s="288">
        <f t="shared" si="2322"/>
        <v>0</v>
      </c>
      <c r="AN812" s="288">
        <f t="shared" si="2322"/>
        <v>0</v>
      </c>
      <c r="AO812" s="288">
        <f t="shared" si="2322"/>
        <v>0</v>
      </c>
      <c r="AP812" s="288">
        <f t="shared" si="2322"/>
        <v>0</v>
      </c>
      <c r="AQ812" s="288">
        <f t="shared" si="2322"/>
        <v>0</v>
      </c>
      <c r="AR812" s="288">
        <f t="shared" si="2322"/>
        <v>0</v>
      </c>
      <c r="AS812" s="334"/>
    </row>
    <row r="813" spans="2:46" ht="15.5">
      <c r="B813" s="436" t="s">
        <v>872</v>
      </c>
      <c r="C813" s="361"/>
      <c r="D813" s="380"/>
      <c r="E813" s="380"/>
      <c r="F813" s="380"/>
      <c r="G813" s="380"/>
      <c r="H813" s="380"/>
      <c r="I813" s="380"/>
      <c r="J813" s="380"/>
      <c r="K813" s="380"/>
      <c r="L813" s="380"/>
      <c r="M813" s="380"/>
      <c r="N813" s="380"/>
      <c r="O813" s="380"/>
      <c r="P813" s="380"/>
      <c r="Q813" s="380"/>
      <c r="R813" s="379"/>
      <c r="S813" s="380"/>
      <c r="T813" s="380"/>
      <c r="U813" s="380"/>
      <c r="V813" s="361"/>
      <c r="W813" s="381"/>
      <c r="X813" s="381"/>
      <c r="Y813" s="380"/>
      <c r="Z813" s="380"/>
      <c r="AA813" s="381"/>
      <c r="AB813" s="381"/>
      <c r="AC813" s="381"/>
      <c r="AD813" s="381"/>
      <c r="AE813" s="323">
        <f>SUMPRODUCT($M$628:$M$787,AE628:AE787)</f>
        <v>271519.16437541373</v>
      </c>
      <c r="AF813" s="323">
        <f>SUMPRODUCT($M$628:$M$787,AF628:AF787)</f>
        <v>0</v>
      </c>
      <c r="AG813" s="323">
        <f>IF(AG626="kw",SUMPRODUCT($Q$628:$Q$787,$AA$628:$AA$787,AG628:AG787),SUMPRODUCT($M$628:$M$787,AG628:AG787))</f>
        <v>0</v>
      </c>
      <c r="AH813" s="323">
        <f t="shared" ref="AH813:AR813" si="2323">IF(AH626="kw",SUMPRODUCT($Q$628:$Q$787,$AA$628:$AA$787,AH628:AH787),SUMPRODUCT($M$628:$M$787,AH628:AH787))</f>
        <v>0</v>
      </c>
      <c r="AI813" s="323">
        <f t="shared" si="2323"/>
        <v>0</v>
      </c>
      <c r="AJ813" s="323">
        <f t="shared" si="2323"/>
        <v>0</v>
      </c>
      <c r="AK813" s="323">
        <f t="shared" si="2323"/>
        <v>0</v>
      </c>
      <c r="AL813" s="323">
        <f t="shared" si="2323"/>
        <v>0</v>
      </c>
      <c r="AM813" s="323">
        <f t="shared" si="2323"/>
        <v>0</v>
      </c>
      <c r="AN813" s="323">
        <f t="shared" si="2323"/>
        <v>0</v>
      </c>
      <c r="AO813" s="323">
        <f t="shared" si="2323"/>
        <v>0</v>
      </c>
      <c r="AP813" s="323">
        <f t="shared" si="2323"/>
        <v>0</v>
      </c>
      <c r="AQ813" s="323">
        <f t="shared" si="2323"/>
        <v>0</v>
      </c>
      <c r="AR813" s="323">
        <f t="shared" si="2323"/>
        <v>0</v>
      </c>
      <c r="AS813" s="382"/>
    </row>
    <row r="814" spans="2:46" ht="71" customHeight="1">
      <c r="B814" s="1341" t="s">
        <v>2827</v>
      </c>
      <c r="C814" s="1342"/>
      <c r="D814" s="1342"/>
      <c r="E814" s="1342"/>
      <c r="F814" s="1342"/>
      <c r="G814" s="1342"/>
      <c r="H814" s="1342"/>
      <c r="I814" s="1342"/>
      <c r="J814" s="1342"/>
      <c r="K814" s="1342"/>
      <c r="L814" s="1342"/>
      <c r="M814" s="1342"/>
      <c r="N814" s="1342"/>
      <c r="O814" s="1342"/>
      <c r="P814" s="1342"/>
      <c r="Q814" s="1342"/>
      <c r="R814" s="1342"/>
      <c r="S814" s="1342"/>
      <c r="T814" s="1342"/>
      <c r="U814" s="1342"/>
      <c r="V814" s="1342"/>
      <c r="W814" s="1342"/>
      <c r="X814" s="1342"/>
      <c r="Y814" s="1342"/>
      <c r="Z814" s="384"/>
      <c r="AA814" s="384"/>
      <c r="AB814" s="384"/>
      <c r="AC814" s="384"/>
      <c r="AD814" s="384"/>
      <c r="AE814" s="405"/>
      <c r="AF814" s="405"/>
      <c r="AG814" s="405"/>
      <c r="AH814" s="405"/>
      <c r="AI814" s="405"/>
      <c r="AJ814" s="405"/>
      <c r="AK814" s="405"/>
      <c r="AL814" s="405"/>
      <c r="AM814" s="405"/>
      <c r="AN814" s="405"/>
      <c r="AO814" s="405"/>
      <c r="AP814" s="405"/>
      <c r="AQ814" s="405"/>
      <c r="AR814" s="405"/>
      <c r="AS814" s="385"/>
    </row>
    <row r="817" spans="1:45" ht="15.5">
      <c r="B817" s="277" t="s">
        <v>326</v>
      </c>
      <c r="C817" s="278"/>
      <c r="D817" s="579" t="s">
        <v>522</v>
      </c>
      <c r="E817" s="250"/>
      <c r="F817" s="579"/>
      <c r="G817" s="250"/>
      <c r="H817" s="250"/>
      <c r="I817" s="250"/>
      <c r="J817" s="250"/>
      <c r="K817" s="250"/>
      <c r="L817" s="250"/>
      <c r="M817" s="250"/>
      <c r="N817" s="250"/>
      <c r="O817" s="250"/>
      <c r="P817" s="250"/>
      <c r="Q817" s="250"/>
      <c r="R817" s="278"/>
      <c r="S817" s="250"/>
      <c r="T817" s="250"/>
      <c r="U817" s="250"/>
      <c r="V817" s="250"/>
      <c r="W817" s="250"/>
      <c r="X817" s="250"/>
      <c r="Y817" s="250"/>
      <c r="Z817" s="250"/>
      <c r="AA817" s="250"/>
      <c r="AB817" s="250"/>
      <c r="AC817" s="250"/>
      <c r="AD817" s="250"/>
      <c r="AE817" s="267"/>
      <c r="AF817" s="264"/>
      <c r="AG817" s="264"/>
      <c r="AH817" s="264"/>
      <c r="AI817" s="264"/>
      <c r="AJ817" s="264"/>
      <c r="AK817" s="264"/>
      <c r="AL817" s="264"/>
      <c r="AM817" s="264"/>
      <c r="AN817" s="264"/>
      <c r="AO817" s="264"/>
      <c r="AP817" s="264"/>
      <c r="AQ817" s="264"/>
      <c r="AR817" s="264"/>
    </row>
    <row r="818" spans="1:45" ht="33" customHeight="1">
      <c r="B818" s="1318" t="s">
        <v>211</v>
      </c>
      <c r="C818" s="1320" t="s">
        <v>33</v>
      </c>
      <c r="D818" s="281" t="s">
        <v>420</v>
      </c>
      <c r="E818" s="1329" t="s">
        <v>209</v>
      </c>
      <c r="F818" s="1330"/>
      <c r="G818" s="1330"/>
      <c r="H818" s="1330"/>
      <c r="I818" s="1330"/>
      <c r="J818" s="1330"/>
      <c r="K818" s="1330"/>
      <c r="L818" s="1330"/>
      <c r="M818" s="1330"/>
      <c r="N818" s="1330"/>
      <c r="O818" s="1330"/>
      <c r="P818" s="1331"/>
      <c r="Q818" s="1327" t="s">
        <v>213</v>
      </c>
      <c r="R818" s="281" t="s">
        <v>421</v>
      </c>
      <c r="S818" s="1324" t="s">
        <v>212</v>
      </c>
      <c r="T818" s="1325"/>
      <c r="U818" s="1325"/>
      <c r="V818" s="1325"/>
      <c r="W818" s="1325"/>
      <c r="X818" s="1325"/>
      <c r="Y818" s="1325"/>
      <c r="Z818" s="1325"/>
      <c r="AA818" s="1325"/>
      <c r="AB818" s="1325"/>
      <c r="AC818" s="1325"/>
      <c r="AD818" s="1332"/>
      <c r="AE818" s="1324" t="s">
        <v>242</v>
      </c>
      <c r="AF818" s="1325"/>
      <c r="AG818" s="1325"/>
      <c r="AH818" s="1325"/>
      <c r="AI818" s="1325"/>
      <c r="AJ818" s="1325"/>
      <c r="AK818" s="1325"/>
      <c r="AL818" s="1325"/>
      <c r="AM818" s="1325"/>
      <c r="AN818" s="1325"/>
      <c r="AO818" s="1325"/>
      <c r="AP818" s="1325"/>
      <c r="AQ818" s="1325"/>
      <c r="AR818" s="1325"/>
      <c r="AS818" s="1326"/>
    </row>
    <row r="819" spans="1:45" ht="65.25" customHeight="1">
      <c r="B819" s="1319"/>
      <c r="C819" s="1321"/>
      <c r="D819" s="282">
        <v>2019</v>
      </c>
      <c r="E819" s="282">
        <v>2020</v>
      </c>
      <c r="F819" s="282">
        <v>2021</v>
      </c>
      <c r="G819" s="282">
        <v>2022</v>
      </c>
      <c r="H819" s="282">
        <v>2023</v>
      </c>
      <c r="I819" s="282">
        <v>2024</v>
      </c>
      <c r="J819" s="282">
        <v>2025</v>
      </c>
      <c r="K819" s="282">
        <v>2026</v>
      </c>
      <c r="L819" s="282">
        <v>2027</v>
      </c>
      <c r="M819" s="282">
        <v>2028</v>
      </c>
      <c r="N819" s="282">
        <v>2029</v>
      </c>
      <c r="O819" s="282">
        <v>2030</v>
      </c>
      <c r="P819" s="282">
        <v>2031</v>
      </c>
      <c r="Q819" s="1328"/>
      <c r="R819" s="282">
        <v>2019</v>
      </c>
      <c r="S819" s="282">
        <v>2020</v>
      </c>
      <c r="T819" s="282">
        <v>2021</v>
      </c>
      <c r="U819" s="282">
        <v>2022</v>
      </c>
      <c r="V819" s="282">
        <v>2023</v>
      </c>
      <c r="W819" s="282">
        <v>2024</v>
      </c>
      <c r="X819" s="282">
        <v>2025</v>
      </c>
      <c r="Y819" s="282">
        <v>2026</v>
      </c>
      <c r="Z819" s="282">
        <v>2027</v>
      </c>
      <c r="AA819" s="282">
        <v>2028</v>
      </c>
      <c r="AB819" s="282">
        <v>2029</v>
      </c>
      <c r="AC819" s="282">
        <v>2030</v>
      </c>
      <c r="AD819" s="282">
        <v>2031</v>
      </c>
      <c r="AE819" s="282" t="str">
        <f>'1.  LRAMVA Summary'!$D$53</f>
        <v>Residential</v>
      </c>
      <c r="AF819" s="282" t="str">
        <f>'1.  LRAMVA Summary'!$E$53</f>
        <v>GS&lt;50 kW</v>
      </c>
      <c r="AG819" s="282" t="str">
        <f>'1.  LRAMVA Summary'!$F$53</f>
        <v>GS 50 - 4,999 kW</v>
      </c>
      <c r="AH819" s="282" t="str">
        <f>'1.  LRAMVA Summary'!$G$53</f>
        <v>Co-Generation 1,000 - 4,999 kW</v>
      </c>
      <c r="AI819" s="282" t="str">
        <f>'1.  LRAMVA Summary'!$H$53</f>
        <v>Large User</v>
      </c>
      <c r="AJ819" s="282" t="str">
        <f>'1.  LRAMVA Summary'!$I$53</f>
        <v>Street Lighting</v>
      </c>
      <c r="AK819" s="282" t="str">
        <f>'1.  LRAMVA Summary'!$J$53</f>
        <v>Sentinel Lighting</v>
      </c>
      <c r="AL819" s="282" t="str">
        <f>'1.  LRAMVA Summary'!$K$53</f>
        <v>Unmetered Scattered Load</v>
      </c>
      <c r="AM819" s="282" t="str">
        <f>'1.  LRAMVA Summary'!$L$53</f>
        <v/>
      </c>
      <c r="AN819" s="282" t="str">
        <f>'1.  LRAMVA Summary'!$M$53</f>
        <v/>
      </c>
      <c r="AO819" s="282" t="str">
        <f>'1.  LRAMVA Summary'!$N$53</f>
        <v/>
      </c>
      <c r="AP819" s="282" t="str">
        <f>'1.  LRAMVA Summary'!$O$53</f>
        <v/>
      </c>
      <c r="AQ819" s="282" t="str">
        <f>'1.  LRAMVA Summary'!$P$53</f>
        <v/>
      </c>
      <c r="AR819" s="282" t="str">
        <f>'1.  LRAMVA Summary'!$Q$53</f>
        <v/>
      </c>
      <c r="AS819" s="284" t="str">
        <f>'1.  LRAMVA Summary'!$R$53</f>
        <v>Total</v>
      </c>
    </row>
    <row r="820" spans="1:45" ht="15.75" customHeight="1">
      <c r="A820" s="521"/>
      <c r="B820" s="507" t="s">
        <v>500</v>
      </c>
      <c r="C820" s="286"/>
      <c r="D820" s="286"/>
      <c r="E820" s="286"/>
      <c r="F820" s="286"/>
      <c r="G820" s="286"/>
      <c r="H820" s="286"/>
      <c r="I820" s="286"/>
      <c r="J820" s="286"/>
      <c r="K820" s="286"/>
      <c r="L820" s="286"/>
      <c r="M820" s="286"/>
      <c r="N820" s="286"/>
      <c r="O820" s="286"/>
      <c r="P820" s="286"/>
      <c r="Q820" s="287"/>
      <c r="R820" s="286"/>
      <c r="S820" s="286"/>
      <c r="T820" s="286"/>
      <c r="U820" s="286"/>
      <c r="V820" s="286"/>
      <c r="W820" s="286"/>
      <c r="X820" s="286"/>
      <c r="Y820" s="286"/>
      <c r="Z820" s="286"/>
      <c r="AA820" s="286"/>
      <c r="AB820" s="286"/>
      <c r="AC820" s="286"/>
      <c r="AD820" s="286"/>
      <c r="AE820" s="288" t="str">
        <f>'1.  LRAMVA Summary'!$D$54</f>
        <v>kWh</v>
      </c>
      <c r="AF820" s="288" t="str">
        <f>'1.  LRAMVA Summary'!$E$54</f>
        <v>kWh</v>
      </c>
      <c r="AG820" s="288" t="str">
        <f>'1.  LRAMVA Summary'!$F$54</f>
        <v>kW</v>
      </c>
      <c r="AH820" s="288" t="str">
        <f>'1.  LRAMVA Summary'!$G$54</f>
        <v>kW</v>
      </c>
      <c r="AI820" s="288" t="str">
        <f>'1.  LRAMVA Summary'!$H$54</f>
        <v>kW</v>
      </c>
      <c r="AJ820" s="288" t="str">
        <f>'1.  LRAMVA Summary'!$I$54</f>
        <v>kW</v>
      </c>
      <c r="AK820" s="288" t="str">
        <f>'1.  LRAMVA Summary'!$J$54</f>
        <v>kW</v>
      </c>
      <c r="AL820" s="288" t="str">
        <f>'1.  LRAMVA Summary'!$K$54</f>
        <v>kWh</v>
      </c>
      <c r="AM820" s="288">
        <f>'1.  LRAMVA Summary'!$L$54</f>
        <v>0</v>
      </c>
      <c r="AN820" s="288">
        <f>'1.  LRAMVA Summary'!$M$54</f>
        <v>0</v>
      </c>
      <c r="AO820" s="288">
        <f>'1.  LRAMVA Summary'!$N$54</f>
        <v>0</v>
      </c>
      <c r="AP820" s="288">
        <f>'1.  LRAMVA Summary'!$O$54</f>
        <v>0</v>
      </c>
      <c r="AQ820" s="288">
        <f>'1.  LRAMVA Summary'!$P$54</f>
        <v>0</v>
      </c>
      <c r="AR820" s="288">
        <f>'1.  LRAMVA Summary'!$Q$54</f>
        <v>0</v>
      </c>
      <c r="AS820" s="289"/>
    </row>
    <row r="821" spans="1:45" ht="15.5" outlineLevel="1">
      <c r="A821" s="521"/>
      <c r="B821" s="493" t="s">
        <v>493</v>
      </c>
      <c r="C821" s="286"/>
      <c r="D821" s="286"/>
      <c r="E821" s="286"/>
      <c r="F821" s="286"/>
      <c r="G821" s="286"/>
      <c r="H821" s="286"/>
      <c r="I821" s="286"/>
      <c r="J821" s="286"/>
      <c r="K821" s="286"/>
      <c r="L821" s="286"/>
      <c r="M821" s="286"/>
      <c r="N821" s="286"/>
      <c r="O821" s="286"/>
      <c r="P821" s="286"/>
      <c r="Q821" s="287"/>
      <c r="R821" s="286"/>
      <c r="S821" s="286"/>
      <c r="T821" s="286"/>
      <c r="U821" s="286"/>
      <c r="V821" s="286"/>
      <c r="W821" s="286"/>
      <c r="X821" s="286"/>
      <c r="Y821" s="286"/>
      <c r="Z821" s="286"/>
      <c r="AA821" s="286"/>
      <c r="AB821" s="286"/>
      <c r="AC821" s="286"/>
      <c r="AD821" s="286"/>
      <c r="AE821" s="768"/>
      <c r="AF821" s="768"/>
      <c r="AG821" s="768"/>
      <c r="AH821" s="768"/>
      <c r="AI821" s="768"/>
      <c r="AJ821" s="768"/>
      <c r="AK821" s="768"/>
      <c r="AL821" s="768"/>
      <c r="AM821" s="768"/>
      <c r="AN821" s="768"/>
      <c r="AO821" s="768"/>
      <c r="AP821" s="768"/>
      <c r="AQ821" s="768"/>
      <c r="AR821" s="768"/>
      <c r="AS821" s="769"/>
    </row>
    <row r="822" spans="1:45" ht="15.5" outlineLevel="1">
      <c r="A822" s="521">
        <v>1</v>
      </c>
      <c r="B822" s="424" t="s">
        <v>95</v>
      </c>
      <c r="C822" s="288" t="s">
        <v>25</v>
      </c>
      <c r="D822" s="292"/>
      <c r="E822" s="292"/>
      <c r="F822" s="292"/>
      <c r="G822" s="292"/>
      <c r="H822" s="292"/>
      <c r="I822" s="292"/>
      <c r="J822" s="292"/>
      <c r="K822" s="292"/>
      <c r="L822" s="292"/>
      <c r="M822" s="292"/>
      <c r="N822" s="292"/>
      <c r="O822" s="292"/>
      <c r="P822" s="292"/>
      <c r="Q822" s="288"/>
      <c r="R822" s="292"/>
      <c r="S822" s="292"/>
      <c r="T822" s="292"/>
      <c r="U822" s="292"/>
      <c r="V822" s="292"/>
      <c r="W822" s="292"/>
      <c r="X822" s="292"/>
      <c r="Y822" s="292"/>
      <c r="Z822" s="292"/>
      <c r="AA822" s="292"/>
      <c r="AB822" s="292"/>
      <c r="AC822" s="292"/>
      <c r="AD822" s="292"/>
      <c r="AE822" s="406"/>
      <c r="AF822" s="406"/>
      <c r="AG822" s="406"/>
      <c r="AH822" s="406"/>
      <c r="AI822" s="406"/>
      <c r="AJ822" s="406"/>
      <c r="AK822" s="406"/>
      <c r="AL822" s="406"/>
      <c r="AM822" s="406"/>
      <c r="AN822" s="406"/>
      <c r="AO822" s="406"/>
      <c r="AP822" s="406"/>
      <c r="AQ822" s="406"/>
      <c r="AR822" s="406"/>
      <c r="AS822" s="293">
        <f>SUM(AE822:AR822)</f>
        <v>0</v>
      </c>
    </row>
    <row r="823" spans="1:45" ht="15.5" outlineLevel="1">
      <c r="A823" s="521"/>
      <c r="B823" s="291" t="s">
        <v>341</v>
      </c>
      <c r="C823" s="288" t="s">
        <v>163</v>
      </c>
      <c r="D823" s="292"/>
      <c r="E823" s="292"/>
      <c r="F823" s="292"/>
      <c r="G823" s="292"/>
      <c r="H823" s="292"/>
      <c r="I823" s="292"/>
      <c r="J823" s="292"/>
      <c r="K823" s="292"/>
      <c r="L823" s="292"/>
      <c r="M823" s="292"/>
      <c r="N823" s="292"/>
      <c r="O823" s="292"/>
      <c r="P823" s="292"/>
      <c r="Q823" s="464"/>
      <c r="R823" s="292"/>
      <c r="S823" s="292"/>
      <c r="T823" s="292"/>
      <c r="U823" s="292"/>
      <c r="V823" s="292"/>
      <c r="W823" s="292"/>
      <c r="X823" s="292"/>
      <c r="Y823" s="292"/>
      <c r="Z823" s="292"/>
      <c r="AA823" s="292"/>
      <c r="AB823" s="292"/>
      <c r="AC823" s="292"/>
      <c r="AD823" s="292"/>
      <c r="AE823" s="407">
        <f>AE822</f>
        <v>0</v>
      </c>
      <c r="AF823" s="407">
        <f t="shared" ref="AF823" si="2324">AF822</f>
        <v>0</v>
      </c>
      <c r="AG823" s="407">
        <f t="shared" ref="AG823" si="2325">AG822</f>
        <v>0</v>
      </c>
      <c r="AH823" s="407">
        <f t="shared" ref="AH823" si="2326">AH822</f>
        <v>0</v>
      </c>
      <c r="AI823" s="407">
        <f t="shared" ref="AI823" si="2327">AI822</f>
        <v>0</v>
      </c>
      <c r="AJ823" s="407">
        <f t="shared" ref="AJ823" si="2328">AJ822</f>
        <v>0</v>
      </c>
      <c r="AK823" s="407">
        <f t="shared" ref="AK823" si="2329">AK822</f>
        <v>0</v>
      </c>
      <c r="AL823" s="407">
        <f t="shared" ref="AL823" si="2330">AL822</f>
        <v>0</v>
      </c>
      <c r="AM823" s="407">
        <f t="shared" ref="AM823" si="2331">AM822</f>
        <v>0</v>
      </c>
      <c r="AN823" s="407">
        <f t="shared" ref="AN823" si="2332">AN822</f>
        <v>0</v>
      </c>
      <c r="AO823" s="407">
        <f t="shared" ref="AO823" si="2333">AO822</f>
        <v>0</v>
      </c>
      <c r="AP823" s="407">
        <f t="shared" ref="AP823" si="2334">AP822</f>
        <v>0</v>
      </c>
      <c r="AQ823" s="407">
        <f t="shared" ref="AQ823" si="2335">AQ822</f>
        <v>0</v>
      </c>
      <c r="AR823" s="407">
        <f t="shared" ref="AR823" si="2336">AR822</f>
        <v>0</v>
      </c>
      <c r="AS823" s="294"/>
    </row>
    <row r="824" spans="1:45" ht="15.5" outlineLevel="1">
      <c r="A824" s="521"/>
      <c r="B824" s="295"/>
      <c r="C824" s="296"/>
      <c r="D824" s="296"/>
      <c r="E824" s="296"/>
      <c r="F824" s="296"/>
      <c r="G824" s="296"/>
      <c r="H824" s="296"/>
      <c r="I824" s="296"/>
      <c r="J824" s="747"/>
      <c r="K824" s="296"/>
      <c r="L824" s="296"/>
      <c r="M824" s="296"/>
      <c r="N824" s="296"/>
      <c r="O824" s="296"/>
      <c r="P824" s="296"/>
      <c r="Q824" s="297"/>
      <c r="R824" s="296"/>
      <c r="S824" s="296"/>
      <c r="T824" s="296"/>
      <c r="U824" s="296"/>
      <c r="V824" s="296"/>
      <c r="W824" s="296"/>
      <c r="X824" s="296"/>
      <c r="Y824" s="296"/>
      <c r="Z824" s="296"/>
      <c r="AA824" s="296"/>
      <c r="AB824" s="296"/>
      <c r="AC824" s="296"/>
      <c r="AD824" s="296"/>
      <c r="AE824" s="408"/>
      <c r="AF824" s="409"/>
      <c r="AG824" s="409"/>
      <c r="AH824" s="409"/>
      <c r="AI824" s="409"/>
      <c r="AJ824" s="409"/>
      <c r="AK824" s="409"/>
      <c r="AL824" s="409"/>
      <c r="AM824" s="409"/>
      <c r="AN824" s="409"/>
      <c r="AO824" s="409"/>
      <c r="AP824" s="409"/>
      <c r="AQ824" s="409"/>
      <c r="AR824" s="409"/>
      <c r="AS824" s="299"/>
    </row>
    <row r="825" spans="1:45" ht="15.5" outlineLevel="1">
      <c r="A825" s="521">
        <v>2</v>
      </c>
      <c r="B825" s="424" t="s">
        <v>96</v>
      </c>
      <c r="C825" s="288" t="s">
        <v>25</v>
      </c>
      <c r="D825" s="292"/>
      <c r="E825" s="292"/>
      <c r="F825" s="292"/>
      <c r="G825" s="292"/>
      <c r="H825" s="292"/>
      <c r="I825" s="292"/>
      <c r="J825" s="292"/>
      <c r="K825" s="292"/>
      <c r="L825" s="292"/>
      <c r="M825" s="292"/>
      <c r="N825" s="292"/>
      <c r="O825" s="292"/>
      <c r="P825" s="292"/>
      <c r="Q825" s="288"/>
      <c r="R825" s="292"/>
      <c r="S825" s="292"/>
      <c r="T825" s="292"/>
      <c r="U825" s="292"/>
      <c r="V825" s="292"/>
      <c r="W825" s="292"/>
      <c r="X825" s="292"/>
      <c r="Y825" s="292"/>
      <c r="Z825" s="292"/>
      <c r="AA825" s="292"/>
      <c r="AB825" s="292"/>
      <c r="AC825" s="292"/>
      <c r="AD825" s="292"/>
      <c r="AE825" s="406"/>
      <c r="AF825" s="406"/>
      <c r="AG825" s="406"/>
      <c r="AH825" s="406"/>
      <c r="AI825" s="406"/>
      <c r="AJ825" s="406"/>
      <c r="AK825" s="406"/>
      <c r="AL825" s="406"/>
      <c r="AM825" s="406"/>
      <c r="AN825" s="406"/>
      <c r="AO825" s="406"/>
      <c r="AP825" s="406"/>
      <c r="AQ825" s="406"/>
      <c r="AR825" s="406"/>
      <c r="AS825" s="293">
        <f>SUM(AE825:AR825)</f>
        <v>0</v>
      </c>
    </row>
    <row r="826" spans="1:45" ht="15.5" outlineLevel="1">
      <c r="A826" s="521"/>
      <c r="B826" s="291" t="s">
        <v>341</v>
      </c>
      <c r="C826" s="288" t="s">
        <v>163</v>
      </c>
      <c r="D826" s="292"/>
      <c r="E826" s="292"/>
      <c r="F826" s="292"/>
      <c r="G826" s="292"/>
      <c r="H826" s="292"/>
      <c r="I826" s="292"/>
      <c r="J826" s="292"/>
      <c r="K826" s="292"/>
      <c r="L826" s="292"/>
      <c r="M826" s="292"/>
      <c r="N826" s="292"/>
      <c r="O826" s="292"/>
      <c r="P826" s="292"/>
      <c r="Q826" s="464"/>
      <c r="R826" s="292"/>
      <c r="S826" s="292"/>
      <c r="T826" s="292"/>
      <c r="U826" s="292"/>
      <c r="V826" s="292"/>
      <c r="W826" s="292"/>
      <c r="X826" s="292"/>
      <c r="Y826" s="292"/>
      <c r="Z826" s="292"/>
      <c r="AA826" s="292"/>
      <c r="AB826" s="292"/>
      <c r="AC826" s="292"/>
      <c r="AD826" s="292"/>
      <c r="AE826" s="407">
        <f>AE825</f>
        <v>0</v>
      </c>
      <c r="AF826" s="407">
        <f t="shared" ref="AF826" si="2337">AF825</f>
        <v>0</v>
      </c>
      <c r="AG826" s="407">
        <f t="shared" ref="AG826" si="2338">AG825</f>
        <v>0</v>
      </c>
      <c r="AH826" s="407">
        <f t="shared" ref="AH826" si="2339">AH825</f>
        <v>0</v>
      </c>
      <c r="AI826" s="407">
        <f t="shared" ref="AI826" si="2340">AI825</f>
        <v>0</v>
      </c>
      <c r="AJ826" s="407">
        <f t="shared" ref="AJ826" si="2341">AJ825</f>
        <v>0</v>
      </c>
      <c r="AK826" s="407">
        <f t="shared" ref="AK826" si="2342">AK825</f>
        <v>0</v>
      </c>
      <c r="AL826" s="407">
        <f t="shared" ref="AL826" si="2343">AL825</f>
        <v>0</v>
      </c>
      <c r="AM826" s="407">
        <f t="shared" ref="AM826" si="2344">AM825</f>
        <v>0</v>
      </c>
      <c r="AN826" s="407">
        <f t="shared" ref="AN826" si="2345">AN825</f>
        <v>0</v>
      </c>
      <c r="AO826" s="407">
        <f t="shared" ref="AO826" si="2346">AO825</f>
        <v>0</v>
      </c>
      <c r="AP826" s="407">
        <f t="shared" ref="AP826" si="2347">AP825</f>
        <v>0</v>
      </c>
      <c r="AQ826" s="407">
        <f t="shared" ref="AQ826" si="2348">AQ825</f>
        <v>0</v>
      </c>
      <c r="AR826" s="407">
        <f t="shared" ref="AR826" si="2349">AR825</f>
        <v>0</v>
      </c>
      <c r="AS826" s="294"/>
    </row>
    <row r="827" spans="1:45" ht="15.5" outlineLevel="1">
      <c r="A827" s="521"/>
      <c r="B827" s="295"/>
      <c r="C827" s="296"/>
      <c r="D827" s="301"/>
      <c r="E827" s="301"/>
      <c r="F827" s="301"/>
      <c r="G827" s="301"/>
      <c r="H827" s="301"/>
      <c r="I827" s="301"/>
      <c r="J827" s="301"/>
      <c r="K827" s="301"/>
      <c r="L827" s="301"/>
      <c r="M827" s="301"/>
      <c r="N827" s="301"/>
      <c r="O827" s="301"/>
      <c r="P827" s="301"/>
      <c r="Q827" s="297"/>
      <c r="R827" s="301"/>
      <c r="S827" s="301"/>
      <c r="T827" s="301"/>
      <c r="U827" s="301"/>
      <c r="V827" s="301"/>
      <c r="W827" s="301"/>
      <c r="X827" s="301"/>
      <c r="Y827" s="301"/>
      <c r="Z827" s="301"/>
      <c r="AA827" s="301"/>
      <c r="AB827" s="301"/>
      <c r="AC827" s="301"/>
      <c r="AD827" s="301"/>
      <c r="AE827" s="408"/>
      <c r="AF827" s="409"/>
      <c r="AG827" s="409"/>
      <c r="AH827" s="409"/>
      <c r="AI827" s="409"/>
      <c r="AJ827" s="409"/>
      <c r="AK827" s="409"/>
      <c r="AL827" s="409"/>
      <c r="AM827" s="409"/>
      <c r="AN827" s="409"/>
      <c r="AO827" s="409"/>
      <c r="AP827" s="409"/>
      <c r="AQ827" s="409"/>
      <c r="AR827" s="409"/>
      <c r="AS827" s="299"/>
    </row>
    <row r="828" spans="1:45" ht="15.5" outlineLevel="1">
      <c r="A828" s="521">
        <v>3</v>
      </c>
      <c r="B828" s="424" t="s">
        <v>97</v>
      </c>
      <c r="C828" s="288" t="s">
        <v>25</v>
      </c>
      <c r="D828" s="292"/>
      <c r="E828" s="292"/>
      <c r="F828" s="292"/>
      <c r="G828" s="292"/>
      <c r="H828" s="292"/>
      <c r="I828" s="292"/>
      <c r="J828" s="292"/>
      <c r="K828" s="292"/>
      <c r="L828" s="292"/>
      <c r="M828" s="292"/>
      <c r="N828" s="292"/>
      <c r="O828" s="292"/>
      <c r="P828" s="292"/>
      <c r="Q828" s="288"/>
      <c r="R828" s="292"/>
      <c r="S828" s="292"/>
      <c r="T828" s="292"/>
      <c r="U828" s="292"/>
      <c r="V828" s="292"/>
      <c r="W828" s="292"/>
      <c r="X828" s="292"/>
      <c r="Y828" s="292"/>
      <c r="Z828" s="292"/>
      <c r="AA828" s="292"/>
      <c r="AB828" s="292"/>
      <c r="AC828" s="292"/>
      <c r="AD828" s="292"/>
      <c r="AE828" s="406"/>
      <c r="AF828" s="406"/>
      <c r="AG828" s="406"/>
      <c r="AH828" s="406"/>
      <c r="AI828" s="406"/>
      <c r="AJ828" s="406"/>
      <c r="AK828" s="406"/>
      <c r="AL828" s="406"/>
      <c r="AM828" s="406"/>
      <c r="AN828" s="406"/>
      <c r="AO828" s="406"/>
      <c r="AP828" s="406"/>
      <c r="AQ828" s="406"/>
      <c r="AR828" s="406"/>
      <c r="AS828" s="293">
        <f>SUM(AE828:AR828)</f>
        <v>0</v>
      </c>
    </row>
    <row r="829" spans="1:45" ht="15.5" outlineLevel="1">
      <c r="A829" s="521"/>
      <c r="B829" s="291" t="s">
        <v>341</v>
      </c>
      <c r="C829" s="288" t="s">
        <v>163</v>
      </c>
      <c r="D829" s="292"/>
      <c r="E829" s="292"/>
      <c r="F829" s="292"/>
      <c r="G829" s="292"/>
      <c r="H829" s="292"/>
      <c r="I829" s="292"/>
      <c r="J829" s="292"/>
      <c r="K829" s="292"/>
      <c r="L829" s="292"/>
      <c r="M829" s="292"/>
      <c r="N829" s="292"/>
      <c r="O829" s="292"/>
      <c r="P829" s="292"/>
      <c r="Q829" s="464"/>
      <c r="R829" s="292"/>
      <c r="S829" s="292"/>
      <c r="T829" s="292"/>
      <c r="U829" s="292"/>
      <c r="V829" s="292"/>
      <c r="W829" s="292"/>
      <c r="X829" s="292"/>
      <c r="Y829" s="292"/>
      <c r="Z829" s="292"/>
      <c r="AA829" s="292"/>
      <c r="AB829" s="292"/>
      <c r="AC829" s="292"/>
      <c r="AD829" s="292"/>
      <c r="AE829" s="407">
        <f>AE828</f>
        <v>0</v>
      </c>
      <c r="AF829" s="407">
        <f t="shared" ref="AF829" si="2350">AF828</f>
        <v>0</v>
      </c>
      <c r="AG829" s="407">
        <f t="shared" ref="AG829" si="2351">AG828</f>
        <v>0</v>
      </c>
      <c r="AH829" s="407">
        <f t="shared" ref="AH829" si="2352">AH828</f>
        <v>0</v>
      </c>
      <c r="AI829" s="407">
        <f t="shared" ref="AI829" si="2353">AI828</f>
        <v>0</v>
      </c>
      <c r="AJ829" s="407">
        <f t="shared" ref="AJ829" si="2354">AJ828</f>
        <v>0</v>
      </c>
      <c r="AK829" s="407">
        <f t="shared" ref="AK829" si="2355">AK828</f>
        <v>0</v>
      </c>
      <c r="AL829" s="407">
        <f t="shared" ref="AL829" si="2356">AL828</f>
        <v>0</v>
      </c>
      <c r="AM829" s="407">
        <f t="shared" ref="AM829" si="2357">AM828</f>
        <v>0</v>
      </c>
      <c r="AN829" s="407">
        <f t="shared" ref="AN829" si="2358">AN828</f>
        <v>0</v>
      </c>
      <c r="AO829" s="407">
        <f t="shared" ref="AO829" si="2359">AO828</f>
        <v>0</v>
      </c>
      <c r="AP829" s="407">
        <f t="shared" ref="AP829" si="2360">AP828</f>
        <v>0</v>
      </c>
      <c r="AQ829" s="407">
        <f t="shared" ref="AQ829" si="2361">AQ828</f>
        <v>0</v>
      </c>
      <c r="AR829" s="407">
        <f t="shared" ref="AR829" si="2362">AR828</f>
        <v>0</v>
      </c>
      <c r="AS829" s="294"/>
    </row>
    <row r="830" spans="1:45" ht="15.5" outlineLevel="1">
      <c r="A830" s="521"/>
      <c r="B830" s="291"/>
      <c r="C830" s="302"/>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c r="AE830" s="408"/>
      <c r="AF830" s="408"/>
      <c r="AG830" s="408"/>
      <c r="AH830" s="408"/>
      <c r="AI830" s="408"/>
      <c r="AJ830" s="408"/>
      <c r="AK830" s="408"/>
      <c r="AL830" s="408"/>
      <c r="AM830" s="408"/>
      <c r="AN830" s="408"/>
      <c r="AO830" s="408"/>
      <c r="AP830" s="408"/>
      <c r="AQ830" s="408"/>
      <c r="AR830" s="408"/>
      <c r="AS830" s="303"/>
    </row>
    <row r="831" spans="1:45" ht="15.5" outlineLevel="1">
      <c r="A831" s="521">
        <v>4</v>
      </c>
      <c r="B831" s="509" t="s">
        <v>655</v>
      </c>
      <c r="C831" s="288" t="s">
        <v>25</v>
      </c>
      <c r="D831" s="292"/>
      <c r="E831" s="292"/>
      <c r="F831" s="292"/>
      <c r="G831" s="292"/>
      <c r="H831" s="292"/>
      <c r="I831" s="292"/>
      <c r="J831" s="292"/>
      <c r="K831" s="292"/>
      <c r="L831" s="292"/>
      <c r="M831" s="292"/>
      <c r="N831" s="292"/>
      <c r="O831" s="292"/>
      <c r="P831" s="292"/>
      <c r="Q831" s="288"/>
      <c r="R831" s="292"/>
      <c r="S831" s="292"/>
      <c r="T831" s="292"/>
      <c r="U831" s="292"/>
      <c r="V831" s="292"/>
      <c r="W831" s="292"/>
      <c r="X831" s="292"/>
      <c r="Y831" s="292"/>
      <c r="Z831" s="292"/>
      <c r="AA831" s="292"/>
      <c r="AB831" s="292"/>
      <c r="AC831" s="292"/>
      <c r="AD831" s="292"/>
      <c r="AE831" s="411"/>
      <c r="AF831" s="411"/>
      <c r="AG831" s="411"/>
      <c r="AH831" s="411"/>
      <c r="AI831" s="411"/>
      <c r="AJ831" s="411"/>
      <c r="AK831" s="411"/>
      <c r="AL831" s="406"/>
      <c r="AM831" s="406"/>
      <c r="AN831" s="406"/>
      <c r="AO831" s="406"/>
      <c r="AP831" s="406"/>
      <c r="AQ831" s="406"/>
      <c r="AR831" s="406"/>
      <c r="AS831" s="293">
        <f>SUM(AE831:AR831)</f>
        <v>0</v>
      </c>
    </row>
    <row r="832" spans="1:45" ht="15.5" outlineLevel="1">
      <c r="A832" s="521"/>
      <c r="B832" s="291" t="s">
        <v>341</v>
      </c>
      <c r="C832" s="288" t="s">
        <v>163</v>
      </c>
      <c r="D832" s="292"/>
      <c r="E832" s="292"/>
      <c r="F832" s="292"/>
      <c r="G832" s="292"/>
      <c r="H832" s="292"/>
      <c r="I832" s="292"/>
      <c r="J832" s="292"/>
      <c r="K832" s="292"/>
      <c r="L832" s="292"/>
      <c r="M832" s="292"/>
      <c r="N832" s="292"/>
      <c r="O832" s="292"/>
      <c r="P832" s="292"/>
      <c r="Q832" s="464"/>
      <c r="R832" s="292"/>
      <c r="S832" s="292"/>
      <c r="T832" s="292"/>
      <c r="U832" s="292"/>
      <c r="V832" s="292"/>
      <c r="W832" s="292"/>
      <c r="X832" s="292"/>
      <c r="Y832" s="292"/>
      <c r="Z832" s="292"/>
      <c r="AA832" s="292"/>
      <c r="AB832" s="292"/>
      <c r="AC832" s="292"/>
      <c r="AD832" s="292"/>
      <c r="AE832" s="407">
        <f>AE831</f>
        <v>0</v>
      </c>
      <c r="AF832" s="407">
        <f t="shared" ref="AF832" si="2363">AF831</f>
        <v>0</v>
      </c>
      <c r="AG832" s="407">
        <f t="shared" ref="AG832" si="2364">AG831</f>
        <v>0</v>
      </c>
      <c r="AH832" s="407">
        <f t="shared" ref="AH832" si="2365">AH831</f>
        <v>0</v>
      </c>
      <c r="AI832" s="407">
        <f t="shared" ref="AI832" si="2366">AI831</f>
        <v>0</v>
      </c>
      <c r="AJ832" s="407">
        <f t="shared" ref="AJ832" si="2367">AJ831</f>
        <v>0</v>
      </c>
      <c r="AK832" s="407">
        <f t="shared" ref="AK832" si="2368">AK831</f>
        <v>0</v>
      </c>
      <c r="AL832" s="407">
        <f t="shared" ref="AL832" si="2369">AL831</f>
        <v>0</v>
      </c>
      <c r="AM832" s="407">
        <f t="shared" ref="AM832" si="2370">AM831</f>
        <v>0</v>
      </c>
      <c r="AN832" s="407">
        <f t="shared" ref="AN832" si="2371">AN831</f>
        <v>0</v>
      </c>
      <c r="AO832" s="407">
        <f t="shared" ref="AO832" si="2372">AO831</f>
        <v>0</v>
      </c>
      <c r="AP832" s="407">
        <f t="shared" ref="AP832" si="2373">AP831</f>
        <v>0</v>
      </c>
      <c r="AQ832" s="407">
        <f t="shared" ref="AQ832" si="2374">AQ831</f>
        <v>0</v>
      </c>
      <c r="AR832" s="407">
        <f t="shared" ref="AR832" si="2375">AR831</f>
        <v>0</v>
      </c>
      <c r="AS832" s="294"/>
    </row>
    <row r="833" spans="1:45" ht="15.5" outlineLevel="1">
      <c r="A833" s="521"/>
      <c r="B833" s="291"/>
      <c r="C833" s="302"/>
      <c r="D833" s="301"/>
      <c r="E833" s="301"/>
      <c r="F833" s="301"/>
      <c r="G833" s="301"/>
      <c r="H833" s="301"/>
      <c r="I833" s="301"/>
      <c r="J833" s="301"/>
      <c r="K833" s="301"/>
      <c r="L833" s="301"/>
      <c r="M833" s="301"/>
      <c r="N833" s="301"/>
      <c r="O833" s="301"/>
      <c r="P833" s="301"/>
      <c r="Q833" s="288"/>
      <c r="R833" s="301"/>
      <c r="S833" s="301"/>
      <c r="T833" s="301"/>
      <c r="U833" s="301"/>
      <c r="V833" s="301"/>
      <c r="W833" s="301"/>
      <c r="X833" s="301"/>
      <c r="Y833" s="301"/>
      <c r="Z833" s="301"/>
      <c r="AA833" s="301"/>
      <c r="AB833" s="301"/>
      <c r="AC833" s="301"/>
      <c r="AD833" s="301"/>
      <c r="AE833" s="408"/>
      <c r="AF833" s="408"/>
      <c r="AG833" s="408"/>
      <c r="AH833" s="408"/>
      <c r="AI833" s="408"/>
      <c r="AJ833" s="408"/>
      <c r="AK833" s="408"/>
      <c r="AL833" s="408"/>
      <c r="AM833" s="408"/>
      <c r="AN833" s="408"/>
      <c r="AO833" s="408"/>
      <c r="AP833" s="408"/>
      <c r="AQ833" s="408"/>
      <c r="AR833" s="408"/>
      <c r="AS833" s="303"/>
    </row>
    <row r="834" spans="1:45" ht="15.75" customHeight="1" outlineLevel="1">
      <c r="A834" s="521">
        <v>5</v>
      </c>
      <c r="B834" s="424" t="s">
        <v>98</v>
      </c>
      <c r="C834" s="288" t="s">
        <v>25</v>
      </c>
      <c r="D834" s="292"/>
      <c r="E834" s="292"/>
      <c r="F834" s="292"/>
      <c r="G834" s="292"/>
      <c r="H834" s="292"/>
      <c r="I834" s="292"/>
      <c r="J834" s="292"/>
      <c r="K834" s="292"/>
      <c r="L834" s="292"/>
      <c r="M834" s="292"/>
      <c r="N834" s="292"/>
      <c r="O834" s="292"/>
      <c r="P834" s="292"/>
      <c r="Q834" s="288"/>
      <c r="R834" s="292"/>
      <c r="S834" s="292"/>
      <c r="T834" s="292"/>
      <c r="U834" s="292"/>
      <c r="V834" s="292"/>
      <c r="W834" s="292"/>
      <c r="X834" s="292"/>
      <c r="Y834" s="292"/>
      <c r="Z834" s="292"/>
      <c r="AA834" s="292"/>
      <c r="AB834" s="292"/>
      <c r="AC834" s="292"/>
      <c r="AD834" s="292"/>
      <c r="AE834" s="411"/>
      <c r="AF834" s="411"/>
      <c r="AG834" s="411"/>
      <c r="AH834" s="411"/>
      <c r="AI834" s="411"/>
      <c r="AJ834" s="411"/>
      <c r="AK834" s="411"/>
      <c r="AL834" s="406"/>
      <c r="AM834" s="406"/>
      <c r="AN834" s="406"/>
      <c r="AO834" s="406"/>
      <c r="AP834" s="406"/>
      <c r="AQ834" s="406"/>
      <c r="AR834" s="406"/>
      <c r="AS834" s="293">
        <f>SUM(AE834:AR834)</f>
        <v>0</v>
      </c>
    </row>
    <row r="835" spans="1:45" ht="20.25" customHeight="1" outlineLevel="1">
      <c r="A835" s="521"/>
      <c r="B835" s="291" t="s">
        <v>341</v>
      </c>
      <c r="C835" s="288" t="s">
        <v>163</v>
      </c>
      <c r="D835" s="292"/>
      <c r="E835" s="292"/>
      <c r="F835" s="292"/>
      <c r="G835" s="292"/>
      <c r="H835" s="292"/>
      <c r="I835" s="292"/>
      <c r="J835" s="292"/>
      <c r="K835" s="292"/>
      <c r="L835" s="292"/>
      <c r="M835" s="292"/>
      <c r="N835" s="292"/>
      <c r="O835" s="292"/>
      <c r="P835" s="292"/>
      <c r="Q835" s="464"/>
      <c r="R835" s="292"/>
      <c r="S835" s="292"/>
      <c r="T835" s="292"/>
      <c r="U835" s="292"/>
      <c r="V835" s="292"/>
      <c r="W835" s="292"/>
      <c r="X835" s="292"/>
      <c r="Y835" s="292"/>
      <c r="Z835" s="292"/>
      <c r="AA835" s="292"/>
      <c r="AB835" s="292"/>
      <c r="AC835" s="292"/>
      <c r="AD835" s="292"/>
      <c r="AE835" s="407">
        <f>AE834</f>
        <v>0</v>
      </c>
      <c r="AF835" s="407">
        <f t="shared" ref="AF835" si="2376">AF834</f>
        <v>0</v>
      </c>
      <c r="AG835" s="407">
        <f t="shared" ref="AG835" si="2377">AG834</f>
        <v>0</v>
      </c>
      <c r="AH835" s="407">
        <f t="shared" ref="AH835" si="2378">AH834</f>
        <v>0</v>
      </c>
      <c r="AI835" s="407">
        <f t="shared" ref="AI835" si="2379">AI834</f>
        <v>0</v>
      </c>
      <c r="AJ835" s="407">
        <f t="shared" ref="AJ835" si="2380">AJ834</f>
        <v>0</v>
      </c>
      <c r="AK835" s="407">
        <f t="shared" ref="AK835" si="2381">AK834</f>
        <v>0</v>
      </c>
      <c r="AL835" s="407">
        <f t="shared" ref="AL835" si="2382">AL834</f>
        <v>0</v>
      </c>
      <c r="AM835" s="407">
        <f t="shared" ref="AM835" si="2383">AM834</f>
        <v>0</v>
      </c>
      <c r="AN835" s="407">
        <f t="shared" ref="AN835" si="2384">AN834</f>
        <v>0</v>
      </c>
      <c r="AO835" s="407">
        <f t="shared" ref="AO835" si="2385">AO834</f>
        <v>0</v>
      </c>
      <c r="AP835" s="407">
        <f t="shared" ref="AP835" si="2386">AP834</f>
        <v>0</v>
      </c>
      <c r="AQ835" s="407">
        <f t="shared" ref="AQ835" si="2387">AQ834</f>
        <v>0</v>
      </c>
      <c r="AR835" s="407">
        <f t="shared" ref="AR835" si="2388">AR834</f>
        <v>0</v>
      </c>
      <c r="AS835" s="294"/>
    </row>
    <row r="836" spans="1:45" ht="15.5" outlineLevel="1">
      <c r="A836" s="521"/>
      <c r="B836" s="291"/>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418"/>
      <c r="AF836" s="419"/>
      <c r="AG836" s="419"/>
      <c r="AH836" s="419"/>
      <c r="AI836" s="419"/>
      <c r="AJ836" s="419"/>
      <c r="AK836" s="419"/>
      <c r="AL836" s="419"/>
      <c r="AM836" s="419"/>
      <c r="AN836" s="419"/>
      <c r="AO836" s="419"/>
      <c r="AP836" s="419"/>
      <c r="AQ836" s="419"/>
      <c r="AR836" s="419"/>
      <c r="AS836" s="294"/>
    </row>
    <row r="837" spans="1:45" ht="15.5" outlineLevel="1">
      <c r="A837" s="521"/>
      <c r="B837" s="316" t="s">
        <v>494</v>
      </c>
      <c r="C837" s="286"/>
      <c r="D837" s="286"/>
      <c r="E837" s="286"/>
      <c r="F837" s="286"/>
      <c r="G837" s="286"/>
      <c r="H837" s="286"/>
      <c r="I837" s="286"/>
      <c r="J837" s="286"/>
      <c r="K837" s="286"/>
      <c r="L837" s="286"/>
      <c r="M837" s="286"/>
      <c r="N837" s="286"/>
      <c r="O837" s="286"/>
      <c r="P837" s="286"/>
      <c r="Q837" s="287"/>
      <c r="R837" s="286"/>
      <c r="S837" s="286"/>
      <c r="T837" s="286"/>
      <c r="U837" s="286"/>
      <c r="V837" s="286"/>
      <c r="W837" s="286"/>
      <c r="X837" s="286"/>
      <c r="Y837" s="286"/>
      <c r="Z837" s="286"/>
      <c r="AA837" s="286"/>
      <c r="AB837" s="286"/>
      <c r="AC837" s="286"/>
      <c r="AD837" s="286"/>
      <c r="AE837" s="410"/>
      <c r="AF837" s="410"/>
      <c r="AG837" s="410"/>
      <c r="AH837" s="410"/>
      <c r="AI837" s="410"/>
      <c r="AJ837" s="410"/>
      <c r="AK837" s="410"/>
      <c r="AL837" s="410"/>
      <c r="AM837" s="410"/>
      <c r="AN837" s="410"/>
      <c r="AO837" s="410"/>
      <c r="AP837" s="410"/>
      <c r="AQ837" s="410"/>
      <c r="AR837" s="410"/>
      <c r="AS837" s="289"/>
    </row>
    <row r="838" spans="1:45" ht="15.5" outlineLevel="1">
      <c r="A838" s="521">
        <v>6</v>
      </c>
      <c r="B838" s="424" t="s">
        <v>99</v>
      </c>
      <c r="C838" s="288" t="s">
        <v>25</v>
      </c>
      <c r="D838" s="292"/>
      <c r="E838" s="292"/>
      <c r="F838" s="292"/>
      <c r="G838" s="292"/>
      <c r="H838" s="292"/>
      <c r="I838" s="292"/>
      <c r="J838" s="292"/>
      <c r="K838" s="292"/>
      <c r="L838" s="292"/>
      <c r="M838" s="292"/>
      <c r="N838" s="292"/>
      <c r="O838" s="292"/>
      <c r="P838" s="292"/>
      <c r="Q838" s="292">
        <v>12</v>
      </c>
      <c r="R838" s="292"/>
      <c r="S838" s="292"/>
      <c r="T838" s="292"/>
      <c r="U838" s="292"/>
      <c r="V838" s="292"/>
      <c r="W838" s="292"/>
      <c r="X838" s="292"/>
      <c r="Y838" s="292"/>
      <c r="Z838" s="292"/>
      <c r="AA838" s="292"/>
      <c r="AB838" s="292"/>
      <c r="AC838" s="292"/>
      <c r="AD838" s="292"/>
      <c r="AE838" s="411"/>
      <c r="AF838" s="411"/>
      <c r="AG838" s="411"/>
      <c r="AH838" s="411"/>
      <c r="AI838" s="411"/>
      <c r="AJ838" s="411"/>
      <c r="AK838" s="411"/>
      <c r="AL838" s="411"/>
      <c r="AM838" s="411"/>
      <c r="AN838" s="411"/>
      <c r="AO838" s="411"/>
      <c r="AP838" s="411"/>
      <c r="AQ838" s="411"/>
      <c r="AR838" s="411"/>
      <c r="AS838" s="293">
        <f>SUM(AE838:AR838)</f>
        <v>0</v>
      </c>
    </row>
    <row r="839" spans="1:45" ht="15.5" outlineLevel="1">
      <c r="A839" s="521"/>
      <c r="B839" s="291" t="s">
        <v>341</v>
      </c>
      <c r="C839" s="288" t="s">
        <v>163</v>
      </c>
      <c r="D839" s="292"/>
      <c r="E839" s="292"/>
      <c r="F839" s="292"/>
      <c r="G839" s="292"/>
      <c r="H839" s="292"/>
      <c r="I839" s="292"/>
      <c r="J839" s="292"/>
      <c r="K839" s="292"/>
      <c r="L839" s="292"/>
      <c r="M839" s="292"/>
      <c r="N839" s="292"/>
      <c r="O839" s="292"/>
      <c r="P839" s="292"/>
      <c r="Q839" s="292">
        <f>Q838</f>
        <v>12</v>
      </c>
      <c r="R839" s="292"/>
      <c r="S839" s="292"/>
      <c r="T839" s="292"/>
      <c r="U839" s="292"/>
      <c r="V839" s="292"/>
      <c r="W839" s="292"/>
      <c r="X839" s="292"/>
      <c r="Y839" s="292"/>
      <c r="Z839" s="292"/>
      <c r="AA839" s="292"/>
      <c r="AB839" s="292"/>
      <c r="AC839" s="292"/>
      <c r="AD839" s="292"/>
      <c r="AE839" s="407">
        <f>AE838</f>
        <v>0</v>
      </c>
      <c r="AF839" s="407">
        <f t="shared" ref="AF839" si="2389">AF838</f>
        <v>0</v>
      </c>
      <c r="AG839" s="407">
        <f t="shared" ref="AG839" si="2390">AG838</f>
        <v>0</v>
      </c>
      <c r="AH839" s="407">
        <f t="shared" ref="AH839" si="2391">AH838</f>
        <v>0</v>
      </c>
      <c r="AI839" s="407">
        <f t="shared" ref="AI839" si="2392">AI838</f>
        <v>0</v>
      </c>
      <c r="AJ839" s="407">
        <f t="shared" ref="AJ839" si="2393">AJ838</f>
        <v>0</v>
      </c>
      <c r="AK839" s="407">
        <f t="shared" ref="AK839" si="2394">AK838</f>
        <v>0</v>
      </c>
      <c r="AL839" s="407">
        <f t="shared" ref="AL839" si="2395">AL838</f>
        <v>0</v>
      </c>
      <c r="AM839" s="407">
        <f t="shared" ref="AM839" si="2396">AM838</f>
        <v>0</v>
      </c>
      <c r="AN839" s="407">
        <f t="shared" ref="AN839" si="2397">AN838</f>
        <v>0</v>
      </c>
      <c r="AO839" s="407">
        <f t="shared" ref="AO839" si="2398">AO838</f>
        <v>0</v>
      </c>
      <c r="AP839" s="407">
        <f t="shared" ref="AP839" si="2399">AP838</f>
        <v>0</v>
      </c>
      <c r="AQ839" s="407">
        <f t="shared" ref="AQ839" si="2400">AQ838</f>
        <v>0</v>
      </c>
      <c r="AR839" s="407">
        <f t="shared" ref="AR839" si="2401">AR838</f>
        <v>0</v>
      </c>
      <c r="AS839" s="308"/>
    </row>
    <row r="840" spans="1:45" ht="15.5" outlineLevel="1">
      <c r="A840" s="521"/>
      <c r="B840" s="307"/>
      <c r="C840" s="309"/>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412"/>
      <c r="AF840" s="412"/>
      <c r="AG840" s="412"/>
      <c r="AH840" s="412"/>
      <c r="AI840" s="412"/>
      <c r="AJ840" s="412"/>
      <c r="AK840" s="412"/>
      <c r="AL840" s="412"/>
      <c r="AM840" s="412"/>
      <c r="AN840" s="412"/>
      <c r="AO840" s="412"/>
      <c r="AP840" s="412"/>
      <c r="AQ840" s="412"/>
      <c r="AR840" s="412"/>
      <c r="AS840" s="310"/>
    </row>
    <row r="841" spans="1:45" ht="15.5" outlineLevel="1">
      <c r="A841" s="521">
        <v>7</v>
      </c>
      <c r="B841" s="424" t="s">
        <v>100</v>
      </c>
      <c r="C841" s="288" t="s">
        <v>25</v>
      </c>
      <c r="D841" s="292"/>
      <c r="E841" s="292"/>
      <c r="F841" s="292"/>
      <c r="G841" s="292"/>
      <c r="H841" s="292"/>
      <c r="I841" s="292"/>
      <c r="J841" s="292"/>
      <c r="K841" s="292"/>
      <c r="L841" s="292"/>
      <c r="M841" s="292"/>
      <c r="N841" s="292"/>
      <c r="O841" s="292"/>
      <c r="P841" s="292"/>
      <c r="Q841" s="292">
        <v>12</v>
      </c>
      <c r="R841" s="292"/>
      <c r="S841" s="292"/>
      <c r="T841" s="292"/>
      <c r="U841" s="292"/>
      <c r="V841" s="292"/>
      <c r="W841" s="292"/>
      <c r="X841" s="292"/>
      <c r="Y841" s="292"/>
      <c r="Z841" s="292"/>
      <c r="AA841" s="292"/>
      <c r="AB841" s="292"/>
      <c r="AC841" s="292"/>
      <c r="AD841" s="292"/>
      <c r="AE841" s="411"/>
      <c r="AF841" s="411"/>
      <c r="AG841" s="411"/>
      <c r="AH841" s="411"/>
      <c r="AI841" s="411"/>
      <c r="AJ841" s="411"/>
      <c r="AK841" s="411"/>
      <c r="AL841" s="411"/>
      <c r="AM841" s="411"/>
      <c r="AN841" s="411"/>
      <c r="AO841" s="411"/>
      <c r="AP841" s="411"/>
      <c r="AQ841" s="411"/>
      <c r="AR841" s="411"/>
      <c r="AS841" s="293">
        <f>SUM(AE841:AR841)</f>
        <v>0</v>
      </c>
    </row>
    <row r="842" spans="1:45" ht="15.5" outlineLevel="1">
      <c r="A842" s="521"/>
      <c r="B842" s="291" t="s">
        <v>341</v>
      </c>
      <c r="C842" s="288" t="s">
        <v>163</v>
      </c>
      <c r="D842" s="292"/>
      <c r="E842" s="292"/>
      <c r="F842" s="292"/>
      <c r="G842" s="292"/>
      <c r="H842" s="292"/>
      <c r="I842" s="292"/>
      <c r="J842" s="292"/>
      <c r="K842" s="292"/>
      <c r="L842" s="292"/>
      <c r="M842" s="292"/>
      <c r="N842" s="292"/>
      <c r="O842" s="292"/>
      <c r="P842" s="292"/>
      <c r="Q842" s="292">
        <f>Q841</f>
        <v>12</v>
      </c>
      <c r="R842" s="292"/>
      <c r="S842" s="292"/>
      <c r="T842" s="292"/>
      <c r="U842" s="292"/>
      <c r="V842" s="292"/>
      <c r="W842" s="292"/>
      <c r="X842" s="292"/>
      <c r="Y842" s="292"/>
      <c r="Z842" s="292"/>
      <c r="AA842" s="292"/>
      <c r="AB842" s="292"/>
      <c r="AC842" s="292"/>
      <c r="AD842" s="292"/>
      <c r="AE842" s="407">
        <f>AE841</f>
        <v>0</v>
      </c>
      <c r="AF842" s="407">
        <f t="shared" ref="AF842" si="2402">AF841</f>
        <v>0</v>
      </c>
      <c r="AG842" s="407">
        <f t="shared" ref="AG842" si="2403">AG841</f>
        <v>0</v>
      </c>
      <c r="AH842" s="407">
        <f t="shared" ref="AH842" si="2404">AH841</f>
        <v>0</v>
      </c>
      <c r="AI842" s="407">
        <f t="shared" ref="AI842" si="2405">AI841</f>
        <v>0</v>
      </c>
      <c r="AJ842" s="407">
        <f t="shared" ref="AJ842" si="2406">AJ841</f>
        <v>0</v>
      </c>
      <c r="AK842" s="407">
        <f t="shared" ref="AK842" si="2407">AK841</f>
        <v>0</v>
      </c>
      <c r="AL842" s="407">
        <f t="shared" ref="AL842" si="2408">AL841</f>
        <v>0</v>
      </c>
      <c r="AM842" s="407">
        <f t="shared" ref="AM842" si="2409">AM841</f>
        <v>0</v>
      </c>
      <c r="AN842" s="407">
        <f t="shared" ref="AN842" si="2410">AN841</f>
        <v>0</v>
      </c>
      <c r="AO842" s="407">
        <f t="shared" ref="AO842" si="2411">AO841</f>
        <v>0</v>
      </c>
      <c r="AP842" s="407">
        <f t="shared" ref="AP842" si="2412">AP841</f>
        <v>0</v>
      </c>
      <c r="AQ842" s="407">
        <f t="shared" ref="AQ842" si="2413">AQ841</f>
        <v>0</v>
      </c>
      <c r="AR842" s="407">
        <f t="shared" ref="AR842" si="2414">AR841</f>
        <v>0</v>
      </c>
      <c r="AS842" s="308"/>
    </row>
    <row r="843" spans="1:45" ht="15.5" outlineLevel="1">
      <c r="A843" s="521"/>
      <c r="B843" s="311"/>
      <c r="C843" s="309"/>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412"/>
      <c r="AF843" s="413"/>
      <c r="AG843" s="412"/>
      <c r="AH843" s="412"/>
      <c r="AI843" s="412"/>
      <c r="AJ843" s="412"/>
      <c r="AK843" s="412"/>
      <c r="AL843" s="412"/>
      <c r="AM843" s="412"/>
      <c r="AN843" s="412"/>
      <c r="AO843" s="412"/>
      <c r="AP843" s="412"/>
      <c r="AQ843" s="412"/>
      <c r="AR843" s="412"/>
      <c r="AS843" s="310"/>
    </row>
    <row r="844" spans="1:45" ht="15.5" outlineLevel="1">
      <c r="A844" s="521">
        <v>8</v>
      </c>
      <c r="B844" s="424" t="s">
        <v>101</v>
      </c>
      <c r="C844" s="288" t="s">
        <v>25</v>
      </c>
      <c r="D844" s="292"/>
      <c r="E844" s="292"/>
      <c r="F844" s="292"/>
      <c r="G844" s="292"/>
      <c r="H844" s="292"/>
      <c r="I844" s="292"/>
      <c r="J844" s="292"/>
      <c r="K844" s="292"/>
      <c r="L844" s="292"/>
      <c r="M844" s="292"/>
      <c r="N844" s="292"/>
      <c r="O844" s="292"/>
      <c r="P844" s="292"/>
      <c r="Q844" s="292">
        <v>12</v>
      </c>
      <c r="R844" s="292"/>
      <c r="S844" s="292"/>
      <c r="T844" s="292"/>
      <c r="U844" s="292"/>
      <c r="V844" s="292"/>
      <c r="W844" s="292"/>
      <c r="X844" s="292"/>
      <c r="Y844" s="292"/>
      <c r="Z844" s="292"/>
      <c r="AA844" s="292"/>
      <c r="AB844" s="292"/>
      <c r="AC844" s="292"/>
      <c r="AD844" s="292"/>
      <c r="AE844" s="411"/>
      <c r="AF844" s="411"/>
      <c r="AG844" s="411"/>
      <c r="AH844" s="411"/>
      <c r="AI844" s="411"/>
      <c r="AJ844" s="411"/>
      <c r="AK844" s="411"/>
      <c r="AL844" s="411"/>
      <c r="AM844" s="411"/>
      <c r="AN844" s="411"/>
      <c r="AO844" s="411"/>
      <c r="AP844" s="411"/>
      <c r="AQ844" s="411"/>
      <c r="AR844" s="411"/>
      <c r="AS844" s="293">
        <f>SUM(AE844:AR844)</f>
        <v>0</v>
      </c>
    </row>
    <row r="845" spans="1:45" ht="15.5" outlineLevel="1">
      <c r="A845" s="521"/>
      <c r="B845" s="291" t="s">
        <v>341</v>
      </c>
      <c r="C845" s="288" t="s">
        <v>163</v>
      </c>
      <c r="D845" s="292"/>
      <c r="E845" s="292"/>
      <c r="F845" s="292"/>
      <c r="G845" s="292"/>
      <c r="H845" s="292"/>
      <c r="I845" s="292"/>
      <c r="J845" s="292"/>
      <c r="K845" s="292"/>
      <c r="L845" s="292"/>
      <c r="M845" s="292"/>
      <c r="N845" s="292"/>
      <c r="O845" s="292"/>
      <c r="P845" s="292"/>
      <c r="Q845" s="292">
        <f>Q844</f>
        <v>12</v>
      </c>
      <c r="R845" s="292"/>
      <c r="S845" s="292"/>
      <c r="T845" s="292"/>
      <c r="U845" s="292"/>
      <c r="V845" s="292"/>
      <c r="W845" s="292"/>
      <c r="X845" s="292"/>
      <c r="Y845" s="292"/>
      <c r="Z845" s="292"/>
      <c r="AA845" s="292"/>
      <c r="AB845" s="292"/>
      <c r="AC845" s="292"/>
      <c r="AD845" s="292"/>
      <c r="AE845" s="407">
        <f>AE844</f>
        <v>0</v>
      </c>
      <c r="AF845" s="407">
        <f t="shared" ref="AF845" si="2415">AF844</f>
        <v>0</v>
      </c>
      <c r="AG845" s="407">
        <f t="shared" ref="AG845" si="2416">AG844</f>
        <v>0</v>
      </c>
      <c r="AH845" s="407">
        <f t="shared" ref="AH845" si="2417">AH844</f>
        <v>0</v>
      </c>
      <c r="AI845" s="407">
        <f t="shared" ref="AI845" si="2418">AI844</f>
        <v>0</v>
      </c>
      <c r="AJ845" s="407">
        <f t="shared" ref="AJ845" si="2419">AJ844</f>
        <v>0</v>
      </c>
      <c r="AK845" s="407">
        <f t="shared" ref="AK845" si="2420">AK844</f>
        <v>0</v>
      </c>
      <c r="AL845" s="407">
        <f t="shared" ref="AL845" si="2421">AL844</f>
        <v>0</v>
      </c>
      <c r="AM845" s="407">
        <f t="shared" ref="AM845" si="2422">AM844</f>
        <v>0</v>
      </c>
      <c r="AN845" s="407">
        <f t="shared" ref="AN845" si="2423">AN844</f>
        <v>0</v>
      </c>
      <c r="AO845" s="407">
        <f t="shared" ref="AO845" si="2424">AO844</f>
        <v>0</v>
      </c>
      <c r="AP845" s="407">
        <f t="shared" ref="AP845" si="2425">AP844</f>
        <v>0</v>
      </c>
      <c r="AQ845" s="407">
        <f t="shared" ref="AQ845" si="2426">AQ844</f>
        <v>0</v>
      </c>
      <c r="AR845" s="407">
        <f t="shared" ref="AR845" si="2427">AR844</f>
        <v>0</v>
      </c>
      <c r="AS845" s="308"/>
    </row>
    <row r="846" spans="1:45" ht="15.5" outlineLevel="1">
      <c r="A846" s="521"/>
      <c r="B846" s="311"/>
      <c r="C846" s="309"/>
      <c r="D846" s="313"/>
      <c r="E846" s="313"/>
      <c r="F846" s="313"/>
      <c r="G846" s="313"/>
      <c r="H846" s="313"/>
      <c r="I846" s="313"/>
      <c r="J846" s="313"/>
      <c r="K846" s="313"/>
      <c r="L846" s="313"/>
      <c r="M846" s="313"/>
      <c r="N846" s="313"/>
      <c r="O846" s="313"/>
      <c r="P846" s="313"/>
      <c r="Q846" s="288"/>
      <c r="R846" s="313"/>
      <c r="S846" s="313"/>
      <c r="T846" s="313"/>
      <c r="U846" s="313"/>
      <c r="V846" s="313"/>
      <c r="W846" s="313"/>
      <c r="X846" s="313"/>
      <c r="Y846" s="313"/>
      <c r="Z846" s="313"/>
      <c r="AA846" s="313"/>
      <c r="AB846" s="313"/>
      <c r="AC846" s="313"/>
      <c r="AD846" s="313"/>
      <c r="AE846" s="412"/>
      <c r="AF846" s="413"/>
      <c r="AG846" s="412"/>
      <c r="AH846" s="412"/>
      <c r="AI846" s="412"/>
      <c r="AJ846" s="412"/>
      <c r="AK846" s="412"/>
      <c r="AL846" s="412"/>
      <c r="AM846" s="412"/>
      <c r="AN846" s="412"/>
      <c r="AO846" s="412"/>
      <c r="AP846" s="412"/>
      <c r="AQ846" s="412"/>
      <c r="AR846" s="412"/>
      <c r="AS846" s="310"/>
    </row>
    <row r="847" spans="1:45" ht="15.5" outlineLevel="1">
      <c r="A847" s="521">
        <v>9</v>
      </c>
      <c r="B847" s="424" t="s">
        <v>102</v>
      </c>
      <c r="C847" s="288" t="s">
        <v>25</v>
      </c>
      <c r="D847" s="292"/>
      <c r="E847" s="292"/>
      <c r="F847" s="292"/>
      <c r="G847" s="292"/>
      <c r="H847" s="292"/>
      <c r="I847" s="292"/>
      <c r="J847" s="292"/>
      <c r="K847" s="292"/>
      <c r="L847" s="292"/>
      <c r="M847" s="292"/>
      <c r="N847" s="292"/>
      <c r="O847" s="292"/>
      <c r="P847" s="292"/>
      <c r="Q847" s="292">
        <v>12</v>
      </c>
      <c r="R847" s="292"/>
      <c r="S847" s="292"/>
      <c r="T847" s="292"/>
      <c r="U847" s="292"/>
      <c r="V847" s="292"/>
      <c r="W847" s="292"/>
      <c r="X847" s="292"/>
      <c r="Y847" s="292"/>
      <c r="Z847" s="292"/>
      <c r="AA847" s="292"/>
      <c r="AB847" s="292"/>
      <c r="AC847" s="292"/>
      <c r="AD847" s="292"/>
      <c r="AE847" s="411"/>
      <c r="AF847" s="411"/>
      <c r="AG847" s="411"/>
      <c r="AH847" s="411"/>
      <c r="AI847" s="411"/>
      <c r="AJ847" s="411"/>
      <c r="AK847" s="411"/>
      <c r="AL847" s="411"/>
      <c r="AM847" s="411"/>
      <c r="AN847" s="411"/>
      <c r="AO847" s="411"/>
      <c r="AP847" s="411"/>
      <c r="AQ847" s="411"/>
      <c r="AR847" s="411"/>
      <c r="AS847" s="293">
        <f>SUM(AE847:AR847)</f>
        <v>0</v>
      </c>
    </row>
    <row r="848" spans="1:45" ht="15.5" outlineLevel="1">
      <c r="A848" s="521"/>
      <c r="B848" s="291" t="s">
        <v>341</v>
      </c>
      <c r="C848" s="288" t="s">
        <v>163</v>
      </c>
      <c r="D848" s="292"/>
      <c r="E848" s="292"/>
      <c r="F848" s="292"/>
      <c r="G848" s="292"/>
      <c r="H848" s="292"/>
      <c r="I848" s="292"/>
      <c r="J848" s="292"/>
      <c r="K848" s="292"/>
      <c r="L848" s="292"/>
      <c r="M848" s="292"/>
      <c r="N848" s="292"/>
      <c r="O848" s="292"/>
      <c r="P848" s="292"/>
      <c r="Q848" s="292">
        <f>Q847</f>
        <v>12</v>
      </c>
      <c r="R848" s="292"/>
      <c r="S848" s="292"/>
      <c r="T848" s="292"/>
      <c r="U848" s="292"/>
      <c r="V848" s="292"/>
      <c r="W848" s="292"/>
      <c r="X848" s="292"/>
      <c r="Y848" s="292"/>
      <c r="Z848" s="292"/>
      <c r="AA848" s="292"/>
      <c r="AB848" s="292"/>
      <c r="AC848" s="292"/>
      <c r="AD848" s="292"/>
      <c r="AE848" s="407">
        <f>AE847</f>
        <v>0</v>
      </c>
      <c r="AF848" s="407">
        <f t="shared" ref="AF848" si="2428">AF847</f>
        <v>0</v>
      </c>
      <c r="AG848" s="407">
        <f t="shared" ref="AG848" si="2429">AG847</f>
        <v>0</v>
      </c>
      <c r="AH848" s="407">
        <f t="shared" ref="AH848" si="2430">AH847</f>
        <v>0</v>
      </c>
      <c r="AI848" s="407">
        <f t="shared" ref="AI848" si="2431">AI847</f>
        <v>0</v>
      </c>
      <c r="AJ848" s="407">
        <f t="shared" ref="AJ848" si="2432">AJ847</f>
        <v>0</v>
      </c>
      <c r="AK848" s="407">
        <f t="shared" ref="AK848" si="2433">AK847</f>
        <v>0</v>
      </c>
      <c r="AL848" s="407">
        <f t="shared" ref="AL848" si="2434">AL847</f>
        <v>0</v>
      </c>
      <c r="AM848" s="407">
        <f t="shared" ref="AM848" si="2435">AM847</f>
        <v>0</v>
      </c>
      <c r="AN848" s="407">
        <f t="shared" ref="AN848" si="2436">AN847</f>
        <v>0</v>
      </c>
      <c r="AO848" s="407">
        <f t="shared" ref="AO848" si="2437">AO847</f>
        <v>0</v>
      </c>
      <c r="AP848" s="407">
        <f t="shared" ref="AP848" si="2438">AP847</f>
        <v>0</v>
      </c>
      <c r="AQ848" s="407">
        <f t="shared" ref="AQ848" si="2439">AQ847</f>
        <v>0</v>
      </c>
      <c r="AR848" s="407">
        <f t="shared" ref="AR848" si="2440">AR847</f>
        <v>0</v>
      </c>
      <c r="AS848" s="308"/>
    </row>
    <row r="849" spans="1:45" ht="15.5" outlineLevel="1">
      <c r="A849" s="521"/>
      <c r="B849" s="311"/>
      <c r="C849" s="309"/>
      <c r="D849" s="313"/>
      <c r="E849" s="313"/>
      <c r="F849" s="313"/>
      <c r="G849" s="313"/>
      <c r="H849" s="313"/>
      <c r="I849" s="313"/>
      <c r="J849" s="313"/>
      <c r="K849" s="313"/>
      <c r="L849" s="313"/>
      <c r="M849" s="313"/>
      <c r="N849" s="313"/>
      <c r="O849" s="313"/>
      <c r="P849" s="313"/>
      <c r="Q849" s="288"/>
      <c r="R849" s="313"/>
      <c r="S849" s="313"/>
      <c r="T849" s="313"/>
      <c r="U849" s="313"/>
      <c r="V849" s="313"/>
      <c r="W849" s="313"/>
      <c r="X849" s="313"/>
      <c r="Y849" s="313"/>
      <c r="Z849" s="313"/>
      <c r="AA849" s="313"/>
      <c r="AB849" s="313"/>
      <c r="AC849" s="313"/>
      <c r="AD849" s="313"/>
      <c r="AE849" s="412"/>
      <c r="AF849" s="412"/>
      <c r="AG849" s="412"/>
      <c r="AH849" s="412"/>
      <c r="AI849" s="412"/>
      <c r="AJ849" s="412"/>
      <c r="AK849" s="412"/>
      <c r="AL849" s="412"/>
      <c r="AM849" s="412"/>
      <c r="AN849" s="412"/>
      <c r="AO849" s="412"/>
      <c r="AP849" s="412"/>
      <c r="AQ849" s="412"/>
      <c r="AR849" s="412"/>
      <c r="AS849" s="310"/>
    </row>
    <row r="850" spans="1:45" ht="15.5" outlineLevel="1">
      <c r="A850" s="521">
        <v>10</v>
      </c>
      <c r="B850" s="424" t="s">
        <v>103</v>
      </c>
      <c r="C850" s="288" t="s">
        <v>25</v>
      </c>
      <c r="D850" s="292"/>
      <c r="E850" s="292"/>
      <c r="F850" s="292"/>
      <c r="G850" s="292"/>
      <c r="H850" s="292"/>
      <c r="I850" s="292"/>
      <c r="J850" s="292"/>
      <c r="K850" s="292"/>
      <c r="L850" s="292"/>
      <c r="M850" s="292"/>
      <c r="N850" s="292"/>
      <c r="O850" s="292"/>
      <c r="P850" s="292"/>
      <c r="Q850" s="292">
        <v>3</v>
      </c>
      <c r="R850" s="292"/>
      <c r="S850" s="292"/>
      <c r="T850" s="292"/>
      <c r="U850" s="292"/>
      <c r="V850" s="292"/>
      <c r="W850" s="292"/>
      <c r="X850" s="292"/>
      <c r="Y850" s="292"/>
      <c r="Z850" s="292"/>
      <c r="AA850" s="292"/>
      <c r="AB850" s="292"/>
      <c r="AC850" s="292"/>
      <c r="AD850" s="292"/>
      <c r="AE850" s="411"/>
      <c r="AF850" s="411"/>
      <c r="AG850" s="411"/>
      <c r="AH850" s="411"/>
      <c r="AI850" s="411"/>
      <c r="AJ850" s="411"/>
      <c r="AK850" s="411"/>
      <c r="AL850" s="411"/>
      <c r="AM850" s="411"/>
      <c r="AN850" s="411"/>
      <c r="AO850" s="411"/>
      <c r="AP850" s="411"/>
      <c r="AQ850" s="411"/>
      <c r="AR850" s="411"/>
      <c r="AS850" s="293">
        <f>SUM(AE850:AR850)</f>
        <v>0</v>
      </c>
    </row>
    <row r="851" spans="1:45" ht="15.5" outlineLevel="1">
      <c r="A851" s="521"/>
      <c r="B851" s="291" t="s">
        <v>341</v>
      </c>
      <c r="C851" s="288" t="s">
        <v>163</v>
      </c>
      <c r="D851" s="292"/>
      <c r="E851" s="292"/>
      <c r="F851" s="292"/>
      <c r="G851" s="292"/>
      <c r="H851" s="292"/>
      <c r="I851" s="292"/>
      <c r="J851" s="292"/>
      <c r="K851" s="292"/>
      <c r="L851" s="292"/>
      <c r="M851" s="292"/>
      <c r="N851" s="292"/>
      <c r="O851" s="292"/>
      <c r="P851" s="292"/>
      <c r="Q851" s="292">
        <f>Q850</f>
        <v>3</v>
      </c>
      <c r="R851" s="292"/>
      <c r="S851" s="292"/>
      <c r="T851" s="292"/>
      <c r="U851" s="292"/>
      <c r="V851" s="292"/>
      <c r="W851" s="292"/>
      <c r="X851" s="292"/>
      <c r="Y851" s="292"/>
      <c r="Z851" s="292"/>
      <c r="AA851" s="292"/>
      <c r="AB851" s="292"/>
      <c r="AC851" s="292"/>
      <c r="AD851" s="292"/>
      <c r="AE851" s="407">
        <f>AE850</f>
        <v>0</v>
      </c>
      <c r="AF851" s="407">
        <f t="shared" ref="AF851" si="2441">AF850</f>
        <v>0</v>
      </c>
      <c r="AG851" s="407">
        <f t="shared" ref="AG851" si="2442">AG850</f>
        <v>0</v>
      </c>
      <c r="AH851" s="407">
        <f t="shared" ref="AH851" si="2443">AH850</f>
        <v>0</v>
      </c>
      <c r="AI851" s="407">
        <f t="shared" ref="AI851" si="2444">AI850</f>
        <v>0</v>
      </c>
      <c r="AJ851" s="407">
        <f t="shared" ref="AJ851" si="2445">AJ850</f>
        <v>0</v>
      </c>
      <c r="AK851" s="407">
        <f t="shared" ref="AK851" si="2446">AK850</f>
        <v>0</v>
      </c>
      <c r="AL851" s="407">
        <f t="shared" ref="AL851" si="2447">AL850</f>
        <v>0</v>
      </c>
      <c r="AM851" s="407">
        <f t="shared" ref="AM851" si="2448">AM850</f>
        <v>0</v>
      </c>
      <c r="AN851" s="407">
        <f t="shared" ref="AN851" si="2449">AN850</f>
        <v>0</v>
      </c>
      <c r="AO851" s="407">
        <f t="shared" ref="AO851" si="2450">AO850</f>
        <v>0</v>
      </c>
      <c r="AP851" s="407">
        <f t="shared" ref="AP851" si="2451">AP850</f>
        <v>0</v>
      </c>
      <c r="AQ851" s="407">
        <f t="shared" ref="AQ851" si="2452">AQ850</f>
        <v>0</v>
      </c>
      <c r="AR851" s="407">
        <f t="shared" ref="AR851" si="2453">AR850</f>
        <v>0</v>
      </c>
      <c r="AS851" s="308"/>
    </row>
    <row r="852" spans="1:45" ht="15.5" outlineLevel="1">
      <c r="A852" s="521"/>
      <c r="B852" s="311"/>
      <c r="C852" s="309"/>
      <c r="D852" s="313"/>
      <c r="E852" s="313"/>
      <c r="F852" s="313"/>
      <c r="G852" s="313"/>
      <c r="H852" s="313"/>
      <c r="I852" s="313"/>
      <c r="J852" s="313"/>
      <c r="K852" s="313"/>
      <c r="L852" s="313"/>
      <c r="M852" s="313"/>
      <c r="N852" s="313"/>
      <c r="O852" s="313"/>
      <c r="P852" s="313"/>
      <c r="Q852" s="288"/>
      <c r="R852" s="313"/>
      <c r="S852" s="313"/>
      <c r="T852" s="313"/>
      <c r="U852" s="313"/>
      <c r="V852" s="313"/>
      <c r="W852" s="313"/>
      <c r="X852" s="313"/>
      <c r="Y852" s="313"/>
      <c r="Z852" s="313"/>
      <c r="AA852" s="313"/>
      <c r="AB852" s="313"/>
      <c r="AC852" s="313"/>
      <c r="AD852" s="313"/>
      <c r="AE852" s="412"/>
      <c r="AF852" s="413"/>
      <c r="AG852" s="412"/>
      <c r="AH852" s="412"/>
      <c r="AI852" s="412"/>
      <c r="AJ852" s="412"/>
      <c r="AK852" s="412"/>
      <c r="AL852" s="412"/>
      <c r="AM852" s="412"/>
      <c r="AN852" s="412"/>
      <c r="AO852" s="412"/>
      <c r="AP852" s="412"/>
      <c r="AQ852" s="412"/>
      <c r="AR852" s="412"/>
      <c r="AS852" s="310"/>
    </row>
    <row r="853" spans="1:45" ht="15.5" outlineLevel="1">
      <c r="A853" s="521"/>
      <c r="B853" s="285" t="s">
        <v>10</v>
      </c>
      <c r="C853" s="286"/>
      <c r="D853" s="286"/>
      <c r="E853" s="286"/>
      <c r="F853" s="286"/>
      <c r="G853" s="286"/>
      <c r="H853" s="286"/>
      <c r="I853" s="286"/>
      <c r="J853" s="286"/>
      <c r="K853" s="286"/>
      <c r="L853" s="286"/>
      <c r="M853" s="286"/>
      <c r="N853" s="286"/>
      <c r="O853" s="286"/>
      <c r="P853" s="286"/>
      <c r="Q853" s="287"/>
      <c r="R853" s="286"/>
      <c r="S853" s="286"/>
      <c r="T853" s="286"/>
      <c r="U853" s="286"/>
      <c r="V853" s="286"/>
      <c r="W853" s="286"/>
      <c r="X853" s="286"/>
      <c r="Y853" s="286"/>
      <c r="Z853" s="286"/>
      <c r="AA853" s="286"/>
      <c r="AB853" s="286"/>
      <c r="AC853" s="286"/>
      <c r="AD853" s="286"/>
      <c r="AE853" s="410"/>
      <c r="AF853" s="410"/>
      <c r="AG853" s="410"/>
      <c r="AH853" s="410"/>
      <c r="AI853" s="410"/>
      <c r="AJ853" s="410"/>
      <c r="AK853" s="410"/>
      <c r="AL853" s="410"/>
      <c r="AM853" s="410"/>
      <c r="AN853" s="410"/>
      <c r="AO853" s="410"/>
      <c r="AP853" s="410"/>
      <c r="AQ853" s="410"/>
      <c r="AR853" s="410"/>
      <c r="AS853" s="289"/>
    </row>
    <row r="854" spans="1:45" ht="31" outlineLevel="1">
      <c r="A854" s="521">
        <v>11</v>
      </c>
      <c r="B854" s="424" t="s">
        <v>104</v>
      </c>
      <c r="C854" s="288" t="s">
        <v>25</v>
      </c>
      <c r="D854" s="292"/>
      <c r="E854" s="292"/>
      <c r="F854" s="292"/>
      <c r="G854" s="292"/>
      <c r="H854" s="292"/>
      <c r="I854" s="292"/>
      <c r="J854" s="292"/>
      <c r="K854" s="292"/>
      <c r="L854" s="292"/>
      <c r="M854" s="292"/>
      <c r="N854" s="292"/>
      <c r="O854" s="292"/>
      <c r="P854" s="292"/>
      <c r="Q854" s="292">
        <v>12</v>
      </c>
      <c r="R854" s="292"/>
      <c r="S854" s="292"/>
      <c r="T854" s="292"/>
      <c r="U854" s="292"/>
      <c r="V854" s="292"/>
      <c r="W854" s="292"/>
      <c r="X854" s="292"/>
      <c r="Y854" s="292"/>
      <c r="Z854" s="292"/>
      <c r="AA854" s="292"/>
      <c r="AB854" s="292"/>
      <c r="AC854" s="292"/>
      <c r="AD854" s="292"/>
      <c r="AE854" s="422"/>
      <c r="AF854" s="411"/>
      <c r="AG854" s="411"/>
      <c r="AH854" s="411"/>
      <c r="AI854" s="411"/>
      <c r="AJ854" s="411"/>
      <c r="AK854" s="411"/>
      <c r="AL854" s="411"/>
      <c r="AM854" s="411"/>
      <c r="AN854" s="411"/>
      <c r="AO854" s="411"/>
      <c r="AP854" s="411"/>
      <c r="AQ854" s="411"/>
      <c r="AR854" s="411"/>
      <c r="AS854" s="293">
        <f>SUM(AE854:AR854)</f>
        <v>0</v>
      </c>
    </row>
    <row r="855" spans="1:45" ht="15.5" outlineLevel="1">
      <c r="A855" s="521"/>
      <c r="B855" s="291" t="s">
        <v>341</v>
      </c>
      <c r="C855" s="288" t="s">
        <v>163</v>
      </c>
      <c r="D855" s="292"/>
      <c r="E855" s="292"/>
      <c r="F855" s="292"/>
      <c r="G855" s="292"/>
      <c r="H855" s="292"/>
      <c r="I855" s="292"/>
      <c r="J855" s="292"/>
      <c r="K855" s="292"/>
      <c r="L855" s="292"/>
      <c r="M855" s="292"/>
      <c r="N855" s="292"/>
      <c r="O855" s="292"/>
      <c r="P855" s="292"/>
      <c r="Q855" s="292">
        <f>Q854</f>
        <v>12</v>
      </c>
      <c r="R855" s="292"/>
      <c r="S855" s="292"/>
      <c r="T855" s="292"/>
      <c r="U855" s="292"/>
      <c r="V855" s="292"/>
      <c r="W855" s="292"/>
      <c r="X855" s="292"/>
      <c r="Y855" s="292"/>
      <c r="Z855" s="292"/>
      <c r="AA855" s="292"/>
      <c r="AB855" s="292"/>
      <c r="AC855" s="292"/>
      <c r="AD855" s="292"/>
      <c r="AE855" s="407">
        <f>AE854</f>
        <v>0</v>
      </c>
      <c r="AF855" s="407">
        <f t="shared" ref="AF855" si="2454">AF854</f>
        <v>0</v>
      </c>
      <c r="AG855" s="407">
        <f t="shared" ref="AG855" si="2455">AG854</f>
        <v>0</v>
      </c>
      <c r="AH855" s="407">
        <f t="shared" ref="AH855" si="2456">AH854</f>
        <v>0</v>
      </c>
      <c r="AI855" s="407">
        <f t="shared" ref="AI855" si="2457">AI854</f>
        <v>0</v>
      </c>
      <c r="AJ855" s="407">
        <f t="shared" ref="AJ855" si="2458">AJ854</f>
        <v>0</v>
      </c>
      <c r="AK855" s="407">
        <f t="shared" ref="AK855" si="2459">AK854</f>
        <v>0</v>
      </c>
      <c r="AL855" s="407">
        <f t="shared" ref="AL855" si="2460">AL854</f>
        <v>0</v>
      </c>
      <c r="AM855" s="407">
        <f t="shared" ref="AM855" si="2461">AM854</f>
        <v>0</v>
      </c>
      <c r="AN855" s="407">
        <f t="shared" ref="AN855" si="2462">AN854</f>
        <v>0</v>
      </c>
      <c r="AO855" s="407">
        <f t="shared" ref="AO855" si="2463">AO854</f>
        <v>0</v>
      </c>
      <c r="AP855" s="407">
        <f t="shared" ref="AP855" si="2464">AP854</f>
        <v>0</v>
      </c>
      <c r="AQ855" s="407">
        <f t="shared" ref="AQ855" si="2465">AQ854</f>
        <v>0</v>
      </c>
      <c r="AR855" s="407">
        <f t="shared" ref="AR855" si="2466">AR854</f>
        <v>0</v>
      </c>
      <c r="AS855" s="294"/>
    </row>
    <row r="856" spans="1:45" ht="15.5" outlineLevel="1">
      <c r="A856" s="521"/>
      <c r="B856" s="312"/>
      <c r="C856" s="302"/>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408"/>
      <c r="AF856" s="417"/>
      <c r="AG856" s="417"/>
      <c r="AH856" s="417"/>
      <c r="AI856" s="417"/>
      <c r="AJ856" s="417"/>
      <c r="AK856" s="417"/>
      <c r="AL856" s="417"/>
      <c r="AM856" s="417"/>
      <c r="AN856" s="417"/>
      <c r="AO856" s="417"/>
      <c r="AP856" s="417"/>
      <c r="AQ856" s="417"/>
      <c r="AR856" s="417"/>
      <c r="AS856" s="303"/>
    </row>
    <row r="857" spans="1:45" ht="31" outlineLevel="1">
      <c r="A857" s="521">
        <v>12</v>
      </c>
      <c r="B857" s="424" t="s">
        <v>105</v>
      </c>
      <c r="C857" s="288" t="s">
        <v>25</v>
      </c>
      <c r="D857" s="292"/>
      <c r="E857" s="292"/>
      <c r="F857" s="292"/>
      <c r="G857" s="292"/>
      <c r="H857" s="292"/>
      <c r="I857" s="292"/>
      <c r="J857" s="292"/>
      <c r="K857" s="292"/>
      <c r="L857" s="292"/>
      <c r="M857" s="292"/>
      <c r="N857" s="292"/>
      <c r="O857" s="292"/>
      <c r="P857" s="292"/>
      <c r="Q857" s="292">
        <v>12</v>
      </c>
      <c r="R857" s="292"/>
      <c r="S857" s="292"/>
      <c r="T857" s="292"/>
      <c r="U857" s="292"/>
      <c r="V857" s="292"/>
      <c r="W857" s="292"/>
      <c r="X857" s="292"/>
      <c r="Y857" s="292"/>
      <c r="Z857" s="292"/>
      <c r="AA857" s="292"/>
      <c r="AB857" s="292"/>
      <c r="AC857" s="292"/>
      <c r="AD857" s="292"/>
      <c r="AE857" s="406"/>
      <c r="AF857" s="411"/>
      <c r="AG857" s="411"/>
      <c r="AH857" s="411"/>
      <c r="AI857" s="411"/>
      <c r="AJ857" s="411"/>
      <c r="AK857" s="411"/>
      <c r="AL857" s="411"/>
      <c r="AM857" s="411"/>
      <c r="AN857" s="411"/>
      <c r="AO857" s="411"/>
      <c r="AP857" s="411"/>
      <c r="AQ857" s="411"/>
      <c r="AR857" s="411"/>
      <c r="AS857" s="293">
        <f>SUM(AE857:AR857)</f>
        <v>0</v>
      </c>
    </row>
    <row r="858" spans="1:45" ht="15.5" outlineLevel="1">
      <c r="A858" s="521"/>
      <c r="B858" s="291" t="s">
        <v>341</v>
      </c>
      <c r="C858" s="288" t="s">
        <v>163</v>
      </c>
      <c r="D858" s="292"/>
      <c r="E858" s="292"/>
      <c r="F858" s="292"/>
      <c r="G858" s="292"/>
      <c r="H858" s="292"/>
      <c r="I858" s="292"/>
      <c r="J858" s="292"/>
      <c r="K858" s="292"/>
      <c r="L858" s="292"/>
      <c r="M858" s="292"/>
      <c r="N858" s="292"/>
      <c r="O858" s="292"/>
      <c r="P858" s="292"/>
      <c r="Q858" s="292">
        <f>Q857</f>
        <v>12</v>
      </c>
      <c r="R858" s="292"/>
      <c r="S858" s="292"/>
      <c r="T858" s="292"/>
      <c r="U858" s="292"/>
      <c r="V858" s="292"/>
      <c r="W858" s="292"/>
      <c r="X858" s="292"/>
      <c r="Y858" s="292"/>
      <c r="Z858" s="292"/>
      <c r="AA858" s="292"/>
      <c r="AB858" s="292"/>
      <c r="AC858" s="292"/>
      <c r="AD858" s="292"/>
      <c r="AE858" s="407">
        <f>AE857</f>
        <v>0</v>
      </c>
      <c r="AF858" s="407">
        <f t="shared" ref="AF858" si="2467">AF857</f>
        <v>0</v>
      </c>
      <c r="AG858" s="407">
        <f t="shared" ref="AG858" si="2468">AG857</f>
        <v>0</v>
      </c>
      <c r="AH858" s="407">
        <f t="shared" ref="AH858" si="2469">AH857</f>
        <v>0</v>
      </c>
      <c r="AI858" s="407">
        <f t="shared" ref="AI858" si="2470">AI857</f>
        <v>0</v>
      </c>
      <c r="AJ858" s="407">
        <f t="shared" ref="AJ858" si="2471">AJ857</f>
        <v>0</v>
      </c>
      <c r="AK858" s="407">
        <f t="shared" ref="AK858" si="2472">AK857</f>
        <v>0</v>
      </c>
      <c r="AL858" s="407">
        <f t="shared" ref="AL858" si="2473">AL857</f>
        <v>0</v>
      </c>
      <c r="AM858" s="407">
        <f t="shared" ref="AM858" si="2474">AM857</f>
        <v>0</v>
      </c>
      <c r="AN858" s="407">
        <f t="shared" ref="AN858" si="2475">AN857</f>
        <v>0</v>
      </c>
      <c r="AO858" s="407">
        <f t="shared" ref="AO858" si="2476">AO857</f>
        <v>0</v>
      </c>
      <c r="AP858" s="407">
        <f t="shared" ref="AP858" si="2477">AP857</f>
        <v>0</v>
      </c>
      <c r="AQ858" s="407">
        <f t="shared" ref="AQ858" si="2478">AQ857</f>
        <v>0</v>
      </c>
      <c r="AR858" s="407">
        <f t="shared" ref="AR858" si="2479">AR857</f>
        <v>0</v>
      </c>
      <c r="AS858" s="294"/>
    </row>
    <row r="859" spans="1:45" ht="15.5" outlineLevel="1">
      <c r="A859" s="521"/>
      <c r="B859" s="312"/>
      <c r="C859" s="302"/>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418"/>
      <c r="AF859" s="418"/>
      <c r="AG859" s="408"/>
      <c r="AH859" s="408"/>
      <c r="AI859" s="408"/>
      <c r="AJ859" s="408"/>
      <c r="AK859" s="408"/>
      <c r="AL859" s="408"/>
      <c r="AM859" s="408"/>
      <c r="AN859" s="408"/>
      <c r="AO859" s="408"/>
      <c r="AP859" s="408"/>
      <c r="AQ859" s="408"/>
      <c r="AR859" s="408"/>
      <c r="AS859" s="303"/>
    </row>
    <row r="860" spans="1:45" ht="31" outlineLevel="1">
      <c r="A860" s="521">
        <v>13</v>
      </c>
      <c r="B860" s="424" t="s">
        <v>106</v>
      </c>
      <c r="C860" s="288" t="s">
        <v>25</v>
      </c>
      <c r="D860" s="292"/>
      <c r="E860" s="292"/>
      <c r="F860" s="292"/>
      <c r="G860" s="292"/>
      <c r="H860" s="292"/>
      <c r="I860" s="292"/>
      <c r="J860" s="292"/>
      <c r="K860" s="292"/>
      <c r="L860" s="292"/>
      <c r="M860" s="292"/>
      <c r="N860" s="292"/>
      <c r="O860" s="292"/>
      <c r="P860" s="292"/>
      <c r="Q860" s="292">
        <v>12</v>
      </c>
      <c r="R860" s="292"/>
      <c r="S860" s="292"/>
      <c r="T860" s="292"/>
      <c r="U860" s="292"/>
      <c r="V860" s="292"/>
      <c r="W860" s="292"/>
      <c r="X860" s="292"/>
      <c r="Y860" s="292"/>
      <c r="Z860" s="292"/>
      <c r="AA860" s="292"/>
      <c r="AB860" s="292"/>
      <c r="AC860" s="292"/>
      <c r="AD860" s="292"/>
      <c r="AE860" s="406"/>
      <c r="AF860" s="411"/>
      <c r="AG860" s="411"/>
      <c r="AH860" s="411"/>
      <c r="AI860" s="411"/>
      <c r="AJ860" s="411"/>
      <c r="AK860" s="411"/>
      <c r="AL860" s="411"/>
      <c r="AM860" s="411"/>
      <c r="AN860" s="411"/>
      <c r="AO860" s="411"/>
      <c r="AP860" s="411"/>
      <c r="AQ860" s="411"/>
      <c r="AR860" s="411"/>
      <c r="AS860" s="293">
        <f>SUM(AE860:AR860)</f>
        <v>0</v>
      </c>
    </row>
    <row r="861" spans="1:45" ht="15.5" outlineLevel="1">
      <c r="A861" s="521"/>
      <c r="B861" s="291" t="s">
        <v>341</v>
      </c>
      <c r="C861" s="288" t="s">
        <v>163</v>
      </c>
      <c r="D861" s="292"/>
      <c r="E861" s="292"/>
      <c r="F861" s="292"/>
      <c r="G861" s="292"/>
      <c r="H861" s="292"/>
      <c r="I861" s="292"/>
      <c r="J861" s="292"/>
      <c r="K861" s="292"/>
      <c r="L861" s="292"/>
      <c r="M861" s="292"/>
      <c r="N861" s="292"/>
      <c r="O861" s="292"/>
      <c r="P861" s="292"/>
      <c r="Q861" s="292">
        <f>Q860</f>
        <v>12</v>
      </c>
      <c r="R861" s="292"/>
      <c r="S861" s="292"/>
      <c r="T861" s="292"/>
      <c r="U861" s="292"/>
      <c r="V861" s="292"/>
      <c r="W861" s="292"/>
      <c r="X861" s="292"/>
      <c r="Y861" s="292"/>
      <c r="Z861" s="292"/>
      <c r="AA861" s="292"/>
      <c r="AB861" s="292"/>
      <c r="AC861" s="292"/>
      <c r="AD861" s="292"/>
      <c r="AE861" s="407">
        <f>AE860</f>
        <v>0</v>
      </c>
      <c r="AF861" s="407">
        <f t="shared" ref="AF861" si="2480">AF860</f>
        <v>0</v>
      </c>
      <c r="AG861" s="407">
        <f t="shared" ref="AG861" si="2481">AG860</f>
        <v>0</v>
      </c>
      <c r="AH861" s="407">
        <f t="shared" ref="AH861" si="2482">AH860</f>
        <v>0</v>
      </c>
      <c r="AI861" s="407">
        <f t="shared" ref="AI861" si="2483">AI860</f>
        <v>0</v>
      </c>
      <c r="AJ861" s="407">
        <f t="shared" ref="AJ861" si="2484">AJ860</f>
        <v>0</v>
      </c>
      <c r="AK861" s="407">
        <f t="shared" ref="AK861" si="2485">AK860</f>
        <v>0</v>
      </c>
      <c r="AL861" s="407">
        <f t="shared" ref="AL861" si="2486">AL860</f>
        <v>0</v>
      </c>
      <c r="AM861" s="407">
        <f t="shared" ref="AM861" si="2487">AM860</f>
        <v>0</v>
      </c>
      <c r="AN861" s="407">
        <f t="shared" ref="AN861" si="2488">AN860</f>
        <v>0</v>
      </c>
      <c r="AO861" s="407">
        <f t="shared" ref="AO861" si="2489">AO860</f>
        <v>0</v>
      </c>
      <c r="AP861" s="407">
        <f t="shared" ref="AP861" si="2490">AP860</f>
        <v>0</v>
      </c>
      <c r="AQ861" s="407">
        <f t="shared" ref="AQ861" si="2491">AQ860</f>
        <v>0</v>
      </c>
      <c r="AR861" s="407">
        <f t="shared" ref="AR861" si="2492">AR860</f>
        <v>0</v>
      </c>
      <c r="AS861" s="303"/>
    </row>
    <row r="862" spans="1:45" ht="15.5" outlineLevel="1">
      <c r="A862" s="521"/>
      <c r="B862" s="312"/>
      <c r="C862" s="302"/>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408"/>
      <c r="AF862" s="408"/>
      <c r="AG862" s="408"/>
      <c r="AH862" s="408"/>
      <c r="AI862" s="408"/>
      <c r="AJ862" s="408"/>
      <c r="AK862" s="408"/>
      <c r="AL862" s="408"/>
      <c r="AM862" s="408"/>
      <c r="AN862" s="408"/>
      <c r="AO862" s="408"/>
      <c r="AP862" s="408"/>
      <c r="AQ862" s="408"/>
      <c r="AR862" s="408"/>
      <c r="AS862" s="303"/>
    </row>
    <row r="863" spans="1:45" ht="15.5" outlineLevel="1">
      <c r="A863" s="521"/>
      <c r="B863" s="285" t="s">
        <v>107</v>
      </c>
      <c r="C863" s="286"/>
      <c r="D863" s="287"/>
      <c r="E863" s="287"/>
      <c r="F863" s="287"/>
      <c r="G863" s="287"/>
      <c r="H863" s="287"/>
      <c r="I863" s="287"/>
      <c r="J863" s="287"/>
      <c r="K863" s="287"/>
      <c r="L863" s="287"/>
      <c r="M863" s="287"/>
      <c r="N863" s="287"/>
      <c r="O863" s="287"/>
      <c r="P863" s="287"/>
      <c r="Q863" s="287"/>
      <c r="R863" s="287"/>
      <c r="S863" s="286"/>
      <c r="T863" s="286"/>
      <c r="U863" s="286"/>
      <c r="V863" s="286"/>
      <c r="W863" s="286"/>
      <c r="X863" s="286"/>
      <c r="Y863" s="286"/>
      <c r="Z863" s="286"/>
      <c r="AA863" s="286"/>
      <c r="AB863" s="286"/>
      <c r="AC863" s="286"/>
      <c r="AD863" s="286"/>
      <c r="AE863" s="410"/>
      <c r="AF863" s="410"/>
      <c r="AG863" s="410"/>
      <c r="AH863" s="410"/>
      <c r="AI863" s="410"/>
      <c r="AJ863" s="410"/>
      <c r="AK863" s="410"/>
      <c r="AL863" s="410"/>
      <c r="AM863" s="410"/>
      <c r="AN863" s="410"/>
      <c r="AO863" s="410"/>
      <c r="AP863" s="410"/>
      <c r="AQ863" s="410"/>
      <c r="AR863" s="410"/>
      <c r="AS863" s="289"/>
    </row>
    <row r="864" spans="1:45" ht="15.5" outlineLevel="1">
      <c r="A864" s="521">
        <v>14</v>
      </c>
      <c r="B864" s="312" t="s">
        <v>108</v>
      </c>
      <c r="C864" s="288" t="s">
        <v>25</v>
      </c>
      <c r="D864" s="292"/>
      <c r="E864" s="292"/>
      <c r="F864" s="292"/>
      <c r="G864" s="292"/>
      <c r="H864" s="292"/>
      <c r="I864" s="292"/>
      <c r="J864" s="292"/>
      <c r="K864" s="292"/>
      <c r="L864" s="292"/>
      <c r="M864" s="292"/>
      <c r="N864" s="292"/>
      <c r="O864" s="292"/>
      <c r="P864" s="292"/>
      <c r="Q864" s="292">
        <v>12</v>
      </c>
      <c r="R864" s="292"/>
      <c r="S864" s="292"/>
      <c r="T864" s="292"/>
      <c r="U864" s="292"/>
      <c r="V864" s="292"/>
      <c r="W864" s="292"/>
      <c r="X864" s="292"/>
      <c r="Y864" s="292"/>
      <c r="Z864" s="292"/>
      <c r="AA864" s="292"/>
      <c r="AB864" s="292"/>
      <c r="AC864" s="292"/>
      <c r="AD864" s="292"/>
      <c r="AE864" s="411"/>
      <c r="AF864" s="411"/>
      <c r="AG864" s="411"/>
      <c r="AH864" s="411"/>
      <c r="AI864" s="411"/>
      <c r="AJ864" s="411"/>
      <c r="AK864" s="411"/>
      <c r="AL864" s="406"/>
      <c r="AM864" s="406"/>
      <c r="AN864" s="406"/>
      <c r="AO864" s="406"/>
      <c r="AP864" s="406"/>
      <c r="AQ864" s="406"/>
      <c r="AR864" s="406"/>
      <c r="AS864" s="293">
        <f>SUM(AE864:AR864)</f>
        <v>0</v>
      </c>
    </row>
    <row r="865" spans="1:45" ht="15.5" outlineLevel="1">
      <c r="A865" s="521"/>
      <c r="B865" s="291" t="s">
        <v>341</v>
      </c>
      <c r="C865" s="288" t="s">
        <v>163</v>
      </c>
      <c r="D865" s="292"/>
      <c r="E865" s="292"/>
      <c r="F865" s="292"/>
      <c r="G865" s="292"/>
      <c r="H865" s="292"/>
      <c r="I865" s="292"/>
      <c r="J865" s="292"/>
      <c r="K865" s="292"/>
      <c r="L865" s="292"/>
      <c r="M865" s="292"/>
      <c r="N865" s="292"/>
      <c r="O865" s="292"/>
      <c r="P865" s="292"/>
      <c r="Q865" s="292">
        <f>Q864</f>
        <v>12</v>
      </c>
      <c r="R865" s="292"/>
      <c r="S865" s="292"/>
      <c r="T865" s="292"/>
      <c r="U865" s="292"/>
      <c r="V865" s="292"/>
      <c r="W865" s="292"/>
      <c r="X865" s="292"/>
      <c r="Y865" s="292"/>
      <c r="Z865" s="292"/>
      <c r="AA865" s="292"/>
      <c r="AB865" s="292"/>
      <c r="AC865" s="292"/>
      <c r="AD865" s="292"/>
      <c r="AE865" s="407">
        <f>AE864</f>
        <v>0</v>
      </c>
      <c r="AF865" s="407">
        <f t="shared" ref="AF865" si="2493">AF864</f>
        <v>0</v>
      </c>
      <c r="AG865" s="407">
        <f t="shared" ref="AG865" si="2494">AG864</f>
        <v>0</v>
      </c>
      <c r="AH865" s="407">
        <f t="shared" ref="AH865" si="2495">AH864</f>
        <v>0</v>
      </c>
      <c r="AI865" s="407">
        <f t="shared" ref="AI865" si="2496">AI864</f>
        <v>0</v>
      </c>
      <c r="AJ865" s="407">
        <f t="shared" ref="AJ865" si="2497">AJ864</f>
        <v>0</v>
      </c>
      <c r="AK865" s="407">
        <f t="shared" ref="AK865" si="2498">AK864</f>
        <v>0</v>
      </c>
      <c r="AL865" s="407">
        <f t="shared" ref="AL865" si="2499">AL864</f>
        <v>0</v>
      </c>
      <c r="AM865" s="407">
        <f t="shared" ref="AM865" si="2500">AM864</f>
        <v>0</v>
      </c>
      <c r="AN865" s="407">
        <f t="shared" ref="AN865" si="2501">AN864</f>
        <v>0</v>
      </c>
      <c r="AO865" s="407">
        <f t="shared" ref="AO865" si="2502">AO864</f>
        <v>0</v>
      </c>
      <c r="AP865" s="407">
        <f t="shared" ref="AP865" si="2503">AP864</f>
        <v>0</v>
      </c>
      <c r="AQ865" s="407">
        <f t="shared" ref="AQ865" si="2504">AQ864</f>
        <v>0</v>
      </c>
      <c r="AR865" s="407">
        <f t="shared" ref="AR865" si="2505">AR864</f>
        <v>0</v>
      </c>
      <c r="AS865" s="294"/>
    </row>
    <row r="866" spans="1:45" ht="15.5" outlineLevel="1">
      <c r="A866" s="521"/>
      <c r="B866" s="312"/>
      <c r="C866" s="302"/>
      <c r="D866" s="288"/>
      <c r="E866" s="288"/>
      <c r="F866" s="288"/>
      <c r="G866" s="288"/>
      <c r="H866" s="288"/>
      <c r="I866" s="288"/>
      <c r="J866" s="288"/>
      <c r="K866" s="288"/>
      <c r="L866" s="288"/>
      <c r="M866" s="288"/>
      <c r="N866" s="288"/>
      <c r="O866" s="288"/>
      <c r="P866" s="288"/>
      <c r="Q866" s="464"/>
      <c r="R866" s="288"/>
      <c r="S866" s="288"/>
      <c r="T866" s="288"/>
      <c r="U866" s="288"/>
      <c r="V866" s="288"/>
      <c r="W866" s="288"/>
      <c r="X866" s="288"/>
      <c r="Y866" s="288"/>
      <c r="Z866" s="288"/>
      <c r="AA866" s="288"/>
      <c r="AB866" s="288"/>
      <c r="AC866" s="288"/>
      <c r="AD866" s="288"/>
      <c r="AE866" s="408"/>
      <c r="AF866" s="408"/>
      <c r="AG866" s="408"/>
      <c r="AH866" s="408"/>
      <c r="AI866" s="408"/>
      <c r="AJ866" s="408"/>
      <c r="AK866" s="408"/>
      <c r="AL866" s="408"/>
      <c r="AM866" s="408"/>
      <c r="AN866" s="408"/>
      <c r="AO866" s="408"/>
      <c r="AP866" s="408"/>
      <c r="AQ866" s="408"/>
      <c r="AR866" s="408"/>
      <c r="AS866" s="303"/>
    </row>
    <row r="867" spans="1:45" s="306" customFormat="1" ht="15.5" outlineLevel="1">
      <c r="A867" s="521"/>
      <c r="B867" s="285" t="s">
        <v>486</v>
      </c>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408"/>
      <c r="AF867" s="408"/>
      <c r="AG867" s="408"/>
      <c r="AH867" s="408"/>
      <c r="AI867" s="408"/>
      <c r="AJ867" s="408"/>
      <c r="AK867" s="412"/>
      <c r="AL867" s="412"/>
      <c r="AM867" s="412"/>
      <c r="AN867" s="412"/>
      <c r="AO867" s="412"/>
      <c r="AP867" s="412"/>
      <c r="AQ867" s="412"/>
      <c r="AR867" s="412"/>
      <c r="AS867" s="506"/>
    </row>
    <row r="868" spans="1:45" ht="15.5" outlineLevel="1">
      <c r="A868" s="521">
        <v>15</v>
      </c>
      <c r="B868" s="291" t="s">
        <v>491</v>
      </c>
      <c r="C868" s="288" t="s">
        <v>25</v>
      </c>
      <c r="D868" s="292"/>
      <c r="E868" s="292"/>
      <c r="F868" s="292"/>
      <c r="G868" s="292"/>
      <c r="H868" s="292"/>
      <c r="I868" s="292"/>
      <c r="J868" s="292"/>
      <c r="K868" s="292"/>
      <c r="L868" s="292"/>
      <c r="M868" s="292"/>
      <c r="N868" s="292"/>
      <c r="O868" s="292"/>
      <c r="P868" s="292"/>
      <c r="Q868" s="292">
        <v>0</v>
      </c>
      <c r="R868" s="292"/>
      <c r="S868" s="292"/>
      <c r="T868" s="292"/>
      <c r="U868" s="292"/>
      <c r="V868" s="292"/>
      <c r="W868" s="292"/>
      <c r="X868" s="292"/>
      <c r="Y868" s="292"/>
      <c r="Z868" s="292"/>
      <c r="AA868" s="292"/>
      <c r="AB868" s="292"/>
      <c r="AC868" s="292"/>
      <c r="AD868" s="292"/>
      <c r="AE868" s="411"/>
      <c r="AF868" s="411"/>
      <c r="AG868" s="411"/>
      <c r="AH868" s="411"/>
      <c r="AI868" s="411"/>
      <c r="AJ868" s="411"/>
      <c r="AK868" s="411"/>
      <c r="AL868" s="406"/>
      <c r="AM868" s="406"/>
      <c r="AN868" s="406"/>
      <c r="AO868" s="406"/>
      <c r="AP868" s="406"/>
      <c r="AQ868" s="406"/>
      <c r="AR868" s="406"/>
      <c r="AS868" s="293">
        <f>SUM(AE868:AR868)</f>
        <v>0</v>
      </c>
    </row>
    <row r="869" spans="1:45" ht="15.5" outlineLevel="1">
      <c r="A869" s="521"/>
      <c r="B869" s="291" t="s">
        <v>341</v>
      </c>
      <c r="C869" s="288" t="s">
        <v>163</v>
      </c>
      <c r="D869" s="292"/>
      <c r="E869" s="292"/>
      <c r="F869" s="292"/>
      <c r="G869" s="292"/>
      <c r="H869" s="292"/>
      <c r="I869" s="292"/>
      <c r="J869" s="292"/>
      <c r="K869" s="292"/>
      <c r="L869" s="292"/>
      <c r="M869" s="292"/>
      <c r="N869" s="292"/>
      <c r="O869" s="292"/>
      <c r="P869" s="292"/>
      <c r="Q869" s="292">
        <f>Q868</f>
        <v>0</v>
      </c>
      <c r="R869" s="292"/>
      <c r="S869" s="292"/>
      <c r="T869" s="292"/>
      <c r="U869" s="292"/>
      <c r="V869" s="292"/>
      <c r="W869" s="292"/>
      <c r="X869" s="292"/>
      <c r="Y869" s="292"/>
      <c r="Z869" s="292"/>
      <c r="AA869" s="292"/>
      <c r="AB869" s="292"/>
      <c r="AC869" s="292"/>
      <c r="AD869" s="292"/>
      <c r="AE869" s="407">
        <f>AE868</f>
        <v>0</v>
      </c>
      <c r="AF869" s="407">
        <f t="shared" ref="AF869:AR869" si="2506">AF868</f>
        <v>0</v>
      </c>
      <c r="AG869" s="407">
        <f t="shared" si="2506"/>
        <v>0</v>
      </c>
      <c r="AH869" s="407">
        <f t="shared" si="2506"/>
        <v>0</v>
      </c>
      <c r="AI869" s="407">
        <f t="shared" si="2506"/>
        <v>0</v>
      </c>
      <c r="AJ869" s="407">
        <f t="shared" si="2506"/>
        <v>0</v>
      </c>
      <c r="AK869" s="407">
        <f t="shared" si="2506"/>
        <v>0</v>
      </c>
      <c r="AL869" s="407">
        <f t="shared" si="2506"/>
        <v>0</v>
      </c>
      <c r="AM869" s="407">
        <f t="shared" si="2506"/>
        <v>0</v>
      </c>
      <c r="AN869" s="407">
        <f t="shared" si="2506"/>
        <v>0</v>
      </c>
      <c r="AO869" s="407">
        <f t="shared" si="2506"/>
        <v>0</v>
      </c>
      <c r="AP869" s="407">
        <f t="shared" si="2506"/>
        <v>0</v>
      </c>
      <c r="AQ869" s="407">
        <f t="shared" si="2506"/>
        <v>0</v>
      </c>
      <c r="AR869" s="407">
        <f t="shared" si="2506"/>
        <v>0</v>
      </c>
      <c r="AS869" s="294"/>
    </row>
    <row r="870" spans="1:45" ht="15.5" outlineLevel="1">
      <c r="A870" s="521"/>
      <c r="B870" s="312"/>
      <c r="C870" s="302"/>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408"/>
      <c r="AF870" s="408"/>
      <c r="AG870" s="408"/>
      <c r="AH870" s="408"/>
      <c r="AI870" s="408"/>
      <c r="AJ870" s="408"/>
      <c r="AK870" s="408"/>
      <c r="AL870" s="408"/>
      <c r="AM870" s="408"/>
      <c r="AN870" s="408"/>
      <c r="AO870" s="408"/>
      <c r="AP870" s="408"/>
      <c r="AQ870" s="408"/>
      <c r="AR870" s="408"/>
      <c r="AS870" s="303"/>
    </row>
    <row r="871" spans="1:45" s="280" customFormat="1" ht="15.5" outlineLevel="1">
      <c r="A871" s="521">
        <v>16</v>
      </c>
      <c r="B871" s="321" t="s">
        <v>487</v>
      </c>
      <c r="C871" s="288" t="s">
        <v>25</v>
      </c>
      <c r="D871" s="292"/>
      <c r="E871" s="292"/>
      <c r="F871" s="292"/>
      <c r="G871" s="292"/>
      <c r="H871" s="292"/>
      <c r="I871" s="292"/>
      <c r="J871" s="292"/>
      <c r="K871" s="292"/>
      <c r="L871" s="292"/>
      <c r="M871" s="292"/>
      <c r="N871" s="292"/>
      <c r="O871" s="292"/>
      <c r="P871" s="292"/>
      <c r="Q871" s="292">
        <v>0</v>
      </c>
      <c r="R871" s="292"/>
      <c r="S871" s="292"/>
      <c r="T871" s="292"/>
      <c r="U871" s="292"/>
      <c r="V871" s="292"/>
      <c r="W871" s="292"/>
      <c r="X871" s="292"/>
      <c r="Y871" s="292"/>
      <c r="Z871" s="292"/>
      <c r="AA871" s="292"/>
      <c r="AB871" s="292"/>
      <c r="AC871" s="292"/>
      <c r="AD871" s="292"/>
      <c r="AE871" s="411"/>
      <c r="AF871" s="411"/>
      <c r="AG871" s="411"/>
      <c r="AH871" s="411"/>
      <c r="AI871" s="411"/>
      <c r="AJ871" s="411"/>
      <c r="AK871" s="411"/>
      <c r="AL871" s="406"/>
      <c r="AM871" s="406"/>
      <c r="AN871" s="406"/>
      <c r="AO871" s="406"/>
      <c r="AP871" s="406"/>
      <c r="AQ871" s="406"/>
      <c r="AR871" s="406"/>
      <c r="AS871" s="293">
        <f>SUM(AE871:AR871)</f>
        <v>0</v>
      </c>
    </row>
    <row r="872" spans="1:45" s="280" customFormat="1" ht="15.5" outlineLevel="1">
      <c r="A872" s="521"/>
      <c r="B872" s="291" t="s">
        <v>341</v>
      </c>
      <c r="C872" s="288" t="s">
        <v>163</v>
      </c>
      <c r="D872" s="292"/>
      <c r="E872" s="292"/>
      <c r="F872" s="292"/>
      <c r="G872" s="292"/>
      <c r="H872" s="292"/>
      <c r="I872" s="292"/>
      <c r="J872" s="292"/>
      <c r="K872" s="292"/>
      <c r="L872" s="292"/>
      <c r="M872" s="292"/>
      <c r="N872" s="292"/>
      <c r="O872" s="292"/>
      <c r="P872" s="292"/>
      <c r="Q872" s="292">
        <f>Q871</f>
        <v>0</v>
      </c>
      <c r="R872" s="292"/>
      <c r="S872" s="292"/>
      <c r="T872" s="292"/>
      <c r="U872" s="292"/>
      <c r="V872" s="292"/>
      <c r="W872" s="292"/>
      <c r="X872" s="292"/>
      <c r="Y872" s="292"/>
      <c r="Z872" s="292"/>
      <c r="AA872" s="292"/>
      <c r="AB872" s="292"/>
      <c r="AC872" s="292"/>
      <c r="AD872" s="292"/>
      <c r="AE872" s="407">
        <f>AE871</f>
        <v>0</v>
      </c>
      <c r="AF872" s="407">
        <f t="shared" ref="AF872:AR872" si="2507">AF871</f>
        <v>0</v>
      </c>
      <c r="AG872" s="407">
        <f t="shared" si="2507"/>
        <v>0</v>
      </c>
      <c r="AH872" s="407">
        <f t="shared" si="2507"/>
        <v>0</v>
      </c>
      <c r="AI872" s="407">
        <f t="shared" si="2507"/>
        <v>0</v>
      </c>
      <c r="AJ872" s="407">
        <f t="shared" si="2507"/>
        <v>0</v>
      </c>
      <c r="AK872" s="407">
        <f t="shared" si="2507"/>
        <v>0</v>
      </c>
      <c r="AL872" s="407">
        <f t="shared" si="2507"/>
        <v>0</v>
      </c>
      <c r="AM872" s="407">
        <f t="shared" si="2507"/>
        <v>0</v>
      </c>
      <c r="AN872" s="407">
        <f t="shared" si="2507"/>
        <v>0</v>
      </c>
      <c r="AO872" s="407">
        <f t="shared" si="2507"/>
        <v>0</v>
      </c>
      <c r="AP872" s="407">
        <f t="shared" si="2507"/>
        <v>0</v>
      </c>
      <c r="AQ872" s="407">
        <f t="shared" si="2507"/>
        <v>0</v>
      </c>
      <c r="AR872" s="407">
        <f t="shared" si="2507"/>
        <v>0</v>
      </c>
      <c r="AS872" s="294"/>
    </row>
    <row r="873" spans="1:45" s="280" customFormat="1" ht="15.5" outlineLevel="1">
      <c r="A873" s="521"/>
      <c r="B873" s="321"/>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408"/>
      <c r="AF873" s="408"/>
      <c r="AG873" s="408"/>
      <c r="AH873" s="408"/>
      <c r="AI873" s="408"/>
      <c r="AJ873" s="408"/>
      <c r="AK873" s="412"/>
      <c r="AL873" s="412"/>
      <c r="AM873" s="412"/>
      <c r="AN873" s="412"/>
      <c r="AO873" s="412"/>
      <c r="AP873" s="412"/>
      <c r="AQ873" s="412"/>
      <c r="AR873" s="412"/>
      <c r="AS873" s="310"/>
    </row>
    <row r="874" spans="1:45" ht="15.5" outlineLevel="1">
      <c r="A874" s="521"/>
      <c r="B874" s="508" t="s">
        <v>492</v>
      </c>
      <c r="C874" s="317"/>
      <c r="D874" s="287"/>
      <c r="E874" s="286"/>
      <c r="F874" s="286"/>
      <c r="G874" s="286"/>
      <c r="H874" s="286"/>
      <c r="I874" s="286"/>
      <c r="J874" s="286"/>
      <c r="K874" s="286"/>
      <c r="L874" s="286"/>
      <c r="M874" s="286"/>
      <c r="N874" s="286"/>
      <c r="O874" s="286"/>
      <c r="P874" s="286"/>
      <c r="Q874" s="287"/>
      <c r="R874" s="286"/>
      <c r="S874" s="286"/>
      <c r="T874" s="286"/>
      <c r="U874" s="286"/>
      <c r="V874" s="286"/>
      <c r="W874" s="286"/>
      <c r="X874" s="286"/>
      <c r="Y874" s="286"/>
      <c r="Z874" s="286"/>
      <c r="AA874" s="286"/>
      <c r="AB874" s="286"/>
      <c r="AC874" s="286"/>
      <c r="AD874" s="286"/>
      <c r="AE874" s="410"/>
      <c r="AF874" s="410"/>
      <c r="AG874" s="410"/>
      <c r="AH874" s="410"/>
      <c r="AI874" s="410"/>
      <c r="AJ874" s="410"/>
      <c r="AK874" s="410"/>
      <c r="AL874" s="410"/>
      <c r="AM874" s="410"/>
      <c r="AN874" s="410"/>
      <c r="AO874" s="410"/>
      <c r="AP874" s="410"/>
      <c r="AQ874" s="410"/>
      <c r="AR874" s="410"/>
      <c r="AS874" s="289"/>
    </row>
    <row r="875" spans="1:45" ht="15.5" outlineLevel="1">
      <c r="A875" s="521">
        <v>17</v>
      </c>
      <c r="B875" s="424" t="s">
        <v>112</v>
      </c>
      <c r="C875" s="288" t="s">
        <v>25</v>
      </c>
      <c r="D875" s="292"/>
      <c r="E875" s="292"/>
      <c r="F875" s="292"/>
      <c r="G875" s="292"/>
      <c r="H875" s="292"/>
      <c r="I875" s="292"/>
      <c r="J875" s="292"/>
      <c r="K875" s="292"/>
      <c r="L875" s="292"/>
      <c r="M875" s="292"/>
      <c r="N875" s="292"/>
      <c r="O875" s="292"/>
      <c r="P875" s="292"/>
      <c r="Q875" s="292">
        <v>12</v>
      </c>
      <c r="R875" s="292"/>
      <c r="S875" s="292"/>
      <c r="T875" s="292"/>
      <c r="U875" s="292"/>
      <c r="V875" s="292"/>
      <c r="W875" s="292"/>
      <c r="X875" s="292"/>
      <c r="Y875" s="292"/>
      <c r="Z875" s="292"/>
      <c r="AA875" s="292"/>
      <c r="AB875" s="292"/>
      <c r="AC875" s="292"/>
      <c r="AD875" s="292"/>
      <c r="AE875" s="422"/>
      <c r="AF875" s="406"/>
      <c r="AG875" s="406"/>
      <c r="AH875" s="406"/>
      <c r="AI875" s="406"/>
      <c r="AJ875" s="406"/>
      <c r="AK875" s="406"/>
      <c r="AL875" s="411"/>
      <c r="AM875" s="411"/>
      <c r="AN875" s="411"/>
      <c r="AO875" s="411"/>
      <c r="AP875" s="411"/>
      <c r="AQ875" s="411"/>
      <c r="AR875" s="411"/>
      <c r="AS875" s="293">
        <f>SUM(AE875:AR875)</f>
        <v>0</v>
      </c>
    </row>
    <row r="876" spans="1:45" ht="15.5" outlineLevel="1">
      <c r="A876" s="521"/>
      <c r="B876" s="291" t="s">
        <v>341</v>
      </c>
      <c r="C876" s="288" t="s">
        <v>163</v>
      </c>
      <c r="D876" s="292"/>
      <c r="E876" s="292"/>
      <c r="F876" s="292"/>
      <c r="G876" s="292"/>
      <c r="H876" s="292"/>
      <c r="I876" s="292"/>
      <c r="J876" s="292"/>
      <c r="K876" s="292"/>
      <c r="L876" s="292"/>
      <c r="M876" s="292"/>
      <c r="N876" s="292"/>
      <c r="O876" s="292"/>
      <c r="P876" s="292"/>
      <c r="Q876" s="292">
        <f>Q875</f>
        <v>12</v>
      </c>
      <c r="R876" s="292"/>
      <c r="S876" s="292"/>
      <c r="T876" s="292"/>
      <c r="U876" s="292"/>
      <c r="V876" s="292"/>
      <c r="W876" s="292"/>
      <c r="X876" s="292"/>
      <c r="Y876" s="292"/>
      <c r="Z876" s="292"/>
      <c r="AA876" s="292"/>
      <c r="AB876" s="292"/>
      <c r="AC876" s="292"/>
      <c r="AD876" s="292"/>
      <c r="AE876" s="407">
        <f>AE875</f>
        <v>0</v>
      </c>
      <c r="AF876" s="407">
        <f t="shared" ref="AF876:AR876" si="2508">AF875</f>
        <v>0</v>
      </c>
      <c r="AG876" s="407">
        <f t="shared" si="2508"/>
        <v>0</v>
      </c>
      <c r="AH876" s="407">
        <f t="shared" si="2508"/>
        <v>0</v>
      </c>
      <c r="AI876" s="407">
        <f t="shared" si="2508"/>
        <v>0</v>
      </c>
      <c r="AJ876" s="407">
        <f t="shared" si="2508"/>
        <v>0</v>
      </c>
      <c r="AK876" s="407">
        <f t="shared" si="2508"/>
        <v>0</v>
      </c>
      <c r="AL876" s="407">
        <f t="shared" si="2508"/>
        <v>0</v>
      </c>
      <c r="AM876" s="407">
        <f t="shared" si="2508"/>
        <v>0</v>
      </c>
      <c r="AN876" s="407">
        <f t="shared" si="2508"/>
        <v>0</v>
      </c>
      <c r="AO876" s="407">
        <f t="shared" si="2508"/>
        <v>0</v>
      </c>
      <c r="AP876" s="407">
        <f t="shared" si="2508"/>
        <v>0</v>
      </c>
      <c r="AQ876" s="407">
        <f t="shared" si="2508"/>
        <v>0</v>
      </c>
      <c r="AR876" s="407">
        <f t="shared" si="2508"/>
        <v>0</v>
      </c>
      <c r="AS876" s="303"/>
    </row>
    <row r="877" spans="1:45" ht="15.5" outlineLevel="1">
      <c r="A877" s="521"/>
      <c r="B877" s="291"/>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418"/>
      <c r="AF877" s="421"/>
      <c r="AG877" s="421"/>
      <c r="AH877" s="421"/>
      <c r="AI877" s="421"/>
      <c r="AJ877" s="421"/>
      <c r="AK877" s="421"/>
      <c r="AL877" s="421"/>
      <c r="AM877" s="421"/>
      <c r="AN877" s="421"/>
      <c r="AO877" s="421"/>
      <c r="AP877" s="421"/>
      <c r="AQ877" s="421"/>
      <c r="AR877" s="421"/>
      <c r="AS877" s="303"/>
    </row>
    <row r="878" spans="1:45" ht="15.5" outlineLevel="1">
      <c r="A878" s="521">
        <v>18</v>
      </c>
      <c r="B878" s="424" t="s">
        <v>109</v>
      </c>
      <c r="C878" s="288" t="s">
        <v>25</v>
      </c>
      <c r="D878" s="292"/>
      <c r="E878" s="292"/>
      <c r="F878" s="292"/>
      <c r="G878" s="292"/>
      <c r="H878" s="292"/>
      <c r="I878" s="292"/>
      <c r="J878" s="292"/>
      <c r="K878" s="292"/>
      <c r="L878" s="292"/>
      <c r="M878" s="292"/>
      <c r="N878" s="292"/>
      <c r="O878" s="292"/>
      <c r="P878" s="292"/>
      <c r="Q878" s="292">
        <v>12</v>
      </c>
      <c r="R878" s="292"/>
      <c r="S878" s="292"/>
      <c r="T878" s="292"/>
      <c r="U878" s="292"/>
      <c r="V878" s="292"/>
      <c r="W878" s="292"/>
      <c r="X878" s="292"/>
      <c r="Y878" s="292"/>
      <c r="Z878" s="292"/>
      <c r="AA878" s="292"/>
      <c r="AB878" s="292"/>
      <c r="AC878" s="292"/>
      <c r="AD878" s="292"/>
      <c r="AE878" s="422"/>
      <c r="AF878" s="406"/>
      <c r="AG878" s="406"/>
      <c r="AH878" s="406"/>
      <c r="AI878" s="406"/>
      <c r="AJ878" s="406"/>
      <c r="AK878" s="406"/>
      <c r="AL878" s="411"/>
      <c r="AM878" s="411"/>
      <c r="AN878" s="411"/>
      <c r="AO878" s="411"/>
      <c r="AP878" s="411"/>
      <c r="AQ878" s="411"/>
      <c r="AR878" s="411"/>
      <c r="AS878" s="293">
        <f>SUM(AE878:AR878)</f>
        <v>0</v>
      </c>
    </row>
    <row r="879" spans="1:45" ht="15.5" outlineLevel="1">
      <c r="A879" s="521"/>
      <c r="B879" s="291" t="s">
        <v>341</v>
      </c>
      <c r="C879" s="288" t="s">
        <v>163</v>
      </c>
      <c r="D879" s="292"/>
      <c r="E879" s="292"/>
      <c r="F879" s="292"/>
      <c r="G879" s="292"/>
      <c r="H879" s="292"/>
      <c r="I879" s="292"/>
      <c r="J879" s="292"/>
      <c r="K879" s="292"/>
      <c r="L879" s="292"/>
      <c r="M879" s="292"/>
      <c r="N879" s="292"/>
      <c r="O879" s="292"/>
      <c r="P879" s="292"/>
      <c r="Q879" s="292">
        <f>Q878</f>
        <v>12</v>
      </c>
      <c r="R879" s="292"/>
      <c r="S879" s="292"/>
      <c r="T879" s="292"/>
      <c r="U879" s="292"/>
      <c r="V879" s="292"/>
      <c r="W879" s="292"/>
      <c r="X879" s="292"/>
      <c r="Y879" s="292"/>
      <c r="Z879" s="292"/>
      <c r="AA879" s="292"/>
      <c r="AB879" s="292"/>
      <c r="AC879" s="292"/>
      <c r="AD879" s="292"/>
      <c r="AE879" s="407">
        <f>AE878</f>
        <v>0</v>
      </c>
      <c r="AF879" s="407">
        <f t="shared" ref="AF879:AR879" si="2509">AF878</f>
        <v>0</v>
      </c>
      <c r="AG879" s="407">
        <f t="shared" si="2509"/>
        <v>0</v>
      </c>
      <c r="AH879" s="407">
        <f t="shared" si="2509"/>
        <v>0</v>
      </c>
      <c r="AI879" s="407">
        <f t="shared" si="2509"/>
        <v>0</v>
      </c>
      <c r="AJ879" s="407">
        <f t="shared" si="2509"/>
        <v>0</v>
      </c>
      <c r="AK879" s="407">
        <f t="shared" si="2509"/>
        <v>0</v>
      </c>
      <c r="AL879" s="407">
        <f t="shared" si="2509"/>
        <v>0</v>
      </c>
      <c r="AM879" s="407">
        <f t="shared" si="2509"/>
        <v>0</v>
      </c>
      <c r="AN879" s="407">
        <f t="shared" si="2509"/>
        <v>0</v>
      </c>
      <c r="AO879" s="407">
        <f t="shared" si="2509"/>
        <v>0</v>
      </c>
      <c r="AP879" s="407">
        <f t="shared" si="2509"/>
        <v>0</v>
      </c>
      <c r="AQ879" s="407">
        <f t="shared" si="2509"/>
        <v>0</v>
      </c>
      <c r="AR879" s="407">
        <f t="shared" si="2509"/>
        <v>0</v>
      </c>
      <c r="AS879" s="303"/>
    </row>
    <row r="880" spans="1:45" ht="15.5" outlineLevel="1">
      <c r="A880" s="521"/>
      <c r="B880" s="319"/>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419"/>
      <c r="AF880" s="420"/>
      <c r="AG880" s="420"/>
      <c r="AH880" s="420"/>
      <c r="AI880" s="420"/>
      <c r="AJ880" s="420"/>
      <c r="AK880" s="420"/>
      <c r="AL880" s="420"/>
      <c r="AM880" s="420"/>
      <c r="AN880" s="420"/>
      <c r="AO880" s="420"/>
      <c r="AP880" s="420"/>
      <c r="AQ880" s="420"/>
      <c r="AR880" s="420"/>
      <c r="AS880" s="294"/>
    </row>
    <row r="881" spans="1:45" ht="15.5" outlineLevel="1">
      <c r="A881" s="521">
        <v>19</v>
      </c>
      <c r="B881" s="424" t="s">
        <v>111</v>
      </c>
      <c r="C881" s="288" t="s">
        <v>25</v>
      </c>
      <c r="D881" s="292"/>
      <c r="E881" s="292"/>
      <c r="F881" s="292"/>
      <c r="G881" s="292"/>
      <c r="H881" s="292"/>
      <c r="I881" s="292"/>
      <c r="J881" s="292"/>
      <c r="K881" s="292"/>
      <c r="L881" s="292"/>
      <c r="M881" s="292"/>
      <c r="N881" s="292"/>
      <c r="O881" s="292"/>
      <c r="P881" s="292"/>
      <c r="Q881" s="292">
        <v>12</v>
      </c>
      <c r="R881" s="292"/>
      <c r="S881" s="292"/>
      <c r="T881" s="292"/>
      <c r="U881" s="292"/>
      <c r="V881" s="292"/>
      <c r="W881" s="292"/>
      <c r="X881" s="292"/>
      <c r="Y881" s="292"/>
      <c r="Z881" s="292"/>
      <c r="AA881" s="292"/>
      <c r="AB881" s="292"/>
      <c r="AC881" s="292"/>
      <c r="AD881" s="292"/>
      <c r="AE881" s="422"/>
      <c r="AF881" s="406"/>
      <c r="AG881" s="406"/>
      <c r="AH881" s="406"/>
      <c r="AI881" s="406"/>
      <c r="AJ881" s="406"/>
      <c r="AK881" s="406"/>
      <c r="AL881" s="411"/>
      <c r="AM881" s="411"/>
      <c r="AN881" s="411"/>
      <c r="AO881" s="411"/>
      <c r="AP881" s="411"/>
      <c r="AQ881" s="411"/>
      <c r="AR881" s="411"/>
      <c r="AS881" s="293">
        <f>SUM(AE881:AR881)</f>
        <v>0</v>
      </c>
    </row>
    <row r="882" spans="1:45" ht="15.5" outlineLevel="1">
      <c r="A882" s="521"/>
      <c r="B882" s="291" t="s">
        <v>341</v>
      </c>
      <c r="C882" s="288" t="s">
        <v>163</v>
      </c>
      <c r="D882" s="292"/>
      <c r="E882" s="292"/>
      <c r="F882" s="292"/>
      <c r="G882" s="292"/>
      <c r="H882" s="292"/>
      <c r="I882" s="292"/>
      <c r="J882" s="292"/>
      <c r="K882" s="292"/>
      <c r="L882" s="292"/>
      <c r="M882" s="292"/>
      <c r="N882" s="292"/>
      <c r="O882" s="292"/>
      <c r="P882" s="292"/>
      <c r="Q882" s="292">
        <f>Q881</f>
        <v>12</v>
      </c>
      <c r="R882" s="292"/>
      <c r="S882" s="292"/>
      <c r="T882" s="292"/>
      <c r="U882" s="292"/>
      <c r="V882" s="292"/>
      <c r="W882" s="292"/>
      <c r="X882" s="292"/>
      <c r="Y882" s="292"/>
      <c r="Z882" s="292"/>
      <c r="AA882" s="292"/>
      <c r="AB882" s="292"/>
      <c r="AC882" s="292"/>
      <c r="AD882" s="292"/>
      <c r="AE882" s="407">
        <f>AE881</f>
        <v>0</v>
      </c>
      <c r="AF882" s="407">
        <f t="shared" ref="AF882:AR882" si="2510">AF881</f>
        <v>0</v>
      </c>
      <c r="AG882" s="407">
        <f t="shared" si="2510"/>
        <v>0</v>
      </c>
      <c r="AH882" s="407">
        <f t="shared" si="2510"/>
        <v>0</v>
      </c>
      <c r="AI882" s="407">
        <f t="shared" si="2510"/>
        <v>0</v>
      </c>
      <c r="AJ882" s="407">
        <f t="shared" si="2510"/>
        <v>0</v>
      </c>
      <c r="AK882" s="407">
        <f t="shared" si="2510"/>
        <v>0</v>
      </c>
      <c r="AL882" s="407">
        <f t="shared" si="2510"/>
        <v>0</v>
      </c>
      <c r="AM882" s="407">
        <f t="shared" si="2510"/>
        <v>0</v>
      </c>
      <c r="AN882" s="407">
        <f t="shared" si="2510"/>
        <v>0</v>
      </c>
      <c r="AO882" s="407">
        <f t="shared" si="2510"/>
        <v>0</v>
      </c>
      <c r="AP882" s="407">
        <f t="shared" si="2510"/>
        <v>0</v>
      </c>
      <c r="AQ882" s="407">
        <f t="shared" si="2510"/>
        <v>0</v>
      </c>
      <c r="AR882" s="407">
        <f t="shared" si="2510"/>
        <v>0</v>
      </c>
      <c r="AS882" s="294"/>
    </row>
    <row r="883" spans="1:45" ht="15.5" outlineLevel="1">
      <c r="A883" s="521"/>
      <c r="B883" s="319"/>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408"/>
      <c r="AF883" s="408"/>
      <c r="AG883" s="408"/>
      <c r="AH883" s="408"/>
      <c r="AI883" s="408"/>
      <c r="AJ883" s="408"/>
      <c r="AK883" s="408"/>
      <c r="AL883" s="408"/>
      <c r="AM883" s="408"/>
      <c r="AN883" s="408"/>
      <c r="AO883" s="408"/>
      <c r="AP883" s="408"/>
      <c r="AQ883" s="408"/>
      <c r="AR883" s="408"/>
      <c r="AS883" s="303"/>
    </row>
    <row r="884" spans="1:45" ht="15.5" outlineLevel="1">
      <c r="A884" s="521">
        <v>20</v>
      </c>
      <c r="B884" s="424" t="s">
        <v>110</v>
      </c>
      <c r="C884" s="288" t="s">
        <v>25</v>
      </c>
      <c r="D884" s="292"/>
      <c r="E884" s="292"/>
      <c r="F884" s="292"/>
      <c r="G884" s="292"/>
      <c r="H884" s="292"/>
      <c r="I884" s="292"/>
      <c r="J884" s="292"/>
      <c r="K884" s="292"/>
      <c r="L884" s="292"/>
      <c r="M884" s="292"/>
      <c r="N884" s="292"/>
      <c r="O884" s="292"/>
      <c r="P884" s="292"/>
      <c r="Q884" s="292">
        <v>12</v>
      </c>
      <c r="R884" s="292"/>
      <c r="S884" s="292"/>
      <c r="T884" s="292"/>
      <c r="U884" s="292"/>
      <c r="V884" s="292"/>
      <c r="W884" s="292"/>
      <c r="X884" s="292"/>
      <c r="Y884" s="292"/>
      <c r="Z884" s="292"/>
      <c r="AA884" s="292"/>
      <c r="AB884" s="292"/>
      <c r="AC884" s="292"/>
      <c r="AD884" s="292"/>
      <c r="AE884" s="422"/>
      <c r="AF884" s="406"/>
      <c r="AG884" s="406"/>
      <c r="AH884" s="406"/>
      <c r="AI884" s="406"/>
      <c r="AJ884" s="406"/>
      <c r="AK884" s="406"/>
      <c r="AL884" s="411"/>
      <c r="AM884" s="411"/>
      <c r="AN884" s="411"/>
      <c r="AO884" s="411"/>
      <c r="AP884" s="411"/>
      <c r="AQ884" s="411"/>
      <c r="AR884" s="411"/>
      <c r="AS884" s="293">
        <f>SUM(AE884:AR884)</f>
        <v>0</v>
      </c>
    </row>
    <row r="885" spans="1:45" ht="15.5" outlineLevel="1">
      <c r="A885" s="521"/>
      <c r="B885" s="291" t="s">
        <v>341</v>
      </c>
      <c r="C885" s="288" t="s">
        <v>163</v>
      </c>
      <c r="D885" s="292"/>
      <c r="E885" s="292"/>
      <c r="F885" s="292"/>
      <c r="G885" s="292"/>
      <c r="H885" s="292"/>
      <c r="I885" s="292"/>
      <c r="J885" s="292"/>
      <c r="K885" s="292"/>
      <c r="L885" s="292"/>
      <c r="M885" s="292"/>
      <c r="N885" s="292"/>
      <c r="O885" s="292"/>
      <c r="P885" s="292"/>
      <c r="Q885" s="292">
        <f>Q884</f>
        <v>12</v>
      </c>
      <c r="R885" s="292"/>
      <c r="S885" s="292"/>
      <c r="T885" s="292"/>
      <c r="U885" s="292"/>
      <c r="V885" s="292"/>
      <c r="W885" s="292"/>
      <c r="X885" s="292"/>
      <c r="Y885" s="292"/>
      <c r="Z885" s="292"/>
      <c r="AA885" s="292"/>
      <c r="AB885" s="292"/>
      <c r="AC885" s="292"/>
      <c r="AD885" s="292"/>
      <c r="AE885" s="407">
        <f>AE884</f>
        <v>0</v>
      </c>
      <c r="AF885" s="407">
        <f t="shared" ref="AF885:AR885" si="2511">AF884</f>
        <v>0</v>
      </c>
      <c r="AG885" s="407">
        <f t="shared" si="2511"/>
        <v>0</v>
      </c>
      <c r="AH885" s="407">
        <f t="shared" si="2511"/>
        <v>0</v>
      </c>
      <c r="AI885" s="407">
        <f t="shared" si="2511"/>
        <v>0</v>
      </c>
      <c r="AJ885" s="407">
        <f t="shared" si="2511"/>
        <v>0</v>
      </c>
      <c r="AK885" s="407">
        <f t="shared" si="2511"/>
        <v>0</v>
      </c>
      <c r="AL885" s="407">
        <f t="shared" si="2511"/>
        <v>0</v>
      </c>
      <c r="AM885" s="407">
        <f t="shared" si="2511"/>
        <v>0</v>
      </c>
      <c r="AN885" s="407">
        <f t="shared" si="2511"/>
        <v>0</v>
      </c>
      <c r="AO885" s="407">
        <f t="shared" si="2511"/>
        <v>0</v>
      </c>
      <c r="AP885" s="407">
        <f t="shared" si="2511"/>
        <v>0</v>
      </c>
      <c r="AQ885" s="407">
        <f t="shared" si="2511"/>
        <v>0</v>
      </c>
      <c r="AR885" s="407">
        <f t="shared" si="2511"/>
        <v>0</v>
      </c>
      <c r="AS885" s="303"/>
    </row>
    <row r="886" spans="1:45" ht="15.5" outlineLevel="1">
      <c r="A886" s="521"/>
      <c r="B886" s="320"/>
      <c r="C886" s="297"/>
      <c r="D886" s="288"/>
      <c r="E886" s="288"/>
      <c r="F886" s="288"/>
      <c r="G886" s="288"/>
      <c r="H886" s="288"/>
      <c r="I886" s="288"/>
      <c r="J886" s="288"/>
      <c r="K886" s="288"/>
      <c r="L886" s="288"/>
      <c r="M886" s="288"/>
      <c r="N886" s="288"/>
      <c r="O886" s="288"/>
      <c r="P886" s="288"/>
      <c r="Q886" s="297"/>
      <c r="R886" s="288"/>
      <c r="S886" s="288"/>
      <c r="T886" s="288"/>
      <c r="U886" s="288"/>
      <c r="V886" s="288"/>
      <c r="W886" s="288"/>
      <c r="X886" s="288"/>
      <c r="Y886" s="288"/>
      <c r="Z886" s="288"/>
      <c r="AA886" s="288"/>
      <c r="AB886" s="288"/>
      <c r="AC886" s="288"/>
      <c r="AD886" s="288"/>
      <c r="AE886" s="408"/>
      <c r="AF886" s="408"/>
      <c r="AG886" s="408"/>
      <c r="AH886" s="408"/>
      <c r="AI886" s="408"/>
      <c r="AJ886" s="408"/>
      <c r="AK886" s="408"/>
      <c r="AL886" s="408"/>
      <c r="AM886" s="408"/>
      <c r="AN886" s="408"/>
      <c r="AO886" s="408"/>
      <c r="AP886" s="408"/>
      <c r="AQ886" s="408"/>
      <c r="AR886" s="408"/>
      <c r="AS886" s="303"/>
    </row>
    <row r="887" spans="1:45" ht="15.5" outlineLevel="1">
      <c r="A887" s="521"/>
      <c r="B887" s="507" t="s">
        <v>499</v>
      </c>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418"/>
      <c r="AF887" s="421"/>
      <c r="AG887" s="421"/>
      <c r="AH887" s="421"/>
      <c r="AI887" s="421"/>
      <c r="AJ887" s="421"/>
      <c r="AK887" s="421"/>
      <c r="AL887" s="421"/>
      <c r="AM887" s="421"/>
      <c r="AN887" s="421"/>
      <c r="AO887" s="421"/>
      <c r="AP887" s="421"/>
      <c r="AQ887" s="421"/>
      <c r="AR887" s="421"/>
      <c r="AS887" s="303"/>
    </row>
    <row r="888" spans="1:45" ht="15.5" outlineLevel="1">
      <c r="A888" s="521"/>
      <c r="B888" s="493" t="s">
        <v>495</v>
      </c>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88"/>
      <c r="AE888" s="418"/>
      <c r="AF888" s="421"/>
      <c r="AG888" s="421"/>
      <c r="AH888" s="421"/>
      <c r="AI888" s="421"/>
      <c r="AJ888" s="421"/>
      <c r="AK888" s="421"/>
      <c r="AL888" s="421"/>
      <c r="AM888" s="421"/>
      <c r="AN888" s="421"/>
      <c r="AO888" s="421"/>
      <c r="AP888" s="421"/>
      <c r="AQ888" s="421"/>
      <c r="AR888" s="421"/>
      <c r="AS888" s="303"/>
    </row>
    <row r="889" spans="1:45" ht="15.5" outlineLevel="1">
      <c r="A889" s="521">
        <v>21</v>
      </c>
      <c r="B889" s="424" t="s">
        <v>113</v>
      </c>
      <c r="C889" s="288" t="s">
        <v>25</v>
      </c>
      <c r="D889" s="292"/>
      <c r="E889" s="292"/>
      <c r="F889" s="292"/>
      <c r="G889" s="292"/>
      <c r="H889" s="292"/>
      <c r="I889" s="292"/>
      <c r="J889" s="292"/>
      <c r="K889" s="292"/>
      <c r="L889" s="292"/>
      <c r="M889" s="292"/>
      <c r="N889" s="292"/>
      <c r="O889" s="292"/>
      <c r="P889" s="292"/>
      <c r="Q889" s="288"/>
      <c r="R889" s="292"/>
      <c r="S889" s="292"/>
      <c r="T889" s="292"/>
      <c r="U889" s="292"/>
      <c r="V889" s="292"/>
      <c r="W889" s="292"/>
      <c r="X889" s="292"/>
      <c r="Y889" s="292"/>
      <c r="Z889" s="292"/>
      <c r="AA889" s="292"/>
      <c r="AB889" s="292"/>
      <c r="AC889" s="292"/>
      <c r="AD889" s="292"/>
      <c r="AE889" s="411"/>
      <c r="AF889" s="411"/>
      <c r="AG889" s="411"/>
      <c r="AH889" s="411"/>
      <c r="AI889" s="411"/>
      <c r="AJ889" s="411"/>
      <c r="AK889" s="411"/>
      <c r="AL889" s="406"/>
      <c r="AM889" s="406"/>
      <c r="AN889" s="406"/>
      <c r="AO889" s="406"/>
      <c r="AP889" s="406"/>
      <c r="AQ889" s="406"/>
      <c r="AR889" s="406"/>
      <c r="AS889" s="293">
        <f>SUM(AE889:AR889)</f>
        <v>0</v>
      </c>
    </row>
    <row r="890" spans="1:45" ht="15.5" outlineLevel="1">
      <c r="A890" s="521"/>
      <c r="B890" s="291" t="s">
        <v>341</v>
      </c>
      <c r="C890" s="288" t="s">
        <v>163</v>
      </c>
      <c r="D890" s="292"/>
      <c r="E890" s="292"/>
      <c r="F890" s="292"/>
      <c r="G890" s="292"/>
      <c r="H890" s="292"/>
      <c r="I890" s="292"/>
      <c r="J890" s="292"/>
      <c r="K890" s="292"/>
      <c r="L890" s="292"/>
      <c r="M890" s="292"/>
      <c r="N890" s="292"/>
      <c r="O890" s="292"/>
      <c r="P890" s="292"/>
      <c r="Q890" s="288"/>
      <c r="R890" s="292"/>
      <c r="S890" s="292"/>
      <c r="T890" s="292"/>
      <c r="U890" s="292"/>
      <c r="V890" s="292"/>
      <c r="W890" s="292"/>
      <c r="X890" s="292"/>
      <c r="Y890" s="292"/>
      <c r="Z890" s="292"/>
      <c r="AA890" s="292"/>
      <c r="AB890" s="292"/>
      <c r="AC890" s="292"/>
      <c r="AD890" s="292"/>
      <c r="AE890" s="407">
        <f>AE889</f>
        <v>0</v>
      </c>
      <c r="AF890" s="407">
        <f t="shared" ref="AF890" si="2512">AF889</f>
        <v>0</v>
      </c>
      <c r="AG890" s="407">
        <f t="shared" ref="AG890" si="2513">AG889</f>
        <v>0</v>
      </c>
      <c r="AH890" s="407">
        <f t="shared" ref="AH890" si="2514">AH889</f>
        <v>0</v>
      </c>
      <c r="AI890" s="407">
        <f t="shared" ref="AI890" si="2515">AI889</f>
        <v>0</v>
      </c>
      <c r="AJ890" s="407">
        <f t="shared" ref="AJ890" si="2516">AJ889</f>
        <v>0</v>
      </c>
      <c r="AK890" s="407">
        <f t="shared" ref="AK890" si="2517">AK889</f>
        <v>0</v>
      </c>
      <c r="AL890" s="407">
        <f t="shared" ref="AL890" si="2518">AL889</f>
        <v>0</v>
      </c>
      <c r="AM890" s="407">
        <f t="shared" ref="AM890" si="2519">AM889</f>
        <v>0</v>
      </c>
      <c r="AN890" s="407">
        <f t="shared" ref="AN890" si="2520">AN889</f>
        <v>0</v>
      </c>
      <c r="AO890" s="407">
        <f t="shared" ref="AO890" si="2521">AO889</f>
        <v>0</v>
      </c>
      <c r="AP890" s="407">
        <f t="shared" ref="AP890" si="2522">AP889</f>
        <v>0</v>
      </c>
      <c r="AQ890" s="407">
        <f t="shared" ref="AQ890" si="2523">AQ889</f>
        <v>0</v>
      </c>
      <c r="AR890" s="407">
        <f t="shared" ref="AR890" si="2524">AR889</f>
        <v>0</v>
      </c>
      <c r="AS890" s="303"/>
    </row>
    <row r="891" spans="1:45" ht="15.5" outlineLevel="1">
      <c r="A891" s="521"/>
      <c r="B891" s="291"/>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c r="AE891" s="418"/>
      <c r="AF891" s="421"/>
      <c r="AG891" s="421"/>
      <c r="AH891" s="421"/>
      <c r="AI891" s="421"/>
      <c r="AJ891" s="421"/>
      <c r="AK891" s="421"/>
      <c r="AL891" s="421"/>
      <c r="AM891" s="421"/>
      <c r="AN891" s="421"/>
      <c r="AO891" s="421"/>
      <c r="AP891" s="421"/>
      <c r="AQ891" s="421"/>
      <c r="AR891" s="421"/>
      <c r="AS891" s="303"/>
    </row>
    <row r="892" spans="1:45" ht="15.5" outlineLevel="1">
      <c r="A892" s="521">
        <v>22</v>
      </c>
      <c r="B892" s="424" t="s">
        <v>114</v>
      </c>
      <c r="C892" s="288" t="s">
        <v>25</v>
      </c>
      <c r="D892" s="292"/>
      <c r="E892" s="292"/>
      <c r="F892" s="292"/>
      <c r="G892" s="292"/>
      <c r="H892" s="292"/>
      <c r="I892" s="292"/>
      <c r="J892" s="292"/>
      <c r="K892" s="292"/>
      <c r="L892" s="292"/>
      <c r="M892" s="292"/>
      <c r="N892" s="292"/>
      <c r="O892" s="292"/>
      <c r="P892" s="292"/>
      <c r="Q892" s="288"/>
      <c r="R892" s="292"/>
      <c r="S892" s="292"/>
      <c r="T892" s="292"/>
      <c r="U892" s="292"/>
      <c r="V892" s="292"/>
      <c r="W892" s="292"/>
      <c r="X892" s="292"/>
      <c r="Y892" s="292"/>
      <c r="Z892" s="292"/>
      <c r="AA892" s="292"/>
      <c r="AB892" s="292"/>
      <c r="AC892" s="292"/>
      <c r="AD892" s="292"/>
      <c r="AE892" s="411"/>
      <c r="AF892" s="411"/>
      <c r="AG892" s="411"/>
      <c r="AH892" s="411"/>
      <c r="AI892" s="411"/>
      <c r="AJ892" s="411"/>
      <c r="AK892" s="411"/>
      <c r="AL892" s="406"/>
      <c r="AM892" s="406"/>
      <c r="AN892" s="406"/>
      <c r="AO892" s="406"/>
      <c r="AP892" s="406"/>
      <c r="AQ892" s="406"/>
      <c r="AR892" s="406"/>
      <c r="AS892" s="293">
        <f>SUM(AE892:AR892)</f>
        <v>0</v>
      </c>
    </row>
    <row r="893" spans="1:45" ht="15.5" outlineLevel="1">
      <c r="A893" s="521"/>
      <c r="B893" s="291" t="s">
        <v>341</v>
      </c>
      <c r="C893" s="288" t="s">
        <v>163</v>
      </c>
      <c r="D893" s="292"/>
      <c r="E893" s="292"/>
      <c r="F893" s="292"/>
      <c r="G893" s="292"/>
      <c r="H893" s="292"/>
      <c r="I893" s="292"/>
      <c r="J893" s="292"/>
      <c r="K893" s="292"/>
      <c r="L893" s="292"/>
      <c r="M893" s="292"/>
      <c r="N893" s="292"/>
      <c r="O893" s="292"/>
      <c r="P893" s="292"/>
      <c r="Q893" s="288"/>
      <c r="R893" s="292"/>
      <c r="S893" s="292"/>
      <c r="T893" s="292"/>
      <c r="U893" s="292"/>
      <c r="V893" s="292"/>
      <c r="W893" s="292"/>
      <c r="X893" s="292"/>
      <c r="Y893" s="292"/>
      <c r="Z893" s="292"/>
      <c r="AA893" s="292"/>
      <c r="AB893" s="292"/>
      <c r="AC893" s="292"/>
      <c r="AD893" s="292"/>
      <c r="AE893" s="407">
        <f>AE892</f>
        <v>0</v>
      </c>
      <c r="AF893" s="407">
        <f t="shared" ref="AF893" si="2525">AF892</f>
        <v>0</v>
      </c>
      <c r="AG893" s="407">
        <f t="shared" ref="AG893" si="2526">AG892</f>
        <v>0</v>
      </c>
      <c r="AH893" s="407">
        <f t="shared" ref="AH893" si="2527">AH892</f>
        <v>0</v>
      </c>
      <c r="AI893" s="407">
        <f t="shared" ref="AI893" si="2528">AI892</f>
        <v>0</v>
      </c>
      <c r="AJ893" s="407">
        <f t="shared" ref="AJ893" si="2529">AJ892</f>
        <v>0</v>
      </c>
      <c r="AK893" s="407">
        <f t="shared" ref="AK893" si="2530">AK892</f>
        <v>0</v>
      </c>
      <c r="AL893" s="407">
        <f t="shared" ref="AL893" si="2531">AL892</f>
        <v>0</v>
      </c>
      <c r="AM893" s="407">
        <f t="shared" ref="AM893" si="2532">AM892</f>
        <v>0</v>
      </c>
      <c r="AN893" s="407">
        <f t="shared" ref="AN893" si="2533">AN892</f>
        <v>0</v>
      </c>
      <c r="AO893" s="407">
        <f t="shared" ref="AO893" si="2534">AO892</f>
        <v>0</v>
      </c>
      <c r="AP893" s="407">
        <f t="shared" ref="AP893" si="2535">AP892</f>
        <v>0</v>
      </c>
      <c r="AQ893" s="407">
        <f t="shared" ref="AQ893" si="2536">AQ892</f>
        <v>0</v>
      </c>
      <c r="AR893" s="407">
        <f t="shared" ref="AR893" si="2537">AR892</f>
        <v>0</v>
      </c>
      <c r="AS893" s="303"/>
    </row>
    <row r="894" spans="1:45" ht="15.5" outlineLevel="1">
      <c r="A894" s="521"/>
      <c r="B894" s="291"/>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88"/>
      <c r="AE894" s="418"/>
      <c r="AF894" s="421"/>
      <c r="AG894" s="421"/>
      <c r="AH894" s="421"/>
      <c r="AI894" s="421"/>
      <c r="AJ894" s="421"/>
      <c r="AK894" s="421"/>
      <c r="AL894" s="421"/>
      <c r="AM894" s="421"/>
      <c r="AN894" s="421"/>
      <c r="AO894" s="421"/>
      <c r="AP894" s="421"/>
      <c r="AQ894" s="421"/>
      <c r="AR894" s="421"/>
      <c r="AS894" s="303"/>
    </row>
    <row r="895" spans="1:45" ht="15.5" outlineLevel="1">
      <c r="A895" s="521">
        <v>23</v>
      </c>
      <c r="B895" s="424" t="s">
        <v>115</v>
      </c>
      <c r="C895" s="288" t="s">
        <v>25</v>
      </c>
      <c r="D895" s="292"/>
      <c r="E895" s="292"/>
      <c r="F895" s="292"/>
      <c r="G895" s="292"/>
      <c r="H895" s="292"/>
      <c r="I895" s="292"/>
      <c r="J895" s="292"/>
      <c r="K895" s="292"/>
      <c r="L895" s="292"/>
      <c r="M895" s="292"/>
      <c r="N895" s="292"/>
      <c r="O895" s="292"/>
      <c r="P895" s="292"/>
      <c r="Q895" s="288"/>
      <c r="R895" s="292"/>
      <c r="S895" s="292"/>
      <c r="T895" s="292"/>
      <c r="U895" s="292"/>
      <c r="V895" s="292"/>
      <c r="W895" s="292"/>
      <c r="X895" s="292"/>
      <c r="Y895" s="292"/>
      <c r="Z895" s="292"/>
      <c r="AA895" s="292"/>
      <c r="AB895" s="292"/>
      <c r="AC895" s="292"/>
      <c r="AD895" s="292"/>
      <c r="AE895" s="411"/>
      <c r="AF895" s="411"/>
      <c r="AG895" s="411"/>
      <c r="AH895" s="411"/>
      <c r="AI895" s="411"/>
      <c r="AJ895" s="411"/>
      <c r="AK895" s="411"/>
      <c r="AL895" s="406"/>
      <c r="AM895" s="406"/>
      <c r="AN895" s="406"/>
      <c r="AO895" s="406"/>
      <c r="AP895" s="406"/>
      <c r="AQ895" s="406"/>
      <c r="AR895" s="406"/>
      <c r="AS895" s="293">
        <f>SUM(AE895:AR895)</f>
        <v>0</v>
      </c>
    </row>
    <row r="896" spans="1:45" ht="15.5" outlineLevel="1">
      <c r="A896" s="521"/>
      <c r="B896" s="291" t="s">
        <v>341</v>
      </c>
      <c r="C896" s="288" t="s">
        <v>163</v>
      </c>
      <c r="D896" s="292"/>
      <c r="E896" s="292"/>
      <c r="F896" s="292"/>
      <c r="G896" s="292"/>
      <c r="H896" s="292"/>
      <c r="I896" s="292"/>
      <c r="J896" s="292"/>
      <c r="K896" s="292"/>
      <c r="L896" s="292"/>
      <c r="M896" s="292"/>
      <c r="N896" s="292"/>
      <c r="O896" s="292"/>
      <c r="P896" s="292"/>
      <c r="Q896" s="288"/>
      <c r="R896" s="292"/>
      <c r="S896" s="292"/>
      <c r="T896" s="292"/>
      <c r="U896" s="292"/>
      <c r="V896" s="292"/>
      <c r="W896" s="292"/>
      <c r="X896" s="292"/>
      <c r="Y896" s="292"/>
      <c r="Z896" s="292"/>
      <c r="AA896" s="292"/>
      <c r="AB896" s="292"/>
      <c r="AC896" s="292"/>
      <c r="AD896" s="292"/>
      <c r="AE896" s="407">
        <f>AE895</f>
        <v>0</v>
      </c>
      <c r="AF896" s="407">
        <f t="shared" ref="AF896" si="2538">AF895</f>
        <v>0</v>
      </c>
      <c r="AG896" s="407">
        <f t="shared" ref="AG896" si="2539">AG895</f>
        <v>0</v>
      </c>
      <c r="AH896" s="407">
        <f t="shared" ref="AH896" si="2540">AH895</f>
        <v>0</v>
      </c>
      <c r="AI896" s="407">
        <f t="shared" ref="AI896" si="2541">AI895</f>
        <v>0</v>
      </c>
      <c r="AJ896" s="407">
        <f t="shared" ref="AJ896" si="2542">AJ895</f>
        <v>0</v>
      </c>
      <c r="AK896" s="407">
        <f t="shared" ref="AK896" si="2543">AK895</f>
        <v>0</v>
      </c>
      <c r="AL896" s="407">
        <f t="shared" ref="AL896" si="2544">AL895</f>
        <v>0</v>
      </c>
      <c r="AM896" s="407">
        <f t="shared" ref="AM896" si="2545">AM895</f>
        <v>0</v>
      </c>
      <c r="AN896" s="407">
        <f t="shared" ref="AN896" si="2546">AN895</f>
        <v>0</v>
      </c>
      <c r="AO896" s="407">
        <f t="shared" ref="AO896" si="2547">AO895</f>
        <v>0</v>
      </c>
      <c r="AP896" s="407">
        <f t="shared" ref="AP896" si="2548">AP895</f>
        <v>0</v>
      </c>
      <c r="AQ896" s="407">
        <f t="shared" ref="AQ896" si="2549">AQ895</f>
        <v>0</v>
      </c>
      <c r="AR896" s="407">
        <f t="shared" ref="AR896" si="2550">AR895</f>
        <v>0</v>
      </c>
      <c r="AS896" s="303"/>
    </row>
    <row r="897" spans="1:45" ht="15.5" outlineLevel="1">
      <c r="A897" s="521"/>
      <c r="B897" s="426"/>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418"/>
      <c r="AF897" s="421"/>
      <c r="AG897" s="421"/>
      <c r="AH897" s="421"/>
      <c r="AI897" s="421"/>
      <c r="AJ897" s="421"/>
      <c r="AK897" s="421"/>
      <c r="AL897" s="421"/>
      <c r="AM897" s="421"/>
      <c r="AN897" s="421"/>
      <c r="AO897" s="421"/>
      <c r="AP897" s="421"/>
      <c r="AQ897" s="421"/>
      <c r="AR897" s="421"/>
      <c r="AS897" s="303"/>
    </row>
    <row r="898" spans="1:45" ht="15.5" outlineLevel="1">
      <c r="A898" s="521">
        <v>24</v>
      </c>
      <c r="B898" s="424" t="s">
        <v>116</v>
      </c>
      <c r="C898" s="288" t="s">
        <v>25</v>
      </c>
      <c r="D898" s="292"/>
      <c r="E898" s="292"/>
      <c r="F898" s="292"/>
      <c r="G898" s="292"/>
      <c r="H898" s="292"/>
      <c r="I898" s="292"/>
      <c r="J898" s="292"/>
      <c r="K898" s="292"/>
      <c r="L898" s="292"/>
      <c r="M898" s="292"/>
      <c r="N898" s="292"/>
      <c r="O898" s="292"/>
      <c r="P898" s="292"/>
      <c r="Q898" s="288"/>
      <c r="R898" s="292"/>
      <c r="S898" s="292"/>
      <c r="T898" s="292"/>
      <c r="U898" s="292"/>
      <c r="V898" s="292"/>
      <c r="W898" s="292"/>
      <c r="X898" s="292"/>
      <c r="Y898" s="292"/>
      <c r="Z898" s="292"/>
      <c r="AA898" s="292"/>
      <c r="AB898" s="292"/>
      <c r="AC898" s="292"/>
      <c r="AD898" s="292"/>
      <c r="AE898" s="411"/>
      <c r="AF898" s="411"/>
      <c r="AG898" s="411"/>
      <c r="AH898" s="411"/>
      <c r="AI898" s="411"/>
      <c r="AJ898" s="411"/>
      <c r="AK898" s="411"/>
      <c r="AL898" s="406"/>
      <c r="AM898" s="406"/>
      <c r="AN898" s="406"/>
      <c r="AO898" s="406"/>
      <c r="AP898" s="406"/>
      <c r="AQ898" s="406"/>
      <c r="AR898" s="406"/>
      <c r="AS898" s="293">
        <f>SUM(AE898:AR898)</f>
        <v>0</v>
      </c>
    </row>
    <row r="899" spans="1:45" ht="15.5" outlineLevel="1">
      <c r="A899" s="521"/>
      <c r="B899" s="291" t="s">
        <v>341</v>
      </c>
      <c r="C899" s="288" t="s">
        <v>163</v>
      </c>
      <c r="D899" s="292"/>
      <c r="E899" s="292"/>
      <c r="F899" s="292"/>
      <c r="G899" s="292"/>
      <c r="H899" s="292"/>
      <c r="I899" s="292"/>
      <c r="J899" s="292"/>
      <c r="K899" s="292"/>
      <c r="L899" s="292"/>
      <c r="M899" s="292"/>
      <c r="N899" s="292"/>
      <c r="O899" s="292"/>
      <c r="P899" s="292"/>
      <c r="Q899" s="288"/>
      <c r="R899" s="292"/>
      <c r="S899" s="292"/>
      <c r="T899" s="292"/>
      <c r="U899" s="292"/>
      <c r="V899" s="292"/>
      <c r="W899" s="292"/>
      <c r="X899" s="292"/>
      <c r="Y899" s="292"/>
      <c r="Z899" s="292"/>
      <c r="AA899" s="292"/>
      <c r="AB899" s="292"/>
      <c r="AC899" s="292"/>
      <c r="AD899" s="292"/>
      <c r="AE899" s="407">
        <f>AE898</f>
        <v>0</v>
      </c>
      <c r="AF899" s="407">
        <f t="shared" ref="AF899" si="2551">AF898</f>
        <v>0</v>
      </c>
      <c r="AG899" s="407">
        <f t="shared" ref="AG899" si="2552">AG898</f>
        <v>0</v>
      </c>
      <c r="AH899" s="407">
        <f t="shared" ref="AH899" si="2553">AH898</f>
        <v>0</v>
      </c>
      <c r="AI899" s="407">
        <f t="shared" ref="AI899" si="2554">AI898</f>
        <v>0</v>
      </c>
      <c r="AJ899" s="407">
        <f t="shared" ref="AJ899" si="2555">AJ898</f>
        <v>0</v>
      </c>
      <c r="AK899" s="407">
        <f t="shared" ref="AK899" si="2556">AK898</f>
        <v>0</v>
      </c>
      <c r="AL899" s="407">
        <f t="shared" ref="AL899" si="2557">AL898</f>
        <v>0</v>
      </c>
      <c r="AM899" s="407">
        <f t="shared" ref="AM899" si="2558">AM898</f>
        <v>0</v>
      </c>
      <c r="AN899" s="407">
        <f t="shared" ref="AN899" si="2559">AN898</f>
        <v>0</v>
      </c>
      <c r="AO899" s="407">
        <f t="shared" ref="AO899" si="2560">AO898</f>
        <v>0</v>
      </c>
      <c r="AP899" s="407">
        <f t="shared" ref="AP899" si="2561">AP898</f>
        <v>0</v>
      </c>
      <c r="AQ899" s="407">
        <f t="shared" ref="AQ899" si="2562">AQ898</f>
        <v>0</v>
      </c>
      <c r="AR899" s="407">
        <f t="shared" ref="AR899" si="2563">AR898</f>
        <v>0</v>
      </c>
      <c r="AS899" s="303"/>
    </row>
    <row r="900" spans="1:45" ht="15.5" outlineLevel="1">
      <c r="A900" s="521"/>
      <c r="B900" s="291"/>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408"/>
      <c r="AF900" s="421"/>
      <c r="AG900" s="421"/>
      <c r="AH900" s="421"/>
      <c r="AI900" s="421"/>
      <c r="AJ900" s="421"/>
      <c r="AK900" s="421"/>
      <c r="AL900" s="421"/>
      <c r="AM900" s="421"/>
      <c r="AN900" s="421"/>
      <c r="AO900" s="421"/>
      <c r="AP900" s="421"/>
      <c r="AQ900" s="421"/>
      <c r="AR900" s="421"/>
      <c r="AS900" s="303"/>
    </row>
    <row r="901" spans="1:45" ht="15.5" outlineLevel="1">
      <c r="A901" s="521"/>
      <c r="B901" s="285" t="s">
        <v>496</v>
      </c>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408"/>
      <c r="AF901" s="421"/>
      <c r="AG901" s="421"/>
      <c r="AH901" s="421"/>
      <c r="AI901" s="421"/>
      <c r="AJ901" s="421"/>
      <c r="AK901" s="421"/>
      <c r="AL901" s="421"/>
      <c r="AM901" s="421"/>
      <c r="AN901" s="421"/>
      <c r="AO901" s="421"/>
      <c r="AP901" s="421"/>
      <c r="AQ901" s="421"/>
      <c r="AR901" s="421"/>
      <c r="AS901" s="303"/>
    </row>
    <row r="902" spans="1:45" ht="15.5" outlineLevel="1">
      <c r="A902" s="521">
        <v>25</v>
      </c>
      <c r="B902" s="424" t="s">
        <v>117</v>
      </c>
      <c r="C902" s="288" t="s">
        <v>25</v>
      </c>
      <c r="D902" s="292"/>
      <c r="E902" s="292"/>
      <c r="F902" s="292"/>
      <c r="G902" s="292"/>
      <c r="H902" s="292"/>
      <c r="I902" s="292"/>
      <c r="J902" s="292"/>
      <c r="K902" s="292"/>
      <c r="L902" s="292"/>
      <c r="M902" s="292"/>
      <c r="N902" s="292"/>
      <c r="O902" s="292"/>
      <c r="P902" s="292"/>
      <c r="Q902" s="292">
        <v>12</v>
      </c>
      <c r="R902" s="292"/>
      <c r="S902" s="292"/>
      <c r="T902" s="292"/>
      <c r="U902" s="292"/>
      <c r="V902" s="292"/>
      <c r="W902" s="292"/>
      <c r="X902" s="292"/>
      <c r="Y902" s="292"/>
      <c r="Z902" s="292"/>
      <c r="AA902" s="292"/>
      <c r="AB902" s="292"/>
      <c r="AC902" s="292"/>
      <c r="AD902" s="292"/>
      <c r="AE902" s="422"/>
      <c r="AF902" s="411"/>
      <c r="AG902" s="411"/>
      <c r="AH902" s="411"/>
      <c r="AI902" s="411"/>
      <c r="AJ902" s="411"/>
      <c r="AK902" s="411"/>
      <c r="AL902" s="411"/>
      <c r="AM902" s="411"/>
      <c r="AN902" s="411"/>
      <c r="AO902" s="411"/>
      <c r="AP902" s="411"/>
      <c r="AQ902" s="411"/>
      <c r="AR902" s="411"/>
      <c r="AS902" s="293">
        <f>SUM(AE902:AR902)</f>
        <v>0</v>
      </c>
    </row>
    <row r="903" spans="1:45" ht="15.5" outlineLevel="1">
      <c r="A903" s="521"/>
      <c r="B903" s="291" t="s">
        <v>341</v>
      </c>
      <c r="C903" s="288" t="s">
        <v>163</v>
      </c>
      <c r="D903" s="292"/>
      <c r="E903" s="292"/>
      <c r="F903" s="292"/>
      <c r="G903" s="292"/>
      <c r="H903" s="292"/>
      <c r="I903" s="292"/>
      <c r="J903" s="292"/>
      <c r="K903" s="292"/>
      <c r="L903" s="292"/>
      <c r="M903" s="292"/>
      <c r="N903" s="292"/>
      <c r="O903" s="292"/>
      <c r="P903" s="292"/>
      <c r="Q903" s="292">
        <f>Q902</f>
        <v>12</v>
      </c>
      <c r="R903" s="292"/>
      <c r="S903" s="292"/>
      <c r="T903" s="292"/>
      <c r="U903" s="292"/>
      <c r="V903" s="292"/>
      <c r="W903" s="292"/>
      <c r="X903" s="292"/>
      <c r="Y903" s="292"/>
      <c r="Z903" s="292"/>
      <c r="AA903" s="292"/>
      <c r="AB903" s="292"/>
      <c r="AC903" s="292"/>
      <c r="AD903" s="292"/>
      <c r="AE903" s="407">
        <f>AE902</f>
        <v>0</v>
      </c>
      <c r="AF903" s="407">
        <f t="shared" ref="AF903" si="2564">AF902</f>
        <v>0</v>
      </c>
      <c r="AG903" s="407">
        <f t="shared" ref="AG903" si="2565">AG902</f>
        <v>0</v>
      </c>
      <c r="AH903" s="407">
        <f t="shared" ref="AH903" si="2566">AH902</f>
        <v>0</v>
      </c>
      <c r="AI903" s="407">
        <f t="shared" ref="AI903" si="2567">AI902</f>
        <v>0</v>
      </c>
      <c r="AJ903" s="407">
        <f t="shared" ref="AJ903" si="2568">AJ902</f>
        <v>0</v>
      </c>
      <c r="AK903" s="407">
        <f t="shared" ref="AK903" si="2569">AK902</f>
        <v>0</v>
      </c>
      <c r="AL903" s="407">
        <f t="shared" ref="AL903" si="2570">AL902</f>
        <v>0</v>
      </c>
      <c r="AM903" s="407">
        <f t="shared" ref="AM903" si="2571">AM902</f>
        <v>0</v>
      </c>
      <c r="AN903" s="407">
        <f t="shared" ref="AN903" si="2572">AN902</f>
        <v>0</v>
      </c>
      <c r="AO903" s="407">
        <f t="shared" ref="AO903" si="2573">AO902</f>
        <v>0</v>
      </c>
      <c r="AP903" s="407">
        <f t="shared" ref="AP903" si="2574">AP902</f>
        <v>0</v>
      </c>
      <c r="AQ903" s="407">
        <f t="shared" ref="AQ903" si="2575">AQ902</f>
        <v>0</v>
      </c>
      <c r="AR903" s="407">
        <f t="shared" ref="AR903" si="2576">AR902</f>
        <v>0</v>
      </c>
      <c r="AS903" s="303"/>
    </row>
    <row r="904" spans="1:45" ht="15.5" outlineLevel="1">
      <c r="A904" s="521"/>
      <c r="B904" s="291"/>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c r="AE904" s="408"/>
      <c r="AF904" s="421"/>
      <c r="AG904" s="421"/>
      <c r="AH904" s="421"/>
      <c r="AI904" s="421"/>
      <c r="AJ904" s="421"/>
      <c r="AK904" s="421"/>
      <c r="AL904" s="421"/>
      <c r="AM904" s="421"/>
      <c r="AN904" s="421"/>
      <c r="AO904" s="421"/>
      <c r="AP904" s="421"/>
      <c r="AQ904" s="421"/>
      <c r="AR904" s="421"/>
      <c r="AS904" s="303"/>
    </row>
    <row r="905" spans="1:45" ht="15.5" outlineLevel="1">
      <c r="A905" s="521">
        <v>26</v>
      </c>
      <c r="B905" s="424" t="s">
        <v>118</v>
      </c>
      <c r="C905" s="1199" t="s">
        <v>2823</v>
      </c>
      <c r="D905" s="292">
        <f>+'7.  Persistence Report'!AY198</f>
        <v>3222732.3526859591</v>
      </c>
      <c r="E905" s="292">
        <f>+'7.  Persistence Report'!AZ198</f>
        <v>3222732.3526859591</v>
      </c>
      <c r="F905" s="292">
        <f>+'7.  Persistence Report'!BA198</f>
        <v>3206795.605592567</v>
      </c>
      <c r="G905" s="292">
        <f>+'7.  Persistence Report'!BB198</f>
        <v>3206795.605592567</v>
      </c>
      <c r="H905" s="292">
        <f>+'7.  Persistence Report'!BC198</f>
        <v>3206795.605592567</v>
      </c>
      <c r="I905" s="292">
        <f>+'7.  Persistence Report'!BD198</f>
        <v>3206709.9156995723</v>
      </c>
      <c r="J905" s="292">
        <f>+'7.  Persistence Report'!BE198</f>
        <v>0</v>
      </c>
      <c r="K905" s="292">
        <f>+'7.  Persistence Report'!BF198</f>
        <v>0</v>
      </c>
      <c r="L905" s="292">
        <f>+'7.  Persistence Report'!BG198</f>
        <v>0</v>
      </c>
      <c r="M905" s="292">
        <f>+'7.  Persistence Report'!BH198</f>
        <v>0</v>
      </c>
      <c r="N905" s="292">
        <f>+'7.  Persistence Report'!BI198</f>
        <v>0</v>
      </c>
      <c r="O905" s="292">
        <f>+'7.  Persistence Report'!BJ198</f>
        <v>0</v>
      </c>
      <c r="P905" s="292">
        <f>+'7.  Persistence Report'!BK198</f>
        <v>0</v>
      </c>
      <c r="Q905" s="292">
        <v>12</v>
      </c>
      <c r="R905" s="292">
        <f>+'7.  Persistence Report'!T198</f>
        <v>484.50788839400366</v>
      </c>
      <c r="S905" s="292">
        <f>+'7.  Persistence Report'!U198</f>
        <v>484.50788839400366</v>
      </c>
      <c r="T905" s="292">
        <f>+'7.  Persistence Report'!V198</f>
        <v>482.11194643014392</v>
      </c>
      <c r="U905" s="292">
        <f>+'7.  Persistence Report'!W198</f>
        <v>482.11194643014392</v>
      </c>
      <c r="V905" s="292">
        <f>+'7.  Persistence Report'!X198</f>
        <v>482.11194643014392</v>
      </c>
      <c r="W905" s="292">
        <f>+'7.  Persistence Report'!Y198</f>
        <v>482.09906375030334</v>
      </c>
      <c r="X905" s="292">
        <f>+'7.  Persistence Report'!Z198</f>
        <v>0</v>
      </c>
      <c r="Y905" s="292">
        <f>+'7.  Persistence Report'!AA198</f>
        <v>0</v>
      </c>
      <c r="Z905" s="292">
        <f>+'7.  Persistence Report'!AB198</f>
        <v>0</v>
      </c>
      <c r="AA905" s="292">
        <f>+'7.  Persistence Report'!AC198</f>
        <v>0</v>
      </c>
      <c r="AB905" s="292">
        <f>+'7.  Persistence Report'!AD198</f>
        <v>0</v>
      </c>
      <c r="AC905" s="292">
        <f>+'7.  Persistence Report'!AE198</f>
        <v>0</v>
      </c>
      <c r="AD905" s="292">
        <f>+'7.  Persistence Report'!AF198</f>
        <v>0</v>
      </c>
      <c r="AE905" s="422"/>
      <c r="AF905" s="411"/>
      <c r="AG905" s="411">
        <f>+'A. Rate Class Allocations'!P82</f>
        <v>0.87881153817043889</v>
      </c>
      <c r="AH905" s="411">
        <f>+'A. Rate Class Allocations'!Q82</f>
        <v>0</v>
      </c>
      <c r="AI905" s="411">
        <f>+'A. Rate Class Allocations'!R82</f>
        <v>0.12118846182956106</v>
      </c>
      <c r="AJ905" s="411"/>
      <c r="AK905" s="411"/>
      <c r="AL905" s="411"/>
      <c r="AM905" s="411"/>
      <c r="AN905" s="411"/>
      <c r="AO905" s="411"/>
      <c r="AP905" s="411"/>
      <c r="AQ905" s="411"/>
      <c r="AR905" s="411"/>
      <c r="AS905" s="293">
        <f>SUM(AE905:AR905)</f>
        <v>1</v>
      </c>
    </row>
    <row r="906" spans="1:45" ht="15.5" outlineLevel="1">
      <c r="A906" s="521"/>
      <c r="B906" s="291" t="s">
        <v>341</v>
      </c>
      <c r="C906" s="1199" t="s">
        <v>2823</v>
      </c>
      <c r="D906" s="292">
        <f>+'7.  Persistence Report'!AY207</f>
        <v>7290179.4959996967</v>
      </c>
      <c r="E906" s="292">
        <f>+'7.  Persistence Report'!AZ207</f>
        <v>7290179.4959996967</v>
      </c>
      <c r="F906" s="292">
        <f>+'7.  Persistence Report'!BA207</f>
        <v>7254128.7992062289</v>
      </c>
      <c r="G906" s="292">
        <f>+'7.  Persistence Report'!BB207</f>
        <v>7254128.7992062289</v>
      </c>
      <c r="H906" s="292">
        <f>+'7.  Persistence Report'!BC207</f>
        <v>7254128.7992062289</v>
      </c>
      <c r="I906" s="292">
        <f>+'7.  Persistence Report'!BD207</f>
        <v>7253934.9591250308</v>
      </c>
      <c r="J906" s="292">
        <f>+'7.  Persistence Report'!BE207</f>
        <v>0</v>
      </c>
      <c r="K906" s="292">
        <f>+'7.  Persistence Report'!BF207</f>
        <v>0</v>
      </c>
      <c r="L906" s="292">
        <f>+'7.  Persistence Report'!BG207</f>
        <v>0</v>
      </c>
      <c r="M906" s="292">
        <f>+'7.  Persistence Report'!BH207</f>
        <v>0</v>
      </c>
      <c r="N906" s="292">
        <f>+'7.  Persistence Report'!BI207</f>
        <v>0</v>
      </c>
      <c r="O906" s="292">
        <f>+'7.  Persistence Report'!BJ207</f>
        <v>0</v>
      </c>
      <c r="P906" s="292">
        <f>+'7.  Persistence Report'!BK207</f>
        <v>0</v>
      </c>
      <c r="Q906" s="292">
        <f>Q905</f>
        <v>12</v>
      </c>
      <c r="R906" s="292">
        <f>+'7.  Persistence Report'!T207</f>
        <v>703.51532205567378</v>
      </c>
      <c r="S906" s="292">
        <f>+'7.  Persistence Report'!U207</f>
        <v>703.51532205567378</v>
      </c>
      <c r="T906" s="292">
        <f>+'7.  Persistence Report'!V207</f>
        <v>700.03636552532987</v>
      </c>
      <c r="U906" s="292">
        <f>+'7.  Persistence Report'!W207</f>
        <v>700.03636552532987</v>
      </c>
      <c r="V906" s="292">
        <f>+'7.  Persistence Report'!X207</f>
        <v>700.03636552532987</v>
      </c>
      <c r="W906" s="292">
        <f>+'7.  Persistence Report'!Y207</f>
        <v>700.01765961181616</v>
      </c>
      <c r="X906" s="292">
        <f>+'7.  Persistence Report'!Z207</f>
        <v>0</v>
      </c>
      <c r="Y906" s="292">
        <f>+'7.  Persistence Report'!AA207</f>
        <v>0</v>
      </c>
      <c r="Z906" s="292">
        <f>+'7.  Persistence Report'!AB207</f>
        <v>0</v>
      </c>
      <c r="AA906" s="292">
        <f>+'7.  Persistence Report'!AC207</f>
        <v>0</v>
      </c>
      <c r="AB906" s="292">
        <f>+'7.  Persistence Report'!AD207</f>
        <v>0</v>
      </c>
      <c r="AC906" s="292">
        <f>+'7.  Persistence Report'!AE207</f>
        <v>0</v>
      </c>
      <c r="AD906" s="292">
        <f>+'7.  Persistence Report'!AF207</f>
        <v>0</v>
      </c>
      <c r="AE906" s="407">
        <f>AE905</f>
        <v>0</v>
      </c>
      <c r="AF906" s="407">
        <f t="shared" ref="AF906:AF907" si="2577">AF905</f>
        <v>0</v>
      </c>
      <c r="AG906" s="1201">
        <f>AG905*0+'A. Rate Class Allocations'!P91</f>
        <v>1</v>
      </c>
      <c r="AH906" s="1201">
        <f>AH905*0+'A. Rate Class Allocations'!Q91</f>
        <v>0</v>
      </c>
      <c r="AI906" s="1201">
        <f>AI905*0+'A. Rate Class Allocations'!R91</f>
        <v>0</v>
      </c>
      <c r="AJ906" s="407">
        <f t="shared" ref="AJ906:AJ907" si="2578">AJ905</f>
        <v>0</v>
      </c>
      <c r="AK906" s="407">
        <f t="shared" ref="AK906:AK907" si="2579">AK905</f>
        <v>0</v>
      </c>
      <c r="AL906" s="407">
        <f t="shared" ref="AL906:AL907" si="2580">AL905</f>
        <v>0</v>
      </c>
      <c r="AM906" s="407">
        <f t="shared" ref="AM906:AM907" si="2581">AM905</f>
        <v>0</v>
      </c>
      <c r="AN906" s="407">
        <f t="shared" ref="AN906:AN907" si="2582">AN905</f>
        <v>0</v>
      </c>
      <c r="AO906" s="407">
        <f t="shared" ref="AO906:AO907" si="2583">AO905</f>
        <v>0</v>
      </c>
      <c r="AP906" s="407">
        <f t="shared" ref="AP906:AP907" si="2584">AP905</f>
        <v>0</v>
      </c>
      <c r="AQ906" s="407">
        <f t="shared" ref="AQ906:AQ907" si="2585">AQ905</f>
        <v>0</v>
      </c>
      <c r="AR906" s="407">
        <f t="shared" ref="AR906:AR907" si="2586">AR905</f>
        <v>0</v>
      </c>
      <c r="AS906" s="303"/>
    </row>
    <row r="907" spans="1:45" ht="15.5" outlineLevel="1">
      <c r="A907" s="521"/>
      <c r="B907" s="1228" t="s">
        <v>341</v>
      </c>
      <c r="C907" s="1229" t="s">
        <v>2823</v>
      </c>
      <c r="D907" s="292">
        <f>+'7.  Persistence Report'!AY209</f>
        <v>561330.83342565165</v>
      </c>
      <c r="E907" s="292">
        <f>+'7.  Persistence Report'!AZ209</f>
        <v>561330.83342565165</v>
      </c>
      <c r="F907" s="292">
        <f>+'7.  Persistence Report'!BA209</f>
        <v>558554.99399841169</v>
      </c>
      <c r="G907" s="292">
        <f>+'7.  Persistence Report'!BB209</f>
        <v>558554.99399841169</v>
      </c>
      <c r="H907" s="292">
        <f>+'7.  Persistence Report'!BC209</f>
        <v>558554.99399841169</v>
      </c>
      <c r="I907" s="292">
        <f>+'7.  Persistence Report'!BD209</f>
        <v>558540.0686574938</v>
      </c>
      <c r="J907" s="292">
        <f>+'7.  Persistence Report'!BE209</f>
        <v>0</v>
      </c>
      <c r="K907" s="292">
        <f>+'7.  Persistence Report'!BF209</f>
        <v>0</v>
      </c>
      <c r="L907" s="292">
        <f>+'7.  Persistence Report'!BG209</f>
        <v>0</v>
      </c>
      <c r="M907" s="292">
        <f>+'7.  Persistence Report'!BH209</f>
        <v>0</v>
      </c>
      <c r="N907" s="292">
        <f>+'7.  Persistence Report'!BI209</f>
        <v>0</v>
      </c>
      <c r="O907" s="292">
        <f>+'7.  Persistence Report'!BJ209</f>
        <v>0</v>
      </c>
      <c r="P907" s="292">
        <f>+'7.  Persistence Report'!BK209</f>
        <v>0</v>
      </c>
      <c r="Q907" s="292">
        <f>Q906</f>
        <v>12</v>
      </c>
      <c r="R907" s="292">
        <f>+'7.  Persistence Report'!T209</f>
        <v>52.208182098500991</v>
      </c>
      <c r="S907" s="292">
        <f>+'7.  Persistence Report'!U209</f>
        <v>52.208182098500991</v>
      </c>
      <c r="T907" s="292">
        <f>+'7.  Persistence Report'!V209</f>
        <v>51.950007201160815</v>
      </c>
      <c r="U907" s="292">
        <f>+'7.  Persistence Report'!W209</f>
        <v>51.950007201160815</v>
      </c>
      <c r="V907" s="292">
        <f>+'7.  Persistence Report'!X209</f>
        <v>51.950007201160815</v>
      </c>
      <c r="W907" s="292">
        <f>+'7.  Persistence Report'!Y209</f>
        <v>51.948619027075011</v>
      </c>
      <c r="X907" s="292">
        <f>+'7.  Persistence Report'!Z209</f>
        <v>0</v>
      </c>
      <c r="Y907" s="292">
        <f>+'7.  Persistence Report'!AA209</f>
        <v>0</v>
      </c>
      <c r="Z907" s="292">
        <f>+'7.  Persistence Report'!AB209</f>
        <v>0</v>
      </c>
      <c r="AA907" s="292">
        <f>+'7.  Persistence Report'!AC209</f>
        <v>0</v>
      </c>
      <c r="AB907" s="292">
        <f>+'7.  Persistence Report'!AD209</f>
        <v>0</v>
      </c>
      <c r="AC907" s="292">
        <f>+'7.  Persistence Report'!AE209</f>
        <v>0</v>
      </c>
      <c r="AD907" s="292">
        <f>+'7.  Persistence Report'!AF209</f>
        <v>0</v>
      </c>
      <c r="AE907" s="407">
        <f>AE906</f>
        <v>0</v>
      </c>
      <c r="AF907" s="407">
        <f t="shared" si="2577"/>
        <v>0</v>
      </c>
      <c r="AG907" s="1201">
        <f>AG906*0+'A. Rate Class Allocations'!P157</f>
        <v>1</v>
      </c>
      <c r="AH907" s="1201">
        <f>AH906*0+'A. Rate Class Allocations'!Q157</f>
        <v>0</v>
      </c>
      <c r="AI907" s="1201">
        <f>AI906*0+'A. Rate Class Allocations'!R157</f>
        <v>0</v>
      </c>
      <c r="AJ907" s="407">
        <f t="shared" si="2578"/>
        <v>0</v>
      </c>
      <c r="AK907" s="407">
        <f t="shared" si="2579"/>
        <v>0</v>
      </c>
      <c r="AL907" s="407">
        <f t="shared" si="2580"/>
        <v>0</v>
      </c>
      <c r="AM907" s="407">
        <f t="shared" si="2581"/>
        <v>0</v>
      </c>
      <c r="AN907" s="407">
        <f t="shared" si="2582"/>
        <v>0</v>
      </c>
      <c r="AO907" s="407">
        <f t="shared" si="2583"/>
        <v>0</v>
      </c>
      <c r="AP907" s="407">
        <f t="shared" si="2584"/>
        <v>0</v>
      </c>
      <c r="AQ907" s="407">
        <f t="shared" si="2585"/>
        <v>0</v>
      </c>
      <c r="AR907" s="407">
        <f t="shared" si="2586"/>
        <v>0</v>
      </c>
      <c r="AS907" s="303"/>
    </row>
    <row r="908" spans="1:45" ht="15.5" outlineLevel="1">
      <c r="A908" s="521"/>
      <c r="B908" s="291"/>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408"/>
      <c r="AF908" s="421"/>
      <c r="AG908" s="421"/>
      <c r="AH908" s="421"/>
      <c r="AI908" s="421"/>
      <c r="AJ908" s="421"/>
      <c r="AK908" s="421"/>
      <c r="AL908" s="421"/>
      <c r="AM908" s="421"/>
      <c r="AN908" s="421"/>
      <c r="AO908" s="421"/>
      <c r="AP908" s="421"/>
      <c r="AQ908" s="421"/>
      <c r="AR908" s="421"/>
      <c r="AS908" s="303"/>
    </row>
    <row r="909" spans="1:45" ht="15.5" outlineLevel="1">
      <c r="A909" s="521">
        <v>27</v>
      </c>
      <c r="B909" s="424" t="s">
        <v>119</v>
      </c>
      <c r="C909" s="1199" t="s">
        <v>2823</v>
      </c>
      <c r="D909" s="292">
        <f>+'7.  Persistence Report'!AY202</f>
        <v>1731529.8762000764</v>
      </c>
      <c r="E909" s="292">
        <f>+'7.  Persistence Report'!AZ202</f>
        <v>1524614.3534652947</v>
      </c>
      <c r="F909" s="292">
        <f>+'7.  Persistence Report'!BA202</f>
        <v>1113353.6745462792</v>
      </c>
      <c r="G909" s="292">
        <f>+'7.  Persistence Report'!BB202</f>
        <v>1109976.3718853611</v>
      </c>
      <c r="H909" s="292">
        <f>+'7.  Persistence Report'!BC202</f>
        <v>1109976.3718853611</v>
      </c>
      <c r="I909" s="292">
        <f>+'7.  Persistence Report'!BD202</f>
        <v>1109976.3718853611</v>
      </c>
      <c r="J909" s="292">
        <f>+'7.  Persistence Report'!BE202</f>
        <v>0</v>
      </c>
      <c r="K909" s="292">
        <f>+'7.  Persistence Report'!BF202</f>
        <v>0</v>
      </c>
      <c r="L909" s="292">
        <f>+'7.  Persistence Report'!BG202</f>
        <v>0</v>
      </c>
      <c r="M909" s="292">
        <f>+'7.  Persistence Report'!BH202</f>
        <v>0</v>
      </c>
      <c r="N909" s="292">
        <f>+'7.  Persistence Report'!BI202</f>
        <v>0</v>
      </c>
      <c r="O909" s="292">
        <f>+'7.  Persistence Report'!BJ202</f>
        <v>0</v>
      </c>
      <c r="P909" s="292">
        <f>+'7.  Persistence Report'!BK202</f>
        <v>0</v>
      </c>
      <c r="Q909" s="292">
        <v>12</v>
      </c>
      <c r="R909" s="292">
        <f>+'7.  Persistence Report'!T202</f>
        <v>448.20231300264061</v>
      </c>
      <c r="S909" s="292">
        <f>+'7.  Persistence Report'!U202</f>
        <v>394.64273129365966</v>
      </c>
      <c r="T909" s="292">
        <f>+'7.  Persistence Report'!V202</f>
        <v>288.18890102937604</v>
      </c>
      <c r="U909" s="292">
        <f>+'7.  Persistence Report'!W202</f>
        <v>287.31469441871366</v>
      </c>
      <c r="V909" s="292">
        <f>+'7.  Persistence Report'!X202</f>
        <v>287.31469441871366</v>
      </c>
      <c r="W909" s="292">
        <f>+'7.  Persistence Report'!Y202</f>
        <v>287.31469441871366</v>
      </c>
      <c r="X909" s="292">
        <f>+'7.  Persistence Report'!Z202</f>
        <v>0</v>
      </c>
      <c r="Y909" s="292">
        <f>+'7.  Persistence Report'!AA202</f>
        <v>0</v>
      </c>
      <c r="Z909" s="292">
        <f>+'7.  Persistence Report'!AB202</f>
        <v>0</v>
      </c>
      <c r="AA909" s="292">
        <f>+'7.  Persistence Report'!AC202</f>
        <v>0</v>
      </c>
      <c r="AB909" s="292">
        <f>+'7.  Persistence Report'!AD202</f>
        <v>0</v>
      </c>
      <c r="AC909" s="292">
        <f>+'7.  Persistence Report'!AE202</f>
        <v>0</v>
      </c>
      <c r="AD909" s="292">
        <f>+'7.  Persistence Report'!AF202</f>
        <v>0</v>
      </c>
      <c r="AE909" s="422"/>
      <c r="AF909" s="411">
        <f>+'A. Rate Class Allocations'!O111</f>
        <v>1</v>
      </c>
      <c r="AG909" s="411"/>
      <c r="AH909" s="411"/>
      <c r="AI909" s="411"/>
      <c r="AJ909" s="411"/>
      <c r="AK909" s="411"/>
      <c r="AL909" s="411"/>
      <c r="AM909" s="411"/>
      <c r="AN909" s="411"/>
      <c r="AO909" s="411"/>
      <c r="AP909" s="411"/>
      <c r="AQ909" s="411"/>
      <c r="AR909" s="411"/>
      <c r="AS909" s="293">
        <f>SUM(AE909:AR909)</f>
        <v>1</v>
      </c>
    </row>
    <row r="910" spans="1:45" ht="15.5" outlineLevel="1">
      <c r="A910" s="521"/>
      <c r="B910" s="291" t="s">
        <v>341</v>
      </c>
      <c r="C910" s="288" t="s">
        <v>163</v>
      </c>
      <c r="D910" s="292"/>
      <c r="E910" s="292"/>
      <c r="F910" s="292"/>
      <c r="G910" s="292"/>
      <c r="H910" s="292"/>
      <c r="I910" s="292"/>
      <c r="J910" s="292"/>
      <c r="K910" s="292"/>
      <c r="L910" s="292"/>
      <c r="M910" s="292"/>
      <c r="N910" s="292"/>
      <c r="O910" s="292"/>
      <c r="P910" s="292"/>
      <c r="Q910" s="292">
        <f>Q909</f>
        <v>12</v>
      </c>
      <c r="R910" s="292"/>
      <c r="S910" s="292"/>
      <c r="T910" s="292"/>
      <c r="U910" s="292"/>
      <c r="V910" s="292"/>
      <c r="W910" s="292"/>
      <c r="X910" s="292"/>
      <c r="Y910" s="292"/>
      <c r="Z910" s="292"/>
      <c r="AA910" s="292"/>
      <c r="AB910" s="292"/>
      <c r="AC910" s="292"/>
      <c r="AD910" s="292"/>
      <c r="AE910" s="407">
        <f>AE909</f>
        <v>0</v>
      </c>
      <c r="AF910" s="407">
        <f t="shared" ref="AF910" si="2587">AF909</f>
        <v>1</v>
      </c>
      <c r="AG910" s="407">
        <f t="shared" ref="AG910" si="2588">AG909</f>
        <v>0</v>
      </c>
      <c r="AH910" s="407">
        <f t="shared" ref="AH910" si="2589">AH909</f>
        <v>0</v>
      </c>
      <c r="AI910" s="407">
        <f t="shared" ref="AI910" si="2590">AI909</f>
        <v>0</v>
      </c>
      <c r="AJ910" s="407">
        <f t="shared" ref="AJ910" si="2591">AJ909</f>
        <v>0</v>
      </c>
      <c r="AK910" s="407">
        <f t="shared" ref="AK910" si="2592">AK909</f>
        <v>0</v>
      </c>
      <c r="AL910" s="407">
        <f t="shared" ref="AL910" si="2593">AL909</f>
        <v>0</v>
      </c>
      <c r="AM910" s="407">
        <f t="shared" ref="AM910" si="2594">AM909</f>
        <v>0</v>
      </c>
      <c r="AN910" s="407">
        <f t="shared" ref="AN910" si="2595">AN909</f>
        <v>0</v>
      </c>
      <c r="AO910" s="407">
        <f t="shared" ref="AO910" si="2596">AO909</f>
        <v>0</v>
      </c>
      <c r="AP910" s="407">
        <f t="shared" ref="AP910" si="2597">AP909</f>
        <v>0</v>
      </c>
      <c r="AQ910" s="407">
        <f t="shared" ref="AQ910" si="2598">AQ909</f>
        <v>0</v>
      </c>
      <c r="AR910" s="407">
        <f t="shared" ref="AR910" si="2599">AR909</f>
        <v>0</v>
      </c>
      <c r="AS910" s="303"/>
    </row>
    <row r="911" spans="1:45" ht="15.5" outlineLevel="1">
      <c r="A911" s="521"/>
      <c r="B911" s="291"/>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408"/>
      <c r="AF911" s="421"/>
      <c r="AG911" s="421"/>
      <c r="AH911" s="421"/>
      <c r="AI911" s="421"/>
      <c r="AJ911" s="421"/>
      <c r="AK911" s="421"/>
      <c r="AL911" s="421"/>
      <c r="AM911" s="421"/>
      <c r="AN911" s="421"/>
      <c r="AO911" s="421"/>
      <c r="AP911" s="421"/>
      <c r="AQ911" s="421"/>
      <c r="AR911" s="421"/>
      <c r="AS911" s="303"/>
    </row>
    <row r="912" spans="1:45" ht="31" outlineLevel="1">
      <c r="A912" s="521">
        <v>28</v>
      </c>
      <c r="B912" s="424" t="s">
        <v>120</v>
      </c>
      <c r="C912" s="288" t="s">
        <v>25</v>
      </c>
      <c r="D912" s="292"/>
      <c r="E912" s="292"/>
      <c r="F912" s="292"/>
      <c r="G912" s="292"/>
      <c r="H912" s="292"/>
      <c r="I912" s="292"/>
      <c r="J912" s="292"/>
      <c r="K912" s="292"/>
      <c r="L912" s="292"/>
      <c r="M912" s="292"/>
      <c r="N912" s="292"/>
      <c r="O912" s="292"/>
      <c r="P912" s="292"/>
      <c r="Q912" s="292">
        <v>12</v>
      </c>
      <c r="R912" s="292"/>
      <c r="S912" s="292"/>
      <c r="T912" s="292"/>
      <c r="U912" s="292"/>
      <c r="V912" s="292"/>
      <c r="W912" s="292"/>
      <c r="X912" s="292"/>
      <c r="Y912" s="292"/>
      <c r="Z912" s="292"/>
      <c r="AA912" s="292"/>
      <c r="AB912" s="292"/>
      <c r="AC912" s="292"/>
      <c r="AD912" s="292"/>
      <c r="AE912" s="422"/>
      <c r="AF912" s="411"/>
      <c r="AG912" s="411"/>
      <c r="AH912" s="411"/>
      <c r="AI912" s="411"/>
      <c r="AJ912" s="411"/>
      <c r="AK912" s="411"/>
      <c r="AL912" s="411"/>
      <c r="AM912" s="411"/>
      <c r="AN912" s="411"/>
      <c r="AO912" s="411"/>
      <c r="AP912" s="411"/>
      <c r="AQ912" s="411"/>
      <c r="AR912" s="411"/>
      <c r="AS912" s="293">
        <f>SUM(AE912:AR912)</f>
        <v>0</v>
      </c>
    </row>
    <row r="913" spans="1:45" ht="15.5" outlineLevel="1">
      <c r="A913" s="521"/>
      <c r="B913" s="291" t="s">
        <v>341</v>
      </c>
      <c r="C913" s="288" t="s">
        <v>163</v>
      </c>
      <c r="D913" s="292"/>
      <c r="E913" s="292"/>
      <c r="F913" s="292"/>
      <c r="G913" s="292"/>
      <c r="H913" s="292"/>
      <c r="I913" s="292"/>
      <c r="J913" s="292"/>
      <c r="K913" s="292"/>
      <c r="L913" s="292"/>
      <c r="M913" s="292"/>
      <c r="N913" s="292"/>
      <c r="O913" s="292"/>
      <c r="P913" s="292"/>
      <c r="Q913" s="292">
        <f>Q912</f>
        <v>12</v>
      </c>
      <c r="R913" s="292"/>
      <c r="S913" s="292"/>
      <c r="T913" s="292"/>
      <c r="U913" s="292"/>
      <c r="V913" s="292"/>
      <c r="W913" s="292"/>
      <c r="X913" s="292"/>
      <c r="Y913" s="292"/>
      <c r="Z913" s="292"/>
      <c r="AA913" s="292"/>
      <c r="AB913" s="292"/>
      <c r="AC913" s="292"/>
      <c r="AD913" s="292"/>
      <c r="AE913" s="407">
        <f>AE912</f>
        <v>0</v>
      </c>
      <c r="AF913" s="407">
        <f t="shared" ref="AF913" si="2600">AF912</f>
        <v>0</v>
      </c>
      <c r="AG913" s="407">
        <f t="shared" ref="AG913" si="2601">AG912</f>
        <v>0</v>
      </c>
      <c r="AH913" s="407">
        <f t="shared" ref="AH913" si="2602">AH912</f>
        <v>0</v>
      </c>
      <c r="AI913" s="407">
        <f t="shared" ref="AI913" si="2603">AI912</f>
        <v>0</v>
      </c>
      <c r="AJ913" s="407">
        <f t="shared" ref="AJ913" si="2604">AJ912</f>
        <v>0</v>
      </c>
      <c r="AK913" s="407">
        <f t="shared" ref="AK913" si="2605">AK912</f>
        <v>0</v>
      </c>
      <c r="AL913" s="407">
        <f t="shared" ref="AL913" si="2606">AL912</f>
        <v>0</v>
      </c>
      <c r="AM913" s="407">
        <f t="shared" ref="AM913" si="2607">AM912</f>
        <v>0</v>
      </c>
      <c r="AN913" s="407">
        <f t="shared" ref="AN913" si="2608">AN912</f>
        <v>0</v>
      </c>
      <c r="AO913" s="407">
        <f t="shared" ref="AO913" si="2609">AO912</f>
        <v>0</v>
      </c>
      <c r="AP913" s="407">
        <f t="shared" ref="AP913" si="2610">AP912</f>
        <v>0</v>
      </c>
      <c r="AQ913" s="407">
        <f t="shared" ref="AQ913" si="2611">AQ912</f>
        <v>0</v>
      </c>
      <c r="AR913" s="407">
        <f t="shared" ref="AR913" si="2612">AR912</f>
        <v>0</v>
      </c>
      <c r="AS913" s="303"/>
    </row>
    <row r="914" spans="1:45" ht="15.5" outlineLevel="1">
      <c r="A914" s="521"/>
      <c r="B914" s="291"/>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c r="AD914" s="288"/>
      <c r="AE914" s="408"/>
      <c r="AF914" s="421"/>
      <c r="AG914" s="421"/>
      <c r="AH914" s="421"/>
      <c r="AI914" s="421"/>
      <c r="AJ914" s="421"/>
      <c r="AK914" s="421"/>
      <c r="AL914" s="421"/>
      <c r="AM914" s="421"/>
      <c r="AN914" s="421"/>
      <c r="AO914" s="421"/>
      <c r="AP914" s="421"/>
      <c r="AQ914" s="421"/>
      <c r="AR914" s="421"/>
      <c r="AS914" s="303"/>
    </row>
    <row r="915" spans="1:45" ht="31" outlineLevel="1">
      <c r="A915" s="521">
        <v>29</v>
      </c>
      <c r="B915" s="424" t="s">
        <v>121</v>
      </c>
      <c r="C915" s="288" t="s">
        <v>25</v>
      </c>
      <c r="D915" s="292"/>
      <c r="E915" s="292"/>
      <c r="F915" s="292"/>
      <c r="G915" s="292"/>
      <c r="H915" s="292"/>
      <c r="I915" s="292"/>
      <c r="J915" s="292"/>
      <c r="K915" s="292"/>
      <c r="L915" s="292"/>
      <c r="M915" s="292"/>
      <c r="N915" s="292"/>
      <c r="O915" s="292"/>
      <c r="P915" s="292"/>
      <c r="Q915" s="292">
        <v>3</v>
      </c>
      <c r="R915" s="292"/>
      <c r="S915" s="292"/>
      <c r="T915" s="292"/>
      <c r="U915" s="292"/>
      <c r="V915" s="292"/>
      <c r="W915" s="292"/>
      <c r="X915" s="292"/>
      <c r="Y915" s="292"/>
      <c r="Z915" s="292"/>
      <c r="AA915" s="292"/>
      <c r="AB915" s="292"/>
      <c r="AC915" s="292"/>
      <c r="AD915" s="292"/>
      <c r="AE915" s="422"/>
      <c r="AF915" s="411"/>
      <c r="AG915" s="411"/>
      <c r="AH915" s="411"/>
      <c r="AI915" s="411"/>
      <c r="AJ915" s="411"/>
      <c r="AK915" s="411"/>
      <c r="AL915" s="411"/>
      <c r="AM915" s="411"/>
      <c r="AN915" s="411"/>
      <c r="AO915" s="411"/>
      <c r="AP915" s="411"/>
      <c r="AQ915" s="411"/>
      <c r="AR915" s="411"/>
      <c r="AS915" s="293">
        <f>SUM(AE915:AR915)</f>
        <v>0</v>
      </c>
    </row>
    <row r="916" spans="1:45" ht="15.5" outlineLevel="1">
      <c r="A916" s="521"/>
      <c r="B916" s="291" t="s">
        <v>341</v>
      </c>
      <c r="C916" s="288" t="s">
        <v>163</v>
      </c>
      <c r="D916" s="292"/>
      <c r="E916" s="292"/>
      <c r="F916" s="292"/>
      <c r="G916" s="292"/>
      <c r="H916" s="292"/>
      <c r="I916" s="292"/>
      <c r="J916" s="292"/>
      <c r="K916" s="292"/>
      <c r="L916" s="292"/>
      <c r="M916" s="292"/>
      <c r="N916" s="292"/>
      <c r="O916" s="292"/>
      <c r="P916" s="292"/>
      <c r="Q916" s="292">
        <f>Q915</f>
        <v>3</v>
      </c>
      <c r="R916" s="292"/>
      <c r="S916" s="292"/>
      <c r="T916" s="292"/>
      <c r="U916" s="292"/>
      <c r="V916" s="292"/>
      <c r="W916" s="292"/>
      <c r="X916" s="292"/>
      <c r="Y916" s="292"/>
      <c r="Z916" s="292"/>
      <c r="AA916" s="292"/>
      <c r="AB916" s="292"/>
      <c r="AC916" s="292"/>
      <c r="AD916" s="292"/>
      <c r="AE916" s="407">
        <f>AE915</f>
        <v>0</v>
      </c>
      <c r="AF916" s="407">
        <f t="shared" ref="AF916" si="2613">AF915</f>
        <v>0</v>
      </c>
      <c r="AG916" s="407">
        <f t="shared" ref="AG916" si="2614">AG915</f>
        <v>0</v>
      </c>
      <c r="AH916" s="407">
        <f t="shared" ref="AH916" si="2615">AH915</f>
        <v>0</v>
      </c>
      <c r="AI916" s="407">
        <f t="shared" ref="AI916" si="2616">AI915</f>
        <v>0</v>
      </c>
      <c r="AJ916" s="407">
        <f t="shared" ref="AJ916" si="2617">AJ915</f>
        <v>0</v>
      </c>
      <c r="AK916" s="407">
        <f t="shared" ref="AK916" si="2618">AK915</f>
        <v>0</v>
      </c>
      <c r="AL916" s="407">
        <f t="shared" ref="AL916" si="2619">AL915</f>
        <v>0</v>
      </c>
      <c r="AM916" s="407">
        <f t="shared" ref="AM916" si="2620">AM915</f>
        <v>0</v>
      </c>
      <c r="AN916" s="407">
        <f t="shared" ref="AN916" si="2621">AN915</f>
        <v>0</v>
      </c>
      <c r="AO916" s="407">
        <f t="shared" ref="AO916" si="2622">AO915</f>
        <v>0</v>
      </c>
      <c r="AP916" s="407">
        <f t="shared" ref="AP916" si="2623">AP915</f>
        <v>0</v>
      </c>
      <c r="AQ916" s="407">
        <f t="shared" ref="AQ916" si="2624">AQ915</f>
        <v>0</v>
      </c>
      <c r="AR916" s="407">
        <f t="shared" ref="AR916" si="2625">AR915</f>
        <v>0</v>
      </c>
      <c r="AS916" s="303"/>
    </row>
    <row r="917" spans="1:45" ht="15.5" outlineLevel="1">
      <c r="A917" s="521"/>
      <c r="B917" s="291"/>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88"/>
      <c r="AE917" s="408"/>
      <c r="AF917" s="421"/>
      <c r="AG917" s="421"/>
      <c r="AH917" s="421"/>
      <c r="AI917" s="421"/>
      <c r="AJ917" s="421"/>
      <c r="AK917" s="421"/>
      <c r="AL917" s="421"/>
      <c r="AM917" s="421"/>
      <c r="AN917" s="421"/>
      <c r="AO917" s="421"/>
      <c r="AP917" s="421"/>
      <c r="AQ917" s="421"/>
      <c r="AR917" s="421"/>
      <c r="AS917" s="303"/>
    </row>
    <row r="918" spans="1:45" ht="31" outlineLevel="1">
      <c r="A918" s="521">
        <v>30</v>
      </c>
      <c r="B918" s="424" t="s">
        <v>122</v>
      </c>
      <c r="C918" s="288" t="s">
        <v>25</v>
      </c>
      <c r="D918" s="292"/>
      <c r="E918" s="292"/>
      <c r="F918" s="292"/>
      <c r="G918" s="292"/>
      <c r="H918" s="292"/>
      <c r="I918" s="292"/>
      <c r="J918" s="292"/>
      <c r="K918" s="292"/>
      <c r="L918" s="292"/>
      <c r="M918" s="292"/>
      <c r="N918" s="292"/>
      <c r="O918" s="292"/>
      <c r="P918" s="292"/>
      <c r="Q918" s="292">
        <v>12</v>
      </c>
      <c r="R918" s="292"/>
      <c r="S918" s="292"/>
      <c r="T918" s="292"/>
      <c r="U918" s="292"/>
      <c r="V918" s="292"/>
      <c r="W918" s="292"/>
      <c r="X918" s="292"/>
      <c r="Y918" s="292"/>
      <c r="Z918" s="292"/>
      <c r="AA918" s="292"/>
      <c r="AB918" s="292"/>
      <c r="AC918" s="292"/>
      <c r="AD918" s="292"/>
      <c r="AE918" s="422"/>
      <c r="AF918" s="411"/>
      <c r="AG918" s="411"/>
      <c r="AH918" s="411"/>
      <c r="AI918" s="411"/>
      <c r="AJ918" s="411"/>
      <c r="AK918" s="411"/>
      <c r="AL918" s="411"/>
      <c r="AM918" s="411"/>
      <c r="AN918" s="411"/>
      <c r="AO918" s="411"/>
      <c r="AP918" s="411"/>
      <c r="AQ918" s="411"/>
      <c r="AR918" s="411"/>
      <c r="AS918" s="293">
        <f>SUM(AE918:AR918)</f>
        <v>0</v>
      </c>
    </row>
    <row r="919" spans="1:45" ht="15.5" outlineLevel="1">
      <c r="A919" s="521"/>
      <c r="B919" s="291" t="s">
        <v>341</v>
      </c>
      <c r="C919" s="288" t="s">
        <v>163</v>
      </c>
      <c r="D919" s="292"/>
      <c r="E919" s="292"/>
      <c r="F919" s="292"/>
      <c r="G919" s="292"/>
      <c r="H919" s="292"/>
      <c r="I919" s="292"/>
      <c r="J919" s="292"/>
      <c r="K919" s="292"/>
      <c r="L919" s="292"/>
      <c r="M919" s="292"/>
      <c r="N919" s="292"/>
      <c r="O919" s="292"/>
      <c r="P919" s="292"/>
      <c r="Q919" s="292">
        <f>Q918</f>
        <v>12</v>
      </c>
      <c r="R919" s="292"/>
      <c r="S919" s="292"/>
      <c r="T919" s="292"/>
      <c r="U919" s="292"/>
      <c r="V919" s="292"/>
      <c r="W919" s="292"/>
      <c r="X919" s="292"/>
      <c r="Y919" s="292"/>
      <c r="Z919" s="292"/>
      <c r="AA919" s="292"/>
      <c r="AB919" s="292"/>
      <c r="AC919" s="292"/>
      <c r="AD919" s="292"/>
      <c r="AE919" s="407">
        <f>AE918</f>
        <v>0</v>
      </c>
      <c r="AF919" s="407">
        <f t="shared" ref="AF919" si="2626">AF918</f>
        <v>0</v>
      </c>
      <c r="AG919" s="407">
        <f t="shared" ref="AG919" si="2627">AG918</f>
        <v>0</v>
      </c>
      <c r="AH919" s="407">
        <f t="shared" ref="AH919" si="2628">AH918</f>
        <v>0</v>
      </c>
      <c r="AI919" s="407">
        <f t="shared" ref="AI919" si="2629">AI918</f>
        <v>0</v>
      </c>
      <c r="AJ919" s="407">
        <f t="shared" ref="AJ919" si="2630">AJ918</f>
        <v>0</v>
      </c>
      <c r="AK919" s="407">
        <f t="shared" ref="AK919" si="2631">AK918</f>
        <v>0</v>
      </c>
      <c r="AL919" s="407">
        <f t="shared" ref="AL919" si="2632">AL918</f>
        <v>0</v>
      </c>
      <c r="AM919" s="407">
        <f t="shared" ref="AM919" si="2633">AM918</f>
        <v>0</v>
      </c>
      <c r="AN919" s="407">
        <f t="shared" ref="AN919" si="2634">AN918</f>
        <v>0</v>
      </c>
      <c r="AO919" s="407">
        <f t="shared" ref="AO919" si="2635">AO918</f>
        <v>0</v>
      </c>
      <c r="AP919" s="407">
        <f t="shared" ref="AP919" si="2636">AP918</f>
        <v>0</v>
      </c>
      <c r="AQ919" s="407">
        <f t="shared" ref="AQ919" si="2637">AQ918</f>
        <v>0</v>
      </c>
      <c r="AR919" s="407">
        <f t="shared" ref="AR919" si="2638">AR918</f>
        <v>0</v>
      </c>
      <c r="AS919" s="303"/>
    </row>
    <row r="920" spans="1:45" ht="15.5" outlineLevel="1">
      <c r="A920" s="521"/>
      <c r="B920" s="291"/>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c r="AE920" s="408"/>
      <c r="AF920" s="421"/>
      <c r="AG920" s="421"/>
      <c r="AH920" s="421"/>
      <c r="AI920" s="421"/>
      <c r="AJ920" s="421"/>
      <c r="AK920" s="421"/>
      <c r="AL920" s="421"/>
      <c r="AM920" s="421"/>
      <c r="AN920" s="421"/>
      <c r="AO920" s="421"/>
      <c r="AP920" s="421"/>
      <c r="AQ920" s="421"/>
      <c r="AR920" s="421"/>
      <c r="AS920" s="303"/>
    </row>
    <row r="921" spans="1:45" ht="15.5" outlineLevel="1">
      <c r="A921" s="521">
        <v>31</v>
      </c>
      <c r="B921" s="424" t="s">
        <v>123</v>
      </c>
      <c r="C921" s="288" t="s">
        <v>25</v>
      </c>
      <c r="D921" s="292"/>
      <c r="E921" s="292"/>
      <c r="F921" s="292"/>
      <c r="G921" s="292"/>
      <c r="H921" s="292"/>
      <c r="I921" s="292"/>
      <c r="J921" s="292"/>
      <c r="K921" s="292"/>
      <c r="L921" s="292"/>
      <c r="M921" s="292"/>
      <c r="N921" s="292"/>
      <c r="O921" s="292"/>
      <c r="P921" s="292"/>
      <c r="Q921" s="292">
        <v>12</v>
      </c>
      <c r="R921" s="292"/>
      <c r="S921" s="292"/>
      <c r="T921" s="292"/>
      <c r="U921" s="292"/>
      <c r="V921" s="292"/>
      <c r="W921" s="292"/>
      <c r="X921" s="292"/>
      <c r="Y921" s="292"/>
      <c r="Z921" s="292"/>
      <c r="AA921" s="292"/>
      <c r="AB921" s="292"/>
      <c r="AC921" s="292"/>
      <c r="AD921" s="292"/>
      <c r="AE921" s="422"/>
      <c r="AF921" s="411"/>
      <c r="AG921" s="411"/>
      <c r="AH921" s="411"/>
      <c r="AI921" s="411"/>
      <c r="AJ921" s="411"/>
      <c r="AK921" s="411"/>
      <c r="AL921" s="411"/>
      <c r="AM921" s="411"/>
      <c r="AN921" s="411"/>
      <c r="AO921" s="411"/>
      <c r="AP921" s="411"/>
      <c r="AQ921" s="411"/>
      <c r="AR921" s="411"/>
      <c r="AS921" s="293">
        <f>SUM(AE921:AR921)</f>
        <v>0</v>
      </c>
    </row>
    <row r="922" spans="1:45" ht="15.5" outlineLevel="1">
      <c r="A922" s="521"/>
      <c r="B922" s="291" t="s">
        <v>341</v>
      </c>
      <c r="C922" s="288" t="s">
        <v>163</v>
      </c>
      <c r="D922" s="292"/>
      <c r="E922" s="292"/>
      <c r="F922" s="292"/>
      <c r="G922" s="292"/>
      <c r="H922" s="292"/>
      <c r="I922" s="292"/>
      <c r="J922" s="292"/>
      <c r="K922" s="292"/>
      <c r="L922" s="292"/>
      <c r="M922" s="292"/>
      <c r="N922" s="292"/>
      <c r="O922" s="292"/>
      <c r="P922" s="292"/>
      <c r="Q922" s="292">
        <f>Q921</f>
        <v>12</v>
      </c>
      <c r="R922" s="292"/>
      <c r="S922" s="292"/>
      <c r="T922" s="292"/>
      <c r="U922" s="292"/>
      <c r="V922" s="292"/>
      <c r="W922" s="292"/>
      <c r="X922" s="292"/>
      <c r="Y922" s="292"/>
      <c r="Z922" s="292"/>
      <c r="AA922" s="292"/>
      <c r="AB922" s="292"/>
      <c r="AC922" s="292"/>
      <c r="AD922" s="292"/>
      <c r="AE922" s="407">
        <f>AE921</f>
        <v>0</v>
      </c>
      <c r="AF922" s="407">
        <f t="shared" ref="AF922" si="2639">AF921</f>
        <v>0</v>
      </c>
      <c r="AG922" s="407">
        <f t="shared" ref="AG922" si="2640">AG921</f>
        <v>0</v>
      </c>
      <c r="AH922" s="407">
        <f t="shared" ref="AH922" si="2641">AH921</f>
        <v>0</v>
      </c>
      <c r="AI922" s="407">
        <f t="shared" ref="AI922" si="2642">AI921</f>
        <v>0</v>
      </c>
      <c r="AJ922" s="407">
        <f t="shared" ref="AJ922" si="2643">AJ921</f>
        <v>0</v>
      </c>
      <c r="AK922" s="407">
        <f t="shared" ref="AK922" si="2644">AK921</f>
        <v>0</v>
      </c>
      <c r="AL922" s="407">
        <f t="shared" ref="AL922" si="2645">AL921</f>
        <v>0</v>
      </c>
      <c r="AM922" s="407">
        <f t="shared" ref="AM922" si="2646">AM921</f>
        <v>0</v>
      </c>
      <c r="AN922" s="407">
        <f t="shared" ref="AN922" si="2647">AN921</f>
        <v>0</v>
      </c>
      <c r="AO922" s="407">
        <f t="shared" ref="AO922" si="2648">AO921</f>
        <v>0</v>
      </c>
      <c r="AP922" s="407">
        <f t="shared" ref="AP922" si="2649">AP921</f>
        <v>0</v>
      </c>
      <c r="AQ922" s="407">
        <f t="shared" ref="AQ922" si="2650">AQ921</f>
        <v>0</v>
      </c>
      <c r="AR922" s="407">
        <f t="shared" ref="AR922" si="2651">AR921</f>
        <v>0</v>
      </c>
      <c r="AS922" s="303"/>
    </row>
    <row r="923" spans="1:45" ht="15.5" outlineLevel="1">
      <c r="A923" s="521"/>
      <c r="B923" s="424"/>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88"/>
      <c r="AE923" s="408"/>
      <c r="AF923" s="421"/>
      <c r="AG923" s="421"/>
      <c r="AH923" s="421"/>
      <c r="AI923" s="421"/>
      <c r="AJ923" s="421"/>
      <c r="AK923" s="421"/>
      <c r="AL923" s="421"/>
      <c r="AM923" s="421"/>
      <c r="AN923" s="421"/>
      <c r="AO923" s="421"/>
      <c r="AP923" s="421"/>
      <c r="AQ923" s="421"/>
      <c r="AR923" s="421"/>
      <c r="AS923" s="303"/>
    </row>
    <row r="924" spans="1:45" ht="15.5" outlineLevel="1">
      <c r="A924" s="521">
        <v>32</v>
      </c>
      <c r="B924" s="424" t="s">
        <v>124</v>
      </c>
      <c r="C924" s="288" t="s">
        <v>25</v>
      </c>
      <c r="D924" s="292"/>
      <c r="E924" s="292"/>
      <c r="F924" s="292"/>
      <c r="G924" s="292"/>
      <c r="H924" s="292"/>
      <c r="I924" s="292"/>
      <c r="J924" s="292"/>
      <c r="K924" s="292"/>
      <c r="L924" s="292"/>
      <c r="M924" s="292"/>
      <c r="N924" s="292"/>
      <c r="O924" s="292"/>
      <c r="P924" s="292"/>
      <c r="Q924" s="292">
        <v>12</v>
      </c>
      <c r="R924" s="292"/>
      <c r="S924" s="292"/>
      <c r="T924" s="292"/>
      <c r="U924" s="292"/>
      <c r="V924" s="292"/>
      <c r="W924" s="292"/>
      <c r="X924" s="292"/>
      <c r="Y924" s="292"/>
      <c r="Z924" s="292"/>
      <c r="AA924" s="292"/>
      <c r="AB924" s="292"/>
      <c r="AC924" s="292"/>
      <c r="AD924" s="292"/>
      <c r="AE924" s="422"/>
      <c r="AF924" s="411"/>
      <c r="AG924" s="411"/>
      <c r="AH924" s="411"/>
      <c r="AI924" s="411"/>
      <c r="AJ924" s="411"/>
      <c r="AK924" s="411"/>
      <c r="AL924" s="411"/>
      <c r="AM924" s="411"/>
      <c r="AN924" s="411"/>
      <c r="AO924" s="411"/>
      <c r="AP924" s="411"/>
      <c r="AQ924" s="411"/>
      <c r="AR924" s="411"/>
      <c r="AS924" s="293">
        <f>SUM(AE924:AR924)</f>
        <v>0</v>
      </c>
    </row>
    <row r="925" spans="1:45" ht="15.5" outlineLevel="1">
      <c r="A925" s="521"/>
      <c r="B925" s="291" t="s">
        <v>341</v>
      </c>
      <c r="C925" s="288" t="s">
        <v>163</v>
      </c>
      <c r="D925" s="292"/>
      <c r="E925" s="292"/>
      <c r="F925" s="292"/>
      <c r="G925" s="292"/>
      <c r="H925" s="292"/>
      <c r="I925" s="292"/>
      <c r="J925" s="292"/>
      <c r="K925" s="292"/>
      <c r="L925" s="292"/>
      <c r="M925" s="292"/>
      <c r="N925" s="292"/>
      <c r="O925" s="292"/>
      <c r="P925" s="292"/>
      <c r="Q925" s="292">
        <f>Q924</f>
        <v>12</v>
      </c>
      <c r="R925" s="292"/>
      <c r="S925" s="292"/>
      <c r="T925" s="292"/>
      <c r="U925" s="292"/>
      <c r="V925" s="292"/>
      <c r="W925" s="292"/>
      <c r="X925" s="292"/>
      <c r="Y925" s="292"/>
      <c r="Z925" s="292"/>
      <c r="AA925" s="292"/>
      <c r="AB925" s="292"/>
      <c r="AC925" s="292"/>
      <c r="AD925" s="292"/>
      <c r="AE925" s="407">
        <f>AE924</f>
        <v>0</v>
      </c>
      <c r="AF925" s="407">
        <f t="shared" ref="AF925" si="2652">AF924</f>
        <v>0</v>
      </c>
      <c r="AG925" s="407">
        <f t="shared" ref="AG925" si="2653">AG924</f>
        <v>0</v>
      </c>
      <c r="AH925" s="407">
        <f t="shared" ref="AH925" si="2654">AH924</f>
        <v>0</v>
      </c>
      <c r="AI925" s="407">
        <f t="shared" ref="AI925" si="2655">AI924</f>
        <v>0</v>
      </c>
      <c r="AJ925" s="407">
        <f t="shared" ref="AJ925" si="2656">AJ924</f>
        <v>0</v>
      </c>
      <c r="AK925" s="407">
        <f t="shared" ref="AK925" si="2657">AK924</f>
        <v>0</v>
      </c>
      <c r="AL925" s="407">
        <f t="shared" ref="AL925" si="2658">AL924</f>
        <v>0</v>
      </c>
      <c r="AM925" s="407">
        <f t="shared" ref="AM925" si="2659">AM924</f>
        <v>0</v>
      </c>
      <c r="AN925" s="407">
        <f t="shared" ref="AN925" si="2660">AN924</f>
        <v>0</v>
      </c>
      <c r="AO925" s="407">
        <f t="shared" ref="AO925" si="2661">AO924</f>
        <v>0</v>
      </c>
      <c r="AP925" s="407">
        <f t="shared" ref="AP925" si="2662">AP924</f>
        <v>0</v>
      </c>
      <c r="AQ925" s="407">
        <f t="shared" ref="AQ925" si="2663">AQ924</f>
        <v>0</v>
      </c>
      <c r="AR925" s="407">
        <f>AR924</f>
        <v>0</v>
      </c>
      <c r="AS925" s="303"/>
    </row>
    <row r="926" spans="1:45" ht="15.5" outlineLevel="1">
      <c r="A926" s="521"/>
      <c r="B926" s="424"/>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88"/>
      <c r="AE926" s="408"/>
      <c r="AF926" s="421"/>
      <c r="AG926" s="421"/>
      <c r="AH926" s="421"/>
      <c r="AI926" s="421"/>
      <c r="AJ926" s="421"/>
      <c r="AK926" s="421"/>
      <c r="AL926" s="421"/>
      <c r="AM926" s="421"/>
      <c r="AN926" s="421"/>
      <c r="AO926" s="421"/>
      <c r="AP926" s="421"/>
      <c r="AQ926" s="421"/>
      <c r="AR926" s="421"/>
      <c r="AS926" s="303"/>
    </row>
    <row r="927" spans="1:45" ht="15.5" outlineLevel="1">
      <c r="A927" s="521"/>
      <c r="B927" s="285" t="s">
        <v>497</v>
      </c>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408"/>
      <c r="AF927" s="421"/>
      <c r="AG927" s="421"/>
      <c r="AH927" s="421"/>
      <c r="AI927" s="421"/>
      <c r="AJ927" s="421"/>
      <c r="AK927" s="421"/>
      <c r="AL927" s="421"/>
      <c r="AM927" s="421"/>
      <c r="AN927" s="421"/>
      <c r="AO927" s="421"/>
      <c r="AP927" s="421"/>
      <c r="AQ927" s="421"/>
      <c r="AR927" s="421"/>
      <c r="AS927" s="303"/>
    </row>
    <row r="928" spans="1:45" ht="15.5" outlineLevel="1">
      <c r="A928" s="521">
        <v>33</v>
      </c>
      <c r="B928" s="424" t="s">
        <v>125</v>
      </c>
      <c r="C928" s="288" t="s">
        <v>25</v>
      </c>
      <c r="D928" s="292"/>
      <c r="E928" s="292"/>
      <c r="F928" s="292"/>
      <c r="G928" s="292"/>
      <c r="H928" s="292"/>
      <c r="I928" s="292"/>
      <c r="J928" s="292"/>
      <c r="K928" s="292"/>
      <c r="L928" s="292"/>
      <c r="M928" s="292"/>
      <c r="N928" s="292"/>
      <c r="O928" s="292"/>
      <c r="P928" s="292"/>
      <c r="Q928" s="292">
        <v>0</v>
      </c>
      <c r="R928" s="292"/>
      <c r="S928" s="292"/>
      <c r="T928" s="292"/>
      <c r="U928" s="292"/>
      <c r="V928" s="292"/>
      <c r="W928" s="292"/>
      <c r="X928" s="292"/>
      <c r="Y928" s="292"/>
      <c r="Z928" s="292"/>
      <c r="AA928" s="292"/>
      <c r="AB928" s="292"/>
      <c r="AC928" s="292"/>
      <c r="AD928" s="292"/>
      <c r="AE928" s="422"/>
      <c r="AF928" s="411"/>
      <c r="AG928" s="411"/>
      <c r="AH928" s="411"/>
      <c r="AI928" s="411"/>
      <c r="AJ928" s="411"/>
      <c r="AK928" s="411"/>
      <c r="AL928" s="411"/>
      <c r="AM928" s="411"/>
      <c r="AN928" s="411"/>
      <c r="AO928" s="411"/>
      <c r="AP928" s="411"/>
      <c r="AQ928" s="411"/>
      <c r="AR928" s="411"/>
      <c r="AS928" s="293">
        <f>SUM(AE928:AR928)</f>
        <v>0</v>
      </c>
    </row>
    <row r="929" spans="1:45" ht="15.5" outlineLevel="1">
      <c r="A929" s="521"/>
      <c r="B929" s="291" t="s">
        <v>341</v>
      </c>
      <c r="C929" s="288" t="s">
        <v>163</v>
      </c>
      <c r="D929" s="292"/>
      <c r="E929" s="292"/>
      <c r="F929" s="292"/>
      <c r="G929" s="292"/>
      <c r="H929" s="292"/>
      <c r="I929" s="292"/>
      <c r="J929" s="292"/>
      <c r="K929" s="292"/>
      <c r="L929" s="292"/>
      <c r="M929" s="292"/>
      <c r="N929" s="292"/>
      <c r="O929" s="292"/>
      <c r="P929" s="292"/>
      <c r="Q929" s="292">
        <f>Q928</f>
        <v>0</v>
      </c>
      <c r="R929" s="292"/>
      <c r="S929" s="292"/>
      <c r="T929" s="292"/>
      <c r="U929" s="292"/>
      <c r="V929" s="292"/>
      <c r="W929" s="292"/>
      <c r="X929" s="292"/>
      <c r="Y929" s="292"/>
      <c r="Z929" s="292"/>
      <c r="AA929" s="292"/>
      <c r="AB929" s="292"/>
      <c r="AC929" s="292"/>
      <c r="AD929" s="292"/>
      <c r="AE929" s="407">
        <f>AE928</f>
        <v>0</v>
      </c>
      <c r="AF929" s="407">
        <f t="shared" ref="AF929" si="2664">AF928</f>
        <v>0</v>
      </c>
      <c r="AG929" s="407">
        <f t="shared" ref="AG929" si="2665">AG928</f>
        <v>0</v>
      </c>
      <c r="AH929" s="407">
        <f t="shared" ref="AH929" si="2666">AH928</f>
        <v>0</v>
      </c>
      <c r="AI929" s="407">
        <f t="shared" ref="AI929" si="2667">AI928</f>
        <v>0</v>
      </c>
      <c r="AJ929" s="407">
        <f t="shared" ref="AJ929" si="2668">AJ928</f>
        <v>0</v>
      </c>
      <c r="AK929" s="407">
        <f t="shared" ref="AK929" si="2669">AK928</f>
        <v>0</v>
      </c>
      <c r="AL929" s="407">
        <f t="shared" ref="AL929" si="2670">AL928</f>
        <v>0</v>
      </c>
      <c r="AM929" s="407">
        <f t="shared" ref="AM929" si="2671">AM928</f>
        <v>0</v>
      </c>
      <c r="AN929" s="407">
        <f t="shared" ref="AN929" si="2672">AN928</f>
        <v>0</v>
      </c>
      <c r="AO929" s="407">
        <f t="shared" ref="AO929" si="2673">AO928</f>
        <v>0</v>
      </c>
      <c r="AP929" s="407">
        <f t="shared" ref="AP929" si="2674">AP928</f>
        <v>0</v>
      </c>
      <c r="AQ929" s="407">
        <f t="shared" ref="AQ929" si="2675">AQ928</f>
        <v>0</v>
      </c>
      <c r="AR929" s="407">
        <f t="shared" ref="AR929" si="2676">AR928</f>
        <v>0</v>
      </c>
      <c r="AS929" s="303"/>
    </row>
    <row r="930" spans="1:45" ht="15.5" outlineLevel="1">
      <c r="A930" s="521"/>
      <c r="B930" s="424"/>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408"/>
      <c r="AF930" s="421"/>
      <c r="AG930" s="421"/>
      <c r="AH930" s="421"/>
      <c r="AI930" s="421"/>
      <c r="AJ930" s="421"/>
      <c r="AK930" s="421"/>
      <c r="AL930" s="421"/>
      <c r="AM930" s="421"/>
      <c r="AN930" s="421"/>
      <c r="AO930" s="421"/>
      <c r="AP930" s="421"/>
      <c r="AQ930" s="421"/>
      <c r="AR930" s="421"/>
      <c r="AS930" s="303"/>
    </row>
    <row r="931" spans="1:45" ht="15.5" outlineLevel="1">
      <c r="A931" s="521">
        <v>34</v>
      </c>
      <c r="B931" s="424" t="s">
        <v>126</v>
      </c>
      <c r="C931" s="288" t="s">
        <v>25</v>
      </c>
      <c r="D931" s="292"/>
      <c r="E931" s="292"/>
      <c r="F931" s="292"/>
      <c r="G931" s="292"/>
      <c r="H931" s="292"/>
      <c r="I931" s="292"/>
      <c r="J931" s="292"/>
      <c r="K931" s="292"/>
      <c r="L931" s="292"/>
      <c r="M931" s="292"/>
      <c r="N931" s="292"/>
      <c r="O931" s="292"/>
      <c r="P931" s="292"/>
      <c r="Q931" s="292">
        <v>0</v>
      </c>
      <c r="R931" s="292"/>
      <c r="S931" s="292"/>
      <c r="T931" s="292"/>
      <c r="U931" s="292"/>
      <c r="V931" s="292"/>
      <c r="W931" s="292"/>
      <c r="X931" s="292"/>
      <c r="Y931" s="292"/>
      <c r="Z931" s="292"/>
      <c r="AA931" s="292"/>
      <c r="AB931" s="292"/>
      <c r="AC931" s="292"/>
      <c r="AD931" s="292"/>
      <c r="AE931" s="422"/>
      <c r="AF931" s="411"/>
      <c r="AG931" s="411"/>
      <c r="AH931" s="411"/>
      <c r="AI931" s="411"/>
      <c r="AJ931" s="411"/>
      <c r="AK931" s="411"/>
      <c r="AL931" s="411"/>
      <c r="AM931" s="411"/>
      <c r="AN931" s="411"/>
      <c r="AO931" s="411"/>
      <c r="AP931" s="411"/>
      <c r="AQ931" s="411"/>
      <c r="AR931" s="411"/>
      <c r="AS931" s="293">
        <f>SUM(AE931:AR931)</f>
        <v>0</v>
      </c>
    </row>
    <row r="932" spans="1:45" ht="15.5" outlineLevel="1">
      <c r="A932" s="521"/>
      <c r="B932" s="291" t="s">
        <v>341</v>
      </c>
      <c r="C932" s="288" t="s">
        <v>163</v>
      </c>
      <c r="D932" s="292"/>
      <c r="E932" s="292"/>
      <c r="F932" s="292"/>
      <c r="G932" s="292"/>
      <c r="H932" s="292"/>
      <c r="I932" s="292"/>
      <c r="J932" s="292"/>
      <c r="K932" s="292"/>
      <c r="L932" s="292"/>
      <c r="M932" s="292"/>
      <c r="N932" s="292"/>
      <c r="O932" s="292"/>
      <c r="P932" s="292"/>
      <c r="Q932" s="292">
        <f>Q931</f>
        <v>0</v>
      </c>
      <c r="R932" s="292"/>
      <c r="S932" s="292"/>
      <c r="T932" s="292"/>
      <c r="U932" s="292"/>
      <c r="V932" s="292"/>
      <c r="W932" s="292"/>
      <c r="X932" s="292"/>
      <c r="Y932" s="292"/>
      <c r="Z932" s="292"/>
      <c r="AA932" s="292"/>
      <c r="AB932" s="292"/>
      <c r="AC932" s="292"/>
      <c r="AD932" s="292"/>
      <c r="AE932" s="407">
        <f>AE931</f>
        <v>0</v>
      </c>
      <c r="AF932" s="407">
        <f t="shared" ref="AF932" si="2677">AF931</f>
        <v>0</v>
      </c>
      <c r="AG932" s="407">
        <f t="shared" ref="AG932" si="2678">AG931</f>
        <v>0</v>
      </c>
      <c r="AH932" s="407">
        <f t="shared" ref="AH932" si="2679">AH931</f>
        <v>0</v>
      </c>
      <c r="AI932" s="407">
        <f t="shared" ref="AI932" si="2680">AI931</f>
        <v>0</v>
      </c>
      <c r="AJ932" s="407">
        <f t="shared" ref="AJ932" si="2681">AJ931</f>
        <v>0</v>
      </c>
      <c r="AK932" s="407">
        <f t="shared" ref="AK932" si="2682">AK931</f>
        <v>0</v>
      </c>
      <c r="AL932" s="407">
        <f t="shared" ref="AL932" si="2683">AL931</f>
        <v>0</v>
      </c>
      <c r="AM932" s="407">
        <f t="shared" ref="AM932" si="2684">AM931</f>
        <v>0</v>
      </c>
      <c r="AN932" s="407">
        <f t="shared" ref="AN932" si="2685">AN931</f>
        <v>0</v>
      </c>
      <c r="AO932" s="407">
        <f t="shared" ref="AO932" si="2686">AO931</f>
        <v>0</v>
      </c>
      <c r="AP932" s="407">
        <f t="shared" ref="AP932" si="2687">AP931</f>
        <v>0</v>
      </c>
      <c r="AQ932" s="407">
        <f t="shared" ref="AQ932" si="2688">AQ931</f>
        <v>0</v>
      </c>
      <c r="AR932" s="407">
        <f t="shared" ref="AR932" si="2689">AR931</f>
        <v>0</v>
      </c>
      <c r="AS932" s="303"/>
    </row>
    <row r="933" spans="1:45" ht="15.5" outlineLevel="1">
      <c r="A933" s="521"/>
      <c r="B933" s="424"/>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408"/>
      <c r="AF933" s="421"/>
      <c r="AG933" s="421"/>
      <c r="AH933" s="421"/>
      <c r="AI933" s="421"/>
      <c r="AJ933" s="421"/>
      <c r="AK933" s="421"/>
      <c r="AL933" s="421"/>
      <c r="AM933" s="421"/>
      <c r="AN933" s="421"/>
      <c r="AO933" s="421"/>
      <c r="AP933" s="421"/>
      <c r="AQ933" s="421"/>
      <c r="AR933" s="421"/>
      <c r="AS933" s="303"/>
    </row>
    <row r="934" spans="1:45" ht="15.5" outlineLevel="1">
      <c r="A934" s="521">
        <v>35</v>
      </c>
      <c r="B934" s="424" t="s">
        <v>127</v>
      </c>
      <c r="C934" s="288" t="s">
        <v>25</v>
      </c>
      <c r="D934" s="292"/>
      <c r="E934" s="292"/>
      <c r="F934" s="292"/>
      <c r="G934" s="292"/>
      <c r="H934" s="292"/>
      <c r="I934" s="292"/>
      <c r="J934" s="292"/>
      <c r="K934" s="292"/>
      <c r="L934" s="292"/>
      <c r="M934" s="292"/>
      <c r="N934" s="292"/>
      <c r="O934" s="292"/>
      <c r="P934" s="292"/>
      <c r="Q934" s="292">
        <v>0</v>
      </c>
      <c r="R934" s="292"/>
      <c r="S934" s="292"/>
      <c r="T934" s="292"/>
      <c r="U934" s="292"/>
      <c r="V934" s="292"/>
      <c r="W934" s="292"/>
      <c r="X934" s="292"/>
      <c r="Y934" s="292"/>
      <c r="Z934" s="292"/>
      <c r="AA934" s="292"/>
      <c r="AB934" s="292"/>
      <c r="AC934" s="292"/>
      <c r="AD934" s="292"/>
      <c r="AE934" s="422"/>
      <c r="AF934" s="411"/>
      <c r="AG934" s="411"/>
      <c r="AH934" s="411"/>
      <c r="AI934" s="411"/>
      <c r="AJ934" s="411"/>
      <c r="AK934" s="411"/>
      <c r="AL934" s="411"/>
      <c r="AM934" s="411"/>
      <c r="AN934" s="411"/>
      <c r="AO934" s="411"/>
      <c r="AP934" s="411"/>
      <c r="AQ934" s="411"/>
      <c r="AR934" s="411"/>
      <c r="AS934" s="293">
        <f>SUM(AE934:AR934)</f>
        <v>0</v>
      </c>
    </row>
    <row r="935" spans="1:45" ht="15.5" outlineLevel="1">
      <c r="A935" s="521"/>
      <c r="B935" s="291" t="s">
        <v>341</v>
      </c>
      <c r="C935" s="288" t="s">
        <v>163</v>
      </c>
      <c r="D935" s="292"/>
      <c r="E935" s="292"/>
      <c r="F935" s="292"/>
      <c r="G935" s="292"/>
      <c r="H935" s="292"/>
      <c r="I935" s="292"/>
      <c r="J935" s="292"/>
      <c r="K935" s="292"/>
      <c r="L935" s="292"/>
      <c r="M935" s="292"/>
      <c r="N935" s="292"/>
      <c r="O935" s="292"/>
      <c r="P935" s="292"/>
      <c r="Q935" s="292">
        <f>Q934</f>
        <v>0</v>
      </c>
      <c r="R935" s="292"/>
      <c r="S935" s="292"/>
      <c r="T935" s="292"/>
      <c r="U935" s="292"/>
      <c r="V935" s="292"/>
      <c r="W935" s="292"/>
      <c r="X935" s="292"/>
      <c r="Y935" s="292"/>
      <c r="Z935" s="292"/>
      <c r="AA935" s="292"/>
      <c r="AB935" s="292"/>
      <c r="AC935" s="292"/>
      <c r="AD935" s="292"/>
      <c r="AE935" s="407">
        <f>AE934</f>
        <v>0</v>
      </c>
      <c r="AF935" s="407">
        <f t="shared" ref="AF935" si="2690">AF934</f>
        <v>0</v>
      </c>
      <c r="AG935" s="407">
        <f t="shared" ref="AG935" si="2691">AG934</f>
        <v>0</v>
      </c>
      <c r="AH935" s="407">
        <f t="shared" ref="AH935" si="2692">AH934</f>
        <v>0</v>
      </c>
      <c r="AI935" s="407">
        <f t="shared" ref="AI935" si="2693">AI934</f>
        <v>0</v>
      </c>
      <c r="AJ935" s="407">
        <f t="shared" ref="AJ935" si="2694">AJ934</f>
        <v>0</v>
      </c>
      <c r="AK935" s="407">
        <f t="shared" ref="AK935" si="2695">AK934</f>
        <v>0</v>
      </c>
      <c r="AL935" s="407">
        <f t="shared" ref="AL935" si="2696">AL934</f>
        <v>0</v>
      </c>
      <c r="AM935" s="407">
        <f t="shared" ref="AM935" si="2697">AM934</f>
        <v>0</v>
      </c>
      <c r="AN935" s="407">
        <f t="shared" ref="AN935" si="2698">AN934</f>
        <v>0</v>
      </c>
      <c r="AO935" s="407">
        <f t="shared" ref="AO935" si="2699">AO934</f>
        <v>0</v>
      </c>
      <c r="AP935" s="407">
        <f t="shared" ref="AP935" si="2700">AP934</f>
        <v>0</v>
      </c>
      <c r="AQ935" s="407">
        <f t="shared" ref="AQ935" si="2701">AQ934</f>
        <v>0</v>
      </c>
      <c r="AR935" s="407">
        <f t="shared" ref="AR935" si="2702">AR934</f>
        <v>0</v>
      </c>
      <c r="AS935" s="303"/>
    </row>
    <row r="936" spans="1:45" ht="15.5" outlineLevel="1">
      <c r="A936" s="521"/>
      <c r="B936" s="427"/>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408"/>
      <c r="AF936" s="421"/>
      <c r="AG936" s="421"/>
      <c r="AH936" s="421"/>
      <c r="AI936" s="421"/>
      <c r="AJ936" s="421"/>
      <c r="AK936" s="421"/>
      <c r="AL936" s="421"/>
      <c r="AM936" s="421"/>
      <c r="AN936" s="421"/>
      <c r="AO936" s="421"/>
      <c r="AP936" s="421"/>
      <c r="AQ936" s="421"/>
      <c r="AR936" s="421"/>
      <c r="AS936" s="303"/>
    </row>
    <row r="937" spans="1:45" ht="15.5" outlineLevel="1">
      <c r="A937" s="521"/>
      <c r="B937" s="285" t="s">
        <v>498</v>
      </c>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88"/>
      <c r="AE937" s="408"/>
      <c r="AF937" s="421"/>
      <c r="AG937" s="421"/>
      <c r="AH937" s="421"/>
      <c r="AI937" s="421"/>
      <c r="AJ937" s="421"/>
      <c r="AK937" s="421"/>
      <c r="AL937" s="421"/>
      <c r="AM937" s="421"/>
      <c r="AN937" s="421"/>
      <c r="AO937" s="421"/>
      <c r="AP937" s="421"/>
      <c r="AQ937" s="421"/>
      <c r="AR937" s="421"/>
      <c r="AS937" s="303"/>
    </row>
    <row r="938" spans="1:45" ht="46.5" outlineLevel="1">
      <c r="A938" s="521">
        <v>36</v>
      </c>
      <c r="B938" s="424" t="s">
        <v>128</v>
      </c>
      <c r="C938" s="288" t="s">
        <v>25</v>
      </c>
      <c r="D938" s="292"/>
      <c r="E938" s="292"/>
      <c r="F938" s="292"/>
      <c r="G938" s="292"/>
      <c r="H938" s="292"/>
      <c r="I938" s="292"/>
      <c r="J938" s="292"/>
      <c r="K938" s="292"/>
      <c r="L938" s="292"/>
      <c r="M938" s="292"/>
      <c r="N938" s="292"/>
      <c r="O938" s="292"/>
      <c r="P938" s="292"/>
      <c r="Q938" s="292">
        <v>12</v>
      </c>
      <c r="R938" s="292"/>
      <c r="S938" s="292"/>
      <c r="T938" s="292"/>
      <c r="U938" s="292"/>
      <c r="V938" s="292"/>
      <c r="W938" s="292"/>
      <c r="X938" s="292"/>
      <c r="Y938" s="292"/>
      <c r="Z938" s="292"/>
      <c r="AA938" s="292"/>
      <c r="AB938" s="292"/>
      <c r="AC938" s="292"/>
      <c r="AD938" s="292"/>
      <c r="AE938" s="422"/>
      <c r="AF938" s="411"/>
      <c r="AG938" s="411"/>
      <c r="AH938" s="411"/>
      <c r="AI938" s="411"/>
      <c r="AJ938" s="411"/>
      <c r="AK938" s="411"/>
      <c r="AL938" s="411"/>
      <c r="AM938" s="411"/>
      <c r="AN938" s="411"/>
      <c r="AO938" s="411"/>
      <c r="AP938" s="411"/>
      <c r="AQ938" s="411"/>
      <c r="AR938" s="411"/>
      <c r="AS938" s="293">
        <f>SUM(AE938:AR938)</f>
        <v>0</v>
      </c>
    </row>
    <row r="939" spans="1:45" ht="15.5" outlineLevel="1">
      <c r="A939" s="521"/>
      <c r="B939" s="291" t="s">
        <v>341</v>
      </c>
      <c r="C939" s="288" t="s">
        <v>163</v>
      </c>
      <c r="D939" s="292"/>
      <c r="E939" s="292"/>
      <c r="F939" s="292"/>
      <c r="G939" s="292"/>
      <c r="H939" s="292"/>
      <c r="I939" s="292"/>
      <c r="J939" s="292"/>
      <c r="K939" s="292"/>
      <c r="L939" s="292"/>
      <c r="M939" s="292"/>
      <c r="N939" s="292"/>
      <c r="O939" s="292"/>
      <c r="P939" s="292"/>
      <c r="Q939" s="292">
        <f>Q938</f>
        <v>12</v>
      </c>
      <c r="R939" s="292"/>
      <c r="S939" s="292"/>
      <c r="T939" s="292"/>
      <c r="U939" s="292"/>
      <c r="V939" s="292"/>
      <c r="W939" s="292"/>
      <c r="X939" s="292"/>
      <c r="Y939" s="292"/>
      <c r="Z939" s="292"/>
      <c r="AA939" s="292"/>
      <c r="AB939" s="292"/>
      <c r="AC939" s="292"/>
      <c r="AD939" s="292"/>
      <c r="AE939" s="407">
        <f>AE938</f>
        <v>0</v>
      </c>
      <c r="AF939" s="407">
        <f t="shared" ref="AF939" si="2703">AF938</f>
        <v>0</v>
      </c>
      <c r="AG939" s="407">
        <f t="shared" ref="AG939" si="2704">AG938</f>
        <v>0</v>
      </c>
      <c r="AH939" s="407">
        <f t="shared" ref="AH939" si="2705">AH938</f>
        <v>0</v>
      </c>
      <c r="AI939" s="407">
        <f t="shared" ref="AI939" si="2706">AI938</f>
        <v>0</v>
      </c>
      <c r="AJ939" s="407">
        <f t="shared" ref="AJ939" si="2707">AJ938</f>
        <v>0</v>
      </c>
      <c r="AK939" s="407">
        <f t="shared" ref="AK939" si="2708">AK938</f>
        <v>0</v>
      </c>
      <c r="AL939" s="407">
        <f t="shared" ref="AL939" si="2709">AL938</f>
        <v>0</v>
      </c>
      <c r="AM939" s="407">
        <f t="shared" ref="AM939" si="2710">AM938</f>
        <v>0</v>
      </c>
      <c r="AN939" s="407">
        <f t="shared" ref="AN939" si="2711">AN938</f>
        <v>0</v>
      </c>
      <c r="AO939" s="407">
        <f t="shared" ref="AO939" si="2712">AO938</f>
        <v>0</v>
      </c>
      <c r="AP939" s="407">
        <f t="shared" ref="AP939" si="2713">AP938</f>
        <v>0</v>
      </c>
      <c r="AQ939" s="407">
        <f t="shared" ref="AQ939" si="2714">AQ938</f>
        <v>0</v>
      </c>
      <c r="AR939" s="407">
        <f t="shared" ref="AR939" si="2715">AR938</f>
        <v>0</v>
      </c>
      <c r="AS939" s="303"/>
    </row>
    <row r="940" spans="1:45" ht="15.5" outlineLevel="1">
      <c r="A940" s="521"/>
      <c r="B940" s="424"/>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88"/>
      <c r="AE940" s="408"/>
      <c r="AF940" s="421"/>
      <c r="AG940" s="421"/>
      <c r="AH940" s="421"/>
      <c r="AI940" s="421"/>
      <c r="AJ940" s="421"/>
      <c r="AK940" s="421"/>
      <c r="AL940" s="421"/>
      <c r="AM940" s="421"/>
      <c r="AN940" s="421"/>
      <c r="AO940" s="421"/>
      <c r="AP940" s="421"/>
      <c r="AQ940" s="421"/>
      <c r="AR940" s="421"/>
      <c r="AS940" s="303"/>
    </row>
    <row r="941" spans="1:45" ht="15.5" outlineLevel="1">
      <c r="A941" s="521">
        <v>37</v>
      </c>
      <c r="B941" s="424" t="s">
        <v>129</v>
      </c>
      <c r="C941" s="288" t="s">
        <v>25</v>
      </c>
      <c r="D941" s="292"/>
      <c r="E941" s="292"/>
      <c r="F941" s="292"/>
      <c r="G941" s="292"/>
      <c r="H941" s="292"/>
      <c r="I941" s="292"/>
      <c r="J941" s="292"/>
      <c r="K941" s="292"/>
      <c r="L941" s="292"/>
      <c r="M941" s="292"/>
      <c r="N941" s="292"/>
      <c r="O941" s="292"/>
      <c r="P941" s="292"/>
      <c r="Q941" s="292">
        <v>12</v>
      </c>
      <c r="R941" s="292"/>
      <c r="S941" s="292"/>
      <c r="T941" s="292"/>
      <c r="U941" s="292"/>
      <c r="V941" s="292"/>
      <c r="W941" s="292"/>
      <c r="X941" s="292"/>
      <c r="Y941" s="292"/>
      <c r="Z941" s="292"/>
      <c r="AA941" s="292"/>
      <c r="AB941" s="292"/>
      <c r="AC941" s="292"/>
      <c r="AD941" s="292"/>
      <c r="AE941" s="422"/>
      <c r="AF941" s="411"/>
      <c r="AG941" s="411"/>
      <c r="AH941" s="411"/>
      <c r="AI941" s="411"/>
      <c r="AJ941" s="411"/>
      <c r="AK941" s="411"/>
      <c r="AL941" s="411"/>
      <c r="AM941" s="411"/>
      <c r="AN941" s="411"/>
      <c r="AO941" s="411"/>
      <c r="AP941" s="411"/>
      <c r="AQ941" s="411"/>
      <c r="AR941" s="411"/>
      <c r="AS941" s="293">
        <f>SUM(AE941:AR941)</f>
        <v>0</v>
      </c>
    </row>
    <row r="942" spans="1:45" ht="15.5" outlineLevel="1">
      <c r="A942" s="521"/>
      <c r="B942" s="291" t="s">
        <v>341</v>
      </c>
      <c r="C942" s="288" t="s">
        <v>163</v>
      </c>
      <c r="D942" s="292"/>
      <c r="E942" s="292"/>
      <c r="F942" s="292"/>
      <c r="G942" s="292"/>
      <c r="H942" s="292"/>
      <c r="I942" s="292"/>
      <c r="J942" s="292"/>
      <c r="K942" s="292"/>
      <c r="L942" s="292"/>
      <c r="M942" s="292"/>
      <c r="N942" s="292"/>
      <c r="O942" s="292"/>
      <c r="P942" s="292"/>
      <c r="Q942" s="292">
        <f>Q941</f>
        <v>12</v>
      </c>
      <c r="R942" s="292"/>
      <c r="S942" s="292"/>
      <c r="T942" s="292"/>
      <c r="U942" s="292"/>
      <c r="V942" s="292"/>
      <c r="W942" s="292"/>
      <c r="X942" s="292"/>
      <c r="Y942" s="292"/>
      <c r="Z942" s="292"/>
      <c r="AA942" s="292"/>
      <c r="AB942" s="292"/>
      <c r="AC942" s="292"/>
      <c r="AD942" s="292"/>
      <c r="AE942" s="407">
        <f>AE941</f>
        <v>0</v>
      </c>
      <c r="AF942" s="407">
        <f t="shared" ref="AF942" si="2716">AF941</f>
        <v>0</v>
      </c>
      <c r="AG942" s="407">
        <f t="shared" ref="AG942" si="2717">AG941</f>
        <v>0</v>
      </c>
      <c r="AH942" s="407">
        <f t="shared" ref="AH942" si="2718">AH941</f>
        <v>0</v>
      </c>
      <c r="AI942" s="407">
        <f t="shared" ref="AI942" si="2719">AI941</f>
        <v>0</v>
      </c>
      <c r="AJ942" s="407">
        <f t="shared" ref="AJ942" si="2720">AJ941</f>
        <v>0</v>
      </c>
      <c r="AK942" s="407">
        <f t="shared" ref="AK942" si="2721">AK941</f>
        <v>0</v>
      </c>
      <c r="AL942" s="407">
        <f t="shared" ref="AL942" si="2722">AL941</f>
        <v>0</v>
      </c>
      <c r="AM942" s="407">
        <f t="shared" ref="AM942" si="2723">AM941</f>
        <v>0</v>
      </c>
      <c r="AN942" s="407">
        <f t="shared" ref="AN942" si="2724">AN941</f>
        <v>0</v>
      </c>
      <c r="AO942" s="407">
        <f t="shared" ref="AO942" si="2725">AO941</f>
        <v>0</v>
      </c>
      <c r="AP942" s="407">
        <f t="shared" ref="AP942" si="2726">AP941</f>
        <v>0</v>
      </c>
      <c r="AQ942" s="407">
        <f t="shared" ref="AQ942" si="2727">AQ941</f>
        <v>0</v>
      </c>
      <c r="AR942" s="407">
        <f t="shared" ref="AR942" si="2728">AR941</f>
        <v>0</v>
      </c>
      <c r="AS942" s="303"/>
    </row>
    <row r="943" spans="1:45" ht="15.5" outlineLevel="1">
      <c r="A943" s="521"/>
      <c r="B943" s="424"/>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88"/>
      <c r="AE943" s="408"/>
      <c r="AF943" s="421"/>
      <c r="AG943" s="421"/>
      <c r="AH943" s="421"/>
      <c r="AI943" s="421"/>
      <c r="AJ943" s="421"/>
      <c r="AK943" s="421"/>
      <c r="AL943" s="421"/>
      <c r="AM943" s="421"/>
      <c r="AN943" s="421"/>
      <c r="AO943" s="421"/>
      <c r="AP943" s="421"/>
      <c r="AQ943" s="421"/>
      <c r="AR943" s="421"/>
      <c r="AS943" s="303"/>
    </row>
    <row r="944" spans="1:45" ht="15.5" outlineLevel="1">
      <c r="A944" s="521">
        <v>38</v>
      </c>
      <c r="B944" s="424" t="s">
        <v>130</v>
      </c>
      <c r="C944" s="288" t="s">
        <v>25</v>
      </c>
      <c r="D944" s="292"/>
      <c r="E944" s="292"/>
      <c r="F944" s="292"/>
      <c r="G944" s="292"/>
      <c r="H944" s="292"/>
      <c r="I944" s="292"/>
      <c r="J944" s="292"/>
      <c r="K944" s="292"/>
      <c r="L944" s="292"/>
      <c r="M944" s="292"/>
      <c r="N944" s="292"/>
      <c r="O944" s="292"/>
      <c r="P944" s="292"/>
      <c r="Q944" s="292">
        <v>12</v>
      </c>
      <c r="R944" s="292"/>
      <c r="S944" s="292"/>
      <c r="T944" s="292"/>
      <c r="U944" s="292"/>
      <c r="V944" s="292"/>
      <c r="W944" s="292"/>
      <c r="X944" s="292"/>
      <c r="Y944" s="292"/>
      <c r="Z944" s="292"/>
      <c r="AA944" s="292"/>
      <c r="AB944" s="292"/>
      <c r="AC944" s="292"/>
      <c r="AD944" s="292"/>
      <c r="AE944" s="422"/>
      <c r="AF944" s="411"/>
      <c r="AG944" s="411"/>
      <c r="AH944" s="411"/>
      <c r="AI944" s="411"/>
      <c r="AJ944" s="411"/>
      <c r="AK944" s="411"/>
      <c r="AL944" s="411"/>
      <c r="AM944" s="411"/>
      <c r="AN944" s="411"/>
      <c r="AO944" s="411"/>
      <c r="AP944" s="411"/>
      <c r="AQ944" s="411"/>
      <c r="AR944" s="411"/>
      <c r="AS944" s="293">
        <f>SUM(AE944:AR944)</f>
        <v>0</v>
      </c>
    </row>
    <row r="945" spans="1:45" ht="15.5" outlineLevel="1">
      <c r="A945" s="521"/>
      <c r="B945" s="291" t="s">
        <v>341</v>
      </c>
      <c r="C945" s="288" t="s">
        <v>163</v>
      </c>
      <c r="D945" s="292"/>
      <c r="E945" s="292"/>
      <c r="F945" s="292"/>
      <c r="G945" s="292"/>
      <c r="H945" s="292"/>
      <c r="I945" s="292"/>
      <c r="J945" s="292"/>
      <c r="K945" s="292"/>
      <c r="L945" s="292"/>
      <c r="M945" s="292"/>
      <c r="N945" s="292"/>
      <c r="O945" s="292"/>
      <c r="P945" s="292"/>
      <c r="Q945" s="292">
        <f>Q944</f>
        <v>12</v>
      </c>
      <c r="R945" s="292"/>
      <c r="S945" s="292"/>
      <c r="T945" s="292"/>
      <c r="U945" s="292"/>
      <c r="V945" s="292"/>
      <c r="W945" s="292"/>
      <c r="X945" s="292"/>
      <c r="Y945" s="292"/>
      <c r="Z945" s="292"/>
      <c r="AA945" s="292"/>
      <c r="AB945" s="292"/>
      <c r="AC945" s="292"/>
      <c r="AD945" s="292"/>
      <c r="AE945" s="407">
        <f>AE944</f>
        <v>0</v>
      </c>
      <c r="AF945" s="407">
        <f t="shared" ref="AF945" si="2729">AF944</f>
        <v>0</v>
      </c>
      <c r="AG945" s="407">
        <f t="shared" ref="AG945" si="2730">AG944</f>
        <v>0</v>
      </c>
      <c r="AH945" s="407">
        <f t="shared" ref="AH945" si="2731">AH944</f>
        <v>0</v>
      </c>
      <c r="AI945" s="407">
        <f t="shared" ref="AI945" si="2732">AI944</f>
        <v>0</v>
      </c>
      <c r="AJ945" s="407">
        <f t="shared" ref="AJ945" si="2733">AJ944</f>
        <v>0</v>
      </c>
      <c r="AK945" s="407">
        <f t="shared" ref="AK945" si="2734">AK944</f>
        <v>0</v>
      </c>
      <c r="AL945" s="407">
        <f t="shared" ref="AL945" si="2735">AL944</f>
        <v>0</v>
      </c>
      <c r="AM945" s="407">
        <f t="shared" ref="AM945" si="2736">AM944</f>
        <v>0</v>
      </c>
      <c r="AN945" s="407">
        <f t="shared" ref="AN945" si="2737">AN944</f>
        <v>0</v>
      </c>
      <c r="AO945" s="407">
        <f t="shared" ref="AO945" si="2738">AO944</f>
        <v>0</v>
      </c>
      <c r="AP945" s="407">
        <f t="shared" ref="AP945" si="2739">AP944</f>
        <v>0</v>
      </c>
      <c r="AQ945" s="407">
        <f t="shared" ref="AQ945" si="2740">AQ944</f>
        <v>0</v>
      </c>
      <c r="AR945" s="407">
        <f t="shared" ref="AR945" si="2741">AR944</f>
        <v>0</v>
      </c>
      <c r="AS945" s="303"/>
    </row>
    <row r="946" spans="1:45" ht="15.5" outlineLevel="1">
      <c r="A946" s="521"/>
      <c r="B946" s="424"/>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88"/>
      <c r="AE946" s="408"/>
      <c r="AF946" s="421"/>
      <c r="AG946" s="421"/>
      <c r="AH946" s="421"/>
      <c r="AI946" s="421"/>
      <c r="AJ946" s="421"/>
      <c r="AK946" s="421"/>
      <c r="AL946" s="421"/>
      <c r="AM946" s="421"/>
      <c r="AN946" s="421"/>
      <c r="AO946" s="421"/>
      <c r="AP946" s="421"/>
      <c r="AQ946" s="421"/>
      <c r="AR946" s="421"/>
      <c r="AS946" s="303"/>
    </row>
    <row r="947" spans="1:45" ht="15.5" outlineLevel="1">
      <c r="A947" s="521">
        <v>39</v>
      </c>
      <c r="B947" s="424" t="s">
        <v>131</v>
      </c>
      <c r="C947" s="288" t="s">
        <v>25</v>
      </c>
      <c r="D947" s="292"/>
      <c r="E947" s="292"/>
      <c r="F947" s="292"/>
      <c r="G947" s="292"/>
      <c r="H947" s="292"/>
      <c r="I947" s="292"/>
      <c r="J947" s="292"/>
      <c r="K947" s="292"/>
      <c r="L947" s="292"/>
      <c r="M947" s="292"/>
      <c r="N947" s="292"/>
      <c r="O947" s="292"/>
      <c r="P947" s="292"/>
      <c r="Q947" s="292">
        <v>12</v>
      </c>
      <c r="R947" s="292"/>
      <c r="S947" s="292"/>
      <c r="T947" s="292"/>
      <c r="U947" s="292"/>
      <c r="V947" s="292"/>
      <c r="W947" s="292"/>
      <c r="X947" s="292"/>
      <c r="Y947" s="292"/>
      <c r="Z947" s="292"/>
      <c r="AA947" s="292"/>
      <c r="AB947" s="292"/>
      <c r="AC947" s="292"/>
      <c r="AD947" s="292"/>
      <c r="AE947" s="422"/>
      <c r="AF947" s="411"/>
      <c r="AG947" s="411"/>
      <c r="AH947" s="411"/>
      <c r="AI947" s="411"/>
      <c r="AJ947" s="411"/>
      <c r="AK947" s="411"/>
      <c r="AL947" s="411"/>
      <c r="AM947" s="411"/>
      <c r="AN947" s="411"/>
      <c r="AO947" s="411"/>
      <c r="AP947" s="411"/>
      <c r="AQ947" s="411"/>
      <c r="AR947" s="411"/>
      <c r="AS947" s="293">
        <f>SUM(AE947:AR947)</f>
        <v>0</v>
      </c>
    </row>
    <row r="948" spans="1:45" ht="15.5" outlineLevel="1">
      <c r="A948" s="521"/>
      <c r="B948" s="291" t="s">
        <v>341</v>
      </c>
      <c r="C948" s="288" t="s">
        <v>163</v>
      </c>
      <c r="D948" s="292"/>
      <c r="E948" s="292"/>
      <c r="F948" s="292"/>
      <c r="G948" s="292"/>
      <c r="H948" s="292"/>
      <c r="I948" s="292"/>
      <c r="J948" s="292"/>
      <c r="K948" s="292"/>
      <c r="L948" s="292"/>
      <c r="M948" s="292"/>
      <c r="N948" s="292"/>
      <c r="O948" s="292"/>
      <c r="P948" s="292"/>
      <c r="Q948" s="292">
        <f>Q947</f>
        <v>12</v>
      </c>
      <c r="R948" s="292"/>
      <c r="S948" s="292"/>
      <c r="T948" s="292"/>
      <c r="U948" s="292"/>
      <c r="V948" s="292"/>
      <c r="W948" s="292"/>
      <c r="X948" s="292"/>
      <c r="Y948" s="292"/>
      <c r="Z948" s="292"/>
      <c r="AA948" s="292"/>
      <c r="AB948" s="292"/>
      <c r="AC948" s="292"/>
      <c r="AD948" s="292"/>
      <c r="AE948" s="407">
        <f>AE947</f>
        <v>0</v>
      </c>
      <c r="AF948" s="407">
        <f t="shared" ref="AF948" si="2742">AF947</f>
        <v>0</v>
      </c>
      <c r="AG948" s="407">
        <f t="shared" ref="AG948" si="2743">AG947</f>
        <v>0</v>
      </c>
      <c r="AH948" s="407">
        <f t="shared" ref="AH948" si="2744">AH947</f>
        <v>0</v>
      </c>
      <c r="AI948" s="407">
        <f t="shared" ref="AI948" si="2745">AI947</f>
        <v>0</v>
      </c>
      <c r="AJ948" s="407">
        <f t="shared" ref="AJ948" si="2746">AJ947</f>
        <v>0</v>
      </c>
      <c r="AK948" s="407">
        <f t="shared" ref="AK948" si="2747">AK947</f>
        <v>0</v>
      </c>
      <c r="AL948" s="407">
        <f t="shared" ref="AL948" si="2748">AL947</f>
        <v>0</v>
      </c>
      <c r="AM948" s="407">
        <f t="shared" ref="AM948" si="2749">AM947</f>
        <v>0</v>
      </c>
      <c r="AN948" s="407">
        <f t="shared" ref="AN948" si="2750">AN947</f>
        <v>0</v>
      </c>
      <c r="AO948" s="407">
        <f t="shared" ref="AO948" si="2751">AO947</f>
        <v>0</v>
      </c>
      <c r="AP948" s="407">
        <f t="shared" ref="AP948" si="2752">AP947</f>
        <v>0</v>
      </c>
      <c r="AQ948" s="407">
        <f t="shared" ref="AQ948" si="2753">AQ947</f>
        <v>0</v>
      </c>
      <c r="AR948" s="407">
        <f t="shared" ref="AR948" si="2754">AR947</f>
        <v>0</v>
      </c>
      <c r="AS948" s="303"/>
    </row>
    <row r="949" spans="1:45" ht="15.5" outlineLevel="1">
      <c r="A949" s="521"/>
      <c r="B949" s="424"/>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88"/>
      <c r="AE949" s="408"/>
      <c r="AF949" s="421"/>
      <c r="AG949" s="421"/>
      <c r="AH949" s="421"/>
      <c r="AI949" s="421"/>
      <c r="AJ949" s="421"/>
      <c r="AK949" s="421"/>
      <c r="AL949" s="421"/>
      <c r="AM949" s="421"/>
      <c r="AN949" s="421"/>
      <c r="AO949" s="421"/>
      <c r="AP949" s="421"/>
      <c r="AQ949" s="421"/>
      <c r="AR949" s="421"/>
      <c r="AS949" s="303"/>
    </row>
    <row r="950" spans="1:45" ht="31" outlineLevel="1">
      <c r="A950" s="521">
        <v>40</v>
      </c>
      <c r="B950" s="424" t="s">
        <v>132</v>
      </c>
      <c r="C950" s="288" t="s">
        <v>25</v>
      </c>
      <c r="D950" s="292"/>
      <c r="E950" s="292"/>
      <c r="F950" s="292"/>
      <c r="G950" s="292"/>
      <c r="H950" s="292"/>
      <c r="I950" s="292"/>
      <c r="J950" s="292"/>
      <c r="K950" s="292"/>
      <c r="L950" s="292"/>
      <c r="M950" s="292"/>
      <c r="N950" s="292"/>
      <c r="O950" s="292"/>
      <c r="P950" s="292"/>
      <c r="Q950" s="292">
        <v>12</v>
      </c>
      <c r="R950" s="292"/>
      <c r="S950" s="292"/>
      <c r="T950" s="292"/>
      <c r="U950" s="292"/>
      <c r="V950" s="292"/>
      <c r="W950" s="292"/>
      <c r="X950" s="292"/>
      <c r="Y950" s="292"/>
      <c r="Z950" s="292"/>
      <c r="AA950" s="292"/>
      <c r="AB950" s="292"/>
      <c r="AC950" s="292"/>
      <c r="AD950" s="292"/>
      <c r="AE950" s="422"/>
      <c r="AF950" s="411"/>
      <c r="AG950" s="411"/>
      <c r="AH950" s="411"/>
      <c r="AI950" s="411"/>
      <c r="AJ950" s="411"/>
      <c r="AK950" s="411"/>
      <c r="AL950" s="411"/>
      <c r="AM950" s="411"/>
      <c r="AN950" s="411"/>
      <c r="AO950" s="411"/>
      <c r="AP950" s="411"/>
      <c r="AQ950" s="411"/>
      <c r="AR950" s="411"/>
      <c r="AS950" s="293">
        <f>SUM(AE950:AR950)</f>
        <v>0</v>
      </c>
    </row>
    <row r="951" spans="1:45" ht="15.5" outlineLevel="1">
      <c r="A951" s="521"/>
      <c r="B951" s="291" t="s">
        <v>341</v>
      </c>
      <c r="C951" s="288" t="s">
        <v>163</v>
      </c>
      <c r="D951" s="292"/>
      <c r="E951" s="292"/>
      <c r="F951" s="292"/>
      <c r="G951" s="292"/>
      <c r="H951" s="292"/>
      <c r="I951" s="292"/>
      <c r="J951" s="292"/>
      <c r="K951" s="292"/>
      <c r="L951" s="292"/>
      <c r="M951" s="292"/>
      <c r="N951" s="292"/>
      <c r="O951" s="292"/>
      <c r="P951" s="292"/>
      <c r="Q951" s="292">
        <f>Q950</f>
        <v>12</v>
      </c>
      <c r="R951" s="292"/>
      <c r="S951" s="292"/>
      <c r="T951" s="292"/>
      <c r="U951" s="292"/>
      <c r="V951" s="292"/>
      <c r="W951" s="292"/>
      <c r="X951" s="292"/>
      <c r="Y951" s="292"/>
      <c r="Z951" s="292"/>
      <c r="AA951" s="292"/>
      <c r="AB951" s="292"/>
      <c r="AC951" s="292"/>
      <c r="AD951" s="292"/>
      <c r="AE951" s="407">
        <f>AE950</f>
        <v>0</v>
      </c>
      <c r="AF951" s="407">
        <f t="shared" ref="AF951" si="2755">AF950</f>
        <v>0</v>
      </c>
      <c r="AG951" s="407">
        <f t="shared" ref="AG951" si="2756">AG950</f>
        <v>0</v>
      </c>
      <c r="AH951" s="407">
        <f t="shared" ref="AH951" si="2757">AH950</f>
        <v>0</v>
      </c>
      <c r="AI951" s="407">
        <f t="shared" ref="AI951" si="2758">AI950</f>
        <v>0</v>
      </c>
      <c r="AJ951" s="407">
        <f t="shared" ref="AJ951" si="2759">AJ950</f>
        <v>0</v>
      </c>
      <c r="AK951" s="407">
        <f t="shared" ref="AK951" si="2760">AK950</f>
        <v>0</v>
      </c>
      <c r="AL951" s="407">
        <f t="shared" ref="AL951" si="2761">AL950</f>
        <v>0</v>
      </c>
      <c r="AM951" s="407">
        <f t="shared" ref="AM951" si="2762">AM950</f>
        <v>0</v>
      </c>
      <c r="AN951" s="407">
        <f t="shared" ref="AN951" si="2763">AN950</f>
        <v>0</v>
      </c>
      <c r="AO951" s="407">
        <f t="shared" ref="AO951" si="2764">AO950</f>
        <v>0</v>
      </c>
      <c r="AP951" s="407">
        <f t="shared" ref="AP951" si="2765">AP950</f>
        <v>0</v>
      </c>
      <c r="AQ951" s="407">
        <f t="shared" ref="AQ951" si="2766">AQ950</f>
        <v>0</v>
      </c>
      <c r="AR951" s="407">
        <f t="shared" ref="AR951" si="2767">AR950</f>
        <v>0</v>
      </c>
      <c r="AS951" s="303"/>
    </row>
    <row r="952" spans="1:45" ht="15.5" outlineLevel="1">
      <c r="A952" s="521"/>
      <c r="B952" s="424"/>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88"/>
      <c r="AE952" s="408"/>
      <c r="AF952" s="421"/>
      <c r="AG952" s="421"/>
      <c r="AH952" s="421"/>
      <c r="AI952" s="421"/>
      <c r="AJ952" s="421"/>
      <c r="AK952" s="421"/>
      <c r="AL952" s="421"/>
      <c r="AM952" s="421"/>
      <c r="AN952" s="421"/>
      <c r="AO952" s="421"/>
      <c r="AP952" s="421"/>
      <c r="AQ952" s="421"/>
      <c r="AR952" s="421"/>
      <c r="AS952" s="303"/>
    </row>
    <row r="953" spans="1:45" ht="31" outlineLevel="1">
      <c r="A953" s="521">
        <v>41</v>
      </c>
      <c r="B953" s="424" t="s">
        <v>133</v>
      </c>
      <c r="C953" s="288" t="s">
        <v>25</v>
      </c>
      <c r="D953" s="292"/>
      <c r="E953" s="292"/>
      <c r="F953" s="292"/>
      <c r="G953" s="292"/>
      <c r="H953" s="292"/>
      <c r="I953" s="292"/>
      <c r="J953" s="292"/>
      <c r="K953" s="292"/>
      <c r="L953" s="292"/>
      <c r="M953" s="292"/>
      <c r="N953" s="292"/>
      <c r="O953" s="292"/>
      <c r="P953" s="292"/>
      <c r="Q953" s="292">
        <v>12</v>
      </c>
      <c r="R953" s="292"/>
      <c r="S953" s="292"/>
      <c r="T953" s="292"/>
      <c r="U953" s="292"/>
      <c r="V953" s="292"/>
      <c r="W953" s="292"/>
      <c r="X953" s="292"/>
      <c r="Y953" s="292"/>
      <c r="Z953" s="292"/>
      <c r="AA953" s="292"/>
      <c r="AB953" s="292"/>
      <c r="AC953" s="292"/>
      <c r="AD953" s="292"/>
      <c r="AE953" s="422"/>
      <c r="AF953" s="411"/>
      <c r="AG953" s="411"/>
      <c r="AH953" s="411"/>
      <c r="AI953" s="411"/>
      <c r="AJ953" s="411"/>
      <c r="AK953" s="411"/>
      <c r="AL953" s="411"/>
      <c r="AM953" s="411"/>
      <c r="AN953" s="411"/>
      <c r="AO953" s="411"/>
      <c r="AP953" s="411"/>
      <c r="AQ953" s="411"/>
      <c r="AR953" s="411"/>
      <c r="AS953" s="293">
        <f>SUM(AE953:AR953)</f>
        <v>0</v>
      </c>
    </row>
    <row r="954" spans="1:45" ht="15.5" outlineLevel="1">
      <c r="A954" s="521"/>
      <c r="B954" s="291" t="s">
        <v>341</v>
      </c>
      <c r="C954" s="288" t="s">
        <v>163</v>
      </c>
      <c r="D954" s="292"/>
      <c r="E954" s="292"/>
      <c r="F954" s="292"/>
      <c r="G954" s="292"/>
      <c r="H954" s="292"/>
      <c r="I954" s="292"/>
      <c r="J954" s="292"/>
      <c r="K954" s="292"/>
      <c r="L954" s="292"/>
      <c r="M954" s="292"/>
      <c r="N954" s="292"/>
      <c r="O954" s="292"/>
      <c r="P954" s="292"/>
      <c r="Q954" s="292">
        <f>Q953</f>
        <v>12</v>
      </c>
      <c r="R954" s="292"/>
      <c r="S954" s="292"/>
      <c r="T954" s="292"/>
      <c r="U954" s="292"/>
      <c r="V954" s="292"/>
      <c r="W954" s="292"/>
      <c r="X954" s="292"/>
      <c r="Y954" s="292"/>
      <c r="Z954" s="292"/>
      <c r="AA954" s="292"/>
      <c r="AB954" s="292"/>
      <c r="AC954" s="292"/>
      <c r="AD954" s="292"/>
      <c r="AE954" s="407">
        <f>AE953</f>
        <v>0</v>
      </c>
      <c r="AF954" s="407">
        <f t="shared" ref="AF954" si="2768">AF953</f>
        <v>0</v>
      </c>
      <c r="AG954" s="407">
        <f t="shared" ref="AG954" si="2769">AG953</f>
        <v>0</v>
      </c>
      <c r="AH954" s="407">
        <f t="shared" ref="AH954" si="2770">AH953</f>
        <v>0</v>
      </c>
      <c r="AI954" s="407">
        <f t="shared" ref="AI954" si="2771">AI953</f>
        <v>0</v>
      </c>
      <c r="AJ954" s="407">
        <f t="shared" ref="AJ954" si="2772">AJ953</f>
        <v>0</v>
      </c>
      <c r="AK954" s="407">
        <f t="shared" ref="AK954" si="2773">AK953</f>
        <v>0</v>
      </c>
      <c r="AL954" s="407">
        <f t="shared" ref="AL954" si="2774">AL953</f>
        <v>0</v>
      </c>
      <c r="AM954" s="407">
        <f t="shared" ref="AM954" si="2775">AM953</f>
        <v>0</v>
      </c>
      <c r="AN954" s="407">
        <f t="shared" ref="AN954" si="2776">AN953</f>
        <v>0</v>
      </c>
      <c r="AO954" s="407">
        <f t="shared" ref="AO954" si="2777">AO953</f>
        <v>0</v>
      </c>
      <c r="AP954" s="407">
        <f t="shared" ref="AP954" si="2778">AP953</f>
        <v>0</v>
      </c>
      <c r="AQ954" s="407">
        <f t="shared" ref="AQ954" si="2779">AQ953</f>
        <v>0</v>
      </c>
      <c r="AR954" s="407">
        <f t="shared" ref="AR954" si="2780">AR953</f>
        <v>0</v>
      </c>
      <c r="AS954" s="303"/>
    </row>
    <row r="955" spans="1:45" ht="15.5" outlineLevel="1">
      <c r="A955" s="521"/>
      <c r="B955" s="424"/>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88"/>
      <c r="AE955" s="408"/>
      <c r="AF955" s="421"/>
      <c r="AG955" s="421"/>
      <c r="AH955" s="421"/>
      <c r="AI955" s="421"/>
      <c r="AJ955" s="421"/>
      <c r="AK955" s="421"/>
      <c r="AL955" s="421"/>
      <c r="AM955" s="421"/>
      <c r="AN955" s="421"/>
      <c r="AO955" s="421"/>
      <c r="AP955" s="421"/>
      <c r="AQ955" s="421"/>
      <c r="AR955" s="421"/>
      <c r="AS955" s="303"/>
    </row>
    <row r="956" spans="1:45" ht="31" outlineLevel="1">
      <c r="A956" s="521">
        <v>42</v>
      </c>
      <c r="B956" s="424" t="s">
        <v>134</v>
      </c>
      <c r="C956" s="288" t="s">
        <v>25</v>
      </c>
      <c r="D956" s="292"/>
      <c r="E956" s="292"/>
      <c r="F956" s="292"/>
      <c r="G956" s="292"/>
      <c r="H956" s="292"/>
      <c r="I956" s="292"/>
      <c r="J956" s="292"/>
      <c r="K956" s="292"/>
      <c r="L956" s="292"/>
      <c r="M956" s="292"/>
      <c r="N956" s="292"/>
      <c r="O956" s="292"/>
      <c r="P956" s="292"/>
      <c r="Q956" s="288"/>
      <c r="R956" s="292"/>
      <c r="S956" s="292"/>
      <c r="T956" s="292"/>
      <c r="U956" s="292"/>
      <c r="V956" s="292"/>
      <c r="W956" s="292"/>
      <c r="X956" s="292"/>
      <c r="Y956" s="292"/>
      <c r="Z956" s="292"/>
      <c r="AA956" s="292"/>
      <c r="AB956" s="292"/>
      <c r="AC956" s="292"/>
      <c r="AD956" s="292"/>
      <c r="AE956" s="422"/>
      <c r="AF956" s="411"/>
      <c r="AG956" s="411"/>
      <c r="AH956" s="411"/>
      <c r="AI956" s="411"/>
      <c r="AJ956" s="411"/>
      <c r="AK956" s="411"/>
      <c r="AL956" s="411"/>
      <c r="AM956" s="411"/>
      <c r="AN956" s="411"/>
      <c r="AO956" s="411"/>
      <c r="AP956" s="411"/>
      <c r="AQ956" s="411"/>
      <c r="AR956" s="411"/>
      <c r="AS956" s="293">
        <f>SUM(AE956:AR956)</f>
        <v>0</v>
      </c>
    </row>
    <row r="957" spans="1:45" ht="15.5" outlineLevel="1">
      <c r="A957" s="521"/>
      <c r="B957" s="291" t="s">
        <v>341</v>
      </c>
      <c r="C957" s="288" t="s">
        <v>163</v>
      </c>
      <c r="D957" s="292"/>
      <c r="E957" s="292"/>
      <c r="F957" s="292"/>
      <c r="G957" s="292"/>
      <c r="H957" s="292"/>
      <c r="I957" s="292"/>
      <c r="J957" s="292"/>
      <c r="K957" s="292"/>
      <c r="L957" s="292"/>
      <c r="M957" s="292"/>
      <c r="N957" s="292"/>
      <c r="O957" s="292"/>
      <c r="P957" s="292"/>
      <c r="Q957" s="464"/>
      <c r="R957" s="292"/>
      <c r="S957" s="292"/>
      <c r="T957" s="292"/>
      <c r="U957" s="292"/>
      <c r="V957" s="292"/>
      <c r="W957" s="292"/>
      <c r="X957" s="292"/>
      <c r="Y957" s="292"/>
      <c r="Z957" s="292"/>
      <c r="AA957" s="292"/>
      <c r="AB957" s="292"/>
      <c r="AC957" s="292"/>
      <c r="AD957" s="292"/>
      <c r="AE957" s="407">
        <f>AE956</f>
        <v>0</v>
      </c>
      <c r="AF957" s="407">
        <f t="shared" ref="AF957" si="2781">AF956</f>
        <v>0</v>
      </c>
      <c r="AG957" s="407">
        <f t="shared" ref="AG957" si="2782">AG956</f>
        <v>0</v>
      </c>
      <c r="AH957" s="407">
        <f t="shared" ref="AH957" si="2783">AH956</f>
        <v>0</v>
      </c>
      <c r="AI957" s="407">
        <f t="shared" ref="AI957" si="2784">AI956</f>
        <v>0</v>
      </c>
      <c r="AJ957" s="407">
        <f t="shared" ref="AJ957" si="2785">AJ956</f>
        <v>0</v>
      </c>
      <c r="AK957" s="407">
        <f t="shared" ref="AK957" si="2786">AK956</f>
        <v>0</v>
      </c>
      <c r="AL957" s="407">
        <f t="shared" ref="AL957" si="2787">AL956</f>
        <v>0</v>
      </c>
      <c r="AM957" s="407">
        <f t="shared" ref="AM957" si="2788">AM956</f>
        <v>0</v>
      </c>
      <c r="AN957" s="407">
        <f t="shared" ref="AN957" si="2789">AN956</f>
        <v>0</v>
      </c>
      <c r="AO957" s="407">
        <f t="shared" ref="AO957" si="2790">AO956</f>
        <v>0</v>
      </c>
      <c r="AP957" s="407">
        <f t="shared" ref="AP957" si="2791">AP956</f>
        <v>0</v>
      </c>
      <c r="AQ957" s="407">
        <f t="shared" ref="AQ957" si="2792">AQ956</f>
        <v>0</v>
      </c>
      <c r="AR957" s="407">
        <f t="shared" ref="AR957" si="2793">AR956</f>
        <v>0</v>
      </c>
      <c r="AS957" s="303"/>
    </row>
    <row r="958" spans="1:45" ht="15.5" outlineLevel="1">
      <c r="A958" s="521"/>
      <c r="B958" s="424"/>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88"/>
      <c r="AE958" s="408"/>
      <c r="AF958" s="421"/>
      <c r="AG958" s="421"/>
      <c r="AH958" s="421"/>
      <c r="AI958" s="421"/>
      <c r="AJ958" s="421"/>
      <c r="AK958" s="421"/>
      <c r="AL958" s="421"/>
      <c r="AM958" s="421"/>
      <c r="AN958" s="421"/>
      <c r="AO958" s="421"/>
      <c r="AP958" s="421"/>
      <c r="AQ958" s="421"/>
      <c r="AR958" s="421"/>
      <c r="AS958" s="303"/>
    </row>
    <row r="959" spans="1:45" ht="15.5" outlineLevel="1">
      <c r="A959" s="521">
        <v>43</v>
      </c>
      <c r="B959" s="424" t="s">
        <v>135</v>
      </c>
      <c r="C959" s="288" t="s">
        <v>25</v>
      </c>
      <c r="D959" s="292"/>
      <c r="E959" s="292"/>
      <c r="F959" s="292"/>
      <c r="G959" s="292"/>
      <c r="H959" s="292"/>
      <c r="I959" s="292"/>
      <c r="J959" s="292"/>
      <c r="K959" s="292"/>
      <c r="L959" s="292"/>
      <c r="M959" s="292"/>
      <c r="N959" s="292"/>
      <c r="O959" s="292"/>
      <c r="P959" s="292"/>
      <c r="Q959" s="292">
        <v>12</v>
      </c>
      <c r="R959" s="292"/>
      <c r="S959" s="292"/>
      <c r="T959" s="292"/>
      <c r="U959" s="292"/>
      <c r="V959" s="292"/>
      <c r="W959" s="292"/>
      <c r="X959" s="292"/>
      <c r="Y959" s="292"/>
      <c r="Z959" s="292"/>
      <c r="AA959" s="292"/>
      <c r="AB959" s="292"/>
      <c r="AC959" s="292"/>
      <c r="AD959" s="292"/>
      <c r="AE959" s="422"/>
      <c r="AF959" s="411"/>
      <c r="AG959" s="411"/>
      <c r="AH959" s="411"/>
      <c r="AI959" s="411"/>
      <c r="AJ959" s="411"/>
      <c r="AK959" s="411"/>
      <c r="AL959" s="411"/>
      <c r="AM959" s="411"/>
      <c r="AN959" s="411"/>
      <c r="AO959" s="411"/>
      <c r="AP959" s="411"/>
      <c r="AQ959" s="411"/>
      <c r="AR959" s="411"/>
      <c r="AS959" s="293">
        <f>SUM(AE959:AR959)</f>
        <v>0</v>
      </c>
    </row>
    <row r="960" spans="1:45" ht="15.5" outlineLevel="1">
      <c r="A960" s="521"/>
      <c r="B960" s="291" t="s">
        <v>341</v>
      </c>
      <c r="C960" s="288" t="s">
        <v>163</v>
      </c>
      <c r="D960" s="292"/>
      <c r="E960" s="292"/>
      <c r="F960" s="292"/>
      <c r="G960" s="292"/>
      <c r="H960" s="292"/>
      <c r="I960" s="292"/>
      <c r="J960" s="292"/>
      <c r="K960" s="292"/>
      <c r="L960" s="292"/>
      <c r="M960" s="292"/>
      <c r="N960" s="292"/>
      <c r="O960" s="292"/>
      <c r="P960" s="292"/>
      <c r="Q960" s="292">
        <f>Q959</f>
        <v>12</v>
      </c>
      <c r="R960" s="292"/>
      <c r="S960" s="292"/>
      <c r="T960" s="292"/>
      <c r="U960" s="292"/>
      <c r="V960" s="292"/>
      <c r="W960" s="292"/>
      <c r="X960" s="292"/>
      <c r="Y960" s="292"/>
      <c r="Z960" s="292"/>
      <c r="AA960" s="292"/>
      <c r="AB960" s="292"/>
      <c r="AC960" s="292"/>
      <c r="AD960" s="292"/>
      <c r="AE960" s="407">
        <f>AE959</f>
        <v>0</v>
      </c>
      <c r="AF960" s="407">
        <f t="shared" ref="AF960" si="2794">AF959</f>
        <v>0</v>
      </c>
      <c r="AG960" s="407">
        <f t="shared" ref="AG960" si="2795">AG959</f>
        <v>0</v>
      </c>
      <c r="AH960" s="407">
        <f t="shared" ref="AH960" si="2796">AH959</f>
        <v>0</v>
      </c>
      <c r="AI960" s="407">
        <f t="shared" ref="AI960" si="2797">AI959</f>
        <v>0</v>
      </c>
      <c r="AJ960" s="407">
        <f t="shared" ref="AJ960" si="2798">AJ959</f>
        <v>0</v>
      </c>
      <c r="AK960" s="407">
        <f t="shared" ref="AK960" si="2799">AK959</f>
        <v>0</v>
      </c>
      <c r="AL960" s="407">
        <f t="shared" ref="AL960" si="2800">AL959</f>
        <v>0</v>
      </c>
      <c r="AM960" s="407">
        <f t="shared" ref="AM960" si="2801">AM959</f>
        <v>0</v>
      </c>
      <c r="AN960" s="407">
        <f t="shared" ref="AN960" si="2802">AN959</f>
        <v>0</v>
      </c>
      <c r="AO960" s="407">
        <f t="shared" ref="AO960" si="2803">AO959</f>
        <v>0</v>
      </c>
      <c r="AP960" s="407">
        <f t="shared" ref="AP960" si="2804">AP959</f>
        <v>0</v>
      </c>
      <c r="AQ960" s="407">
        <f t="shared" ref="AQ960" si="2805">AQ959</f>
        <v>0</v>
      </c>
      <c r="AR960" s="407">
        <f t="shared" ref="AR960" si="2806">AR959</f>
        <v>0</v>
      </c>
      <c r="AS960" s="303"/>
    </row>
    <row r="961" spans="1:45" ht="15.5" outlineLevel="1">
      <c r="A961" s="521"/>
      <c r="B961" s="424"/>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88"/>
      <c r="AE961" s="408"/>
      <c r="AF961" s="421"/>
      <c r="AG961" s="421"/>
      <c r="AH961" s="421"/>
      <c r="AI961" s="421"/>
      <c r="AJ961" s="421"/>
      <c r="AK961" s="421"/>
      <c r="AL961" s="421"/>
      <c r="AM961" s="421"/>
      <c r="AN961" s="421"/>
      <c r="AO961" s="421"/>
      <c r="AP961" s="421"/>
      <c r="AQ961" s="421"/>
      <c r="AR961" s="421"/>
      <c r="AS961" s="303"/>
    </row>
    <row r="962" spans="1:45" ht="31" outlineLevel="1">
      <c r="A962" s="521">
        <v>44</v>
      </c>
      <c r="B962" s="424" t="s">
        <v>136</v>
      </c>
      <c r="C962" s="288" t="s">
        <v>25</v>
      </c>
      <c r="D962" s="292"/>
      <c r="E962" s="292"/>
      <c r="F962" s="292"/>
      <c r="G962" s="292"/>
      <c r="H962" s="292"/>
      <c r="I962" s="292"/>
      <c r="J962" s="292"/>
      <c r="K962" s="292"/>
      <c r="L962" s="292"/>
      <c r="M962" s="292"/>
      <c r="N962" s="292"/>
      <c r="O962" s="292"/>
      <c r="P962" s="292"/>
      <c r="Q962" s="292">
        <v>12</v>
      </c>
      <c r="R962" s="292"/>
      <c r="S962" s="292"/>
      <c r="T962" s="292"/>
      <c r="U962" s="292"/>
      <c r="V962" s="292"/>
      <c r="W962" s="292"/>
      <c r="X962" s="292"/>
      <c r="Y962" s="292"/>
      <c r="Z962" s="292"/>
      <c r="AA962" s="292"/>
      <c r="AB962" s="292"/>
      <c r="AC962" s="292"/>
      <c r="AD962" s="292"/>
      <c r="AE962" s="422"/>
      <c r="AF962" s="411"/>
      <c r="AG962" s="411"/>
      <c r="AH962" s="411"/>
      <c r="AI962" s="411"/>
      <c r="AJ962" s="411"/>
      <c r="AK962" s="411"/>
      <c r="AL962" s="411"/>
      <c r="AM962" s="411"/>
      <c r="AN962" s="411"/>
      <c r="AO962" s="411"/>
      <c r="AP962" s="411"/>
      <c r="AQ962" s="411"/>
      <c r="AR962" s="411"/>
      <c r="AS962" s="293">
        <f>SUM(AE962:AR962)</f>
        <v>0</v>
      </c>
    </row>
    <row r="963" spans="1:45" ht="15.5" outlineLevel="1">
      <c r="A963" s="521"/>
      <c r="B963" s="291" t="s">
        <v>341</v>
      </c>
      <c r="C963" s="288" t="s">
        <v>163</v>
      </c>
      <c r="D963" s="292"/>
      <c r="E963" s="292"/>
      <c r="F963" s="292"/>
      <c r="G963" s="292"/>
      <c r="H963" s="292"/>
      <c r="I963" s="292"/>
      <c r="J963" s="292"/>
      <c r="K963" s="292"/>
      <c r="L963" s="292"/>
      <c r="M963" s="292"/>
      <c r="N963" s="292"/>
      <c r="O963" s="292"/>
      <c r="P963" s="292"/>
      <c r="Q963" s="292">
        <f>Q962</f>
        <v>12</v>
      </c>
      <c r="R963" s="292"/>
      <c r="S963" s="292"/>
      <c r="T963" s="292"/>
      <c r="U963" s="292"/>
      <c r="V963" s="292"/>
      <c r="W963" s="292"/>
      <c r="X963" s="292"/>
      <c r="Y963" s="292"/>
      <c r="Z963" s="292"/>
      <c r="AA963" s="292"/>
      <c r="AB963" s="292"/>
      <c r="AC963" s="292"/>
      <c r="AD963" s="292"/>
      <c r="AE963" s="407">
        <f>AE962</f>
        <v>0</v>
      </c>
      <c r="AF963" s="407">
        <f t="shared" ref="AF963" si="2807">AF962</f>
        <v>0</v>
      </c>
      <c r="AG963" s="407">
        <f t="shared" ref="AG963" si="2808">AG962</f>
        <v>0</v>
      </c>
      <c r="AH963" s="407">
        <f t="shared" ref="AH963" si="2809">AH962</f>
        <v>0</v>
      </c>
      <c r="AI963" s="407">
        <f t="shared" ref="AI963" si="2810">AI962</f>
        <v>0</v>
      </c>
      <c r="AJ963" s="407">
        <f t="shared" ref="AJ963" si="2811">AJ962</f>
        <v>0</v>
      </c>
      <c r="AK963" s="407">
        <f t="shared" ref="AK963" si="2812">AK962</f>
        <v>0</v>
      </c>
      <c r="AL963" s="407">
        <f t="shared" ref="AL963" si="2813">AL962</f>
        <v>0</v>
      </c>
      <c r="AM963" s="407">
        <f t="shared" ref="AM963" si="2814">AM962</f>
        <v>0</v>
      </c>
      <c r="AN963" s="407">
        <f t="shared" ref="AN963" si="2815">AN962</f>
        <v>0</v>
      </c>
      <c r="AO963" s="407">
        <f t="shared" ref="AO963" si="2816">AO962</f>
        <v>0</v>
      </c>
      <c r="AP963" s="407">
        <f t="shared" ref="AP963" si="2817">AP962</f>
        <v>0</v>
      </c>
      <c r="AQ963" s="407">
        <f t="shared" ref="AQ963" si="2818">AQ962</f>
        <v>0</v>
      </c>
      <c r="AR963" s="407">
        <f t="shared" ref="AR963" si="2819">AR962</f>
        <v>0</v>
      </c>
      <c r="AS963" s="303"/>
    </row>
    <row r="964" spans="1:45" ht="15.5" outlineLevel="1">
      <c r="A964" s="521"/>
      <c r="B964" s="424"/>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88"/>
      <c r="AE964" s="408"/>
      <c r="AF964" s="421"/>
      <c r="AG964" s="421"/>
      <c r="AH964" s="421"/>
      <c r="AI964" s="421"/>
      <c r="AJ964" s="421"/>
      <c r="AK964" s="421"/>
      <c r="AL964" s="421"/>
      <c r="AM964" s="421"/>
      <c r="AN964" s="421"/>
      <c r="AO964" s="421"/>
      <c r="AP964" s="421"/>
      <c r="AQ964" s="421"/>
      <c r="AR964" s="421"/>
      <c r="AS964" s="303"/>
    </row>
    <row r="965" spans="1:45" ht="31" outlineLevel="1">
      <c r="A965" s="521">
        <v>45</v>
      </c>
      <c r="B965" s="424" t="s">
        <v>137</v>
      </c>
      <c r="C965" s="288" t="s">
        <v>25</v>
      </c>
      <c r="D965" s="292"/>
      <c r="E965" s="292"/>
      <c r="F965" s="292"/>
      <c r="G965" s="292"/>
      <c r="H965" s="292"/>
      <c r="I965" s="292"/>
      <c r="J965" s="292"/>
      <c r="K965" s="292"/>
      <c r="L965" s="292"/>
      <c r="M965" s="292"/>
      <c r="N965" s="292"/>
      <c r="O965" s="292"/>
      <c r="P965" s="292"/>
      <c r="Q965" s="292">
        <v>12</v>
      </c>
      <c r="R965" s="292"/>
      <c r="S965" s="292"/>
      <c r="T965" s="292"/>
      <c r="U965" s="292"/>
      <c r="V965" s="292"/>
      <c r="W965" s="292"/>
      <c r="X965" s="292"/>
      <c r="Y965" s="292"/>
      <c r="Z965" s="292"/>
      <c r="AA965" s="292"/>
      <c r="AB965" s="292"/>
      <c r="AC965" s="292"/>
      <c r="AD965" s="292"/>
      <c r="AE965" s="422"/>
      <c r="AF965" s="411"/>
      <c r="AG965" s="411"/>
      <c r="AH965" s="411"/>
      <c r="AI965" s="411"/>
      <c r="AJ965" s="411"/>
      <c r="AK965" s="411"/>
      <c r="AL965" s="411"/>
      <c r="AM965" s="411"/>
      <c r="AN965" s="411"/>
      <c r="AO965" s="411"/>
      <c r="AP965" s="411"/>
      <c r="AQ965" s="411"/>
      <c r="AR965" s="411"/>
      <c r="AS965" s="293">
        <f>SUM(AE965:AR965)</f>
        <v>0</v>
      </c>
    </row>
    <row r="966" spans="1:45" ht="15.5" outlineLevel="1">
      <c r="A966" s="521"/>
      <c r="B966" s="291" t="s">
        <v>341</v>
      </c>
      <c r="C966" s="288" t="s">
        <v>163</v>
      </c>
      <c r="D966" s="292"/>
      <c r="E966" s="292"/>
      <c r="F966" s="292"/>
      <c r="G966" s="292"/>
      <c r="H966" s="292"/>
      <c r="I966" s="292"/>
      <c r="J966" s="292"/>
      <c r="K966" s="292"/>
      <c r="L966" s="292"/>
      <c r="M966" s="292"/>
      <c r="N966" s="292"/>
      <c r="O966" s="292"/>
      <c r="P966" s="292"/>
      <c r="Q966" s="292">
        <f>Q965</f>
        <v>12</v>
      </c>
      <c r="R966" s="292"/>
      <c r="S966" s="292"/>
      <c r="T966" s="292"/>
      <c r="U966" s="292"/>
      <c r="V966" s="292"/>
      <c r="W966" s="292"/>
      <c r="X966" s="292"/>
      <c r="Y966" s="292"/>
      <c r="Z966" s="292"/>
      <c r="AA966" s="292"/>
      <c r="AB966" s="292"/>
      <c r="AC966" s="292"/>
      <c r="AD966" s="292"/>
      <c r="AE966" s="407">
        <f>AE965</f>
        <v>0</v>
      </c>
      <c r="AF966" s="407">
        <f t="shared" ref="AF966" si="2820">AF965</f>
        <v>0</v>
      </c>
      <c r="AG966" s="407">
        <f t="shared" ref="AG966" si="2821">AG965</f>
        <v>0</v>
      </c>
      <c r="AH966" s="407">
        <f t="shared" ref="AH966" si="2822">AH965</f>
        <v>0</v>
      </c>
      <c r="AI966" s="407">
        <f t="shared" ref="AI966" si="2823">AI965</f>
        <v>0</v>
      </c>
      <c r="AJ966" s="407">
        <f t="shared" ref="AJ966" si="2824">AJ965</f>
        <v>0</v>
      </c>
      <c r="AK966" s="407">
        <f t="shared" ref="AK966" si="2825">AK965</f>
        <v>0</v>
      </c>
      <c r="AL966" s="407">
        <f t="shared" ref="AL966" si="2826">AL965</f>
        <v>0</v>
      </c>
      <c r="AM966" s="407">
        <f t="shared" ref="AM966" si="2827">AM965</f>
        <v>0</v>
      </c>
      <c r="AN966" s="407">
        <f t="shared" ref="AN966" si="2828">AN965</f>
        <v>0</v>
      </c>
      <c r="AO966" s="407">
        <f t="shared" ref="AO966" si="2829">AO965</f>
        <v>0</v>
      </c>
      <c r="AP966" s="407">
        <f t="shared" ref="AP966" si="2830">AP965</f>
        <v>0</v>
      </c>
      <c r="AQ966" s="407">
        <f t="shared" ref="AQ966" si="2831">AQ965</f>
        <v>0</v>
      </c>
      <c r="AR966" s="407">
        <f t="shared" ref="AR966" si="2832">AR965</f>
        <v>0</v>
      </c>
      <c r="AS966" s="303"/>
    </row>
    <row r="967" spans="1:45" ht="15.5" outlineLevel="1">
      <c r="A967" s="521"/>
      <c r="B967" s="424"/>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88"/>
      <c r="AE967" s="408"/>
      <c r="AF967" s="421"/>
      <c r="AG967" s="421"/>
      <c r="AH967" s="421"/>
      <c r="AI967" s="421"/>
      <c r="AJ967" s="421"/>
      <c r="AK967" s="421"/>
      <c r="AL967" s="421"/>
      <c r="AM967" s="421"/>
      <c r="AN967" s="421"/>
      <c r="AO967" s="421"/>
      <c r="AP967" s="421"/>
      <c r="AQ967" s="421"/>
      <c r="AR967" s="421"/>
      <c r="AS967" s="303"/>
    </row>
    <row r="968" spans="1:45" ht="31" outlineLevel="1">
      <c r="A968" s="521">
        <v>46</v>
      </c>
      <c r="B968" s="424" t="s">
        <v>138</v>
      </c>
      <c r="C968" s="288" t="s">
        <v>25</v>
      </c>
      <c r="D968" s="292"/>
      <c r="E968" s="292"/>
      <c r="F968" s="292"/>
      <c r="G968" s="292"/>
      <c r="H968" s="292"/>
      <c r="I968" s="292"/>
      <c r="J968" s="292"/>
      <c r="K968" s="292"/>
      <c r="L968" s="292"/>
      <c r="M968" s="292"/>
      <c r="N968" s="292"/>
      <c r="O968" s="292"/>
      <c r="P968" s="292"/>
      <c r="Q968" s="292">
        <v>12</v>
      </c>
      <c r="R968" s="292"/>
      <c r="S968" s="292"/>
      <c r="T968" s="292"/>
      <c r="U968" s="292"/>
      <c r="V968" s="292"/>
      <c r="W968" s="292"/>
      <c r="X968" s="292"/>
      <c r="Y968" s="292"/>
      <c r="Z968" s="292"/>
      <c r="AA968" s="292"/>
      <c r="AB968" s="292"/>
      <c r="AC968" s="292"/>
      <c r="AD968" s="292"/>
      <c r="AE968" s="422"/>
      <c r="AF968" s="411"/>
      <c r="AG968" s="411"/>
      <c r="AH968" s="411"/>
      <c r="AI968" s="411"/>
      <c r="AJ968" s="411"/>
      <c r="AK968" s="411"/>
      <c r="AL968" s="411"/>
      <c r="AM968" s="411"/>
      <c r="AN968" s="411"/>
      <c r="AO968" s="411"/>
      <c r="AP968" s="411"/>
      <c r="AQ968" s="411"/>
      <c r="AR968" s="411"/>
      <c r="AS968" s="293">
        <f>SUM(AE968:AR968)</f>
        <v>0</v>
      </c>
    </row>
    <row r="969" spans="1:45" ht="15.5" outlineLevel="1">
      <c r="A969" s="521"/>
      <c r="B969" s="291" t="s">
        <v>341</v>
      </c>
      <c r="C969" s="288" t="s">
        <v>163</v>
      </c>
      <c r="D969" s="292"/>
      <c r="E969" s="292"/>
      <c r="F969" s="292"/>
      <c r="G969" s="292"/>
      <c r="H969" s="292"/>
      <c r="I969" s="292"/>
      <c r="J969" s="292"/>
      <c r="K969" s="292"/>
      <c r="L969" s="292"/>
      <c r="M969" s="292"/>
      <c r="N969" s="292"/>
      <c r="O969" s="292"/>
      <c r="P969" s="292"/>
      <c r="Q969" s="292">
        <f>Q968</f>
        <v>12</v>
      </c>
      <c r="R969" s="292"/>
      <c r="S969" s="292"/>
      <c r="T969" s="292"/>
      <c r="U969" s="292"/>
      <c r="V969" s="292"/>
      <c r="W969" s="292"/>
      <c r="X969" s="292"/>
      <c r="Y969" s="292"/>
      <c r="Z969" s="292"/>
      <c r="AA969" s="292"/>
      <c r="AB969" s="292"/>
      <c r="AC969" s="292"/>
      <c r="AD969" s="292"/>
      <c r="AE969" s="407">
        <f>AE968</f>
        <v>0</v>
      </c>
      <c r="AF969" s="407">
        <f t="shared" ref="AF969" si="2833">AF968</f>
        <v>0</v>
      </c>
      <c r="AG969" s="407">
        <f t="shared" ref="AG969" si="2834">AG968</f>
        <v>0</v>
      </c>
      <c r="AH969" s="407">
        <f t="shared" ref="AH969" si="2835">AH968</f>
        <v>0</v>
      </c>
      <c r="AI969" s="407">
        <f t="shared" ref="AI969" si="2836">AI968</f>
        <v>0</v>
      </c>
      <c r="AJ969" s="407">
        <f t="shared" ref="AJ969" si="2837">AJ968</f>
        <v>0</v>
      </c>
      <c r="AK969" s="407">
        <f t="shared" ref="AK969" si="2838">AK968</f>
        <v>0</v>
      </c>
      <c r="AL969" s="407">
        <f t="shared" ref="AL969" si="2839">AL968</f>
        <v>0</v>
      </c>
      <c r="AM969" s="407">
        <f t="shared" ref="AM969" si="2840">AM968</f>
        <v>0</v>
      </c>
      <c r="AN969" s="407">
        <f t="shared" ref="AN969" si="2841">AN968</f>
        <v>0</v>
      </c>
      <c r="AO969" s="407">
        <f t="shared" ref="AO969" si="2842">AO968</f>
        <v>0</v>
      </c>
      <c r="AP969" s="407">
        <f t="shared" ref="AP969" si="2843">AP968</f>
        <v>0</v>
      </c>
      <c r="AQ969" s="407">
        <f t="shared" ref="AQ969" si="2844">AQ968</f>
        <v>0</v>
      </c>
      <c r="AR969" s="407">
        <f t="shared" ref="AR969" si="2845">AR968</f>
        <v>0</v>
      </c>
      <c r="AS969" s="303"/>
    </row>
    <row r="970" spans="1:45" ht="15.5" outlineLevel="1">
      <c r="A970" s="521"/>
      <c r="B970" s="424"/>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88"/>
      <c r="AE970" s="408"/>
      <c r="AF970" s="421"/>
      <c r="AG970" s="421"/>
      <c r="AH970" s="421"/>
      <c r="AI970" s="421"/>
      <c r="AJ970" s="421"/>
      <c r="AK970" s="421"/>
      <c r="AL970" s="421"/>
      <c r="AM970" s="421"/>
      <c r="AN970" s="421"/>
      <c r="AO970" s="421"/>
      <c r="AP970" s="421"/>
      <c r="AQ970" s="421"/>
      <c r="AR970" s="421"/>
      <c r="AS970" s="303"/>
    </row>
    <row r="971" spans="1:45" ht="31" outlineLevel="1">
      <c r="A971" s="521">
        <v>47</v>
      </c>
      <c r="B971" s="424" t="s">
        <v>139</v>
      </c>
      <c r="C971" s="288" t="s">
        <v>25</v>
      </c>
      <c r="D971" s="292"/>
      <c r="E971" s="292"/>
      <c r="F971" s="292"/>
      <c r="G971" s="292"/>
      <c r="H971" s="292"/>
      <c r="I971" s="292"/>
      <c r="J971" s="292"/>
      <c r="K971" s="292"/>
      <c r="L971" s="292"/>
      <c r="M971" s="292"/>
      <c r="N971" s="292"/>
      <c r="O971" s="292"/>
      <c r="P971" s="292"/>
      <c r="Q971" s="292">
        <v>12</v>
      </c>
      <c r="R971" s="292"/>
      <c r="S971" s="292"/>
      <c r="T971" s="292"/>
      <c r="U971" s="292"/>
      <c r="V971" s="292"/>
      <c r="W971" s="292"/>
      <c r="X971" s="292"/>
      <c r="Y971" s="292"/>
      <c r="Z971" s="292"/>
      <c r="AA971" s="292"/>
      <c r="AB971" s="292"/>
      <c r="AC971" s="292"/>
      <c r="AD971" s="292"/>
      <c r="AE971" s="422"/>
      <c r="AF971" s="411"/>
      <c r="AG971" s="411"/>
      <c r="AH971" s="411"/>
      <c r="AI971" s="411"/>
      <c r="AJ971" s="411"/>
      <c r="AK971" s="411"/>
      <c r="AL971" s="411"/>
      <c r="AM971" s="411"/>
      <c r="AN971" s="411"/>
      <c r="AO971" s="411"/>
      <c r="AP971" s="411"/>
      <c r="AQ971" s="411"/>
      <c r="AR971" s="411"/>
      <c r="AS971" s="293">
        <f>SUM(AE971:AR971)</f>
        <v>0</v>
      </c>
    </row>
    <row r="972" spans="1:45" ht="15.5" outlineLevel="1">
      <c r="A972" s="521"/>
      <c r="B972" s="291" t="s">
        <v>341</v>
      </c>
      <c r="C972" s="288" t="s">
        <v>163</v>
      </c>
      <c r="D972" s="292"/>
      <c r="E972" s="292"/>
      <c r="F972" s="292"/>
      <c r="G972" s="292"/>
      <c r="H972" s="292"/>
      <c r="I972" s="292"/>
      <c r="J972" s="292"/>
      <c r="K972" s="292"/>
      <c r="L972" s="292"/>
      <c r="M972" s="292"/>
      <c r="N972" s="292"/>
      <c r="O972" s="292"/>
      <c r="P972" s="292"/>
      <c r="Q972" s="292">
        <f>Q971</f>
        <v>12</v>
      </c>
      <c r="R972" s="292"/>
      <c r="S972" s="292"/>
      <c r="T972" s="292"/>
      <c r="U972" s="292"/>
      <c r="V972" s="292"/>
      <c r="W972" s="292"/>
      <c r="X972" s="292"/>
      <c r="Y972" s="292"/>
      <c r="Z972" s="292"/>
      <c r="AA972" s="292"/>
      <c r="AB972" s="292"/>
      <c r="AC972" s="292"/>
      <c r="AD972" s="292"/>
      <c r="AE972" s="407">
        <f>AE971</f>
        <v>0</v>
      </c>
      <c r="AF972" s="407">
        <f t="shared" ref="AF972" si="2846">AF971</f>
        <v>0</v>
      </c>
      <c r="AG972" s="407">
        <f t="shared" ref="AG972" si="2847">AG971</f>
        <v>0</v>
      </c>
      <c r="AH972" s="407">
        <f t="shared" ref="AH972" si="2848">AH971</f>
        <v>0</v>
      </c>
      <c r="AI972" s="407">
        <f t="shared" ref="AI972" si="2849">AI971</f>
        <v>0</v>
      </c>
      <c r="AJ972" s="407">
        <f t="shared" ref="AJ972" si="2850">AJ971</f>
        <v>0</v>
      </c>
      <c r="AK972" s="407">
        <f t="shared" ref="AK972" si="2851">AK971</f>
        <v>0</v>
      </c>
      <c r="AL972" s="407">
        <f t="shared" ref="AL972" si="2852">AL971</f>
        <v>0</v>
      </c>
      <c r="AM972" s="407">
        <f t="shared" ref="AM972" si="2853">AM971</f>
        <v>0</v>
      </c>
      <c r="AN972" s="407">
        <f t="shared" ref="AN972" si="2854">AN971</f>
        <v>0</v>
      </c>
      <c r="AO972" s="407">
        <f t="shared" ref="AO972" si="2855">AO971</f>
        <v>0</v>
      </c>
      <c r="AP972" s="407">
        <f t="shared" ref="AP972" si="2856">AP971</f>
        <v>0</v>
      </c>
      <c r="AQ972" s="407">
        <f t="shared" ref="AQ972" si="2857">AQ971</f>
        <v>0</v>
      </c>
      <c r="AR972" s="407">
        <f t="shared" ref="AR972" si="2858">AR971</f>
        <v>0</v>
      </c>
      <c r="AS972" s="303"/>
    </row>
    <row r="973" spans="1:45" ht="15.5" outlineLevel="1">
      <c r="A973" s="521"/>
      <c r="B973" s="424"/>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88"/>
      <c r="AE973" s="408"/>
      <c r="AF973" s="421"/>
      <c r="AG973" s="421"/>
      <c r="AH973" s="421"/>
      <c r="AI973" s="421"/>
      <c r="AJ973" s="421"/>
      <c r="AK973" s="421"/>
      <c r="AL973" s="421"/>
      <c r="AM973" s="421"/>
      <c r="AN973" s="421"/>
      <c r="AO973" s="421"/>
      <c r="AP973" s="421"/>
      <c r="AQ973" s="421"/>
      <c r="AR973" s="421"/>
      <c r="AS973" s="303"/>
    </row>
    <row r="974" spans="1:45" ht="31" outlineLevel="1">
      <c r="A974" s="521">
        <v>48</v>
      </c>
      <c r="B974" s="424" t="s">
        <v>140</v>
      </c>
      <c r="C974" s="288" t="s">
        <v>25</v>
      </c>
      <c r="D974" s="292"/>
      <c r="E974" s="292"/>
      <c r="F974" s="292"/>
      <c r="G974" s="292"/>
      <c r="H974" s="292"/>
      <c r="I974" s="292"/>
      <c r="J974" s="292"/>
      <c r="K974" s="292"/>
      <c r="L974" s="292"/>
      <c r="M974" s="292"/>
      <c r="N974" s="292"/>
      <c r="O974" s="292"/>
      <c r="P974" s="292"/>
      <c r="Q974" s="292">
        <v>12</v>
      </c>
      <c r="R974" s="292"/>
      <c r="S974" s="292"/>
      <c r="T974" s="292"/>
      <c r="U974" s="292"/>
      <c r="V974" s="292"/>
      <c r="W974" s="292"/>
      <c r="X974" s="292"/>
      <c r="Y974" s="292"/>
      <c r="Z974" s="292"/>
      <c r="AA974" s="292"/>
      <c r="AB974" s="292"/>
      <c r="AC974" s="292"/>
      <c r="AD974" s="292"/>
      <c r="AE974" s="422"/>
      <c r="AF974" s="411"/>
      <c r="AG974" s="411"/>
      <c r="AH974" s="411"/>
      <c r="AI974" s="411"/>
      <c r="AJ974" s="411"/>
      <c r="AK974" s="411"/>
      <c r="AL974" s="411"/>
      <c r="AM974" s="411"/>
      <c r="AN974" s="411"/>
      <c r="AO974" s="411"/>
      <c r="AP974" s="411"/>
      <c r="AQ974" s="411"/>
      <c r="AR974" s="411"/>
      <c r="AS974" s="293">
        <f>SUM(AE974:AR974)</f>
        <v>0</v>
      </c>
    </row>
    <row r="975" spans="1:45" ht="15.5" outlineLevel="1">
      <c r="A975" s="521"/>
      <c r="B975" s="291" t="s">
        <v>341</v>
      </c>
      <c r="C975" s="288" t="s">
        <v>163</v>
      </c>
      <c r="D975" s="292"/>
      <c r="E975" s="292"/>
      <c r="F975" s="292"/>
      <c r="G975" s="292"/>
      <c r="H975" s="292"/>
      <c r="I975" s="292"/>
      <c r="J975" s="292"/>
      <c r="K975" s="292"/>
      <c r="L975" s="292"/>
      <c r="M975" s="292"/>
      <c r="N975" s="292"/>
      <c r="O975" s="292"/>
      <c r="P975" s="292"/>
      <c r="Q975" s="292">
        <f>Q974</f>
        <v>12</v>
      </c>
      <c r="R975" s="292"/>
      <c r="S975" s="292"/>
      <c r="T975" s="292"/>
      <c r="U975" s="292"/>
      <c r="V975" s="292"/>
      <c r="W975" s="292"/>
      <c r="X975" s="292"/>
      <c r="Y975" s="292"/>
      <c r="Z975" s="292"/>
      <c r="AA975" s="292"/>
      <c r="AB975" s="292"/>
      <c r="AC975" s="292"/>
      <c r="AD975" s="292"/>
      <c r="AE975" s="407">
        <f>AE974</f>
        <v>0</v>
      </c>
      <c r="AF975" s="407">
        <f t="shared" ref="AF975" si="2859">AF974</f>
        <v>0</v>
      </c>
      <c r="AG975" s="407">
        <f t="shared" ref="AG975" si="2860">AG974</f>
        <v>0</v>
      </c>
      <c r="AH975" s="407">
        <f t="shared" ref="AH975" si="2861">AH974</f>
        <v>0</v>
      </c>
      <c r="AI975" s="407">
        <f t="shared" ref="AI975" si="2862">AI974</f>
        <v>0</v>
      </c>
      <c r="AJ975" s="407">
        <f t="shared" ref="AJ975" si="2863">AJ974</f>
        <v>0</v>
      </c>
      <c r="AK975" s="407">
        <f t="shared" ref="AK975" si="2864">AK974</f>
        <v>0</v>
      </c>
      <c r="AL975" s="407">
        <f t="shared" ref="AL975" si="2865">AL974</f>
        <v>0</v>
      </c>
      <c r="AM975" s="407">
        <f t="shared" ref="AM975" si="2866">AM974</f>
        <v>0</v>
      </c>
      <c r="AN975" s="407">
        <f t="shared" ref="AN975" si="2867">AN974</f>
        <v>0</v>
      </c>
      <c r="AO975" s="407">
        <f t="shared" ref="AO975" si="2868">AO974</f>
        <v>0</v>
      </c>
      <c r="AP975" s="407">
        <f t="shared" ref="AP975" si="2869">AP974</f>
        <v>0</v>
      </c>
      <c r="AQ975" s="407">
        <f t="shared" ref="AQ975" si="2870">AQ974</f>
        <v>0</v>
      </c>
      <c r="AR975" s="407">
        <f t="shared" ref="AR975" si="2871">AR974</f>
        <v>0</v>
      </c>
      <c r="AS975" s="303"/>
    </row>
    <row r="976" spans="1:45" ht="15.5" outlineLevel="1">
      <c r="A976" s="521"/>
      <c r="B976" s="424"/>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88"/>
      <c r="AE976" s="408"/>
      <c r="AF976" s="421"/>
      <c r="AG976" s="421"/>
      <c r="AH976" s="421"/>
      <c r="AI976" s="421"/>
      <c r="AJ976" s="421"/>
      <c r="AK976" s="421"/>
      <c r="AL976" s="421"/>
      <c r="AM976" s="421"/>
      <c r="AN976" s="421"/>
      <c r="AO976" s="421"/>
      <c r="AP976" s="421"/>
      <c r="AQ976" s="421"/>
      <c r="AR976" s="421"/>
      <c r="AS976" s="303"/>
    </row>
    <row r="977" spans="1:45" ht="31" outlineLevel="1">
      <c r="A977" s="521">
        <v>49</v>
      </c>
      <c r="B977" s="424" t="s">
        <v>141</v>
      </c>
      <c r="C977" s="288" t="s">
        <v>25</v>
      </c>
      <c r="D977" s="292"/>
      <c r="E977" s="292"/>
      <c r="F977" s="292"/>
      <c r="G977" s="292"/>
      <c r="H977" s="292"/>
      <c r="I977" s="292"/>
      <c r="J977" s="292"/>
      <c r="K977" s="292"/>
      <c r="L977" s="292"/>
      <c r="M977" s="292"/>
      <c r="N977" s="292"/>
      <c r="O977" s="292"/>
      <c r="P977" s="292"/>
      <c r="Q977" s="292">
        <v>12</v>
      </c>
      <c r="R977" s="292"/>
      <c r="S977" s="292"/>
      <c r="T977" s="292"/>
      <c r="U977" s="292"/>
      <c r="V977" s="292"/>
      <c r="W977" s="292"/>
      <c r="X977" s="292"/>
      <c r="Y977" s="292"/>
      <c r="Z977" s="292"/>
      <c r="AA977" s="292"/>
      <c r="AB977" s="292"/>
      <c r="AC977" s="292"/>
      <c r="AD977" s="292"/>
      <c r="AE977" s="422"/>
      <c r="AF977" s="411"/>
      <c r="AG977" s="411"/>
      <c r="AH977" s="411"/>
      <c r="AI977" s="411"/>
      <c r="AJ977" s="411"/>
      <c r="AK977" s="411"/>
      <c r="AL977" s="411"/>
      <c r="AM977" s="411"/>
      <c r="AN977" s="411"/>
      <c r="AO977" s="411"/>
      <c r="AP977" s="411"/>
      <c r="AQ977" s="411"/>
      <c r="AR977" s="411"/>
      <c r="AS977" s="293">
        <f>SUM(AE977:AR977)</f>
        <v>0</v>
      </c>
    </row>
    <row r="978" spans="1:45" ht="15.5" outlineLevel="1">
      <c r="A978" s="521"/>
      <c r="B978" s="291" t="s">
        <v>341</v>
      </c>
      <c r="C978" s="288" t="s">
        <v>163</v>
      </c>
      <c r="D978" s="292"/>
      <c r="E978" s="292"/>
      <c r="F978" s="292"/>
      <c r="G978" s="292"/>
      <c r="H978" s="292"/>
      <c r="I978" s="292"/>
      <c r="J978" s="292"/>
      <c r="K978" s="292"/>
      <c r="L978" s="292"/>
      <c r="M978" s="292"/>
      <c r="N978" s="292"/>
      <c r="O978" s="292"/>
      <c r="P978" s="292"/>
      <c r="Q978" s="292">
        <f>Q977</f>
        <v>12</v>
      </c>
      <c r="R978" s="292"/>
      <c r="S978" s="292"/>
      <c r="T978" s="292"/>
      <c r="U978" s="292"/>
      <c r="V978" s="292"/>
      <c r="W978" s="292"/>
      <c r="X978" s="292"/>
      <c r="Y978" s="292"/>
      <c r="Z978" s="292"/>
      <c r="AA978" s="292"/>
      <c r="AB978" s="292"/>
      <c r="AC978" s="292"/>
      <c r="AD978" s="292"/>
      <c r="AE978" s="407">
        <f>AE977</f>
        <v>0</v>
      </c>
      <c r="AF978" s="407">
        <f t="shared" ref="AF978" si="2872">AF977</f>
        <v>0</v>
      </c>
      <c r="AG978" s="407">
        <f t="shared" ref="AG978" si="2873">AG977</f>
        <v>0</v>
      </c>
      <c r="AH978" s="407">
        <f t="shared" ref="AH978" si="2874">AH977</f>
        <v>0</v>
      </c>
      <c r="AI978" s="407">
        <f t="shared" ref="AI978" si="2875">AI977</f>
        <v>0</v>
      </c>
      <c r="AJ978" s="407">
        <f t="shared" ref="AJ978" si="2876">AJ977</f>
        <v>0</v>
      </c>
      <c r="AK978" s="407">
        <f t="shared" ref="AK978" si="2877">AK977</f>
        <v>0</v>
      </c>
      <c r="AL978" s="407">
        <f t="shared" ref="AL978" si="2878">AL977</f>
        <v>0</v>
      </c>
      <c r="AM978" s="407">
        <f t="shared" ref="AM978" si="2879">AM977</f>
        <v>0</v>
      </c>
      <c r="AN978" s="407">
        <f t="shared" ref="AN978" si="2880">AN977</f>
        <v>0</v>
      </c>
      <c r="AO978" s="407">
        <f t="shared" ref="AO978" si="2881">AO977</f>
        <v>0</v>
      </c>
      <c r="AP978" s="407">
        <f t="shared" ref="AP978" si="2882">AP977</f>
        <v>0</v>
      </c>
      <c r="AQ978" s="407">
        <f t="shared" ref="AQ978" si="2883">AQ977</f>
        <v>0</v>
      </c>
      <c r="AR978" s="407">
        <f t="shared" ref="AR978" si="2884">AR977</f>
        <v>0</v>
      </c>
      <c r="AS978" s="303"/>
    </row>
    <row r="979" spans="1:45" ht="15.5" outlineLevel="1">
      <c r="A979" s="521"/>
      <c r="B979" s="320"/>
      <c r="C979" s="297"/>
      <c r="D979" s="288"/>
      <c r="E979" s="288"/>
      <c r="F979" s="288"/>
      <c r="G979" s="288"/>
      <c r="H979" s="288"/>
      <c r="I979" s="288"/>
      <c r="J979" s="288"/>
      <c r="K979" s="288"/>
      <c r="L979" s="288"/>
      <c r="M979" s="288"/>
      <c r="N979" s="288"/>
      <c r="O979" s="288"/>
      <c r="P979" s="288"/>
      <c r="Q979" s="297"/>
      <c r="R979" s="288"/>
      <c r="S979" s="288"/>
      <c r="T979" s="288"/>
      <c r="U979" s="288"/>
      <c r="V979" s="288"/>
      <c r="W979" s="288"/>
      <c r="X979" s="288"/>
      <c r="Y979" s="288"/>
      <c r="Z979" s="288"/>
      <c r="AA979" s="288"/>
      <c r="AB979" s="288"/>
      <c r="AC979" s="288"/>
      <c r="AD979" s="288"/>
      <c r="AE979" s="408"/>
      <c r="AF979" s="408"/>
      <c r="AG979" s="408"/>
      <c r="AH979" s="408"/>
      <c r="AI979" s="408"/>
      <c r="AJ979" s="408"/>
      <c r="AK979" s="408"/>
      <c r="AL979" s="408"/>
      <c r="AM979" s="408"/>
      <c r="AN979" s="408"/>
      <c r="AO979" s="408"/>
      <c r="AP979" s="408"/>
      <c r="AQ979" s="408"/>
      <c r="AR979" s="408"/>
      <c r="AS979" s="303"/>
    </row>
    <row r="980" spans="1:45" ht="15.5" outlineLevel="1">
      <c r="A980" s="521"/>
      <c r="B980" s="763" t="s">
        <v>937</v>
      </c>
      <c r="AS980" s="759"/>
    </row>
    <row r="981" spans="1:45" ht="15.5" outlineLevel="1">
      <c r="A981" s="521">
        <v>50</v>
      </c>
      <c r="B981" s="291"/>
      <c r="AS981" s="759"/>
    </row>
    <row r="982" spans="1:45" ht="15.5" outlineLevel="1">
      <c r="A982" s="521"/>
      <c r="B982" s="424" t="s">
        <v>936</v>
      </c>
      <c r="C982" s="288" t="s">
        <v>25</v>
      </c>
      <c r="D982" s="292"/>
      <c r="E982" s="292"/>
      <c r="F982" s="292"/>
      <c r="G982" s="292"/>
      <c r="H982" s="292"/>
      <c r="I982" s="292"/>
      <c r="J982" s="292"/>
      <c r="K982" s="292"/>
      <c r="L982" s="292"/>
      <c r="M982" s="292"/>
      <c r="N982" s="292"/>
      <c r="O982" s="292"/>
      <c r="P982" s="292"/>
      <c r="Q982" s="292">
        <v>12</v>
      </c>
      <c r="R982" s="292"/>
      <c r="S982" s="292"/>
      <c r="T982" s="292"/>
      <c r="U982" s="292"/>
      <c r="V982" s="292"/>
      <c r="W982" s="292"/>
      <c r="X982" s="292"/>
      <c r="Y982" s="292"/>
      <c r="Z982" s="292"/>
      <c r="AA982" s="292"/>
      <c r="AB982" s="292"/>
      <c r="AC982" s="292"/>
      <c r="AD982" s="292"/>
      <c r="AE982" s="422"/>
      <c r="AF982" s="411"/>
      <c r="AG982" s="411"/>
      <c r="AH982" s="411"/>
      <c r="AI982" s="411"/>
      <c r="AJ982" s="411"/>
      <c r="AK982" s="411"/>
      <c r="AL982" s="411"/>
      <c r="AM982" s="411"/>
      <c r="AN982" s="411"/>
      <c r="AO982" s="411"/>
      <c r="AP982" s="411"/>
      <c r="AQ982" s="411"/>
      <c r="AR982" s="411"/>
      <c r="AS982" s="293">
        <f>SUM(AE982:AR982)</f>
        <v>0</v>
      </c>
    </row>
    <row r="983" spans="1:45" ht="15.5" outlineLevel="1">
      <c r="A983" s="521"/>
      <c r="B983" s="291" t="s">
        <v>341</v>
      </c>
      <c r="C983" s="288" t="s">
        <v>163</v>
      </c>
      <c r="D983" s="292"/>
      <c r="E983" s="292"/>
      <c r="F983" s="292"/>
      <c r="G983" s="292"/>
      <c r="H983" s="292"/>
      <c r="I983" s="292"/>
      <c r="J983" s="292"/>
      <c r="K983" s="292"/>
      <c r="L983" s="292"/>
      <c r="M983" s="292"/>
      <c r="N983" s="292"/>
      <c r="O983" s="292"/>
      <c r="P983" s="292"/>
      <c r="Q983" s="292">
        <f>Q982</f>
        <v>12</v>
      </c>
      <c r="R983" s="292"/>
      <c r="S983" s="292"/>
      <c r="T983" s="292"/>
      <c r="U983" s="292"/>
      <c r="V983" s="292"/>
      <c r="W983" s="292"/>
      <c r="X983" s="292"/>
      <c r="Y983" s="292"/>
      <c r="Z983" s="292"/>
      <c r="AA983" s="292"/>
      <c r="AB983" s="292"/>
      <c r="AC983" s="292"/>
      <c r="AD983" s="292"/>
      <c r="AE983" s="407">
        <f>AE982</f>
        <v>0</v>
      </c>
      <c r="AF983" s="407">
        <f t="shared" ref="AF983:AR983" si="2885">AF982</f>
        <v>0</v>
      </c>
      <c r="AG983" s="407">
        <f t="shared" si="2885"/>
        <v>0</v>
      </c>
      <c r="AH983" s="407">
        <f t="shared" si="2885"/>
        <v>0</v>
      </c>
      <c r="AI983" s="407">
        <f t="shared" si="2885"/>
        <v>0</v>
      </c>
      <c r="AJ983" s="407">
        <f t="shared" si="2885"/>
        <v>0</v>
      </c>
      <c r="AK983" s="407">
        <f t="shared" si="2885"/>
        <v>0</v>
      </c>
      <c r="AL983" s="407">
        <f t="shared" si="2885"/>
        <v>0</v>
      </c>
      <c r="AM983" s="407">
        <f t="shared" si="2885"/>
        <v>0</v>
      </c>
      <c r="AN983" s="407">
        <f t="shared" si="2885"/>
        <v>0</v>
      </c>
      <c r="AO983" s="407">
        <f t="shared" si="2885"/>
        <v>0</v>
      </c>
      <c r="AP983" s="407">
        <f t="shared" si="2885"/>
        <v>0</v>
      </c>
      <c r="AQ983" s="407">
        <f t="shared" si="2885"/>
        <v>0</v>
      </c>
      <c r="AR983" s="407">
        <f t="shared" si="2885"/>
        <v>0</v>
      </c>
      <c r="AS983" s="303"/>
    </row>
    <row r="984" spans="1:45" ht="15.5" outlineLevel="1">
      <c r="A984" s="521"/>
      <c r="B984" s="291"/>
      <c r="C984" s="302"/>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c r="AE984" s="298"/>
      <c r="AF984" s="298"/>
      <c r="AG984" s="298"/>
      <c r="AH984" s="298"/>
      <c r="AI984" s="298"/>
      <c r="AJ984" s="298"/>
      <c r="AK984" s="298"/>
      <c r="AL984" s="298"/>
      <c r="AM984" s="298"/>
      <c r="AN984" s="298"/>
      <c r="AO984" s="298"/>
      <c r="AP984" s="298"/>
      <c r="AQ984" s="298"/>
      <c r="AR984" s="298"/>
      <c r="AS984" s="303"/>
    </row>
    <row r="985" spans="1:45" ht="15.5">
      <c r="B985" s="324" t="s">
        <v>327</v>
      </c>
      <c r="C985" s="326"/>
      <c r="D985" s="326">
        <f>SUM(D822:D978)</f>
        <v>12805772.558311384</v>
      </c>
      <c r="E985" s="326">
        <f t="shared" ref="E985:P985" si="2886">SUM(E822:E978)</f>
        <v>12598857.035576602</v>
      </c>
      <c r="F985" s="326">
        <f t="shared" si="2886"/>
        <v>12132833.073343487</v>
      </c>
      <c r="G985" s="326">
        <f t="shared" si="2886"/>
        <v>12129455.77068257</v>
      </c>
      <c r="H985" s="326">
        <f t="shared" si="2886"/>
        <v>12129455.77068257</v>
      </c>
      <c r="I985" s="326">
        <f t="shared" si="2886"/>
        <v>12129161.315367457</v>
      </c>
      <c r="J985" s="326">
        <f t="shared" si="2886"/>
        <v>0</v>
      </c>
      <c r="K985" s="326">
        <f t="shared" si="2886"/>
        <v>0</v>
      </c>
      <c r="L985" s="326">
        <f t="shared" si="2886"/>
        <v>0</v>
      </c>
      <c r="M985" s="326">
        <f t="shared" si="2886"/>
        <v>0</v>
      </c>
      <c r="N985" s="326">
        <f t="shared" si="2886"/>
        <v>0</v>
      </c>
      <c r="O985" s="326">
        <f t="shared" si="2886"/>
        <v>0</v>
      </c>
      <c r="P985" s="326">
        <f t="shared" si="2886"/>
        <v>0</v>
      </c>
      <c r="Q985" s="326"/>
      <c r="R985" s="326">
        <f>SUM(R822:R978)</f>
        <v>1688.433705550819</v>
      </c>
      <c r="S985" s="326">
        <f t="shared" ref="S985:AD985" si="2887">SUM(S822:S978)</f>
        <v>1634.8741238418381</v>
      </c>
      <c r="T985" s="326">
        <f t="shared" si="2887"/>
        <v>1522.2872201860105</v>
      </c>
      <c r="U985" s="326">
        <f t="shared" si="2887"/>
        <v>1521.413013575348</v>
      </c>
      <c r="V985" s="326">
        <f t="shared" si="2887"/>
        <v>1521.413013575348</v>
      </c>
      <c r="W985" s="326">
        <f t="shared" si="2887"/>
        <v>1521.3800368079083</v>
      </c>
      <c r="X985" s="326">
        <f t="shared" si="2887"/>
        <v>0</v>
      </c>
      <c r="Y985" s="326">
        <f t="shared" si="2887"/>
        <v>0</v>
      </c>
      <c r="Z985" s="326">
        <f t="shared" si="2887"/>
        <v>0</v>
      </c>
      <c r="AA985" s="326">
        <f t="shared" si="2887"/>
        <v>0</v>
      </c>
      <c r="AB985" s="326">
        <f t="shared" si="2887"/>
        <v>0</v>
      </c>
      <c r="AC985" s="326">
        <f t="shared" si="2887"/>
        <v>0</v>
      </c>
      <c r="AD985" s="326">
        <f t="shared" si="2887"/>
        <v>0</v>
      </c>
      <c r="AE985" s="326">
        <f>IF(AE820="kWh",SUMPRODUCT(D822:D983,AE822:AE983))</f>
        <v>0</v>
      </c>
      <c r="AF985" s="1224">
        <f>IF(AF820="kWh",SUMPRODUCT(E822:E983,AF822:AF983))*0+IF(AF820="kWh",SUMPRODUCT(D822:D983,AF822:AF983))</f>
        <v>1731529.8762000764</v>
      </c>
      <c r="AG985" s="326">
        <f>IF(AG820="kw",SUMPRODUCT($Q$822:$Q$983,$R$822:$R$983,AG822:AG983),SUMPRODUCT($D$822:$D$983,AG822:AG983))</f>
        <v>14178.175521713045</v>
      </c>
      <c r="AH985" s="326">
        <f t="shared" ref="AH985:AR985" si="2888">IF(AH820="kw",SUMPRODUCT($Q$822:$Q$983,$R$822:$R$983,AH822:AH983),SUMPRODUCT($D$822:$D$983,AH822:AH983))</f>
        <v>0</v>
      </c>
      <c r="AI985" s="326">
        <f>IF(AI820="kw",SUMPRODUCT($Q$822:$Q$983,$R$822:$R$983,AI822:AI983),SUMPRODUCT($D$822:$D$983,AI822:AI983))</f>
        <v>704.60118886509531</v>
      </c>
      <c r="AJ985" s="326">
        <f t="shared" si="2888"/>
        <v>0</v>
      </c>
      <c r="AK985" s="326">
        <f t="shared" si="2888"/>
        <v>0</v>
      </c>
      <c r="AL985" s="326">
        <f t="shared" si="2888"/>
        <v>0</v>
      </c>
      <c r="AM985" s="326">
        <f t="shared" si="2888"/>
        <v>0</v>
      </c>
      <c r="AN985" s="326">
        <f t="shared" si="2888"/>
        <v>0</v>
      </c>
      <c r="AO985" s="326">
        <f t="shared" si="2888"/>
        <v>0</v>
      </c>
      <c r="AP985" s="326">
        <f t="shared" si="2888"/>
        <v>0</v>
      </c>
      <c r="AQ985" s="326">
        <f t="shared" si="2888"/>
        <v>0</v>
      </c>
      <c r="AR985" s="326">
        <f t="shared" si="2888"/>
        <v>0</v>
      </c>
      <c r="AS985" s="327"/>
    </row>
    <row r="986" spans="1:45" ht="15.5">
      <c r="B986" s="387" t="s">
        <v>328</v>
      </c>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c r="AA986" s="388"/>
      <c r="AB986" s="388"/>
      <c r="AC986" s="388"/>
      <c r="AD986" s="388"/>
      <c r="AE986" s="388">
        <f>HLOOKUP(AE819,'2. LRAMVA Threshold'!$B$42:$Q$60,11,FALSE)</f>
        <v>9641185</v>
      </c>
      <c r="AF986" s="388">
        <f>HLOOKUP(AF819,'2. LRAMVA Threshold'!$B$42:$Q$53,11,FALSE)</f>
        <v>27433333</v>
      </c>
      <c r="AG986" s="388">
        <f>HLOOKUP(AG625,'2. LRAMVA Threshold'!$B$42:$Q$53,11,FALSE)</f>
        <v>10470.299999999999</v>
      </c>
      <c r="AH986" s="388">
        <f>HLOOKUP(AH625,'2. LRAMVA Threshold'!$B$42:$Q$53,11,FALSE)</f>
        <v>0</v>
      </c>
      <c r="AI986" s="388">
        <f>HLOOKUP(AI625,'2. LRAMVA Threshold'!$B$42:$Q$53,11,FALSE)</f>
        <v>44916.67</v>
      </c>
      <c r="AJ986" s="388">
        <f>HLOOKUP(AJ625,'2. LRAMVA Threshold'!$B$42:$Q$53,11,FALSE)</f>
        <v>15680</v>
      </c>
      <c r="AK986" s="388">
        <f>HLOOKUP(AK625,'2. LRAMVA Threshold'!$B$42:$Q$53,11,FALSE)</f>
        <v>0</v>
      </c>
      <c r="AL986" s="388">
        <f>HLOOKUP(AL625,'2. LRAMVA Threshold'!$B$42:$Q$53,11,FALSE)</f>
        <v>0</v>
      </c>
      <c r="AM986" s="388">
        <f>HLOOKUP(AM625,'2. LRAMVA Threshold'!$B$42:$Q$53,11,FALSE)</f>
        <v>0</v>
      </c>
      <c r="AN986" s="388">
        <f>HLOOKUP(AN625,'2. LRAMVA Threshold'!$B$42:$Q$53,11,FALSE)</f>
        <v>0</v>
      </c>
      <c r="AO986" s="388">
        <f>HLOOKUP(AO625,'2. LRAMVA Threshold'!$B$42:$Q$53,11,FALSE)</f>
        <v>0</v>
      </c>
      <c r="AP986" s="388">
        <f>HLOOKUP(AP625,'2. LRAMVA Threshold'!$B$42:$Q$53,11,FALSE)</f>
        <v>0</v>
      </c>
      <c r="AQ986" s="388">
        <f>HLOOKUP(AQ625,'2. LRAMVA Threshold'!$B$42:$Q$53,11,FALSE)</f>
        <v>0</v>
      </c>
      <c r="AR986" s="388">
        <f>HLOOKUP(AR625,'2. LRAMVA Threshold'!$B$42:$Q$53,11,FALSE)</f>
        <v>0</v>
      </c>
      <c r="AS986" s="438"/>
    </row>
    <row r="987" spans="1:45" ht="15.5">
      <c r="B987" s="390"/>
      <c r="C987" s="428"/>
      <c r="D987" s="429"/>
      <c r="E987" s="429"/>
      <c r="F987" s="429"/>
      <c r="G987" s="429"/>
      <c r="H987" s="429"/>
      <c r="I987" s="429"/>
      <c r="J987" s="429"/>
      <c r="K987" s="429"/>
      <c r="L987" s="429"/>
      <c r="M987" s="429"/>
      <c r="N987" s="392"/>
      <c r="O987" s="392"/>
      <c r="P987" s="392"/>
      <c r="Q987" s="429"/>
      <c r="R987" s="430"/>
      <c r="S987" s="429"/>
      <c r="T987" s="429"/>
      <c r="U987" s="429"/>
      <c r="V987" s="431"/>
      <c r="W987" s="431"/>
      <c r="X987" s="431"/>
      <c r="Y987" s="431"/>
      <c r="Z987" s="429"/>
      <c r="AA987" s="429"/>
      <c r="AB987" s="392"/>
      <c r="AC987" s="392"/>
      <c r="AD987" s="392"/>
      <c r="AE987" s="432"/>
      <c r="AF987" s="432"/>
      <c r="AG987" s="432"/>
      <c r="AH987" s="432"/>
      <c r="AI987" s="432"/>
      <c r="AJ987" s="432"/>
      <c r="AK987" s="432"/>
      <c r="AL987" s="395"/>
      <c r="AM987" s="395"/>
      <c r="AN987" s="395"/>
      <c r="AO987" s="395"/>
      <c r="AP987" s="395"/>
      <c r="AQ987" s="395"/>
      <c r="AR987" s="395"/>
      <c r="AS987" s="396"/>
    </row>
    <row r="988" spans="1:45" ht="15.5">
      <c r="B988" s="321" t="s">
        <v>329</v>
      </c>
      <c r="C988" s="335"/>
      <c r="D988" s="335"/>
      <c r="E988" s="372"/>
      <c r="F988" s="372"/>
      <c r="G988" s="372"/>
      <c r="H988" s="372"/>
      <c r="I988" s="372"/>
      <c r="J988" s="372"/>
      <c r="K988" s="372"/>
      <c r="L988" s="372"/>
      <c r="M988" s="372"/>
      <c r="N988" s="372"/>
      <c r="O988" s="372"/>
      <c r="P988" s="372"/>
      <c r="Q988" s="372"/>
      <c r="R988" s="288"/>
      <c r="S988" s="337"/>
      <c r="T988" s="337"/>
      <c r="U988" s="337"/>
      <c r="V988" s="336"/>
      <c r="W988" s="336"/>
      <c r="X988" s="336"/>
      <c r="Y988" s="336"/>
      <c r="Z988" s="337"/>
      <c r="AA988" s="337"/>
      <c r="AB988" s="337"/>
      <c r="AC988" s="337"/>
      <c r="AD988" s="337"/>
      <c r="AE988" s="824">
        <f>HLOOKUP(AE$35,'3.  Distribution Rates'!$C$122:$P$135,11,FALSE)</f>
        <v>1.4E-3</v>
      </c>
      <c r="AF988" s="824">
        <f>HLOOKUP(AF$35,'3.  Distribution Rates'!$C$122:$P$135,11,FALSE)</f>
        <v>1.11E-2</v>
      </c>
      <c r="AG988" s="338">
        <f>HLOOKUP(AG$35,'3.  Distribution Rates'!$C$122:$P$135,11,FALSE)</f>
        <v>2.8054999999999999</v>
      </c>
      <c r="AH988" s="338">
        <f>HLOOKUP(AH$35,'3.  Distribution Rates'!$C$122:$P$135,11,FALSE)</f>
        <v>3.8752</v>
      </c>
      <c r="AI988" s="338">
        <f>HLOOKUP(AI$35,'3.  Distribution Rates'!$C$122:$P$135,11,FALSE)</f>
        <v>2.3348</v>
      </c>
      <c r="AJ988" s="338">
        <f>HLOOKUP(AJ$35,'3.  Distribution Rates'!$C$122:$P$135,11,FALSE)</f>
        <v>8.4646000000000008</v>
      </c>
      <c r="AK988" s="338">
        <f>HLOOKUP(AK$35,'3.  Distribution Rates'!$C$122:$P$135,11,FALSE)</f>
        <v>15.694699999999999</v>
      </c>
      <c r="AL988" s="338">
        <f>HLOOKUP(AL$35,'3.  Distribution Rates'!$C$122:$P$135,11,FALSE)</f>
        <v>2.06E-2</v>
      </c>
      <c r="AM988" s="338">
        <f>HLOOKUP(AM$35,'3.  Distribution Rates'!$C$122:$P$135,11,FALSE)</f>
        <v>0</v>
      </c>
      <c r="AN988" s="338">
        <f>HLOOKUP(AN$35,'3.  Distribution Rates'!$C$122:$P$135,11,FALSE)</f>
        <v>0</v>
      </c>
      <c r="AO988" s="338">
        <f>HLOOKUP(AO$35,'3.  Distribution Rates'!$C$122:$P$135,11,FALSE)</f>
        <v>0</v>
      </c>
      <c r="AP988" s="338">
        <f>HLOOKUP(AP$35,'3.  Distribution Rates'!$C$122:$P$135,11,FALSE)</f>
        <v>0</v>
      </c>
      <c r="AQ988" s="338">
        <f>HLOOKUP(AQ$35,'3.  Distribution Rates'!$C$122:$P$135,11,FALSE)</f>
        <v>0</v>
      </c>
      <c r="AR988" s="338">
        <f>HLOOKUP(AR$35,'3.  Distribution Rates'!$C$122:$P$135,11,FALSE)</f>
        <v>0</v>
      </c>
      <c r="AS988" s="373"/>
    </row>
    <row r="989" spans="1:45" ht="15.5">
      <c r="B989" s="321" t="s">
        <v>330</v>
      </c>
      <c r="C989" s="342"/>
      <c r="D989" s="306"/>
      <c r="E989" s="276"/>
      <c r="F989" s="276"/>
      <c r="G989" s="276"/>
      <c r="H989" s="276"/>
      <c r="I989" s="276"/>
      <c r="J989" s="276"/>
      <c r="K989" s="276"/>
      <c r="L989" s="276"/>
      <c r="M989" s="276"/>
      <c r="N989" s="276"/>
      <c r="O989" s="276"/>
      <c r="P989" s="276"/>
      <c r="Q989" s="276"/>
      <c r="R989" s="288"/>
      <c r="S989" s="276"/>
      <c r="T989" s="276"/>
      <c r="U989" s="276"/>
      <c r="V989" s="306"/>
      <c r="W989" s="306"/>
      <c r="X989" s="306"/>
      <c r="Y989" s="306"/>
      <c r="Z989" s="276"/>
      <c r="AA989" s="276"/>
      <c r="AB989" s="276"/>
      <c r="AC989" s="276"/>
      <c r="AD989" s="276"/>
      <c r="AE989" s="374">
        <f>'4.  2011-2014 LRAM'!AM142*AE988</f>
        <v>3845.4556204856463</v>
      </c>
      <c r="AF989" s="374">
        <f>'4.  2011-2014 LRAM'!AN142*AF988</f>
        <v>13235.945652746952</v>
      </c>
      <c r="AG989" s="374">
        <f>'4.  2011-2014 LRAM'!AO142*AG988</f>
        <v>66251.265676448616</v>
      </c>
      <c r="AH989" s="374">
        <f>'4.  2011-2014 LRAM'!AP142*AH988</f>
        <v>0</v>
      </c>
      <c r="AI989" s="374">
        <f>'4.  2011-2014 LRAM'!AQ142*AI988</f>
        <v>0</v>
      </c>
      <c r="AJ989" s="374">
        <f>'4.  2011-2014 LRAM'!AR142*AJ988</f>
        <v>0</v>
      </c>
      <c r="AK989" s="374">
        <f>'4.  2011-2014 LRAM'!AS142*AK988</f>
        <v>0</v>
      </c>
      <c r="AL989" s="374">
        <f>'4.  2011-2014 LRAM'!AT142*AL988</f>
        <v>0</v>
      </c>
      <c r="AM989" s="374">
        <f>'4.  2011-2014 LRAM'!AU142*AM988</f>
        <v>0</v>
      </c>
      <c r="AN989" s="374">
        <f>'4.  2011-2014 LRAM'!AV142*AN988</f>
        <v>0</v>
      </c>
      <c r="AO989" s="374">
        <f>'4.  2011-2014 LRAM'!AW142*AO988</f>
        <v>0</v>
      </c>
      <c r="AP989" s="374">
        <f>'4.  2011-2014 LRAM'!AX142*AP988</f>
        <v>0</v>
      </c>
      <c r="AQ989" s="374">
        <f>'4.  2011-2014 LRAM'!AY142*AQ988</f>
        <v>0</v>
      </c>
      <c r="AR989" s="374">
        <f>'4.  2011-2014 LRAM'!AZ142*AR988</f>
        <v>0</v>
      </c>
      <c r="AS989" s="615">
        <f t="shared" ref="AS989:AS996" si="2889">SUM(AE989:AR989)</f>
        <v>83332.66694968121</v>
      </c>
    </row>
    <row r="990" spans="1:45" ht="15.5">
      <c r="B990" s="321" t="s">
        <v>331</v>
      </c>
      <c r="C990" s="342"/>
      <c r="D990" s="306"/>
      <c r="E990" s="276"/>
      <c r="F990" s="276"/>
      <c r="G990" s="276"/>
      <c r="H990" s="276"/>
      <c r="I990" s="276"/>
      <c r="J990" s="276"/>
      <c r="K990" s="276"/>
      <c r="L990" s="276"/>
      <c r="M990" s="276"/>
      <c r="N990" s="276"/>
      <c r="O990" s="276"/>
      <c r="P990" s="276"/>
      <c r="Q990" s="276"/>
      <c r="R990" s="288"/>
      <c r="S990" s="276"/>
      <c r="T990" s="276"/>
      <c r="U990" s="276"/>
      <c r="V990" s="306"/>
      <c r="W990" s="306"/>
      <c r="X990" s="306"/>
      <c r="Y990" s="306"/>
      <c r="Z990" s="276"/>
      <c r="AA990" s="276"/>
      <c r="AB990" s="276"/>
      <c r="AC990" s="276"/>
      <c r="AD990" s="276"/>
      <c r="AE990" s="374">
        <f>'4.  2011-2014 LRAM'!AM281*AE988</f>
        <v>2532.4673933466074</v>
      </c>
      <c r="AF990" s="374">
        <f>'4.  2011-2014 LRAM'!AN281*AF988</f>
        <v>9642.1348751114328</v>
      </c>
      <c r="AG990" s="374">
        <f>'4.  2011-2014 LRAM'!AO281*AG988</f>
        <v>61376.98800706616</v>
      </c>
      <c r="AH990" s="374">
        <f>'4.  2011-2014 LRAM'!AP281*AH988</f>
        <v>0</v>
      </c>
      <c r="AI990" s="374">
        <f>'4.  2011-2014 LRAM'!AQ281*AI988</f>
        <v>0</v>
      </c>
      <c r="AJ990" s="374">
        <f>'4.  2011-2014 LRAM'!AR281*AJ988</f>
        <v>0</v>
      </c>
      <c r="AK990" s="374">
        <f>'4.  2011-2014 LRAM'!AS281*AK988</f>
        <v>0</v>
      </c>
      <c r="AL990" s="374">
        <f>'4.  2011-2014 LRAM'!AT281*AL988</f>
        <v>0</v>
      </c>
      <c r="AM990" s="374">
        <f>'4.  2011-2014 LRAM'!AU281*AM988</f>
        <v>0</v>
      </c>
      <c r="AN990" s="374">
        <f>'4.  2011-2014 LRAM'!AV281*AN988</f>
        <v>0</v>
      </c>
      <c r="AO990" s="374">
        <f>'4.  2011-2014 LRAM'!AW281*AO988</f>
        <v>0</v>
      </c>
      <c r="AP990" s="374">
        <f>'4.  2011-2014 LRAM'!AX281*AP988</f>
        <v>0</v>
      </c>
      <c r="AQ990" s="374">
        <f>'4.  2011-2014 LRAM'!AY281*AQ988</f>
        <v>0</v>
      </c>
      <c r="AR990" s="374">
        <f>'4.  2011-2014 LRAM'!AZ281*AR988</f>
        <v>0</v>
      </c>
      <c r="AS990" s="615">
        <f t="shared" si="2889"/>
        <v>73551.590275524199</v>
      </c>
    </row>
    <row r="991" spans="1:45" ht="15.5">
      <c r="B991" s="321" t="s">
        <v>332</v>
      </c>
      <c r="C991" s="342"/>
      <c r="D991" s="306"/>
      <c r="E991" s="276"/>
      <c r="F991" s="276"/>
      <c r="G991" s="276"/>
      <c r="H991" s="276"/>
      <c r="I991" s="276"/>
      <c r="J991" s="276"/>
      <c r="K991" s="276"/>
      <c r="L991" s="276"/>
      <c r="M991" s="276"/>
      <c r="N991" s="276"/>
      <c r="O991" s="276"/>
      <c r="P991" s="276"/>
      <c r="Q991" s="276"/>
      <c r="R991" s="288"/>
      <c r="S991" s="276"/>
      <c r="T991" s="276"/>
      <c r="U991" s="276"/>
      <c r="V991" s="306"/>
      <c r="W991" s="306"/>
      <c r="X991" s="306"/>
      <c r="Y991" s="306"/>
      <c r="Z991" s="276"/>
      <c r="AA991" s="276"/>
      <c r="AB991" s="276"/>
      <c r="AC991" s="276"/>
      <c r="AD991" s="276"/>
      <c r="AE991" s="374">
        <f>'4.  2011-2014 LRAM'!AM417*AE988</f>
        <v>2648.8439055786148</v>
      </c>
      <c r="AF991" s="374">
        <f>'4.  2011-2014 LRAM'!AN417*AF988</f>
        <v>11282.572061223113</v>
      </c>
      <c r="AG991" s="374">
        <f>'4.  2011-2014 LRAM'!AO417*AG988</f>
        <v>62442.939767216929</v>
      </c>
      <c r="AH991" s="374">
        <f>'4.  2011-2014 LRAM'!AP417*AH988</f>
        <v>0</v>
      </c>
      <c r="AI991" s="374">
        <f>'4.  2011-2014 LRAM'!AQ417*AI988</f>
        <v>0</v>
      </c>
      <c r="AJ991" s="374">
        <f>'4.  2011-2014 LRAM'!AR417*AJ988</f>
        <v>0</v>
      </c>
      <c r="AK991" s="374">
        <f>'4.  2011-2014 LRAM'!AS417*AK988</f>
        <v>0</v>
      </c>
      <c r="AL991" s="374">
        <f>'4.  2011-2014 LRAM'!AT417*AL988</f>
        <v>0</v>
      </c>
      <c r="AM991" s="374">
        <f>'4.  2011-2014 LRAM'!AU417*AM988</f>
        <v>0</v>
      </c>
      <c r="AN991" s="374">
        <f>'4.  2011-2014 LRAM'!AV417*AN988</f>
        <v>0</v>
      </c>
      <c r="AO991" s="374">
        <f>'4.  2011-2014 LRAM'!AW417*AO988</f>
        <v>0</v>
      </c>
      <c r="AP991" s="374">
        <f>'4.  2011-2014 LRAM'!AX417*AP988</f>
        <v>0</v>
      </c>
      <c r="AQ991" s="374">
        <f>'4.  2011-2014 LRAM'!AY417*AQ988</f>
        <v>0</v>
      </c>
      <c r="AR991" s="374">
        <f>'4.  2011-2014 LRAM'!AZ417*AR988</f>
        <v>0</v>
      </c>
      <c r="AS991" s="615">
        <f t="shared" si="2889"/>
        <v>76374.355734018653</v>
      </c>
    </row>
    <row r="992" spans="1:45" ht="15.5">
      <c r="B992" s="321" t="s">
        <v>333</v>
      </c>
      <c r="C992" s="342"/>
      <c r="D992" s="306"/>
      <c r="E992" s="276"/>
      <c r="F992" s="276"/>
      <c r="G992" s="276"/>
      <c r="H992" s="276"/>
      <c r="I992" s="276"/>
      <c r="J992" s="276"/>
      <c r="K992" s="276"/>
      <c r="L992" s="276"/>
      <c r="M992" s="276"/>
      <c r="N992" s="276"/>
      <c r="O992" s="276"/>
      <c r="P992" s="276"/>
      <c r="Q992" s="276"/>
      <c r="R992" s="288"/>
      <c r="S992" s="276"/>
      <c r="T992" s="276"/>
      <c r="U992" s="276"/>
      <c r="V992" s="306"/>
      <c r="W992" s="306"/>
      <c r="X992" s="306"/>
      <c r="Y992" s="306"/>
      <c r="Z992" s="276"/>
      <c r="AA992" s="276"/>
      <c r="AB992" s="276"/>
      <c r="AC992" s="276"/>
      <c r="AD992" s="276"/>
      <c r="AE992" s="374">
        <f>'4.  2011-2014 LRAM'!AM554*AE988</f>
        <v>7258.0966028256007</v>
      </c>
      <c r="AF992" s="374">
        <f>'4.  2011-2014 LRAM'!AN554*AF988</f>
        <v>18691.007896008603</v>
      </c>
      <c r="AG992" s="374">
        <f>'4.  2011-2014 LRAM'!AO554*AG988</f>
        <v>58816.740519806655</v>
      </c>
      <c r="AH992" s="374">
        <f>'4.  2011-2014 LRAM'!AP554*AH988</f>
        <v>0</v>
      </c>
      <c r="AI992" s="374">
        <f>'4.  2011-2014 LRAM'!AQ554*AI988</f>
        <v>0</v>
      </c>
      <c r="AJ992" s="374">
        <f>'4.  2011-2014 LRAM'!AR554*AJ988</f>
        <v>0</v>
      </c>
      <c r="AK992" s="374">
        <f>'4.  2011-2014 LRAM'!AS554*AK988</f>
        <v>0</v>
      </c>
      <c r="AL992" s="374">
        <f>'4.  2011-2014 LRAM'!AT554*AL988</f>
        <v>0</v>
      </c>
      <c r="AM992" s="374">
        <f>'4.  2011-2014 LRAM'!AU554*AM988</f>
        <v>0</v>
      </c>
      <c r="AN992" s="374">
        <f>'4.  2011-2014 LRAM'!AV554*AN988</f>
        <v>0</v>
      </c>
      <c r="AO992" s="374">
        <f>'4.  2011-2014 LRAM'!AW554*AO988</f>
        <v>0</v>
      </c>
      <c r="AP992" s="374">
        <f>'4.  2011-2014 LRAM'!AX554*AP988</f>
        <v>0</v>
      </c>
      <c r="AQ992" s="374">
        <f>'4.  2011-2014 LRAM'!AY554*AQ988</f>
        <v>0</v>
      </c>
      <c r="AR992" s="374">
        <f>'4.  2011-2014 LRAM'!AZ554*AR988</f>
        <v>0</v>
      </c>
      <c r="AS992" s="615">
        <f t="shared" si="2889"/>
        <v>84765.845018640859</v>
      </c>
    </row>
    <row r="993" spans="2:45" ht="15.5">
      <c r="B993" s="321" t="s">
        <v>334</v>
      </c>
      <c r="C993" s="342"/>
      <c r="D993" s="306"/>
      <c r="E993" s="276"/>
      <c r="F993" s="276"/>
      <c r="G993" s="276"/>
      <c r="H993" s="276"/>
      <c r="I993" s="276"/>
      <c r="J993" s="276"/>
      <c r="K993" s="276"/>
      <c r="L993" s="276"/>
      <c r="M993" s="276"/>
      <c r="N993" s="276"/>
      <c r="O993" s="276"/>
      <c r="P993" s="276"/>
      <c r="Q993" s="276"/>
      <c r="R993" s="288"/>
      <c r="S993" s="276"/>
      <c r="T993" s="276"/>
      <c r="U993" s="276"/>
      <c r="V993" s="306"/>
      <c r="W993" s="306"/>
      <c r="X993" s="306"/>
      <c r="Y993" s="306"/>
      <c r="Z993" s="276"/>
      <c r="AA993" s="276"/>
      <c r="AB993" s="276"/>
      <c r="AC993" s="276"/>
      <c r="AD993" s="276"/>
      <c r="AE993" s="374">
        <f t="shared" ref="AE993:AR993" si="2890">AE212*AE988</f>
        <v>10201.797199999999</v>
      </c>
      <c r="AF993" s="374">
        <f t="shared" si="2890"/>
        <v>221778.78964469171</v>
      </c>
      <c r="AG993" s="374">
        <f t="shared" si="2890"/>
        <v>34163.911988718864</v>
      </c>
      <c r="AH993" s="374">
        <f t="shared" si="2890"/>
        <v>1508.0728319999998</v>
      </c>
      <c r="AI993" s="374">
        <f t="shared" si="2890"/>
        <v>0</v>
      </c>
      <c r="AJ993" s="374">
        <f t="shared" si="2890"/>
        <v>0</v>
      </c>
      <c r="AK993" s="374">
        <f t="shared" si="2890"/>
        <v>0</v>
      </c>
      <c r="AL993" s="374">
        <f t="shared" si="2890"/>
        <v>0</v>
      </c>
      <c r="AM993" s="374">
        <f t="shared" si="2890"/>
        <v>0</v>
      </c>
      <c r="AN993" s="374">
        <f t="shared" si="2890"/>
        <v>0</v>
      </c>
      <c r="AO993" s="374">
        <f t="shared" si="2890"/>
        <v>0</v>
      </c>
      <c r="AP993" s="374">
        <f t="shared" si="2890"/>
        <v>0</v>
      </c>
      <c r="AQ993" s="374">
        <f t="shared" si="2890"/>
        <v>0</v>
      </c>
      <c r="AR993" s="374">
        <f t="shared" si="2890"/>
        <v>0</v>
      </c>
      <c r="AS993" s="615">
        <f t="shared" si="2889"/>
        <v>267652.57166541053</v>
      </c>
    </row>
    <row r="994" spans="2:45" ht="15.5">
      <c r="B994" s="321" t="s">
        <v>335</v>
      </c>
      <c r="C994" s="342"/>
      <c r="D994" s="306"/>
      <c r="E994" s="276"/>
      <c r="F994" s="276"/>
      <c r="G994" s="276"/>
      <c r="H994" s="276"/>
      <c r="I994" s="276"/>
      <c r="J994" s="276"/>
      <c r="K994" s="276"/>
      <c r="L994" s="276"/>
      <c r="M994" s="276"/>
      <c r="N994" s="276"/>
      <c r="O994" s="276"/>
      <c r="P994" s="276"/>
      <c r="Q994" s="276"/>
      <c r="R994" s="288"/>
      <c r="S994" s="276"/>
      <c r="T994" s="276"/>
      <c r="U994" s="276"/>
      <c r="V994" s="306"/>
      <c r="W994" s="306"/>
      <c r="X994" s="306"/>
      <c r="Y994" s="306"/>
      <c r="Z994" s="276"/>
      <c r="AA994" s="276"/>
      <c r="AB994" s="276"/>
      <c r="AC994" s="276"/>
      <c r="AD994" s="276"/>
      <c r="AE994" s="374">
        <f t="shared" ref="AE994:AR994" si="2891">AE408*AE988</f>
        <v>24200.651999999998</v>
      </c>
      <c r="AF994" s="374">
        <f t="shared" si="2891"/>
        <v>64058.105317170586</v>
      </c>
      <c r="AG994" s="374">
        <f t="shared" si="2891"/>
        <v>78099.813479294462</v>
      </c>
      <c r="AH994" s="374">
        <f t="shared" si="2891"/>
        <v>17310.58199251696</v>
      </c>
      <c r="AI994" s="374">
        <f t="shared" si="2891"/>
        <v>81.556286510269501</v>
      </c>
      <c r="AJ994" s="374">
        <f t="shared" si="2891"/>
        <v>0</v>
      </c>
      <c r="AK994" s="374">
        <f t="shared" si="2891"/>
        <v>0</v>
      </c>
      <c r="AL994" s="374">
        <f t="shared" si="2891"/>
        <v>0</v>
      </c>
      <c r="AM994" s="374">
        <f t="shared" si="2891"/>
        <v>0</v>
      </c>
      <c r="AN994" s="374">
        <f t="shared" si="2891"/>
        <v>0</v>
      </c>
      <c r="AO994" s="374">
        <f t="shared" si="2891"/>
        <v>0</v>
      </c>
      <c r="AP994" s="374">
        <f t="shared" si="2891"/>
        <v>0</v>
      </c>
      <c r="AQ994" s="374">
        <f t="shared" si="2891"/>
        <v>0</v>
      </c>
      <c r="AR994" s="374">
        <f t="shared" si="2891"/>
        <v>0</v>
      </c>
      <c r="AS994" s="615">
        <f t="shared" si="2889"/>
        <v>183750.70907549228</v>
      </c>
    </row>
    <row r="995" spans="2:45" ht="15.5">
      <c r="B995" s="321" t="s">
        <v>336</v>
      </c>
      <c r="C995" s="342"/>
      <c r="D995" s="306"/>
      <c r="E995" s="276"/>
      <c r="F995" s="276"/>
      <c r="G995" s="276"/>
      <c r="H995" s="276"/>
      <c r="I995" s="276"/>
      <c r="J995" s="276"/>
      <c r="K995" s="276"/>
      <c r="L995" s="276"/>
      <c r="M995" s="276"/>
      <c r="N995" s="276"/>
      <c r="O995" s="276"/>
      <c r="P995" s="276"/>
      <c r="Q995" s="276"/>
      <c r="R995" s="288"/>
      <c r="S995" s="276"/>
      <c r="T995" s="276"/>
      <c r="U995" s="276"/>
      <c r="V995" s="306"/>
      <c r="W995" s="306"/>
      <c r="X995" s="306"/>
      <c r="Y995" s="306"/>
      <c r="Z995" s="276"/>
      <c r="AA995" s="276"/>
      <c r="AB995" s="276"/>
      <c r="AC995" s="276"/>
      <c r="AD995" s="276"/>
      <c r="AE995" s="374">
        <f>AE611*AE988</f>
        <v>30270.082614976032</v>
      </c>
      <c r="AF995" s="374">
        <f t="shared" ref="AF995:AR995" si="2892">AF611*AF988</f>
        <v>61443.673737031626</v>
      </c>
      <c r="AG995" s="374">
        <f t="shared" si="2892"/>
        <v>182418.82271080307</v>
      </c>
      <c r="AH995" s="374">
        <f t="shared" si="2892"/>
        <v>9166.0271170904689</v>
      </c>
      <c r="AI995" s="374">
        <f t="shared" si="2892"/>
        <v>296.9899204965547</v>
      </c>
      <c r="AJ995" s="374">
        <f t="shared" si="2892"/>
        <v>0</v>
      </c>
      <c r="AK995" s="374">
        <f t="shared" si="2892"/>
        <v>0</v>
      </c>
      <c r="AL995" s="374">
        <f t="shared" si="2892"/>
        <v>0</v>
      </c>
      <c r="AM995" s="374">
        <f t="shared" si="2892"/>
        <v>0</v>
      </c>
      <c r="AN995" s="374">
        <f t="shared" si="2892"/>
        <v>0</v>
      </c>
      <c r="AO995" s="374">
        <f t="shared" si="2892"/>
        <v>0</v>
      </c>
      <c r="AP995" s="374">
        <f t="shared" si="2892"/>
        <v>0</v>
      </c>
      <c r="AQ995" s="374">
        <f t="shared" si="2892"/>
        <v>0</v>
      </c>
      <c r="AR995" s="374">
        <f t="shared" si="2892"/>
        <v>0</v>
      </c>
      <c r="AS995" s="615">
        <f t="shared" si="2889"/>
        <v>283595.59610039776</v>
      </c>
    </row>
    <row r="996" spans="2:45" ht="15.5">
      <c r="B996" s="321" t="s">
        <v>337</v>
      </c>
      <c r="C996" s="342"/>
      <c r="D996" s="306"/>
      <c r="E996" s="276"/>
      <c r="F996" s="276"/>
      <c r="G996" s="276"/>
      <c r="H996" s="276"/>
      <c r="I996" s="276"/>
      <c r="J996" s="276"/>
      <c r="K996" s="276"/>
      <c r="L996" s="276"/>
      <c r="M996" s="276"/>
      <c r="N996" s="276"/>
      <c r="O996" s="276"/>
      <c r="P996" s="276"/>
      <c r="Q996" s="276"/>
      <c r="R996" s="288"/>
      <c r="S996" s="276"/>
      <c r="T996" s="276"/>
      <c r="U996" s="276"/>
      <c r="V996" s="306"/>
      <c r="W996" s="306"/>
      <c r="X996" s="306"/>
      <c r="Y996" s="306"/>
      <c r="Z996" s="276"/>
      <c r="AA996" s="276"/>
      <c r="AB996" s="276"/>
      <c r="AC996" s="276"/>
      <c r="AD996" s="276"/>
      <c r="AE996" s="374">
        <f>AE805*AE988</f>
        <v>5988.881877973281</v>
      </c>
      <c r="AF996" s="374">
        <f t="shared" ref="AF996:AR996" si="2893">AF805*AF988</f>
        <v>36667.748960749341</v>
      </c>
      <c r="AG996" s="374">
        <f t="shared" si="2893"/>
        <v>57820.239589910649</v>
      </c>
      <c r="AH996" s="374">
        <f t="shared" si="2893"/>
        <v>0</v>
      </c>
      <c r="AI996" s="374">
        <f t="shared" si="2893"/>
        <v>27453.58604808438</v>
      </c>
      <c r="AJ996" s="374">
        <f t="shared" si="2893"/>
        <v>0</v>
      </c>
      <c r="AK996" s="374">
        <f t="shared" si="2893"/>
        <v>0</v>
      </c>
      <c r="AL996" s="374">
        <f t="shared" si="2893"/>
        <v>0</v>
      </c>
      <c r="AM996" s="374">
        <f t="shared" si="2893"/>
        <v>0</v>
      </c>
      <c r="AN996" s="374">
        <f t="shared" si="2893"/>
        <v>0</v>
      </c>
      <c r="AO996" s="374">
        <f t="shared" si="2893"/>
        <v>0</v>
      </c>
      <c r="AP996" s="374">
        <f t="shared" si="2893"/>
        <v>0</v>
      </c>
      <c r="AQ996" s="374">
        <f t="shared" si="2893"/>
        <v>0</v>
      </c>
      <c r="AR996" s="374">
        <f t="shared" si="2893"/>
        <v>0</v>
      </c>
      <c r="AS996" s="615">
        <f t="shared" si="2889"/>
        <v>127930.45647671765</v>
      </c>
    </row>
    <row r="997" spans="2:45" ht="15.5">
      <c r="B997" s="321" t="s">
        <v>338</v>
      </c>
      <c r="C997" s="342"/>
      <c r="D997" s="306"/>
      <c r="E997" s="276"/>
      <c r="F997" s="276"/>
      <c r="G997" s="276"/>
      <c r="H997" s="276"/>
      <c r="I997" s="276"/>
      <c r="J997" s="276"/>
      <c r="K997" s="276"/>
      <c r="L997" s="276"/>
      <c r="M997" s="276"/>
      <c r="N997" s="276"/>
      <c r="O997" s="276"/>
      <c r="P997" s="276"/>
      <c r="Q997" s="276"/>
      <c r="R997" s="288"/>
      <c r="S997" s="276"/>
      <c r="T997" s="276"/>
      <c r="U997" s="276"/>
      <c r="V997" s="306"/>
      <c r="W997" s="306"/>
      <c r="X997" s="306"/>
      <c r="Y997" s="306"/>
      <c r="Z997" s="276"/>
      <c r="AA997" s="276"/>
      <c r="AB997" s="276"/>
      <c r="AC997" s="276"/>
      <c r="AD997" s="276"/>
      <c r="AE997" s="374">
        <f>AE985*AE988</f>
        <v>0</v>
      </c>
      <c r="AF997" s="374">
        <f t="shared" ref="AF997:AR997" si="2894">AF985*AF988</f>
        <v>19219.981625820848</v>
      </c>
      <c r="AG997" s="374">
        <f t="shared" si="2894"/>
        <v>39776.871426165948</v>
      </c>
      <c r="AH997" s="374">
        <f t="shared" si="2894"/>
        <v>0</v>
      </c>
      <c r="AI997" s="374">
        <f t="shared" si="2894"/>
        <v>1645.1028557622244</v>
      </c>
      <c r="AJ997" s="374">
        <f t="shared" si="2894"/>
        <v>0</v>
      </c>
      <c r="AK997" s="374">
        <f t="shared" si="2894"/>
        <v>0</v>
      </c>
      <c r="AL997" s="374">
        <f t="shared" si="2894"/>
        <v>0</v>
      </c>
      <c r="AM997" s="374">
        <f t="shared" si="2894"/>
        <v>0</v>
      </c>
      <c r="AN997" s="374">
        <f t="shared" si="2894"/>
        <v>0</v>
      </c>
      <c r="AO997" s="374">
        <f t="shared" si="2894"/>
        <v>0</v>
      </c>
      <c r="AP997" s="374">
        <f t="shared" si="2894"/>
        <v>0</v>
      </c>
      <c r="AQ997" s="374">
        <f t="shared" si="2894"/>
        <v>0</v>
      </c>
      <c r="AR997" s="374">
        <f t="shared" si="2894"/>
        <v>0</v>
      </c>
      <c r="AS997" s="615">
        <f>SUM(AE997:AR997)</f>
        <v>60641.955907749019</v>
      </c>
    </row>
    <row r="998" spans="2:45" ht="15.5">
      <c r="B998" s="346" t="s">
        <v>342</v>
      </c>
      <c r="C998" s="342"/>
      <c r="D998" s="333"/>
      <c r="E998" s="331"/>
      <c r="F998" s="331"/>
      <c r="G998" s="331"/>
      <c r="H998" s="331"/>
      <c r="I998" s="331"/>
      <c r="J998" s="331"/>
      <c r="K998" s="331"/>
      <c r="L998" s="331"/>
      <c r="M998" s="331"/>
      <c r="N998" s="331"/>
      <c r="O998" s="331"/>
      <c r="P998" s="331"/>
      <c r="Q998" s="331"/>
      <c r="R998" s="297"/>
      <c r="S998" s="331"/>
      <c r="T998" s="331"/>
      <c r="U998" s="331"/>
      <c r="V998" s="333"/>
      <c r="W998" s="333"/>
      <c r="X998" s="333"/>
      <c r="Y998" s="333"/>
      <c r="Z998" s="331"/>
      <c r="AA998" s="331"/>
      <c r="AB998" s="331"/>
      <c r="AC998" s="331"/>
      <c r="AD998" s="331"/>
      <c r="AE998" s="343">
        <f>SUM(AE989:AE997)</f>
        <v>86946.277215185793</v>
      </c>
      <c r="AF998" s="343">
        <f t="shared" ref="AF998:AK998" si="2895">SUM(AF989:AF997)</f>
        <v>456019.95977055421</v>
      </c>
      <c r="AG998" s="343">
        <f t="shared" si="2895"/>
        <v>641167.59316543129</v>
      </c>
      <c r="AH998" s="343">
        <f t="shared" si="2895"/>
        <v>27984.681941607429</v>
      </c>
      <c r="AI998" s="343">
        <f t="shared" si="2895"/>
        <v>29477.235110853428</v>
      </c>
      <c r="AJ998" s="343">
        <f t="shared" si="2895"/>
        <v>0</v>
      </c>
      <c r="AK998" s="343">
        <f t="shared" si="2895"/>
        <v>0</v>
      </c>
      <c r="AL998" s="343">
        <f>SUM(AL989:AL997)</f>
        <v>0</v>
      </c>
      <c r="AM998" s="343">
        <f t="shared" ref="AM998:AR998" si="2896">SUM(AM989:AM997)</f>
        <v>0</v>
      </c>
      <c r="AN998" s="343">
        <f t="shared" si="2896"/>
        <v>0</v>
      </c>
      <c r="AO998" s="343">
        <f t="shared" si="2896"/>
        <v>0</v>
      </c>
      <c r="AP998" s="343">
        <f t="shared" si="2896"/>
        <v>0</v>
      </c>
      <c r="AQ998" s="343">
        <f t="shared" si="2896"/>
        <v>0</v>
      </c>
      <c r="AR998" s="343">
        <f t="shared" si="2896"/>
        <v>0</v>
      </c>
      <c r="AS998" s="403">
        <f>SUM(AS989:AS997)</f>
        <v>1241595.7472036323</v>
      </c>
    </row>
    <row r="999" spans="2:45" ht="15.5">
      <c r="B999" s="346" t="s">
        <v>343</v>
      </c>
      <c r="C999" s="342"/>
      <c r="D999" s="347"/>
      <c r="E999" s="331"/>
      <c r="F999" s="331"/>
      <c r="G999" s="331"/>
      <c r="H999" s="331"/>
      <c r="I999" s="331"/>
      <c r="J999" s="331"/>
      <c r="K999" s="331"/>
      <c r="L999" s="331"/>
      <c r="M999" s="331"/>
      <c r="N999" s="331"/>
      <c r="O999" s="331"/>
      <c r="P999" s="331"/>
      <c r="Q999" s="331"/>
      <c r="R999" s="297"/>
      <c r="S999" s="331"/>
      <c r="T999" s="331"/>
      <c r="U999" s="331"/>
      <c r="V999" s="333"/>
      <c r="W999" s="333"/>
      <c r="X999" s="333"/>
      <c r="Y999" s="333"/>
      <c r="Z999" s="331"/>
      <c r="AA999" s="331"/>
      <c r="AB999" s="331"/>
      <c r="AC999" s="331"/>
      <c r="AD999" s="331"/>
      <c r="AE999" s="344">
        <f>AE986*AE988</f>
        <v>13497.659</v>
      </c>
      <c r="AF999" s="344">
        <f t="shared" ref="AF999:AK999" si="2897">AF986*AF988</f>
        <v>304509.9963</v>
      </c>
      <c r="AG999" s="344">
        <f t="shared" si="2897"/>
        <v>29374.426649999998</v>
      </c>
      <c r="AH999" s="344">
        <f t="shared" si="2897"/>
        <v>0</v>
      </c>
      <c r="AI999" s="344">
        <f t="shared" si="2897"/>
        <v>104871.441116</v>
      </c>
      <c r="AJ999" s="344">
        <f t="shared" si="2897"/>
        <v>132724.92800000001</v>
      </c>
      <c r="AK999" s="344">
        <f t="shared" si="2897"/>
        <v>0</v>
      </c>
      <c r="AL999" s="344">
        <f>AL986*AL988</f>
        <v>0</v>
      </c>
      <c r="AM999" s="344">
        <f t="shared" ref="AM999:AR999" si="2898">AM986*AM988</f>
        <v>0</v>
      </c>
      <c r="AN999" s="344">
        <f t="shared" si="2898"/>
        <v>0</v>
      </c>
      <c r="AO999" s="344">
        <f t="shared" si="2898"/>
        <v>0</v>
      </c>
      <c r="AP999" s="344">
        <f t="shared" si="2898"/>
        <v>0</v>
      </c>
      <c r="AQ999" s="344">
        <f t="shared" si="2898"/>
        <v>0</v>
      </c>
      <c r="AR999" s="344">
        <f t="shared" si="2898"/>
        <v>0</v>
      </c>
      <c r="AS999" s="403">
        <f>SUM(AE999:AR999)</f>
        <v>584978.45106599992</v>
      </c>
    </row>
    <row r="1000" spans="2:45" ht="15.5">
      <c r="B1000" s="346" t="s">
        <v>344</v>
      </c>
      <c r="C1000" s="342"/>
      <c r="D1000" s="347"/>
      <c r="E1000" s="331"/>
      <c r="F1000" s="331"/>
      <c r="G1000" s="331"/>
      <c r="H1000" s="331"/>
      <c r="I1000" s="331"/>
      <c r="J1000" s="331"/>
      <c r="K1000" s="331"/>
      <c r="L1000" s="331"/>
      <c r="M1000" s="331"/>
      <c r="N1000" s="331"/>
      <c r="O1000" s="331"/>
      <c r="P1000" s="331"/>
      <c r="Q1000" s="331"/>
      <c r="R1000" s="297"/>
      <c r="S1000" s="331"/>
      <c r="T1000" s="331"/>
      <c r="U1000" s="331"/>
      <c r="V1000" s="347"/>
      <c r="W1000" s="347"/>
      <c r="X1000" s="347"/>
      <c r="Y1000" s="347"/>
      <c r="Z1000" s="331"/>
      <c r="AA1000" s="331"/>
      <c r="AB1000" s="331"/>
      <c r="AC1000" s="331"/>
      <c r="AD1000" s="331"/>
      <c r="AE1000" s="348"/>
      <c r="AF1000" s="348"/>
      <c r="AG1000" s="348"/>
      <c r="AH1000" s="348"/>
      <c r="AI1000" s="348"/>
      <c r="AJ1000" s="348"/>
      <c r="AK1000" s="348"/>
      <c r="AL1000" s="348"/>
      <c r="AM1000" s="348"/>
      <c r="AN1000" s="348"/>
      <c r="AO1000" s="348"/>
      <c r="AP1000" s="348"/>
      <c r="AQ1000" s="348"/>
      <c r="AR1000" s="348"/>
      <c r="AS1000" s="403">
        <f>AS998-AS999</f>
        <v>656617.29613763234</v>
      </c>
    </row>
    <row r="1001" spans="2:45" ht="15.5">
      <c r="B1001" s="321"/>
      <c r="C1001" s="347"/>
      <c r="D1001" s="347"/>
      <c r="E1001" s="331"/>
      <c r="F1001" s="331"/>
      <c r="G1001" s="331"/>
      <c r="H1001" s="331"/>
      <c r="I1001" s="331"/>
      <c r="J1001" s="331"/>
      <c r="K1001" s="331"/>
      <c r="L1001" s="331"/>
      <c r="M1001" s="331"/>
      <c r="N1001" s="331"/>
      <c r="O1001" s="331"/>
      <c r="P1001" s="331"/>
      <c r="Q1001" s="331"/>
      <c r="R1001" s="297"/>
      <c r="S1001" s="331"/>
      <c r="T1001" s="331"/>
      <c r="U1001" s="331"/>
      <c r="V1001" s="347"/>
      <c r="W1001" s="342"/>
      <c r="X1001" s="347"/>
      <c r="Y1001" s="347"/>
      <c r="Z1001" s="331"/>
      <c r="AA1001" s="331"/>
      <c r="AB1001" s="331"/>
      <c r="AC1001" s="331"/>
      <c r="AD1001" s="331"/>
      <c r="AE1001" s="349"/>
      <c r="AF1001" s="349"/>
      <c r="AG1001" s="349"/>
      <c r="AH1001" s="349"/>
      <c r="AI1001" s="349"/>
      <c r="AJ1001" s="349"/>
      <c r="AK1001" s="349"/>
      <c r="AL1001" s="349"/>
      <c r="AM1001" s="349"/>
      <c r="AN1001" s="349"/>
      <c r="AO1001" s="349"/>
      <c r="AP1001" s="349"/>
      <c r="AQ1001" s="349"/>
      <c r="AR1001" s="349"/>
      <c r="AS1001" s="334"/>
    </row>
    <row r="1002" spans="2:45" ht="15.5">
      <c r="B1002" s="321" t="s">
        <v>339</v>
      </c>
      <c r="C1002" s="347"/>
      <c r="D1002" s="347"/>
      <c r="E1002" s="331"/>
      <c r="F1002" s="331"/>
      <c r="G1002" s="331"/>
      <c r="H1002" s="331"/>
      <c r="I1002" s="331"/>
      <c r="J1002" s="331"/>
      <c r="K1002" s="331"/>
      <c r="L1002" s="331"/>
      <c r="M1002" s="331"/>
      <c r="N1002" s="331"/>
      <c r="O1002" s="331"/>
      <c r="P1002" s="331"/>
      <c r="Q1002" s="331"/>
      <c r="R1002" s="297"/>
      <c r="S1002" s="331"/>
      <c r="T1002" s="331"/>
      <c r="U1002" s="331"/>
      <c r="V1002" s="347"/>
      <c r="W1002" s="342"/>
      <c r="X1002" s="347"/>
      <c r="Y1002" s="347"/>
      <c r="Z1002" s="331"/>
      <c r="AA1002" s="331"/>
      <c r="AB1002" s="331"/>
      <c r="AC1002" s="331"/>
      <c r="AD1002" s="331"/>
      <c r="AE1002" s="770">
        <f>SUMPRODUCT($E$822:$E$983,AE822:AE983)</f>
        <v>0</v>
      </c>
      <c r="AF1002" s="770">
        <f>SUMPRODUCT($E$822:$E$983,AF822:AF983)</f>
        <v>1524614.3534652947</v>
      </c>
      <c r="AG1002" s="288">
        <f>IF($AG$820="kw",SUMPRODUCT($Q$822:$Q$983,$S$822:$S$983,AG822:AG983),SUMPRODUCT($E$822:$E$983,AG822:AG983))</f>
        <v>14178.175521713045</v>
      </c>
      <c r="AH1002" s="288">
        <f>IF($AG$820="kw",SUMPRODUCT($Q$822:$Q$983,$S$822:$S$983,AH822:AH983),SUMPRODUCT($E$822:$E$983,AH822:AH983))</f>
        <v>0</v>
      </c>
      <c r="AI1002" s="288">
        <f t="shared" ref="AI1002:AR1002" si="2899">IF(AI820="kw",SUMPRODUCT($Q$822:$Q$983,$S$822:$S$983,AI822:AI983),SUMPRODUCT($E$822:$E$983,AI822:AI983))</f>
        <v>704.60118886509531</v>
      </c>
      <c r="AJ1002" s="288">
        <f t="shared" si="2899"/>
        <v>0</v>
      </c>
      <c r="AK1002" s="288">
        <f t="shared" si="2899"/>
        <v>0</v>
      </c>
      <c r="AL1002" s="288">
        <f t="shared" si="2899"/>
        <v>0</v>
      </c>
      <c r="AM1002" s="288">
        <f t="shared" si="2899"/>
        <v>0</v>
      </c>
      <c r="AN1002" s="288">
        <f t="shared" si="2899"/>
        <v>0</v>
      </c>
      <c r="AO1002" s="288">
        <f t="shared" si="2899"/>
        <v>0</v>
      </c>
      <c r="AP1002" s="288">
        <f t="shared" si="2899"/>
        <v>0</v>
      </c>
      <c r="AQ1002" s="288">
        <f t="shared" si="2899"/>
        <v>0</v>
      </c>
      <c r="AR1002" s="288">
        <f t="shared" si="2899"/>
        <v>0</v>
      </c>
      <c r="AS1002" s="334"/>
    </row>
    <row r="1003" spans="2:45" ht="15.5">
      <c r="B1003" s="321" t="s">
        <v>848</v>
      </c>
      <c r="C1003" s="347"/>
      <c r="D1003" s="347"/>
      <c r="E1003" s="331"/>
      <c r="F1003" s="331"/>
      <c r="G1003" s="331"/>
      <c r="H1003" s="331"/>
      <c r="I1003" s="331"/>
      <c r="J1003" s="331"/>
      <c r="K1003" s="331"/>
      <c r="L1003" s="331"/>
      <c r="M1003" s="331"/>
      <c r="N1003" s="331"/>
      <c r="O1003" s="331"/>
      <c r="P1003" s="331"/>
      <c r="Q1003" s="331"/>
      <c r="R1003" s="297"/>
      <c r="S1003" s="331"/>
      <c r="T1003" s="331"/>
      <c r="U1003" s="331"/>
      <c r="V1003" s="347"/>
      <c r="W1003" s="342"/>
      <c r="X1003" s="347"/>
      <c r="Y1003" s="347"/>
      <c r="Z1003" s="331"/>
      <c r="AA1003" s="331"/>
      <c r="AB1003" s="331"/>
      <c r="AC1003" s="331"/>
      <c r="AD1003" s="331"/>
      <c r="AE1003" s="770">
        <f>SUMPRODUCT($F$822:$F$983,AE822:AE983)</f>
        <v>0</v>
      </c>
      <c r="AF1003" s="770">
        <f>SUMPRODUCT($F$822:$F$983,AF822:AF983)</f>
        <v>1113353.6745462792</v>
      </c>
      <c r="AG1003" s="288">
        <f>IF(AG820="kw",SUMPRODUCT($Q$822:$Q$983,$T$822:$T$983,AG822:AG983),SUMPRODUCT($F$822:$F$983,AG822:AG983))</f>
        <v>14108.062967269318</v>
      </c>
      <c r="AH1003" s="288">
        <f t="shared" ref="AH1003:AR1003" si="2900">IF(AH820="kw",SUMPRODUCT($Q$822:$Q$983,$T$822:$T$983,AH822:AH983),SUMPRODUCT($F$822:$F$983,AH822:AH983))</f>
        <v>0</v>
      </c>
      <c r="AI1003" s="288">
        <f t="shared" si="2900"/>
        <v>701.11686261029854</v>
      </c>
      <c r="AJ1003" s="288">
        <f t="shared" si="2900"/>
        <v>0</v>
      </c>
      <c r="AK1003" s="288">
        <f t="shared" si="2900"/>
        <v>0</v>
      </c>
      <c r="AL1003" s="288">
        <f t="shared" si="2900"/>
        <v>0</v>
      </c>
      <c r="AM1003" s="288">
        <f t="shared" si="2900"/>
        <v>0</v>
      </c>
      <c r="AN1003" s="288">
        <f t="shared" si="2900"/>
        <v>0</v>
      </c>
      <c r="AO1003" s="288">
        <f t="shared" si="2900"/>
        <v>0</v>
      </c>
      <c r="AP1003" s="288">
        <f t="shared" si="2900"/>
        <v>0</v>
      </c>
      <c r="AQ1003" s="288">
        <f t="shared" si="2900"/>
        <v>0</v>
      </c>
      <c r="AR1003" s="288">
        <f t="shared" si="2900"/>
        <v>0</v>
      </c>
      <c r="AS1003" s="334"/>
    </row>
    <row r="1004" spans="2:45" ht="15.5">
      <c r="B1004" s="321" t="s">
        <v>873</v>
      </c>
      <c r="C1004" s="347"/>
      <c r="D1004" s="347"/>
      <c r="E1004" s="331"/>
      <c r="F1004" s="331"/>
      <c r="G1004" s="331"/>
      <c r="H1004" s="331"/>
      <c r="I1004" s="331"/>
      <c r="J1004" s="331"/>
      <c r="K1004" s="331"/>
      <c r="L1004" s="331"/>
      <c r="M1004" s="331"/>
      <c r="N1004" s="331"/>
      <c r="O1004" s="331"/>
      <c r="P1004" s="331"/>
      <c r="Q1004" s="331"/>
      <c r="R1004" s="297"/>
      <c r="S1004" s="331"/>
      <c r="T1004" s="331"/>
      <c r="U1004" s="331"/>
      <c r="V1004" s="347"/>
      <c r="W1004" s="342"/>
      <c r="X1004" s="347"/>
      <c r="Y1004" s="347"/>
      <c r="Z1004" s="331"/>
      <c r="AA1004" s="331"/>
      <c r="AB1004" s="331"/>
      <c r="AC1004" s="331"/>
      <c r="AD1004" s="331"/>
      <c r="AE1004" s="770">
        <f>SUMPRODUCT($G$822:$G$983,AE822:AE983)</f>
        <v>0</v>
      </c>
      <c r="AF1004" s="770">
        <f>SUMPRODUCT($G$822:$G$983,AF822:AF983)</f>
        <v>1109976.3718853611</v>
      </c>
      <c r="AG1004" s="288">
        <f>IF(AG820="kw",SUMPRODUCT($Q$822:$Q$983,$U$822:$U$983,AG822:AG983),SUMPRODUCT($G$822:$G$983,AG822:AG983))</f>
        <v>14108.062967269318</v>
      </c>
      <c r="AH1004" s="288">
        <f t="shared" ref="AH1004:AR1004" si="2901">IF(AH820="kw",SUMPRODUCT($Q$822:$Q$983,$U$822:$U$983,AH822:AH983),SUMPRODUCT($G$822:$G$983,AH822:AH983))</f>
        <v>0</v>
      </c>
      <c r="AI1004" s="288">
        <f t="shared" si="2901"/>
        <v>701.11686261029854</v>
      </c>
      <c r="AJ1004" s="288">
        <f t="shared" si="2901"/>
        <v>0</v>
      </c>
      <c r="AK1004" s="288">
        <f t="shared" si="2901"/>
        <v>0</v>
      </c>
      <c r="AL1004" s="288">
        <f t="shared" si="2901"/>
        <v>0</v>
      </c>
      <c r="AM1004" s="288">
        <f t="shared" si="2901"/>
        <v>0</v>
      </c>
      <c r="AN1004" s="288">
        <f t="shared" si="2901"/>
        <v>0</v>
      </c>
      <c r="AO1004" s="288">
        <f t="shared" si="2901"/>
        <v>0</v>
      </c>
      <c r="AP1004" s="288">
        <f t="shared" si="2901"/>
        <v>0</v>
      </c>
      <c r="AQ1004" s="288">
        <f t="shared" si="2901"/>
        <v>0</v>
      </c>
      <c r="AR1004" s="288">
        <f t="shared" si="2901"/>
        <v>0</v>
      </c>
      <c r="AS1004" s="334"/>
    </row>
    <row r="1005" spans="2:45" ht="15.5">
      <c r="B1005" s="321" t="s">
        <v>874</v>
      </c>
      <c r="C1005" s="347"/>
      <c r="D1005" s="347"/>
      <c r="E1005" s="331"/>
      <c r="F1005" s="331"/>
      <c r="G1005" s="331"/>
      <c r="H1005" s="331"/>
      <c r="I1005" s="331"/>
      <c r="J1005" s="331"/>
      <c r="K1005" s="331"/>
      <c r="L1005" s="331"/>
      <c r="M1005" s="331"/>
      <c r="N1005" s="331"/>
      <c r="O1005" s="331"/>
      <c r="P1005" s="331"/>
      <c r="Q1005" s="331"/>
      <c r="R1005" s="297"/>
      <c r="S1005" s="331"/>
      <c r="T1005" s="331"/>
      <c r="U1005" s="331"/>
      <c r="V1005" s="347"/>
      <c r="W1005" s="342"/>
      <c r="X1005" s="347"/>
      <c r="Y1005" s="347"/>
      <c r="Z1005" s="331"/>
      <c r="AA1005" s="331"/>
      <c r="AB1005" s="331"/>
      <c r="AC1005" s="331"/>
      <c r="AD1005" s="331"/>
      <c r="AE1005" s="770">
        <f>SUMPRODUCT($H$822:$H$983,AE822:AE983)</f>
        <v>0</v>
      </c>
      <c r="AF1005" s="770">
        <f>SUMPRODUCT($H$822:$H$983,AF822:AF983)</f>
        <v>1109976.3718853611</v>
      </c>
      <c r="AG1005" s="288">
        <f>IF(AG820="kw",SUMPRODUCT($Q$822:$Q$983,$V$822:$V$983,AG822:AG983),SUMPRODUCT($H$822:$H$983,AG822:AG983))</f>
        <v>14108.062967269318</v>
      </c>
      <c r="AH1005" s="288">
        <f t="shared" ref="AH1005:AR1005" si="2902">IF(AH820="kw",SUMPRODUCT($Q$822:$Q$983,$V$822:$V$983,AH822:AH983),SUMPRODUCT($H$822:$H$983,AH822:AH983))</f>
        <v>0</v>
      </c>
      <c r="AI1005" s="288">
        <f t="shared" si="2902"/>
        <v>701.11686261029854</v>
      </c>
      <c r="AJ1005" s="288">
        <f t="shared" si="2902"/>
        <v>0</v>
      </c>
      <c r="AK1005" s="288">
        <f t="shared" si="2902"/>
        <v>0</v>
      </c>
      <c r="AL1005" s="288">
        <f t="shared" si="2902"/>
        <v>0</v>
      </c>
      <c r="AM1005" s="288">
        <f t="shared" si="2902"/>
        <v>0</v>
      </c>
      <c r="AN1005" s="288">
        <f t="shared" si="2902"/>
        <v>0</v>
      </c>
      <c r="AO1005" s="288">
        <f t="shared" si="2902"/>
        <v>0</v>
      </c>
      <c r="AP1005" s="288">
        <f t="shared" si="2902"/>
        <v>0</v>
      </c>
      <c r="AQ1005" s="288">
        <f t="shared" si="2902"/>
        <v>0</v>
      </c>
      <c r="AR1005" s="288">
        <f t="shared" si="2902"/>
        <v>0</v>
      </c>
      <c r="AS1005" s="334"/>
    </row>
    <row r="1006" spans="2:45" ht="15.5">
      <c r="B1006" s="321" t="s">
        <v>875</v>
      </c>
      <c r="C1006" s="347"/>
      <c r="D1006" s="347"/>
      <c r="E1006" s="331"/>
      <c r="F1006" s="331"/>
      <c r="G1006" s="331"/>
      <c r="H1006" s="331"/>
      <c r="I1006" s="331"/>
      <c r="J1006" s="331"/>
      <c r="K1006" s="331"/>
      <c r="L1006" s="331"/>
      <c r="M1006" s="331"/>
      <c r="N1006" s="331"/>
      <c r="O1006" s="331"/>
      <c r="P1006" s="331"/>
      <c r="Q1006" s="331"/>
      <c r="R1006" s="297"/>
      <c r="S1006" s="331"/>
      <c r="T1006" s="331"/>
      <c r="U1006" s="331"/>
      <c r="V1006" s="347"/>
      <c r="W1006" s="342"/>
      <c r="X1006" s="347"/>
      <c r="Y1006" s="347"/>
      <c r="Z1006" s="331"/>
      <c r="AA1006" s="331"/>
      <c r="AB1006" s="331"/>
      <c r="AC1006" s="331"/>
      <c r="AD1006" s="331"/>
      <c r="AE1006" s="770">
        <f>SUMPRODUCT($I$822:$I$983,AE822:AE983)</f>
        <v>0</v>
      </c>
      <c r="AF1006" s="770">
        <f>SUMPRODUCT($I$822:$I$983,AF822:AF983)</f>
        <v>1109976.3718853611</v>
      </c>
      <c r="AG1006" s="288">
        <f>IF(AG820="kw",SUMPRODUCT($Q$822:$Q$983,$W$822:$W$983,AG822:AG983),SUMPRODUCT($I$822:$I$983,AG822:AG983))</f>
        <v>14107.685980845885</v>
      </c>
      <c r="AH1006" s="288">
        <f t="shared" ref="AH1006:AR1006" si="2903">IF(AH820="kw",SUMPRODUCT($Q$822:$Q$983,$W$822:$W$983,AH822:AH983),SUMPRODUCT($I$822:$I$983,AH822:AH983))</f>
        <v>0</v>
      </c>
      <c r="AI1006" s="288">
        <f t="shared" si="2903"/>
        <v>701.09812782444919</v>
      </c>
      <c r="AJ1006" s="288">
        <f t="shared" si="2903"/>
        <v>0</v>
      </c>
      <c r="AK1006" s="288">
        <f t="shared" si="2903"/>
        <v>0</v>
      </c>
      <c r="AL1006" s="288">
        <f t="shared" si="2903"/>
        <v>0</v>
      </c>
      <c r="AM1006" s="288">
        <f t="shared" si="2903"/>
        <v>0</v>
      </c>
      <c r="AN1006" s="288">
        <f t="shared" si="2903"/>
        <v>0</v>
      </c>
      <c r="AO1006" s="288">
        <f t="shared" si="2903"/>
        <v>0</v>
      </c>
      <c r="AP1006" s="288">
        <f t="shared" si="2903"/>
        <v>0</v>
      </c>
      <c r="AQ1006" s="288">
        <f t="shared" si="2903"/>
        <v>0</v>
      </c>
      <c r="AR1006" s="288">
        <f t="shared" si="2903"/>
        <v>0</v>
      </c>
      <c r="AS1006" s="334"/>
    </row>
    <row r="1007" spans="2:45" ht="15.5">
      <c r="B1007" s="321" t="s">
        <v>876</v>
      </c>
      <c r="C1007" s="347"/>
      <c r="D1007" s="347"/>
      <c r="E1007" s="331"/>
      <c r="F1007" s="331"/>
      <c r="G1007" s="331"/>
      <c r="H1007" s="331"/>
      <c r="I1007" s="331"/>
      <c r="J1007" s="331"/>
      <c r="K1007" s="331"/>
      <c r="L1007" s="331"/>
      <c r="M1007" s="331"/>
      <c r="N1007" s="331"/>
      <c r="O1007" s="331"/>
      <c r="P1007" s="331"/>
      <c r="Q1007" s="331"/>
      <c r="R1007" s="297"/>
      <c r="S1007" s="331"/>
      <c r="T1007" s="331"/>
      <c r="U1007" s="331"/>
      <c r="V1007" s="347"/>
      <c r="W1007" s="342"/>
      <c r="X1007" s="347"/>
      <c r="Y1007" s="347"/>
      <c r="Z1007" s="331"/>
      <c r="AA1007" s="331"/>
      <c r="AB1007" s="331"/>
      <c r="AC1007" s="331"/>
      <c r="AD1007" s="331"/>
      <c r="AE1007" s="770">
        <f>SUMPRODUCT($J$822:$J$983,AE822:AE983)</f>
        <v>0</v>
      </c>
      <c r="AF1007" s="770">
        <f>SUMPRODUCT($J$822:$J$983,AF822:AF983)</f>
        <v>0</v>
      </c>
      <c r="AG1007" s="288">
        <f>IF(AG820="kw",SUMPRODUCT($Q$822:$Q$983,$X$822:$X$983,AG822:AG983),SUMPRODUCT($J$822:$J$983,AG822:AG983))</f>
        <v>0</v>
      </c>
      <c r="AH1007" s="288">
        <f t="shared" ref="AH1007:AR1007" si="2904">IF(AH820="kw",SUMPRODUCT($Q$822:$Q$983,$X$822:$X$983,AH822:AH983),SUMPRODUCT($J$822:$J$983,AH822:AH983))</f>
        <v>0</v>
      </c>
      <c r="AI1007" s="288">
        <f t="shared" si="2904"/>
        <v>0</v>
      </c>
      <c r="AJ1007" s="288">
        <f t="shared" si="2904"/>
        <v>0</v>
      </c>
      <c r="AK1007" s="288">
        <f t="shared" si="2904"/>
        <v>0</v>
      </c>
      <c r="AL1007" s="288">
        <f t="shared" si="2904"/>
        <v>0</v>
      </c>
      <c r="AM1007" s="288">
        <f t="shared" si="2904"/>
        <v>0</v>
      </c>
      <c r="AN1007" s="288">
        <f t="shared" si="2904"/>
        <v>0</v>
      </c>
      <c r="AO1007" s="288">
        <f t="shared" si="2904"/>
        <v>0</v>
      </c>
      <c r="AP1007" s="288">
        <f t="shared" si="2904"/>
        <v>0</v>
      </c>
      <c r="AQ1007" s="288">
        <f t="shared" si="2904"/>
        <v>0</v>
      </c>
      <c r="AR1007" s="288">
        <f t="shared" si="2904"/>
        <v>0</v>
      </c>
      <c r="AS1007" s="334"/>
    </row>
    <row r="1008" spans="2:45" ht="15.5">
      <c r="B1008" s="321" t="s">
        <v>877</v>
      </c>
      <c r="C1008" s="347"/>
      <c r="D1008" s="347"/>
      <c r="E1008" s="331"/>
      <c r="F1008" s="331"/>
      <c r="G1008" s="331"/>
      <c r="H1008" s="331"/>
      <c r="I1008" s="331"/>
      <c r="J1008" s="331"/>
      <c r="K1008" s="331"/>
      <c r="L1008" s="331"/>
      <c r="M1008" s="331"/>
      <c r="N1008" s="331"/>
      <c r="O1008" s="331"/>
      <c r="P1008" s="331"/>
      <c r="Q1008" s="331"/>
      <c r="R1008" s="297"/>
      <c r="S1008" s="331"/>
      <c r="T1008" s="331"/>
      <c r="U1008" s="331"/>
      <c r="V1008" s="347"/>
      <c r="W1008" s="342"/>
      <c r="X1008" s="347"/>
      <c r="Y1008" s="347"/>
      <c r="Z1008" s="331"/>
      <c r="AA1008" s="331"/>
      <c r="AB1008" s="331"/>
      <c r="AC1008" s="331"/>
      <c r="AD1008" s="331"/>
      <c r="AE1008" s="770">
        <f>SUMPRODUCT($K$822:$K$983,AE822:AE983)</f>
        <v>0</v>
      </c>
      <c r="AF1008" s="770">
        <f>SUMPRODUCT($K$822:$K$983,AF822:AF983)</f>
        <v>0</v>
      </c>
      <c r="AG1008" s="288">
        <f>IF(AG820="kw",SUMPRODUCT($Q$822:$Q$983,$Y$822:$Y$983,AG822:AG983),SUMPRODUCT($K$822:$K$983,AG822:AG983))</f>
        <v>0</v>
      </c>
      <c r="AH1008" s="288">
        <f t="shared" ref="AH1008:AR1008" si="2905">IF(AH820="kw",SUMPRODUCT($Q$822:$Q$983,$Y$822:$Y$983,AH822:AH983),SUMPRODUCT($K$822:$K$983,AH822:AH983))</f>
        <v>0</v>
      </c>
      <c r="AI1008" s="288">
        <f t="shared" si="2905"/>
        <v>0</v>
      </c>
      <c r="AJ1008" s="288">
        <f t="shared" si="2905"/>
        <v>0</v>
      </c>
      <c r="AK1008" s="288">
        <f t="shared" si="2905"/>
        <v>0</v>
      </c>
      <c r="AL1008" s="288">
        <f t="shared" si="2905"/>
        <v>0</v>
      </c>
      <c r="AM1008" s="288">
        <f t="shared" si="2905"/>
        <v>0</v>
      </c>
      <c r="AN1008" s="288">
        <f t="shared" si="2905"/>
        <v>0</v>
      </c>
      <c r="AO1008" s="288">
        <f t="shared" si="2905"/>
        <v>0</v>
      </c>
      <c r="AP1008" s="288">
        <f t="shared" si="2905"/>
        <v>0</v>
      </c>
      <c r="AQ1008" s="288">
        <f t="shared" si="2905"/>
        <v>0</v>
      </c>
      <c r="AR1008" s="288">
        <f t="shared" si="2905"/>
        <v>0</v>
      </c>
      <c r="AS1008" s="334"/>
    </row>
    <row r="1009" spans="1:45" ht="15.5">
      <c r="B1009" s="436" t="s">
        <v>878</v>
      </c>
      <c r="C1009" s="361"/>
      <c r="D1009" s="380"/>
      <c r="E1009" s="380"/>
      <c r="F1009" s="380"/>
      <c r="G1009" s="380"/>
      <c r="H1009" s="380"/>
      <c r="I1009" s="380"/>
      <c r="J1009" s="380"/>
      <c r="K1009" s="380"/>
      <c r="L1009" s="380"/>
      <c r="M1009" s="380"/>
      <c r="N1009" s="380"/>
      <c r="O1009" s="380"/>
      <c r="P1009" s="380"/>
      <c r="Q1009" s="380"/>
      <c r="R1009" s="379"/>
      <c r="S1009" s="380"/>
      <c r="T1009" s="380"/>
      <c r="U1009" s="380"/>
      <c r="V1009" s="361"/>
      <c r="W1009" s="381"/>
      <c r="X1009" s="381"/>
      <c r="Y1009" s="380"/>
      <c r="Z1009" s="380"/>
      <c r="AA1009" s="381"/>
      <c r="AB1009" s="381"/>
      <c r="AC1009" s="381"/>
      <c r="AD1009" s="381"/>
      <c r="AE1009" s="771">
        <f>SUMPRODUCT($L$822:$L$983,AE822:AE983)</f>
        <v>0</v>
      </c>
      <c r="AF1009" s="771">
        <f>SUMPRODUCT($L$822:$L$983,AF822:AF983)</f>
        <v>0</v>
      </c>
      <c r="AG1009" s="323">
        <f>IF(AG820="kw",SUMPRODUCT($Q$822:$Q$983,$Z$822:$Z$983,AG822:AG983),SUMPRODUCT($L$822:$L$983,AG822:AG983))</f>
        <v>0</v>
      </c>
      <c r="AH1009" s="323">
        <f t="shared" ref="AH1009:AR1009" si="2906">IF(AH820="kw",SUMPRODUCT($Q$822:$Q$983,$Z$822:$Z$983,AH822:AH983),SUMPRODUCT($L$822:$L$983,AH822:AH983))</f>
        <v>0</v>
      </c>
      <c r="AI1009" s="323">
        <f t="shared" si="2906"/>
        <v>0</v>
      </c>
      <c r="AJ1009" s="323">
        <f t="shared" si="2906"/>
        <v>0</v>
      </c>
      <c r="AK1009" s="323">
        <f t="shared" si="2906"/>
        <v>0</v>
      </c>
      <c r="AL1009" s="323">
        <f t="shared" si="2906"/>
        <v>0</v>
      </c>
      <c r="AM1009" s="323">
        <f t="shared" si="2906"/>
        <v>0</v>
      </c>
      <c r="AN1009" s="323">
        <f t="shared" si="2906"/>
        <v>0</v>
      </c>
      <c r="AO1009" s="323">
        <f t="shared" si="2906"/>
        <v>0</v>
      </c>
      <c r="AP1009" s="323">
        <f t="shared" si="2906"/>
        <v>0</v>
      </c>
      <c r="AQ1009" s="323">
        <f t="shared" si="2906"/>
        <v>0</v>
      </c>
      <c r="AR1009" s="323">
        <f t="shared" si="2906"/>
        <v>0</v>
      </c>
      <c r="AS1009" s="382"/>
    </row>
    <row r="1010" spans="1:45" ht="41" customHeight="1">
      <c r="B1010" s="1341" t="s">
        <v>2828</v>
      </c>
      <c r="C1010" s="1342"/>
      <c r="D1010" s="1342"/>
      <c r="E1010" s="1342"/>
      <c r="F1010" s="1342"/>
      <c r="G1010" s="1342"/>
      <c r="H1010" s="1342"/>
      <c r="I1010" s="1342"/>
      <c r="J1010" s="1342"/>
      <c r="K1010" s="1342"/>
      <c r="L1010" s="1342"/>
      <c r="M1010" s="1342"/>
      <c r="N1010" s="1342"/>
      <c r="O1010" s="1342"/>
      <c r="P1010" s="1342"/>
      <c r="Q1010" s="1342"/>
      <c r="R1010" s="1342"/>
      <c r="S1010" s="1342"/>
      <c r="T1010" s="1342"/>
      <c r="U1010" s="1342"/>
      <c r="V1010" s="1342"/>
      <c r="W1010" s="1342"/>
      <c r="X1010" s="1342"/>
      <c r="Y1010" s="1342"/>
      <c r="Z1010" s="384"/>
      <c r="AA1010" s="384"/>
      <c r="AB1010" s="384"/>
      <c r="AC1010" s="384"/>
      <c r="AD1010" s="384"/>
      <c r="AE1010" s="405"/>
      <c r="AF1010" s="405"/>
      <c r="AG1010" s="405"/>
      <c r="AH1010" s="405"/>
      <c r="AI1010" s="405"/>
      <c r="AJ1010" s="405"/>
      <c r="AK1010" s="405"/>
      <c r="AL1010" s="405"/>
      <c r="AM1010" s="405"/>
      <c r="AN1010" s="405"/>
      <c r="AO1010" s="405"/>
      <c r="AP1010" s="405"/>
      <c r="AQ1010" s="405"/>
      <c r="AR1010" s="405"/>
      <c r="AS1010" s="385"/>
    </row>
    <row r="1011" spans="1:45" collapsed="1"/>
    <row r="1013" spans="1:45" ht="15.5">
      <c r="B1013" s="277" t="s">
        <v>340</v>
      </c>
      <c r="C1013" s="278"/>
      <c r="D1013" s="579" t="s">
        <v>522</v>
      </c>
      <c r="E1013" s="250"/>
      <c r="F1013" s="579"/>
      <c r="G1013" s="250"/>
      <c r="H1013" s="250"/>
      <c r="I1013" s="250"/>
      <c r="J1013" s="250"/>
      <c r="K1013" s="250"/>
      <c r="L1013" s="250"/>
      <c r="M1013" s="250"/>
      <c r="N1013" s="250"/>
      <c r="O1013" s="250"/>
      <c r="P1013" s="250"/>
      <c r="Q1013" s="250"/>
      <c r="R1013" s="278"/>
      <c r="S1013" s="250"/>
      <c r="T1013" s="250"/>
      <c r="U1013" s="250"/>
      <c r="V1013" s="250"/>
      <c r="W1013" s="250"/>
      <c r="X1013" s="250"/>
      <c r="Y1013" s="250"/>
      <c r="Z1013" s="250"/>
      <c r="AA1013" s="250"/>
      <c r="AB1013" s="250"/>
      <c r="AC1013" s="250"/>
      <c r="AD1013" s="250"/>
      <c r="AE1013" s="267"/>
      <c r="AF1013" s="264"/>
      <c r="AG1013" s="264"/>
      <c r="AH1013" s="264"/>
      <c r="AI1013" s="264"/>
      <c r="AJ1013" s="264"/>
      <c r="AK1013" s="264"/>
      <c r="AL1013" s="264"/>
      <c r="AM1013" s="264"/>
      <c r="AN1013" s="264"/>
      <c r="AO1013" s="264"/>
      <c r="AP1013" s="264"/>
      <c r="AQ1013" s="264"/>
      <c r="AR1013" s="264"/>
    </row>
    <row r="1014" spans="1:45" ht="39.75" customHeight="1">
      <c r="B1014" s="1318" t="s">
        <v>211</v>
      </c>
      <c r="C1014" s="1320" t="s">
        <v>33</v>
      </c>
      <c r="D1014" s="281" t="s">
        <v>420</v>
      </c>
      <c r="E1014" s="1329" t="s">
        <v>209</v>
      </c>
      <c r="F1014" s="1330"/>
      <c r="G1014" s="1330"/>
      <c r="H1014" s="1330"/>
      <c r="I1014" s="1330"/>
      <c r="J1014" s="1330"/>
      <c r="K1014" s="1330"/>
      <c r="L1014" s="1330"/>
      <c r="M1014" s="1330"/>
      <c r="N1014" s="1330"/>
      <c r="O1014" s="1330"/>
      <c r="P1014" s="1331"/>
      <c r="Q1014" s="1327" t="s">
        <v>213</v>
      </c>
      <c r="R1014" s="281" t="s">
        <v>421</v>
      </c>
      <c r="S1014" s="1324" t="s">
        <v>212</v>
      </c>
      <c r="T1014" s="1325"/>
      <c r="U1014" s="1325"/>
      <c r="V1014" s="1325"/>
      <c r="W1014" s="1325"/>
      <c r="X1014" s="1325"/>
      <c r="Y1014" s="1325"/>
      <c r="Z1014" s="1325"/>
      <c r="AA1014" s="1325"/>
      <c r="AB1014" s="1325"/>
      <c r="AC1014" s="1325"/>
      <c r="AD1014" s="1332"/>
      <c r="AE1014" s="1324" t="s">
        <v>242</v>
      </c>
      <c r="AF1014" s="1325"/>
      <c r="AG1014" s="1325"/>
      <c r="AH1014" s="1325"/>
      <c r="AI1014" s="1325"/>
      <c r="AJ1014" s="1325"/>
      <c r="AK1014" s="1325"/>
      <c r="AL1014" s="1325"/>
      <c r="AM1014" s="1325"/>
      <c r="AN1014" s="1325"/>
      <c r="AO1014" s="1325"/>
      <c r="AP1014" s="1325"/>
      <c r="AQ1014" s="1325"/>
      <c r="AR1014" s="1325"/>
      <c r="AS1014" s="1326"/>
    </row>
    <row r="1015" spans="1:45" ht="65.25" customHeight="1">
      <c r="B1015" s="1319"/>
      <c r="C1015" s="1321"/>
      <c r="D1015" s="282">
        <v>2020</v>
      </c>
      <c r="E1015" s="282">
        <v>2021</v>
      </c>
      <c r="F1015" s="282">
        <v>2022</v>
      </c>
      <c r="G1015" s="282">
        <v>2023</v>
      </c>
      <c r="H1015" s="282">
        <v>2024</v>
      </c>
      <c r="I1015" s="282">
        <v>2025</v>
      </c>
      <c r="J1015" s="282">
        <v>2026</v>
      </c>
      <c r="K1015" s="282">
        <v>2027</v>
      </c>
      <c r="L1015" s="282">
        <v>2028</v>
      </c>
      <c r="M1015" s="282">
        <v>2029</v>
      </c>
      <c r="N1015" s="282">
        <v>2030</v>
      </c>
      <c r="O1015" s="282">
        <v>2031</v>
      </c>
      <c r="P1015" s="282">
        <v>2032</v>
      </c>
      <c r="Q1015" s="1328"/>
      <c r="R1015" s="282">
        <v>2020</v>
      </c>
      <c r="S1015" s="282">
        <v>2021</v>
      </c>
      <c r="T1015" s="282">
        <v>2022</v>
      </c>
      <c r="U1015" s="282">
        <v>2023</v>
      </c>
      <c r="V1015" s="282">
        <v>2024</v>
      </c>
      <c r="W1015" s="282">
        <v>2025</v>
      </c>
      <c r="X1015" s="282">
        <v>2026</v>
      </c>
      <c r="Y1015" s="282">
        <v>2027</v>
      </c>
      <c r="Z1015" s="282">
        <v>2028</v>
      </c>
      <c r="AA1015" s="282">
        <v>2029</v>
      </c>
      <c r="AB1015" s="282">
        <v>2030</v>
      </c>
      <c r="AC1015" s="282">
        <v>2031</v>
      </c>
      <c r="AD1015" s="282">
        <v>2032</v>
      </c>
      <c r="AE1015" s="282" t="str">
        <f>'1.  LRAMVA Summary'!$D$53</f>
        <v>Residential</v>
      </c>
      <c r="AF1015" s="282" t="str">
        <f>'1.  LRAMVA Summary'!$E$53</f>
        <v>GS&lt;50 kW</v>
      </c>
      <c r="AG1015" s="282" t="str">
        <f>'1.  LRAMVA Summary'!$F$53</f>
        <v>GS 50 - 4,999 kW</v>
      </c>
      <c r="AH1015" s="282" t="str">
        <f>'1.  LRAMVA Summary'!$G$53</f>
        <v>Co-Generation 1,000 - 4,999 kW</v>
      </c>
      <c r="AI1015" s="282" t="str">
        <f>'1.  LRAMVA Summary'!$H$53</f>
        <v>Large User</v>
      </c>
      <c r="AJ1015" s="282" t="str">
        <f>'1.  LRAMVA Summary'!$I$53</f>
        <v>Street Lighting</v>
      </c>
      <c r="AK1015" s="282" t="str">
        <f>'1.  LRAMVA Summary'!$J$53</f>
        <v>Sentinel Lighting</v>
      </c>
      <c r="AL1015" s="282" t="str">
        <f>'1.  LRAMVA Summary'!$K$53</f>
        <v>Unmetered Scattered Load</v>
      </c>
      <c r="AM1015" s="282" t="str">
        <f>'1.  LRAMVA Summary'!$L$53</f>
        <v/>
      </c>
      <c r="AN1015" s="282" t="str">
        <f>'1.  LRAMVA Summary'!$M$53</f>
        <v/>
      </c>
      <c r="AO1015" s="282" t="str">
        <f>'1.  LRAMVA Summary'!$N$53</f>
        <v/>
      </c>
      <c r="AP1015" s="282" t="str">
        <f>'1.  LRAMVA Summary'!$O$53</f>
        <v/>
      </c>
      <c r="AQ1015" s="282" t="str">
        <f>'1.  LRAMVA Summary'!$P$53</f>
        <v/>
      </c>
      <c r="AR1015" s="282" t="str">
        <f>'1.  LRAMVA Summary'!$Q$53</f>
        <v/>
      </c>
      <c r="AS1015" s="284" t="str">
        <f>'1.  LRAMVA Summary'!$R$53</f>
        <v>Total</v>
      </c>
    </row>
    <row r="1016" spans="1:45" ht="15" customHeight="1">
      <c r="A1016" s="521"/>
      <c r="B1016" s="507" t="s">
        <v>500</v>
      </c>
      <c r="C1016" s="286"/>
      <c r="D1016" s="286"/>
      <c r="E1016" s="286"/>
      <c r="F1016" s="286"/>
      <c r="G1016" s="286"/>
      <c r="H1016" s="286"/>
      <c r="I1016" s="286"/>
      <c r="J1016" s="286"/>
      <c r="K1016" s="286"/>
      <c r="L1016" s="286"/>
      <c r="M1016" s="286"/>
      <c r="N1016" s="286"/>
      <c r="O1016" s="286"/>
      <c r="P1016" s="286"/>
      <c r="Q1016" s="287"/>
      <c r="R1016" s="286"/>
      <c r="S1016" s="286"/>
      <c r="T1016" s="286"/>
      <c r="U1016" s="286"/>
      <c r="V1016" s="286"/>
      <c r="W1016" s="286"/>
      <c r="X1016" s="286"/>
      <c r="Y1016" s="286"/>
      <c r="Z1016" s="286"/>
      <c r="AA1016" s="286"/>
      <c r="AB1016" s="286"/>
      <c r="AC1016" s="286"/>
      <c r="AD1016" s="286"/>
      <c r="AE1016" s="288" t="str">
        <f>'1.  LRAMVA Summary'!$D$54</f>
        <v>kWh</v>
      </c>
      <c r="AF1016" s="288" t="str">
        <f>'1.  LRAMVA Summary'!$E$54</f>
        <v>kWh</v>
      </c>
      <c r="AG1016" s="288" t="str">
        <f>'1.  LRAMVA Summary'!$F$54</f>
        <v>kW</v>
      </c>
      <c r="AH1016" s="288" t="str">
        <f>'1.  LRAMVA Summary'!$G$54</f>
        <v>kW</v>
      </c>
      <c r="AI1016" s="288" t="str">
        <f>'1.  LRAMVA Summary'!$H$54</f>
        <v>kW</v>
      </c>
      <c r="AJ1016" s="288" t="str">
        <f>'1.  LRAMVA Summary'!$I$54</f>
        <v>kW</v>
      </c>
      <c r="AK1016" s="288" t="str">
        <f>'1.  LRAMVA Summary'!$J$54</f>
        <v>kW</v>
      </c>
      <c r="AL1016" s="288" t="str">
        <f>'1.  LRAMVA Summary'!$K$54</f>
        <v>kWh</v>
      </c>
      <c r="AM1016" s="288">
        <f>'1.  LRAMVA Summary'!$L$54</f>
        <v>0</v>
      </c>
      <c r="AN1016" s="288">
        <f>'1.  LRAMVA Summary'!$M$54</f>
        <v>0</v>
      </c>
      <c r="AO1016" s="288">
        <f>'1.  LRAMVA Summary'!$N$54</f>
        <v>0</v>
      </c>
      <c r="AP1016" s="288">
        <f>'1.  LRAMVA Summary'!$O$54</f>
        <v>0</v>
      </c>
      <c r="AQ1016" s="288">
        <f>'1.  LRAMVA Summary'!$P$54</f>
        <v>0</v>
      </c>
      <c r="AR1016" s="288">
        <f>'1.  LRAMVA Summary'!$Q$54</f>
        <v>0</v>
      </c>
      <c r="AS1016" s="289"/>
    </row>
    <row r="1017" spans="1:45" ht="15" customHeight="1" outlineLevel="1">
      <c r="A1017" s="521"/>
      <c r="B1017" s="493" t="s">
        <v>493</v>
      </c>
      <c r="C1017" s="286"/>
      <c r="D1017" s="286"/>
      <c r="E1017" s="286"/>
      <c r="F1017" s="286"/>
      <c r="G1017" s="286"/>
      <c r="H1017" s="286"/>
      <c r="I1017" s="286"/>
      <c r="J1017" s="286"/>
      <c r="K1017" s="286"/>
      <c r="L1017" s="286"/>
      <c r="M1017" s="286"/>
      <c r="N1017" s="286"/>
      <c r="O1017" s="286"/>
      <c r="P1017" s="286"/>
      <c r="Q1017" s="287"/>
      <c r="R1017" s="286"/>
      <c r="S1017" s="286"/>
      <c r="T1017" s="286"/>
      <c r="U1017" s="286"/>
      <c r="V1017" s="286"/>
      <c r="W1017" s="286"/>
      <c r="X1017" s="286"/>
      <c r="Y1017" s="286"/>
      <c r="Z1017" s="286"/>
      <c r="AA1017" s="286"/>
      <c r="AB1017" s="286"/>
      <c r="AC1017" s="286"/>
      <c r="AD1017" s="286"/>
      <c r="AE1017" s="288"/>
      <c r="AF1017" s="288"/>
      <c r="AG1017" s="288"/>
      <c r="AH1017" s="288"/>
      <c r="AI1017" s="288"/>
      <c r="AJ1017" s="288"/>
      <c r="AK1017" s="288"/>
      <c r="AL1017" s="288"/>
      <c r="AM1017" s="288"/>
      <c r="AN1017" s="288"/>
      <c r="AO1017" s="288"/>
      <c r="AP1017" s="288"/>
      <c r="AQ1017" s="288"/>
      <c r="AR1017" s="288"/>
      <c r="AS1017" s="289"/>
    </row>
    <row r="1018" spans="1:45" ht="15" customHeight="1" outlineLevel="1">
      <c r="A1018" s="521">
        <v>1</v>
      </c>
      <c r="B1018" s="424" t="s">
        <v>95</v>
      </c>
      <c r="C1018" s="288" t="s">
        <v>25</v>
      </c>
      <c r="D1018" s="292"/>
      <c r="E1018" s="292"/>
      <c r="F1018" s="292"/>
      <c r="G1018" s="292"/>
      <c r="H1018" s="292"/>
      <c r="I1018" s="292"/>
      <c r="J1018" s="292"/>
      <c r="K1018" s="292"/>
      <c r="L1018" s="292"/>
      <c r="M1018" s="292"/>
      <c r="N1018" s="292"/>
      <c r="O1018" s="292"/>
      <c r="P1018" s="292"/>
      <c r="Q1018" s="288"/>
      <c r="R1018" s="292"/>
      <c r="S1018" s="292"/>
      <c r="T1018" s="292"/>
      <c r="U1018" s="292"/>
      <c r="V1018" s="292"/>
      <c r="W1018" s="292"/>
      <c r="X1018" s="292"/>
      <c r="Y1018" s="292"/>
      <c r="Z1018" s="292"/>
      <c r="AA1018" s="292"/>
      <c r="AB1018" s="292"/>
      <c r="AC1018" s="292"/>
      <c r="AD1018" s="292"/>
      <c r="AE1018" s="411"/>
      <c r="AF1018" s="411"/>
      <c r="AG1018" s="411"/>
      <c r="AH1018" s="411"/>
      <c r="AI1018" s="411"/>
      <c r="AJ1018" s="411"/>
      <c r="AK1018" s="411"/>
      <c r="AL1018" s="406"/>
      <c r="AM1018" s="406"/>
      <c r="AN1018" s="406"/>
      <c r="AO1018" s="406"/>
      <c r="AP1018" s="406"/>
      <c r="AQ1018" s="406"/>
      <c r="AR1018" s="406"/>
      <c r="AS1018" s="293">
        <f>SUM(AE1018:AR1018)</f>
        <v>0</v>
      </c>
    </row>
    <row r="1019" spans="1:45" ht="15" customHeight="1" outlineLevel="1">
      <c r="A1019" s="521"/>
      <c r="B1019" s="291" t="s">
        <v>345</v>
      </c>
      <c r="C1019" s="288" t="s">
        <v>163</v>
      </c>
      <c r="D1019" s="292"/>
      <c r="E1019" s="292"/>
      <c r="F1019" s="292"/>
      <c r="G1019" s="292"/>
      <c r="H1019" s="292"/>
      <c r="I1019" s="292"/>
      <c r="J1019" s="292"/>
      <c r="K1019" s="292"/>
      <c r="L1019" s="292"/>
      <c r="M1019" s="292"/>
      <c r="N1019" s="292"/>
      <c r="O1019" s="292"/>
      <c r="P1019" s="292"/>
      <c r="Q1019" s="464"/>
      <c r="R1019" s="292"/>
      <c r="S1019" s="292"/>
      <c r="T1019" s="292"/>
      <c r="U1019" s="292"/>
      <c r="V1019" s="292"/>
      <c r="W1019" s="292"/>
      <c r="X1019" s="292"/>
      <c r="Y1019" s="292"/>
      <c r="Z1019" s="292"/>
      <c r="AA1019" s="292"/>
      <c r="AB1019" s="292"/>
      <c r="AC1019" s="292"/>
      <c r="AD1019" s="292"/>
      <c r="AE1019" s="407">
        <f>AE1018</f>
        <v>0</v>
      </c>
      <c r="AF1019" s="407">
        <f t="shared" ref="AF1019" si="2907">AF1018</f>
        <v>0</v>
      </c>
      <c r="AG1019" s="407">
        <f t="shared" ref="AG1019" si="2908">AG1018</f>
        <v>0</v>
      </c>
      <c r="AH1019" s="407">
        <f t="shared" ref="AH1019" si="2909">AH1018</f>
        <v>0</v>
      </c>
      <c r="AI1019" s="407">
        <f t="shared" ref="AI1019" si="2910">AI1018</f>
        <v>0</v>
      </c>
      <c r="AJ1019" s="407">
        <f t="shared" ref="AJ1019" si="2911">AJ1018</f>
        <v>0</v>
      </c>
      <c r="AK1019" s="407">
        <f t="shared" ref="AK1019" si="2912">AK1018</f>
        <v>0</v>
      </c>
      <c r="AL1019" s="407">
        <f t="shared" ref="AL1019" si="2913">AL1018</f>
        <v>0</v>
      </c>
      <c r="AM1019" s="407">
        <f t="shared" ref="AM1019" si="2914">AM1018</f>
        <v>0</v>
      </c>
      <c r="AN1019" s="407">
        <f t="shared" ref="AN1019" si="2915">AN1018</f>
        <v>0</v>
      </c>
      <c r="AO1019" s="407">
        <f t="shared" ref="AO1019" si="2916">AO1018</f>
        <v>0</v>
      </c>
      <c r="AP1019" s="407">
        <f t="shared" ref="AP1019" si="2917">AP1018</f>
        <v>0</v>
      </c>
      <c r="AQ1019" s="407">
        <f t="shared" ref="AQ1019" si="2918">AQ1018</f>
        <v>0</v>
      </c>
      <c r="AR1019" s="407">
        <f t="shared" ref="AR1019" si="2919">AR1018</f>
        <v>0</v>
      </c>
      <c r="AS1019" s="294"/>
    </row>
    <row r="1020" spans="1:45" ht="15" customHeight="1" outlineLevel="1">
      <c r="A1020" s="521"/>
      <c r="B1020" s="295"/>
      <c r="C1020" s="296"/>
      <c r="D1020" s="296"/>
      <c r="E1020" s="296"/>
      <c r="F1020" s="296"/>
      <c r="G1020" s="296"/>
      <c r="H1020" s="296"/>
      <c r="I1020" s="296"/>
      <c r="J1020" s="747"/>
      <c r="K1020" s="296"/>
      <c r="L1020" s="296"/>
      <c r="M1020" s="296"/>
      <c r="N1020" s="296"/>
      <c r="O1020" s="296"/>
      <c r="P1020" s="296"/>
      <c r="Q1020" s="297"/>
      <c r="R1020" s="296"/>
      <c r="S1020" s="296"/>
      <c r="T1020" s="296"/>
      <c r="U1020" s="296"/>
      <c r="V1020" s="296"/>
      <c r="W1020" s="296"/>
      <c r="X1020" s="296"/>
      <c r="Y1020" s="296"/>
      <c r="Z1020" s="296"/>
      <c r="AA1020" s="296"/>
      <c r="AB1020" s="296"/>
      <c r="AC1020" s="296"/>
      <c r="AD1020" s="296"/>
      <c r="AE1020" s="408"/>
      <c r="AF1020" s="409"/>
      <c r="AG1020" s="409"/>
      <c r="AH1020" s="409"/>
      <c r="AI1020" s="409"/>
      <c r="AJ1020" s="409"/>
      <c r="AK1020" s="409"/>
      <c r="AL1020" s="409"/>
      <c r="AM1020" s="409"/>
      <c r="AN1020" s="409"/>
      <c r="AO1020" s="409"/>
      <c r="AP1020" s="409"/>
      <c r="AQ1020" s="409"/>
      <c r="AR1020" s="409"/>
      <c r="AS1020" s="299"/>
    </row>
    <row r="1021" spans="1:45" ht="15" customHeight="1" outlineLevel="1">
      <c r="A1021" s="521">
        <v>2</v>
      </c>
      <c r="B1021" s="424" t="s">
        <v>96</v>
      </c>
      <c r="C1021" s="288" t="s">
        <v>25</v>
      </c>
      <c r="D1021" s="292"/>
      <c r="E1021" s="292"/>
      <c r="F1021" s="292"/>
      <c r="G1021" s="292"/>
      <c r="H1021" s="292"/>
      <c r="I1021" s="292"/>
      <c r="J1021" s="292"/>
      <c r="K1021" s="292"/>
      <c r="L1021" s="292"/>
      <c r="M1021" s="292"/>
      <c r="N1021" s="292"/>
      <c r="O1021" s="292"/>
      <c r="P1021" s="292"/>
      <c r="Q1021" s="288"/>
      <c r="R1021" s="292"/>
      <c r="S1021" s="292"/>
      <c r="T1021" s="292"/>
      <c r="U1021" s="292"/>
      <c r="V1021" s="292"/>
      <c r="W1021" s="292"/>
      <c r="X1021" s="292"/>
      <c r="Y1021" s="292"/>
      <c r="Z1021" s="292"/>
      <c r="AA1021" s="292"/>
      <c r="AB1021" s="292"/>
      <c r="AC1021" s="292"/>
      <c r="AD1021" s="292"/>
      <c r="AE1021" s="411"/>
      <c r="AF1021" s="411"/>
      <c r="AG1021" s="411"/>
      <c r="AH1021" s="411"/>
      <c r="AI1021" s="411"/>
      <c r="AJ1021" s="411"/>
      <c r="AK1021" s="411"/>
      <c r="AL1021" s="406"/>
      <c r="AM1021" s="406"/>
      <c r="AN1021" s="406"/>
      <c r="AO1021" s="406"/>
      <c r="AP1021" s="406"/>
      <c r="AQ1021" s="406"/>
      <c r="AR1021" s="406"/>
      <c r="AS1021" s="293">
        <f>SUM(AE1021:AR1021)</f>
        <v>0</v>
      </c>
    </row>
    <row r="1022" spans="1:45" ht="15" customHeight="1" outlineLevel="1">
      <c r="A1022" s="521"/>
      <c r="B1022" s="291" t="s">
        <v>345</v>
      </c>
      <c r="C1022" s="288" t="s">
        <v>163</v>
      </c>
      <c r="D1022" s="292"/>
      <c r="E1022" s="292"/>
      <c r="F1022" s="292"/>
      <c r="G1022" s="292"/>
      <c r="H1022" s="292"/>
      <c r="I1022" s="292"/>
      <c r="J1022" s="292"/>
      <c r="K1022" s="292"/>
      <c r="L1022" s="292"/>
      <c r="M1022" s="292"/>
      <c r="N1022" s="292"/>
      <c r="O1022" s="292"/>
      <c r="P1022" s="292"/>
      <c r="Q1022" s="464"/>
      <c r="R1022" s="292"/>
      <c r="S1022" s="292"/>
      <c r="T1022" s="292"/>
      <c r="U1022" s="292"/>
      <c r="V1022" s="292"/>
      <c r="W1022" s="292"/>
      <c r="X1022" s="292"/>
      <c r="Y1022" s="292"/>
      <c r="Z1022" s="292"/>
      <c r="AA1022" s="292"/>
      <c r="AB1022" s="292"/>
      <c r="AC1022" s="292"/>
      <c r="AD1022" s="292"/>
      <c r="AE1022" s="407">
        <f>AE1021</f>
        <v>0</v>
      </c>
      <c r="AF1022" s="407">
        <f t="shared" ref="AF1022" si="2920">AF1021</f>
        <v>0</v>
      </c>
      <c r="AG1022" s="407">
        <f t="shared" ref="AG1022" si="2921">AG1021</f>
        <v>0</v>
      </c>
      <c r="AH1022" s="407">
        <f t="shared" ref="AH1022" si="2922">AH1021</f>
        <v>0</v>
      </c>
      <c r="AI1022" s="407">
        <f t="shared" ref="AI1022" si="2923">AI1021</f>
        <v>0</v>
      </c>
      <c r="AJ1022" s="407">
        <f t="shared" ref="AJ1022" si="2924">AJ1021</f>
        <v>0</v>
      </c>
      <c r="AK1022" s="407">
        <f t="shared" ref="AK1022" si="2925">AK1021</f>
        <v>0</v>
      </c>
      <c r="AL1022" s="407">
        <f t="shared" ref="AL1022" si="2926">AL1021</f>
        <v>0</v>
      </c>
      <c r="AM1022" s="407">
        <f t="shared" ref="AM1022" si="2927">AM1021</f>
        <v>0</v>
      </c>
      <c r="AN1022" s="407">
        <f t="shared" ref="AN1022" si="2928">AN1021</f>
        <v>0</v>
      </c>
      <c r="AO1022" s="407">
        <f t="shared" ref="AO1022" si="2929">AO1021</f>
        <v>0</v>
      </c>
      <c r="AP1022" s="407">
        <f t="shared" ref="AP1022" si="2930">AP1021</f>
        <v>0</v>
      </c>
      <c r="AQ1022" s="407">
        <f t="shared" ref="AQ1022" si="2931">AQ1021</f>
        <v>0</v>
      </c>
      <c r="AR1022" s="407">
        <f t="shared" ref="AR1022" si="2932">AR1021</f>
        <v>0</v>
      </c>
      <c r="AS1022" s="294"/>
    </row>
    <row r="1023" spans="1:45" ht="15" customHeight="1" outlineLevel="1">
      <c r="A1023" s="521"/>
      <c r="B1023" s="295"/>
      <c r="C1023" s="296"/>
      <c r="D1023" s="301"/>
      <c r="E1023" s="301"/>
      <c r="F1023" s="301"/>
      <c r="G1023" s="301"/>
      <c r="H1023" s="301"/>
      <c r="I1023" s="301"/>
      <c r="J1023" s="301"/>
      <c r="K1023" s="301"/>
      <c r="L1023" s="301"/>
      <c r="M1023" s="301"/>
      <c r="N1023" s="301"/>
      <c r="O1023" s="301"/>
      <c r="P1023" s="301"/>
      <c r="Q1023" s="297"/>
      <c r="R1023" s="301"/>
      <c r="S1023" s="301"/>
      <c r="T1023" s="301"/>
      <c r="U1023" s="301"/>
      <c r="V1023" s="301"/>
      <c r="W1023" s="301"/>
      <c r="X1023" s="301"/>
      <c r="Y1023" s="301"/>
      <c r="Z1023" s="301"/>
      <c r="AA1023" s="301"/>
      <c r="AB1023" s="301"/>
      <c r="AC1023" s="301"/>
      <c r="AD1023" s="301"/>
      <c r="AE1023" s="408"/>
      <c r="AF1023" s="409"/>
      <c r="AG1023" s="409"/>
      <c r="AH1023" s="409"/>
      <c r="AI1023" s="409"/>
      <c r="AJ1023" s="409"/>
      <c r="AK1023" s="409"/>
      <c r="AL1023" s="409"/>
      <c r="AM1023" s="409"/>
      <c r="AN1023" s="409"/>
      <c r="AO1023" s="409"/>
      <c r="AP1023" s="409"/>
      <c r="AQ1023" s="409"/>
      <c r="AR1023" s="409"/>
      <c r="AS1023" s="299"/>
    </row>
    <row r="1024" spans="1:45" ht="15" customHeight="1" outlineLevel="1">
      <c r="A1024" s="521">
        <v>3</v>
      </c>
      <c r="B1024" s="424" t="s">
        <v>97</v>
      </c>
      <c r="C1024" s="288" t="s">
        <v>25</v>
      </c>
      <c r="D1024" s="292"/>
      <c r="E1024" s="292"/>
      <c r="F1024" s="292"/>
      <c r="G1024" s="292"/>
      <c r="H1024" s="292"/>
      <c r="I1024" s="292"/>
      <c r="J1024" s="292"/>
      <c r="K1024" s="292"/>
      <c r="L1024" s="292"/>
      <c r="M1024" s="292"/>
      <c r="N1024" s="292"/>
      <c r="O1024" s="292"/>
      <c r="P1024" s="292"/>
      <c r="Q1024" s="288"/>
      <c r="R1024" s="292"/>
      <c r="S1024" s="292"/>
      <c r="T1024" s="292"/>
      <c r="U1024" s="292"/>
      <c r="V1024" s="292"/>
      <c r="W1024" s="292"/>
      <c r="X1024" s="292"/>
      <c r="Y1024" s="292"/>
      <c r="Z1024" s="292"/>
      <c r="AA1024" s="292"/>
      <c r="AB1024" s="292"/>
      <c r="AC1024" s="292"/>
      <c r="AD1024" s="292"/>
      <c r="AE1024" s="411"/>
      <c r="AF1024" s="411"/>
      <c r="AG1024" s="411"/>
      <c r="AH1024" s="411"/>
      <c r="AI1024" s="411"/>
      <c r="AJ1024" s="411"/>
      <c r="AK1024" s="411"/>
      <c r="AL1024" s="406"/>
      <c r="AM1024" s="406"/>
      <c r="AN1024" s="406"/>
      <c r="AO1024" s="406"/>
      <c r="AP1024" s="406"/>
      <c r="AQ1024" s="406"/>
      <c r="AR1024" s="406"/>
      <c r="AS1024" s="293">
        <f>SUM(AE1024:AR1024)</f>
        <v>0</v>
      </c>
    </row>
    <row r="1025" spans="1:45" ht="15" customHeight="1" outlineLevel="1">
      <c r="A1025" s="521"/>
      <c r="B1025" s="291" t="s">
        <v>345</v>
      </c>
      <c r="C1025" s="288" t="s">
        <v>163</v>
      </c>
      <c r="D1025" s="292"/>
      <c r="E1025" s="292"/>
      <c r="F1025" s="292"/>
      <c r="G1025" s="292"/>
      <c r="H1025" s="292"/>
      <c r="I1025" s="292"/>
      <c r="J1025" s="292"/>
      <c r="K1025" s="292"/>
      <c r="L1025" s="292"/>
      <c r="M1025" s="292"/>
      <c r="N1025" s="292"/>
      <c r="O1025" s="292"/>
      <c r="P1025" s="292"/>
      <c r="Q1025" s="464"/>
      <c r="R1025" s="292"/>
      <c r="S1025" s="292"/>
      <c r="T1025" s="292"/>
      <c r="U1025" s="292"/>
      <c r="V1025" s="292"/>
      <c r="W1025" s="292"/>
      <c r="X1025" s="292"/>
      <c r="Y1025" s="292"/>
      <c r="Z1025" s="292"/>
      <c r="AA1025" s="292"/>
      <c r="AB1025" s="292"/>
      <c r="AC1025" s="292"/>
      <c r="AD1025" s="292"/>
      <c r="AE1025" s="407">
        <f>AE1024</f>
        <v>0</v>
      </c>
      <c r="AF1025" s="407">
        <f t="shared" ref="AF1025" si="2933">AF1024</f>
        <v>0</v>
      </c>
      <c r="AG1025" s="407">
        <f t="shared" ref="AG1025" si="2934">AG1024</f>
        <v>0</v>
      </c>
      <c r="AH1025" s="407">
        <f t="shared" ref="AH1025" si="2935">AH1024</f>
        <v>0</v>
      </c>
      <c r="AI1025" s="407">
        <f t="shared" ref="AI1025" si="2936">AI1024</f>
        <v>0</v>
      </c>
      <c r="AJ1025" s="407">
        <f t="shared" ref="AJ1025" si="2937">AJ1024</f>
        <v>0</v>
      </c>
      <c r="AK1025" s="407">
        <f t="shared" ref="AK1025" si="2938">AK1024</f>
        <v>0</v>
      </c>
      <c r="AL1025" s="407">
        <f t="shared" ref="AL1025" si="2939">AL1024</f>
        <v>0</v>
      </c>
      <c r="AM1025" s="407">
        <f t="shared" ref="AM1025" si="2940">AM1024</f>
        <v>0</v>
      </c>
      <c r="AN1025" s="407">
        <f t="shared" ref="AN1025" si="2941">AN1024</f>
        <v>0</v>
      </c>
      <c r="AO1025" s="407">
        <f t="shared" ref="AO1025" si="2942">AO1024</f>
        <v>0</v>
      </c>
      <c r="AP1025" s="407">
        <f t="shared" ref="AP1025" si="2943">AP1024</f>
        <v>0</v>
      </c>
      <c r="AQ1025" s="407">
        <f t="shared" ref="AQ1025" si="2944">AQ1024</f>
        <v>0</v>
      </c>
      <c r="AR1025" s="407">
        <f t="shared" ref="AR1025" si="2945">AR1024</f>
        <v>0</v>
      </c>
      <c r="AS1025" s="294"/>
    </row>
    <row r="1026" spans="1:45" ht="15" customHeight="1" outlineLevel="1">
      <c r="A1026" s="521"/>
      <c r="B1026" s="291"/>
      <c r="C1026" s="302"/>
      <c r="D1026" s="288"/>
      <c r="E1026" s="288"/>
      <c r="F1026" s="288"/>
      <c r="G1026" s="288"/>
      <c r="H1026" s="288"/>
      <c r="I1026" s="288"/>
      <c r="J1026" s="288"/>
      <c r="K1026" s="288"/>
      <c r="L1026" s="288"/>
      <c r="M1026" s="288"/>
      <c r="N1026" s="288"/>
      <c r="O1026" s="288"/>
      <c r="P1026" s="288"/>
      <c r="Q1026" s="288"/>
      <c r="R1026" s="288"/>
      <c r="S1026" s="288"/>
      <c r="T1026" s="288"/>
      <c r="U1026" s="288"/>
      <c r="V1026" s="288"/>
      <c r="W1026" s="288"/>
      <c r="X1026" s="288"/>
      <c r="Y1026" s="288"/>
      <c r="Z1026" s="288"/>
      <c r="AA1026" s="288"/>
      <c r="AB1026" s="288"/>
      <c r="AC1026" s="288"/>
      <c r="AD1026" s="288"/>
      <c r="AE1026" s="408"/>
      <c r="AF1026" s="408"/>
      <c r="AG1026" s="408"/>
      <c r="AH1026" s="408"/>
      <c r="AI1026" s="408"/>
      <c r="AJ1026" s="408"/>
      <c r="AK1026" s="408"/>
      <c r="AL1026" s="408"/>
      <c r="AM1026" s="408"/>
      <c r="AN1026" s="408"/>
      <c r="AO1026" s="408"/>
      <c r="AP1026" s="408"/>
      <c r="AQ1026" s="408"/>
      <c r="AR1026" s="408"/>
      <c r="AS1026" s="303"/>
    </row>
    <row r="1027" spans="1:45" ht="15" customHeight="1" outlineLevel="1">
      <c r="A1027" s="521">
        <v>4</v>
      </c>
      <c r="B1027" s="509" t="s">
        <v>655</v>
      </c>
      <c r="C1027" s="288" t="s">
        <v>25</v>
      </c>
      <c r="D1027" s="292"/>
      <c r="E1027" s="292"/>
      <c r="F1027" s="292"/>
      <c r="G1027" s="292"/>
      <c r="H1027" s="292"/>
      <c r="I1027" s="292"/>
      <c r="J1027" s="292"/>
      <c r="K1027" s="292"/>
      <c r="L1027" s="292"/>
      <c r="M1027" s="292"/>
      <c r="N1027" s="292"/>
      <c r="O1027" s="292"/>
      <c r="P1027" s="292"/>
      <c r="Q1027" s="288"/>
      <c r="R1027" s="292"/>
      <c r="S1027" s="292"/>
      <c r="T1027" s="292"/>
      <c r="U1027" s="292"/>
      <c r="V1027" s="292"/>
      <c r="W1027" s="292"/>
      <c r="X1027" s="292"/>
      <c r="Y1027" s="292"/>
      <c r="Z1027" s="292"/>
      <c r="AA1027" s="292"/>
      <c r="AB1027" s="292"/>
      <c r="AC1027" s="292"/>
      <c r="AD1027" s="292"/>
      <c r="AE1027" s="411"/>
      <c r="AF1027" s="411"/>
      <c r="AG1027" s="411"/>
      <c r="AH1027" s="411"/>
      <c r="AI1027" s="411"/>
      <c r="AJ1027" s="411"/>
      <c r="AK1027" s="411"/>
      <c r="AL1027" s="406"/>
      <c r="AM1027" s="406"/>
      <c r="AN1027" s="406"/>
      <c r="AO1027" s="406"/>
      <c r="AP1027" s="406"/>
      <c r="AQ1027" s="406"/>
      <c r="AR1027" s="406"/>
      <c r="AS1027" s="293">
        <f>SUM(AE1027:AR1027)</f>
        <v>0</v>
      </c>
    </row>
    <row r="1028" spans="1:45" ht="15" customHeight="1" outlineLevel="1">
      <c r="A1028" s="521"/>
      <c r="B1028" s="291" t="s">
        <v>345</v>
      </c>
      <c r="C1028" s="288" t="s">
        <v>163</v>
      </c>
      <c r="D1028" s="292"/>
      <c r="E1028" s="292"/>
      <c r="F1028" s="292"/>
      <c r="G1028" s="292"/>
      <c r="H1028" s="292"/>
      <c r="I1028" s="292"/>
      <c r="J1028" s="292"/>
      <c r="K1028" s="292"/>
      <c r="L1028" s="292"/>
      <c r="M1028" s="292"/>
      <c r="N1028" s="292"/>
      <c r="O1028" s="292"/>
      <c r="P1028" s="292"/>
      <c r="Q1028" s="464"/>
      <c r="R1028" s="292"/>
      <c r="S1028" s="292"/>
      <c r="T1028" s="292"/>
      <c r="U1028" s="292"/>
      <c r="V1028" s="292"/>
      <c r="W1028" s="292"/>
      <c r="X1028" s="292"/>
      <c r="Y1028" s="292"/>
      <c r="Z1028" s="292"/>
      <c r="AA1028" s="292"/>
      <c r="AB1028" s="292"/>
      <c r="AC1028" s="292"/>
      <c r="AD1028" s="292"/>
      <c r="AE1028" s="407">
        <f>AE1027</f>
        <v>0</v>
      </c>
      <c r="AF1028" s="407">
        <f t="shared" ref="AF1028" si="2946">AF1027</f>
        <v>0</v>
      </c>
      <c r="AG1028" s="407">
        <f t="shared" ref="AG1028" si="2947">AG1027</f>
        <v>0</v>
      </c>
      <c r="AH1028" s="407">
        <f t="shared" ref="AH1028" si="2948">AH1027</f>
        <v>0</v>
      </c>
      <c r="AI1028" s="407">
        <f t="shared" ref="AI1028" si="2949">AI1027</f>
        <v>0</v>
      </c>
      <c r="AJ1028" s="407">
        <f t="shared" ref="AJ1028" si="2950">AJ1027</f>
        <v>0</v>
      </c>
      <c r="AK1028" s="407">
        <f t="shared" ref="AK1028" si="2951">AK1027</f>
        <v>0</v>
      </c>
      <c r="AL1028" s="407">
        <f t="shared" ref="AL1028" si="2952">AL1027</f>
        <v>0</v>
      </c>
      <c r="AM1028" s="407">
        <f t="shared" ref="AM1028" si="2953">AM1027</f>
        <v>0</v>
      </c>
      <c r="AN1028" s="407">
        <f t="shared" ref="AN1028" si="2954">AN1027</f>
        <v>0</v>
      </c>
      <c r="AO1028" s="407">
        <f t="shared" ref="AO1028" si="2955">AO1027</f>
        <v>0</v>
      </c>
      <c r="AP1028" s="407">
        <f t="shared" ref="AP1028" si="2956">AP1027</f>
        <v>0</v>
      </c>
      <c r="AQ1028" s="407">
        <f t="shared" ref="AQ1028" si="2957">AQ1027</f>
        <v>0</v>
      </c>
      <c r="AR1028" s="407">
        <f t="shared" ref="AR1028" si="2958">AR1027</f>
        <v>0</v>
      </c>
      <c r="AS1028" s="294"/>
    </row>
    <row r="1029" spans="1:45" ht="15" customHeight="1" outlineLevel="1">
      <c r="A1029" s="521"/>
      <c r="B1029" s="291"/>
      <c r="C1029" s="302"/>
      <c r="D1029" s="301"/>
      <c r="E1029" s="301"/>
      <c r="F1029" s="301"/>
      <c r="G1029" s="301"/>
      <c r="H1029" s="301"/>
      <c r="I1029" s="301"/>
      <c r="J1029" s="301"/>
      <c r="K1029" s="301"/>
      <c r="L1029" s="301"/>
      <c r="M1029" s="301"/>
      <c r="N1029" s="301"/>
      <c r="O1029" s="301"/>
      <c r="P1029" s="301"/>
      <c r="Q1029" s="288"/>
      <c r="R1029" s="301"/>
      <c r="S1029" s="301"/>
      <c r="T1029" s="301"/>
      <c r="U1029" s="301"/>
      <c r="V1029" s="301"/>
      <c r="W1029" s="301"/>
      <c r="X1029" s="301"/>
      <c r="Y1029" s="301"/>
      <c r="Z1029" s="301"/>
      <c r="AA1029" s="301"/>
      <c r="AB1029" s="301"/>
      <c r="AC1029" s="301"/>
      <c r="AD1029" s="301"/>
      <c r="AE1029" s="408"/>
      <c r="AF1029" s="408"/>
      <c r="AG1029" s="408"/>
      <c r="AH1029" s="408"/>
      <c r="AI1029" s="408"/>
      <c r="AJ1029" s="408"/>
      <c r="AK1029" s="408"/>
      <c r="AL1029" s="408"/>
      <c r="AM1029" s="408"/>
      <c r="AN1029" s="408"/>
      <c r="AO1029" s="408"/>
      <c r="AP1029" s="408"/>
      <c r="AQ1029" s="408"/>
      <c r="AR1029" s="408"/>
      <c r="AS1029" s="303"/>
    </row>
    <row r="1030" spans="1:45" ht="15" customHeight="1" outlineLevel="1">
      <c r="A1030" s="521">
        <v>5</v>
      </c>
      <c r="B1030" s="424" t="s">
        <v>98</v>
      </c>
      <c r="C1030" s="288" t="s">
        <v>25</v>
      </c>
      <c r="D1030" s="292"/>
      <c r="E1030" s="292"/>
      <c r="F1030" s="292"/>
      <c r="G1030" s="292"/>
      <c r="H1030" s="292"/>
      <c r="I1030" s="292"/>
      <c r="J1030" s="292"/>
      <c r="K1030" s="292"/>
      <c r="L1030" s="292"/>
      <c r="M1030" s="292"/>
      <c r="N1030" s="292"/>
      <c r="O1030" s="292"/>
      <c r="P1030" s="292"/>
      <c r="Q1030" s="288"/>
      <c r="R1030" s="292"/>
      <c r="S1030" s="292"/>
      <c r="T1030" s="292"/>
      <c r="U1030" s="292"/>
      <c r="V1030" s="292"/>
      <c r="W1030" s="292"/>
      <c r="X1030" s="292"/>
      <c r="Y1030" s="292"/>
      <c r="Z1030" s="292"/>
      <c r="AA1030" s="292"/>
      <c r="AB1030" s="292"/>
      <c r="AC1030" s="292"/>
      <c r="AD1030" s="292"/>
      <c r="AE1030" s="411"/>
      <c r="AF1030" s="411"/>
      <c r="AG1030" s="411"/>
      <c r="AH1030" s="411"/>
      <c r="AI1030" s="411"/>
      <c r="AJ1030" s="411"/>
      <c r="AK1030" s="411"/>
      <c r="AL1030" s="406"/>
      <c r="AM1030" s="406"/>
      <c r="AN1030" s="406"/>
      <c r="AO1030" s="406"/>
      <c r="AP1030" s="406"/>
      <c r="AQ1030" s="406"/>
      <c r="AR1030" s="406"/>
      <c r="AS1030" s="293">
        <f>SUM(AE1030:AR1030)</f>
        <v>0</v>
      </c>
    </row>
    <row r="1031" spans="1:45" ht="15" customHeight="1" outlineLevel="1">
      <c r="A1031" s="521"/>
      <c r="B1031" s="291" t="s">
        <v>345</v>
      </c>
      <c r="C1031" s="288" t="s">
        <v>163</v>
      </c>
      <c r="D1031" s="292"/>
      <c r="E1031" s="292"/>
      <c r="F1031" s="292"/>
      <c r="G1031" s="292"/>
      <c r="H1031" s="292"/>
      <c r="I1031" s="292"/>
      <c r="J1031" s="292"/>
      <c r="K1031" s="292"/>
      <c r="L1031" s="292"/>
      <c r="M1031" s="292"/>
      <c r="N1031" s="292"/>
      <c r="O1031" s="292"/>
      <c r="P1031" s="292"/>
      <c r="Q1031" s="464"/>
      <c r="R1031" s="292"/>
      <c r="S1031" s="292"/>
      <c r="T1031" s="292"/>
      <c r="U1031" s="292"/>
      <c r="V1031" s="292"/>
      <c r="W1031" s="292"/>
      <c r="X1031" s="292"/>
      <c r="Y1031" s="292"/>
      <c r="Z1031" s="292"/>
      <c r="AA1031" s="292"/>
      <c r="AB1031" s="292"/>
      <c r="AC1031" s="292"/>
      <c r="AD1031" s="292"/>
      <c r="AE1031" s="407">
        <f>AE1030</f>
        <v>0</v>
      </c>
      <c r="AF1031" s="407">
        <f t="shared" ref="AF1031" si="2959">AF1030</f>
        <v>0</v>
      </c>
      <c r="AG1031" s="407">
        <f t="shared" ref="AG1031" si="2960">AG1030</f>
        <v>0</v>
      </c>
      <c r="AH1031" s="407">
        <f t="shared" ref="AH1031" si="2961">AH1030</f>
        <v>0</v>
      </c>
      <c r="AI1031" s="407">
        <f t="shared" ref="AI1031" si="2962">AI1030</f>
        <v>0</v>
      </c>
      <c r="AJ1031" s="407">
        <f t="shared" ref="AJ1031" si="2963">AJ1030</f>
        <v>0</v>
      </c>
      <c r="AK1031" s="407">
        <f t="shared" ref="AK1031" si="2964">AK1030</f>
        <v>0</v>
      </c>
      <c r="AL1031" s="407">
        <f t="shared" ref="AL1031" si="2965">AL1030</f>
        <v>0</v>
      </c>
      <c r="AM1031" s="407">
        <f t="shared" ref="AM1031" si="2966">AM1030</f>
        <v>0</v>
      </c>
      <c r="AN1031" s="407">
        <f t="shared" ref="AN1031" si="2967">AN1030</f>
        <v>0</v>
      </c>
      <c r="AO1031" s="407">
        <f t="shared" ref="AO1031" si="2968">AO1030</f>
        <v>0</v>
      </c>
      <c r="AP1031" s="407">
        <f t="shared" ref="AP1031" si="2969">AP1030</f>
        <v>0</v>
      </c>
      <c r="AQ1031" s="407">
        <f t="shared" ref="AQ1031" si="2970">AQ1030</f>
        <v>0</v>
      </c>
      <c r="AR1031" s="407">
        <f t="shared" ref="AR1031" si="2971">AR1030</f>
        <v>0</v>
      </c>
      <c r="AS1031" s="294"/>
    </row>
    <row r="1032" spans="1:45" ht="15" customHeight="1" outlineLevel="1">
      <c r="A1032" s="521"/>
      <c r="B1032" s="291"/>
      <c r="C1032" s="288"/>
      <c r="D1032" s="288"/>
      <c r="E1032" s="288"/>
      <c r="F1032" s="288"/>
      <c r="G1032" s="288"/>
      <c r="H1032" s="288"/>
      <c r="I1032" s="288"/>
      <c r="J1032" s="288"/>
      <c r="K1032" s="288"/>
      <c r="L1032" s="288"/>
      <c r="M1032" s="288"/>
      <c r="N1032" s="288"/>
      <c r="O1032" s="288"/>
      <c r="P1032" s="288"/>
      <c r="Q1032" s="288"/>
      <c r="R1032" s="288"/>
      <c r="S1032" s="288"/>
      <c r="T1032" s="288"/>
      <c r="U1032" s="288"/>
      <c r="V1032" s="288"/>
      <c r="W1032" s="288"/>
      <c r="X1032" s="288"/>
      <c r="Y1032" s="288"/>
      <c r="Z1032" s="288"/>
      <c r="AA1032" s="288"/>
      <c r="AB1032" s="288"/>
      <c r="AC1032" s="288"/>
      <c r="AD1032" s="288"/>
      <c r="AE1032" s="418"/>
      <c r="AF1032" s="419"/>
      <c r="AG1032" s="419"/>
      <c r="AH1032" s="419"/>
      <c r="AI1032" s="419"/>
      <c r="AJ1032" s="419"/>
      <c r="AK1032" s="419"/>
      <c r="AL1032" s="419"/>
      <c r="AM1032" s="419"/>
      <c r="AN1032" s="419"/>
      <c r="AO1032" s="419"/>
      <c r="AP1032" s="419"/>
      <c r="AQ1032" s="419"/>
      <c r="AR1032" s="419"/>
      <c r="AS1032" s="294"/>
    </row>
    <row r="1033" spans="1:45" ht="15.5" outlineLevel="1">
      <c r="A1033" s="521"/>
      <c r="B1033" s="316" t="s">
        <v>494</v>
      </c>
      <c r="C1033" s="286"/>
      <c r="D1033" s="286"/>
      <c r="E1033" s="286"/>
      <c r="F1033" s="286"/>
      <c r="G1033" s="286"/>
      <c r="H1033" s="286"/>
      <c r="I1033" s="286"/>
      <c r="J1033" s="286"/>
      <c r="K1033" s="286"/>
      <c r="L1033" s="286"/>
      <c r="M1033" s="286"/>
      <c r="N1033" s="286"/>
      <c r="O1033" s="286"/>
      <c r="P1033" s="286"/>
      <c r="Q1033" s="287"/>
      <c r="R1033" s="286"/>
      <c r="S1033" s="286"/>
      <c r="T1033" s="286"/>
      <c r="U1033" s="286"/>
      <c r="V1033" s="286"/>
      <c r="W1033" s="286"/>
      <c r="X1033" s="286"/>
      <c r="Y1033" s="286"/>
      <c r="Z1033" s="286"/>
      <c r="AA1033" s="286"/>
      <c r="AB1033" s="286"/>
      <c r="AC1033" s="286"/>
      <c r="AD1033" s="286"/>
      <c r="AE1033" s="410"/>
      <c r="AF1033" s="410"/>
      <c r="AG1033" s="410"/>
      <c r="AH1033" s="410"/>
      <c r="AI1033" s="410"/>
      <c r="AJ1033" s="410"/>
      <c r="AK1033" s="410"/>
      <c r="AL1033" s="410"/>
      <c r="AM1033" s="410"/>
      <c r="AN1033" s="410"/>
      <c r="AO1033" s="410"/>
      <c r="AP1033" s="410"/>
      <c r="AQ1033" s="410"/>
      <c r="AR1033" s="410"/>
      <c r="AS1033" s="289"/>
    </row>
    <row r="1034" spans="1:45" ht="15" customHeight="1" outlineLevel="1">
      <c r="A1034" s="521">
        <v>6</v>
      </c>
      <c r="B1034" s="424" t="s">
        <v>99</v>
      </c>
      <c r="C1034" s="288" t="s">
        <v>25</v>
      </c>
      <c r="D1034" s="292"/>
      <c r="E1034" s="292"/>
      <c r="F1034" s="292"/>
      <c r="G1034" s="292"/>
      <c r="H1034" s="292"/>
      <c r="I1034" s="292"/>
      <c r="J1034" s="292"/>
      <c r="K1034" s="292"/>
      <c r="L1034" s="292"/>
      <c r="M1034" s="292"/>
      <c r="N1034" s="292"/>
      <c r="O1034" s="292"/>
      <c r="P1034" s="292"/>
      <c r="Q1034" s="292">
        <v>12</v>
      </c>
      <c r="R1034" s="292"/>
      <c r="S1034" s="292"/>
      <c r="T1034" s="292"/>
      <c r="U1034" s="292"/>
      <c r="V1034" s="292"/>
      <c r="W1034" s="292"/>
      <c r="X1034" s="292"/>
      <c r="Y1034" s="292"/>
      <c r="Z1034" s="292"/>
      <c r="AA1034" s="292"/>
      <c r="AB1034" s="292"/>
      <c r="AC1034" s="292"/>
      <c r="AD1034" s="292"/>
      <c r="AE1034" s="411"/>
      <c r="AF1034" s="411"/>
      <c r="AG1034" s="411"/>
      <c r="AH1034" s="411"/>
      <c r="AI1034" s="411"/>
      <c r="AJ1034" s="411"/>
      <c r="AK1034" s="411"/>
      <c r="AL1034" s="411"/>
      <c r="AM1034" s="411"/>
      <c r="AN1034" s="411"/>
      <c r="AO1034" s="411"/>
      <c r="AP1034" s="411"/>
      <c r="AQ1034" s="411"/>
      <c r="AR1034" s="411"/>
      <c r="AS1034" s="293">
        <f>SUM(AE1034:AR1034)</f>
        <v>0</v>
      </c>
    </row>
    <row r="1035" spans="1:45" ht="15" customHeight="1" outlineLevel="1">
      <c r="A1035" s="521"/>
      <c r="B1035" s="291" t="s">
        <v>345</v>
      </c>
      <c r="C1035" s="288" t="s">
        <v>163</v>
      </c>
      <c r="D1035" s="292"/>
      <c r="E1035" s="292"/>
      <c r="F1035" s="292"/>
      <c r="G1035" s="292"/>
      <c r="H1035" s="292"/>
      <c r="I1035" s="292"/>
      <c r="J1035" s="292"/>
      <c r="K1035" s="292"/>
      <c r="L1035" s="292"/>
      <c r="M1035" s="292"/>
      <c r="N1035" s="292"/>
      <c r="O1035" s="292"/>
      <c r="P1035" s="292"/>
      <c r="Q1035" s="292">
        <f>Q1034</f>
        <v>12</v>
      </c>
      <c r="R1035" s="292"/>
      <c r="S1035" s="292"/>
      <c r="T1035" s="292"/>
      <c r="U1035" s="292"/>
      <c r="V1035" s="292"/>
      <c r="W1035" s="292"/>
      <c r="X1035" s="292"/>
      <c r="Y1035" s="292"/>
      <c r="Z1035" s="292"/>
      <c r="AA1035" s="292"/>
      <c r="AB1035" s="292"/>
      <c r="AC1035" s="292"/>
      <c r="AD1035" s="292"/>
      <c r="AE1035" s="407">
        <f>AE1034</f>
        <v>0</v>
      </c>
      <c r="AF1035" s="407">
        <f t="shared" ref="AF1035" si="2972">AF1034</f>
        <v>0</v>
      </c>
      <c r="AG1035" s="407">
        <f t="shared" ref="AG1035" si="2973">AG1034</f>
        <v>0</v>
      </c>
      <c r="AH1035" s="407">
        <f t="shared" ref="AH1035" si="2974">AH1034</f>
        <v>0</v>
      </c>
      <c r="AI1035" s="407">
        <f t="shared" ref="AI1035" si="2975">AI1034</f>
        <v>0</v>
      </c>
      <c r="AJ1035" s="407">
        <f t="shared" ref="AJ1035" si="2976">AJ1034</f>
        <v>0</v>
      </c>
      <c r="AK1035" s="407">
        <f t="shared" ref="AK1035" si="2977">AK1034</f>
        <v>0</v>
      </c>
      <c r="AL1035" s="407">
        <f t="shared" ref="AL1035" si="2978">AL1034</f>
        <v>0</v>
      </c>
      <c r="AM1035" s="407">
        <f t="shared" ref="AM1035" si="2979">AM1034</f>
        <v>0</v>
      </c>
      <c r="AN1035" s="407">
        <f t="shared" ref="AN1035" si="2980">AN1034</f>
        <v>0</v>
      </c>
      <c r="AO1035" s="407">
        <f t="shared" ref="AO1035" si="2981">AO1034</f>
        <v>0</v>
      </c>
      <c r="AP1035" s="407">
        <f t="shared" ref="AP1035" si="2982">AP1034</f>
        <v>0</v>
      </c>
      <c r="AQ1035" s="407">
        <f t="shared" ref="AQ1035" si="2983">AQ1034</f>
        <v>0</v>
      </c>
      <c r="AR1035" s="407">
        <f t="shared" ref="AR1035" si="2984">AR1034</f>
        <v>0</v>
      </c>
      <c r="AS1035" s="308"/>
    </row>
    <row r="1036" spans="1:45" ht="15" customHeight="1" outlineLevel="1">
      <c r="A1036" s="521"/>
      <c r="B1036" s="307"/>
      <c r="C1036" s="309"/>
      <c r="D1036" s="288"/>
      <c r="E1036" s="288"/>
      <c r="F1036" s="288"/>
      <c r="G1036" s="288"/>
      <c r="H1036" s="288"/>
      <c r="I1036" s="288"/>
      <c r="J1036" s="288"/>
      <c r="K1036" s="288"/>
      <c r="L1036" s="288"/>
      <c r="M1036" s="288"/>
      <c r="N1036" s="288"/>
      <c r="O1036" s="288"/>
      <c r="P1036" s="288"/>
      <c r="Q1036" s="288"/>
      <c r="R1036" s="288"/>
      <c r="S1036" s="288"/>
      <c r="T1036" s="288"/>
      <c r="U1036" s="288"/>
      <c r="V1036" s="288"/>
      <c r="W1036" s="288"/>
      <c r="X1036" s="288"/>
      <c r="Y1036" s="288"/>
      <c r="Z1036" s="288"/>
      <c r="AA1036" s="288"/>
      <c r="AB1036" s="288"/>
      <c r="AC1036" s="288"/>
      <c r="AD1036" s="288"/>
      <c r="AE1036" s="412"/>
      <c r="AF1036" s="412"/>
      <c r="AG1036" s="412"/>
      <c r="AH1036" s="412"/>
      <c r="AI1036" s="412"/>
      <c r="AJ1036" s="412"/>
      <c r="AK1036" s="412"/>
      <c r="AL1036" s="412"/>
      <c r="AM1036" s="412"/>
      <c r="AN1036" s="412"/>
      <c r="AO1036" s="412"/>
      <c r="AP1036" s="412"/>
      <c r="AQ1036" s="412"/>
      <c r="AR1036" s="412"/>
      <c r="AS1036" s="310"/>
    </row>
    <row r="1037" spans="1:45" ht="15" customHeight="1" outlineLevel="1">
      <c r="A1037" s="521">
        <v>7</v>
      </c>
      <c r="B1037" s="424" t="s">
        <v>100</v>
      </c>
      <c r="C1037" s="288" t="s">
        <v>25</v>
      </c>
      <c r="D1037" s="292"/>
      <c r="E1037" s="292"/>
      <c r="F1037" s="292"/>
      <c r="G1037" s="292"/>
      <c r="H1037" s="292"/>
      <c r="I1037" s="292"/>
      <c r="J1037" s="292"/>
      <c r="K1037" s="292"/>
      <c r="L1037" s="292"/>
      <c r="M1037" s="292"/>
      <c r="N1037" s="292"/>
      <c r="O1037" s="292"/>
      <c r="P1037" s="292"/>
      <c r="Q1037" s="292">
        <v>12</v>
      </c>
      <c r="R1037" s="292"/>
      <c r="S1037" s="292"/>
      <c r="T1037" s="292"/>
      <c r="U1037" s="292"/>
      <c r="V1037" s="292"/>
      <c r="W1037" s="292"/>
      <c r="X1037" s="292"/>
      <c r="Y1037" s="292"/>
      <c r="Z1037" s="292"/>
      <c r="AA1037" s="292"/>
      <c r="AB1037" s="292"/>
      <c r="AC1037" s="292"/>
      <c r="AD1037" s="292"/>
      <c r="AE1037" s="411"/>
      <c r="AF1037" s="411"/>
      <c r="AG1037" s="411"/>
      <c r="AH1037" s="411"/>
      <c r="AI1037" s="411"/>
      <c r="AJ1037" s="411"/>
      <c r="AK1037" s="411"/>
      <c r="AL1037" s="411"/>
      <c r="AM1037" s="411"/>
      <c r="AN1037" s="411"/>
      <c r="AO1037" s="411"/>
      <c r="AP1037" s="411"/>
      <c r="AQ1037" s="411"/>
      <c r="AR1037" s="411"/>
      <c r="AS1037" s="293">
        <f>SUM(AE1037:AR1037)</f>
        <v>0</v>
      </c>
    </row>
    <row r="1038" spans="1:45" ht="15" customHeight="1" outlineLevel="1">
      <c r="A1038" s="521"/>
      <c r="B1038" s="291" t="s">
        <v>345</v>
      </c>
      <c r="C1038" s="288" t="s">
        <v>163</v>
      </c>
      <c r="D1038" s="292"/>
      <c r="E1038" s="292"/>
      <c r="F1038" s="292"/>
      <c r="G1038" s="292"/>
      <c r="H1038" s="292"/>
      <c r="I1038" s="292"/>
      <c r="J1038" s="292"/>
      <c r="K1038" s="292"/>
      <c r="L1038" s="292"/>
      <c r="M1038" s="292"/>
      <c r="N1038" s="292"/>
      <c r="O1038" s="292"/>
      <c r="P1038" s="292"/>
      <c r="Q1038" s="292">
        <f>Q1037</f>
        <v>12</v>
      </c>
      <c r="R1038" s="292"/>
      <c r="S1038" s="292"/>
      <c r="T1038" s="292"/>
      <c r="U1038" s="292"/>
      <c r="V1038" s="292"/>
      <c r="W1038" s="292"/>
      <c r="X1038" s="292"/>
      <c r="Y1038" s="292"/>
      <c r="Z1038" s="292"/>
      <c r="AA1038" s="292"/>
      <c r="AB1038" s="292"/>
      <c r="AC1038" s="292"/>
      <c r="AD1038" s="292"/>
      <c r="AE1038" s="407">
        <f>AE1037</f>
        <v>0</v>
      </c>
      <c r="AF1038" s="407">
        <f t="shared" ref="AF1038" si="2985">AF1037</f>
        <v>0</v>
      </c>
      <c r="AG1038" s="407">
        <f t="shared" ref="AG1038" si="2986">AG1037</f>
        <v>0</v>
      </c>
      <c r="AH1038" s="407">
        <f t="shared" ref="AH1038" si="2987">AH1037</f>
        <v>0</v>
      </c>
      <c r="AI1038" s="407">
        <f t="shared" ref="AI1038" si="2988">AI1037</f>
        <v>0</v>
      </c>
      <c r="AJ1038" s="407">
        <f t="shared" ref="AJ1038" si="2989">AJ1037</f>
        <v>0</v>
      </c>
      <c r="AK1038" s="407">
        <f t="shared" ref="AK1038" si="2990">AK1037</f>
        <v>0</v>
      </c>
      <c r="AL1038" s="407">
        <f t="shared" ref="AL1038" si="2991">AL1037</f>
        <v>0</v>
      </c>
      <c r="AM1038" s="407">
        <f t="shared" ref="AM1038" si="2992">AM1037</f>
        <v>0</v>
      </c>
      <c r="AN1038" s="407">
        <f t="shared" ref="AN1038" si="2993">AN1037</f>
        <v>0</v>
      </c>
      <c r="AO1038" s="407">
        <f t="shared" ref="AO1038" si="2994">AO1037</f>
        <v>0</v>
      </c>
      <c r="AP1038" s="407">
        <f t="shared" ref="AP1038" si="2995">AP1037</f>
        <v>0</v>
      </c>
      <c r="AQ1038" s="407">
        <f t="shared" ref="AQ1038" si="2996">AQ1037</f>
        <v>0</v>
      </c>
      <c r="AR1038" s="407">
        <f t="shared" ref="AR1038" si="2997">AR1037</f>
        <v>0</v>
      </c>
      <c r="AS1038" s="308"/>
    </row>
    <row r="1039" spans="1:45" ht="15" customHeight="1" outlineLevel="1">
      <c r="A1039" s="521"/>
      <c r="B1039" s="311"/>
      <c r="C1039" s="309"/>
      <c r="D1039" s="288"/>
      <c r="E1039" s="288"/>
      <c r="F1039" s="288"/>
      <c r="G1039" s="288"/>
      <c r="H1039" s="288"/>
      <c r="I1039" s="288"/>
      <c r="J1039" s="288"/>
      <c r="K1039" s="288"/>
      <c r="L1039" s="288"/>
      <c r="M1039" s="288"/>
      <c r="N1039" s="288"/>
      <c r="O1039" s="288"/>
      <c r="P1039" s="288"/>
      <c r="Q1039" s="288"/>
      <c r="R1039" s="288"/>
      <c r="S1039" s="288"/>
      <c r="T1039" s="288"/>
      <c r="U1039" s="288"/>
      <c r="V1039" s="288"/>
      <c r="W1039" s="288"/>
      <c r="X1039" s="288"/>
      <c r="Y1039" s="288"/>
      <c r="Z1039" s="288"/>
      <c r="AA1039" s="288"/>
      <c r="AB1039" s="288"/>
      <c r="AC1039" s="288"/>
      <c r="AD1039" s="288"/>
      <c r="AE1039" s="412"/>
      <c r="AF1039" s="413"/>
      <c r="AG1039" s="412"/>
      <c r="AH1039" s="412"/>
      <c r="AI1039" s="412"/>
      <c r="AJ1039" s="412"/>
      <c r="AK1039" s="412"/>
      <c r="AL1039" s="412"/>
      <c r="AM1039" s="412"/>
      <c r="AN1039" s="412"/>
      <c r="AO1039" s="412"/>
      <c r="AP1039" s="412"/>
      <c r="AQ1039" s="412"/>
      <c r="AR1039" s="412"/>
      <c r="AS1039" s="310"/>
    </row>
    <row r="1040" spans="1:45" ht="15" customHeight="1" outlineLevel="1">
      <c r="A1040" s="521">
        <v>8</v>
      </c>
      <c r="B1040" s="424" t="s">
        <v>101</v>
      </c>
      <c r="C1040" s="288" t="s">
        <v>25</v>
      </c>
      <c r="D1040" s="292"/>
      <c r="E1040" s="292"/>
      <c r="F1040" s="292"/>
      <c r="G1040" s="292"/>
      <c r="H1040" s="292"/>
      <c r="I1040" s="292"/>
      <c r="J1040" s="292"/>
      <c r="K1040" s="292"/>
      <c r="L1040" s="292"/>
      <c r="M1040" s="292"/>
      <c r="N1040" s="292"/>
      <c r="O1040" s="292"/>
      <c r="P1040" s="292"/>
      <c r="Q1040" s="292">
        <v>12</v>
      </c>
      <c r="R1040" s="292"/>
      <c r="S1040" s="292"/>
      <c r="T1040" s="292"/>
      <c r="U1040" s="292"/>
      <c r="V1040" s="292"/>
      <c r="W1040" s="292"/>
      <c r="X1040" s="292"/>
      <c r="Y1040" s="292"/>
      <c r="Z1040" s="292"/>
      <c r="AA1040" s="292"/>
      <c r="AB1040" s="292"/>
      <c r="AC1040" s="292"/>
      <c r="AD1040" s="292"/>
      <c r="AE1040" s="411"/>
      <c r="AF1040" s="411"/>
      <c r="AG1040" s="411"/>
      <c r="AH1040" s="411"/>
      <c r="AI1040" s="411"/>
      <c r="AJ1040" s="411"/>
      <c r="AK1040" s="411"/>
      <c r="AL1040" s="411"/>
      <c r="AM1040" s="411"/>
      <c r="AN1040" s="411"/>
      <c r="AO1040" s="411"/>
      <c r="AP1040" s="411"/>
      <c r="AQ1040" s="411"/>
      <c r="AR1040" s="411"/>
      <c r="AS1040" s="293">
        <f>SUM(AE1040:AR1040)</f>
        <v>0</v>
      </c>
    </row>
    <row r="1041" spans="1:45" ht="15" customHeight="1" outlineLevel="1">
      <c r="A1041" s="521"/>
      <c r="B1041" s="291" t="s">
        <v>345</v>
      </c>
      <c r="C1041" s="288" t="s">
        <v>163</v>
      </c>
      <c r="D1041" s="292"/>
      <c r="E1041" s="292"/>
      <c r="F1041" s="292"/>
      <c r="G1041" s="292"/>
      <c r="H1041" s="292"/>
      <c r="I1041" s="292"/>
      <c r="J1041" s="292"/>
      <c r="K1041" s="292"/>
      <c r="L1041" s="292"/>
      <c r="M1041" s="292"/>
      <c r="N1041" s="292"/>
      <c r="O1041" s="292"/>
      <c r="P1041" s="292"/>
      <c r="Q1041" s="292">
        <f>Q1040</f>
        <v>12</v>
      </c>
      <c r="R1041" s="292"/>
      <c r="S1041" s="292"/>
      <c r="T1041" s="292"/>
      <c r="U1041" s="292"/>
      <c r="V1041" s="292"/>
      <c r="W1041" s="292"/>
      <c r="X1041" s="292"/>
      <c r="Y1041" s="292"/>
      <c r="Z1041" s="292"/>
      <c r="AA1041" s="292"/>
      <c r="AB1041" s="292"/>
      <c r="AC1041" s="292"/>
      <c r="AD1041" s="292"/>
      <c r="AE1041" s="407">
        <f>AE1040</f>
        <v>0</v>
      </c>
      <c r="AF1041" s="407">
        <f t="shared" ref="AF1041" si="2998">AF1040</f>
        <v>0</v>
      </c>
      <c r="AG1041" s="407">
        <f t="shared" ref="AG1041" si="2999">AG1040</f>
        <v>0</v>
      </c>
      <c r="AH1041" s="407">
        <f t="shared" ref="AH1041" si="3000">AH1040</f>
        <v>0</v>
      </c>
      <c r="AI1041" s="407">
        <f t="shared" ref="AI1041" si="3001">AI1040</f>
        <v>0</v>
      </c>
      <c r="AJ1041" s="407">
        <f t="shared" ref="AJ1041" si="3002">AJ1040</f>
        <v>0</v>
      </c>
      <c r="AK1041" s="407">
        <f t="shared" ref="AK1041" si="3003">AK1040</f>
        <v>0</v>
      </c>
      <c r="AL1041" s="407">
        <f t="shared" ref="AL1041" si="3004">AL1040</f>
        <v>0</v>
      </c>
      <c r="AM1041" s="407">
        <f t="shared" ref="AM1041" si="3005">AM1040</f>
        <v>0</v>
      </c>
      <c r="AN1041" s="407">
        <f t="shared" ref="AN1041" si="3006">AN1040</f>
        <v>0</v>
      </c>
      <c r="AO1041" s="407">
        <f t="shared" ref="AO1041" si="3007">AO1040</f>
        <v>0</v>
      </c>
      <c r="AP1041" s="407">
        <f t="shared" ref="AP1041" si="3008">AP1040</f>
        <v>0</v>
      </c>
      <c r="AQ1041" s="407">
        <f t="shared" ref="AQ1041" si="3009">AQ1040</f>
        <v>0</v>
      </c>
      <c r="AR1041" s="407">
        <f t="shared" ref="AR1041" si="3010">AR1040</f>
        <v>0</v>
      </c>
      <c r="AS1041" s="308"/>
    </row>
    <row r="1042" spans="1:45" ht="15" customHeight="1" outlineLevel="1">
      <c r="A1042" s="521"/>
      <c r="B1042" s="311"/>
      <c r="C1042" s="309"/>
      <c r="D1042" s="313"/>
      <c r="E1042" s="313"/>
      <c r="F1042" s="313"/>
      <c r="G1042" s="313"/>
      <c r="H1042" s="313"/>
      <c r="I1042" s="313"/>
      <c r="J1042" s="313"/>
      <c r="K1042" s="313"/>
      <c r="L1042" s="313"/>
      <c r="M1042" s="313"/>
      <c r="N1042" s="313"/>
      <c r="O1042" s="313"/>
      <c r="P1042" s="313"/>
      <c r="Q1042" s="288"/>
      <c r="R1042" s="313"/>
      <c r="S1042" s="313"/>
      <c r="T1042" s="313"/>
      <c r="U1042" s="313"/>
      <c r="V1042" s="313"/>
      <c r="W1042" s="313"/>
      <c r="X1042" s="313"/>
      <c r="Y1042" s="313"/>
      <c r="Z1042" s="313"/>
      <c r="AA1042" s="313"/>
      <c r="AB1042" s="313"/>
      <c r="AC1042" s="313"/>
      <c r="AD1042" s="313"/>
      <c r="AE1042" s="412"/>
      <c r="AF1042" s="413"/>
      <c r="AG1042" s="412"/>
      <c r="AH1042" s="412"/>
      <c r="AI1042" s="412"/>
      <c r="AJ1042" s="412"/>
      <c r="AK1042" s="412"/>
      <c r="AL1042" s="412"/>
      <c r="AM1042" s="412"/>
      <c r="AN1042" s="412"/>
      <c r="AO1042" s="412"/>
      <c r="AP1042" s="412"/>
      <c r="AQ1042" s="412"/>
      <c r="AR1042" s="412"/>
      <c r="AS1042" s="310"/>
    </row>
    <row r="1043" spans="1:45" ht="15" customHeight="1" outlineLevel="1">
      <c r="A1043" s="521">
        <v>9</v>
      </c>
      <c r="B1043" s="424" t="s">
        <v>102</v>
      </c>
      <c r="C1043" s="288" t="s">
        <v>25</v>
      </c>
      <c r="D1043" s="292"/>
      <c r="E1043" s="292"/>
      <c r="F1043" s="292"/>
      <c r="G1043" s="292"/>
      <c r="H1043" s="292"/>
      <c r="I1043" s="292"/>
      <c r="J1043" s="292"/>
      <c r="K1043" s="292"/>
      <c r="L1043" s="292"/>
      <c r="M1043" s="292"/>
      <c r="N1043" s="292"/>
      <c r="O1043" s="292"/>
      <c r="P1043" s="292"/>
      <c r="Q1043" s="292">
        <v>12</v>
      </c>
      <c r="R1043" s="292"/>
      <c r="S1043" s="292"/>
      <c r="T1043" s="292"/>
      <c r="U1043" s="292"/>
      <c r="V1043" s="292"/>
      <c r="W1043" s="292"/>
      <c r="X1043" s="292"/>
      <c r="Y1043" s="292"/>
      <c r="Z1043" s="292"/>
      <c r="AA1043" s="292"/>
      <c r="AB1043" s="292"/>
      <c r="AC1043" s="292"/>
      <c r="AD1043" s="292"/>
      <c r="AE1043" s="411"/>
      <c r="AF1043" s="411"/>
      <c r="AG1043" s="411"/>
      <c r="AH1043" s="411"/>
      <c r="AI1043" s="411"/>
      <c r="AJ1043" s="411"/>
      <c r="AK1043" s="411"/>
      <c r="AL1043" s="411"/>
      <c r="AM1043" s="411"/>
      <c r="AN1043" s="411"/>
      <c r="AO1043" s="411"/>
      <c r="AP1043" s="411"/>
      <c r="AQ1043" s="411"/>
      <c r="AR1043" s="411"/>
      <c r="AS1043" s="293">
        <f>SUM(AE1043:AR1043)</f>
        <v>0</v>
      </c>
    </row>
    <row r="1044" spans="1:45" ht="15" customHeight="1" outlineLevel="1">
      <c r="A1044" s="521"/>
      <c r="B1044" s="291" t="s">
        <v>345</v>
      </c>
      <c r="C1044" s="288" t="s">
        <v>163</v>
      </c>
      <c r="D1044" s="292"/>
      <c r="E1044" s="292"/>
      <c r="F1044" s="292"/>
      <c r="G1044" s="292"/>
      <c r="H1044" s="292"/>
      <c r="I1044" s="292"/>
      <c r="J1044" s="292"/>
      <c r="K1044" s="292"/>
      <c r="L1044" s="292"/>
      <c r="M1044" s="292"/>
      <c r="N1044" s="292"/>
      <c r="O1044" s="292"/>
      <c r="P1044" s="292"/>
      <c r="Q1044" s="292">
        <f>Q1043</f>
        <v>12</v>
      </c>
      <c r="R1044" s="292"/>
      <c r="S1044" s="292"/>
      <c r="T1044" s="292"/>
      <c r="U1044" s="292"/>
      <c r="V1044" s="292"/>
      <c r="W1044" s="292"/>
      <c r="X1044" s="292"/>
      <c r="Y1044" s="292"/>
      <c r="Z1044" s="292"/>
      <c r="AA1044" s="292"/>
      <c r="AB1044" s="292"/>
      <c r="AC1044" s="292"/>
      <c r="AD1044" s="292"/>
      <c r="AE1044" s="407">
        <f>AE1043</f>
        <v>0</v>
      </c>
      <c r="AF1044" s="407">
        <f t="shared" ref="AF1044" si="3011">AF1043</f>
        <v>0</v>
      </c>
      <c r="AG1044" s="407">
        <f t="shared" ref="AG1044" si="3012">AG1043</f>
        <v>0</v>
      </c>
      <c r="AH1044" s="407">
        <f t="shared" ref="AH1044" si="3013">AH1043</f>
        <v>0</v>
      </c>
      <c r="AI1044" s="407">
        <f t="shared" ref="AI1044" si="3014">AI1043</f>
        <v>0</v>
      </c>
      <c r="AJ1044" s="407">
        <f t="shared" ref="AJ1044" si="3015">AJ1043</f>
        <v>0</v>
      </c>
      <c r="AK1044" s="407">
        <f t="shared" ref="AK1044" si="3016">AK1043</f>
        <v>0</v>
      </c>
      <c r="AL1044" s="407">
        <f t="shared" ref="AL1044" si="3017">AL1043</f>
        <v>0</v>
      </c>
      <c r="AM1044" s="407">
        <f t="shared" ref="AM1044" si="3018">AM1043</f>
        <v>0</v>
      </c>
      <c r="AN1044" s="407">
        <f t="shared" ref="AN1044" si="3019">AN1043</f>
        <v>0</v>
      </c>
      <c r="AO1044" s="407">
        <f t="shared" ref="AO1044" si="3020">AO1043</f>
        <v>0</v>
      </c>
      <c r="AP1044" s="407">
        <f t="shared" ref="AP1044" si="3021">AP1043</f>
        <v>0</v>
      </c>
      <c r="AQ1044" s="407">
        <f t="shared" ref="AQ1044" si="3022">AQ1043</f>
        <v>0</v>
      </c>
      <c r="AR1044" s="407">
        <f t="shared" ref="AR1044" si="3023">AR1043</f>
        <v>0</v>
      </c>
      <c r="AS1044" s="308"/>
    </row>
    <row r="1045" spans="1:45" ht="15" customHeight="1" outlineLevel="1">
      <c r="A1045" s="521"/>
      <c r="B1045" s="311"/>
      <c r="C1045" s="309"/>
      <c r="D1045" s="313"/>
      <c r="E1045" s="313"/>
      <c r="F1045" s="313"/>
      <c r="G1045" s="313"/>
      <c r="H1045" s="313"/>
      <c r="I1045" s="313"/>
      <c r="J1045" s="313"/>
      <c r="K1045" s="313"/>
      <c r="L1045" s="313"/>
      <c r="M1045" s="313"/>
      <c r="N1045" s="313"/>
      <c r="O1045" s="313"/>
      <c r="P1045" s="313"/>
      <c r="Q1045" s="288"/>
      <c r="R1045" s="313"/>
      <c r="S1045" s="313"/>
      <c r="T1045" s="313"/>
      <c r="U1045" s="313"/>
      <c r="V1045" s="313"/>
      <c r="W1045" s="313"/>
      <c r="X1045" s="313"/>
      <c r="Y1045" s="313"/>
      <c r="Z1045" s="313"/>
      <c r="AA1045" s="313"/>
      <c r="AB1045" s="313"/>
      <c r="AC1045" s="313"/>
      <c r="AD1045" s="313"/>
      <c r="AE1045" s="412"/>
      <c r="AF1045" s="412"/>
      <c r="AG1045" s="412"/>
      <c r="AH1045" s="412"/>
      <c r="AI1045" s="412"/>
      <c r="AJ1045" s="412"/>
      <c r="AK1045" s="412"/>
      <c r="AL1045" s="412"/>
      <c r="AM1045" s="412"/>
      <c r="AN1045" s="412"/>
      <c r="AO1045" s="412"/>
      <c r="AP1045" s="412"/>
      <c r="AQ1045" s="412"/>
      <c r="AR1045" s="412"/>
      <c r="AS1045" s="310"/>
    </row>
    <row r="1046" spans="1:45" ht="15" customHeight="1" outlineLevel="1">
      <c r="A1046" s="521">
        <v>10</v>
      </c>
      <c r="B1046" s="424" t="s">
        <v>103</v>
      </c>
      <c r="C1046" s="288" t="s">
        <v>25</v>
      </c>
      <c r="D1046" s="292"/>
      <c r="E1046" s="292"/>
      <c r="F1046" s="292"/>
      <c r="G1046" s="292"/>
      <c r="H1046" s="292"/>
      <c r="I1046" s="292"/>
      <c r="J1046" s="292"/>
      <c r="K1046" s="292"/>
      <c r="L1046" s="292"/>
      <c r="M1046" s="292"/>
      <c r="N1046" s="292"/>
      <c r="O1046" s="292"/>
      <c r="P1046" s="292"/>
      <c r="Q1046" s="292">
        <v>3</v>
      </c>
      <c r="R1046" s="292"/>
      <c r="S1046" s="292"/>
      <c r="T1046" s="292"/>
      <c r="U1046" s="292"/>
      <c r="V1046" s="292"/>
      <c r="W1046" s="292"/>
      <c r="X1046" s="292"/>
      <c r="Y1046" s="292"/>
      <c r="Z1046" s="292"/>
      <c r="AA1046" s="292"/>
      <c r="AB1046" s="292"/>
      <c r="AC1046" s="292"/>
      <c r="AD1046" s="292"/>
      <c r="AE1046" s="411"/>
      <c r="AF1046" s="411"/>
      <c r="AG1046" s="411"/>
      <c r="AH1046" s="411"/>
      <c r="AI1046" s="411"/>
      <c r="AJ1046" s="411"/>
      <c r="AK1046" s="411"/>
      <c r="AL1046" s="411"/>
      <c r="AM1046" s="411"/>
      <c r="AN1046" s="411"/>
      <c r="AO1046" s="411"/>
      <c r="AP1046" s="411"/>
      <c r="AQ1046" s="411"/>
      <c r="AR1046" s="411"/>
      <c r="AS1046" s="293">
        <f>SUM(AE1046:AR1046)</f>
        <v>0</v>
      </c>
    </row>
    <row r="1047" spans="1:45" ht="15" customHeight="1" outlineLevel="1">
      <c r="A1047" s="521"/>
      <c r="B1047" s="291" t="s">
        <v>345</v>
      </c>
      <c r="C1047" s="288" t="s">
        <v>163</v>
      </c>
      <c r="D1047" s="292"/>
      <c r="E1047" s="292"/>
      <c r="F1047" s="292"/>
      <c r="G1047" s="292"/>
      <c r="H1047" s="292"/>
      <c r="I1047" s="292"/>
      <c r="J1047" s="292"/>
      <c r="K1047" s="292"/>
      <c r="L1047" s="292"/>
      <c r="M1047" s="292"/>
      <c r="N1047" s="292"/>
      <c r="O1047" s="292"/>
      <c r="P1047" s="292"/>
      <c r="Q1047" s="292">
        <f>Q1046</f>
        <v>3</v>
      </c>
      <c r="R1047" s="292"/>
      <c r="S1047" s="292"/>
      <c r="T1047" s="292"/>
      <c r="U1047" s="292"/>
      <c r="V1047" s="292"/>
      <c r="W1047" s="292"/>
      <c r="X1047" s="292"/>
      <c r="Y1047" s="292"/>
      <c r="Z1047" s="292"/>
      <c r="AA1047" s="292"/>
      <c r="AB1047" s="292"/>
      <c r="AC1047" s="292"/>
      <c r="AD1047" s="292"/>
      <c r="AE1047" s="407">
        <f>AE1046</f>
        <v>0</v>
      </c>
      <c r="AF1047" s="407">
        <f t="shared" ref="AF1047" si="3024">AF1046</f>
        <v>0</v>
      </c>
      <c r="AG1047" s="407">
        <f t="shared" ref="AG1047" si="3025">AG1046</f>
        <v>0</v>
      </c>
      <c r="AH1047" s="407">
        <f t="shared" ref="AH1047" si="3026">AH1046</f>
        <v>0</v>
      </c>
      <c r="AI1047" s="407">
        <f t="shared" ref="AI1047" si="3027">AI1046</f>
        <v>0</v>
      </c>
      <c r="AJ1047" s="407">
        <f t="shared" ref="AJ1047" si="3028">AJ1046</f>
        <v>0</v>
      </c>
      <c r="AK1047" s="407">
        <f t="shared" ref="AK1047" si="3029">AK1046</f>
        <v>0</v>
      </c>
      <c r="AL1047" s="407">
        <f t="shared" ref="AL1047" si="3030">AL1046</f>
        <v>0</v>
      </c>
      <c r="AM1047" s="407">
        <f t="shared" ref="AM1047" si="3031">AM1046</f>
        <v>0</v>
      </c>
      <c r="AN1047" s="407">
        <f t="shared" ref="AN1047" si="3032">AN1046</f>
        <v>0</v>
      </c>
      <c r="AO1047" s="407">
        <f t="shared" ref="AO1047" si="3033">AO1046</f>
        <v>0</v>
      </c>
      <c r="AP1047" s="407">
        <f t="shared" ref="AP1047" si="3034">AP1046</f>
        <v>0</v>
      </c>
      <c r="AQ1047" s="407">
        <f t="shared" ref="AQ1047" si="3035">AQ1046</f>
        <v>0</v>
      </c>
      <c r="AR1047" s="407">
        <f t="shared" ref="AR1047" si="3036">AR1046</f>
        <v>0</v>
      </c>
      <c r="AS1047" s="308"/>
    </row>
    <row r="1048" spans="1:45" ht="15" customHeight="1" outlineLevel="1">
      <c r="A1048" s="521"/>
      <c r="B1048" s="311"/>
      <c r="C1048" s="309"/>
      <c r="D1048" s="313"/>
      <c r="E1048" s="313"/>
      <c r="F1048" s="313"/>
      <c r="G1048" s="313"/>
      <c r="H1048" s="313"/>
      <c r="I1048" s="313"/>
      <c r="J1048" s="313"/>
      <c r="K1048" s="313"/>
      <c r="L1048" s="313"/>
      <c r="M1048" s="313"/>
      <c r="N1048" s="313"/>
      <c r="O1048" s="313"/>
      <c r="P1048" s="313"/>
      <c r="Q1048" s="288"/>
      <c r="R1048" s="313"/>
      <c r="S1048" s="313"/>
      <c r="T1048" s="313"/>
      <c r="U1048" s="313"/>
      <c r="V1048" s="313"/>
      <c r="W1048" s="313"/>
      <c r="X1048" s="313"/>
      <c r="Y1048" s="313"/>
      <c r="Z1048" s="313"/>
      <c r="AA1048" s="313"/>
      <c r="AB1048" s="313"/>
      <c r="AC1048" s="313"/>
      <c r="AD1048" s="313"/>
      <c r="AE1048" s="412"/>
      <c r="AF1048" s="413"/>
      <c r="AG1048" s="412"/>
      <c r="AH1048" s="412"/>
      <c r="AI1048" s="412"/>
      <c r="AJ1048" s="412"/>
      <c r="AK1048" s="412"/>
      <c r="AL1048" s="412"/>
      <c r="AM1048" s="412"/>
      <c r="AN1048" s="412"/>
      <c r="AO1048" s="412"/>
      <c r="AP1048" s="412"/>
      <c r="AQ1048" s="412"/>
      <c r="AR1048" s="412"/>
      <c r="AS1048" s="310"/>
    </row>
    <row r="1049" spans="1:45" ht="15" customHeight="1" outlineLevel="1">
      <c r="A1049" s="521"/>
      <c r="B1049" s="285" t="s">
        <v>10</v>
      </c>
      <c r="C1049" s="286"/>
      <c r="D1049" s="286"/>
      <c r="E1049" s="286"/>
      <c r="F1049" s="286"/>
      <c r="G1049" s="286"/>
      <c r="H1049" s="286"/>
      <c r="I1049" s="286"/>
      <c r="J1049" s="286"/>
      <c r="K1049" s="286"/>
      <c r="L1049" s="286"/>
      <c r="M1049" s="286"/>
      <c r="N1049" s="286"/>
      <c r="O1049" s="286"/>
      <c r="P1049" s="286"/>
      <c r="Q1049" s="287"/>
      <c r="R1049" s="286"/>
      <c r="S1049" s="286"/>
      <c r="T1049" s="286"/>
      <c r="U1049" s="286"/>
      <c r="V1049" s="286"/>
      <c r="W1049" s="286"/>
      <c r="X1049" s="286"/>
      <c r="Y1049" s="286"/>
      <c r="Z1049" s="286"/>
      <c r="AA1049" s="286"/>
      <c r="AB1049" s="286"/>
      <c r="AC1049" s="286"/>
      <c r="AD1049" s="286"/>
      <c r="AE1049" s="410"/>
      <c r="AF1049" s="410"/>
      <c r="AG1049" s="410"/>
      <c r="AH1049" s="410"/>
      <c r="AI1049" s="410"/>
      <c r="AJ1049" s="410"/>
      <c r="AK1049" s="410"/>
      <c r="AL1049" s="410"/>
      <c r="AM1049" s="410"/>
      <c r="AN1049" s="410"/>
      <c r="AO1049" s="410"/>
      <c r="AP1049" s="410"/>
      <c r="AQ1049" s="410"/>
      <c r="AR1049" s="410"/>
      <c r="AS1049" s="289"/>
    </row>
    <row r="1050" spans="1:45" ht="15" customHeight="1" outlineLevel="1">
      <c r="A1050" s="521">
        <v>11</v>
      </c>
      <c r="B1050" s="424" t="s">
        <v>104</v>
      </c>
      <c r="C1050" s="288" t="s">
        <v>25</v>
      </c>
      <c r="D1050" s="292"/>
      <c r="E1050" s="292"/>
      <c r="F1050" s="292"/>
      <c r="G1050" s="292"/>
      <c r="H1050" s="292"/>
      <c r="I1050" s="292"/>
      <c r="J1050" s="292"/>
      <c r="K1050" s="292"/>
      <c r="L1050" s="292"/>
      <c r="M1050" s="292"/>
      <c r="N1050" s="292"/>
      <c r="O1050" s="292"/>
      <c r="P1050" s="292"/>
      <c r="Q1050" s="292">
        <v>12</v>
      </c>
      <c r="R1050" s="292"/>
      <c r="S1050" s="292"/>
      <c r="T1050" s="292"/>
      <c r="U1050" s="292"/>
      <c r="V1050" s="292"/>
      <c r="W1050" s="292"/>
      <c r="X1050" s="292"/>
      <c r="Y1050" s="292"/>
      <c r="Z1050" s="292"/>
      <c r="AA1050" s="292"/>
      <c r="AB1050" s="292"/>
      <c r="AC1050" s="292"/>
      <c r="AD1050" s="292"/>
      <c r="AE1050" s="422"/>
      <c r="AF1050" s="411"/>
      <c r="AG1050" s="411"/>
      <c r="AH1050" s="411"/>
      <c r="AI1050" s="411"/>
      <c r="AJ1050" s="411"/>
      <c r="AK1050" s="411"/>
      <c r="AL1050" s="411"/>
      <c r="AM1050" s="411"/>
      <c r="AN1050" s="411"/>
      <c r="AO1050" s="411"/>
      <c r="AP1050" s="411"/>
      <c r="AQ1050" s="411"/>
      <c r="AR1050" s="411"/>
      <c r="AS1050" s="293">
        <f>SUM(AE1050:AR1050)</f>
        <v>0</v>
      </c>
    </row>
    <row r="1051" spans="1:45" ht="15" customHeight="1" outlineLevel="1">
      <c r="A1051" s="521"/>
      <c r="B1051" s="291" t="s">
        <v>345</v>
      </c>
      <c r="C1051" s="288" t="s">
        <v>163</v>
      </c>
      <c r="D1051" s="292"/>
      <c r="E1051" s="292"/>
      <c r="F1051" s="292"/>
      <c r="G1051" s="292"/>
      <c r="H1051" s="292"/>
      <c r="I1051" s="292"/>
      <c r="J1051" s="292"/>
      <c r="K1051" s="292"/>
      <c r="L1051" s="292"/>
      <c r="M1051" s="292"/>
      <c r="N1051" s="292"/>
      <c r="O1051" s="292"/>
      <c r="P1051" s="292"/>
      <c r="Q1051" s="292">
        <f>Q1050</f>
        <v>12</v>
      </c>
      <c r="R1051" s="292"/>
      <c r="S1051" s="292"/>
      <c r="T1051" s="292"/>
      <c r="U1051" s="292"/>
      <c r="V1051" s="292"/>
      <c r="W1051" s="292"/>
      <c r="X1051" s="292"/>
      <c r="Y1051" s="292"/>
      <c r="Z1051" s="292"/>
      <c r="AA1051" s="292"/>
      <c r="AB1051" s="292"/>
      <c r="AC1051" s="292"/>
      <c r="AD1051" s="292"/>
      <c r="AE1051" s="407">
        <f>AE1050</f>
        <v>0</v>
      </c>
      <c r="AF1051" s="407">
        <f t="shared" ref="AF1051" si="3037">AF1050</f>
        <v>0</v>
      </c>
      <c r="AG1051" s="407">
        <f t="shared" ref="AG1051" si="3038">AG1050</f>
        <v>0</v>
      </c>
      <c r="AH1051" s="407">
        <f t="shared" ref="AH1051" si="3039">AH1050</f>
        <v>0</v>
      </c>
      <c r="AI1051" s="407">
        <f t="shared" ref="AI1051" si="3040">AI1050</f>
        <v>0</v>
      </c>
      <c r="AJ1051" s="407">
        <f t="shared" ref="AJ1051" si="3041">AJ1050</f>
        <v>0</v>
      </c>
      <c r="AK1051" s="407">
        <f t="shared" ref="AK1051" si="3042">AK1050</f>
        <v>0</v>
      </c>
      <c r="AL1051" s="407">
        <f t="shared" ref="AL1051" si="3043">AL1050</f>
        <v>0</v>
      </c>
      <c r="AM1051" s="407">
        <f t="shared" ref="AM1051" si="3044">AM1050</f>
        <v>0</v>
      </c>
      <c r="AN1051" s="407">
        <f t="shared" ref="AN1051" si="3045">AN1050</f>
        <v>0</v>
      </c>
      <c r="AO1051" s="407">
        <f t="shared" ref="AO1051" si="3046">AO1050</f>
        <v>0</v>
      </c>
      <c r="AP1051" s="407">
        <f t="shared" ref="AP1051" si="3047">AP1050</f>
        <v>0</v>
      </c>
      <c r="AQ1051" s="407">
        <f t="shared" ref="AQ1051" si="3048">AQ1050</f>
        <v>0</v>
      </c>
      <c r="AR1051" s="407">
        <f t="shared" ref="AR1051" si="3049">AR1050</f>
        <v>0</v>
      </c>
      <c r="AS1051" s="294"/>
    </row>
    <row r="1052" spans="1:45" ht="15" customHeight="1" outlineLevel="1">
      <c r="A1052" s="521"/>
      <c r="B1052" s="312"/>
      <c r="C1052" s="302"/>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408"/>
      <c r="AF1052" s="417"/>
      <c r="AG1052" s="417"/>
      <c r="AH1052" s="417"/>
      <c r="AI1052" s="417"/>
      <c r="AJ1052" s="417"/>
      <c r="AK1052" s="417"/>
      <c r="AL1052" s="417"/>
      <c r="AM1052" s="417"/>
      <c r="AN1052" s="417"/>
      <c r="AO1052" s="417"/>
      <c r="AP1052" s="417"/>
      <c r="AQ1052" s="417"/>
      <c r="AR1052" s="417"/>
      <c r="AS1052" s="303"/>
    </row>
    <row r="1053" spans="1:45" ht="28.5" customHeight="1" outlineLevel="1">
      <c r="A1053" s="521">
        <v>12</v>
      </c>
      <c r="B1053" s="424" t="s">
        <v>105</v>
      </c>
      <c r="C1053" s="288" t="s">
        <v>25</v>
      </c>
      <c r="D1053" s="292"/>
      <c r="E1053" s="292"/>
      <c r="F1053" s="292"/>
      <c r="G1053" s="292"/>
      <c r="H1053" s="292"/>
      <c r="I1053" s="292"/>
      <c r="J1053" s="292"/>
      <c r="K1053" s="292"/>
      <c r="L1053" s="292"/>
      <c r="M1053" s="292"/>
      <c r="N1053" s="292"/>
      <c r="O1053" s="292"/>
      <c r="P1053" s="292"/>
      <c r="Q1053" s="292">
        <v>12</v>
      </c>
      <c r="R1053" s="292"/>
      <c r="S1053" s="292"/>
      <c r="T1053" s="292"/>
      <c r="U1053" s="292"/>
      <c r="V1053" s="292"/>
      <c r="W1053" s="292"/>
      <c r="X1053" s="292"/>
      <c r="Y1053" s="292"/>
      <c r="Z1053" s="292"/>
      <c r="AA1053" s="292"/>
      <c r="AB1053" s="292"/>
      <c r="AC1053" s="292"/>
      <c r="AD1053" s="292"/>
      <c r="AE1053" s="406"/>
      <c r="AF1053" s="411"/>
      <c r="AG1053" s="411"/>
      <c r="AH1053" s="411"/>
      <c r="AI1053" s="411"/>
      <c r="AJ1053" s="411"/>
      <c r="AK1053" s="411"/>
      <c r="AL1053" s="411"/>
      <c r="AM1053" s="411"/>
      <c r="AN1053" s="411"/>
      <c r="AO1053" s="411"/>
      <c r="AP1053" s="411"/>
      <c r="AQ1053" s="411"/>
      <c r="AR1053" s="411"/>
      <c r="AS1053" s="293">
        <f>SUM(AE1053:AR1053)</f>
        <v>0</v>
      </c>
    </row>
    <row r="1054" spans="1:45" ht="15" customHeight="1" outlineLevel="1">
      <c r="A1054" s="521"/>
      <c r="B1054" s="291" t="s">
        <v>345</v>
      </c>
      <c r="C1054" s="288" t="s">
        <v>163</v>
      </c>
      <c r="D1054" s="292"/>
      <c r="E1054" s="292"/>
      <c r="F1054" s="292"/>
      <c r="G1054" s="292"/>
      <c r="H1054" s="292"/>
      <c r="I1054" s="292"/>
      <c r="J1054" s="292"/>
      <c r="K1054" s="292"/>
      <c r="L1054" s="292"/>
      <c r="M1054" s="292"/>
      <c r="N1054" s="292"/>
      <c r="O1054" s="292"/>
      <c r="P1054" s="292"/>
      <c r="Q1054" s="292">
        <f>Q1053</f>
        <v>12</v>
      </c>
      <c r="R1054" s="292"/>
      <c r="S1054" s="292"/>
      <c r="T1054" s="292"/>
      <c r="U1054" s="292"/>
      <c r="V1054" s="292"/>
      <c r="W1054" s="292"/>
      <c r="X1054" s="292"/>
      <c r="Y1054" s="292"/>
      <c r="Z1054" s="292"/>
      <c r="AA1054" s="292"/>
      <c r="AB1054" s="292"/>
      <c r="AC1054" s="292"/>
      <c r="AD1054" s="292"/>
      <c r="AE1054" s="407">
        <f>AE1053</f>
        <v>0</v>
      </c>
      <c r="AF1054" s="407">
        <f t="shared" ref="AF1054" si="3050">AF1053</f>
        <v>0</v>
      </c>
      <c r="AG1054" s="407">
        <f t="shared" ref="AG1054" si="3051">AG1053</f>
        <v>0</v>
      </c>
      <c r="AH1054" s="407">
        <f t="shared" ref="AH1054" si="3052">AH1053</f>
        <v>0</v>
      </c>
      <c r="AI1054" s="407">
        <f t="shared" ref="AI1054" si="3053">AI1053</f>
        <v>0</v>
      </c>
      <c r="AJ1054" s="407">
        <f t="shared" ref="AJ1054" si="3054">AJ1053</f>
        <v>0</v>
      </c>
      <c r="AK1054" s="407">
        <f t="shared" ref="AK1054" si="3055">AK1053</f>
        <v>0</v>
      </c>
      <c r="AL1054" s="407">
        <f t="shared" ref="AL1054" si="3056">AL1053</f>
        <v>0</v>
      </c>
      <c r="AM1054" s="407">
        <f t="shared" ref="AM1054" si="3057">AM1053</f>
        <v>0</v>
      </c>
      <c r="AN1054" s="407">
        <f t="shared" ref="AN1054" si="3058">AN1053</f>
        <v>0</v>
      </c>
      <c r="AO1054" s="407">
        <f t="shared" ref="AO1054" si="3059">AO1053</f>
        <v>0</v>
      </c>
      <c r="AP1054" s="407">
        <f t="shared" ref="AP1054" si="3060">AP1053</f>
        <v>0</v>
      </c>
      <c r="AQ1054" s="407">
        <f t="shared" ref="AQ1054" si="3061">AQ1053</f>
        <v>0</v>
      </c>
      <c r="AR1054" s="407">
        <f t="shared" ref="AR1054" si="3062">AR1053</f>
        <v>0</v>
      </c>
      <c r="AS1054" s="294"/>
    </row>
    <row r="1055" spans="1:45" ht="15" customHeight="1" outlineLevel="1">
      <c r="A1055" s="521"/>
      <c r="B1055" s="312"/>
      <c r="C1055" s="302"/>
      <c r="D1055" s="288"/>
      <c r="E1055" s="288"/>
      <c r="F1055" s="288"/>
      <c r="G1055" s="288"/>
      <c r="H1055" s="288"/>
      <c r="I1055" s="288"/>
      <c r="J1055" s="288"/>
      <c r="K1055" s="288"/>
      <c r="L1055" s="288"/>
      <c r="M1055" s="288"/>
      <c r="N1055" s="288"/>
      <c r="O1055" s="288"/>
      <c r="P1055" s="288"/>
      <c r="Q1055" s="288"/>
      <c r="R1055" s="288"/>
      <c r="S1055" s="288"/>
      <c r="T1055" s="288"/>
      <c r="U1055" s="288"/>
      <c r="V1055" s="288"/>
      <c r="W1055" s="288"/>
      <c r="X1055" s="288"/>
      <c r="Y1055" s="288"/>
      <c r="Z1055" s="288"/>
      <c r="AA1055" s="288"/>
      <c r="AB1055" s="288"/>
      <c r="AC1055" s="288"/>
      <c r="AD1055" s="288"/>
      <c r="AE1055" s="418"/>
      <c r="AF1055" s="418"/>
      <c r="AG1055" s="408"/>
      <c r="AH1055" s="408"/>
      <c r="AI1055" s="408"/>
      <c r="AJ1055" s="408"/>
      <c r="AK1055" s="408"/>
      <c r="AL1055" s="408"/>
      <c r="AM1055" s="408"/>
      <c r="AN1055" s="408"/>
      <c r="AO1055" s="408"/>
      <c r="AP1055" s="408"/>
      <c r="AQ1055" s="408"/>
      <c r="AR1055" s="408"/>
      <c r="AS1055" s="303"/>
    </row>
    <row r="1056" spans="1:45" ht="15" customHeight="1" outlineLevel="1">
      <c r="A1056" s="521">
        <v>13</v>
      </c>
      <c r="B1056" s="424" t="s">
        <v>106</v>
      </c>
      <c r="C1056" s="288" t="s">
        <v>25</v>
      </c>
      <c r="D1056" s="292"/>
      <c r="E1056" s="292"/>
      <c r="F1056" s="292"/>
      <c r="G1056" s="292"/>
      <c r="H1056" s="292"/>
      <c r="I1056" s="292"/>
      <c r="J1056" s="292"/>
      <c r="K1056" s="292"/>
      <c r="L1056" s="292"/>
      <c r="M1056" s="292"/>
      <c r="N1056" s="292"/>
      <c r="O1056" s="292"/>
      <c r="P1056" s="292"/>
      <c r="Q1056" s="292">
        <v>12</v>
      </c>
      <c r="R1056" s="292"/>
      <c r="S1056" s="292"/>
      <c r="T1056" s="292"/>
      <c r="U1056" s="292"/>
      <c r="V1056" s="292"/>
      <c r="W1056" s="292"/>
      <c r="X1056" s="292"/>
      <c r="Y1056" s="292"/>
      <c r="Z1056" s="292"/>
      <c r="AA1056" s="292"/>
      <c r="AB1056" s="292"/>
      <c r="AC1056" s="292"/>
      <c r="AD1056" s="292"/>
      <c r="AE1056" s="406"/>
      <c r="AF1056" s="411"/>
      <c r="AG1056" s="411"/>
      <c r="AH1056" s="411"/>
      <c r="AI1056" s="411"/>
      <c r="AJ1056" s="411"/>
      <c r="AK1056" s="411"/>
      <c r="AL1056" s="411"/>
      <c r="AM1056" s="411"/>
      <c r="AN1056" s="411"/>
      <c r="AO1056" s="411"/>
      <c r="AP1056" s="411"/>
      <c r="AQ1056" s="411"/>
      <c r="AR1056" s="411"/>
      <c r="AS1056" s="293">
        <f>SUM(AE1056:AR1056)</f>
        <v>0</v>
      </c>
    </row>
    <row r="1057" spans="1:46" ht="15" customHeight="1" outlineLevel="1">
      <c r="A1057" s="521"/>
      <c r="B1057" s="291" t="s">
        <v>345</v>
      </c>
      <c r="C1057" s="288" t="s">
        <v>163</v>
      </c>
      <c r="D1057" s="292"/>
      <c r="E1057" s="292"/>
      <c r="F1057" s="292"/>
      <c r="G1057" s="292"/>
      <c r="H1057" s="292"/>
      <c r="I1057" s="292"/>
      <c r="J1057" s="292"/>
      <c r="K1057" s="292"/>
      <c r="L1057" s="292"/>
      <c r="M1057" s="292"/>
      <c r="N1057" s="292"/>
      <c r="O1057" s="292"/>
      <c r="P1057" s="292"/>
      <c r="Q1057" s="292">
        <f>Q1056</f>
        <v>12</v>
      </c>
      <c r="R1057" s="292"/>
      <c r="S1057" s="292"/>
      <c r="T1057" s="292"/>
      <c r="U1057" s="292"/>
      <c r="V1057" s="292"/>
      <c r="W1057" s="292"/>
      <c r="X1057" s="292"/>
      <c r="Y1057" s="292"/>
      <c r="Z1057" s="292"/>
      <c r="AA1057" s="292"/>
      <c r="AB1057" s="292"/>
      <c r="AC1057" s="292"/>
      <c r="AD1057" s="292"/>
      <c r="AE1057" s="407">
        <f>AE1056</f>
        <v>0</v>
      </c>
      <c r="AF1057" s="407">
        <f t="shared" ref="AF1057" si="3063">AF1056</f>
        <v>0</v>
      </c>
      <c r="AG1057" s="407">
        <f t="shared" ref="AG1057" si="3064">AG1056</f>
        <v>0</v>
      </c>
      <c r="AH1057" s="407">
        <f t="shared" ref="AH1057" si="3065">AH1056</f>
        <v>0</v>
      </c>
      <c r="AI1057" s="407">
        <f t="shared" ref="AI1057" si="3066">AI1056</f>
        <v>0</v>
      </c>
      <c r="AJ1057" s="407">
        <f t="shared" ref="AJ1057" si="3067">AJ1056</f>
        <v>0</v>
      </c>
      <c r="AK1057" s="407">
        <f t="shared" ref="AK1057" si="3068">AK1056</f>
        <v>0</v>
      </c>
      <c r="AL1057" s="407">
        <f t="shared" ref="AL1057" si="3069">AL1056</f>
        <v>0</v>
      </c>
      <c r="AM1057" s="407">
        <f t="shared" ref="AM1057" si="3070">AM1056</f>
        <v>0</v>
      </c>
      <c r="AN1057" s="407">
        <f t="shared" ref="AN1057" si="3071">AN1056</f>
        <v>0</v>
      </c>
      <c r="AO1057" s="407">
        <f t="shared" ref="AO1057" si="3072">AO1056</f>
        <v>0</v>
      </c>
      <c r="AP1057" s="407">
        <f t="shared" ref="AP1057" si="3073">AP1056</f>
        <v>0</v>
      </c>
      <c r="AQ1057" s="407">
        <f t="shared" ref="AQ1057" si="3074">AQ1056</f>
        <v>0</v>
      </c>
      <c r="AR1057" s="407">
        <f t="shared" ref="AR1057" si="3075">AR1056</f>
        <v>0</v>
      </c>
      <c r="AS1057" s="303"/>
    </row>
    <row r="1058" spans="1:46" ht="15" customHeight="1" outlineLevel="1">
      <c r="A1058" s="521"/>
      <c r="B1058" s="312"/>
      <c r="C1058" s="302"/>
      <c r="D1058" s="288"/>
      <c r="E1058" s="288"/>
      <c r="F1058" s="288"/>
      <c r="G1058" s="288"/>
      <c r="H1058" s="288"/>
      <c r="I1058" s="288"/>
      <c r="J1058" s="288"/>
      <c r="K1058" s="288"/>
      <c r="L1058" s="288"/>
      <c r="M1058" s="288"/>
      <c r="N1058" s="288"/>
      <c r="O1058" s="288"/>
      <c r="P1058" s="288"/>
      <c r="Q1058" s="288"/>
      <c r="R1058" s="288"/>
      <c r="S1058" s="288"/>
      <c r="T1058" s="288"/>
      <c r="U1058" s="288"/>
      <c r="V1058" s="288"/>
      <c r="W1058" s="288"/>
      <c r="X1058" s="288"/>
      <c r="Y1058" s="288"/>
      <c r="Z1058" s="288"/>
      <c r="AA1058" s="288"/>
      <c r="AB1058" s="288"/>
      <c r="AC1058" s="288"/>
      <c r="AD1058" s="288"/>
      <c r="AE1058" s="408"/>
      <c r="AF1058" s="408"/>
      <c r="AG1058" s="408"/>
      <c r="AH1058" s="408"/>
      <c r="AI1058" s="408"/>
      <c r="AJ1058" s="408"/>
      <c r="AK1058" s="408"/>
      <c r="AL1058" s="408"/>
      <c r="AM1058" s="408"/>
      <c r="AN1058" s="408"/>
      <c r="AO1058" s="408"/>
      <c r="AP1058" s="408"/>
      <c r="AQ1058" s="408"/>
      <c r="AR1058" s="408"/>
      <c r="AS1058" s="303"/>
    </row>
    <row r="1059" spans="1:46" ht="15" customHeight="1" outlineLevel="1">
      <c r="A1059" s="521"/>
      <c r="B1059" s="285" t="s">
        <v>107</v>
      </c>
      <c r="C1059" s="286"/>
      <c r="D1059" s="287"/>
      <c r="E1059" s="287"/>
      <c r="F1059" s="287"/>
      <c r="G1059" s="287"/>
      <c r="H1059" s="287"/>
      <c r="I1059" s="287"/>
      <c r="J1059" s="287"/>
      <c r="K1059" s="287"/>
      <c r="L1059" s="287"/>
      <c r="M1059" s="287"/>
      <c r="N1059" s="287"/>
      <c r="O1059" s="287"/>
      <c r="P1059" s="287"/>
      <c r="Q1059" s="287"/>
      <c r="R1059" s="287"/>
      <c r="S1059" s="286"/>
      <c r="T1059" s="286"/>
      <c r="U1059" s="286"/>
      <c r="V1059" s="286"/>
      <c r="W1059" s="286"/>
      <c r="X1059" s="286"/>
      <c r="Y1059" s="286"/>
      <c r="Z1059" s="286"/>
      <c r="AA1059" s="286"/>
      <c r="AB1059" s="286"/>
      <c r="AC1059" s="286"/>
      <c r="AD1059" s="286"/>
      <c r="AE1059" s="410"/>
      <c r="AF1059" s="410"/>
      <c r="AG1059" s="410"/>
      <c r="AH1059" s="410"/>
      <c r="AI1059" s="410"/>
      <c r="AJ1059" s="410"/>
      <c r="AK1059" s="410"/>
      <c r="AL1059" s="410"/>
      <c r="AM1059" s="410"/>
      <c r="AN1059" s="410"/>
      <c r="AO1059" s="410"/>
      <c r="AP1059" s="410"/>
      <c r="AQ1059" s="410"/>
      <c r="AR1059" s="410"/>
      <c r="AS1059" s="289"/>
    </row>
    <row r="1060" spans="1:46" ht="15" customHeight="1" outlineLevel="1">
      <c r="A1060" s="521">
        <v>14</v>
      </c>
      <c r="B1060" s="312" t="s">
        <v>108</v>
      </c>
      <c r="C1060" s="288" t="s">
        <v>25</v>
      </c>
      <c r="D1060" s="292"/>
      <c r="E1060" s="292"/>
      <c r="F1060" s="292"/>
      <c r="G1060" s="292"/>
      <c r="H1060" s="292"/>
      <c r="I1060" s="292"/>
      <c r="J1060" s="292"/>
      <c r="K1060" s="292"/>
      <c r="L1060" s="292"/>
      <c r="M1060" s="292"/>
      <c r="N1060" s="292"/>
      <c r="O1060" s="292"/>
      <c r="P1060" s="292"/>
      <c r="Q1060" s="292">
        <v>12</v>
      </c>
      <c r="R1060" s="292"/>
      <c r="S1060" s="292"/>
      <c r="T1060" s="292"/>
      <c r="U1060" s="292"/>
      <c r="V1060" s="292"/>
      <c r="W1060" s="292"/>
      <c r="X1060" s="292"/>
      <c r="Y1060" s="292"/>
      <c r="Z1060" s="292"/>
      <c r="AA1060" s="292"/>
      <c r="AB1060" s="292"/>
      <c r="AC1060" s="292"/>
      <c r="AD1060" s="292"/>
      <c r="AE1060" s="406"/>
      <c r="AF1060" s="406"/>
      <c r="AG1060" s="406"/>
      <c r="AH1060" s="406"/>
      <c r="AI1060" s="406"/>
      <c r="AJ1060" s="406"/>
      <c r="AK1060" s="406"/>
      <c r="AL1060" s="406"/>
      <c r="AM1060" s="406"/>
      <c r="AN1060" s="406"/>
      <c r="AO1060" s="406"/>
      <c r="AP1060" s="406"/>
      <c r="AQ1060" s="406"/>
      <c r="AR1060" s="406"/>
      <c r="AS1060" s="293">
        <f>SUM(AE1060:AR1060)</f>
        <v>0</v>
      </c>
    </row>
    <row r="1061" spans="1:46" ht="15" customHeight="1" outlineLevel="1">
      <c r="A1061" s="521"/>
      <c r="B1061" s="291" t="s">
        <v>345</v>
      </c>
      <c r="C1061" s="288" t="s">
        <v>163</v>
      </c>
      <c r="D1061" s="292"/>
      <c r="E1061" s="292"/>
      <c r="F1061" s="292"/>
      <c r="G1061" s="292"/>
      <c r="H1061" s="292"/>
      <c r="I1061" s="292"/>
      <c r="J1061" s="292"/>
      <c r="K1061" s="292"/>
      <c r="L1061" s="292"/>
      <c r="M1061" s="292"/>
      <c r="N1061" s="292"/>
      <c r="O1061" s="292"/>
      <c r="P1061" s="292"/>
      <c r="Q1061" s="292">
        <f>Q1060</f>
        <v>12</v>
      </c>
      <c r="R1061" s="292"/>
      <c r="S1061" s="292"/>
      <c r="T1061" s="292"/>
      <c r="U1061" s="292"/>
      <c r="V1061" s="292"/>
      <c r="W1061" s="292"/>
      <c r="X1061" s="292"/>
      <c r="Y1061" s="292"/>
      <c r="Z1061" s="292"/>
      <c r="AA1061" s="292"/>
      <c r="AB1061" s="292"/>
      <c r="AC1061" s="292"/>
      <c r="AD1061" s="292"/>
      <c r="AE1061" s="407">
        <f>AE1060</f>
        <v>0</v>
      </c>
      <c r="AF1061" s="407">
        <f t="shared" ref="AF1061" si="3076">AF1060</f>
        <v>0</v>
      </c>
      <c r="AG1061" s="407">
        <f t="shared" ref="AG1061" si="3077">AG1060</f>
        <v>0</v>
      </c>
      <c r="AH1061" s="407">
        <f t="shared" ref="AH1061" si="3078">AH1060</f>
        <v>0</v>
      </c>
      <c r="AI1061" s="407">
        <f t="shared" ref="AI1061" si="3079">AI1060</f>
        <v>0</v>
      </c>
      <c r="AJ1061" s="407">
        <f t="shared" ref="AJ1061" si="3080">AJ1060</f>
        <v>0</v>
      </c>
      <c r="AK1061" s="407">
        <f t="shared" ref="AK1061" si="3081">AK1060</f>
        <v>0</v>
      </c>
      <c r="AL1061" s="407">
        <f t="shared" ref="AL1061" si="3082">AL1060</f>
        <v>0</v>
      </c>
      <c r="AM1061" s="407">
        <f t="shared" ref="AM1061" si="3083">AM1060</f>
        <v>0</v>
      </c>
      <c r="AN1061" s="407">
        <f t="shared" ref="AN1061" si="3084">AN1060</f>
        <v>0</v>
      </c>
      <c r="AO1061" s="407">
        <f t="shared" ref="AO1061" si="3085">AO1060</f>
        <v>0</v>
      </c>
      <c r="AP1061" s="407">
        <f t="shared" ref="AP1061" si="3086">AP1060</f>
        <v>0</v>
      </c>
      <c r="AQ1061" s="407">
        <f t="shared" ref="AQ1061" si="3087">AQ1060</f>
        <v>0</v>
      </c>
      <c r="AR1061" s="407">
        <f t="shared" ref="AR1061" si="3088">AR1060</f>
        <v>0</v>
      </c>
      <c r="AS1061" s="294"/>
    </row>
    <row r="1062" spans="1:46" ht="15" customHeight="1" outlineLevel="1">
      <c r="A1062" s="521"/>
      <c r="B1062" s="312"/>
      <c r="C1062" s="302"/>
      <c r="D1062" s="288"/>
      <c r="E1062" s="288"/>
      <c r="F1062" s="288"/>
      <c r="G1062" s="288"/>
      <c r="H1062" s="288"/>
      <c r="I1062" s="288"/>
      <c r="J1062" s="288"/>
      <c r="K1062" s="288"/>
      <c r="L1062" s="288"/>
      <c r="M1062" s="288"/>
      <c r="N1062" s="288"/>
      <c r="O1062" s="288"/>
      <c r="P1062" s="288"/>
      <c r="Q1062" s="464"/>
      <c r="R1062" s="288"/>
      <c r="S1062" s="288"/>
      <c r="T1062" s="288"/>
      <c r="U1062" s="288"/>
      <c r="V1062" s="288"/>
      <c r="W1062" s="288"/>
      <c r="X1062" s="288"/>
      <c r="Y1062" s="288"/>
      <c r="Z1062" s="288"/>
      <c r="AA1062" s="288"/>
      <c r="AB1062" s="288"/>
      <c r="AC1062" s="288"/>
      <c r="AD1062" s="288"/>
      <c r="AE1062" s="408"/>
      <c r="AF1062" s="408"/>
      <c r="AG1062" s="408"/>
      <c r="AH1062" s="408"/>
      <c r="AI1062" s="408"/>
      <c r="AJ1062" s="408"/>
      <c r="AK1062" s="408"/>
      <c r="AL1062" s="408"/>
      <c r="AM1062" s="408"/>
      <c r="AN1062" s="408"/>
      <c r="AO1062" s="408"/>
      <c r="AP1062" s="408"/>
      <c r="AQ1062" s="408"/>
      <c r="AR1062" s="408"/>
      <c r="AS1062" s="298"/>
      <c r="AT1062" s="616"/>
    </row>
    <row r="1063" spans="1:46" s="306" customFormat="1" ht="15.5" outlineLevel="1">
      <c r="A1063" s="521"/>
      <c r="B1063" s="285" t="s">
        <v>486</v>
      </c>
      <c r="C1063" s="288"/>
      <c r="D1063" s="288"/>
      <c r="E1063" s="288"/>
      <c r="F1063" s="288"/>
      <c r="G1063" s="288"/>
      <c r="H1063" s="288"/>
      <c r="I1063" s="288"/>
      <c r="J1063" s="288"/>
      <c r="K1063" s="288"/>
      <c r="L1063" s="288"/>
      <c r="M1063" s="288"/>
      <c r="N1063" s="288"/>
      <c r="O1063" s="288"/>
      <c r="P1063" s="288"/>
      <c r="Q1063" s="288"/>
      <c r="R1063" s="288"/>
      <c r="S1063" s="288"/>
      <c r="T1063" s="288"/>
      <c r="U1063" s="288"/>
      <c r="V1063" s="288"/>
      <c r="W1063" s="288"/>
      <c r="X1063" s="288"/>
      <c r="Y1063" s="288"/>
      <c r="Z1063" s="288"/>
      <c r="AA1063" s="288"/>
      <c r="AB1063" s="288"/>
      <c r="AC1063" s="288"/>
      <c r="AD1063" s="288"/>
      <c r="AE1063" s="408"/>
      <c r="AF1063" s="408"/>
      <c r="AG1063" s="408"/>
      <c r="AH1063" s="408"/>
      <c r="AI1063" s="408"/>
      <c r="AJ1063" s="408"/>
      <c r="AK1063" s="412"/>
      <c r="AL1063" s="412"/>
      <c r="AM1063" s="412"/>
      <c r="AN1063" s="412"/>
      <c r="AO1063" s="412"/>
      <c r="AP1063" s="412"/>
      <c r="AQ1063" s="412"/>
      <c r="AR1063" s="412"/>
      <c r="AS1063" s="506"/>
      <c r="AT1063" s="617"/>
    </row>
    <row r="1064" spans="1:46" ht="15.5" outlineLevel="1">
      <c r="A1064" s="521">
        <v>15</v>
      </c>
      <c r="B1064" s="291" t="s">
        <v>491</v>
      </c>
      <c r="C1064" s="288" t="s">
        <v>25</v>
      </c>
      <c r="D1064" s="292"/>
      <c r="E1064" s="292"/>
      <c r="F1064" s="292"/>
      <c r="G1064" s="292"/>
      <c r="H1064" s="292"/>
      <c r="I1064" s="292"/>
      <c r="J1064" s="292"/>
      <c r="K1064" s="292"/>
      <c r="L1064" s="292"/>
      <c r="M1064" s="292"/>
      <c r="N1064" s="292"/>
      <c r="O1064" s="292"/>
      <c r="P1064" s="292"/>
      <c r="Q1064" s="292">
        <v>0</v>
      </c>
      <c r="R1064" s="292"/>
      <c r="S1064" s="292"/>
      <c r="T1064" s="292"/>
      <c r="U1064" s="292"/>
      <c r="V1064" s="292"/>
      <c r="W1064" s="292"/>
      <c r="X1064" s="292"/>
      <c r="Y1064" s="292"/>
      <c r="Z1064" s="292"/>
      <c r="AA1064" s="292"/>
      <c r="AB1064" s="292"/>
      <c r="AC1064" s="292"/>
      <c r="AD1064" s="292"/>
      <c r="AE1064" s="406"/>
      <c r="AF1064" s="406"/>
      <c r="AG1064" s="406"/>
      <c r="AH1064" s="406"/>
      <c r="AI1064" s="406"/>
      <c r="AJ1064" s="406"/>
      <c r="AK1064" s="406"/>
      <c r="AL1064" s="406"/>
      <c r="AM1064" s="406"/>
      <c r="AN1064" s="406"/>
      <c r="AO1064" s="406"/>
      <c r="AP1064" s="406"/>
      <c r="AQ1064" s="406"/>
      <c r="AR1064" s="406"/>
      <c r="AS1064" s="618">
        <f>SUM(AE1064:AR1064)</f>
        <v>0</v>
      </c>
      <c r="AT1064" s="616"/>
    </row>
    <row r="1065" spans="1:46" ht="15.5" outlineLevel="1">
      <c r="A1065" s="521"/>
      <c r="B1065" s="291" t="s">
        <v>345</v>
      </c>
      <c r="C1065" s="288" t="s">
        <v>163</v>
      </c>
      <c r="D1065" s="292"/>
      <c r="E1065" s="292"/>
      <c r="F1065" s="292"/>
      <c r="G1065" s="292"/>
      <c r="H1065" s="292"/>
      <c r="I1065" s="292"/>
      <c r="J1065" s="292"/>
      <c r="K1065" s="292"/>
      <c r="L1065" s="292"/>
      <c r="M1065" s="292"/>
      <c r="N1065" s="292"/>
      <c r="O1065" s="292"/>
      <c r="P1065" s="292"/>
      <c r="Q1065" s="292">
        <f>Q1064</f>
        <v>0</v>
      </c>
      <c r="R1065" s="292"/>
      <c r="S1065" s="292"/>
      <c r="T1065" s="292"/>
      <c r="U1065" s="292"/>
      <c r="V1065" s="292"/>
      <c r="W1065" s="292"/>
      <c r="X1065" s="292"/>
      <c r="Y1065" s="292"/>
      <c r="Z1065" s="292"/>
      <c r="AA1065" s="292"/>
      <c r="AB1065" s="292"/>
      <c r="AC1065" s="292"/>
      <c r="AD1065" s="292"/>
      <c r="AE1065" s="407">
        <f>AE1064</f>
        <v>0</v>
      </c>
      <c r="AF1065" s="407">
        <f>AF1064</f>
        <v>0</v>
      </c>
      <c r="AG1065" s="407">
        <f t="shared" ref="AG1065:AR1065" si="3089">AG1064</f>
        <v>0</v>
      </c>
      <c r="AH1065" s="407">
        <f t="shared" si="3089"/>
        <v>0</v>
      </c>
      <c r="AI1065" s="407">
        <f t="shared" si="3089"/>
        <v>0</v>
      </c>
      <c r="AJ1065" s="407">
        <f>AJ1064</f>
        <v>0</v>
      </c>
      <c r="AK1065" s="407">
        <f t="shared" si="3089"/>
        <v>0</v>
      </c>
      <c r="AL1065" s="407">
        <f t="shared" si="3089"/>
        <v>0</v>
      </c>
      <c r="AM1065" s="407">
        <f t="shared" si="3089"/>
        <v>0</v>
      </c>
      <c r="AN1065" s="407">
        <f t="shared" si="3089"/>
        <v>0</v>
      </c>
      <c r="AO1065" s="407">
        <f t="shared" si="3089"/>
        <v>0</v>
      </c>
      <c r="AP1065" s="407">
        <f t="shared" si="3089"/>
        <v>0</v>
      </c>
      <c r="AQ1065" s="407">
        <f t="shared" si="3089"/>
        <v>0</v>
      </c>
      <c r="AR1065" s="407">
        <f t="shared" si="3089"/>
        <v>0</v>
      </c>
      <c r="AS1065" s="294"/>
    </row>
    <row r="1066" spans="1:46" ht="15.5" outlineLevel="1">
      <c r="A1066" s="521"/>
      <c r="B1066" s="312"/>
      <c r="C1066" s="302"/>
      <c r="D1066" s="288"/>
      <c r="E1066" s="288"/>
      <c r="F1066" s="288"/>
      <c r="G1066" s="288"/>
      <c r="H1066" s="288"/>
      <c r="I1066" s="288"/>
      <c r="J1066" s="288"/>
      <c r="K1066" s="288"/>
      <c r="L1066" s="288"/>
      <c r="M1066" s="288"/>
      <c r="N1066" s="288"/>
      <c r="O1066" s="288"/>
      <c r="P1066" s="288"/>
      <c r="Q1066" s="288"/>
      <c r="R1066" s="288"/>
      <c r="S1066" s="288"/>
      <c r="T1066" s="288"/>
      <c r="U1066" s="288"/>
      <c r="V1066" s="288"/>
      <c r="W1066" s="288"/>
      <c r="X1066" s="288"/>
      <c r="Y1066" s="288"/>
      <c r="Z1066" s="288"/>
      <c r="AA1066" s="288"/>
      <c r="AB1066" s="288"/>
      <c r="AC1066" s="288"/>
      <c r="AD1066" s="288"/>
      <c r="AE1066" s="408"/>
      <c r="AF1066" s="408"/>
      <c r="AG1066" s="408"/>
      <c r="AH1066" s="408"/>
      <c r="AI1066" s="408"/>
      <c r="AJ1066" s="408"/>
      <c r="AK1066" s="408"/>
      <c r="AL1066" s="408"/>
      <c r="AM1066" s="408"/>
      <c r="AN1066" s="408"/>
      <c r="AO1066" s="408"/>
      <c r="AP1066" s="408"/>
      <c r="AQ1066" s="408"/>
      <c r="AR1066" s="408"/>
      <c r="AS1066" s="303"/>
    </row>
    <row r="1067" spans="1:46" s="280" customFormat="1" ht="15.5" outlineLevel="1">
      <c r="A1067" s="521">
        <v>16</v>
      </c>
      <c r="B1067" s="321" t="s">
        <v>487</v>
      </c>
      <c r="C1067" s="288" t="s">
        <v>25</v>
      </c>
      <c r="D1067" s="292"/>
      <c r="E1067" s="292"/>
      <c r="F1067" s="292"/>
      <c r="G1067" s="292"/>
      <c r="H1067" s="292"/>
      <c r="I1067" s="292"/>
      <c r="J1067" s="292"/>
      <c r="K1067" s="292"/>
      <c r="L1067" s="292"/>
      <c r="M1067" s="292"/>
      <c r="N1067" s="292"/>
      <c r="O1067" s="292"/>
      <c r="P1067" s="292"/>
      <c r="Q1067" s="292">
        <v>0</v>
      </c>
      <c r="R1067" s="292"/>
      <c r="S1067" s="292"/>
      <c r="T1067" s="292"/>
      <c r="U1067" s="292"/>
      <c r="V1067" s="292"/>
      <c r="W1067" s="292"/>
      <c r="X1067" s="292"/>
      <c r="Y1067" s="292"/>
      <c r="Z1067" s="292"/>
      <c r="AA1067" s="292"/>
      <c r="AB1067" s="292"/>
      <c r="AC1067" s="292"/>
      <c r="AD1067" s="292"/>
      <c r="AE1067" s="406"/>
      <c r="AF1067" s="406"/>
      <c r="AG1067" s="406"/>
      <c r="AH1067" s="406"/>
      <c r="AI1067" s="406"/>
      <c r="AJ1067" s="406"/>
      <c r="AK1067" s="406"/>
      <c r="AL1067" s="406"/>
      <c r="AM1067" s="406"/>
      <c r="AN1067" s="406"/>
      <c r="AO1067" s="406"/>
      <c r="AP1067" s="406"/>
      <c r="AQ1067" s="406"/>
      <c r="AR1067" s="406"/>
      <c r="AS1067" s="293">
        <f>SUM(AE1067:AR1067)</f>
        <v>0</v>
      </c>
    </row>
    <row r="1068" spans="1:46" s="280" customFormat="1" ht="15.5" outlineLevel="1">
      <c r="A1068" s="521"/>
      <c r="B1068" s="291" t="s">
        <v>345</v>
      </c>
      <c r="C1068" s="288" t="s">
        <v>163</v>
      </c>
      <c r="D1068" s="292"/>
      <c r="E1068" s="292"/>
      <c r="F1068" s="292"/>
      <c r="G1068" s="292"/>
      <c r="H1068" s="292"/>
      <c r="I1068" s="292"/>
      <c r="J1068" s="292"/>
      <c r="K1068" s="292"/>
      <c r="L1068" s="292"/>
      <c r="M1068" s="292"/>
      <c r="N1068" s="292"/>
      <c r="O1068" s="292"/>
      <c r="P1068" s="292"/>
      <c r="Q1068" s="292">
        <f>Q1067</f>
        <v>0</v>
      </c>
      <c r="R1068" s="292"/>
      <c r="S1068" s="292"/>
      <c r="T1068" s="292"/>
      <c r="U1068" s="292"/>
      <c r="V1068" s="292"/>
      <c r="W1068" s="292"/>
      <c r="X1068" s="292"/>
      <c r="Y1068" s="292"/>
      <c r="Z1068" s="292"/>
      <c r="AA1068" s="292"/>
      <c r="AB1068" s="292"/>
      <c r="AC1068" s="292"/>
      <c r="AD1068" s="292"/>
      <c r="AE1068" s="407">
        <f>AE1067</f>
        <v>0</v>
      </c>
      <c r="AF1068" s="407">
        <f t="shared" ref="AF1068:AQ1068" si="3090">AF1067</f>
        <v>0</v>
      </c>
      <c r="AG1068" s="407">
        <f t="shared" si="3090"/>
        <v>0</v>
      </c>
      <c r="AH1068" s="407">
        <f t="shared" si="3090"/>
        <v>0</v>
      </c>
      <c r="AI1068" s="407">
        <f t="shared" si="3090"/>
        <v>0</v>
      </c>
      <c r="AJ1068" s="407">
        <f t="shared" si="3090"/>
        <v>0</v>
      </c>
      <c r="AK1068" s="407">
        <f t="shared" si="3090"/>
        <v>0</v>
      </c>
      <c r="AL1068" s="407">
        <f t="shared" si="3090"/>
        <v>0</v>
      </c>
      <c r="AM1068" s="407">
        <f t="shared" si="3090"/>
        <v>0</v>
      </c>
      <c r="AN1068" s="407">
        <f t="shared" si="3090"/>
        <v>0</v>
      </c>
      <c r="AO1068" s="407">
        <f t="shared" si="3090"/>
        <v>0</v>
      </c>
      <c r="AP1068" s="407">
        <f t="shared" si="3090"/>
        <v>0</v>
      </c>
      <c r="AQ1068" s="407">
        <f t="shared" si="3090"/>
        <v>0</v>
      </c>
      <c r="AR1068" s="407">
        <f>AR1067</f>
        <v>0</v>
      </c>
      <c r="AS1068" s="294"/>
    </row>
    <row r="1069" spans="1:46" s="280" customFormat="1" ht="15.5" outlineLevel="1">
      <c r="A1069" s="521"/>
      <c r="B1069" s="321"/>
      <c r="C1069" s="288"/>
      <c r="D1069" s="288"/>
      <c r="E1069" s="288"/>
      <c r="F1069" s="288"/>
      <c r="G1069" s="288"/>
      <c r="H1069" s="288"/>
      <c r="I1069" s="288"/>
      <c r="J1069" s="288"/>
      <c r="K1069" s="288"/>
      <c r="L1069" s="288"/>
      <c r="M1069" s="288"/>
      <c r="N1069" s="288"/>
      <c r="O1069" s="288"/>
      <c r="P1069" s="288"/>
      <c r="Q1069" s="288"/>
      <c r="R1069" s="288"/>
      <c r="S1069" s="288"/>
      <c r="T1069" s="288"/>
      <c r="U1069" s="288"/>
      <c r="V1069" s="288"/>
      <c r="W1069" s="288"/>
      <c r="X1069" s="288"/>
      <c r="Y1069" s="288"/>
      <c r="Z1069" s="288"/>
      <c r="AA1069" s="288"/>
      <c r="AB1069" s="288"/>
      <c r="AC1069" s="288"/>
      <c r="AD1069" s="288"/>
      <c r="AE1069" s="408"/>
      <c r="AF1069" s="408"/>
      <c r="AG1069" s="408"/>
      <c r="AH1069" s="408"/>
      <c r="AI1069" s="408"/>
      <c r="AJ1069" s="408"/>
      <c r="AK1069" s="412"/>
      <c r="AL1069" s="412"/>
      <c r="AM1069" s="412"/>
      <c r="AN1069" s="412"/>
      <c r="AO1069" s="412"/>
      <c r="AP1069" s="412"/>
      <c r="AQ1069" s="412"/>
      <c r="AR1069" s="412"/>
      <c r="AS1069" s="310"/>
    </row>
    <row r="1070" spans="1:46" ht="15.5" outlineLevel="1">
      <c r="A1070" s="521"/>
      <c r="B1070" s="508" t="s">
        <v>492</v>
      </c>
      <c r="C1070" s="317"/>
      <c r="D1070" s="287"/>
      <c r="E1070" s="286"/>
      <c r="F1070" s="286"/>
      <c r="G1070" s="286"/>
      <c r="H1070" s="286"/>
      <c r="I1070" s="286"/>
      <c r="J1070" s="286"/>
      <c r="K1070" s="286"/>
      <c r="L1070" s="286"/>
      <c r="M1070" s="286"/>
      <c r="N1070" s="286"/>
      <c r="O1070" s="286"/>
      <c r="P1070" s="286"/>
      <c r="Q1070" s="287"/>
      <c r="R1070" s="286"/>
      <c r="S1070" s="286"/>
      <c r="T1070" s="286"/>
      <c r="U1070" s="286"/>
      <c r="V1070" s="286"/>
      <c r="W1070" s="286"/>
      <c r="X1070" s="286"/>
      <c r="Y1070" s="286"/>
      <c r="Z1070" s="286"/>
      <c r="AA1070" s="286"/>
      <c r="AB1070" s="286"/>
      <c r="AC1070" s="286"/>
      <c r="AD1070" s="286"/>
      <c r="AE1070" s="410"/>
      <c r="AF1070" s="410"/>
      <c r="AG1070" s="410"/>
      <c r="AH1070" s="410"/>
      <c r="AI1070" s="410"/>
      <c r="AJ1070" s="410"/>
      <c r="AK1070" s="410"/>
      <c r="AL1070" s="410"/>
      <c r="AM1070" s="410"/>
      <c r="AN1070" s="410"/>
      <c r="AO1070" s="410"/>
      <c r="AP1070" s="410"/>
      <c r="AQ1070" s="410"/>
      <c r="AR1070" s="410"/>
      <c r="AS1070" s="289"/>
    </row>
    <row r="1071" spans="1:46" ht="15.5" outlineLevel="1">
      <c r="A1071" s="521">
        <v>17</v>
      </c>
      <c r="B1071" s="424" t="s">
        <v>112</v>
      </c>
      <c r="C1071" s="288" t="s">
        <v>25</v>
      </c>
      <c r="D1071" s="292"/>
      <c r="E1071" s="292"/>
      <c r="F1071" s="292"/>
      <c r="G1071" s="292"/>
      <c r="H1071" s="292"/>
      <c r="I1071" s="292"/>
      <c r="J1071" s="292"/>
      <c r="K1071" s="292"/>
      <c r="L1071" s="292"/>
      <c r="M1071" s="292"/>
      <c r="N1071" s="292"/>
      <c r="O1071" s="292"/>
      <c r="P1071" s="292"/>
      <c r="Q1071" s="292">
        <v>12</v>
      </c>
      <c r="R1071" s="292"/>
      <c r="S1071" s="292"/>
      <c r="T1071" s="292"/>
      <c r="U1071" s="292"/>
      <c r="V1071" s="292"/>
      <c r="W1071" s="292"/>
      <c r="X1071" s="292"/>
      <c r="Y1071" s="292"/>
      <c r="Z1071" s="292"/>
      <c r="AA1071" s="292"/>
      <c r="AB1071" s="292"/>
      <c r="AC1071" s="292"/>
      <c r="AD1071" s="292"/>
      <c r="AE1071" s="422"/>
      <c r="AF1071" s="406"/>
      <c r="AG1071" s="406"/>
      <c r="AH1071" s="406"/>
      <c r="AI1071" s="406"/>
      <c r="AJ1071" s="406"/>
      <c r="AK1071" s="406"/>
      <c r="AL1071" s="411"/>
      <c r="AM1071" s="411"/>
      <c r="AN1071" s="411"/>
      <c r="AO1071" s="411"/>
      <c r="AP1071" s="411"/>
      <c r="AQ1071" s="411"/>
      <c r="AR1071" s="411"/>
      <c r="AS1071" s="293">
        <f>SUM(AE1071:AR1071)</f>
        <v>0</v>
      </c>
    </row>
    <row r="1072" spans="1:46" ht="15.5" outlineLevel="1">
      <c r="A1072" s="521"/>
      <c r="B1072" s="291" t="s">
        <v>345</v>
      </c>
      <c r="C1072" s="288" t="s">
        <v>163</v>
      </c>
      <c r="D1072" s="292"/>
      <c r="E1072" s="292"/>
      <c r="F1072" s="292"/>
      <c r="G1072" s="292"/>
      <c r="H1072" s="292"/>
      <c r="I1072" s="292"/>
      <c r="J1072" s="292"/>
      <c r="K1072" s="292"/>
      <c r="L1072" s="292"/>
      <c r="M1072" s="292"/>
      <c r="N1072" s="292"/>
      <c r="O1072" s="292"/>
      <c r="P1072" s="292"/>
      <c r="Q1072" s="292">
        <f>Q1071</f>
        <v>12</v>
      </c>
      <c r="R1072" s="292"/>
      <c r="S1072" s="292"/>
      <c r="T1072" s="292"/>
      <c r="U1072" s="292"/>
      <c r="V1072" s="292"/>
      <c r="W1072" s="292"/>
      <c r="X1072" s="292"/>
      <c r="Y1072" s="292"/>
      <c r="Z1072" s="292"/>
      <c r="AA1072" s="292"/>
      <c r="AB1072" s="292"/>
      <c r="AC1072" s="292"/>
      <c r="AD1072" s="292"/>
      <c r="AE1072" s="407">
        <f>AE1071</f>
        <v>0</v>
      </c>
      <c r="AF1072" s="407">
        <f t="shared" ref="AF1072:AR1072" si="3091">AF1071</f>
        <v>0</v>
      </c>
      <c r="AG1072" s="407">
        <f t="shared" si="3091"/>
        <v>0</v>
      </c>
      <c r="AH1072" s="407">
        <f t="shared" si="3091"/>
        <v>0</v>
      </c>
      <c r="AI1072" s="407">
        <f t="shared" si="3091"/>
        <v>0</v>
      </c>
      <c r="AJ1072" s="407">
        <f t="shared" si="3091"/>
        <v>0</v>
      </c>
      <c r="AK1072" s="407">
        <f t="shared" si="3091"/>
        <v>0</v>
      </c>
      <c r="AL1072" s="407">
        <f t="shared" si="3091"/>
        <v>0</v>
      </c>
      <c r="AM1072" s="407">
        <f t="shared" si="3091"/>
        <v>0</v>
      </c>
      <c r="AN1072" s="407">
        <f t="shared" si="3091"/>
        <v>0</v>
      </c>
      <c r="AO1072" s="407">
        <f t="shared" si="3091"/>
        <v>0</v>
      </c>
      <c r="AP1072" s="407">
        <f t="shared" si="3091"/>
        <v>0</v>
      </c>
      <c r="AQ1072" s="407">
        <f t="shared" si="3091"/>
        <v>0</v>
      </c>
      <c r="AR1072" s="407">
        <f t="shared" si="3091"/>
        <v>0</v>
      </c>
      <c r="AS1072" s="303"/>
    </row>
    <row r="1073" spans="1:45" ht="15.5" outlineLevel="1">
      <c r="A1073" s="521"/>
      <c r="B1073" s="291"/>
      <c r="C1073" s="288"/>
      <c r="D1073" s="288"/>
      <c r="E1073" s="288"/>
      <c r="F1073" s="288"/>
      <c r="G1073" s="288"/>
      <c r="H1073" s="288"/>
      <c r="I1073" s="288"/>
      <c r="J1073" s="288"/>
      <c r="K1073" s="288"/>
      <c r="L1073" s="288"/>
      <c r="M1073" s="288"/>
      <c r="N1073" s="288"/>
      <c r="O1073" s="288"/>
      <c r="P1073" s="288"/>
      <c r="Q1073" s="288"/>
      <c r="R1073" s="288"/>
      <c r="S1073" s="288"/>
      <c r="T1073" s="288"/>
      <c r="U1073" s="288"/>
      <c r="V1073" s="288"/>
      <c r="W1073" s="288"/>
      <c r="X1073" s="288"/>
      <c r="Y1073" s="288"/>
      <c r="Z1073" s="288"/>
      <c r="AA1073" s="288"/>
      <c r="AB1073" s="288"/>
      <c r="AC1073" s="288"/>
      <c r="AD1073" s="288"/>
      <c r="AE1073" s="418"/>
      <c r="AF1073" s="421"/>
      <c r="AG1073" s="421"/>
      <c r="AH1073" s="421"/>
      <c r="AI1073" s="421"/>
      <c r="AJ1073" s="421"/>
      <c r="AK1073" s="421"/>
      <c r="AL1073" s="421"/>
      <c r="AM1073" s="421"/>
      <c r="AN1073" s="421"/>
      <c r="AO1073" s="421"/>
      <c r="AP1073" s="421"/>
      <c r="AQ1073" s="421"/>
      <c r="AR1073" s="421"/>
      <c r="AS1073" s="303"/>
    </row>
    <row r="1074" spans="1:45" ht="15.5" outlineLevel="1">
      <c r="A1074" s="521">
        <v>18</v>
      </c>
      <c r="B1074" s="424" t="s">
        <v>109</v>
      </c>
      <c r="C1074" s="288" t="s">
        <v>25</v>
      </c>
      <c r="D1074" s="292"/>
      <c r="E1074" s="292"/>
      <c r="F1074" s="292"/>
      <c r="G1074" s="292"/>
      <c r="H1074" s="292"/>
      <c r="I1074" s="292"/>
      <c r="J1074" s="292"/>
      <c r="K1074" s="292"/>
      <c r="L1074" s="292"/>
      <c r="M1074" s="292"/>
      <c r="N1074" s="292"/>
      <c r="O1074" s="292"/>
      <c r="P1074" s="292"/>
      <c r="Q1074" s="292">
        <v>12</v>
      </c>
      <c r="R1074" s="292"/>
      <c r="S1074" s="292"/>
      <c r="T1074" s="292"/>
      <c r="U1074" s="292"/>
      <c r="V1074" s="292"/>
      <c r="W1074" s="292"/>
      <c r="X1074" s="292"/>
      <c r="Y1074" s="292"/>
      <c r="Z1074" s="292"/>
      <c r="AA1074" s="292"/>
      <c r="AB1074" s="292"/>
      <c r="AC1074" s="292"/>
      <c r="AD1074" s="292"/>
      <c r="AE1074" s="422"/>
      <c r="AF1074" s="406"/>
      <c r="AG1074" s="406"/>
      <c r="AH1074" s="406"/>
      <c r="AI1074" s="406"/>
      <c r="AJ1074" s="406"/>
      <c r="AK1074" s="406"/>
      <c r="AL1074" s="411"/>
      <c r="AM1074" s="411"/>
      <c r="AN1074" s="411"/>
      <c r="AO1074" s="411"/>
      <c r="AP1074" s="411"/>
      <c r="AQ1074" s="411"/>
      <c r="AR1074" s="411"/>
      <c r="AS1074" s="293">
        <f>SUM(AE1074:AR1074)</f>
        <v>0</v>
      </c>
    </row>
    <row r="1075" spans="1:45" ht="15.5" outlineLevel="1">
      <c r="A1075" s="521"/>
      <c r="B1075" s="291" t="s">
        <v>345</v>
      </c>
      <c r="C1075" s="288" t="s">
        <v>163</v>
      </c>
      <c r="D1075" s="292"/>
      <c r="E1075" s="292"/>
      <c r="F1075" s="292"/>
      <c r="G1075" s="292"/>
      <c r="H1075" s="292"/>
      <c r="I1075" s="292"/>
      <c r="J1075" s="292"/>
      <c r="K1075" s="292"/>
      <c r="L1075" s="292"/>
      <c r="M1075" s="292"/>
      <c r="N1075" s="292"/>
      <c r="O1075" s="292"/>
      <c r="P1075" s="292"/>
      <c r="Q1075" s="292">
        <f>Q1074</f>
        <v>12</v>
      </c>
      <c r="R1075" s="292"/>
      <c r="S1075" s="292"/>
      <c r="T1075" s="292"/>
      <c r="U1075" s="292"/>
      <c r="V1075" s="292"/>
      <c r="W1075" s="292"/>
      <c r="X1075" s="292"/>
      <c r="Y1075" s="292"/>
      <c r="Z1075" s="292"/>
      <c r="AA1075" s="292"/>
      <c r="AB1075" s="292"/>
      <c r="AC1075" s="292"/>
      <c r="AD1075" s="292"/>
      <c r="AE1075" s="407">
        <f>AE1074</f>
        <v>0</v>
      </c>
      <c r="AF1075" s="407">
        <f t="shared" ref="AF1075:AR1075" si="3092">AF1074</f>
        <v>0</v>
      </c>
      <c r="AG1075" s="407">
        <f t="shared" si="3092"/>
        <v>0</v>
      </c>
      <c r="AH1075" s="407">
        <f t="shared" si="3092"/>
        <v>0</v>
      </c>
      <c r="AI1075" s="407">
        <f t="shared" si="3092"/>
        <v>0</v>
      </c>
      <c r="AJ1075" s="407">
        <f t="shared" si="3092"/>
        <v>0</v>
      </c>
      <c r="AK1075" s="407">
        <f t="shared" si="3092"/>
        <v>0</v>
      </c>
      <c r="AL1075" s="407">
        <f t="shared" si="3092"/>
        <v>0</v>
      </c>
      <c r="AM1075" s="407">
        <f t="shared" si="3092"/>
        <v>0</v>
      </c>
      <c r="AN1075" s="407">
        <f t="shared" si="3092"/>
        <v>0</v>
      </c>
      <c r="AO1075" s="407">
        <f t="shared" si="3092"/>
        <v>0</v>
      </c>
      <c r="AP1075" s="407">
        <f t="shared" si="3092"/>
        <v>0</v>
      </c>
      <c r="AQ1075" s="407">
        <f t="shared" si="3092"/>
        <v>0</v>
      </c>
      <c r="AR1075" s="407">
        <f t="shared" si="3092"/>
        <v>0</v>
      </c>
      <c r="AS1075" s="303"/>
    </row>
    <row r="1076" spans="1:45" ht="15.5" outlineLevel="1">
      <c r="A1076" s="521"/>
      <c r="B1076" s="319"/>
      <c r="C1076" s="288"/>
      <c r="D1076" s="288"/>
      <c r="E1076" s="288"/>
      <c r="F1076" s="288"/>
      <c r="G1076" s="288"/>
      <c r="H1076" s="288"/>
      <c r="I1076" s="288"/>
      <c r="J1076" s="288"/>
      <c r="K1076" s="288"/>
      <c r="L1076" s="288"/>
      <c r="M1076" s="288"/>
      <c r="N1076" s="288"/>
      <c r="O1076" s="288"/>
      <c r="P1076" s="288"/>
      <c r="Q1076" s="288"/>
      <c r="R1076" s="288"/>
      <c r="S1076" s="288"/>
      <c r="T1076" s="288"/>
      <c r="U1076" s="288"/>
      <c r="V1076" s="288"/>
      <c r="W1076" s="288"/>
      <c r="X1076" s="288"/>
      <c r="Y1076" s="288"/>
      <c r="Z1076" s="288"/>
      <c r="AA1076" s="288"/>
      <c r="AB1076" s="288"/>
      <c r="AC1076" s="288"/>
      <c r="AD1076" s="288"/>
      <c r="AE1076" s="419"/>
      <c r="AF1076" s="420"/>
      <c r="AG1076" s="420"/>
      <c r="AH1076" s="420"/>
      <c r="AI1076" s="420"/>
      <c r="AJ1076" s="420"/>
      <c r="AK1076" s="420"/>
      <c r="AL1076" s="420"/>
      <c r="AM1076" s="420"/>
      <c r="AN1076" s="420"/>
      <c r="AO1076" s="420"/>
      <c r="AP1076" s="420"/>
      <c r="AQ1076" s="420"/>
      <c r="AR1076" s="420"/>
      <c r="AS1076" s="294"/>
    </row>
    <row r="1077" spans="1:45" ht="15.5" outlineLevel="1">
      <c r="A1077" s="521">
        <v>19</v>
      </c>
      <c r="B1077" s="424" t="s">
        <v>111</v>
      </c>
      <c r="C1077" s="288" t="s">
        <v>25</v>
      </c>
      <c r="D1077" s="292"/>
      <c r="E1077" s="292"/>
      <c r="F1077" s="292"/>
      <c r="G1077" s="292"/>
      <c r="H1077" s="292"/>
      <c r="I1077" s="292"/>
      <c r="J1077" s="292"/>
      <c r="K1077" s="292"/>
      <c r="L1077" s="292"/>
      <c r="M1077" s="292"/>
      <c r="N1077" s="292"/>
      <c r="O1077" s="292"/>
      <c r="P1077" s="292"/>
      <c r="Q1077" s="292">
        <v>12</v>
      </c>
      <c r="R1077" s="292"/>
      <c r="S1077" s="292"/>
      <c r="T1077" s="292"/>
      <c r="U1077" s="292"/>
      <c r="V1077" s="292"/>
      <c r="W1077" s="292"/>
      <c r="X1077" s="292"/>
      <c r="Y1077" s="292"/>
      <c r="Z1077" s="292"/>
      <c r="AA1077" s="292"/>
      <c r="AB1077" s="292"/>
      <c r="AC1077" s="292"/>
      <c r="AD1077" s="292"/>
      <c r="AE1077" s="422"/>
      <c r="AF1077" s="406"/>
      <c r="AG1077" s="406"/>
      <c r="AH1077" s="406"/>
      <c r="AI1077" s="406"/>
      <c r="AJ1077" s="406"/>
      <c r="AK1077" s="406"/>
      <c r="AL1077" s="411"/>
      <c r="AM1077" s="411"/>
      <c r="AN1077" s="411"/>
      <c r="AO1077" s="411"/>
      <c r="AP1077" s="411"/>
      <c r="AQ1077" s="411"/>
      <c r="AR1077" s="411"/>
      <c r="AS1077" s="293">
        <f>SUM(AE1077:AR1077)</f>
        <v>0</v>
      </c>
    </row>
    <row r="1078" spans="1:45" ht="15.5" outlineLevel="1">
      <c r="A1078" s="521"/>
      <c r="B1078" s="291" t="s">
        <v>345</v>
      </c>
      <c r="C1078" s="288" t="s">
        <v>163</v>
      </c>
      <c r="D1078" s="292"/>
      <c r="E1078" s="292"/>
      <c r="F1078" s="292"/>
      <c r="G1078" s="292"/>
      <c r="H1078" s="292"/>
      <c r="I1078" s="292"/>
      <c r="J1078" s="292"/>
      <c r="K1078" s="292"/>
      <c r="L1078" s="292"/>
      <c r="M1078" s="292"/>
      <c r="N1078" s="292"/>
      <c r="O1078" s="292"/>
      <c r="P1078" s="292"/>
      <c r="Q1078" s="292">
        <f>Q1077</f>
        <v>12</v>
      </c>
      <c r="R1078" s="292"/>
      <c r="S1078" s="292"/>
      <c r="T1078" s="292"/>
      <c r="U1078" s="292"/>
      <c r="V1078" s="292"/>
      <c r="W1078" s="292"/>
      <c r="X1078" s="292"/>
      <c r="Y1078" s="292"/>
      <c r="Z1078" s="292"/>
      <c r="AA1078" s="292"/>
      <c r="AB1078" s="292"/>
      <c r="AC1078" s="292"/>
      <c r="AD1078" s="292"/>
      <c r="AE1078" s="407">
        <f>AE1077</f>
        <v>0</v>
      </c>
      <c r="AF1078" s="407">
        <f t="shared" ref="AF1078:AR1078" si="3093">AF1077</f>
        <v>0</v>
      </c>
      <c r="AG1078" s="407">
        <f t="shared" si="3093"/>
        <v>0</v>
      </c>
      <c r="AH1078" s="407">
        <f t="shared" si="3093"/>
        <v>0</v>
      </c>
      <c r="AI1078" s="407">
        <f t="shared" si="3093"/>
        <v>0</v>
      </c>
      <c r="AJ1078" s="407">
        <f t="shared" si="3093"/>
        <v>0</v>
      </c>
      <c r="AK1078" s="407">
        <f t="shared" si="3093"/>
        <v>0</v>
      </c>
      <c r="AL1078" s="407">
        <f t="shared" si="3093"/>
        <v>0</v>
      </c>
      <c r="AM1078" s="407">
        <f t="shared" si="3093"/>
        <v>0</v>
      </c>
      <c r="AN1078" s="407">
        <f t="shared" si="3093"/>
        <v>0</v>
      </c>
      <c r="AO1078" s="407">
        <f t="shared" si="3093"/>
        <v>0</v>
      </c>
      <c r="AP1078" s="407">
        <f t="shared" si="3093"/>
        <v>0</v>
      </c>
      <c r="AQ1078" s="407">
        <f t="shared" si="3093"/>
        <v>0</v>
      </c>
      <c r="AR1078" s="407">
        <f t="shared" si="3093"/>
        <v>0</v>
      </c>
      <c r="AS1078" s="294"/>
    </row>
    <row r="1079" spans="1:45" ht="15.5" outlineLevel="1">
      <c r="A1079" s="521"/>
      <c r="B1079" s="319"/>
      <c r="C1079" s="288"/>
      <c r="D1079" s="288"/>
      <c r="E1079" s="288"/>
      <c r="F1079" s="288"/>
      <c r="G1079" s="288"/>
      <c r="H1079" s="288"/>
      <c r="I1079" s="288"/>
      <c r="J1079" s="288"/>
      <c r="K1079" s="288"/>
      <c r="L1079" s="288"/>
      <c r="M1079" s="288"/>
      <c r="N1079" s="288"/>
      <c r="O1079" s="288"/>
      <c r="P1079" s="288"/>
      <c r="Q1079" s="288"/>
      <c r="R1079" s="288"/>
      <c r="S1079" s="288"/>
      <c r="T1079" s="288"/>
      <c r="U1079" s="288"/>
      <c r="V1079" s="288"/>
      <c r="W1079" s="288"/>
      <c r="X1079" s="288"/>
      <c r="Y1079" s="288"/>
      <c r="Z1079" s="288"/>
      <c r="AA1079" s="288"/>
      <c r="AB1079" s="288"/>
      <c r="AC1079" s="288"/>
      <c r="AD1079" s="288"/>
      <c r="AE1079" s="408"/>
      <c r="AF1079" s="408"/>
      <c r="AG1079" s="408"/>
      <c r="AH1079" s="408"/>
      <c r="AI1079" s="408"/>
      <c r="AJ1079" s="408"/>
      <c r="AK1079" s="408"/>
      <c r="AL1079" s="408"/>
      <c r="AM1079" s="408"/>
      <c r="AN1079" s="408"/>
      <c r="AO1079" s="408"/>
      <c r="AP1079" s="408"/>
      <c r="AQ1079" s="408"/>
      <c r="AR1079" s="408"/>
      <c r="AS1079" s="303"/>
    </row>
    <row r="1080" spans="1:45" ht="15.5" outlineLevel="1">
      <c r="A1080" s="521">
        <v>20</v>
      </c>
      <c r="B1080" s="424" t="s">
        <v>110</v>
      </c>
      <c r="C1080" s="288" t="s">
        <v>25</v>
      </c>
      <c r="D1080" s="292"/>
      <c r="E1080" s="292"/>
      <c r="F1080" s="292"/>
      <c r="G1080" s="292"/>
      <c r="H1080" s="292"/>
      <c r="I1080" s="292"/>
      <c r="J1080" s="292"/>
      <c r="K1080" s="292"/>
      <c r="L1080" s="292"/>
      <c r="M1080" s="292"/>
      <c r="N1080" s="292"/>
      <c r="O1080" s="292"/>
      <c r="P1080" s="292"/>
      <c r="Q1080" s="292">
        <v>12</v>
      </c>
      <c r="R1080" s="292"/>
      <c r="S1080" s="292"/>
      <c r="T1080" s="292"/>
      <c r="U1080" s="292"/>
      <c r="V1080" s="292"/>
      <c r="W1080" s="292"/>
      <c r="X1080" s="292"/>
      <c r="Y1080" s="292"/>
      <c r="Z1080" s="292"/>
      <c r="AA1080" s="292"/>
      <c r="AB1080" s="292"/>
      <c r="AC1080" s="292"/>
      <c r="AD1080" s="292"/>
      <c r="AE1080" s="422"/>
      <c r="AF1080" s="406"/>
      <c r="AG1080" s="406"/>
      <c r="AH1080" s="406"/>
      <c r="AI1080" s="406"/>
      <c r="AJ1080" s="406"/>
      <c r="AK1080" s="406"/>
      <c r="AL1080" s="411"/>
      <c r="AM1080" s="411"/>
      <c r="AN1080" s="411"/>
      <c r="AO1080" s="411"/>
      <c r="AP1080" s="411"/>
      <c r="AQ1080" s="411"/>
      <c r="AR1080" s="411"/>
      <c r="AS1080" s="293">
        <f>SUM(AE1080:AR1080)</f>
        <v>0</v>
      </c>
    </row>
    <row r="1081" spans="1:45" ht="15.5" outlineLevel="1">
      <c r="A1081" s="521"/>
      <c r="B1081" s="291" t="s">
        <v>345</v>
      </c>
      <c r="C1081" s="288" t="s">
        <v>163</v>
      </c>
      <c r="D1081" s="292"/>
      <c r="E1081" s="292"/>
      <c r="F1081" s="292"/>
      <c r="G1081" s="292"/>
      <c r="H1081" s="292"/>
      <c r="I1081" s="292"/>
      <c r="J1081" s="292"/>
      <c r="K1081" s="292"/>
      <c r="L1081" s="292"/>
      <c r="M1081" s="292"/>
      <c r="N1081" s="292"/>
      <c r="O1081" s="292"/>
      <c r="P1081" s="292"/>
      <c r="Q1081" s="292">
        <f>Q1080</f>
        <v>12</v>
      </c>
      <c r="R1081" s="292"/>
      <c r="S1081" s="292"/>
      <c r="T1081" s="292"/>
      <c r="U1081" s="292"/>
      <c r="V1081" s="292"/>
      <c r="W1081" s="292"/>
      <c r="X1081" s="292"/>
      <c r="Y1081" s="292"/>
      <c r="Z1081" s="292"/>
      <c r="AA1081" s="292"/>
      <c r="AB1081" s="292"/>
      <c r="AC1081" s="292"/>
      <c r="AD1081" s="292"/>
      <c r="AE1081" s="407">
        <f t="shared" ref="AE1081:AR1081" si="3094">AE1080</f>
        <v>0</v>
      </c>
      <c r="AF1081" s="407">
        <f t="shared" si="3094"/>
        <v>0</v>
      </c>
      <c r="AG1081" s="407">
        <f t="shared" si="3094"/>
        <v>0</v>
      </c>
      <c r="AH1081" s="407">
        <f t="shared" si="3094"/>
        <v>0</v>
      </c>
      <c r="AI1081" s="407">
        <f t="shared" si="3094"/>
        <v>0</v>
      </c>
      <c r="AJ1081" s="407">
        <f t="shared" si="3094"/>
        <v>0</v>
      </c>
      <c r="AK1081" s="407">
        <f t="shared" si="3094"/>
        <v>0</v>
      </c>
      <c r="AL1081" s="407">
        <f t="shared" si="3094"/>
        <v>0</v>
      </c>
      <c r="AM1081" s="407">
        <f t="shared" si="3094"/>
        <v>0</v>
      </c>
      <c r="AN1081" s="407">
        <f t="shared" si="3094"/>
        <v>0</v>
      </c>
      <c r="AO1081" s="407">
        <f t="shared" si="3094"/>
        <v>0</v>
      </c>
      <c r="AP1081" s="407">
        <f t="shared" si="3094"/>
        <v>0</v>
      </c>
      <c r="AQ1081" s="407">
        <f t="shared" si="3094"/>
        <v>0</v>
      </c>
      <c r="AR1081" s="407">
        <f t="shared" si="3094"/>
        <v>0</v>
      </c>
      <c r="AS1081" s="303"/>
    </row>
    <row r="1082" spans="1:45" ht="15.5" outlineLevel="1">
      <c r="A1082" s="521"/>
      <c r="B1082" s="320"/>
      <c r="C1082" s="297"/>
      <c r="D1082" s="288"/>
      <c r="E1082" s="288"/>
      <c r="F1082" s="288"/>
      <c r="G1082" s="288"/>
      <c r="H1082" s="288"/>
      <c r="I1082" s="288"/>
      <c r="J1082" s="288"/>
      <c r="K1082" s="288"/>
      <c r="L1082" s="288"/>
      <c r="M1082" s="288"/>
      <c r="N1082" s="288"/>
      <c r="O1082" s="288"/>
      <c r="P1082" s="288"/>
      <c r="Q1082" s="297"/>
      <c r="R1082" s="288"/>
      <c r="S1082" s="288"/>
      <c r="T1082" s="288"/>
      <c r="U1082" s="288"/>
      <c r="V1082" s="288"/>
      <c r="W1082" s="288"/>
      <c r="X1082" s="288"/>
      <c r="Y1082" s="288"/>
      <c r="Z1082" s="288"/>
      <c r="AA1082" s="288"/>
      <c r="AB1082" s="288"/>
      <c r="AC1082" s="288"/>
      <c r="AD1082" s="288"/>
      <c r="AE1082" s="408"/>
      <c r="AF1082" s="408"/>
      <c r="AG1082" s="408"/>
      <c r="AH1082" s="408"/>
      <c r="AI1082" s="408"/>
      <c r="AJ1082" s="408"/>
      <c r="AK1082" s="408"/>
      <c r="AL1082" s="408"/>
      <c r="AM1082" s="408"/>
      <c r="AN1082" s="408"/>
      <c r="AO1082" s="408"/>
      <c r="AP1082" s="408"/>
      <c r="AQ1082" s="408"/>
      <c r="AR1082" s="408"/>
      <c r="AS1082" s="303"/>
    </row>
    <row r="1083" spans="1:45" ht="15.5" outlineLevel="1">
      <c r="A1083" s="521"/>
      <c r="B1083" s="507" t="s">
        <v>499</v>
      </c>
      <c r="C1083" s="288"/>
      <c r="D1083" s="288"/>
      <c r="E1083" s="288"/>
      <c r="F1083" s="288"/>
      <c r="G1083" s="288"/>
      <c r="H1083" s="288"/>
      <c r="I1083" s="288"/>
      <c r="J1083" s="288"/>
      <c r="K1083" s="288"/>
      <c r="L1083" s="288"/>
      <c r="M1083" s="288"/>
      <c r="N1083" s="288"/>
      <c r="O1083" s="288"/>
      <c r="P1083" s="288"/>
      <c r="Q1083" s="288"/>
      <c r="R1083" s="288"/>
      <c r="S1083" s="288"/>
      <c r="T1083" s="288"/>
      <c r="U1083" s="288"/>
      <c r="V1083" s="288"/>
      <c r="W1083" s="288"/>
      <c r="X1083" s="288"/>
      <c r="Y1083" s="288"/>
      <c r="Z1083" s="288"/>
      <c r="AA1083" s="288"/>
      <c r="AB1083" s="288"/>
      <c r="AC1083" s="288"/>
      <c r="AD1083" s="288"/>
      <c r="AE1083" s="418"/>
      <c r="AF1083" s="421"/>
      <c r="AG1083" s="421"/>
      <c r="AH1083" s="421"/>
      <c r="AI1083" s="421"/>
      <c r="AJ1083" s="421"/>
      <c r="AK1083" s="421"/>
      <c r="AL1083" s="421"/>
      <c r="AM1083" s="421"/>
      <c r="AN1083" s="421"/>
      <c r="AO1083" s="421"/>
      <c r="AP1083" s="421"/>
      <c r="AQ1083" s="421"/>
      <c r="AR1083" s="421"/>
      <c r="AS1083" s="303"/>
    </row>
    <row r="1084" spans="1:45" ht="15.5" outlineLevel="1">
      <c r="A1084" s="521"/>
      <c r="B1084" s="493" t="s">
        <v>495</v>
      </c>
      <c r="C1084" s="288"/>
      <c r="D1084" s="288"/>
      <c r="E1084" s="288"/>
      <c r="F1084" s="288"/>
      <c r="G1084" s="288"/>
      <c r="H1084" s="288"/>
      <c r="I1084" s="288"/>
      <c r="J1084" s="288"/>
      <c r="K1084" s="288"/>
      <c r="L1084" s="288"/>
      <c r="M1084" s="288"/>
      <c r="N1084" s="288"/>
      <c r="O1084" s="288"/>
      <c r="P1084" s="288"/>
      <c r="Q1084" s="288"/>
      <c r="R1084" s="288"/>
      <c r="S1084" s="288"/>
      <c r="T1084" s="288"/>
      <c r="U1084" s="288"/>
      <c r="V1084" s="288"/>
      <c r="W1084" s="288"/>
      <c r="X1084" s="288"/>
      <c r="Y1084" s="288"/>
      <c r="Z1084" s="288"/>
      <c r="AA1084" s="288"/>
      <c r="AB1084" s="288"/>
      <c r="AC1084" s="288"/>
      <c r="AD1084" s="288"/>
      <c r="AE1084" s="418"/>
      <c r="AF1084" s="421"/>
      <c r="AG1084" s="421"/>
      <c r="AH1084" s="421"/>
      <c r="AI1084" s="421"/>
      <c r="AJ1084" s="421"/>
      <c r="AK1084" s="421"/>
      <c r="AL1084" s="421"/>
      <c r="AM1084" s="421"/>
      <c r="AN1084" s="421"/>
      <c r="AO1084" s="421"/>
      <c r="AP1084" s="421"/>
      <c r="AQ1084" s="421"/>
      <c r="AR1084" s="421"/>
      <c r="AS1084" s="303"/>
    </row>
    <row r="1085" spans="1:45" ht="15" customHeight="1" outlineLevel="1">
      <c r="A1085" s="521">
        <v>21</v>
      </c>
      <c r="B1085" s="424" t="s">
        <v>113</v>
      </c>
      <c r="C1085" s="288" t="s">
        <v>25</v>
      </c>
      <c r="D1085" s="292"/>
      <c r="E1085" s="292"/>
      <c r="F1085" s="292"/>
      <c r="G1085" s="292"/>
      <c r="H1085" s="292"/>
      <c r="I1085" s="292"/>
      <c r="J1085" s="292"/>
      <c r="K1085" s="292"/>
      <c r="L1085" s="292"/>
      <c r="M1085" s="292"/>
      <c r="N1085" s="292"/>
      <c r="O1085" s="292"/>
      <c r="P1085" s="292"/>
      <c r="Q1085" s="288"/>
      <c r="R1085" s="292"/>
      <c r="S1085" s="292"/>
      <c r="T1085" s="292"/>
      <c r="U1085" s="292"/>
      <c r="V1085" s="292"/>
      <c r="W1085" s="292"/>
      <c r="X1085" s="292"/>
      <c r="Y1085" s="292"/>
      <c r="Z1085" s="292"/>
      <c r="AA1085" s="292"/>
      <c r="AB1085" s="292"/>
      <c r="AC1085" s="292"/>
      <c r="AD1085" s="292"/>
      <c r="AE1085" s="406"/>
      <c r="AF1085" s="406"/>
      <c r="AG1085" s="406"/>
      <c r="AH1085" s="406"/>
      <c r="AI1085" s="406"/>
      <c r="AJ1085" s="406"/>
      <c r="AK1085" s="406"/>
      <c r="AL1085" s="406"/>
      <c r="AM1085" s="406"/>
      <c r="AN1085" s="406"/>
      <c r="AO1085" s="406"/>
      <c r="AP1085" s="406"/>
      <c r="AQ1085" s="406"/>
      <c r="AR1085" s="406"/>
      <c r="AS1085" s="293">
        <f>SUM(AE1085:AR1085)</f>
        <v>0</v>
      </c>
    </row>
    <row r="1086" spans="1:45" ht="15" customHeight="1" outlineLevel="1">
      <c r="A1086" s="521"/>
      <c r="B1086" s="291" t="s">
        <v>345</v>
      </c>
      <c r="C1086" s="288" t="s">
        <v>163</v>
      </c>
      <c r="D1086" s="292"/>
      <c r="E1086" s="292"/>
      <c r="F1086" s="292"/>
      <c r="G1086" s="292"/>
      <c r="H1086" s="292"/>
      <c r="I1086" s="292"/>
      <c r="J1086" s="292"/>
      <c r="K1086" s="292"/>
      <c r="L1086" s="292"/>
      <c r="M1086" s="292"/>
      <c r="N1086" s="292"/>
      <c r="O1086" s="292"/>
      <c r="P1086" s="292"/>
      <c r="Q1086" s="288"/>
      <c r="R1086" s="292"/>
      <c r="S1086" s="292"/>
      <c r="T1086" s="292"/>
      <c r="U1086" s="292"/>
      <c r="V1086" s="292"/>
      <c r="W1086" s="292"/>
      <c r="X1086" s="292"/>
      <c r="Y1086" s="292"/>
      <c r="Z1086" s="292"/>
      <c r="AA1086" s="292"/>
      <c r="AB1086" s="292"/>
      <c r="AC1086" s="292"/>
      <c r="AD1086" s="292"/>
      <c r="AE1086" s="407">
        <f>AE1085</f>
        <v>0</v>
      </c>
      <c r="AF1086" s="407">
        <f t="shared" ref="AF1086" si="3095">AF1085</f>
        <v>0</v>
      </c>
      <c r="AG1086" s="407">
        <f t="shared" ref="AG1086" si="3096">AG1085</f>
        <v>0</v>
      </c>
      <c r="AH1086" s="407">
        <f t="shared" ref="AH1086" si="3097">AH1085</f>
        <v>0</v>
      </c>
      <c r="AI1086" s="407">
        <f t="shared" ref="AI1086" si="3098">AI1085</f>
        <v>0</v>
      </c>
      <c r="AJ1086" s="407">
        <f t="shared" ref="AJ1086" si="3099">AJ1085</f>
        <v>0</v>
      </c>
      <c r="AK1086" s="407">
        <f t="shared" ref="AK1086" si="3100">AK1085</f>
        <v>0</v>
      </c>
      <c r="AL1086" s="407">
        <f t="shared" ref="AL1086" si="3101">AL1085</f>
        <v>0</v>
      </c>
      <c r="AM1086" s="407">
        <f t="shared" ref="AM1086" si="3102">AM1085</f>
        <v>0</v>
      </c>
      <c r="AN1086" s="407">
        <f t="shared" ref="AN1086" si="3103">AN1085</f>
        <v>0</v>
      </c>
      <c r="AO1086" s="407">
        <f t="shared" ref="AO1086" si="3104">AO1085</f>
        <v>0</v>
      </c>
      <c r="AP1086" s="407">
        <f t="shared" ref="AP1086" si="3105">AP1085</f>
        <v>0</v>
      </c>
      <c r="AQ1086" s="407">
        <f t="shared" ref="AQ1086" si="3106">AQ1085</f>
        <v>0</v>
      </c>
      <c r="AR1086" s="407">
        <f t="shared" ref="AR1086" si="3107">AR1085</f>
        <v>0</v>
      </c>
      <c r="AS1086" s="303"/>
    </row>
    <row r="1087" spans="1:45" ht="15" customHeight="1" outlineLevel="1">
      <c r="A1087" s="521"/>
      <c r="B1087" s="291"/>
      <c r="C1087" s="288"/>
      <c r="D1087" s="288"/>
      <c r="E1087" s="288"/>
      <c r="F1087" s="288"/>
      <c r="G1087" s="288"/>
      <c r="H1087" s="288"/>
      <c r="I1087" s="288"/>
      <c r="J1087" s="288"/>
      <c r="K1087" s="288"/>
      <c r="L1087" s="288"/>
      <c r="M1087" s="288"/>
      <c r="N1087" s="288"/>
      <c r="O1087" s="288"/>
      <c r="P1087" s="288"/>
      <c r="Q1087" s="288"/>
      <c r="R1087" s="288"/>
      <c r="S1087" s="288"/>
      <c r="T1087" s="288"/>
      <c r="U1087" s="288"/>
      <c r="V1087" s="288"/>
      <c r="W1087" s="288"/>
      <c r="X1087" s="288"/>
      <c r="Y1087" s="288"/>
      <c r="Z1087" s="288"/>
      <c r="AA1087" s="288"/>
      <c r="AB1087" s="288"/>
      <c r="AC1087" s="288"/>
      <c r="AD1087" s="288"/>
      <c r="AE1087" s="418"/>
      <c r="AF1087" s="421"/>
      <c r="AG1087" s="421"/>
      <c r="AH1087" s="421"/>
      <c r="AI1087" s="421"/>
      <c r="AJ1087" s="421"/>
      <c r="AK1087" s="421"/>
      <c r="AL1087" s="421"/>
      <c r="AM1087" s="421"/>
      <c r="AN1087" s="421"/>
      <c r="AO1087" s="421"/>
      <c r="AP1087" s="421"/>
      <c r="AQ1087" s="421"/>
      <c r="AR1087" s="421"/>
      <c r="AS1087" s="303"/>
    </row>
    <row r="1088" spans="1:45" ht="15" customHeight="1" outlineLevel="1">
      <c r="A1088" s="521">
        <v>22</v>
      </c>
      <c r="B1088" s="424" t="s">
        <v>114</v>
      </c>
      <c r="C1088" s="288" t="s">
        <v>25</v>
      </c>
      <c r="D1088" s="292"/>
      <c r="E1088" s="292"/>
      <c r="F1088" s="292"/>
      <c r="G1088" s="292"/>
      <c r="H1088" s="292"/>
      <c r="I1088" s="292"/>
      <c r="J1088" s="292"/>
      <c r="K1088" s="292"/>
      <c r="L1088" s="292"/>
      <c r="M1088" s="292"/>
      <c r="N1088" s="292"/>
      <c r="O1088" s="292"/>
      <c r="P1088" s="292"/>
      <c r="Q1088" s="288"/>
      <c r="R1088" s="292"/>
      <c r="S1088" s="292"/>
      <c r="T1088" s="292"/>
      <c r="U1088" s="292"/>
      <c r="V1088" s="292"/>
      <c r="W1088" s="292"/>
      <c r="X1088" s="292"/>
      <c r="Y1088" s="292"/>
      <c r="Z1088" s="292"/>
      <c r="AA1088" s="292"/>
      <c r="AB1088" s="292"/>
      <c r="AC1088" s="292"/>
      <c r="AD1088" s="292"/>
      <c r="AE1088" s="406"/>
      <c r="AF1088" s="406"/>
      <c r="AG1088" s="406"/>
      <c r="AH1088" s="406"/>
      <c r="AI1088" s="406"/>
      <c r="AJ1088" s="406"/>
      <c r="AK1088" s="406"/>
      <c r="AL1088" s="406"/>
      <c r="AM1088" s="406"/>
      <c r="AN1088" s="406"/>
      <c r="AO1088" s="406"/>
      <c r="AP1088" s="406"/>
      <c r="AQ1088" s="406"/>
      <c r="AR1088" s="406"/>
      <c r="AS1088" s="293">
        <f>SUM(AE1088:AR1088)</f>
        <v>0</v>
      </c>
    </row>
    <row r="1089" spans="1:45" ht="15" customHeight="1" outlineLevel="1">
      <c r="A1089" s="521"/>
      <c r="B1089" s="291" t="s">
        <v>345</v>
      </c>
      <c r="C1089" s="288" t="s">
        <v>163</v>
      </c>
      <c r="D1089" s="292"/>
      <c r="E1089" s="292"/>
      <c r="F1089" s="292"/>
      <c r="G1089" s="292"/>
      <c r="H1089" s="292"/>
      <c r="I1089" s="292"/>
      <c r="J1089" s="292"/>
      <c r="K1089" s="292"/>
      <c r="L1089" s="292"/>
      <c r="M1089" s="292"/>
      <c r="N1089" s="292"/>
      <c r="O1089" s="292"/>
      <c r="P1089" s="292"/>
      <c r="Q1089" s="288"/>
      <c r="R1089" s="292"/>
      <c r="S1089" s="292"/>
      <c r="T1089" s="292"/>
      <c r="U1089" s="292"/>
      <c r="V1089" s="292"/>
      <c r="W1089" s="292"/>
      <c r="X1089" s="292"/>
      <c r="Y1089" s="292"/>
      <c r="Z1089" s="292"/>
      <c r="AA1089" s="292"/>
      <c r="AB1089" s="292"/>
      <c r="AC1089" s="292"/>
      <c r="AD1089" s="292"/>
      <c r="AE1089" s="407">
        <f>AE1088</f>
        <v>0</v>
      </c>
      <c r="AF1089" s="407">
        <f t="shared" ref="AF1089" si="3108">AF1088</f>
        <v>0</v>
      </c>
      <c r="AG1089" s="407">
        <f t="shared" ref="AG1089" si="3109">AG1088</f>
        <v>0</v>
      </c>
      <c r="AH1089" s="407">
        <f t="shared" ref="AH1089" si="3110">AH1088</f>
        <v>0</v>
      </c>
      <c r="AI1089" s="407">
        <f t="shared" ref="AI1089" si="3111">AI1088</f>
        <v>0</v>
      </c>
      <c r="AJ1089" s="407">
        <f t="shared" ref="AJ1089" si="3112">AJ1088</f>
        <v>0</v>
      </c>
      <c r="AK1089" s="407">
        <f t="shared" ref="AK1089" si="3113">AK1088</f>
        <v>0</v>
      </c>
      <c r="AL1089" s="407">
        <f t="shared" ref="AL1089" si="3114">AL1088</f>
        <v>0</v>
      </c>
      <c r="AM1089" s="407">
        <f t="shared" ref="AM1089" si="3115">AM1088</f>
        <v>0</v>
      </c>
      <c r="AN1089" s="407">
        <f t="shared" ref="AN1089" si="3116">AN1088</f>
        <v>0</v>
      </c>
      <c r="AO1089" s="407">
        <f t="shared" ref="AO1089" si="3117">AO1088</f>
        <v>0</v>
      </c>
      <c r="AP1089" s="407">
        <f t="shared" ref="AP1089" si="3118">AP1088</f>
        <v>0</v>
      </c>
      <c r="AQ1089" s="407">
        <f t="shared" ref="AQ1089" si="3119">AQ1088</f>
        <v>0</v>
      </c>
      <c r="AR1089" s="407">
        <f t="shared" ref="AR1089" si="3120">AR1088</f>
        <v>0</v>
      </c>
      <c r="AS1089" s="303"/>
    </row>
    <row r="1090" spans="1:45" ht="15" customHeight="1" outlineLevel="1">
      <c r="A1090" s="521"/>
      <c r="B1090" s="291"/>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418"/>
      <c r="AF1090" s="421"/>
      <c r="AG1090" s="421"/>
      <c r="AH1090" s="421"/>
      <c r="AI1090" s="421"/>
      <c r="AJ1090" s="421"/>
      <c r="AK1090" s="421"/>
      <c r="AL1090" s="421"/>
      <c r="AM1090" s="421"/>
      <c r="AN1090" s="421"/>
      <c r="AO1090" s="421"/>
      <c r="AP1090" s="421"/>
      <c r="AQ1090" s="421"/>
      <c r="AR1090" s="421"/>
      <c r="AS1090" s="303"/>
    </row>
    <row r="1091" spans="1:45" ht="15" customHeight="1" outlineLevel="1">
      <c r="A1091" s="521">
        <v>23</v>
      </c>
      <c r="B1091" s="424" t="s">
        <v>115</v>
      </c>
      <c r="C1091" s="288" t="s">
        <v>25</v>
      </c>
      <c r="D1091" s="292"/>
      <c r="E1091" s="292"/>
      <c r="F1091" s="292"/>
      <c r="G1091" s="292"/>
      <c r="H1091" s="292"/>
      <c r="I1091" s="292"/>
      <c r="J1091" s="292"/>
      <c r="K1091" s="292"/>
      <c r="L1091" s="292"/>
      <c r="M1091" s="292"/>
      <c r="N1091" s="292"/>
      <c r="O1091" s="292"/>
      <c r="P1091" s="292"/>
      <c r="Q1091" s="288"/>
      <c r="R1091" s="292"/>
      <c r="S1091" s="292"/>
      <c r="T1091" s="292"/>
      <c r="U1091" s="292"/>
      <c r="V1091" s="292"/>
      <c r="W1091" s="292"/>
      <c r="X1091" s="292"/>
      <c r="Y1091" s="292"/>
      <c r="Z1091" s="292"/>
      <c r="AA1091" s="292"/>
      <c r="AB1091" s="292"/>
      <c r="AC1091" s="292"/>
      <c r="AD1091" s="292"/>
      <c r="AE1091" s="406"/>
      <c r="AF1091" s="406"/>
      <c r="AG1091" s="406"/>
      <c r="AH1091" s="406"/>
      <c r="AI1091" s="406"/>
      <c r="AJ1091" s="406"/>
      <c r="AK1091" s="406"/>
      <c r="AL1091" s="406"/>
      <c r="AM1091" s="406"/>
      <c r="AN1091" s="406"/>
      <c r="AO1091" s="406"/>
      <c r="AP1091" s="406"/>
      <c r="AQ1091" s="406"/>
      <c r="AR1091" s="406"/>
      <c r="AS1091" s="293">
        <f>SUM(AE1091:AR1091)</f>
        <v>0</v>
      </c>
    </row>
    <row r="1092" spans="1:45" ht="15" customHeight="1" outlineLevel="1">
      <c r="A1092" s="521"/>
      <c r="B1092" s="291" t="s">
        <v>345</v>
      </c>
      <c r="C1092" s="288" t="s">
        <v>163</v>
      </c>
      <c r="D1092" s="292"/>
      <c r="E1092" s="292"/>
      <c r="F1092" s="292"/>
      <c r="G1092" s="292"/>
      <c r="H1092" s="292"/>
      <c r="I1092" s="292"/>
      <c r="J1092" s="292"/>
      <c r="K1092" s="292"/>
      <c r="L1092" s="292"/>
      <c r="M1092" s="292"/>
      <c r="N1092" s="292"/>
      <c r="O1092" s="292"/>
      <c r="P1092" s="292"/>
      <c r="Q1092" s="288"/>
      <c r="R1092" s="292"/>
      <c r="S1092" s="292"/>
      <c r="T1092" s="292"/>
      <c r="U1092" s="292"/>
      <c r="V1092" s="292"/>
      <c r="W1092" s="292"/>
      <c r="X1092" s="292"/>
      <c r="Y1092" s="292"/>
      <c r="Z1092" s="292"/>
      <c r="AA1092" s="292"/>
      <c r="AB1092" s="292"/>
      <c r="AC1092" s="292"/>
      <c r="AD1092" s="292"/>
      <c r="AE1092" s="407">
        <f>AE1091</f>
        <v>0</v>
      </c>
      <c r="AF1092" s="407">
        <f t="shared" ref="AF1092" si="3121">AF1091</f>
        <v>0</v>
      </c>
      <c r="AG1092" s="407">
        <f t="shared" ref="AG1092" si="3122">AG1091</f>
        <v>0</v>
      </c>
      <c r="AH1092" s="407">
        <f t="shared" ref="AH1092" si="3123">AH1091</f>
        <v>0</v>
      </c>
      <c r="AI1092" s="407">
        <f t="shared" ref="AI1092" si="3124">AI1091</f>
        <v>0</v>
      </c>
      <c r="AJ1092" s="407">
        <f t="shared" ref="AJ1092" si="3125">AJ1091</f>
        <v>0</v>
      </c>
      <c r="AK1092" s="407">
        <f t="shared" ref="AK1092" si="3126">AK1091</f>
        <v>0</v>
      </c>
      <c r="AL1092" s="407">
        <f t="shared" ref="AL1092" si="3127">AL1091</f>
        <v>0</v>
      </c>
      <c r="AM1092" s="407">
        <f t="shared" ref="AM1092" si="3128">AM1091</f>
        <v>0</v>
      </c>
      <c r="AN1092" s="407">
        <f t="shared" ref="AN1092" si="3129">AN1091</f>
        <v>0</v>
      </c>
      <c r="AO1092" s="407">
        <f t="shared" ref="AO1092" si="3130">AO1091</f>
        <v>0</v>
      </c>
      <c r="AP1092" s="407">
        <f t="shared" ref="AP1092" si="3131">AP1091</f>
        <v>0</v>
      </c>
      <c r="AQ1092" s="407">
        <f t="shared" ref="AQ1092" si="3132">AQ1091</f>
        <v>0</v>
      </c>
      <c r="AR1092" s="407">
        <f t="shared" ref="AR1092" si="3133">AR1091</f>
        <v>0</v>
      </c>
      <c r="AS1092" s="303"/>
    </row>
    <row r="1093" spans="1:45" ht="15" customHeight="1" outlineLevel="1">
      <c r="A1093" s="521"/>
      <c r="B1093" s="426"/>
      <c r="C1093" s="288"/>
      <c r="D1093" s="288"/>
      <c r="E1093" s="288"/>
      <c r="F1093" s="288"/>
      <c r="G1093" s="288"/>
      <c r="H1093" s="288"/>
      <c r="I1093" s="288"/>
      <c r="J1093" s="288"/>
      <c r="K1093" s="288"/>
      <c r="L1093" s="288"/>
      <c r="M1093" s="288"/>
      <c r="N1093" s="288"/>
      <c r="O1093" s="288"/>
      <c r="P1093" s="288"/>
      <c r="Q1093" s="288"/>
      <c r="R1093" s="288"/>
      <c r="S1093" s="288"/>
      <c r="T1093" s="288"/>
      <c r="U1093" s="288"/>
      <c r="V1093" s="288"/>
      <c r="W1093" s="288"/>
      <c r="X1093" s="288"/>
      <c r="Y1093" s="288"/>
      <c r="Z1093" s="288"/>
      <c r="AA1093" s="288"/>
      <c r="AB1093" s="288"/>
      <c r="AC1093" s="288"/>
      <c r="AD1093" s="288"/>
      <c r="AE1093" s="418"/>
      <c r="AF1093" s="421"/>
      <c r="AG1093" s="421"/>
      <c r="AH1093" s="421"/>
      <c r="AI1093" s="421"/>
      <c r="AJ1093" s="421"/>
      <c r="AK1093" s="421"/>
      <c r="AL1093" s="421"/>
      <c r="AM1093" s="421"/>
      <c r="AN1093" s="421"/>
      <c r="AO1093" s="421"/>
      <c r="AP1093" s="421"/>
      <c r="AQ1093" s="421"/>
      <c r="AR1093" s="421"/>
      <c r="AS1093" s="303"/>
    </row>
    <row r="1094" spans="1:45" ht="15" customHeight="1" outlineLevel="1">
      <c r="A1094" s="521">
        <v>24</v>
      </c>
      <c r="B1094" s="424" t="s">
        <v>116</v>
      </c>
      <c r="C1094" s="288" t="s">
        <v>25</v>
      </c>
      <c r="D1094" s="292"/>
      <c r="E1094" s="292"/>
      <c r="F1094" s="292"/>
      <c r="G1094" s="292"/>
      <c r="H1094" s="292"/>
      <c r="I1094" s="292"/>
      <c r="J1094" s="292"/>
      <c r="K1094" s="292"/>
      <c r="L1094" s="292"/>
      <c r="M1094" s="292"/>
      <c r="N1094" s="292"/>
      <c r="O1094" s="292"/>
      <c r="P1094" s="292"/>
      <c r="Q1094" s="288"/>
      <c r="R1094" s="292"/>
      <c r="S1094" s="292"/>
      <c r="T1094" s="292"/>
      <c r="U1094" s="292"/>
      <c r="V1094" s="292"/>
      <c r="W1094" s="292"/>
      <c r="X1094" s="292"/>
      <c r="Y1094" s="292"/>
      <c r="Z1094" s="292"/>
      <c r="AA1094" s="292"/>
      <c r="AB1094" s="292"/>
      <c r="AC1094" s="292"/>
      <c r="AD1094" s="292"/>
      <c r="AE1094" s="406"/>
      <c r="AF1094" s="406"/>
      <c r="AG1094" s="406"/>
      <c r="AH1094" s="406"/>
      <c r="AI1094" s="406"/>
      <c r="AJ1094" s="406"/>
      <c r="AK1094" s="406"/>
      <c r="AL1094" s="406"/>
      <c r="AM1094" s="406"/>
      <c r="AN1094" s="406"/>
      <c r="AO1094" s="406"/>
      <c r="AP1094" s="406"/>
      <c r="AQ1094" s="406"/>
      <c r="AR1094" s="406"/>
      <c r="AS1094" s="293">
        <f>SUM(AE1094:AR1094)</f>
        <v>0</v>
      </c>
    </row>
    <row r="1095" spans="1:45" ht="15" customHeight="1" outlineLevel="1">
      <c r="A1095" s="521"/>
      <c r="B1095" s="291" t="s">
        <v>345</v>
      </c>
      <c r="C1095" s="288" t="s">
        <v>163</v>
      </c>
      <c r="D1095" s="292"/>
      <c r="E1095" s="292"/>
      <c r="F1095" s="292"/>
      <c r="G1095" s="292"/>
      <c r="H1095" s="292"/>
      <c r="I1095" s="292"/>
      <c r="J1095" s="292"/>
      <c r="K1095" s="292"/>
      <c r="L1095" s="292"/>
      <c r="M1095" s="292"/>
      <c r="N1095" s="292"/>
      <c r="O1095" s="292"/>
      <c r="P1095" s="292"/>
      <c r="Q1095" s="288"/>
      <c r="R1095" s="292"/>
      <c r="S1095" s="292"/>
      <c r="T1095" s="292"/>
      <c r="U1095" s="292"/>
      <c r="V1095" s="292"/>
      <c r="W1095" s="292"/>
      <c r="X1095" s="292"/>
      <c r="Y1095" s="292"/>
      <c r="Z1095" s="292"/>
      <c r="AA1095" s="292"/>
      <c r="AB1095" s="292"/>
      <c r="AC1095" s="292"/>
      <c r="AD1095" s="292"/>
      <c r="AE1095" s="407">
        <f>AE1094</f>
        <v>0</v>
      </c>
      <c r="AF1095" s="407">
        <f t="shared" ref="AF1095" si="3134">AF1094</f>
        <v>0</v>
      </c>
      <c r="AG1095" s="407">
        <f t="shared" ref="AG1095" si="3135">AG1094</f>
        <v>0</v>
      </c>
      <c r="AH1095" s="407">
        <f t="shared" ref="AH1095" si="3136">AH1094</f>
        <v>0</v>
      </c>
      <c r="AI1095" s="407">
        <f t="shared" ref="AI1095" si="3137">AI1094</f>
        <v>0</v>
      </c>
      <c r="AJ1095" s="407">
        <f t="shared" ref="AJ1095" si="3138">AJ1094</f>
        <v>0</v>
      </c>
      <c r="AK1095" s="407">
        <f t="shared" ref="AK1095" si="3139">AK1094</f>
        <v>0</v>
      </c>
      <c r="AL1095" s="407">
        <f t="shared" ref="AL1095" si="3140">AL1094</f>
        <v>0</v>
      </c>
      <c r="AM1095" s="407">
        <f t="shared" ref="AM1095" si="3141">AM1094</f>
        <v>0</v>
      </c>
      <c r="AN1095" s="407">
        <f t="shared" ref="AN1095" si="3142">AN1094</f>
        <v>0</v>
      </c>
      <c r="AO1095" s="407">
        <f t="shared" ref="AO1095" si="3143">AO1094</f>
        <v>0</v>
      </c>
      <c r="AP1095" s="407">
        <f t="shared" ref="AP1095" si="3144">AP1094</f>
        <v>0</v>
      </c>
      <c r="AQ1095" s="407">
        <f t="shared" ref="AQ1095" si="3145">AQ1094</f>
        <v>0</v>
      </c>
      <c r="AR1095" s="407">
        <f t="shared" ref="AR1095" si="3146">AR1094</f>
        <v>0</v>
      </c>
      <c r="AS1095" s="303"/>
    </row>
    <row r="1096" spans="1:45" ht="15" customHeight="1" outlineLevel="1">
      <c r="A1096" s="521"/>
      <c r="B1096" s="291"/>
      <c r="C1096" s="288"/>
      <c r="D1096" s="288"/>
      <c r="E1096" s="288"/>
      <c r="F1096" s="288"/>
      <c r="G1096" s="288"/>
      <c r="H1096" s="288"/>
      <c r="I1096" s="288"/>
      <c r="J1096" s="288"/>
      <c r="K1096" s="288"/>
      <c r="L1096" s="288"/>
      <c r="M1096" s="288"/>
      <c r="N1096" s="288"/>
      <c r="O1096" s="288"/>
      <c r="P1096" s="288"/>
      <c r="Q1096" s="288"/>
      <c r="R1096" s="288"/>
      <c r="S1096" s="288"/>
      <c r="T1096" s="288"/>
      <c r="U1096" s="288"/>
      <c r="V1096" s="288"/>
      <c r="W1096" s="288"/>
      <c r="X1096" s="288"/>
      <c r="Y1096" s="288"/>
      <c r="Z1096" s="288"/>
      <c r="AA1096" s="288"/>
      <c r="AB1096" s="288"/>
      <c r="AC1096" s="288"/>
      <c r="AD1096" s="288"/>
      <c r="AE1096" s="408"/>
      <c r="AF1096" s="421"/>
      <c r="AG1096" s="421"/>
      <c r="AH1096" s="421"/>
      <c r="AI1096" s="421"/>
      <c r="AJ1096" s="421"/>
      <c r="AK1096" s="421"/>
      <c r="AL1096" s="421"/>
      <c r="AM1096" s="421"/>
      <c r="AN1096" s="421"/>
      <c r="AO1096" s="421"/>
      <c r="AP1096" s="421"/>
      <c r="AQ1096" s="421"/>
      <c r="AR1096" s="421"/>
      <c r="AS1096" s="303"/>
    </row>
    <row r="1097" spans="1:45" ht="15" customHeight="1" outlineLevel="1">
      <c r="A1097" s="521"/>
      <c r="B1097" s="285" t="s">
        <v>496</v>
      </c>
      <c r="C1097" s="288"/>
      <c r="D1097" s="288"/>
      <c r="E1097" s="288"/>
      <c r="F1097" s="288"/>
      <c r="G1097" s="288"/>
      <c r="H1097" s="288"/>
      <c r="I1097" s="288"/>
      <c r="J1097" s="288"/>
      <c r="K1097" s="288"/>
      <c r="L1097" s="288"/>
      <c r="M1097" s="288"/>
      <c r="N1097" s="288"/>
      <c r="O1097" s="288"/>
      <c r="P1097" s="288"/>
      <c r="Q1097" s="288"/>
      <c r="R1097" s="288"/>
      <c r="S1097" s="288"/>
      <c r="T1097" s="288"/>
      <c r="U1097" s="288"/>
      <c r="V1097" s="288"/>
      <c r="W1097" s="288"/>
      <c r="X1097" s="288"/>
      <c r="Y1097" s="288"/>
      <c r="Z1097" s="288"/>
      <c r="AA1097" s="288"/>
      <c r="AB1097" s="288"/>
      <c r="AC1097" s="288"/>
      <c r="AD1097" s="288"/>
      <c r="AE1097" s="408"/>
      <c r="AF1097" s="421"/>
      <c r="AG1097" s="421"/>
      <c r="AH1097" s="421"/>
      <c r="AI1097" s="421"/>
      <c r="AJ1097" s="421"/>
      <c r="AK1097" s="421"/>
      <c r="AL1097" s="421"/>
      <c r="AM1097" s="421"/>
      <c r="AN1097" s="421"/>
      <c r="AO1097" s="421"/>
      <c r="AP1097" s="421"/>
      <c r="AQ1097" s="421"/>
      <c r="AR1097" s="421"/>
      <c r="AS1097" s="303"/>
    </row>
    <row r="1098" spans="1:45" ht="15" customHeight="1" outlineLevel="1">
      <c r="A1098" s="521">
        <v>25</v>
      </c>
      <c r="B1098" s="424" t="s">
        <v>117</v>
      </c>
      <c r="C1098" s="288" t="s">
        <v>25</v>
      </c>
      <c r="D1098" s="292"/>
      <c r="E1098" s="292"/>
      <c r="F1098" s="292"/>
      <c r="G1098" s="292"/>
      <c r="H1098" s="292"/>
      <c r="I1098" s="292"/>
      <c r="J1098" s="292"/>
      <c r="K1098" s="292"/>
      <c r="L1098" s="292"/>
      <c r="M1098" s="292"/>
      <c r="N1098" s="292"/>
      <c r="O1098" s="292"/>
      <c r="P1098" s="292"/>
      <c r="Q1098" s="292">
        <v>12</v>
      </c>
      <c r="R1098" s="292"/>
      <c r="S1098" s="292"/>
      <c r="T1098" s="292"/>
      <c r="U1098" s="292"/>
      <c r="V1098" s="292"/>
      <c r="W1098" s="292"/>
      <c r="X1098" s="292"/>
      <c r="Y1098" s="292"/>
      <c r="Z1098" s="292"/>
      <c r="AA1098" s="292"/>
      <c r="AB1098" s="292"/>
      <c r="AC1098" s="292"/>
      <c r="AD1098" s="292"/>
      <c r="AE1098" s="422"/>
      <c r="AF1098" s="411"/>
      <c r="AG1098" s="411"/>
      <c r="AH1098" s="411"/>
      <c r="AI1098" s="411"/>
      <c r="AJ1098" s="411"/>
      <c r="AK1098" s="411"/>
      <c r="AL1098" s="411"/>
      <c r="AM1098" s="411"/>
      <c r="AN1098" s="411"/>
      <c r="AO1098" s="411"/>
      <c r="AP1098" s="411"/>
      <c r="AQ1098" s="411"/>
      <c r="AR1098" s="411"/>
      <c r="AS1098" s="293">
        <f>SUM(AE1098:AR1098)</f>
        <v>0</v>
      </c>
    </row>
    <row r="1099" spans="1:45" ht="15" customHeight="1" outlineLevel="1">
      <c r="A1099" s="521"/>
      <c r="B1099" s="291" t="s">
        <v>345</v>
      </c>
      <c r="C1099" s="288" t="s">
        <v>163</v>
      </c>
      <c r="D1099" s="292"/>
      <c r="E1099" s="292"/>
      <c r="F1099" s="292"/>
      <c r="G1099" s="292"/>
      <c r="H1099" s="292"/>
      <c r="I1099" s="292"/>
      <c r="J1099" s="292"/>
      <c r="K1099" s="292"/>
      <c r="L1099" s="292"/>
      <c r="M1099" s="292"/>
      <c r="N1099" s="292"/>
      <c r="O1099" s="292"/>
      <c r="P1099" s="292"/>
      <c r="Q1099" s="292">
        <f>Q1098</f>
        <v>12</v>
      </c>
      <c r="R1099" s="292"/>
      <c r="S1099" s="292"/>
      <c r="T1099" s="292"/>
      <c r="U1099" s="292"/>
      <c r="V1099" s="292"/>
      <c r="W1099" s="292"/>
      <c r="X1099" s="292"/>
      <c r="Y1099" s="292"/>
      <c r="Z1099" s="292"/>
      <c r="AA1099" s="292"/>
      <c r="AB1099" s="292"/>
      <c r="AC1099" s="292"/>
      <c r="AD1099" s="292"/>
      <c r="AE1099" s="407">
        <f>AE1098</f>
        <v>0</v>
      </c>
      <c r="AF1099" s="407">
        <f t="shared" ref="AF1099" si="3147">AF1098</f>
        <v>0</v>
      </c>
      <c r="AG1099" s="407">
        <f t="shared" ref="AG1099" si="3148">AG1098</f>
        <v>0</v>
      </c>
      <c r="AH1099" s="407">
        <f t="shared" ref="AH1099" si="3149">AH1098</f>
        <v>0</v>
      </c>
      <c r="AI1099" s="407">
        <f t="shared" ref="AI1099" si="3150">AI1098</f>
        <v>0</v>
      </c>
      <c r="AJ1099" s="407">
        <f t="shared" ref="AJ1099" si="3151">AJ1098</f>
        <v>0</v>
      </c>
      <c r="AK1099" s="407">
        <f t="shared" ref="AK1099" si="3152">AK1098</f>
        <v>0</v>
      </c>
      <c r="AL1099" s="407">
        <f t="shared" ref="AL1099" si="3153">AL1098</f>
        <v>0</v>
      </c>
      <c r="AM1099" s="407">
        <f t="shared" ref="AM1099" si="3154">AM1098</f>
        <v>0</v>
      </c>
      <c r="AN1099" s="407">
        <f t="shared" ref="AN1099" si="3155">AN1098</f>
        <v>0</v>
      </c>
      <c r="AO1099" s="407">
        <f t="shared" ref="AO1099" si="3156">AO1098</f>
        <v>0</v>
      </c>
      <c r="AP1099" s="407">
        <f t="shared" ref="AP1099" si="3157">AP1098</f>
        <v>0</v>
      </c>
      <c r="AQ1099" s="407">
        <f t="shared" ref="AQ1099" si="3158">AQ1098</f>
        <v>0</v>
      </c>
      <c r="AR1099" s="407">
        <f t="shared" ref="AR1099" si="3159">AR1098</f>
        <v>0</v>
      </c>
      <c r="AS1099" s="303"/>
    </row>
    <row r="1100" spans="1:45" ht="15" customHeight="1" outlineLevel="1">
      <c r="A1100" s="521"/>
      <c r="B1100" s="291"/>
      <c r="C1100" s="288"/>
      <c r="D1100" s="288"/>
      <c r="E1100" s="288"/>
      <c r="F1100" s="288"/>
      <c r="G1100" s="288"/>
      <c r="H1100" s="288"/>
      <c r="I1100" s="288"/>
      <c r="J1100" s="288"/>
      <c r="K1100" s="288"/>
      <c r="L1100" s="288"/>
      <c r="M1100" s="288"/>
      <c r="N1100" s="288"/>
      <c r="O1100" s="288"/>
      <c r="P1100" s="288"/>
      <c r="Q1100" s="288"/>
      <c r="R1100" s="288"/>
      <c r="S1100" s="288"/>
      <c r="T1100" s="288"/>
      <c r="U1100" s="288"/>
      <c r="V1100" s="288"/>
      <c r="W1100" s="288"/>
      <c r="X1100" s="288"/>
      <c r="Y1100" s="288"/>
      <c r="Z1100" s="288"/>
      <c r="AA1100" s="288"/>
      <c r="AB1100" s="288"/>
      <c r="AC1100" s="288"/>
      <c r="AD1100" s="288"/>
      <c r="AE1100" s="408"/>
      <c r="AF1100" s="421"/>
      <c r="AG1100" s="421"/>
      <c r="AH1100" s="421"/>
      <c r="AI1100" s="421"/>
      <c r="AJ1100" s="421"/>
      <c r="AK1100" s="421"/>
      <c r="AL1100" s="421"/>
      <c r="AM1100" s="421"/>
      <c r="AN1100" s="421"/>
      <c r="AO1100" s="421"/>
      <c r="AP1100" s="421"/>
      <c r="AQ1100" s="421"/>
      <c r="AR1100" s="421"/>
      <c r="AS1100" s="303"/>
    </row>
    <row r="1101" spans="1:45" ht="15" customHeight="1" outlineLevel="1">
      <c r="A1101" s="521">
        <v>26</v>
      </c>
      <c r="B1101" s="424" t="s">
        <v>118</v>
      </c>
      <c r="C1101" s="1199" t="s">
        <v>2823</v>
      </c>
      <c r="D1101" s="292">
        <f>+'7.  Persistence Report'!AZ203</f>
        <v>3259080.9735950013</v>
      </c>
      <c r="E1101" s="292">
        <f>+'7.  Persistence Report'!BA203</f>
        <v>3259080.9735950013</v>
      </c>
      <c r="F1101" s="292">
        <f>+'7.  Persistence Report'!BB203</f>
        <v>3242964.4787859363</v>
      </c>
      <c r="G1101" s="292">
        <f>+'7.  Persistence Report'!BC203</f>
        <v>3242964.4787859363</v>
      </c>
      <c r="H1101" s="292">
        <f>+'7.  Persistence Report'!BD203</f>
        <v>3242964.4787859363</v>
      </c>
      <c r="I1101" s="292">
        <f>+'7.  Persistence Report'!BE203</f>
        <v>3242877.8224119884</v>
      </c>
      <c r="J1101" s="292">
        <f>+'7.  Persistence Report'!BF203</f>
        <v>0</v>
      </c>
      <c r="K1101" s="292">
        <f>+'7.  Persistence Report'!BG203</f>
        <v>0</v>
      </c>
      <c r="L1101" s="292">
        <f>+'7.  Persistence Report'!BH203</f>
        <v>0</v>
      </c>
      <c r="M1101" s="292">
        <f>+'7.  Persistence Report'!BI203</f>
        <v>0</v>
      </c>
      <c r="N1101" s="292">
        <f>+'7.  Persistence Report'!BJ203</f>
        <v>0</v>
      </c>
      <c r="O1101" s="292">
        <f>+'7.  Persistence Report'!BK203</f>
        <v>0</v>
      </c>
      <c r="P1101" s="292">
        <f>+'7.  Persistence Report'!BL203</f>
        <v>0</v>
      </c>
      <c r="Q1101" s="292">
        <v>12</v>
      </c>
      <c r="R1101" s="292">
        <f>+'7.  Persistence Report'!U203</f>
        <v>512.5958576445388</v>
      </c>
      <c r="S1101" s="292">
        <f>+'7.  Persistence Report'!V203</f>
        <v>512.5958576445388</v>
      </c>
      <c r="T1101" s="292">
        <f>+'7.  Persistence Report'!W203</f>
        <v>510.06101774770622</v>
      </c>
      <c r="U1101" s="292">
        <f>+'7.  Persistence Report'!X203</f>
        <v>510.06101774770622</v>
      </c>
      <c r="V1101" s="292">
        <f>+'7.  Persistence Report'!Y203</f>
        <v>510.06101774770622</v>
      </c>
      <c r="W1101" s="292">
        <f>+'7.  Persistence Report'!Z203</f>
        <v>510.04738823107743</v>
      </c>
      <c r="X1101" s="292">
        <f>+'7.  Persistence Report'!AA203</f>
        <v>0</v>
      </c>
      <c r="Y1101" s="292">
        <f>+'7.  Persistence Report'!AB203</f>
        <v>0</v>
      </c>
      <c r="Z1101" s="292">
        <f>+'7.  Persistence Report'!AC203</f>
        <v>0</v>
      </c>
      <c r="AA1101" s="292">
        <f>+'7.  Persistence Report'!AD203</f>
        <v>0</v>
      </c>
      <c r="AB1101" s="292">
        <f>+'7.  Persistence Report'!AE203</f>
        <v>0</v>
      </c>
      <c r="AC1101" s="292">
        <f>+'7.  Persistence Report'!AF203</f>
        <v>0</v>
      </c>
      <c r="AD1101" s="292">
        <f>+'7.  Persistence Report'!AG203</f>
        <v>0</v>
      </c>
      <c r="AE1101" s="422"/>
      <c r="AF1101" s="411"/>
      <c r="AG1101" s="411">
        <f>+'A. Rate Class Allocations'!P92</f>
        <v>1</v>
      </c>
      <c r="AH1101" s="411"/>
      <c r="AI1101" s="411"/>
      <c r="AJ1101" s="411"/>
      <c r="AK1101" s="411"/>
      <c r="AL1101" s="411"/>
      <c r="AM1101" s="411"/>
      <c r="AN1101" s="411"/>
      <c r="AO1101" s="411"/>
      <c r="AP1101" s="411"/>
      <c r="AQ1101" s="411"/>
      <c r="AR1101" s="411"/>
      <c r="AS1101" s="293">
        <f>SUM(AE1101:AR1101)</f>
        <v>1</v>
      </c>
    </row>
    <row r="1102" spans="1:45" ht="15" customHeight="1" outlineLevel="1">
      <c r="A1102" s="521"/>
      <c r="B1102" s="291" t="s">
        <v>345</v>
      </c>
      <c r="C1102" s="1199" t="s">
        <v>2823</v>
      </c>
      <c r="D1102" s="292">
        <f>+'7.  Persistence Report'!AZ210</f>
        <v>1457977.5042451338</v>
      </c>
      <c r="E1102" s="292">
        <f>+'7.  Persistence Report'!BA210</f>
        <v>1457977.5042451338</v>
      </c>
      <c r="F1102" s="292">
        <f>+'7.  Persistence Report'!BB210</f>
        <v>1450767.653655573</v>
      </c>
      <c r="G1102" s="292">
        <f>+'7.  Persistence Report'!BC210</f>
        <v>1450767.653655573</v>
      </c>
      <c r="H1102" s="292">
        <f>+'7.  Persistence Report'!BD210</f>
        <v>1450767.653655573</v>
      </c>
      <c r="I1102" s="292">
        <f>+'7.  Persistence Report'!BE210</f>
        <v>1450728.8871920088</v>
      </c>
      <c r="J1102" s="292">
        <f>+'7.  Persistence Report'!BF210</f>
        <v>0</v>
      </c>
      <c r="K1102" s="292">
        <f>+'7.  Persistence Report'!BG210</f>
        <v>0</v>
      </c>
      <c r="L1102" s="292">
        <f>+'7.  Persistence Report'!BH210</f>
        <v>0</v>
      </c>
      <c r="M1102" s="292">
        <f>+'7.  Persistence Report'!BI210</f>
        <v>0</v>
      </c>
      <c r="N1102" s="292">
        <f>+'7.  Persistence Report'!BJ210</f>
        <v>0</v>
      </c>
      <c r="O1102" s="292">
        <f>+'7.  Persistence Report'!BK210</f>
        <v>0</v>
      </c>
      <c r="P1102" s="292">
        <f>+'7.  Persistence Report'!BL210</f>
        <v>0</v>
      </c>
      <c r="Q1102" s="292">
        <f>Q1101</f>
        <v>12</v>
      </c>
      <c r="R1102" s="292">
        <f>+'7.  Persistence Report'!U210</f>
        <v>113.44335006423967</v>
      </c>
      <c r="S1102" s="292">
        <f>+'7.  Persistence Report'!V210</f>
        <v>113.44335006423967</v>
      </c>
      <c r="T1102" s="292">
        <f>+'7.  Persistence Report'!W210</f>
        <v>112.88236088439228</v>
      </c>
      <c r="U1102" s="292">
        <f>+'7.  Persistence Report'!X210</f>
        <v>112.88236088439228</v>
      </c>
      <c r="V1102" s="292">
        <f>+'7.  Persistence Report'!Y210</f>
        <v>112.88236088439228</v>
      </c>
      <c r="W1102" s="292">
        <f>+'7.  Persistence Report'!Z210</f>
        <v>112.87934451583786</v>
      </c>
      <c r="X1102" s="292">
        <f>+'7.  Persistence Report'!AA210</f>
        <v>0</v>
      </c>
      <c r="Y1102" s="292">
        <f>+'7.  Persistence Report'!AB210</f>
        <v>0</v>
      </c>
      <c r="Z1102" s="292">
        <f>+'7.  Persistence Report'!AC210</f>
        <v>0</v>
      </c>
      <c r="AA1102" s="292">
        <f>+'7.  Persistence Report'!AD210</f>
        <v>0</v>
      </c>
      <c r="AB1102" s="292">
        <f>+'7.  Persistence Report'!AE210</f>
        <v>0</v>
      </c>
      <c r="AC1102" s="292">
        <f>+'7.  Persistence Report'!AF210</f>
        <v>0</v>
      </c>
      <c r="AD1102" s="292">
        <f>+'7.  Persistence Report'!AG210</f>
        <v>0</v>
      </c>
      <c r="AE1102" s="407">
        <f>AE1101</f>
        <v>0</v>
      </c>
      <c r="AF1102" s="407">
        <f t="shared" ref="AF1102" si="3160">AF1101</f>
        <v>0</v>
      </c>
      <c r="AG1102" s="407">
        <f t="shared" ref="AG1102" si="3161">AG1101</f>
        <v>1</v>
      </c>
      <c r="AH1102" s="407">
        <f t="shared" ref="AH1102" si="3162">AH1101</f>
        <v>0</v>
      </c>
      <c r="AI1102" s="407">
        <f t="shared" ref="AI1102" si="3163">AI1101</f>
        <v>0</v>
      </c>
      <c r="AJ1102" s="407">
        <f t="shared" ref="AJ1102" si="3164">AJ1101</f>
        <v>0</v>
      </c>
      <c r="AK1102" s="407">
        <f t="shared" ref="AK1102" si="3165">AK1101</f>
        <v>0</v>
      </c>
      <c r="AL1102" s="407">
        <f t="shared" ref="AL1102" si="3166">AL1101</f>
        <v>0</v>
      </c>
      <c r="AM1102" s="407">
        <f t="shared" ref="AM1102" si="3167">AM1101</f>
        <v>0</v>
      </c>
      <c r="AN1102" s="407">
        <f t="shared" ref="AN1102" si="3168">AN1101</f>
        <v>0</v>
      </c>
      <c r="AO1102" s="407">
        <f t="shared" ref="AO1102" si="3169">AO1101</f>
        <v>0</v>
      </c>
      <c r="AP1102" s="407">
        <f t="shared" ref="AP1102" si="3170">AP1101</f>
        <v>0</v>
      </c>
      <c r="AQ1102" s="407">
        <f t="shared" ref="AQ1102" si="3171">AQ1101</f>
        <v>0</v>
      </c>
      <c r="AR1102" s="407">
        <f t="shared" ref="AR1102" si="3172">AR1101</f>
        <v>0</v>
      </c>
      <c r="AS1102" s="303"/>
    </row>
    <row r="1103" spans="1:45" ht="15" customHeight="1" outlineLevel="1">
      <c r="A1103" s="521"/>
      <c r="B1103" s="291"/>
      <c r="C1103" s="288"/>
      <c r="D1103" s="288"/>
      <c r="E1103" s="288"/>
      <c r="F1103" s="288"/>
      <c r="G1103" s="288"/>
      <c r="H1103" s="288"/>
      <c r="I1103" s="288"/>
      <c r="J1103" s="288"/>
      <c r="K1103" s="288"/>
      <c r="L1103" s="288"/>
      <c r="M1103" s="288"/>
      <c r="N1103" s="288"/>
      <c r="O1103" s="288"/>
      <c r="P1103" s="288"/>
      <c r="Q1103" s="288"/>
      <c r="R1103" s="288"/>
      <c r="S1103" s="288"/>
      <c r="T1103" s="288"/>
      <c r="U1103" s="288"/>
      <c r="V1103" s="288"/>
      <c r="W1103" s="288"/>
      <c r="X1103" s="288"/>
      <c r="Y1103" s="288"/>
      <c r="Z1103" s="288"/>
      <c r="AA1103" s="288"/>
      <c r="AB1103" s="288"/>
      <c r="AC1103" s="288"/>
      <c r="AD1103" s="288"/>
      <c r="AE1103" s="408"/>
      <c r="AF1103" s="421"/>
      <c r="AG1103" s="421"/>
      <c r="AH1103" s="421"/>
      <c r="AI1103" s="421"/>
      <c r="AJ1103" s="421"/>
      <c r="AK1103" s="421"/>
      <c r="AL1103" s="421"/>
      <c r="AM1103" s="421"/>
      <c r="AN1103" s="421"/>
      <c r="AO1103" s="421"/>
      <c r="AP1103" s="421"/>
      <c r="AQ1103" s="421"/>
      <c r="AR1103" s="421"/>
      <c r="AS1103" s="303"/>
    </row>
    <row r="1104" spans="1:45" ht="15" customHeight="1" outlineLevel="1">
      <c r="A1104" s="521">
        <v>27</v>
      </c>
      <c r="B1104" s="424" t="s">
        <v>119</v>
      </c>
      <c r="C1104" s="288" t="s">
        <v>25</v>
      </c>
      <c r="D1104" s="292"/>
      <c r="E1104" s="292"/>
      <c r="F1104" s="292"/>
      <c r="G1104" s="292"/>
      <c r="H1104" s="292"/>
      <c r="I1104" s="292"/>
      <c r="J1104" s="292"/>
      <c r="K1104" s="292"/>
      <c r="L1104" s="292"/>
      <c r="M1104" s="292"/>
      <c r="N1104" s="292"/>
      <c r="O1104" s="292"/>
      <c r="P1104" s="292"/>
      <c r="Q1104" s="292">
        <v>12</v>
      </c>
      <c r="R1104" s="292"/>
      <c r="S1104" s="292"/>
      <c r="T1104" s="292"/>
      <c r="U1104" s="292"/>
      <c r="V1104" s="292"/>
      <c r="W1104" s="292"/>
      <c r="X1104" s="292"/>
      <c r="Y1104" s="292"/>
      <c r="Z1104" s="292"/>
      <c r="AA1104" s="292"/>
      <c r="AB1104" s="292"/>
      <c r="AC1104" s="292"/>
      <c r="AD1104" s="292"/>
      <c r="AE1104" s="422"/>
      <c r="AF1104" s="411"/>
      <c r="AG1104" s="411"/>
      <c r="AH1104" s="411"/>
      <c r="AI1104" s="411"/>
      <c r="AJ1104" s="411"/>
      <c r="AK1104" s="411"/>
      <c r="AL1104" s="411"/>
      <c r="AM1104" s="411"/>
      <c r="AN1104" s="411"/>
      <c r="AO1104" s="411"/>
      <c r="AP1104" s="411"/>
      <c r="AQ1104" s="411"/>
      <c r="AR1104" s="411"/>
      <c r="AS1104" s="293">
        <f>SUM(AE1104:AR1104)</f>
        <v>0</v>
      </c>
    </row>
    <row r="1105" spans="1:45" ht="15" customHeight="1" outlineLevel="1">
      <c r="A1105" s="521"/>
      <c r="B1105" s="291" t="s">
        <v>345</v>
      </c>
      <c r="C1105" s="288" t="s">
        <v>163</v>
      </c>
      <c r="D1105" s="292"/>
      <c r="E1105" s="292"/>
      <c r="F1105" s="292"/>
      <c r="G1105" s="292"/>
      <c r="H1105" s="292"/>
      <c r="I1105" s="292"/>
      <c r="J1105" s="292"/>
      <c r="K1105" s="292"/>
      <c r="L1105" s="292"/>
      <c r="M1105" s="292"/>
      <c r="N1105" s="292"/>
      <c r="O1105" s="292"/>
      <c r="P1105" s="292"/>
      <c r="Q1105" s="292">
        <f>Q1104</f>
        <v>12</v>
      </c>
      <c r="R1105" s="292"/>
      <c r="S1105" s="292"/>
      <c r="T1105" s="292"/>
      <c r="U1105" s="292"/>
      <c r="V1105" s="292"/>
      <c r="W1105" s="292"/>
      <c r="X1105" s="292"/>
      <c r="Y1105" s="292"/>
      <c r="Z1105" s="292"/>
      <c r="AA1105" s="292"/>
      <c r="AB1105" s="292"/>
      <c r="AC1105" s="292"/>
      <c r="AD1105" s="292"/>
      <c r="AE1105" s="407">
        <f>AE1104</f>
        <v>0</v>
      </c>
      <c r="AF1105" s="407">
        <f t="shared" ref="AF1105" si="3173">AF1104</f>
        <v>0</v>
      </c>
      <c r="AG1105" s="407">
        <f t="shared" ref="AG1105" si="3174">AG1104</f>
        <v>0</v>
      </c>
      <c r="AH1105" s="407">
        <f t="shared" ref="AH1105" si="3175">AH1104</f>
        <v>0</v>
      </c>
      <c r="AI1105" s="407">
        <f t="shared" ref="AI1105" si="3176">AI1104</f>
        <v>0</v>
      </c>
      <c r="AJ1105" s="407">
        <f t="shared" ref="AJ1105" si="3177">AJ1104</f>
        <v>0</v>
      </c>
      <c r="AK1105" s="407">
        <f t="shared" ref="AK1105" si="3178">AK1104</f>
        <v>0</v>
      </c>
      <c r="AL1105" s="407">
        <f t="shared" ref="AL1105" si="3179">AL1104</f>
        <v>0</v>
      </c>
      <c r="AM1105" s="407">
        <f t="shared" ref="AM1105" si="3180">AM1104</f>
        <v>0</v>
      </c>
      <c r="AN1105" s="407">
        <f t="shared" ref="AN1105" si="3181">AN1104</f>
        <v>0</v>
      </c>
      <c r="AO1105" s="407">
        <f t="shared" ref="AO1105" si="3182">AO1104</f>
        <v>0</v>
      </c>
      <c r="AP1105" s="407">
        <f t="shared" ref="AP1105" si="3183">AP1104</f>
        <v>0</v>
      </c>
      <c r="AQ1105" s="407">
        <f t="shared" ref="AQ1105" si="3184">AQ1104</f>
        <v>0</v>
      </c>
      <c r="AR1105" s="407">
        <f t="shared" ref="AR1105" si="3185">AR1104</f>
        <v>0</v>
      </c>
      <c r="AS1105" s="303"/>
    </row>
    <row r="1106" spans="1:45" ht="15" customHeight="1" outlineLevel="1">
      <c r="A1106" s="521"/>
      <c r="B1106" s="291"/>
      <c r="C1106" s="288"/>
      <c r="D1106" s="288"/>
      <c r="E1106" s="288"/>
      <c r="F1106" s="288"/>
      <c r="G1106" s="288"/>
      <c r="H1106" s="288"/>
      <c r="I1106" s="288"/>
      <c r="J1106" s="288"/>
      <c r="K1106" s="288"/>
      <c r="L1106" s="288"/>
      <c r="M1106" s="288"/>
      <c r="N1106" s="288"/>
      <c r="O1106" s="288"/>
      <c r="P1106" s="288"/>
      <c r="Q1106" s="288"/>
      <c r="R1106" s="288"/>
      <c r="S1106" s="288"/>
      <c r="T1106" s="288"/>
      <c r="U1106" s="288"/>
      <c r="V1106" s="288"/>
      <c r="W1106" s="288"/>
      <c r="X1106" s="288"/>
      <c r="Y1106" s="288"/>
      <c r="Z1106" s="288"/>
      <c r="AA1106" s="288"/>
      <c r="AB1106" s="288"/>
      <c r="AC1106" s="288"/>
      <c r="AD1106" s="288"/>
      <c r="AE1106" s="408"/>
      <c r="AF1106" s="421"/>
      <c r="AG1106" s="421"/>
      <c r="AH1106" s="421"/>
      <c r="AI1106" s="421"/>
      <c r="AJ1106" s="421"/>
      <c r="AK1106" s="421"/>
      <c r="AL1106" s="421"/>
      <c r="AM1106" s="421"/>
      <c r="AN1106" s="421"/>
      <c r="AO1106" s="421"/>
      <c r="AP1106" s="421"/>
      <c r="AQ1106" s="421"/>
      <c r="AR1106" s="421"/>
      <c r="AS1106" s="303"/>
    </row>
    <row r="1107" spans="1:45" ht="15" customHeight="1" outlineLevel="1">
      <c r="A1107" s="521">
        <v>28</v>
      </c>
      <c r="B1107" s="424" t="s">
        <v>120</v>
      </c>
      <c r="C1107" s="288" t="s">
        <v>25</v>
      </c>
      <c r="D1107" s="292"/>
      <c r="E1107" s="292"/>
      <c r="F1107" s="292"/>
      <c r="G1107" s="292"/>
      <c r="H1107" s="292"/>
      <c r="I1107" s="292"/>
      <c r="J1107" s="292"/>
      <c r="K1107" s="292"/>
      <c r="L1107" s="292"/>
      <c r="M1107" s="292"/>
      <c r="N1107" s="292"/>
      <c r="O1107" s="292"/>
      <c r="P1107" s="292"/>
      <c r="Q1107" s="292">
        <v>12</v>
      </c>
      <c r="R1107" s="292"/>
      <c r="S1107" s="292"/>
      <c r="T1107" s="292"/>
      <c r="U1107" s="292"/>
      <c r="V1107" s="292"/>
      <c r="W1107" s="292"/>
      <c r="X1107" s="292"/>
      <c r="Y1107" s="292"/>
      <c r="Z1107" s="292"/>
      <c r="AA1107" s="292"/>
      <c r="AB1107" s="292"/>
      <c r="AC1107" s="292"/>
      <c r="AD1107" s="292"/>
      <c r="AE1107" s="422"/>
      <c r="AF1107" s="411"/>
      <c r="AG1107" s="411"/>
      <c r="AH1107" s="411"/>
      <c r="AI1107" s="411"/>
      <c r="AJ1107" s="411"/>
      <c r="AK1107" s="411"/>
      <c r="AL1107" s="411"/>
      <c r="AM1107" s="411"/>
      <c r="AN1107" s="411"/>
      <c r="AO1107" s="411"/>
      <c r="AP1107" s="411"/>
      <c r="AQ1107" s="411"/>
      <c r="AR1107" s="411"/>
      <c r="AS1107" s="293">
        <f>SUM(AE1107:AR1107)</f>
        <v>0</v>
      </c>
    </row>
    <row r="1108" spans="1:45" ht="15" customHeight="1" outlineLevel="1">
      <c r="A1108" s="521"/>
      <c r="B1108" s="291" t="s">
        <v>345</v>
      </c>
      <c r="C1108" s="288" t="s">
        <v>163</v>
      </c>
      <c r="D1108" s="292"/>
      <c r="E1108" s="292"/>
      <c r="F1108" s="292"/>
      <c r="G1108" s="292"/>
      <c r="H1108" s="292"/>
      <c r="I1108" s="292"/>
      <c r="J1108" s="292"/>
      <c r="K1108" s="292"/>
      <c r="L1108" s="292"/>
      <c r="M1108" s="292"/>
      <c r="N1108" s="292"/>
      <c r="O1108" s="292"/>
      <c r="P1108" s="292"/>
      <c r="Q1108" s="292">
        <f>Q1107</f>
        <v>12</v>
      </c>
      <c r="R1108" s="292"/>
      <c r="S1108" s="292"/>
      <c r="T1108" s="292"/>
      <c r="U1108" s="292"/>
      <c r="V1108" s="292"/>
      <c r="W1108" s="292"/>
      <c r="X1108" s="292"/>
      <c r="Y1108" s="292"/>
      <c r="Z1108" s="292"/>
      <c r="AA1108" s="292"/>
      <c r="AB1108" s="292"/>
      <c r="AC1108" s="292"/>
      <c r="AD1108" s="292"/>
      <c r="AE1108" s="407">
        <f>AE1107</f>
        <v>0</v>
      </c>
      <c r="AF1108" s="407">
        <f>AF1107</f>
        <v>0</v>
      </c>
      <c r="AG1108" s="407">
        <f t="shared" ref="AG1108" si="3186">AG1107</f>
        <v>0</v>
      </c>
      <c r="AH1108" s="407">
        <f t="shared" ref="AH1108" si="3187">AH1107</f>
        <v>0</v>
      </c>
      <c r="AI1108" s="407">
        <f t="shared" ref="AI1108" si="3188">AI1107</f>
        <v>0</v>
      </c>
      <c r="AJ1108" s="407">
        <f t="shared" ref="AJ1108" si="3189">AJ1107</f>
        <v>0</v>
      </c>
      <c r="AK1108" s="407">
        <f>AK1107</f>
        <v>0</v>
      </c>
      <c r="AL1108" s="407">
        <f t="shared" ref="AL1108" si="3190">AL1107</f>
        <v>0</v>
      </c>
      <c r="AM1108" s="407">
        <f t="shared" ref="AM1108" si="3191">AM1107</f>
        <v>0</v>
      </c>
      <c r="AN1108" s="407">
        <f t="shared" ref="AN1108" si="3192">AN1107</f>
        <v>0</v>
      </c>
      <c r="AO1108" s="407">
        <f t="shared" ref="AO1108" si="3193">AO1107</f>
        <v>0</v>
      </c>
      <c r="AP1108" s="407">
        <f t="shared" ref="AP1108" si="3194">AP1107</f>
        <v>0</v>
      </c>
      <c r="AQ1108" s="407">
        <f t="shared" ref="AQ1108" si="3195">AQ1107</f>
        <v>0</v>
      </c>
      <c r="AR1108" s="407">
        <f t="shared" ref="AR1108" si="3196">AR1107</f>
        <v>0</v>
      </c>
      <c r="AS1108" s="303"/>
    </row>
    <row r="1109" spans="1:45" ht="15" customHeight="1" outlineLevel="1">
      <c r="A1109" s="521"/>
      <c r="B1109" s="291"/>
      <c r="C1109" s="288"/>
      <c r="D1109" s="288"/>
      <c r="E1109" s="288"/>
      <c r="F1109" s="288"/>
      <c r="G1109" s="288"/>
      <c r="H1109" s="288"/>
      <c r="I1109" s="288"/>
      <c r="J1109" s="288"/>
      <c r="K1109" s="288"/>
      <c r="L1109" s="288"/>
      <c r="M1109" s="288"/>
      <c r="N1109" s="288"/>
      <c r="O1109" s="288"/>
      <c r="P1109" s="288"/>
      <c r="Q1109" s="288"/>
      <c r="R1109" s="288"/>
      <c r="S1109" s="288"/>
      <c r="T1109" s="288"/>
      <c r="U1109" s="288"/>
      <c r="V1109" s="288"/>
      <c r="W1109" s="288"/>
      <c r="X1109" s="288"/>
      <c r="Y1109" s="288"/>
      <c r="Z1109" s="288"/>
      <c r="AA1109" s="288"/>
      <c r="AB1109" s="288"/>
      <c r="AC1109" s="288"/>
      <c r="AD1109" s="288"/>
      <c r="AE1109" s="408"/>
      <c r="AF1109" s="421"/>
      <c r="AG1109" s="421"/>
      <c r="AH1109" s="421"/>
      <c r="AI1109" s="421"/>
      <c r="AJ1109" s="421"/>
      <c r="AK1109" s="421"/>
      <c r="AL1109" s="421"/>
      <c r="AM1109" s="421"/>
      <c r="AN1109" s="421"/>
      <c r="AO1109" s="421"/>
      <c r="AP1109" s="421"/>
      <c r="AQ1109" s="421"/>
      <c r="AR1109" s="421"/>
      <c r="AS1109" s="303"/>
    </row>
    <row r="1110" spans="1:45" ht="15" customHeight="1" outlineLevel="1">
      <c r="A1110" s="521">
        <v>29</v>
      </c>
      <c r="B1110" s="424" t="s">
        <v>121</v>
      </c>
      <c r="C1110" s="288" t="s">
        <v>25</v>
      </c>
      <c r="D1110" s="292"/>
      <c r="E1110" s="292"/>
      <c r="F1110" s="292"/>
      <c r="G1110" s="292"/>
      <c r="H1110" s="292"/>
      <c r="I1110" s="292"/>
      <c r="J1110" s="292"/>
      <c r="K1110" s="292"/>
      <c r="L1110" s="292"/>
      <c r="M1110" s="292"/>
      <c r="N1110" s="292"/>
      <c r="O1110" s="292"/>
      <c r="P1110" s="292"/>
      <c r="Q1110" s="292">
        <v>3</v>
      </c>
      <c r="R1110" s="292"/>
      <c r="S1110" s="292"/>
      <c r="T1110" s="292"/>
      <c r="U1110" s="292"/>
      <c r="V1110" s="292"/>
      <c r="W1110" s="292"/>
      <c r="X1110" s="292"/>
      <c r="Y1110" s="292"/>
      <c r="Z1110" s="292"/>
      <c r="AA1110" s="292"/>
      <c r="AB1110" s="292"/>
      <c r="AC1110" s="292"/>
      <c r="AD1110" s="292"/>
      <c r="AE1110" s="422"/>
      <c r="AF1110" s="411"/>
      <c r="AG1110" s="411"/>
      <c r="AH1110" s="411"/>
      <c r="AI1110" s="411"/>
      <c r="AJ1110" s="411"/>
      <c r="AK1110" s="411"/>
      <c r="AL1110" s="411"/>
      <c r="AM1110" s="411"/>
      <c r="AN1110" s="411"/>
      <c r="AO1110" s="411"/>
      <c r="AP1110" s="411"/>
      <c r="AQ1110" s="411"/>
      <c r="AR1110" s="411"/>
      <c r="AS1110" s="293">
        <f>SUM(AE1110:AR1110)</f>
        <v>0</v>
      </c>
    </row>
    <row r="1111" spans="1:45" ht="15" customHeight="1" outlineLevel="1">
      <c r="A1111" s="521"/>
      <c r="B1111" s="291" t="s">
        <v>345</v>
      </c>
      <c r="C1111" s="288" t="s">
        <v>163</v>
      </c>
      <c r="D1111" s="292"/>
      <c r="E1111" s="292"/>
      <c r="F1111" s="292"/>
      <c r="G1111" s="292"/>
      <c r="H1111" s="292"/>
      <c r="I1111" s="292"/>
      <c r="J1111" s="292"/>
      <c r="K1111" s="292"/>
      <c r="L1111" s="292"/>
      <c r="M1111" s="292"/>
      <c r="N1111" s="292"/>
      <c r="O1111" s="292"/>
      <c r="P1111" s="292"/>
      <c r="Q1111" s="292">
        <f>Q1110</f>
        <v>3</v>
      </c>
      <c r="R1111" s="292"/>
      <c r="S1111" s="292"/>
      <c r="T1111" s="292"/>
      <c r="U1111" s="292"/>
      <c r="V1111" s="292"/>
      <c r="W1111" s="292"/>
      <c r="X1111" s="292"/>
      <c r="Y1111" s="292"/>
      <c r="Z1111" s="292"/>
      <c r="AA1111" s="292"/>
      <c r="AB1111" s="292"/>
      <c r="AC1111" s="292"/>
      <c r="AD1111" s="292"/>
      <c r="AE1111" s="407">
        <f>AE1110</f>
        <v>0</v>
      </c>
      <c r="AF1111" s="407">
        <f t="shared" ref="AF1111" si="3197">AF1110</f>
        <v>0</v>
      </c>
      <c r="AG1111" s="407">
        <f t="shared" ref="AG1111" si="3198">AG1110</f>
        <v>0</v>
      </c>
      <c r="AH1111" s="407">
        <f t="shared" ref="AH1111" si="3199">AH1110</f>
        <v>0</v>
      </c>
      <c r="AI1111" s="407">
        <f t="shared" ref="AI1111" si="3200">AI1110</f>
        <v>0</v>
      </c>
      <c r="AJ1111" s="407">
        <f t="shared" ref="AJ1111" si="3201">AJ1110</f>
        <v>0</v>
      </c>
      <c r="AK1111" s="407">
        <f t="shared" ref="AK1111" si="3202">AK1110</f>
        <v>0</v>
      </c>
      <c r="AL1111" s="407">
        <f t="shared" ref="AL1111" si="3203">AL1110</f>
        <v>0</v>
      </c>
      <c r="AM1111" s="407">
        <f t="shared" ref="AM1111" si="3204">AM1110</f>
        <v>0</v>
      </c>
      <c r="AN1111" s="407">
        <f t="shared" ref="AN1111" si="3205">AN1110</f>
        <v>0</v>
      </c>
      <c r="AO1111" s="407">
        <f t="shared" ref="AO1111" si="3206">AO1110</f>
        <v>0</v>
      </c>
      <c r="AP1111" s="407">
        <f t="shared" ref="AP1111" si="3207">AP1110</f>
        <v>0</v>
      </c>
      <c r="AQ1111" s="407">
        <f t="shared" ref="AQ1111" si="3208">AQ1110</f>
        <v>0</v>
      </c>
      <c r="AR1111" s="407">
        <f t="shared" ref="AR1111" si="3209">AR1110</f>
        <v>0</v>
      </c>
      <c r="AS1111" s="303"/>
    </row>
    <row r="1112" spans="1:45" ht="15" customHeight="1" outlineLevel="1">
      <c r="A1112" s="521"/>
      <c r="B1112" s="291"/>
      <c r="C1112" s="288"/>
      <c r="D1112" s="288"/>
      <c r="E1112" s="288"/>
      <c r="F1112" s="288"/>
      <c r="G1112" s="288"/>
      <c r="H1112" s="288"/>
      <c r="I1112" s="288"/>
      <c r="J1112" s="288"/>
      <c r="K1112" s="288"/>
      <c r="L1112" s="288"/>
      <c r="M1112" s="288"/>
      <c r="N1112" s="288"/>
      <c r="O1112" s="288"/>
      <c r="P1112" s="288"/>
      <c r="Q1112" s="288"/>
      <c r="R1112" s="288"/>
      <c r="S1112" s="288"/>
      <c r="T1112" s="288"/>
      <c r="U1112" s="288"/>
      <c r="V1112" s="288"/>
      <c r="W1112" s="288"/>
      <c r="X1112" s="288"/>
      <c r="Y1112" s="288"/>
      <c r="Z1112" s="288"/>
      <c r="AA1112" s="288"/>
      <c r="AB1112" s="288"/>
      <c r="AC1112" s="288"/>
      <c r="AD1112" s="288"/>
      <c r="AE1112" s="408"/>
      <c r="AF1112" s="421"/>
      <c r="AG1112" s="421"/>
      <c r="AH1112" s="421"/>
      <c r="AI1112" s="421"/>
      <c r="AJ1112" s="421"/>
      <c r="AK1112" s="421"/>
      <c r="AL1112" s="421"/>
      <c r="AM1112" s="421"/>
      <c r="AN1112" s="421"/>
      <c r="AO1112" s="421"/>
      <c r="AP1112" s="421"/>
      <c r="AQ1112" s="421"/>
      <c r="AR1112" s="421"/>
      <c r="AS1112" s="303"/>
    </row>
    <row r="1113" spans="1:45" ht="15" customHeight="1" outlineLevel="1">
      <c r="A1113" s="521">
        <v>30</v>
      </c>
      <c r="B1113" s="424" t="s">
        <v>122</v>
      </c>
      <c r="C1113" s="288" t="s">
        <v>25</v>
      </c>
      <c r="D1113" s="292"/>
      <c r="E1113" s="292"/>
      <c r="F1113" s="292"/>
      <c r="G1113" s="292"/>
      <c r="H1113" s="292"/>
      <c r="I1113" s="292"/>
      <c r="J1113" s="292"/>
      <c r="K1113" s="292"/>
      <c r="L1113" s="292"/>
      <c r="M1113" s="292"/>
      <c r="N1113" s="292"/>
      <c r="O1113" s="292"/>
      <c r="P1113" s="292"/>
      <c r="Q1113" s="292">
        <v>12</v>
      </c>
      <c r="R1113" s="292"/>
      <c r="S1113" s="292"/>
      <c r="T1113" s="292"/>
      <c r="U1113" s="292"/>
      <c r="V1113" s="292"/>
      <c r="W1113" s="292"/>
      <c r="X1113" s="292"/>
      <c r="Y1113" s="292"/>
      <c r="Z1113" s="292"/>
      <c r="AA1113" s="292"/>
      <c r="AB1113" s="292"/>
      <c r="AC1113" s="292"/>
      <c r="AD1113" s="292"/>
      <c r="AE1113" s="422"/>
      <c r="AF1113" s="411"/>
      <c r="AG1113" s="411"/>
      <c r="AH1113" s="411"/>
      <c r="AI1113" s="411"/>
      <c r="AJ1113" s="411"/>
      <c r="AK1113" s="411"/>
      <c r="AL1113" s="411"/>
      <c r="AM1113" s="411"/>
      <c r="AN1113" s="411"/>
      <c r="AO1113" s="411"/>
      <c r="AP1113" s="411"/>
      <c r="AQ1113" s="411"/>
      <c r="AR1113" s="411"/>
      <c r="AS1113" s="293">
        <f>SUM(AE1113:AR1113)</f>
        <v>0</v>
      </c>
    </row>
    <row r="1114" spans="1:45" ht="15" customHeight="1" outlineLevel="1">
      <c r="A1114" s="521"/>
      <c r="B1114" s="291" t="s">
        <v>345</v>
      </c>
      <c r="C1114" s="288" t="s">
        <v>163</v>
      </c>
      <c r="D1114" s="292"/>
      <c r="E1114" s="292"/>
      <c r="F1114" s="292"/>
      <c r="G1114" s="292"/>
      <c r="H1114" s="292"/>
      <c r="I1114" s="292"/>
      <c r="J1114" s="292"/>
      <c r="K1114" s="292"/>
      <c r="L1114" s="292"/>
      <c r="M1114" s="292"/>
      <c r="N1114" s="292"/>
      <c r="O1114" s="292"/>
      <c r="P1114" s="292"/>
      <c r="Q1114" s="292">
        <f>Q1113</f>
        <v>12</v>
      </c>
      <c r="R1114" s="292"/>
      <c r="S1114" s="292"/>
      <c r="T1114" s="292"/>
      <c r="U1114" s="292"/>
      <c r="V1114" s="292"/>
      <c r="W1114" s="292"/>
      <c r="X1114" s="292"/>
      <c r="Y1114" s="292"/>
      <c r="Z1114" s="292"/>
      <c r="AA1114" s="292"/>
      <c r="AB1114" s="292"/>
      <c r="AC1114" s="292"/>
      <c r="AD1114" s="292"/>
      <c r="AE1114" s="407">
        <f>AE1113</f>
        <v>0</v>
      </c>
      <c r="AF1114" s="407">
        <f t="shared" ref="AF1114" si="3210">AF1113</f>
        <v>0</v>
      </c>
      <c r="AG1114" s="407">
        <f t="shared" ref="AG1114" si="3211">AG1113</f>
        <v>0</v>
      </c>
      <c r="AH1114" s="407">
        <f t="shared" ref="AH1114" si="3212">AH1113</f>
        <v>0</v>
      </c>
      <c r="AI1114" s="407">
        <f t="shared" ref="AI1114" si="3213">AI1113</f>
        <v>0</v>
      </c>
      <c r="AJ1114" s="407">
        <f t="shared" ref="AJ1114" si="3214">AJ1113</f>
        <v>0</v>
      </c>
      <c r="AK1114" s="407">
        <f t="shared" ref="AK1114" si="3215">AK1113</f>
        <v>0</v>
      </c>
      <c r="AL1114" s="407">
        <f t="shared" ref="AL1114" si="3216">AL1113</f>
        <v>0</v>
      </c>
      <c r="AM1114" s="407">
        <f t="shared" ref="AM1114" si="3217">AM1113</f>
        <v>0</v>
      </c>
      <c r="AN1114" s="407">
        <f t="shared" ref="AN1114" si="3218">AN1113</f>
        <v>0</v>
      </c>
      <c r="AO1114" s="407">
        <f t="shared" ref="AO1114" si="3219">AO1113</f>
        <v>0</v>
      </c>
      <c r="AP1114" s="407">
        <f t="shared" ref="AP1114" si="3220">AP1113</f>
        <v>0</v>
      </c>
      <c r="AQ1114" s="407">
        <f t="shared" ref="AQ1114" si="3221">AQ1113</f>
        <v>0</v>
      </c>
      <c r="AR1114" s="407">
        <f t="shared" ref="AR1114" si="3222">AR1113</f>
        <v>0</v>
      </c>
      <c r="AS1114" s="303"/>
    </row>
    <row r="1115" spans="1:45" ht="15" customHeight="1" outlineLevel="1">
      <c r="A1115" s="521"/>
      <c r="B1115" s="291"/>
      <c r="C1115" s="288"/>
      <c r="D1115" s="288"/>
      <c r="E1115" s="288"/>
      <c r="F1115" s="288"/>
      <c r="G1115" s="288"/>
      <c r="H1115" s="288"/>
      <c r="I1115" s="288"/>
      <c r="J1115" s="288"/>
      <c r="K1115" s="288"/>
      <c r="L1115" s="288"/>
      <c r="M1115" s="288"/>
      <c r="N1115" s="288"/>
      <c r="O1115" s="288"/>
      <c r="P1115" s="288"/>
      <c r="Q1115" s="288"/>
      <c r="R1115" s="288"/>
      <c r="S1115" s="288"/>
      <c r="T1115" s="288"/>
      <c r="U1115" s="288"/>
      <c r="V1115" s="288"/>
      <c r="W1115" s="288"/>
      <c r="X1115" s="288"/>
      <c r="Y1115" s="288"/>
      <c r="Z1115" s="288"/>
      <c r="AA1115" s="288"/>
      <c r="AB1115" s="288"/>
      <c r="AC1115" s="288"/>
      <c r="AD1115" s="288"/>
      <c r="AE1115" s="408"/>
      <c r="AF1115" s="421"/>
      <c r="AG1115" s="421"/>
      <c r="AH1115" s="421"/>
      <c r="AI1115" s="421"/>
      <c r="AJ1115" s="421"/>
      <c r="AK1115" s="421"/>
      <c r="AL1115" s="421"/>
      <c r="AM1115" s="421"/>
      <c r="AN1115" s="421"/>
      <c r="AO1115" s="421"/>
      <c r="AP1115" s="421"/>
      <c r="AQ1115" s="421"/>
      <c r="AR1115" s="421"/>
      <c r="AS1115" s="303"/>
    </row>
    <row r="1116" spans="1:45" ht="15" customHeight="1" outlineLevel="1">
      <c r="A1116" s="521">
        <v>31</v>
      </c>
      <c r="B1116" s="424" t="s">
        <v>123</v>
      </c>
      <c r="C1116" s="288" t="s">
        <v>25</v>
      </c>
      <c r="D1116" s="292"/>
      <c r="E1116" s="292"/>
      <c r="F1116" s="292"/>
      <c r="G1116" s="292"/>
      <c r="H1116" s="292"/>
      <c r="I1116" s="292"/>
      <c r="J1116" s="292"/>
      <c r="K1116" s="292"/>
      <c r="L1116" s="292"/>
      <c r="M1116" s="292"/>
      <c r="N1116" s="292"/>
      <c r="O1116" s="292"/>
      <c r="P1116" s="292"/>
      <c r="Q1116" s="292">
        <v>12</v>
      </c>
      <c r="R1116" s="292"/>
      <c r="S1116" s="292"/>
      <c r="T1116" s="292"/>
      <c r="U1116" s="292"/>
      <c r="V1116" s="292"/>
      <c r="W1116" s="292"/>
      <c r="X1116" s="292"/>
      <c r="Y1116" s="292"/>
      <c r="Z1116" s="292"/>
      <c r="AA1116" s="292"/>
      <c r="AB1116" s="292"/>
      <c r="AC1116" s="292"/>
      <c r="AD1116" s="292"/>
      <c r="AE1116" s="422"/>
      <c r="AF1116" s="411"/>
      <c r="AG1116" s="411"/>
      <c r="AH1116" s="411"/>
      <c r="AI1116" s="411"/>
      <c r="AJ1116" s="411"/>
      <c r="AK1116" s="411"/>
      <c r="AL1116" s="411"/>
      <c r="AM1116" s="411"/>
      <c r="AN1116" s="411"/>
      <c r="AO1116" s="411"/>
      <c r="AP1116" s="411"/>
      <c r="AQ1116" s="411"/>
      <c r="AR1116" s="411"/>
      <c r="AS1116" s="293">
        <f>SUM(AE1116:AR1116)</f>
        <v>0</v>
      </c>
    </row>
    <row r="1117" spans="1:45" ht="15" customHeight="1" outlineLevel="1">
      <c r="A1117" s="521"/>
      <c r="B1117" s="291" t="s">
        <v>345</v>
      </c>
      <c r="C1117" s="288" t="s">
        <v>163</v>
      </c>
      <c r="D1117" s="292"/>
      <c r="E1117" s="292"/>
      <c r="F1117" s="292"/>
      <c r="G1117" s="292"/>
      <c r="H1117" s="292"/>
      <c r="I1117" s="292"/>
      <c r="J1117" s="292"/>
      <c r="K1117" s="292"/>
      <c r="L1117" s="292"/>
      <c r="M1117" s="292"/>
      <c r="N1117" s="292"/>
      <c r="O1117" s="292"/>
      <c r="P1117" s="292"/>
      <c r="Q1117" s="292">
        <f>Q1116</f>
        <v>12</v>
      </c>
      <c r="R1117" s="292"/>
      <c r="S1117" s="292"/>
      <c r="T1117" s="292"/>
      <c r="U1117" s="292"/>
      <c r="V1117" s="292"/>
      <c r="W1117" s="292"/>
      <c r="X1117" s="292"/>
      <c r="Y1117" s="292"/>
      <c r="Z1117" s="292"/>
      <c r="AA1117" s="292"/>
      <c r="AB1117" s="292"/>
      <c r="AC1117" s="292"/>
      <c r="AD1117" s="292"/>
      <c r="AE1117" s="407">
        <f>AE1116</f>
        <v>0</v>
      </c>
      <c r="AF1117" s="407">
        <f t="shared" ref="AF1117" si="3223">AF1116</f>
        <v>0</v>
      </c>
      <c r="AG1117" s="407">
        <f t="shared" ref="AG1117" si="3224">AG1116</f>
        <v>0</v>
      </c>
      <c r="AH1117" s="407">
        <f t="shared" ref="AH1117" si="3225">AH1116</f>
        <v>0</v>
      </c>
      <c r="AI1117" s="407">
        <f t="shared" ref="AI1117" si="3226">AI1116</f>
        <v>0</v>
      </c>
      <c r="AJ1117" s="407">
        <f t="shared" ref="AJ1117" si="3227">AJ1116</f>
        <v>0</v>
      </c>
      <c r="AK1117" s="407">
        <f t="shared" ref="AK1117" si="3228">AK1116</f>
        <v>0</v>
      </c>
      <c r="AL1117" s="407">
        <f t="shared" ref="AL1117" si="3229">AL1116</f>
        <v>0</v>
      </c>
      <c r="AM1117" s="407">
        <f t="shared" ref="AM1117" si="3230">AM1116</f>
        <v>0</v>
      </c>
      <c r="AN1117" s="407">
        <f t="shared" ref="AN1117" si="3231">AN1116</f>
        <v>0</v>
      </c>
      <c r="AO1117" s="407">
        <f t="shared" ref="AO1117" si="3232">AO1116</f>
        <v>0</v>
      </c>
      <c r="AP1117" s="407">
        <f t="shared" ref="AP1117" si="3233">AP1116</f>
        <v>0</v>
      </c>
      <c r="AQ1117" s="407">
        <f t="shared" ref="AQ1117" si="3234">AQ1116</f>
        <v>0</v>
      </c>
      <c r="AR1117" s="407">
        <f t="shared" ref="AR1117" si="3235">AR1116</f>
        <v>0</v>
      </c>
      <c r="AS1117" s="303"/>
    </row>
    <row r="1118" spans="1:45" ht="15" customHeight="1" outlineLevel="1">
      <c r="A1118" s="521"/>
      <c r="B1118" s="424"/>
      <c r="C1118" s="288"/>
      <c r="D1118" s="288"/>
      <c r="E1118" s="288"/>
      <c r="F1118" s="288"/>
      <c r="G1118" s="288"/>
      <c r="H1118" s="288"/>
      <c r="I1118" s="288"/>
      <c r="J1118" s="288"/>
      <c r="K1118" s="288"/>
      <c r="L1118" s="288"/>
      <c r="M1118" s="288"/>
      <c r="N1118" s="288"/>
      <c r="O1118" s="288"/>
      <c r="P1118" s="288"/>
      <c r="Q1118" s="288"/>
      <c r="R1118" s="288"/>
      <c r="S1118" s="288"/>
      <c r="T1118" s="288"/>
      <c r="U1118" s="288"/>
      <c r="V1118" s="288"/>
      <c r="W1118" s="288"/>
      <c r="X1118" s="288"/>
      <c r="Y1118" s="288"/>
      <c r="Z1118" s="288"/>
      <c r="AA1118" s="288"/>
      <c r="AB1118" s="288"/>
      <c r="AC1118" s="288"/>
      <c r="AD1118" s="288"/>
      <c r="AE1118" s="408"/>
      <c r="AF1118" s="421"/>
      <c r="AG1118" s="421"/>
      <c r="AH1118" s="421"/>
      <c r="AI1118" s="421"/>
      <c r="AJ1118" s="421"/>
      <c r="AK1118" s="421"/>
      <c r="AL1118" s="421"/>
      <c r="AM1118" s="421"/>
      <c r="AN1118" s="421"/>
      <c r="AO1118" s="421"/>
      <c r="AP1118" s="421"/>
      <c r="AQ1118" s="421"/>
      <c r="AR1118" s="421"/>
      <c r="AS1118" s="303"/>
    </row>
    <row r="1119" spans="1:45" ht="15" customHeight="1" outlineLevel="1">
      <c r="A1119" s="521">
        <v>32</v>
      </c>
      <c r="B1119" s="424" t="s">
        <v>124</v>
      </c>
      <c r="C1119" s="288" t="s">
        <v>25</v>
      </c>
      <c r="D1119" s="292"/>
      <c r="E1119" s="292"/>
      <c r="F1119" s="292"/>
      <c r="G1119" s="292"/>
      <c r="H1119" s="292"/>
      <c r="I1119" s="292"/>
      <c r="J1119" s="292"/>
      <c r="K1119" s="292"/>
      <c r="L1119" s="292"/>
      <c r="M1119" s="292"/>
      <c r="N1119" s="292"/>
      <c r="O1119" s="292"/>
      <c r="P1119" s="292"/>
      <c r="Q1119" s="292">
        <v>12</v>
      </c>
      <c r="R1119" s="292"/>
      <c r="S1119" s="292"/>
      <c r="T1119" s="292"/>
      <c r="U1119" s="292"/>
      <c r="V1119" s="292"/>
      <c r="W1119" s="292"/>
      <c r="X1119" s="292"/>
      <c r="Y1119" s="292"/>
      <c r="Z1119" s="292"/>
      <c r="AA1119" s="292"/>
      <c r="AB1119" s="292"/>
      <c r="AC1119" s="292"/>
      <c r="AD1119" s="292"/>
      <c r="AE1119" s="422"/>
      <c r="AF1119" s="411"/>
      <c r="AG1119" s="411"/>
      <c r="AH1119" s="411"/>
      <c r="AI1119" s="411"/>
      <c r="AJ1119" s="411"/>
      <c r="AK1119" s="411"/>
      <c r="AL1119" s="411"/>
      <c r="AM1119" s="411"/>
      <c r="AN1119" s="411"/>
      <c r="AO1119" s="411"/>
      <c r="AP1119" s="411"/>
      <c r="AQ1119" s="411"/>
      <c r="AR1119" s="411"/>
      <c r="AS1119" s="293">
        <f>SUM(AE1119:AR1119)</f>
        <v>0</v>
      </c>
    </row>
    <row r="1120" spans="1:45" ht="15" customHeight="1" outlineLevel="1">
      <c r="A1120" s="521"/>
      <c r="B1120" s="291" t="s">
        <v>345</v>
      </c>
      <c r="C1120" s="288" t="s">
        <v>163</v>
      </c>
      <c r="D1120" s="292"/>
      <c r="E1120" s="292"/>
      <c r="F1120" s="292"/>
      <c r="G1120" s="292"/>
      <c r="H1120" s="292"/>
      <c r="I1120" s="292"/>
      <c r="J1120" s="292"/>
      <c r="K1120" s="292"/>
      <c r="L1120" s="292"/>
      <c r="M1120" s="292"/>
      <c r="N1120" s="292"/>
      <c r="O1120" s="292"/>
      <c r="P1120" s="292"/>
      <c r="Q1120" s="292">
        <f>Q1119</f>
        <v>12</v>
      </c>
      <c r="R1120" s="292"/>
      <c r="S1120" s="292"/>
      <c r="T1120" s="292"/>
      <c r="U1120" s="292"/>
      <c r="V1120" s="292"/>
      <c r="W1120" s="292"/>
      <c r="X1120" s="292"/>
      <c r="Y1120" s="292"/>
      <c r="Z1120" s="292"/>
      <c r="AA1120" s="292"/>
      <c r="AB1120" s="292"/>
      <c r="AC1120" s="292"/>
      <c r="AD1120" s="292"/>
      <c r="AE1120" s="407">
        <f>AE1119</f>
        <v>0</v>
      </c>
      <c r="AF1120" s="407">
        <f t="shared" ref="AF1120" si="3236">AF1119</f>
        <v>0</v>
      </c>
      <c r="AG1120" s="407">
        <f t="shared" ref="AG1120" si="3237">AG1119</f>
        <v>0</v>
      </c>
      <c r="AH1120" s="407">
        <f t="shared" ref="AH1120" si="3238">AH1119</f>
        <v>0</v>
      </c>
      <c r="AI1120" s="407">
        <f t="shared" ref="AI1120" si="3239">AI1119</f>
        <v>0</v>
      </c>
      <c r="AJ1120" s="407">
        <f t="shared" ref="AJ1120" si="3240">AJ1119</f>
        <v>0</v>
      </c>
      <c r="AK1120" s="407">
        <f t="shared" ref="AK1120" si="3241">AK1119</f>
        <v>0</v>
      </c>
      <c r="AL1120" s="407">
        <f t="shared" ref="AL1120" si="3242">AL1119</f>
        <v>0</v>
      </c>
      <c r="AM1120" s="407">
        <f t="shared" ref="AM1120" si="3243">AM1119</f>
        <v>0</v>
      </c>
      <c r="AN1120" s="407">
        <f t="shared" ref="AN1120" si="3244">AN1119</f>
        <v>0</v>
      </c>
      <c r="AO1120" s="407">
        <f t="shared" ref="AO1120" si="3245">AO1119</f>
        <v>0</v>
      </c>
      <c r="AP1120" s="407">
        <f t="shared" ref="AP1120" si="3246">AP1119</f>
        <v>0</v>
      </c>
      <c r="AQ1120" s="407">
        <f t="shared" ref="AQ1120" si="3247">AQ1119</f>
        <v>0</v>
      </c>
      <c r="AR1120" s="407">
        <f t="shared" ref="AR1120" si="3248">AR1119</f>
        <v>0</v>
      </c>
      <c r="AS1120" s="303"/>
    </row>
    <row r="1121" spans="1:45" ht="15" customHeight="1" outlineLevel="1">
      <c r="A1121" s="521"/>
      <c r="B1121" s="424"/>
      <c r="C1121" s="288"/>
      <c r="D1121" s="288"/>
      <c r="E1121" s="288"/>
      <c r="F1121" s="288"/>
      <c r="G1121" s="288"/>
      <c r="H1121" s="288"/>
      <c r="I1121" s="288"/>
      <c r="J1121" s="288"/>
      <c r="K1121" s="288"/>
      <c r="L1121" s="288"/>
      <c r="M1121" s="288"/>
      <c r="N1121" s="288"/>
      <c r="O1121" s="288"/>
      <c r="P1121" s="288"/>
      <c r="Q1121" s="288"/>
      <c r="R1121" s="288"/>
      <c r="S1121" s="288"/>
      <c r="T1121" s="288"/>
      <c r="U1121" s="288"/>
      <c r="V1121" s="288"/>
      <c r="W1121" s="288"/>
      <c r="X1121" s="288"/>
      <c r="Y1121" s="288"/>
      <c r="Z1121" s="288"/>
      <c r="AA1121" s="288"/>
      <c r="AB1121" s="288"/>
      <c r="AC1121" s="288"/>
      <c r="AD1121" s="288"/>
      <c r="AE1121" s="408"/>
      <c r="AF1121" s="421"/>
      <c r="AG1121" s="421"/>
      <c r="AH1121" s="421"/>
      <c r="AI1121" s="421"/>
      <c r="AJ1121" s="421"/>
      <c r="AK1121" s="421"/>
      <c r="AL1121" s="421"/>
      <c r="AM1121" s="421"/>
      <c r="AN1121" s="421"/>
      <c r="AO1121" s="421"/>
      <c r="AP1121" s="421"/>
      <c r="AQ1121" s="421"/>
      <c r="AR1121" s="421"/>
      <c r="AS1121" s="303"/>
    </row>
    <row r="1122" spans="1:45" ht="15" customHeight="1" outlineLevel="1">
      <c r="A1122" s="521"/>
      <c r="B1122" s="285" t="s">
        <v>497</v>
      </c>
      <c r="C1122" s="288"/>
      <c r="D1122" s="288"/>
      <c r="E1122" s="288"/>
      <c r="F1122" s="288"/>
      <c r="G1122" s="288"/>
      <c r="H1122" s="288"/>
      <c r="I1122" s="288"/>
      <c r="J1122" s="288"/>
      <c r="K1122" s="288"/>
      <c r="L1122" s="288"/>
      <c r="M1122" s="288"/>
      <c r="N1122" s="288"/>
      <c r="O1122" s="288"/>
      <c r="P1122" s="288"/>
      <c r="Q1122" s="288"/>
      <c r="R1122" s="288"/>
      <c r="S1122" s="288"/>
      <c r="T1122" s="288"/>
      <c r="U1122" s="288"/>
      <c r="V1122" s="288"/>
      <c r="W1122" s="288"/>
      <c r="X1122" s="288"/>
      <c r="Y1122" s="288"/>
      <c r="Z1122" s="288"/>
      <c r="AA1122" s="288"/>
      <c r="AB1122" s="288"/>
      <c r="AC1122" s="288"/>
      <c r="AD1122" s="288"/>
      <c r="AE1122" s="408"/>
      <c r="AF1122" s="421"/>
      <c r="AG1122" s="421"/>
      <c r="AH1122" s="421"/>
      <c r="AI1122" s="421"/>
      <c r="AJ1122" s="421"/>
      <c r="AK1122" s="421"/>
      <c r="AL1122" s="421"/>
      <c r="AM1122" s="421"/>
      <c r="AN1122" s="421"/>
      <c r="AO1122" s="421"/>
      <c r="AP1122" s="421"/>
      <c r="AQ1122" s="421"/>
      <c r="AR1122" s="421"/>
      <c r="AS1122" s="303"/>
    </row>
    <row r="1123" spans="1:45" ht="15" customHeight="1" outlineLevel="1">
      <c r="A1123" s="521">
        <v>33</v>
      </c>
      <c r="B1123" s="424" t="s">
        <v>125</v>
      </c>
      <c r="C1123" s="288" t="s">
        <v>25</v>
      </c>
      <c r="D1123" s="292"/>
      <c r="E1123" s="292"/>
      <c r="F1123" s="292"/>
      <c r="G1123" s="292"/>
      <c r="H1123" s="292"/>
      <c r="I1123" s="292"/>
      <c r="J1123" s="292"/>
      <c r="K1123" s="292"/>
      <c r="L1123" s="292"/>
      <c r="M1123" s="292"/>
      <c r="N1123" s="292"/>
      <c r="O1123" s="292"/>
      <c r="P1123" s="292"/>
      <c r="Q1123" s="292">
        <v>0</v>
      </c>
      <c r="R1123" s="292"/>
      <c r="S1123" s="292"/>
      <c r="T1123" s="292"/>
      <c r="U1123" s="292"/>
      <c r="V1123" s="292"/>
      <c r="W1123" s="292"/>
      <c r="X1123" s="292"/>
      <c r="Y1123" s="292"/>
      <c r="Z1123" s="292"/>
      <c r="AA1123" s="292"/>
      <c r="AB1123" s="292"/>
      <c r="AC1123" s="292"/>
      <c r="AD1123" s="292"/>
      <c r="AE1123" s="422"/>
      <c r="AF1123" s="411"/>
      <c r="AG1123" s="411"/>
      <c r="AH1123" s="411"/>
      <c r="AI1123" s="411"/>
      <c r="AJ1123" s="411"/>
      <c r="AK1123" s="411"/>
      <c r="AL1123" s="411"/>
      <c r="AM1123" s="411"/>
      <c r="AN1123" s="411"/>
      <c r="AO1123" s="411"/>
      <c r="AP1123" s="411"/>
      <c r="AQ1123" s="411"/>
      <c r="AR1123" s="411"/>
      <c r="AS1123" s="293">
        <f>SUM(AE1123:AR1123)</f>
        <v>0</v>
      </c>
    </row>
    <row r="1124" spans="1:45" ht="15" customHeight="1" outlineLevel="1">
      <c r="A1124" s="521"/>
      <c r="B1124" s="291" t="s">
        <v>345</v>
      </c>
      <c r="C1124" s="288" t="s">
        <v>163</v>
      </c>
      <c r="D1124" s="292"/>
      <c r="E1124" s="292"/>
      <c r="F1124" s="292"/>
      <c r="G1124" s="292"/>
      <c r="H1124" s="292"/>
      <c r="I1124" s="292"/>
      <c r="J1124" s="292"/>
      <c r="K1124" s="292"/>
      <c r="L1124" s="292"/>
      <c r="M1124" s="292"/>
      <c r="N1124" s="292"/>
      <c r="O1124" s="292"/>
      <c r="P1124" s="292"/>
      <c r="Q1124" s="292">
        <f>Q1123</f>
        <v>0</v>
      </c>
      <c r="R1124" s="292"/>
      <c r="S1124" s="292"/>
      <c r="T1124" s="292"/>
      <c r="U1124" s="292"/>
      <c r="V1124" s="292"/>
      <c r="W1124" s="292"/>
      <c r="X1124" s="292"/>
      <c r="Y1124" s="292"/>
      <c r="Z1124" s="292"/>
      <c r="AA1124" s="292"/>
      <c r="AB1124" s="292"/>
      <c r="AC1124" s="292"/>
      <c r="AD1124" s="292"/>
      <c r="AE1124" s="407">
        <f>AE1123</f>
        <v>0</v>
      </c>
      <c r="AF1124" s="407">
        <f t="shared" ref="AF1124" si="3249">AF1123</f>
        <v>0</v>
      </c>
      <c r="AG1124" s="407">
        <f t="shared" ref="AG1124" si="3250">AG1123</f>
        <v>0</v>
      </c>
      <c r="AH1124" s="407">
        <f t="shared" ref="AH1124" si="3251">AH1123</f>
        <v>0</v>
      </c>
      <c r="AI1124" s="407">
        <f t="shared" ref="AI1124" si="3252">AI1123</f>
        <v>0</v>
      </c>
      <c r="AJ1124" s="407">
        <f t="shared" ref="AJ1124" si="3253">AJ1123</f>
        <v>0</v>
      </c>
      <c r="AK1124" s="407">
        <f t="shared" ref="AK1124" si="3254">AK1123</f>
        <v>0</v>
      </c>
      <c r="AL1124" s="407">
        <f t="shared" ref="AL1124" si="3255">AL1123</f>
        <v>0</v>
      </c>
      <c r="AM1124" s="407">
        <f t="shared" ref="AM1124" si="3256">AM1123</f>
        <v>0</v>
      </c>
      <c r="AN1124" s="407">
        <f t="shared" ref="AN1124" si="3257">AN1123</f>
        <v>0</v>
      </c>
      <c r="AO1124" s="407">
        <f t="shared" ref="AO1124" si="3258">AO1123</f>
        <v>0</v>
      </c>
      <c r="AP1124" s="407">
        <f t="shared" ref="AP1124" si="3259">AP1123</f>
        <v>0</v>
      </c>
      <c r="AQ1124" s="407">
        <f t="shared" ref="AQ1124" si="3260">AQ1123</f>
        <v>0</v>
      </c>
      <c r="AR1124" s="407">
        <f t="shared" ref="AR1124" si="3261">AR1123</f>
        <v>0</v>
      </c>
      <c r="AS1124" s="303"/>
    </row>
    <row r="1125" spans="1:45" ht="15" customHeight="1" outlineLevel="1">
      <c r="A1125" s="521"/>
      <c r="B1125" s="424"/>
      <c r="C1125" s="288"/>
      <c r="D1125" s="288"/>
      <c r="E1125" s="288"/>
      <c r="F1125" s="288"/>
      <c r="G1125" s="288"/>
      <c r="H1125" s="288"/>
      <c r="I1125" s="288"/>
      <c r="J1125" s="288"/>
      <c r="K1125" s="288"/>
      <c r="L1125" s="288"/>
      <c r="M1125" s="288"/>
      <c r="N1125" s="288"/>
      <c r="O1125" s="288"/>
      <c r="P1125" s="288"/>
      <c r="Q1125" s="288"/>
      <c r="R1125" s="288"/>
      <c r="S1125" s="288"/>
      <c r="T1125" s="288"/>
      <c r="U1125" s="288"/>
      <c r="V1125" s="288"/>
      <c r="W1125" s="288"/>
      <c r="X1125" s="288"/>
      <c r="Y1125" s="288"/>
      <c r="Z1125" s="288"/>
      <c r="AA1125" s="288"/>
      <c r="AB1125" s="288"/>
      <c r="AC1125" s="288"/>
      <c r="AD1125" s="288"/>
      <c r="AE1125" s="408"/>
      <c r="AF1125" s="421"/>
      <c r="AG1125" s="421"/>
      <c r="AH1125" s="421"/>
      <c r="AI1125" s="421"/>
      <c r="AJ1125" s="421"/>
      <c r="AK1125" s="421"/>
      <c r="AL1125" s="421"/>
      <c r="AM1125" s="421"/>
      <c r="AN1125" s="421"/>
      <c r="AO1125" s="421"/>
      <c r="AP1125" s="421"/>
      <c r="AQ1125" s="421"/>
      <c r="AR1125" s="421"/>
      <c r="AS1125" s="303"/>
    </row>
    <row r="1126" spans="1:45" ht="15" customHeight="1" outlineLevel="1">
      <c r="A1126" s="521">
        <v>34</v>
      </c>
      <c r="B1126" s="424" t="s">
        <v>126</v>
      </c>
      <c r="C1126" s="288" t="s">
        <v>25</v>
      </c>
      <c r="D1126" s="292"/>
      <c r="E1126" s="292"/>
      <c r="F1126" s="292"/>
      <c r="G1126" s="292"/>
      <c r="H1126" s="292"/>
      <c r="I1126" s="292"/>
      <c r="J1126" s="292"/>
      <c r="K1126" s="292"/>
      <c r="L1126" s="292"/>
      <c r="M1126" s="292"/>
      <c r="N1126" s="292"/>
      <c r="O1126" s="292"/>
      <c r="P1126" s="292"/>
      <c r="Q1126" s="292">
        <v>0</v>
      </c>
      <c r="R1126" s="292"/>
      <c r="S1126" s="292"/>
      <c r="T1126" s="292"/>
      <c r="U1126" s="292"/>
      <c r="V1126" s="292"/>
      <c r="W1126" s="292"/>
      <c r="X1126" s="292"/>
      <c r="Y1126" s="292"/>
      <c r="Z1126" s="292"/>
      <c r="AA1126" s="292"/>
      <c r="AB1126" s="292"/>
      <c r="AC1126" s="292"/>
      <c r="AD1126" s="292"/>
      <c r="AE1126" s="422"/>
      <c r="AF1126" s="411"/>
      <c r="AG1126" s="411"/>
      <c r="AH1126" s="411"/>
      <c r="AI1126" s="411"/>
      <c r="AJ1126" s="411"/>
      <c r="AK1126" s="411"/>
      <c r="AL1126" s="411"/>
      <c r="AM1126" s="411"/>
      <c r="AN1126" s="411"/>
      <c r="AO1126" s="411"/>
      <c r="AP1126" s="411"/>
      <c r="AQ1126" s="411"/>
      <c r="AR1126" s="411"/>
      <c r="AS1126" s="293">
        <f>SUM(AE1126:AR1126)</f>
        <v>0</v>
      </c>
    </row>
    <row r="1127" spans="1:45" ht="15" customHeight="1" outlineLevel="1">
      <c r="A1127" s="521"/>
      <c r="B1127" s="291" t="s">
        <v>345</v>
      </c>
      <c r="C1127" s="288" t="s">
        <v>163</v>
      </c>
      <c r="D1127" s="292"/>
      <c r="E1127" s="292"/>
      <c r="F1127" s="292"/>
      <c r="G1127" s="292"/>
      <c r="H1127" s="292"/>
      <c r="I1127" s="292"/>
      <c r="J1127" s="292"/>
      <c r="K1127" s="292"/>
      <c r="L1127" s="292"/>
      <c r="M1127" s="292"/>
      <c r="N1127" s="292"/>
      <c r="O1127" s="292"/>
      <c r="P1127" s="292"/>
      <c r="Q1127" s="292">
        <f>Q1126</f>
        <v>0</v>
      </c>
      <c r="R1127" s="292"/>
      <c r="S1127" s="292"/>
      <c r="T1127" s="292"/>
      <c r="U1127" s="292"/>
      <c r="V1127" s="292"/>
      <c r="W1127" s="292"/>
      <c r="X1127" s="292"/>
      <c r="Y1127" s="292"/>
      <c r="Z1127" s="292"/>
      <c r="AA1127" s="292"/>
      <c r="AB1127" s="292"/>
      <c r="AC1127" s="292"/>
      <c r="AD1127" s="292"/>
      <c r="AE1127" s="407">
        <f>AE1126</f>
        <v>0</v>
      </c>
      <c r="AF1127" s="407">
        <f t="shared" ref="AF1127" si="3262">AF1126</f>
        <v>0</v>
      </c>
      <c r="AG1127" s="407">
        <f t="shared" ref="AG1127" si="3263">AG1126</f>
        <v>0</v>
      </c>
      <c r="AH1127" s="407">
        <f t="shared" ref="AH1127" si="3264">AH1126</f>
        <v>0</v>
      </c>
      <c r="AI1127" s="407">
        <f t="shared" ref="AI1127" si="3265">AI1126</f>
        <v>0</v>
      </c>
      <c r="AJ1127" s="407">
        <f t="shared" ref="AJ1127" si="3266">AJ1126</f>
        <v>0</v>
      </c>
      <c r="AK1127" s="407">
        <f t="shared" ref="AK1127" si="3267">AK1126</f>
        <v>0</v>
      </c>
      <c r="AL1127" s="407">
        <f t="shared" ref="AL1127" si="3268">AL1126</f>
        <v>0</v>
      </c>
      <c r="AM1127" s="407">
        <f t="shared" ref="AM1127" si="3269">AM1126</f>
        <v>0</v>
      </c>
      <c r="AN1127" s="407">
        <f t="shared" ref="AN1127" si="3270">AN1126</f>
        <v>0</v>
      </c>
      <c r="AO1127" s="407">
        <f t="shared" ref="AO1127" si="3271">AO1126</f>
        <v>0</v>
      </c>
      <c r="AP1127" s="407">
        <f t="shared" ref="AP1127" si="3272">AP1126</f>
        <v>0</v>
      </c>
      <c r="AQ1127" s="407">
        <f t="shared" ref="AQ1127" si="3273">AQ1126</f>
        <v>0</v>
      </c>
      <c r="AR1127" s="407">
        <f t="shared" ref="AR1127" si="3274">AR1126</f>
        <v>0</v>
      </c>
      <c r="AS1127" s="303"/>
    </row>
    <row r="1128" spans="1:45" ht="15" customHeight="1" outlineLevel="1">
      <c r="A1128" s="521"/>
      <c r="B1128" s="424"/>
      <c r="C1128" s="288"/>
      <c r="D1128" s="288"/>
      <c r="E1128" s="288"/>
      <c r="F1128" s="288"/>
      <c r="G1128" s="288"/>
      <c r="H1128" s="288"/>
      <c r="I1128" s="288"/>
      <c r="J1128" s="288"/>
      <c r="K1128" s="288"/>
      <c r="L1128" s="288"/>
      <c r="M1128" s="288"/>
      <c r="N1128" s="288"/>
      <c r="O1128" s="288"/>
      <c r="P1128" s="288"/>
      <c r="Q1128" s="288"/>
      <c r="R1128" s="288"/>
      <c r="S1128" s="288"/>
      <c r="T1128" s="288"/>
      <c r="U1128" s="288"/>
      <c r="V1128" s="288"/>
      <c r="W1128" s="288"/>
      <c r="X1128" s="288"/>
      <c r="Y1128" s="288"/>
      <c r="Z1128" s="288"/>
      <c r="AA1128" s="288"/>
      <c r="AB1128" s="288"/>
      <c r="AC1128" s="288"/>
      <c r="AD1128" s="288"/>
      <c r="AE1128" s="408"/>
      <c r="AF1128" s="421"/>
      <c r="AG1128" s="421"/>
      <c r="AH1128" s="421"/>
      <c r="AI1128" s="421"/>
      <c r="AJ1128" s="421"/>
      <c r="AK1128" s="421"/>
      <c r="AL1128" s="421"/>
      <c r="AM1128" s="421"/>
      <c r="AN1128" s="421"/>
      <c r="AO1128" s="421"/>
      <c r="AP1128" s="421"/>
      <c r="AQ1128" s="421"/>
      <c r="AR1128" s="421"/>
      <c r="AS1128" s="303"/>
    </row>
    <row r="1129" spans="1:45" ht="15" customHeight="1" outlineLevel="1">
      <c r="A1129" s="521">
        <v>35</v>
      </c>
      <c r="B1129" s="424" t="s">
        <v>127</v>
      </c>
      <c r="C1129" s="288" t="s">
        <v>25</v>
      </c>
      <c r="D1129" s="292"/>
      <c r="E1129" s="292"/>
      <c r="F1129" s="292"/>
      <c r="G1129" s="292"/>
      <c r="H1129" s="292"/>
      <c r="I1129" s="292"/>
      <c r="J1129" s="292"/>
      <c r="K1129" s="292"/>
      <c r="L1129" s="292"/>
      <c r="M1129" s="292"/>
      <c r="N1129" s="292"/>
      <c r="O1129" s="292"/>
      <c r="P1129" s="292"/>
      <c r="Q1129" s="292">
        <v>0</v>
      </c>
      <c r="R1129" s="292"/>
      <c r="S1129" s="292"/>
      <c r="T1129" s="292"/>
      <c r="U1129" s="292"/>
      <c r="V1129" s="292"/>
      <c r="W1129" s="292"/>
      <c r="X1129" s="292"/>
      <c r="Y1129" s="292"/>
      <c r="Z1129" s="292"/>
      <c r="AA1129" s="292"/>
      <c r="AB1129" s="292"/>
      <c r="AC1129" s="292"/>
      <c r="AD1129" s="292"/>
      <c r="AE1129" s="422"/>
      <c r="AF1129" s="411"/>
      <c r="AG1129" s="411"/>
      <c r="AH1129" s="411"/>
      <c r="AI1129" s="411"/>
      <c r="AJ1129" s="411"/>
      <c r="AK1129" s="411"/>
      <c r="AL1129" s="411"/>
      <c r="AM1129" s="411"/>
      <c r="AN1129" s="411"/>
      <c r="AO1129" s="411"/>
      <c r="AP1129" s="411"/>
      <c r="AQ1129" s="411"/>
      <c r="AR1129" s="411"/>
      <c r="AS1129" s="293">
        <f>SUM(AE1129:AR1129)</f>
        <v>0</v>
      </c>
    </row>
    <row r="1130" spans="1:45" ht="15" customHeight="1" outlineLevel="1">
      <c r="A1130" s="521"/>
      <c r="B1130" s="291" t="s">
        <v>345</v>
      </c>
      <c r="C1130" s="288" t="s">
        <v>163</v>
      </c>
      <c r="D1130" s="292"/>
      <c r="E1130" s="292"/>
      <c r="F1130" s="292"/>
      <c r="G1130" s="292"/>
      <c r="H1130" s="292"/>
      <c r="I1130" s="292"/>
      <c r="J1130" s="292"/>
      <c r="K1130" s="292"/>
      <c r="L1130" s="292"/>
      <c r="M1130" s="292"/>
      <c r="N1130" s="292"/>
      <c r="O1130" s="292"/>
      <c r="P1130" s="292"/>
      <c r="Q1130" s="292">
        <f>Q1129</f>
        <v>0</v>
      </c>
      <c r="R1130" s="292"/>
      <c r="S1130" s="292"/>
      <c r="T1130" s="292"/>
      <c r="U1130" s="292"/>
      <c r="V1130" s="292"/>
      <c r="W1130" s="292"/>
      <c r="X1130" s="292"/>
      <c r="Y1130" s="292"/>
      <c r="Z1130" s="292"/>
      <c r="AA1130" s="292"/>
      <c r="AB1130" s="292"/>
      <c r="AC1130" s="292"/>
      <c r="AD1130" s="292"/>
      <c r="AE1130" s="407">
        <f>AE1129</f>
        <v>0</v>
      </c>
      <c r="AF1130" s="407">
        <f t="shared" ref="AF1130" si="3275">AF1129</f>
        <v>0</v>
      </c>
      <c r="AG1130" s="407">
        <f t="shared" ref="AG1130" si="3276">AG1129</f>
        <v>0</v>
      </c>
      <c r="AH1130" s="407">
        <f t="shared" ref="AH1130" si="3277">AH1129</f>
        <v>0</v>
      </c>
      <c r="AI1130" s="407">
        <f t="shared" ref="AI1130" si="3278">AI1129</f>
        <v>0</v>
      </c>
      <c r="AJ1130" s="407">
        <f t="shared" ref="AJ1130" si="3279">AJ1129</f>
        <v>0</v>
      </c>
      <c r="AK1130" s="407">
        <f t="shared" ref="AK1130" si="3280">AK1129</f>
        <v>0</v>
      </c>
      <c r="AL1130" s="407">
        <f t="shared" ref="AL1130" si="3281">AL1129</f>
        <v>0</v>
      </c>
      <c r="AM1130" s="407">
        <f t="shared" ref="AM1130" si="3282">AM1129</f>
        <v>0</v>
      </c>
      <c r="AN1130" s="407">
        <f t="shared" ref="AN1130" si="3283">AN1129</f>
        <v>0</v>
      </c>
      <c r="AO1130" s="407">
        <f t="shared" ref="AO1130" si="3284">AO1129</f>
        <v>0</v>
      </c>
      <c r="AP1130" s="407">
        <f t="shared" ref="AP1130" si="3285">AP1129</f>
        <v>0</v>
      </c>
      <c r="AQ1130" s="407">
        <f t="shared" ref="AQ1130" si="3286">AQ1129</f>
        <v>0</v>
      </c>
      <c r="AR1130" s="407">
        <f t="shared" ref="AR1130" si="3287">AR1129</f>
        <v>0</v>
      </c>
      <c r="AS1130" s="303"/>
    </row>
    <row r="1131" spans="1:45" ht="15" customHeight="1" outlineLevel="1">
      <c r="A1131" s="521"/>
      <c r="B1131" s="427"/>
      <c r="C1131" s="288"/>
      <c r="D1131" s="288"/>
      <c r="E1131" s="288"/>
      <c r="F1131" s="288"/>
      <c r="G1131" s="288"/>
      <c r="H1131" s="288"/>
      <c r="I1131" s="288"/>
      <c r="J1131" s="288"/>
      <c r="K1131" s="288"/>
      <c r="L1131" s="288"/>
      <c r="M1131" s="288"/>
      <c r="N1131" s="288"/>
      <c r="O1131" s="288"/>
      <c r="P1131" s="288"/>
      <c r="Q1131" s="288"/>
      <c r="R1131" s="288"/>
      <c r="S1131" s="288"/>
      <c r="T1131" s="288"/>
      <c r="U1131" s="288"/>
      <c r="V1131" s="288"/>
      <c r="W1131" s="288"/>
      <c r="X1131" s="288"/>
      <c r="Y1131" s="288"/>
      <c r="Z1131" s="288"/>
      <c r="AA1131" s="288"/>
      <c r="AB1131" s="288"/>
      <c r="AC1131" s="288"/>
      <c r="AD1131" s="288"/>
      <c r="AE1131" s="408"/>
      <c r="AF1131" s="421"/>
      <c r="AG1131" s="421"/>
      <c r="AH1131" s="421"/>
      <c r="AI1131" s="421"/>
      <c r="AJ1131" s="421"/>
      <c r="AK1131" s="421"/>
      <c r="AL1131" s="421"/>
      <c r="AM1131" s="421"/>
      <c r="AN1131" s="421"/>
      <c r="AO1131" s="421"/>
      <c r="AP1131" s="421"/>
      <c r="AQ1131" s="421"/>
      <c r="AR1131" s="421"/>
      <c r="AS1131" s="303"/>
    </row>
    <row r="1132" spans="1:45" ht="15" customHeight="1" outlineLevel="1">
      <c r="A1132" s="521"/>
      <c r="B1132" s="285" t="s">
        <v>498</v>
      </c>
      <c r="C1132" s="288"/>
      <c r="D1132" s="288"/>
      <c r="E1132" s="288"/>
      <c r="F1132" s="288"/>
      <c r="G1132" s="288"/>
      <c r="H1132" s="288"/>
      <c r="I1132" s="288"/>
      <c r="J1132" s="288"/>
      <c r="K1132" s="288"/>
      <c r="L1132" s="288"/>
      <c r="M1132" s="288"/>
      <c r="N1132" s="288"/>
      <c r="O1132" s="288"/>
      <c r="P1132" s="288"/>
      <c r="Q1132" s="288"/>
      <c r="R1132" s="288"/>
      <c r="S1132" s="288"/>
      <c r="T1132" s="288"/>
      <c r="U1132" s="288"/>
      <c r="V1132" s="288"/>
      <c r="W1132" s="288"/>
      <c r="X1132" s="288"/>
      <c r="Y1132" s="288"/>
      <c r="Z1132" s="288"/>
      <c r="AA1132" s="288"/>
      <c r="AB1132" s="288"/>
      <c r="AC1132" s="288"/>
      <c r="AD1132" s="288"/>
      <c r="AE1132" s="408"/>
      <c r="AF1132" s="421"/>
      <c r="AG1132" s="421"/>
      <c r="AH1132" s="421"/>
      <c r="AI1132" s="421"/>
      <c r="AJ1132" s="421"/>
      <c r="AK1132" s="421"/>
      <c r="AL1132" s="421"/>
      <c r="AM1132" s="421"/>
      <c r="AN1132" s="421"/>
      <c r="AO1132" s="421"/>
      <c r="AP1132" s="421"/>
      <c r="AQ1132" s="421"/>
      <c r="AR1132" s="421"/>
      <c r="AS1132" s="303"/>
    </row>
    <row r="1133" spans="1:45" ht="28.5" customHeight="1" outlineLevel="1">
      <c r="A1133" s="521">
        <v>36</v>
      </c>
      <c r="B1133" s="424" t="s">
        <v>128</v>
      </c>
      <c r="C1133" s="288" t="s">
        <v>25</v>
      </c>
      <c r="D1133" s="292"/>
      <c r="E1133" s="292"/>
      <c r="F1133" s="292"/>
      <c r="G1133" s="292"/>
      <c r="H1133" s="292"/>
      <c r="I1133" s="292"/>
      <c r="J1133" s="292"/>
      <c r="K1133" s="292"/>
      <c r="L1133" s="292"/>
      <c r="M1133" s="292"/>
      <c r="N1133" s="292"/>
      <c r="O1133" s="292"/>
      <c r="P1133" s="292"/>
      <c r="Q1133" s="292">
        <v>12</v>
      </c>
      <c r="R1133" s="292"/>
      <c r="S1133" s="292"/>
      <c r="T1133" s="292"/>
      <c r="U1133" s="292"/>
      <c r="V1133" s="292"/>
      <c r="W1133" s="292"/>
      <c r="X1133" s="292"/>
      <c r="Y1133" s="292"/>
      <c r="Z1133" s="292"/>
      <c r="AA1133" s="292"/>
      <c r="AB1133" s="292"/>
      <c r="AC1133" s="292"/>
      <c r="AD1133" s="292"/>
      <c r="AE1133" s="422"/>
      <c r="AF1133" s="411"/>
      <c r="AG1133" s="411"/>
      <c r="AH1133" s="411"/>
      <c r="AI1133" s="411"/>
      <c r="AJ1133" s="411"/>
      <c r="AK1133" s="411"/>
      <c r="AL1133" s="411"/>
      <c r="AM1133" s="411"/>
      <c r="AN1133" s="411"/>
      <c r="AO1133" s="411"/>
      <c r="AP1133" s="411"/>
      <c r="AQ1133" s="411"/>
      <c r="AR1133" s="411"/>
      <c r="AS1133" s="293">
        <f>SUM(AE1133:AR1133)</f>
        <v>0</v>
      </c>
    </row>
    <row r="1134" spans="1:45" ht="15" customHeight="1" outlineLevel="1">
      <c r="A1134" s="521"/>
      <c r="B1134" s="291" t="s">
        <v>345</v>
      </c>
      <c r="C1134" s="288" t="s">
        <v>163</v>
      </c>
      <c r="D1134" s="292"/>
      <c r="E1134" s="292"/>
      <c r="F1134" s="292"/>
      <c r="G1134" s="292"/>
      <c r="H1134" s="292"/>
      <c r="I1134" s="292"/>
      <c r="J1134" s="292"/>
      <c r="K1134" s="292"/>
      <c r="L1134" s="292"/>
      <c r="M1134" s="292"/>
      <c r="N1134" s="292"/>
      <c r="O1134" s="292"/>
      <c r="P1134" s="292"/>
      <c r="Q1134" s="292">
        <f>Q1133</f>
        <v>12</v>
      </c>
      <c r="R1134" s="292"/>
      <c r="S1134" s="292"/>
      <c r="T1134" s="292"/>
      <c r="U1134" s="292"/>
      <c r="V1134" s="292"/>
      <c r="W1134" s="292"/>
      <c r="X1134" s="292"/>
      <c r="Y1134" s="292"/>
      <c r="Z1134" s="292"/>
      <c r="AA1134" s="292"/>
      <c r="AB1134" s="292"/>
      <c r="AC1134" s="292"/>
      <c r="AD1134" s="292"/>
      <c r="AE1134" s="407">
        <f>AE1133</f>
        <v>0</v>
      </c>
      <c r="AF1134" s="407">
        <f t="shared" ref="AF1134" si="3288">AF1133</f>
        <v>0</v>
      </c>
      <c r="AG1134" s="407">
        <f t="shared" ref="AG1134" si="3289">AG1133</f>
        <v>0</v>
      </c>
      <c r="AH1134" s="407">
        <f t="shared" ref="AH1134" si="3290">AH1133</f>
        <v>0</v>
      </c>
      <c r="AI1134" s="407">
        <f t="shared" ref="AI1134" si="3291">AI1133</f>
        <v>0</v>
      </c>
      <c r="AJ1134" s="407">
        <f t="shared" ref="AJ1134" si="3292">AJ1133</f>
        <v>0</v>
      </c>
      <c r="AK1134" s="407">
        <f t="shared" ref="AK1134" si="3293">AK1133</f>
        <v>0</v>
      </c>
      <c r="AL1134" s="407">
        <f t="shared" ref="AL1134" si="3294">AL1133</f>
        <v>0</v>
      </c>
      <c r="AM1134" s="407">
        <f t="shared" ref="AM1134" si="3295">AM1133</f>
        <v>0</v>
      </c>
      <c r="AN1134" s="407">
        <f t="shared" ref="AN1134" si="3296">AN1133</f>
        <v>0</v>
      </c>
      <c r="AO1134" s="407">
        <f t="shared" ref="AO1134" si="3297">AO1133</f>
        <v>0</v>
      </c>
      <c r="AP1134" s="407">
        <f t="shared" ref="AP1134" si="3298">AP1133</f>
        <v>0</v>
      </c>
      <c r="AQ1134" s="407">
        <f t="shared" ref="AQ1134" si="3299">AQ1133</f>
        <v>0</v>
      </c>
      <c r="AR1134" s="407">
        <f t="shared" ref="AR1134" si="3300">AR1133</f>
        <v>0</v>
      </c>
      <c r="AS1134" s="303"/>
    </row>
    <row r="1135" spans="1:45" ht="15" customHeight="1" outlineLevel="1">
      <c r="A1135" s="521"/>
      <c r="B1135" s="424"/>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408"/>
      <c r="AF1135" s="421"/>
      <c r="AG1135" s="421"/>
      <c r="AH1135" s="421"/>
      <c r="AI1135" s="421"/>
      <c r="AJ1135" s="421"/>
      <c r="AK1135" s="421"/>
      <c r="AL1135" s="421"/>
      <c r="AM1135" s="421"/>
      <c r="AN1135" s="421"/>
      <c r="AO1135" s="421"/>
      <c r="AP1135" s="421"/>
      <c r="AQ1135" s="421"/>
      <c r="AR1135" s="421"/>
      <c r="AS1135" s="303"/>
    </row>
    <row r="1136" spans="1:45" ht="15" customHeight="1" outlineLevel="1">
      <c r="A1136" s="521">
        <v>37</v>
      </c>
      <c r="B1136" s="424" t="s">
        <v>129</v>
      </c>
      <c r="C1136" s="288" t="s">
        <v>25</v>
      </c>
      <c r="D1136" s="292"/>
      <c r="E1136" s="292"/>
      <c r="F1136" s="292"/>
      <c r="G1136" s="292"/>
      <c r="H1136" s="292"/>
      <c r="I1136" s="292"/>
      <c r="J1136" s="292"/>
      <c r="K1136" s="292"/>
      <c r="L1136" s="292"/>
      <c r="M1136" s="292"/>
      <c r="N1136" s="292"/>
      <c r="O1136" s="292"/>
      <c r="P1136" s="292"/>
      <c r="Q1136" s="292">
        <v>12</v>
      </c>
      <c r="R1136" s="292"/>
      <c r="S1136" s="292"/>
      <c r="T1136" s="292"/>
      <c r="U1136" s="292"/>
      <c r="V1136" s="292"/>
      <c r="W1136" s="292"/>
      <c r="X1136" s="292"/>
      <c r="Y1136" s="292"/>
      <c r="Z1136" s="292"/>
      <c r="AA1136" s="292"/>
      <c r="AB1136" s="292"/>
      <c r="AC1136" s="292"/>
      <c r="AD1136" s="292"/>
      <c r="AE1136" s="422"/>
      <c r="AF1136" s="411"/>
      <c r="AG1136" s="411"/>
      <c r="AH1136" s="411"/>
      <c r="AI1136" s="411"/>
      <c r="AJ1136" s="411"/>
      <c r="AK1136" s="411"/>
      <c r="AL1136" s="411"/>
      <c r="AM1136" s="411"/>
      <c r="AN1136" s="411"/>
      <c r="AO1136" s="411"/>
      <c r="AP1136" s="411"/>
      <c r="AQ1136" s="411"/>
      <c r="AR1136" s="411"/>
      <c r="AS1136" s="293">
        <f>SUM(AE1136:AR1136)</f>
        <v>0</v>
      </c>
    </row>
    <row r="1137" spans="1:45" ht="15" customHeight="1" outlineLevel="1">
      <c r="A1137" s="521"/>
      <c r="B1137" s="291" t="s">
        <v>345</v>
      </c>
      <c r="C1137" s="288" t="s">
        <v>163</v>
      </c>
      <c r="D1137" s="292"/>
      <c r="E1137" s="292"/>
      <c r="F1137" s="292"/>
      <c r="G1137" s="292"/>
      <c r="H1137" s="292"/>
      <c r="I1137" s="292"/>
      <c r="J1137" s="292"/>
      <c r="K1137" s="292"/>
      <c r="L1137" s="292"/>
      <c r="M1137" s="292"/>
      <c r="N1137" s="292"/>
      <c r="O1137" s="292"/>
      <c r="P1137" s="292"/>
      <c r="Q1137" s="292">
        <f>Q1136</f>
        <v>12</v>
      </c>
      <c r="R1137" s="292"/>
      <c r="S1137" s="292"/>
      <c r="T1137" s="292"/>
      <c r="U1137" s="292"/>
      <c r="V1137" s="292"/>
      <c r="W1137" s="292"/>
      <c r="X1137" s="292"/>
      <c r="Y1137" s="292"/>
      <c r="Z1137" s="292"/>
      <c r="AA1137" s="292"/>
      <c r="AB1137" s="292"/>
      <c r="AC1137" s="292"/>
      <c r="AD1137" s="292"/>
      <c r="AE1137" s="407">
        <f>AE1136</f>
        <v>0</v>
      </c>
      <c r="AF1137" s="407">
        <f t="shared" ref="AF1137" si="3301">AF1136</f>
        <v>0</v>
      </c>
      <c r="AG1137" s="407">
        <f t="shared" ref="AG1137" si="3302">AG1136</f>
        <v>0</v>
      </c>
      <c r="AH1137" s="407">
        <f t="shared" ref="AH1137" si="3303">AH1136</f>
        <v>0</v>
      </c>
      <c r="AI1137" s="407">
        <f t="shared" ref="AI1137" si="3304">AI1136</f>
        <v>0</v>
      </c>
      <c r="AJ1137" s="407">
        <f t="shared" ref="AJ1137" si="3305">AJ1136</f>
        <v>0</v>
      </c>
      <c r="AK1137" s="407">
        <f t="shared" ref="AK1137" si="3306">AK1136</f>
        <v>0</v>
      </c>
      <c r="AL1137" s="407">
        <f t="shared" ref="AL1137" si="3307">AL1136</f>
        <v>0</v>
      </c>
      <c r="AM1137" s="407">
        <f t="shared" ref="AM1137" si="3308">AM1136</f>
        <v>0</v>
      </c>
      <c r="AN1137" s="407">
        <f t="shared" ref="AN1137" si="3309">AN1136</f>
        <v>0</v>
      </c>
      <c r="AO1137" s="407">
        <f t="shared" ref="AO1137" si="3310">AO1136</f>
        <v>0</v>
      </c>
      <c r="AP1137" s="407">
        <f t="shared" ref="AP1137" si="3311">AP1136</f>
        <v>0</v>
      </c>
      <c r="AQ1137" s="407">
        <f t="shared" ref="AQ1137" si="3312">AQ1136</f>
        <v>0</v>
      </c>
      <c r="AR1137" s="407">
        <f t="shared" ref="AR1137" si="3313">AR1136</f>
        <v>0</v>
      </c>
      <c r="AS1137" s="303"/>
    </row>
    <row r="1138" spans="1:45" ht="15" customHeight="1" outlineLevel="1">
      <c r="A1138" s="521"/>
      <c r="B1138" s="424"/>
      <c r="C1138" s="288"/>
      <c r="D1138" s="288"/>
      <c r="E1138" s="288"/>
      <c r="F1138" s="288"/>
      <c r="G1138" s="288"/>
      <c r="H1138" s="288"/>
      <c r="I1138" s="288"/>
      <c r="J1138" s="288"/>
      <c r="K1138" s="288"/>
      <c r="L1138" s="288"/>
      <c r="M1138" s="288"/>
      <c r="N1138" s="288"/>
      <c r="O1138" s="288"/>
      <c r="P1138" s="288"/>
      <c r="Q1138" s="288"/>
      <c r="R1138" s="288"/>
      <c r="S1138" s="288"/>
      <c r="T1138" s="288"/>
      <c r="U1138" s="288"/>
      <c r="V1138" s="288"/>
      <c r="W1138" s="288"/>
      <c r="X1138" s="288"/>
      <c r="Y1138" s="288"/>
      <c r="Z1138" s="288"/>
      <c r="AA1138" s="288"/>
      <c r="AB1138" s="288"/>
      <c r="AC1138" s="288"/>
      <c r="AD1138" s="288"/>
      <c r="AE1138" s="408"/>
      <c r="AF1138" s="421"/>
      <c r="AG1138" s="421"/>
      <c r="AH1138" s="421"/>
      <c r="AI1138" s="421"/>
      <c r="AJ1138" s="421"/>
      <c r="AK1138" s="421"/>
      <c r="AL1138" s="421"/>
      <c r="AM1138" s="421"/>
      <c r="AN1138" s="421"/>
      <c r="AO1138" s="421"/>
      <c r="AP1138" s="421"/>
      <c r="AQ1138" s="421"/>
      <c r="AR1138" s="421"/>
      <c r="AS1138" s="303"/>
    </row>
    <row r="1139" spans="1:45" ht="15" customHeight="1" outlineLevel="1">
      <c r="A1139" s="521">
        <v>38</v>
      </c>
      <c r="B1139" s="424" t="s">
        <v>130</v>
      </c>
      <c r="C1139" s="288" t="s">
        <v>25</v>
      </c>
      <c r="D1139" s="292"/>
      <c r="E1139" s="292"/>
      <c r="F1139" s="292"/>
      <c r="G1139" s="292"/>
      <c r="H1139" s="292"/>
      <c r="I1139" s="292"/>
      <c r="J1139" s="292"/>
      <c r="K1139" s="292"/>
      <c r="L1139" s="292"/>
      <c r="M1139" s="292"/>
      <c r="N1139" s="292"/>
      <c r="O1139" s="292"/>
      <c r="P1139" s="292"/>
      <c r="Q1139" s="292">
        <v>12</v>
      </c>
      <c r="R1139" s="292"/>
      <c r="S1139" s="292"/>
      <c r="T1139" s="292"/>
      <c r="U1139" s="292"/>
      <c r="V1139" s="292"/>
      <c r="W1139" s="292"/>
      <c r="X1139" s="292"/>
      <c r="Y1139" s="292"/>
      <c r="Z1139" s="292"/>
      <c r="AA1139" s="292"/>
      <c r="AB1139" s="292"/>
      <c r="AC1139" s="292"/>
      <c r="AD1139" s="292"/>
      <c r="AE1139" s="422"/>
      <c r="AF1139" s="411"/>
      <c r="AG1139" s="411"/>
      <c r="AH1139" s="411"/>
      <c r="AI1139" s="411"/>
      <c r="AJ1139" s="411"/>
      <c r="AK1139" s="411"/>
      <c r="AL1139" s="411"/>
      <c r="AM1139" s="411"/>
      <c r="AN1139" s="411"/>
      <c r="AO1139" s="411"/>
      <c r="AP1139" s="411"/>
      <c r="AQ1139" s="411"/>
      <c r="AR1139" s="411"/>
      <c r="AS1139" s="293">
        <f>SUM(AE1139:AR1139)</f>
        <v>0</v>
      </c>
    </row>
    <row r="1140" spans="1:45" ht="15" customHeight="1" outlineLevel="1">
      <c r="A1140" s="521"/>
      <c r="B1140" s="291" t="s">
        <v>345</v>
      </c>
      <c r="C1140" s="288" t="s">
        <v>163</v>
      </c>
      <c r="D1140" s="292"/>
      <c r="E1140" s="292"/>
      <c r="F1140" s="292"/>
      <c r="G1140" s="292"/>
      <c r="H1140" s="292"/>
      <c r="I1140" s="292"/>
      <c r="J1140" s="292"/>
      <c r="K1140" s="292"/>
      <c r="L1140" s="292"/>
      <c r="M1140" s="292"/>
      <c r="N1140" s="292"/>
      <c r="O1140" s="292"/>
      <c r="P1140" s="292"/>
      <c r="Q1140" s="292">
        <f>Q1139</f>
        <v>12</v>
      </c>
      <c r="R1140" s="292"/>
      <c r="S1140" s="292"/>
      <c r="T1140" s="292"/>
      <c r="U1140" s="292"/>
      <c r="V1140" s="292"/>
      <c r="W1140" s="292"/>
      <c r="X1140" s="292"/>
      <c r="Y1140" s="292"/>
      <c r="Z1140" s="292"/>
      <c r="AA1140" s="292"/>
      <c r="AB1140" s="292"/>
      <c r="AC1140" s="292"/>
      <c r="AD1140" s="292"/>
      <c r="AE1140" s="407">
        <f>AE1139</f>
        <v>0</v>
      </c>
      <c r="AF1140" s="407">
        <f t="shared" ref="AF1140" si="3314">AF1139</f>
        <v>0</v>
      </c>
      <c r="AG1140" s="407">
        <f t="shared" ref="AG1140" si="3315">AG1139</f>
        <v>0</v>
      </c>
      <c r="AH1140" s="407">
        <f t="shared" ref="AH1140" si="3316">AH1139</f>
        <v>0</v>
      </c>
      <c r="AI1140" s="407">
        <f t="shared" ref="AI1140" si="3317">AI1139</f>
        <v>0</v>
      </c>
      <c r="AJ1140" s="407">
        <f t="shared" ref="AJ1140" si="3318">AJ1139</f>
        <v>0</v>
      </c>
      <c r="AK1140" s="407">
        <f t="shared" ref="AK1140" si="3319">AK1139</f>
        <v>0</v>
      </c>
      <c r="AL1140" s="407">
        <f t="shared" ref="AL1140" si="3320">AL1139</f>
        <v>0</v>
      </c>
      <c r="AM1140" s="407">
        <f t="shared" ref="AM1140" si="3321">AM1139</f>
        <v>0</v>
      </c>
      <c r="AN1140" s="407">
        <f t="shared" ref="AN1140" si="3322">AN1139</f>
        <v>0</v>
      </c>
      <c r="AO1140" s="407">
        <f t="shared" ref="AO1140" si="3323">AO1139</f>
        <v>0</v>
      </c>
      <c r="AP1140" s="407">
        <f t="shared" ref="AP1140" si="3324">AP1139</f>
        <v>0</v>
      </c>
      <c r="AQ1140" s="407">
        <f t="shared" ref="AQ1140" si="3325">AQ1139</f>
        <v>0</v>
      </c>
      <c r="AR1140" s="407">
        <f t="shared" ref="AR1140" si="3326">AR1139</f>
        <v>0</v>
      </c>
      <c r="AS1140" s="303"/>
    </row>
    <row r="1141" spans="1:45" ht="15" customHeight="1" outlineLevel="1">
      <c r="A1141" s="521"/>
      <c r="B1141" s="424"/>
      <c r="C1141" s="288"/>
      <c r="D1141" s="288"/>
      <c r="E1141" s="288"/>
      <c r="F1141" s="288"/>
      <c r="G1141" s="288"/>
      <c r="H1141" s="288"/>
      <c r="I1141" s="288"/>
      <c r="J1141" s="288"/>
      <c r="K1141" s="288"/>
      <c r="L1141" s="288"/>
      <c r="M1141" s="288"/>
      <c r="N1141" s="288"/>
      <c r="O1141" s="288"/>
      <c r="P1141" s="288"/>
      <c r="Q1141" s="288"/>
      <c r="R1141" s="288"/>
      <c r="S1141" s="288"/>
      <c r="T1141" s="288"/>
      <c r="U1141" s="288"/>
      <c r="V1141" s="288"/>
      <c r="W1141" s="288"/>
      <c r="X1141" s="288"/>
      <c r="Y1141" s="288"/>
      <c r="Z1141" s="288"/>
      <c r="AA1141" s="288"/>
      <c r="AB1141" s="288"/>
      <c r="AC1141" s="288"/>
      <c r="AD1141" s="288"/>
      <c r="AE1141" s="408"/>
      <c r="AF1141" s="421"/>
      <c r="AG1141" s="421"/>
      <c r="AH1141" s="421"/>
      <c r="AI1141" s="421"/>
      <c r="AJ1141" s="421"/>
      <c r="AK1141" s="421"/>
      <c r="AL1141" s="421"/>
      <c r="AM1141" s="421"/>
      <c r="AN1141" s="421"/>
      <c r="AO1141" s="421"/>
      <c r="AP1141" s="421"/>
      <c r="AQ1141" s="421"/>
      <c r="AR1141" s="421"/>
      <c r="AS1141" s="303"/>
    </row>
    <row r="1142" spans="1:45" ht="15" customHeight="1" outlineLevel="1">
      <c r="A1142" s="521">
        <v>39</v>
      </c>
      <c r="B1142" s="424" t="s">
        <v>131</v>
      </c>
      <c r="C1142" s="288" t="s">
        <v>25</v>
      </c>
      <c r="D1142" s="292"/>
      <c r="E1142" s="292"/>
      <c r="F1142" s="292"/>
      <c r="G1142" s="292"/>
      <c r="H1142" s="292"/>
      <c r="I1142" s="292"/>
      <c r="J1142" s="292"/>
      <c r="K1142" s="292"/>
      <c r="L1142" s="292"/>
      <c r="M1142" s="292"/>
      <c r="N1142" s="292"/>
      <c r="O1142" s="292"/>
      <c r="P1142" s="292"/>
      <c r="Q1142" s="292">
        <v>12</v>
      </c>
      <c r="R1142" s="292"/>
      <c r="S1142" s="292"/>
      <c r="T1142" s="292"/>
      <c r="U1142" s="292"/>
      <c r="V1142" s="292"/>
      <c r="W1142" s="292"/>
      <c r="X1142" s="292"/>
      <c r="Y1142" s="292"/>
      <c r="Z1142" s="292"/>
      <c r="AA1142" s="292"/>
      <c r="AB1142" s="292"/>
      <c r="AC1142" s="292"/>
      <c r="AD1142" s="292"/>
      <c r="AE1142" s="422"/>
      <c r="AF1142" s="411"/>
      <c r="AG1142" s="411"/>
      <c r="AH1142" s="411"/>
      <c r="AI1142" s="411"/>
      <c r="AJ1142" s="411"/>
      <c r="AK1142" s="411"/>
      <c r="AL1142" s="411"/>
      <c r="AM1142" s="411"/>
      <c r="AN1142" s="411"/>
      <c r="AO1142" s="411"/>
      <c r="AP1142" s="411"/>
      <c r="AQ1142" s="411"/>
      <c r="AR1142" s="411"/>
      <c r="AS1142" s="293">
        <f>SUM(AE1142:AR1142)</f>
        <v>0</v>
      </c>
    </row>
    <row r="1143" spans="1:45" ht="15" customHeight="1" outlineLevel="1">
      <c r="A1143" s="521"/>
      <c r="B1143" s="291" t="s">
        <v>345</v>
      </c>
      <c r="C1143" s="288" t="s">
        <v>163</v>
      </c>
      <c r="D1143" s="292"/>
      <c r="E1143" s="292"/>
      <c r="F1143" s="292"/>
      <c r="G1143" s="292"/>
      <c r="H1143" s="292"/>
      <c r="I1143" s="292"/>
      <c r="J1143" s="292"/>
      <c r="K1143" s="292"/>
      <c r="L1143" s="292"/>
      <c r="M1143" s="292"/>
      <c r="N1143" s="292"/>
      <c r="O1143" s="292"/>
      <c r="P1143" s="292"/>
      <c r="Q1143" s="292">
        <f>Q1142</f>
        <v>12</v>
      </c>
      <c r="R1143" s="292"/>
      <c r="S1143" s="292"/>
      <c r="T1143" s="292"/>
      <c r="U1143" s="292"/>
      <c r="V1143" s="292"/>
      <c r="W1143" s="292"/>
      <c r="X1143" s="292"/>
      <c r="Y1143" s="292"/>
      <c r="Z1143" s="292"/>
      <c r="AA1143" s="292"/>
      <c r="AB1143" s="292"/>
      <c r="AC1143" s="292"/>
      <c r="AD1143" s="292"/>
      <c r="AE1143" s="407">
        <f>AE1142</f>
        <v>0</v>
      </c>
      <c r="AF1143" s="407">
        <f t="shared" ref="AF1143" si="3327">AF1142</f>
        <v>0</v>
      </c>
      <c r="AG1143" s="407">
        <f t="shared" ref="AG1143" si="3328">AG1142</f>
        <v>0</v>
      </c>
      <c r="AH1143" s="407">
        <f t="shared" ref="AH1143" si="3329">AH1142</f>
        <v>0</v>
      </c>
      <c r="AI1143" s="407">
        <f t="shared" ref="AI1143" si="3330">AI1142</f>
        <v>0</v>
      </c>
      <c r="AJ1143" s="407">
        <f t="shared" ref="AJ1143" si="3331">AJ1142</f>
        <v>0</v>
      </c>
      <c r="AK1143" s="407">
        <f t="shared" ref="AK1143" si="3332">AK1142</f>
        <v>0</v>
      </c>
      <c r="AL1143" s="407">
        <f t="shared" ref="AL1143" si="3333">AL1142</f>
        <v>0</v>
      </c>
      <c r="AM1143" s="407">
        <f t="shared" ref="AM1143" si="3334">AM1142</f>
        <v>0</v>
      </c>
      <c r="AN1143" s="407">
        <f t="shared" ref="AN1143" si="3335">AN1142</f>
        <v>0</v>
      </c>
      <c r="AO1143" s="407">
        <f t="shared" ref="AO1143" si="3336">AO1142</f>
        <v>0</v>
      </c>
      <c r="AP1143" s="407">
        <f t="shared" ref="AP1143" si="3337">AP1142</f>
        <v>0</v>
      </c>
      <c r="AQ1143" s="407">
        <f t="shared" ref="AQ1143" si="3338">AQ1142</f>
        <v>0</v>
      </c>
      <c r="AR1143" s="407">
        <f t="shared" ref="AR1143" si="3339">AR1142</f>
        <v>0</v>
      </c>
      <c r="AS1143" s="303"/>
    </row>
    <row r="1144" spans="1:45" ht="15" customHeight="1" outlineLevel="1">
      <c r="A1144" s="521"/>
      <c r="B1144" s="424"/>
      <c r="C1144" s="288"/>
      <c r="D1144" s="288"/>
      <c r="E1144" s="288"/>
      <c r="F1144" s="288"/>
      <c r="G1144" s="288"/>
      <c r="H1144" s="288"/>
      <c r="I1144" s="288"/>
      <c r="J1144" s="288"/>
      <c r="K1144" s="288"/>
      <c r="L1144" s="288"/>
      <c r="M1144" s="288"/>
      <c r="N1144" s="288"/>
      <c r="O1144" s="288"/>
      <c r="P1144" s="288"/>
      <c r="Q1144" s="288"/>
      <c r="R1144" s="288"/>
      <c r="S1144" s="288"/>
      <c r="T1144" s="288"/>
      <c r="U1144" s="288"/>
      <c r="V1144" s="288"/>
      <c r="W1144" s="288"/>
      <c r="X1144" s="288"/>
      <c r="Y1144" s="288"/>
      <c r="Z1144" s="288"/>
      <c r="AA1144" s="288"/>
      <c r="AB1144" s="288"/>
      <c r="AC1144" s="288"/>
      <c r="AD1144" s="288"/>
      <c r="AE1144" s="408"/>
      <c r="AF1144" s="421"/>
      <c r="AG1144" s="421"/>
      <c r="AH1144" s="421"/>
      <c r="AI1144" s="421"/>
      <c r="AJ1144" s="421"/>
      <c r="AK1144" s="421"/>
      <c r="AL1144" s="421"/>
      <c r="AM1144" s="421"/>
      <c r="AN1144" s="421"/>
      <c r="AO1144" s="421"/>
      <c r="AP1144" s="421"/>
      <c r="AQ1144" s="421"/>
      <c r="AR1144" s="421"/>
      <c r="AS1144" s="303"/>
    </row>
    <row r="1145" spans="1:45" ht="15" customHeight="1" outlineLevel="1">
      <c r="A1145" s="521">
        <v>40</v>
      </c>
      <c r="B1145" s="424" t="s">
        <v>132</v>
      </c>
      <c r="C1145" s="288" t="s">
        <v>25</v>
      </c>
      <c r="D1145" s="292"/>
      <c r="E1145" s="292"/>
      <c r="F1145" s="292"/>
      <c r="G1145" s="292"/>
      <c r="H1145" s="292"/>
      <c r="I1145" s="292"/>
      <c r="J1145" s="292"/>
      <c r="K1145" s="292"/>
      <c r="L1145" s="292"/>
      <c r="M1145" s="292"/>
      <c r="N1145" s="292"/>
      <c r="O1145" s="292"/>
      <c r="P1145" s="292"/>
      <c r="Q1145" s="292">
        <v>12</v>
      </c>
      <c r="R1145" s="292"/>
      <c r="S1145" s="292"/>
      <c r="T1145" s="292"/>
      <c r="U1145" s="292"/>
      <c r="V1145" s="292"/>
      <c r="W1145" s="292"/>
      <c r="X1145" s="292"/>
      <c r="Y1145" s="292"/>
      <c r="Z1145" s="292"/>
      <c r="AA1145" s="292"/>
      <c r="AB1145" s="292"/>
      <c r="AC1145" s="292"/>
      <c r="AD1145" s="292"/>
      <c r="AE1145" s="422"/>
      <c r="AF1145" s="411"/>
      <c r="AG1145" s="411"/>
      <c r="AH1145" s="411"/>
      <c r="AI1145" s="411"/>
      <c r="AJ1145" s="411"/>
      <c r="AK1145" s="411"/>
      <c r="AL1145" s="411"/>
      <c r="AM1145" s="411"/>
      <c r="AN1145" s="411"/>
      <c r="AO1145" s="411"/>
      <c r="AP1145" s="411"/>
      <c r="AQ1145" s="411"/>
      <c r="AR1145" s="411"/>
      <c r="AS1145" s="293">
        <f>SUM(AE1145:AR1145)</f>
        <v>0</v>
      </c>
    </row>
    <row r="1146" spans="1:45" ht="15" customHeight="1" outlineLevel="1">
      <c r="A1146" s="521"/>
      <c r="B1146" s="291" t="s">
        <v>345</v>
      </c>
      <c r="C1146" s="288" t="s">
        <v>163</v>
      </c>
      <c r="D1146" s="292"/>
      <c r="E1146" s="292"/>
      <c r="F1146" s="292"/>
      <c r="G1146" s="292"/>
      <c r="H1146" s="292"/>
      <c r="I1146" s="292"/>
      <c r="J1146" s="292"/>
      <c r="K1146" s="292"/>
      <c r="L1146" s="292"/>
      <c r="M1146" s="292"/>
      <c r="N1146" s="292"/>
      <c r="O1146" s="292"/>
      <c r="P1146" s="292"/>
      <c r="Q1146" s="292">
        <f>Q1145</f>
        <v>12</v>
      </c>
      <c r="R1146" s="292"/>
      <c r="S1146" s="292"/>
      <c r="T1146" s="292"/>
      <c r="U1146" s="292"/>
      <c r="V1146" s="292"/>
      <c r="W1146" s="292"/>
      <c r="X1146" s="292"/>
      <c r="Y1146" s="292"/>
      <c r="Z1146" s="292"/>
      <c r="AA1146" s="292"/>
      <c r="AB1146" s="292"/>
      <c r="AC1146" s="292"/>
      <c r="AD1146" s="292"/>
      <c r="AE1146" s="407">
        <f>AE1145</f>
        <v>0</v>
      </c>
      <c r="AF1146" s="407">
        <f t="shared" ref="AF1146" si="3340">AF1145</f>
        <v>0</v>
      </c>
      <c r="AG1146" s="407">
        <f t="shared" ref="AG1146" si="3341">AG1145</f>
        <v>0</v>
      </c>
      <c r="AH1146" s="407">
        <f t="shared" ref="AH1146" si="3342">AH1145</f>
        <v>0</v>
      </c>
      <c r="AI1146" s="407">
        <f t="shared" ref="AI1146" si="3343">AI1145</f>
        <v>0</v>
      </c>
      <c r="AJ1146" s="407">
        <f t="shared" ref="AJ1146" si="3344">AJ1145</f>
        <v>0</v>
      </c>
      <c r="AK1146" s="407">
        <f t="shared" ref="AK1146" si="3345">AK1145</f>
        <v>0</v>
      </c>
      <c r="AL1146" s="407">
        <f t="shared" ref="AL1146" si="3346">AL1145</f>
        <v>0</v>
      </c>
      <c r="AM1146" s="407">
        <f t="shared" ref="AM1146" si="3347">AM1145</f>
        <v>0</v>
      </c>
      <c r="AN1146" s="407">
        <f t="shared" ref="AN1146" si="3348">AN1145</f>
        <v>0</v>
      </c>
      <c r="AO1146" s="407">
        <f t="shared" ref="AO1146" si="3349">AO1145</f>
        <v>0</v>
      </c>
      <c r="AP1146" s="407">
        <f t="shared" ref="AP1146" si="3350">AP1145</f>
        <v>0</v>
      </c>
      <c r="AQ1146" s="407">
        <f t="shared" ref="AQ1146" si="3351">AQ1145</f>
        <v>0</v>
      </c>
      <c r="AR1146" s="407">
        <f t="shared" ref="AR1146" si="3352">AR1145</f>
        <v>0</v>
      </c>
      <c r="AS1146" s="303"/>
    </row>
    <row r="1147" spans="1:45" ht="15" customHeight="1" outlineLevel="1">
      <c r="A1147" s="521"/>
      <c r="B1147" s="424"/>
      <c r="C1147" s="288"/>
      <c r="D1147" s="288"/>
      <c r="E1147" s="288"/>
      <c r="F1147" s="288"/>
      <c r="G1147" s="288"/>
      <c r="H1147" s="288"/>
      <c r="I1147" s="288"/>
      <c r="J1147" s="288"/>
      <c r="K1147" s="288"/>
      <c r="L1147" s="288"/>
      <c r="M1147" s="288"/>
      <c r="N1147" s="288"/>
      <c r="O1147" s="288"/>
      <c r="P1147" s="288"/>
      <c r="Q1147" s="288"/>
      <c r="R1147" s="288"/>
      <c r="S1147" s="288"/>
      <c r="T1147" s="288"/>
      <c r="U1147" s="288"/>
      <c r="V1147" s="288"/>
      <c r="W1147" s="288"/>
      <c r="X1147" s="288"/>
      <c r="Y1147" s="288"/>
      <c r="Z1147" s="288"/>
      <c r="AA1147" s="288"/>
      <c r="AB1147" s="288"/>
      <c r="AC1147" s="288"/>
      <c r="AD1147" s="288"/>
      <c r="AE1147" s="408"/>
      <c r="AF1147" s="421"/>
      <c r="AG1147" s="421"/>
      <c r="AH1147" s="421"/>
      <c r="AI1147" s="421"/>
      <c r="AJ1147" s="421"/>
      <c r="AK1147" s="421"/>
      <c r="AL1147" s="421"/>
      <c r="AM1147" s="421"/>
      <c r="AN1147" s="421"/>
      <c r="AO1147" s="421"/>
      <c r="AP1147" s="421"/>
      <c r="AQ1147" s="421"/>
      <c r="AR1147" s="421"/>
      <c r="AS1147" s="303"/>
    </row>
    <row r="1148" spans="1:45" ht="28.5" customHeight="1" outlineLevel="1">
      <c r="A1148" s="521">
        <v>41</v>
      </c>
      <c r="B1148" s="424" t="s">
        <v>133</v>
      </c>
      <c r="C1148" s="288" t="s">
        <v>25</v>
      </c>
      <c r="D1148" s="292"/>
      <c r="E1148" s="292"/>
      <c r="F1148" s="292"/>
      <c r="G1148" s="292"/>
      <c r="H1148" s="292"/>
      <c r="I1148" s="292"/>
      <c r="J1148" s="292"/>
      <c r="K1148" s="292"/>
      <c r="L1148" s="292"/>
      <c r="M1148" s="292"/>
      <c r="N1148" s="292"/>
      <c r="O1148" s="292"/>
      <c r="P1148" s="292"/>
      <c r="Q1148" s="292">
        <v>12</v>
      </c>
      <c r="R1148" s="292"/>
      <c r="S1148" s="292"/>
      <c r="T1148" s="292"/>
      <c r="U1148" s="292"/>
      <c r="V1148" s="292"/>
      <c r="W1148" s="292"/>
      <c r="X1148" s="292"/>
      <c r="Y1148" s="292"/>
      <c r="Z1148" s="292"/>
      <c r="AA1148" s="292"/>
      <c r="AB1148" s="292"/>
      <c r="AC1148" s="292"/>
      <c r="AD1148" s="292"/>
      <c r="AE1148" s="422"/>
      <c r="AF1148" s="411"/>
      <c r="AG1148" s="411"/>
      <c r="AH1148" s="411"/>
      <c r="AI1148" s="411"/>
      <c r="AJ1148" s="411"/>
      <c r="AK1148" s="411"/>
      <c r="AL1148" s="411"/>
      <c r="AM1148" s="411"/>
      <c r="AN1148" s="411"/>
      <c r="AO1148" s="411"/>
      <c r="AP1148" s="411"/>
      <c r="AQ1148" s="411"/>
      <c r="AR1148" s="411"/>
      <c r="AS1148" s="293">
        <f>SUM(AE1148:AR1148)</f>
        <v>0</v>
      </c>
    </row>
    <row r="1149" spans="1:45" ht="15" customHeight="1" outlineLevel="1">
      <c r="A1149" s="521"/>
      <c r="B1149" s="291" t="s">
        <v>345</v>
      </c>
      <c r="C1149" s="288" t="s">
        <v>163</v>
      </c>
      <c r="D1149" s="292"/>
      <c r="E1149" s="292"/>
      <c r="F1149" s="292"/>
      <c r="G1149" s="292"/>
      <c r="H1149" s="292"/>
      <c r="I1149" s="292"/>
      <c r="J1149" s="292"/>
      <c r="K1149" s="292"/>
      <c r="L1149" s="292"/>
      <c r="M1149" s="292"/>
      <c r="N1149" s="292"/>
      <c r="O1149" s="292"/>
      <c r="P1149" s="292"/>
      <c r="Q1149" s="292">
        <f>Q1148</f>
        <v>12</v>
      </c>
      <c r="R1149" s="292"/>
      <c r="S1149" s="292"/>
      <c r="T1149" s="292"/>
      <c r="U1149" s="292"/>
      <c r="V1149" s="292"/>
      <c r="W1149" s="292"/>
      <c r="X1149" s="292"/>
      <c r="Y1149" s="292"/>
      <c r="Z1149" s="292"/>
      <c r="AA1149" s="292"/>
      <c r="AB1149" s="292"/>
      <c r="AC1149" s="292"/>
      <c r="AD1149" s="292"/>
      <c r="AE1149" s="407">
        <f>AE1148</f>
        <v>0</v>
      </c>
      <c r="AF1149" s="407">
        <f t="shared" ref="AF1149" si="3353">AF1148</f>
        <v>0</v>
      </c>
      <c r="AG1149" s="407">
        <f t="shared" ref="AG1149" si="3354">AG1148</f>
        <v>0</v>
      </c>
      <c r="AH1149" s="407">
        <f t="shared" ref="AH1149" si="3355">AH1148</f>
        <v>0</v>
      </c>
      <c r="AI1149" s="407">
        <f t="shared" ref="AI1149" si="3356">AI1148</f>
        <v>0</v>
      </c>
      <c r="AJ1149" s="407">
        <f t="shared" ref="AJ1149" si="3357">AJ1148</f>
        <v>0</v>
      </c>
      <c r="AK1149" s="407">
        <f t="shared" ref="AK1149" si="3358">AK1148</f>
        <v>0</v>
      </c>
      <c r="AL1149" s="407">
        <f t="shared" ref="AL1149" si="3359">AL1148</f>
        <v>0</v>
      </c>
      <c r="AM1149" s="407">
        <f t="shared" ref="AM1149" si="3360">AM1148</f>
        <v>0</v>
      </c>
      <c r="AN1149" s="407">
        <f t="shared" ref="AN1149" si="3361">AN1148</f>
        <v>0</v>
      </c>
      <c r="AO1149" s="407">
        <f t="shared" ref="AO1149" si="3362">AO1148</f>
        <v>0</v>
      </c>
      <c r="AP1149" s="407">
        <f t="shared" ref="AP1149" si="3363">AP1148</f>
        <v>0</v>
      </c>
      <c r="AQ1149" s="407">
        <f t="shared" ref="AQ1149" si="3364">AQ1148</f>
        <v>0</v>
      </c>
      <c r="AR1149" s="407">
        <f t="shared" ref="AR1149" si="3365">AR1148</f>
        <v>0</v>
      </c>
      <c r="AS1149" s="303"/>
    </row>
    <row r="1150" spans="1:45" ht="15" customHeight="1" outlineLevel="1">
      <c r="A1150" s="521"/>
      <c r="B1150" s="424"/>
      <c r="C1150" s="288"/>
      <c r="D1150" s="288"/>
      <c r="E1150" s="288"/>
      <c r="F1150" s="288"/>
      <c r="G1150" s="288"/>
      <c r="H1150" s="288"/>
      <c r="I1150" s="288"/>
      <c r="J1150" s="288"/>
      <c r="K1150" s="288"/>
      <c r="L1150" s="288"/>
      <c r="M1150" s="288"/>
      <c r="N1150" s="288"/>
      <c r="O1150" s="288"/>
      <c r="P1150" s="288"/>
      <c r="Q1150" s="288"/>
      <c r="R1150" s="288"/>
      <c r="S1150" s="288"/>
      <c r="T1150" s="288"/>
      <c r="U1150" s="288"/>
      <c r="V1150" s="288"/>
      <c r="W1150" s="288"/>
      <c r="X1150" s="288"/>
      <c r="Y1150" s="288"/>
      <c r="Z1150" s="288"/>
      <c r="AA1150" s="288"/>
      <c r="AB1150" s="288"/>
      <c r="AC1150" s="288"/>
      <c r="AD1150" s="288"/>
      <c r="AE1150" s="408"/>
      <c r="AF1150" s="421"/>
      <c r="AG1150" s="421"/>
      <c r="AH1150" s="421"/>
      <c r="AI1150" s="421"/>
      <c r="AJ1150" s="421"/>
      <c r="AK1150" s="421"/>
      <c r="AL1150" s="421"/>
      <c r="AM1150" s="421"/>
      <c r="AN1150" s="421"/>
      <c r="AO1150" s="421"/>
      <c r="AP1150" s="421"/>
      <c r="AQ1150" s="421"/>
      <c r="AR1150" s="421"/>
      <c r="AS1150" s="303"/>
    </row>
    <row r="1151" spans="1:45" ht="28.5" customHeight="1" outlineLevel="1">
      <c r="A1151" s="521">
        <v>42</v>
      </c>
      <c r="B1151" s="424" t="s">
        <v>134</v>
      </c>
      <c r="C1151" s="288" t="s">
        <v>25</v>
      </c>
      <c r="D1151" s="292"/>
      <c r="E1151" s="292"/>
      <c r="F1151" s="292"/>
      <c r="G1151" s="292"/>
      <c r="H1151" s="292"/>
      <c r="I1151" s="292"/>
      <c r="J1151" s="292"/>
      <c r="K1151" s="292"/>
      <c r="L1151" s="292"/>
      <c r="M1151" s="292"/>
      <c r="N1151" s="292"/>
      <c r="O1151" s="292"/>
      <c r="P1151" s="292"/>
      <c r="Q1151" s="288"/>
      <c r="R1151" s="292"/>
      <c r="S1151" s="292"/>
      <c r="T1151" s="292"/>
      <c r="U1151" s="292"/>
      <c r="V1151" s="292"/>
      <c r="W1151" s="292"/>
      <c r="X1151" s="292"/>
      <c r="Y1151" s="292"/>
      <c r="Z1151" s="292"/>
      <c r="AA1151" s="292"/>
      <c r="AB1151" s="292"/>
      <c r="AC1151" s="292"/>
      <c r="AD1151" s="292"/>
      <c r="AE1151" s="422"/>
      <c r="AF1151" s="411"/>
      <c r="AG1151" s="411"/>
      <c r="AH1151" s="411"/>
      <c r="AI1151" s="411"/>
      <c r="AJ1151" s="411"/>
      <c r="AK1151" s="411"/>
      <c r="AL1151" s="411"/>
      <c r="AM1151" s="411"/>
      <c r="AN1151" s="411"/>
      <c r="AO1151" s="411"/>
      <c r="AP1151" s="411"/>
      <c r="AQ1151" s="411"/>
      <c r="AR1151" s="411"/>
      <c r="AS1151" s="293">
        <f>SUM(AE1151:AR1151)</f>
        <v>0</v>
      </c>
    </row>
    <row r="1152" spans="1:45" ht="15" customHeight="1" outlineLevel="1">
      <c r="A1152" s="521"/>
      <c r="B1152" s="291" t="s">
        <v>345</v>
      </c>
      <c r="C1152" s="288" t="s">
        <v>163</v>
      </c>
      <c r="D1152" s="292"/>
      <c r="E1152" s="292"/>
      <c r="F1152" s="292"/>
      <c r="G1152" s="292"/>
      <c r="H1152" s="292"/>
      <c r="I1152" s="292"/>
      <c r="J1152" s="292"/>
      <c r="K1152" s="292"/>
      <c r="L1152" s="292"/>
      <c r="M1152" s="292"/>
      <c r="N1152" s="292"/>
      <c r="O1152" s="292"/>
      <c r="P1152" s="292"/>
      <c r="Q1152" s="464"/>
      <c r="R1152" s="292"/>
      <c r="S1152" s="292"/>
      <c r="T1152" s="292"/>
      <c r="U1152" s="292"/>
      <c r="V1152" s="292"/>
      <c r="W1152" s="292"/>
      <c r="X1152" s="292"/>
      <c r="Y1152" s="292"/>
      <c r="Z1152" s="292"/>
      <c r="AA1152" s="292"/>
      <c r="AB1152" s="292"/>
      <c r="AC1152" s="292"/>
      <c r="AD1152" s="292"/>
      <c r="AE1152" s="407">
        <f>AE1151</f>
        <v>0</v>
      </c>
      <c r="AF1152" s="407">
        <f t="shared" ref="AF1152" si="3366">AF1151</f>
        <v>0</v>
      </c>
      <c r="AG1152" s="407">
        <f t="shared" ref="AG1152" si="3367">AG1151</f>
        <v>0</v>
      </c>
      <c r="AH1152" s="407">
        <f t="shared" ref="AH1152" si="3368">AH1151</f>
        <v>0</v>
      </c>
      <c r="AI1152" s="407">
        <f t="shared" ref="AI1152" si="3369">AI1151</f>
        <v>0</v>
      </c>
      <c r="AJ1152" s="407">
        <f t="shared" ref="AJ1152" si="3370">AJ1151</f>
        <v>0</v>
      </c>
      <c r="AK1152" s="407">
        <f t="shared" ref="AK1152" si="3371">AK1151</f>
        <v>0</v>
      </c>
      <c r="AL1152" s="407">
        <f t="shared" ref="AL1152" si="3372">AL1151</f>
        <v>0</v>
      </c>
      <c r="AM1152" s="407">
        <f t="shared" ref="AM1152" si="3373">AM1151</f>
        <v>0</v>
      </c>
      <c r="AN1152" s="407">
        <f t="shared" ref="AN1152" si="3374">AN1151</f>
        <v>0</v>
      </c>
      <c r="AO1152" s="407">
        <f t="shared" ref="AO1152" si="3375">AO1151</f>
        <v>0</v>
      </c>
      <c r="AP1152" s="407">
        <f t="shared" ref="AP1152" si="3376">AP1151</f>
        <v>0</v>
      </c>
      <c r="AQ1152" s="407">
        <f t="shared" ref="AQ1152" si="3377">AQ1151</f>
        <v>0</v>
      </c>
      <c r="AR1152" s="407">
        <f t="shared" ref="AR1152" si="3378">AR1151</f>
        <v>0</v>
      </c>
      <c r="AS1152" s="303"/>
    </row>
    <row r="1153" spans="1:45" ht="15" customHeight="1" outlineLevel="1">
      <c r="A1153" s="521"/>
      <c r="B1153" s="424"/>
      <c r="C1153" s="288"/>
      <c r="D1153" s="288"/>
      <c r="E1153" s="288"/>
      <c r="F1153" s="288"/>
      <c r="G1153" s="288"/>
      <c r="H1153" s="288"/>
      <c r="I1153" s="288"/>
      <c r="J1153" s="288"/>
      <c r="K1153" s="288"/>
      <c r="L1153" s="288"/>
      <c r="M1153" s="288"/>
      <c r="N1153" s="288"/>
      <c r="O1153" s="288"/>
      <c r="P1153" s="288"/>
      <c r="Q1153" s="288"/>
      <c r="R1153" s="288"/>
      <c r="S1153" s="288"/>
      <c r="T1153" s="288"/>
      <c r="U1153" s="288"/>
      <c r="V1153" s="288"/>
      <c r="W1153" s="288"/>
      <c r="X1153" s="288"/>
      <c r="Y1153" s="288"/>
      <c r="Z1153" s="288"/>
      <c r="AA1153" s="288"/>
      <c r="AB1153" s="288"/>
      <c r="AC1153" s="288"/>
      <c r="AD1153" s="288"/>
      <c r="AE1153" s="408"/>
      <c r="AF1153" s="421"/>
      <c r="AG1153" s="421"/>
      <c r="AH1153" s="421"/>
      <c r="AI1153" s="421"/>
      <c r="AJ1153" s="421"/>
      <c r="AK1153" s="421"/>
      <c r="AL1153" s="421"/>
      <c r="AM1153" s="421"/>
      <c r="AN1153" s="421"/>
      <c r="AO1153" s="421"/>
      <c r="AP1153" s="421"/>
      <c r="AQ1153" s="421"/>
      <c r="AR1153" s="421"/>
      <c r="AS1153" s="303"/>
    </row>
    <row r="1154" spans="1:45" ht="15" customHeight="1" outlineLevel="1">
      <c r="A1154" s="521">
        <v>43</v>
      </c>
      <c r="B1154" s="424" t="s">
        <v>135</v>
      </c>
      <c r="C1154" s="288" t="s">
        <v>25</v>
      </c>
      <c r="D1154" s="292"/>
      <c r="E1154" s="292"/>
      <c r="F1154" s="292"/>
      <c r="G1154" s="292"/>
      <c r="H1154" s="292"/>
      <c r="I1154" s="292"/>
      <c r="J1154" s="292"/>
      <c r="K1154" s="292"/>
      <c r="L1154" s="292"/>
      <c r="M1154" s="292"/>
      <c r="N1154" s="292"/>
      <c r="O1154" s="292"/>
      <c r="P1154" s="292"/>
      <c r="Q1154" s="292">
        <v>12</v>
      </c>
      <c r="R1154" s="292"/>
      <c r="S1154" s="292"/>
      <c r="T1154" s="292"/>
      <c r="U1154" s="292"/>
      <c r="V1154" s="292"/>
      <c r="W1154" s="292"/>
      <c r="X1154" s="292"/>
      <c r="Y1154" s="292"/>
      <c r="Z1154" s="292"/>
      <c r="AA1154" s="292"/>
      <c r="AB1154" s="292"/>
      <c r="AC1154" s="292"/>
      <c r="AD1154" s="292"/>
      <c r="AE1154" s="422"/>
      <c r="AF1154" s="411"/>
      <c r="AG1154" s="411"/>
      <c r="AH1154" s="411"/>
      <c r="AI1154" s="411"/>
      <c r="AJ1154" s="411"/>
      <c r="AK1154" s="411"/>
      <c r="AL1154" s="411"/>
      <c r="AM1154" s="411"/>
      <c r="AN1154" s="411"/>
      <c r="AO1154" s="411"/>
      <c r="AP1154" s="411"/>
      <c r="AQ1154" s="411"/>
      <c r="AR1154" s="411"/>
      <c r="AS1154" s="293">
        <f>SUM(AE1154:AR1154)</f>
        <v>0</v>
      </c>
    </row>
    <row r="1155" spans="1:45" ht="15" customHeight="1" outlineLevel="1">
      <c r="A1155" s="521"/>
      <c r="B1155" s="291" t="s">
        <v>345</v>
      </c>
      <c r="C1155" s="288" t="s">
        <v>163</v>
      </c>
      <c r="D1155" s="292"/>
      <c r="E1155" s="292"/>
      <c r="F1155" s="292"/>
      <c r="G1155" s="292"/>
      <c r="H1155" s="292"/>
      <c r="I1155" s="292"/>
      <c r="J1155" s="292"/>
      <c r="K1155" s="292"/>
      <c r="L1155" s="292"/>
      <c r="M1155" s="292"/>
      <c r="N1155" s="292"/>
      <c r="O1155" s="292"/>
      <c r="P1155" s="292"/>
      <c r="Q1155" s="292">
        <f>Q1154</f>
        <v>12</v>
      </c>
      <c r="R1155" s="292"/>
      <c r="S1155" s="292"/>
      <c r="T1155" s="292"/>
      <c r="U1155" s="292"/>
      <c r="V1155" s="292"/>
      <c r="W1155" s="292"/>
      <c r="X1155" s="292"/>
      <c r="Y1155" s="292"/>
      <c r="Z1155" s="292"/>
      <c r="AA1155" s="292"/>
      <c r="AB1155" s="292"/>
      <c r="AC1155" s="292"/>
      <c r="AD1155" s="292"/>
      <c r="AE1155" s="407">
        <f>AE1154</f>
        <v>0</v>
      </c>
      <c r="AF1155" s="407">
        <f t="shared" ref="AF1155" si="3379">AF1154</f>
        <v>0</v>
      </c>
      <c r="AG1155" s="407">
        <f t="shared" ref="AG1155" si="3380">AG1154</f>
        <v>0</v>
      </c>
      <c r="AH1155" s="407">
        <f t="shared" ref="AH1155" si="3381">AH1154</f>
        <v>0</v>
      </c>
      <c r="AI1155" s="407">
        <f t="shared" ref="AI1155" si="3382">AI1154</f>
        <v>0</v>
      </c>
      <c r="AJ1155" s="407">
        <f t="shared" ref="AJ1155" si="3383">AJ1154</f>
        <v>0</v>
      </c>
      <c r="AK1155" s="407">
        <f t="shared" ref="AK1155" si="3384">AK1154</f>
        <v>0</v>
      </c>
      <c r="AL1155" s="407">
        <f t="shared" ref="AL1155" si="3385">AL1154</f>
        <v>0</v>
      </c>
      <c r="AM1155" s="407">
        <f t="shared" ref="AM1155" si="3386">AM1154</f>
        <v>0</v>
      </c>
      <c r="AN1155" s="407">
        <f t="shared" ref="AN1155" si="3387">AN1154</f>
        <v>0</v>
      </c>
      <c r="AO1155" s="407">
        <f t="shared" ref="AO1155" si="3388">AO1154</f>
        <v>0</v>
      </c>
      <c r="AP1155" s="407">
        <f t="shared" ref="AP1155" si="3389">AP1154</f>
        <v>0</v>
      </c>
      <c r="AQ1155" s="407">
        <f t="shared" ref="AQ1155" si="3390">AQ1154</f>
        <v>0</v>
      </c>
      <c r="AR1155" s="407">
        <f t="shared" ref="AR1155" si="3391">AR1154</f>
        <v>0</v>
      </c>
      <c r="AS1155" s="303"/>
    </row>
    <row r="1156" spans="1:45" ht="15" customHeight="1" outlineLevel="1">
      <c r="A1156" s="521"/>
      <c r="B1156" s="424"/>
      <c r="C1156" s="288"/>
      <c r="D1156" s="288"/>
      <c r="E1156" s="288"/>
      <c r="F1156" s="288"/>
      <c r="G1156" s="288"/>
      <c r="H1156" s="288"/>
      <c r="I1156" s="288"/>
      <c r="J1156" s="288"/>
      <c r="K1156" s="288"/>
      <c r="L1156" s="288"/>
      <c r="M1156" s="288"/>
      <c r="N1156" s="288"/>
      <c r="O1156" s="288"/>
      <c r="P1156" s="288"/>
      <c r="Q1156" s="288"/>
      <c r="R1156" s="288"/>
      <c r="S1156" s="288"/>
      <c r="T1156" s="288"/>
      <c r="U1156" s="288"/>
      <c r="V1156" s="288"/>
      <c r="W1156" s="288"/>
      <c r="X1156" s="288"/>
      <c r="Y1156" s="288"/>
      <c r="Z1156" s="288"/>
      <c r="AA1156" s="288"/>
      <c r="AB1156" s="288"/>
      <c r="AC1156" s="288"/>
      <c r="AD1156" s="288"/>
      <c r="AE1156" s="408"/>
      <c r="AF1156" s="421"/>
      <c r="AG1156" s="421"/>
      <c r="AH1156" s="421"/>
      <c r="AI1156" s="421"/>
      <c r="AJ1156" s="421"/>
      <c r="AK1156" s="421"/>
      <c r="AL1156" s="421"/>
      <c r="AM1156" s="421"/>
      <c r="AN1156" s="421"/>
      <c r="AO1156" s="421"/>
      <c r="AP1156" s="421"/>
      <c r="AQ1156" s="421"/>
      <c r="AR1156" s="421"/>
      <c r="AS1156" s="303"/>
    </row>
    <row r="1157" spans="1:45" ht="28.5" customHeight="1" outlineLevel="1">
      <c r="A1157" s="521">
        <v>44</v>
      </c>
      <c r="B1157" s="424" t="s">
        <v>136</v>
      </c>
      <c r="C1157" s="288" t="s">
        <v>25</v>
      </c>
      <c r="D1157" s="292"/>
      <c r="E1157" s="292"/>
      <c r="F1157" s="292"/>
      <c r="G1157" s="292"/>
      <c r="H1157" s="292"/>
      <c r="I1157" s="292"/>
      <c r="J1157" s="292"/>
      <c r="K1157" s="292"/>
      <c r="L1157" s="292"/>
      <c r="M1157" s="292"/>
      <c r="N1157" s="292"/>
      <c r="O1157" s="292"/>
      <c r="P1157" s="292"/>
      <c r="Q1157" s="292">
        <v>12</v>
      </c>
      <c r="R1157" s="292"/>
      <c r="S1157" s="292"/>
      <c r="T1157" s="292"/>
      <c r="U1157" s="292"/>
      <c r="V1157" s="292"/>
      <c r="W1157" s="292"/>
      <c r="X1157" s="292"/>
      <c r="Y1157" s="292"/>
      <c r="Z1157" s="292"/>
      <c r="AA1157" s="292"/>
      <c r="AB1157" s="292"/>
      <c r="AC1157" s="292"/>
      <c r="AD1157" s="292"/>
      <c r="AE1157" s="422"/>
      <c r="AF1157" s="411"/>
      <c r="AG1157" s="411"/>
      <c r="AH1157" s="411"/>
      <c r="AI1157" s="411"/>
      <c r="AJ1157" s="411"/>
      <c r="AK1157" s="411"/>
      <c r="AL1157" s="411"/>
      <c r="AM1157" s="411"/>
      <c r="AN1157" s="411"/>
      <c r="AO1157" s="411"/>
      <c r="AP1157" s="411"/>
      <c r="AQ1157" s="411"/>
      <c r="AR1157" s="411"/>
      <c r="AS1157" s="293">
        <f>SUM(AE1157:AR1157)</f>
        <v>0</v>
      </c>
    </row>
    <row r="1158" spans="1:45" ht="15" customHeight="1" outlineLevel="1">
      <c r="A1158" s="521"/>
      <c r="B1158" s="291" t="s">
        <v>345</v>
      </c>
      <c r="C1158" s="288" t="s">
        <v>163</v>
      </c>
      <c r="D1158" s="292"/>
      <c r="E1158" s="292"/>
      <c r="F1158" s="292"/>
      <c r="G1158" s="292"/>
      <c r="H1158" s="292"/>
      <c r="I1158" s="292"/>
      <c r="J1158" s="292"/>
      <c r="K1158" s="292"/>
      <c r="L1158" s="292"/>
      <c r="M1158" s="292"/>
      <c r="N1158" s="292"/>
      <c r="O1158" s="292"/>
      <c r="P1158" s="292"/>
      <c r="Q1158" s="292">
        <f>Q1157</f>
        <v>12</v>
      </c>
      <c r="R1158" s="292"/>
      <c r="S1158" s="292"/>
      <c r="T1158" s="292"/>
      <c r="U1158" s="292"/>
      <c r="V1158" s="292"/>
      <c r="W1158" s="292"/>
      <c r="X1158" s="292"/>
      <c r="Y1158" s="292"/>
      <c r="Z1158" s="292"/>
      <c r="AA1158" s="292"/>
      <c r="AB1158" s="292"/>
      <c r="AC1158" s="292"/>
      <c r="AD1158" s="292"/>
      <c r="AE1158" s="407">
        <f>AE1157</f>
        <v>0</v>
      </c>
      <c r="AF1158" s="407">
        <f t="shared" ref="AF1158" si="3392">AF1157</f>
        <v>0</v>
      </c>
      <c r="AG1158" s="407">
        <f t="shared" ref="AG1158" si="3393">AG1157</f>
        <v>0</v>
      </c>
      <c r="AH1158" s="407">
        <f t="shared" ref="AH1158" si="3394">AH1157</f>
        <v>0</v>
      </c>
      <c r="AI1158" s="407">
        <f t="shared" ref="AI1158" si="3395">AI1157</f>
        <v>0</v>
      </c>
      <c r="AJ1158" s="407">
        <f t="shared" ref="AJ1158" si="3396">AJ1157</f>
        <v>0</v>
      </c>
      <c r="AK1158" s="407">
        <f t="shared" ref="AK1158" si="3397">AK1157</f>
        <v>0</v>
      </c>
      <c r="AL1158" s="407">
        <f t="shared" ref="AL1158" si="3398">AL1157</f>
        <v>0</v>
      </c>
      <c r="AM1158" s="407">
        <f t="shared" ref="AM1158" si="3399">AM1157</f>
        <v>0</v>
      </c>
      <c r="AN1158" s="407">
        <f t="shared" ref="AN1158" si="3400">AN1157</f>
        <v>0</v>
      </c>
      <c r="AO1158" s="407">
        <f t="shared" ref="AO1158" si="3401">AO1157</f>
        <v>0</v>
      </c>
      <c r="AP1158" s="407">
        <f t="shared" ref="AP1158" si="3402">AP1157</f>
        <v>0</v>
      </c>
      <c r="AQ1158" s="407">
        <f t="shared" ref="AQ1158" si="3403">AQ1157</f>
        <v>0</v>
      </c>
      <c r="AR1158" s="407">
        <f t="shared" ref="AR1158" si="3404">AR1157</f>
        <v>0</v>
      </c>
      <c r="AS1158" s="303"/>
    </row>
    <row r="1159" spans="1:45" ht="15" customHeight="1" outlineLevel="1">
      <c r="A1159" s="521"/>
      <c r="B1159" s="424"/>
      <c r="C1159" s="288"/>
      <c r="D1159" s="288"/>
      <c r="E1159" s="288"/>
      <c r="F1159" s="288"/>
      <c r="G1159" s="288"/>
      <c r="H1159" s="288"/>
      <c r="I1159" s="288"/>
      <c r="J1159" s="288"/>
      <c r="K1159" s="288"/>
      <c r="L1159" s="288"/>
      <c r="M1159" s="288"/>
      <c r="N1159" s="288"/>
      <c r="O1159" s="288"/>
      <c r="P1159" s="288"/>
      <c r="Q1159" s="288"/>
      <c r="R1159" s="288"/>
      <c r="S1159" s="288"/>
      <c r="T1159" s="288"/>
      <c r="U1159" s="288"/>
      <c r="V1159" s="288"/>
      <c r="W1159" s="288"/>
      <c r="X1159" s="288"/>
      <c r="Y1159" s="288"/>
      <c r="Z1159" s="288"/>
      <c r="AA1159" s="288"/>
      <c r="AB1159" s="288"/>
      <c r="AC1159" s="288"/>
      <c r="AD1159" s="288"/>
      <c r="AE1159" s="408"/>
      <c r="AF1159" s="421"/>
      <c r="AG1159" s="421"/>
      <c r="AH1159" s="421"/>
      <c r="AI1159" s="421"/>
      <c r="AJ1159" s="421"/>
      <c r="AK1159" s="421"/>
      <c r="AL1159" s="421"/>
      <c r="AM1159" s="421"/>
      <c r="AN1159" s="421"/>
      <c r="AO1159" s="421"/>
      <c r="AP1159" s="421"/>
      <c r="AQ1159" s="421"/>
      <c r="AR1159" s="421"/>
      <c r="AS1159" s="303"/>
    </row>
    <row r="1160" spans="1:45" ht="32.5" customHeight="1" outlineLevel="1">
      <c r="A1160" s="521">
        <v>45</v>
      </c>
      <c r="B1160" s="424" t="s">
        <v>137</v>
      </c>
      <c r="C1160" s="288" t="s">
        <v>25</v>
      </c>
      <c r="D1160" s="292"/>
      <c r="E1160" s="292"/>
      <c r="F1160" s="292"/>
      <c r="G1160" s="292"/>
      <c r="H1160" s="292"/>
      <c r="I1160" s="292"/>
      <c r="J1160" s="292"/>
      <c r="K1160" s="292"/>
      <c r="L1160" s="292"/>
      <c r="M1160" s="292"/>
      <c r="N1160" s="292"/>
      <c r="O1160" s="292"/>
      <c r="P1160" s="292"/>
      <c r="Q1160" s="292">
        <v>12</v>
      </c>
      <c r="R1160" s="292"/>
      <c r="S1160" s="292"/>
      <c r="T1160" s="292"/>
      <c r="U1160" s="292"/>
      <c r="V1160" s="292"/>
      <c r="W1160" s="292"/>
      <c r="X1160" s="292"/>
      <c r="Y1160" s="292"/>
      <c r="Z1160" s="292"/>
      <c r="AA1160" s="292"/>
      <c r="AB1160" s="292"/>
      <c r="AC1160" s="292"/>
      <c r="AD1160" s="292"/>
      <c r="AE1160" s="422"/>
      <c r="AF1160" s="411"/>
      <c r="AG1160" s="411"/>
      <c r="AH1160" s="411"/>
      <c r="AI1160" s="411"/>
      <c r="AJ1160" s="411"/>
      <c r="AK1160" s="411"/>
      <c r="AL1160" s="411"/>
      <c r="AM1160" s="411"/>
      <c r="AN1160" s="411"/>
      <c r="AO1160" s="411"/>
      <c r="AP1160" s="411"/>
      <c r="AQ1160" s="411"/>
      <c r="AR1160" s="411"/>
      <c r="AS1160" s="293">
        <f>SUM(AE1160:AR1160)</f>
        <v>0</v>
      </c>
    </row>
    <row r="1161" spans="1:45" ht="15" customHeight="1" outlineLevel="1">
      <c r="A1161" s="521"/>
      <c r="B1161" s="291" t="s">
        <v>345</v>
      </c>
      <c r="C1161" s="288" t="s">
        <v>163</v>
      </c>
      <c r="D1161" s="292"/>
      <c r="E1161" s="292"/>
      <c r="F1161" s="292"/>
      <c r="G1161" s="292"/>
      <c r="H1161" s="292"/>
      <c r="I1161" s="292"/>
      <c r="J1161" s="292"/>
      <c r="K1161" s="292"/>
      <c r="L1161" s="292"/>
      <c r="M1161" s="292"/>
      <c r="N1161" s="292"/>
      <c r="O1161" s="292"/>
      <c r="P1161" s="292"/>
      <c r="Q1161" s="292">
        <f>Q1160</f>
        <v>12</v>
      </c>
      <c r="R1161" s="292"/>
      <c r="S1161" s="292"/>
      <c r="T1161" s="292"/>
      <c r="U1161" s="292"/>
      <c r="V1161" s="292"/>
      <c r="W1161" s="292"/>
      <c r="X1161" s="292"/>
      <c r="Y1161" s="292"/>
      <c r="Z1161" s="292"/>
      <c r="AA1161" s="292"/>
      <c r="AB1161" s="292"/>
      <c r="AC1161" s="292"/>
      <c r="AD1161" s="292"/>
      <c r="AE1161" s="407">
        <f>AE1160</f>
        <v>0</v>
      </c>
      <c r="AF1161" s="407">
        <f t="shared" ref="AF1161" si="3405">AF1160</f>
        <v>0</v>
      </c>
      <c r="AG1161" s="407">
        <f t="shared" ref="AG1161" si="3406">AG1160</f>
        <v>0</v>
      </c>
      <c r="AH1161" s="407">
        <f t="shared" ref="AH1161" si="3407">AH1160</f>
        <v>0</v>
      </c>
      <c r="AI1161" s="407">
        <f t="shared" ref="AI1161" si="3408">AI1160</f>
        <v>0</v>
      </c>
      <c r="AJ1161" s="407">
        <f t="shared" ref="AJ1161" si="3409">AJ1160</f>
        <v>0</v>
      </c>
      <c r="AK1161" s="407">
        <f t="shared" ref="AK1161" si="3410">AK1160</f>
        <v>0</v>
      </c>
      <c r="AL1161" s="407">
        <f t="shared" ref="AL1161" si="3411">AL1160</f>
        <v>0</v>
      </c>
      <c r="AM1161" s="407">
        <f t="shared" ref="AM1161" si="3412">AM1160</f>
        <v>0</v>
      </c>
      <c r="AN1161" s="407">
        <f t="shared" ref="AN1161" si="3413">AN1160</f>
        <v>0</v>
      </c>
      <c r="AO1161" s="407">
        <f t="shared" ref="AO1161" si="3414">AO1160</f>
        <v>0</v>
      </c>
      <c r="AP1161" s="407">
        <f t="shared" ref="AP1161" si="3415">AP1160</f>
        <v>0</v>
      </c>
      <c r="AQ1161" s="407">
        <f t="shared" ref="AQ1161" si="3416">AQ1160</f>
        <v>0</v>
      </c>
      <c r="AR1161" s="407">
        <f t="shared" ref="AR1161" si="3417">AR1160</f>
        <v>0</v>
      </c>
      <c r="AS1161" s="303"/>
    </row>
    <row r="1162" spans="1:45" ht="15" customHeight="1" outlineLevel="1">
      <c r="A1162" s="521"/>
      <c r="B1162" s="424"/>
      <c r="C1162" s="288"/>
      <c r="D1162" s="288"/>
      <c r="E1162" s="288"/>
      <c r="F1162" s="288"/>
      <c r="G1162" s="288"/>
      <c r="H1162" s="288"/>
      <c r="I1162" s="288"/>
      <c r="J1162" s="288"/>
      <c r="K1162" s="288"/>
      <c r="L1162" s="288"/>
      <c r="M1162" s="288"/>
      <c r="N1162" s="288"/>
      <c r="O1162" s="288"/>
      <c r="P1162" s="288"/>
      <c r="Q1162" s="288"/>
      <c r="R1162" s="288"/>
      <c r="S1162" s="288"/>
      <c r="T1162" s="288"/>
      <c r="U1162" s="288"/>
      <c r="V1162" s="288"/>
      <c r="W1162" s="288"/>
      <c r="X1162" s="288"/>
      <c r="Y1162" s="288"/>
      <c r="Z1162" s="288"/>
      <c r="AA1162" s="288"/>
      <c r="AB1162" s="288"/>
      <c r="AC1162" s="288"/>
      <c r="AD1162" s="288"/>
      <c r="AE1162" s="408"/>
      <c r="AF1162" s="421"/>
      <c r="AG1162" s="421"/>
      <c r="AH1162" s="421"/>
      <c r="AI1162" s="421"/>
      <c r="AJ1162" s="421"/>
      <c r="AK1162" s="421"/>
      <c r="AL1162" s="421"/>
      <c r="AM1162" s="421"/>
      <c r="AN1162" s="421"/>
      <c r="AO1162" s="421"/>
      <c r="AP1162" s="421"/>
      <c r="AQ1162" s="421"/>
      <c r="AR1162" s="421"/>
      <c r="AS1162" s="303"/>
    </row>
    <row r="1163" spans="1:45" ht="32.15" customHeight="1" outlineLevel="1">
      <c r="A1163" s="521">
        <v>46</v>
      </c>
      <c r="B1163" s="424" t="s">
        <v>138</v>
      </c>
      <c r="C1163" s="288" t="s">
        <v>25</v>
      </c>
      <c r="D1163" s="292"/>
      <c r="E1163" s="292"/>
      <c r="F1163" s="292"/>
      <c r="G1163" s="292"/>
      <c r="H1163" s="292"/>
      <c r="I1163" s="292"/>
      <c r="J1163" s="292"/>
      <c r="K1163" s="292"/>
      <c r="L1163" s="292"/>
      <c r="M1163" s="292"/>
      <c r="N1163" s="292"/>
      <c r="O1163" s="292"/>
      <c r="P1163" s="292"/>
      <c r="Q1163" s="292">
        <v>12</v>
      </c>
      <c r="R1163" s="292"/>
      <c r="S1163" s="292"/>
      <c r="T1163" s="292"/>
      <c r="U1163" s="292"/>
      <c r="V1163" s="292"/>
      <c r="W1163" s="292"/>
      <c r="X1163" s="292"/>
      <c r="Y1163" s="292"/>
      <c r="Z1163" s="292"/>
      <c r="AA1163" s="292"/>
      <c r="AB1163" s="292"/>
      <c r="AC1163" s="292"/>
      <c r="AD1163" s="292"/>
      <c r="AE1163" s="422"/>
      <c r="AF1163" s="411"/>
      <c r="AG1163" s="411"/>
      <c r="AH1163" s="411"/>
      <c r="AI1163" s="411"/>
      <c r="AJ1163" s="411"/>
      <c r="AK1163" s="411"/>
      <c r="AL1163" s="411"/>
      <c r="AM1163" s="411"/>
      <c r="AN1163" s="411"/>
      <c r="AO1163" s="411"/>
      <c r="AP1163" s="411"/>
      <c r="AQ1163" s="411"/>
      <c r="AR1163" s="411"/>
      <c r="AS1163" s="293">
        <f>SUM(AE1163:AR1163)</f>
        <v>0</v>
      </c>
    </row>
    <row r="1164" spans="1:45" ht="15" customHeight="1" outlineLevel="1">
      <c r="A1164" s="521"/>
      <c r="B1164" s="291" t="s">
        <v>345</v>
      </c>
      <c r="C1164" s="288" t="s">
        <v>163</v>
      </c>
      <c r="D1164" s="292"/>
      <c r="E1164" s="292"/>
      <c r="F1164" s="292"/>
      <c r="G1164" s="292"/>
      <c r="H1164" s="292"/>
      <c r="I1164" s="292"/>
      <c r="J1164" s="292"/>
      <c r="K1164" s="292"/>
      <c r="L1164" s="292"/>
      <c r="M1164" s="292"/>
      <c r="N1164" s="292"/>
      <c r="O1164" s="292"/>
      <c r="P1164" s="292"/>
      <c r="Q1164" s="292">
        <f>Q1163</f>
        <v>12</v>
      </c>
      <c r="R1164" s="292"/>
      <c r="S1164" s="292"/>
      <c r="T1164" s="292"/>
      <c r="U1164" s="292"/>
      <c r="V1164" s="292"/>
      <c r="W1164" s="292"/>
      <c r="X1164" s="292"/>
      <c r="Y1164" s="292"/>
      <c r="Z1164" s="292"/>
      <c r="AA1164" s="292"/>
      <c r="AB1164" s="292"/>
      <c r="AC1164" s="292"/>
      <c r="AD1164" s="292"/>
      <c r="AE1164" s="407">
        <f>AE1163</f>
        <v>0</v>
      </c>
      <c r="AF1164" s="407">
        <f t="shared" ref="AF1164" si="3418">AF1163</f>
        <v>0</v>
      </c>
      <c r="AG1164" s="407">
        <f t="shared" ref="AG1164" si="3419">AG1163</f>
        <v>0</v>
      </c>
      <c r="AH1164" s="407">
        <f t="shared" ref="AH1164" si="3420">AH1163</f>
        <v>0</v>
      </c>
      <c r="AI1164" s="407">
        <f t="shared" ref="AI1164" si="3421">AI1163</f>
        <v>0</v>
      </c>
      <c r="AJ1164" s="407">
        <f t="shared" ref="AJ1164" si="3422">AJ1163</f>
        <v>0</v>
      </c>
      <c r="AK1164" s="407">
        <f t="shared" ref="AK1164" si="3423">AK1163</f>
        <v>0</v>
      </c>
      <c r="AL1164" s="407">
        <f t="shared" ref="AL1164" si="3424">AL1163</f>
        <v>0</v>
      </c>
      <c r="AM1164" s="407">
        <f t="shared" ref="AM1164" si="3425">AM1163</f>
        <v>0</v>
      </c>
      <c r="AN1164" s="407">
        <f t="shared" ref="AN1164" si="3426">AN1163</f>
        <v>0</v>
      </c>
      <c r="AO1164" s="407">
        <f t="shared" ref="AO1164" si="3427">AO1163</f>
        <v>0</v>
      </c>
      <c r="AP1164" s="407">
        <f t="shared" ref="AP1164" si="3428">AP1163</f>
        <v>0</v>
      </c>
      <c r="AQ1164" s="407">
        <f t="shared" ref="AQ1164" si="3429">AQ1163</f>
        <v>0</v>
      </c>
      <c r="AR1164" s="407">
        <f t="shared" ref="AR1164" si="3430">AR1163</f>
        <v>0</v>
      </c>
      <c r="AS1164" s="303"/>
    </row>
    <row r="1165" spans="1:45" ht="15" customHeight="1" outlineLevel="1">
      <c r="A1165" s="521"/>
      <c r="B1165" s="424"/>
      <c r="C1165" s="288"/>
      <c r="D1165" s="288"/>
      <c r="E1165" s="288"/>
      <c r="F1165" s="288"/>
      <c r="G1165" s="288"/>
      <c r="H1165" s="288"/>
      <c r="I1165" s="288"/>
      <c r="J1165" s="288"/>
      <c r="K1165" s="288"/>
      <c r="L1165" s="288"/>
      <c r="M1165" s="288"/>
      <c r="N1165" s="288"/>
      <c r="O1165" s="288"/>
      <c r="P1165" s="288"/>
      <c r="Q1165" s="288"/>
      <c r="R1165" s="288"/>
      <c r="S1165" s="288"/>
      <c r="T1165" s="288"/>
      <c r="U1165" s="288"/>
      <c r="V1165" s="288"/>
      <c r="W1165" s="288"/>
      <c r="X1165" s="288"/>
      <c r="Y1165" s="288"/>
      <c r="Z1165" s="288"/>
      <c r="AA1165" s="288"/>
      <c r="AB1165" s="288"/>
      <c r="AC1165" s="288"/>
      <c r="AD1165" s="288"/>
      <c r="AE1165" s="408"/>
      <c r="AF1165" s="421"/>
      <c r="AG1165" s="421"/>
      <c r="AH1165" s="421"/>
      <c r="AI1165" s="421"/>
      <c r="AJ1165" s="421"/>
      <c r="AK1165" s="421"/>
      <c r="AL1165" s="421"/>
      <c r="AM1165" s="421"/>
      <c r="AN1165" s="421"/>
      <c r="AO1165" s="421"/>
      <c r="AP1165" s="421"/>
      <c r="AQ1165" s="421"/>
      <c r="AR1165" s="421"/>
      <c r="AS1165" s="303"/>
    </row>
    <row r="1166" spans="1:45" ht="35.5" customHeight="1" outlineLevel="1">
      <c r="A1166" s="521">
        <v>47</v>
      </c>
      <c r="B1166" s="424" t="s">
        <v>139</v>
      </c>
      <c r="C1166" s="288" t="s">
        <v>25</v>
      </c>
      <c r="D1166" s="292"/>
      <c r="E1166" s="292"/>
      <c r="F1166" s="292"/>
      <c r="G1166" s="292"/>
      <c r="H1166" s="292"/>
      <c r="I1166" s="292"/>
      <c r="J1166" s="292"/>
      <c r="K1166" s="292"/>
      <c r="L1166" s="292"/>
      <c r="M1166" s="292"/>
      <c r="N1166" s="292"/>
      <c r="O1166" s="292"/>
      <c r="P1166" s="292"/>
      <c r="Q1166" s="292">
        <v>12</v>
      </c>
      <c r="R1166" s="292"/>
      <c r="S1166" s="292"/>
      <c r="T1166" s="292"/>
      <c r="U1166" s="292"/>
      <c r="V1166" s="292"/>
      <c r="W1166" s="292"/>
      <c r="X1166" s="292"/>
      <c r="Y1166" s="292"/>
      <c r="Z1166" s="292"/>
      <c r="AA1166" s="292"/>
      <c r="AB1166" s="292"/>
      <c r="AC1166" s="292"/>
      <c r="AD1166" s="292"/>
      <c r="AE1166" s="422"/>
      <c r="AF1166" s="411"/>
      <c r="AG1166" s="411"/>
      <c r="AH1166" s="411"/>
      <c r="AI1166" s="411"/>
      <c r="AJ1166" s="411"/>
      <c r="AK1166" s="411"/>
      <c r="AL1166" s="411"/>
      <c r="AM1166" s="411"/>
      <c r="AN1166" s="411"/>
      <c r="AO1166" s="411"/>
      <c r="AP1166" s="411"/>
      <c r="AQ1166" s="411"/>
      <c r="AR1166" s="411"/>
      <c r="AS1166" s="293">
        <f>SUM(AE1166:AR1166)</f>
        <v>0</v>
      </c>
    </row>
    <row r="1167" spans="1:45" ht="15" customHeight="1" outlineLevel="1">
      <c r="A1167" s="521"/>
      <c r="B1167" s="291" t="s">
        <v>345</v>
      </c>
      <c r="C1167" s="288" t="s">
        <v>163</v>
      </c>
      <c r="D1167" s="292"/>
      <c r="E1167" s="292"/>
      <c r="F1167" s="292"/>
      <c r="G1167" s="292"/>
      <c r="H1167" s="292"/>
      <c r="I1167" s="292"/>
      <c r="J1167" s="292"/>
      <c r="K1167" s="292"/>
      <c r="L1167" s="292"/>
      <c r="M1167" s="292"/>
      <c r="N1167" s="292"/>
      <c r="O1167" s="292"/>
      <c r="P1167" s="292"/>
      <c r="Q1167" s="292">
        <f>Q1166</f>
        <v>12</v>
      </c>
      <c r="R1167" s="292"/>
      <c r="S1167" s="292"/>
      <c r="T1167" s="292"/>
      <c r="U1167" s="292"/>
      <c r="V1167" s="292"/>
      <c r="W1167" s="292"/>
      <c r="X1167" s="292"/>
      <c r="Y1167" s="292"/>
      <c r="Z1167" s="292"/>
      <c r="AA1167" s="292"/>
      <c r="AB1167" s="292"/>
      <c r="AC1167" s="292"/>
      <c r="AD1167" s="292"/>
      <c r="AE1167" s="407">
        <f>AE1166</f>
        <v>0</v>
      </c>
      <c r="AF1167" s="407">
        <f t="shared" ref="AF1167" si="3431">AF1166</f>
        <v>0</v>
      </c>
      <c r="AG1167" s="407">
        <f t="shared" ref="AG1167" si="3432">AG1166</f>
        <v>0</v>
      </c>
      <c r="AH1167" s="407">
        <f t="shared" ref="AH1167" si="3433">AH1166</f>
        <v>0</v>
      </c>
      <c r="AI1167" s="407">
        <f t="shared" ref="AI1167" si="3434">AI1166</f>
        <v>0</v>
      </c>
      <c r="AJ1167" s="407">
        <f t="shared" ref="AJ1167" si="3435">AJ1166</f>
        <v>0</v>
      </c>
      <c r="AK1167" s="407">
        <f t="shared" ref="AK1167" si="3436">AK1166</f>
        <v>0</v>
      </c>
      <c r="AL1167" s="407">
        <f t="shared" ref="AL1167" si="3437">AL1166</f>
        <v>0</v>
      </c>
      <c r="AM1167" s="407">
        <f t="shared" ref="AM1167" si="3438">AM1166</f>
        <v>0</v>
      </c>
      <c r="AN1167" s="407">
        <f t="shared" ref="AN1167" si="3439">AN1166</f>
        <v>0</v>
      </c>
      <c r="AO1167" s="407">
        <f t="shared" ref="AO1167" si="3440">AO1166</f>
        <v>0</v>
      </c>
      <c r="AP1167" s="407">
        <f t="shared" ref="AP1167" si="3441">AP1166</f>
        <v>0</v>
      </c>
      <c r="AQ1167" s="407">
        <f t="shared" ref="AQ1167" si="3442">AQ1166</f>
        <v>0</v>
      </c>
      <c r="AR1167" s="407">
        <f t="shared" ref="AR1167" si="3443">AR1166</f>
        <v>0</v>
      </c>
      <c r="AS1167" s="303"/>
    </row>
    <row r="1168" spans="1:45" ht="15" customHeight="1" outlineLevel="1">
      <c r="A1168" s="521"/>
      <c r="B1168" s="424"/>
      <c r="C1168" s="288"/>
      <c r="D1168" s="288"/>
      <c r="E1168" s="288"/>
      <c r="F1168" s="288"/>
      <c r="G1168" s="288"/>
      <c r="H1168" s="288"/>
      <c r="I1168" s="288"/>
      <c r="J1168" s="288"/>
      <c r="K1168" s="288"/>
      <c r="L1168" s="288"/>
      <c r="M1168" s="288"/>
      <c r="N1168" s="288"/>
      <c r="O1168" s="288"/>
      <c r="P1168" s="288"/>
      <c r="Q1168" s="288"/>
      <c r="R1168" s="288"/>
      <c r="S1168" s="288"/>
      <c r="T1168" s="288"/>
      <c r="U1168" s="288"/>
      <c r="V1168" s="288"/>
      <c r="W1168" s="288"/>
      <c r="X1168" s="288"/>
      <c r="Y1168" s="288"/>
      <c r="Z1168" s="288"/>
      <c r="AA1168" s="288"/>
      <c r="AB1168" s="288"/>
      <c r="AC1168" s="288"/>
      <c r="AD1168" s="288"/>
      <c r="AE1168" s="408"/>
      <c r="AF1168" s="421"/>
      <c r="AG1168" s="421"/>
      <c r="AH1168" s="421"/>
      <c r="AI1168" s="421"/>
      <c r="AJ1168" s="421"/>
      <c r="AK1168" s="421"/>
      <c r="AL1168" s="421"/>
      <c r="AM1168" s="421"/>
      <c r="AN1168" s="421"/>
      <c r="AO1168" s="421"/>
      <c r="AP1168" s="421"/>
      <c r="AQ1168" s="421"/>
      <c r="AR1168" s="421"/>
      <c r="AS1168" s="303"/>
    </row>
    <row r="1169" spans="1:45" ht="39.75" customHeight="1" outlineLevel="1">
      <c r="A1169" s="521">
        <v>48</v>
      </c>
      <c r="B1169" s="424" t="s">
        <v>140</v>
      </c>
      <c r="C1169" s="288" t="s">
        <v>25</v>
      </c>
      <c r="D1169" s="292"/>
      <c r="E1169" s="292"/>
      <c r="F1169" s="292"/>
      <c r="G1169" s="292"/>
      <c r="H1169" s="292"/>
      <c r="I1169" s="292"/>
      <c r="J1169" s="292"/>
      <c r="K1169" s="292"/>
      <c r="L1169" s="292"/>
      <c r="M1169" s="292"/>
      <c r="N1169" s="292"/>
      <c r="O1169" s="292"/>
      <c r="P1169" s="292"/>
      <c r="Q1169" s="292">
        <v>12</v>
      </c>
      <c r="R1169" s="292"/>
      <c r="S1169" s="292"/>
      <c r="T1169" s="292"/>
      <c r="U1169" s="292"/>
      <c r="V1169" s="292"/>
      <c r="W1169" s="292"/>
      <c r="X1169" s="292"/>
      <c r="Y1169" s="292"/>
      <c r="Z1169" s="292"/>
      <c r="AA1169" s="292"/>
      <c r="AB1169" s="292"/>
      <c r="AC1169" s="292"/>
      <c r="AD1169" s="292"/>
      <c r="AE1169" s="422"/>
      <c r="AF1169" s="411"/>
      <c r="AG1169" s="411"/>
      <c r="AH1169" s="411"/>
      <c r="AI1169" s="411"/>
      <c r="AJ1169" s="411"/>
      <c r="AK1169" s="411"/>
      <c r="AL1169" s="411"/>
      <c r="AM1169" s="411"/>
      <c r="AN1169" s="411"/>
      <c r="AO1169" s="411"/>
      <c r="AP1169" s="411"/>
      <c r="AQ1169" s="411"/>
      <c r="AR1169" s="411"/>
      <c r="AS1169" s="293">
        <f>SUM(AE1169:AR1169)</f>
        <v>0</v>
      </c>
    </row>
    <row r="1170" spans="1:45" ht="15" customHeight="1" outlineLevel="1">
      <c r="A1170" s="521"/>
      <c r="B1170" s="291" t="s">
        <v>345</v>
      </c>
      <c r="C1170" s="288" t="s">
        <v>163</v>
      </c>
      <c r="D1170" s="292"/>
      <c r="E1170" s="292"/>
      <c r="F1170" s="292"/>
      <c r="G1170" s="292"/>
      <c r="H1170" s="292"/>
      <c r="I1170" s="292"/>
      <c r="J1170" s="292"/>
      <c r="K1170" s="292"/>
      <c r="L1170" s="292"/>
      <c r="M1170" s="292"/>
      <c r="N1170" s="292"/>
      <c r="O1170" s="292"/>
      <c r="P1170" s="292"/>
      <c r="Q1170" s="292">
        <f>Q1169</f>
        <v>12</v>
      </c>
      <c r="R1170" s="292"/>
      <c r="S1170" s="292"/>
      <c r="T1170" s="292"/>
      <c r="U1170" s="292"/>
      <c r="V1170" s="292"/>
      <c r="W1170" s="292"/>
      <c r="X1170" s="292"/>
      <c r="Y1170" s="292"/>
      <c r="Z1170" s="292"/>
      <c r="AA1170" s="292"/>
      <c r="AB1170" s="292"/>
      <c r="AC1170" s="292"/>
      <c r="AD1170" s="292"/>
      <c r="AE1170" s="407">
        <f>AE1169</f>
        <v>0</v>
      </c>
      <c r="AF1170" s="407">
        <f t="shared" ref="AF1170" si="3444">AF1169</f>
        <v>0</v>
      </c>
      <c r="AG1170" s="407">
        <f t="shared" ref="AG1170" si="3445">AG1169</f>
        <v>0</v>
      </c>
      <c r="AH1170" s="407">
        <f t="shared" ref="AH1170" si="3446">AH1169</f>
        <v>0</v>
      </c>
      <c r="AI1170" s="407">
        <f t="shared" ref="AI1170" si="3447">AI1169</f>
        <v>0</v>
      </c>
      <c r="AJ1170" s="407">
        <f t="shared" ref="AJ1170" si="3448">AJ1169</f>
        <v>0</v>
      </c>
      <c r="AK1170" s="407">
        <f t="shared" ref="AK1170" si="3449">AK1169</f>
        <v>0</v>
      </c>
      <c r="AL1170" s="407">
        <f t="shared" ref="AL1170" si="3450">AL1169</f>
        <v>0</v>
      </c>
      <c r="AM1170" s="407">
        <f t="shared" ref="AM1170" si="3451">AM1169</f>
        <v>0</v>
      </c>
      <c r="AN1170" s="407">
        <f t="shared" ref="AN1170" si="3452">AN1169</f>
        <v>0</v>
      </c>
      <c r="AO1170" s="407">
        <f t="shared" ref="AO1170" si="3453">AO1169</f>
        <v>0</v>
      </c>
      <c r="AP1170" s="407">
        <f t="shared" ref="AP1170" si="3454">AP1169</f>
        <v>0</v>
      </c>
      <c r="AQ1170" s="407">
        <f t="shared" ref="AQ1170" si="3455">AQ1169</f>
        <v>0</v>
      </c>
      <c r="AR1170" s="407">
        <f t="shared" ref="AR1170" si="3456">AR1169</f>
        <v>0</v>
      </c>
      <c r="AS1170" s="303"/>
    </row>
    <row r="1171" spans="1:45" ht="15" customHeight="1" outlineLevel="1">
      <c r="A1171" s="521"/>
      <c r="B1171" s="424"/>
      <c r="C1171" s="288"/>
      <c r="D1171" s="288"/>
      <c r="E1171" s="288"/>
      <c r="F1171" s="288"/>
      <c r="G1171" s="288"/>
      <c r="H1171" s="288"/>
      <c r="I1171" s="288"/>
      <c r="J1171" s="288"/>
      <c r="K1171" s="288"/>
      <c r="L1171" s="288"/>
      <c r="M1171" s="288"/>
      <c r="N1171" s="288"/>
      <c r="O1171" s="288"/>
      <c r="P1171" s="288"/>
      <c r="Q1171" s="288"/>
      <c r="R1171" s="288"/>
      <c r="S1171" s="288"/>
      <c r="T1171" s="288"/>
      <c r="U1171" s="288"/>
      <c r="V1171" s="288"/>
      <c r="W1171" s="288"/>
      <c r="X1171" s="288"/>
      <c r="Y1171" s="288"/>
      <c r="Z1171" s="288"/>
      <c r="AA1171" s="288"/>
      <c r="AB1171" s="288"/>
      <c r="AC1171" s="288"/>
      <c r="AD1171" s="288"/>
      <c r="AE1171" s="408"/>
      <c r="AF1171" s="421"/>
      <c r="AG1171" s="421"/>
      <c r="AH1171" s="421"/>
      <c r="AI1171" s="421"/>
      <c r="AJ1171" s="421"/>
      <c r="AK1171" s="421"/>
      <c r="AL1171" s="421"/>
      <c r="AM1171" s="421"/>
      <c r="AN1171" s="421"/>
      <c r="AO1171" s="421"/>
      <c r="AP1171" s="421"/>
      <c r="AQ1171" s="421"/>
      <c r="AR1171" s="421"/>
      <c r="AS1171" s="303"/>
    </row>
    <row r="1172" spans="1:45" ht="33" customHeight="1" outlineLevel="1">
      <c r="A1172" s="521">
        <v>49</v>
      </c>
      <c r="B1172" s="424" t="s">
        <v>141</v>
      </c>
      <c r="C1172" s="288" t="s">
        <v>25</v>
      </c>
      <c r="D1172" s="292"/>
      <c r="E1172" s="292"/>
      <c r="F1172" s="292"/>
      <c r="G1172" s="292"/>
      <c r="H1172" s="292"/>
      <c r="I1172" s="292"/>
      <c r="J1172" s="292"/>
      <c r="K1172" s="292"/>
      <c r="L1172" s="292"/>
      <c r="M1172" s="292"/>
      <c r="N1172" s="292"/>
      <c r="O1172" s="292"/>
      <c r="P1172" s="292"/>
      <c r="Q1172" s="292">
        <v>12</v>
      </c>
      <c r="R1172" s="292"/>
      <c r="S1172" s="292"/>
      <c r="T1172" s="292"/>
      <c r="U1172" s="292"/>
      <c r="V1172" s="292"/>
      <c r="W1172" s="292"/>
      <c r="X1172" s="292"/>
      <c r="Y1172" s="292"/>
      <c r="Z1172" s="292"/>
      <c r="AA1172" s="292"/>
      <c r="AB1172" s="292"/>
      <c r="AC1172" s="292"/>
      <c r="AD1172" s="292"/>
      <c r="AE1172" s="422"/>
      <c r="AF1172" s="411"/>
      <c r="AG1172" s="411"/>
      <c r="AH1172" s="411"/>
      <c r="AI1172" s="411"/>
      <c r="AJ1172" s="411"/>
      <c r="AK1172" s="411"/>
      <c r="AL1172" s="411"/>
      <c r="AM1172" s="411"/>
      <c r="AN1172" s="411"/>
      <c r="AO1172" s="411"/>
      <c r="AP1172" s="411"/>
      <c r="AQ1172" s="411"/>
      <c r="AR1172" s="411"/>
      <c r="AS1172" s="293">
        <f>SUM(AE1172:AR1172)</f>
        <v>0</v>
      </c>
    </row>
    <row r="1173" spans="1:45" ht="15" customHeight="1" outlineLevel="1">
      <c r="A1173" s="521"/>
      <c r="B1173" s="291" t="s">
        <v>345</v>
      </c>
      <c r="C1173" s="288" t="s">
        <v>163</v>
      </c>
      <c r="D1173" s="292"/>
      <c r="E1173" s="292"/>
      <c r="F1173" s="292"/>
      <c r="G1173" s="292"/>
      <c r="H1173" s="292"/>
      <c r="I1173" s="292"/>
      <c r="J1173" s="292"/>
      <c r="K1173" s="292"/>
      <c r="L1173" s="292"/>
      <c r="M1173" s="292"/>
      <c r="N1173" s="292"/>
      <c r="O1173" s="292"/>
      <c r="P1173" s="292"/>
      <c r="Q1173" s="292">
        <f>Q1172</f>
        <v>12</v>
      </c>
      <c r="R1173" s="292"/>
      <c r="S1173" s="292"/>
      <c r="T1173" s="292"/>
      <c r="U1173" s="292"/>
      <c r="V1173" s="292"/>
      <c r="W1173" s="292"/>
      <c r="X1173" s="292"/>
      <c r="Y1173" s="292"/>
      <c r="Z1173" s="292"/>
      <c r="AA1173" s="292"/>
      <c r="AB1173" s="292"/>
      <c r="AC1173" s="292"/>
      <c r="AD1173" s="292"/>
      <c r="AE1173" s="407">
        <f>AE1172</f>
        <v>0</v>
      </c>
      <c r="AF1173" s="407">
        <f t="shared" ref="AF1173" si="3457">AF1172</f>
        <v>0</v>
      </c>
      <c r="AG1173" s="407">
        <f t="shared" ref="AG1173" si="3458">AG1172</f>
        <v>0</v>
      </c>
      <c r="AH1173" s="407">
        <f t="shared" ref="AH1173" si="3459">AH1172</f>
        <v>0</v>
      </c>
      <c r="AI1173" s="407">
        <f t="shared" ref="AI1173" si="3460">AI1172</f>
        <v>0</v>
      </c>
      <c r="AJ1173" s="407">
        <f t="shared" ref="AJ1173" si="3461">AJ1172</f>
        <v>0</v>
      </c>
      <c r="AK1173" s="407">
        <f t="shared" ref="AK1173" si="3462">AK1172</f>
        <v>0</v>
      </c>
      <c r="AL1173" s="407">
        <f t="shared" ref="AL1173" si="3463">AL1172</f>
        <v>0</v>
      </c>
      <c r="AM1173" s="407">
        <f t="shared" ref="AM1173" si="3464">AM1172</f>
        <v>0</v>
      </c>
      <c r="AN1173" s="407">
        <f t="shared" ref="AN1173" si="3465">AN1172</f>
        <v>0</v>
      </c>
      <c r="AO1173" s="407">
        <f t="shared" ref="AO1173" si="3466">AO1172</f>
        <v>0</v>
      </c>
      <c r="AP1173" s="407">
        <f t="shared" ref="AP1173" si="3467">AP1172</f>
        <v>0</v>
      </c>
      <c r="AQ1173" s="407">
        <f t="shared" ref="AQ1173" si="3468">AQ1172</f>
        <v>0</v>
      </c>
      <c r="AR1173" s="407">
        <f t="shared" ref="AR1173" si="3469">AR1172</f>
        <v>0</v>
      </c>
      <c r="AS1173" s="303"/>
    </row>
    <row r="1174" spans="1:45" ht="15" customHeight="1" outlineLevel="1">
      <c r="A1174" s="521"/>
      <c r="B1174" s="291"/>
      <c r="C1174" s="288"/>
      <c r="D1174" s="758"/>
      <c r="E1174" s="758"/>
      <c r="F1174" s="758"/>
      <c r="G1174" s="758"/>
      <c r="H1174" s="758"/>
      <c r="I1174" s="758"/>
      <c r="J1174" s="758"/>
      <c r="K1174" s="758"/>
      <c r="L1174" s="758"/>
      <c r="M1174" s="758"/>
      <c r="N1174" s="758"/>
      <c r="O1174" s="758"/>
      <c r="P1174" s="758"/>
      <c r="Q1174" s="758"/>
      <c r="R1174" s="758"/>
      <c r="S1174" s="758"/>
      <c r="T1174" s="758"/>
      <c r="U1174" s="758"/>
      <c r="V1174" s="758"/>
      <c r="W1174" s="758"/>
      <c r="X1174" s="758"/>
      <c r="Y1174" s="758"/>
      <c r="Z1174" s="758"/>
      <c r="AA1174" s="758"/>
      <c r="AB1174" s="758"/>
      <c r="AC1174" s="758"/>
      <c r="AD1174" s="758"/>
      <c r="AE1174" s="407"/>
      <c r="AF1174" s="407"/>
      <c r="AG1174" s="407"/>
      <c r="AH1174" s="407"/>
      <c r="AI1174" s="407"/>
      <c r="AJ1174" s="407"/>
      <c r="AK1174" s="407"/>
      <c r="AL1174" s="407"/>
      <c r="AM1174" s="407"/>
      <c r="AN1174" s="407"/>
      <c r="AO1174" s="407"/>
      <c r="AP1174" s="407"/>
      <c r="AQ1174" s="407"/>
      <c r="AR1174" s="407"/>
      <c r="AS1174" s="303"/>
    </row>
    <row r="1175" spans="1:45" ht="15.5" outlineLevel="1">
      <c r="A1175" s="521"/>
      <c r="B1175" s="763" t="s">
        <v>937</v>
      </c>
      <c r="AS1175" s="759"/>
    </row>
    <row r="1176" spans="1:45" ht="15.5" outlineLevel="1">
      <c r="A1176" s="521">
        <v>50</v>
      </c>
      <c r="B1176" s="291"/>
      <c r="AS1176" s="759"/>
    </row>
    <row r="1177" spans="1:45" ht="15.5" outlineLevel="1">
      <c r="A1177" s="521"/>
      <c r="B1177" s="424" t="s">
        <v>936</v>
      </c>
      <c r="C1177" s="288" t="s">
        <v>25</v>
      </c>
      <c r="D1177" s="292"/>
      <c r="E1177" s="292"/>
      <c r="F1177" s="292"/>
      <c r="G1177" s="292"/>
      <c r="H1177" s="292"/>
      <c r="I1177" s="292"/>
      <c r="J1177" s="292"/>
      <c r="K1177" s="292"/>
      <c r="L1177" s="292"/>
      <c r="M1177" s="292"/>
      <c r="N1177" s="292"/>
      <c r="O1177" s="292"/>
      <c r="P1177" s="292"/>
      <c r="Q1177" s="292">
        <v>12</v>
      </c>
      <c r="R1177" s="292"/>
      <c r="S1177" s="292"/>
      <c r="T1177" s="292"/>
      <c r="U1177" s="292"/>
      <c r="V1177" s="292"/>
      <c r="W1177" s="292"/>
      <c r="X1177" s="292"/>
      <c r="Y1177" s="292"/>
      <c r="Z1177" s="292"/>
      <c r="AA1177" s="292"/>
      <c r="AB1177" s="292"/>
      <c r="AC1177" s="292"/>
      <c r="AD1177" s="292"/>
      <c r="AE1177" s="422"/>
      <c r="AF1177" s="411"/>
      <c r="AG1177" s="411"/>
      <c r="AH1177" s="411"/>
      <c r="AI1177" s="411"/>
      <c r="AJ1177" s="411"/>
      <c r="AK1177" s="411"/>
      <c r="AL1177" s="411"/>
      <c r="AM1177" s="411"/>
      <c r="AN1177" s="411"/>
      <c r="AO1177" s="411"/>
      <c r="AP1177" s="411"/>
      <c r="AQ1177" s="411"/>
      <c r="AR1177" s="411"/>
      <c r="AS1177" s="293">
        <f>SUM(AE1177:AR1177)</f>
        <v>0</v>
      </c>
    </row>
    <row r="1178" spans="1:45" ht="15.5" outlineLevel="1">
      <c r="A1178" s="521"/>
      <c r="B1178" s="291" t="s">
        <v>345</v>
      </c>
      <c r="C1178" s="288" t="s">
        <v>163</v>
      </c>
      <c r="D1178" s="292"/>
      <c r="E1178" s="292"/>
      <c r="F1178" s="292"/>
      <c r="G1178" s="292"/>
      <c r="H1178" s="292"/>
      <c r="I1178" s="292"/>
      <c r="J1178" s="292"/>
      <c r="K1178" s="292"/>
      <c r="L1178" s="292"/>
      <c r="M1178" s="292"/>
      <c r="N1178" s="292"/>
      <c r="O1178" s="292"/>
      <c r="P1178" s="292"/>
      <c r="Q1178" s="292">
        <f>Q1177</f>
        <v>12</v>
      </c>
      <c r="R1178" s="292"/>
      <c r="S1178" s="292"/>
      <c r="T1178" s="292"/>
      <c r="U1178" s="292"/>
      <c r="V1178" s="292"/>
      <c r="W1178" s="292"/>
      <c r="X1178" s="292"/>
      <c r="Y1178" s="292"/>
      <c r="Z1178" s="292"/>
      <c r="AA1178" s="292"/>
      <c r="AB1178" s="292"/>
      <c r="AC1178" s="292"/>
      <c r="AD1178" s="292"/>
      <c r="AE1178" s="407">
        <f>AE1177</f>
        <v>0</v>
      </c>
      <c r="AF1178" s="407">
        <f t="shared" ref="AF1178:AR1178" si="3470">AF1177</f>
        <v>0</v>
      </c>
      <c r="AG1178" s="407">
        <f t="shared" si="3470"/>
        <v>0</v>
      </c>
      <c r="AH1178" s="407">
        <f t="shared" si="3470"/>
        <v>0</v>
      </c>
      <c r="AI1178" s="407">
        <f t="shared" si="3470"/>
        <v>0</v>
      </c>
      <c r="AJ1178" s="407">
        <f t="shared" si="3470"/>
        <v>0</v>
      </c>
      <c r="AK1178" s="407">
        <f t="shared" si="3470"/>
        <v>0</v>
      </c>
      <c r="AL1178" s="407">
        <f t="shared" si="3470"/>
        <v>0</v>
      </c>
      <c r="AM1178" s="407">
        <f t="shared" si="3470"/>
        <v>0</v>
      </c>
      <c r="AN1178" s="407">
        <f t="shared" si="3470"/>
        <v>0</v>
      </c>
      <c r="AO1178" s="407">
        <f t="shared" si="3470"/>
        <v>0</v>
      </c>
      <c r="AP1178" s="407">
        <f t="shared" si="3470"/>
        <v>0</v>
      </c>
      <c r="AQ1178" s="407">
        <f t="shared" si="3470"/>
        <v>0</v>
      </c>
      <c r="AR1178" s="407">
        <f t="shared" si="3470"/>
        <v>0</v>
      </c>
      <c r="AS1178" s="303"/>
    </row>
    <row r="1179" spans="1:45" ht="15.5" outlineLevel="1">
      <c r="A1179" s="521"/>
      <c r="B1179" s="291"/>
      <c r="C1179" s="302"/>
      <c r="D1179" s="288"/>
      <c r="E1179" s="288"/>
      <c r="F1179" s="288"/>
      <c r="G1179" s="288"/>
      <c r="H1179" s="288"/>
      <c r="I1179" s="288"/>
      <c r="J1179" s="288"/>
      <c r="K1179" s="288"/>
      <c r="L1179" s="288"/>
      <c r="M1179" s="288"/>
      <c r="N1179" s="288"/>
      <c r="O1179" s="288"/>
      <c r="P1179" s="288"/>
      <c r="Q1179" s="288"/>
      <c r="R1179" s="288"/>
      <c r="S1179" s="288"/>
      <c r="T1179" s="288"/>
      <c r="U1179" s="288"/>
      <c r="V1179" s="288"/>
      <c r="W1179" s="288"/>
      <c r="X1179" s="288"/>
      <c r="Y1179" s="288"/>
      <c r="Z1179" s="288"/>
      <c r="AA1179" s="288"/>
      <c r="AB1179" s="288"/>
      <c r="AC1179" s="288"/>
      <c r="AD1179" s="288"/>
      <c r="AE1179" s="298"/>
      <c r="AF1179" s="298"/>
      <c r="AG1179" s="298"/>
      <c r="AH1179" s="298"/>
      <c r="AI1179" s="298"/>
      <c r="AJ1179" s="298"/>
      <c r="AK1179" s="298"/>
      <c r="AL1179" s="298"/>
      <c r="AM1179" s="298"/>
      <c r="AN1179" s="298"/>
      <c r="AO1179" s="298"/>
      <c r="AP1179" s="298"/>
      <c r="AQ1179" s="298"/>
      <c r="AR1179" s="298"/>
      <c r="AS1179" s="303"/>
    </row>
    <row r="1180" spans="1:45" ht="15.5">
      <c r="B1180" s="324" t="s">
        <v>346</v>
      </c>
      <c r="C1180" s="326"/>
      <c r="D1180" s="326">
        <f>SUM(D1018:D1173)</f>
        <v>4717058.4778401349</v>
      </c>
      <c r="E1180" s="326">
        <f t="shared" ref="E1180:P1180" si="3471">SUM(E1018:E1173)</f>
        <v>4717058.4778401349</v>
      </c>
      <c r="F1180" s="326">
        <f t="shared" si="3471"/>
        <v>4693732.1324415095</v>
      </c>
      <c r="G1180" s="326">
        <f t="shared" si="3471"/>
        <v>4693732.1324415095</v>
      </c>
      <c r="H1180" s="326">
        <f t="shared" si="3471"/>
        <v>4693732.1324415095</v>
      </c>
      <c r="I1180" s="326">
        <f t="shared" si="3471"/>
        <v>4693606.7096039969</v>
      </c>
      <c r="J1180" s="326">
        <f t="shared" si="3471"/>
        <v>0</v>
      </c>
      <c r="K1180" s="326">
        <f t="shared" si="3471"/>
        <v>0</v>
      </c>
      <c r="L1180" s="326">
        <f t="shared" si="3471"/>
        <v>0</v>
      </c>
      <c r="M1180" s="326">
        <f t="shared" si="3471"/>
        <v>0</v>
      </c>
      <c r="N1180" s="326">
        <f t="shared" si="3471"/>
        <v>0</v>
      </c>
      <c r="O1180" s="326">
        <f t="shared" si="3471"/>
        <v>0</v>
      </c>
      <c r="P1180" s="326">
        <f t="shared" si="3471"/>
        <v>0</v>
      </c>
      <c r="Q1180" s="326"/>
      <c r="R1180" s="326">
        <f>SUM(R1018:R1173)</f>
        <v>626.03920770877846</v>
      </c>
      <c r="S1180" s="326">
        <f t="shared" ref="S1180:AD1180" si="3472">SUM(S1018:S1173)</f>
        <v>626.03920770877846</v>
      </c>
      <c r="T1180" s="326">
        <f t="shared" si="3472"/>
        <v>622.94337863209853</v>
      </c>
      <c r="U1180" s="326">
        <f t="shared" si="3472"/>
        <v>622.94337863209853</v>
      </c>
      <c r="V1180" s="326">
        <f t="shared" si="3472"/>
        <v>622.94337863209853</v>
      </c>
      <c r="W1180" s="326">
        <f t="shared" si="3472"/>
        <v>622.92673274691526</v>
      </c>
      <c r="X1180" s="326">
        <f t="shared" si="3472"/>
        <v>0</v>
      </c>
      <c r="Y1180" s="326">
        <f t="shared" si="3472"/>
        <v>0</v>
      </c>
      <c r="Z1180" s="326">
        <f t="shared" si="3472"/>
        <v>0</v>
      </c>
      <c r="AA1180" s="326">
        <f t="shared" si="3472"/>
        <v>0</v>
      </c>
      <c r="AB1180" s="326">
        <f t="shared" si="3472"/>
        <v>0</v>
      </c>
      <c r="AC1180" s="326">
        <f t="shared" si="3472"/>
        <v>0</v>
      </c>
      <c r="AD1180" s="326">
        <f t="shared" si="3472"/>
        <v>0</v>
      </c>
      <c r="AE1180" s="326">
        <f>IF(AE1016="kWh",SUMPRODUCT(D1018:D1178,AE1018:AE1178))</f>
        <v>0</v>
      </c>
      <c r="AF1180" s="1226">
        <f>IF(AF1016="kWh",SUMPRODUCT(E1018:E1178,AF1018:AF1178))*0+IF(AF1016="kWh",SUMPRODUCT(D1018:D1178,AF1018:AF1178))</f>
        <v>0</v>
      </c>
      <c r="AG1180" s="326">
        <f>IF(AG1016="kw",SUMPRODUCT($Q$1018:$Q$1178,$R$1018:$R$1178,AG1018:AG1178),SUMPRODUCT($D$1018:$D$1178,AG1018:AG1178))</f>
        <v>7512.470492505342</v>
      </c>
      <c r="AH1180" s="326">
        <f t="shared" ref="AH1180:AR1180" si="3473">IF(AH1016="kw",SUMPRODUCT($Q$1018:$Q$1178,$R$1018:$R$1178,AH1018:AH1178),SUMPRODUCT($D$1018:$D$1178,AH1018:AH1178))</f>
        <v>0</v>
      </c>
      <c r="AI1180" s="326">
        <f t="shared" si="3473"/>
        <v>0</v>
      </c>
      <c r="AJ1180" s="326">
        <f t="shared" si="3473"/>
        <v>0</v>
      </c>
      <c r="AK1180" s="326">
        <f t="shared" si="3473"/>
        <v>0</v>
      </c>
      <c r="AL1180" s="326">
        <f t="shared" si="3473"/>
        <v>0</v>
      </c>
      <c r="AM1180" s="326">
        <f t="shared" si="3473"/>
        <v>0</v>
      </c>
      <c r="AN1180" s="326">
        <f t="shared" si="3473"/>
        <v>0</v>
      </c>
      <c r="AO1180" s="326">
        <f t="shared" si="3473"/>
        <v>0</v>
      </c>
      <c r="AP1180" s="326">
        <f t="shared" si="3473"/>
        <v>0</v>
      </c>
      <c r="AQ1180" s="326">
        <f t="shared" si="3473"/>
        <v>0</v>
      </c>
      <c r="AR1180" s="326">
        <f t="shared" si="3473"/>
        <v>0</v>
      </c>
      <c r="AS1180" s="327"/>
    </row>
    <row r="1181" spans="1:45" ht="15.5">
      <c r="B1181" s="387" t="s">
        <v>347</v>
      </c>
      <c r="C1181" s="388"/>
      <c r="D1181" s="388"/>
      <c r="E1181" s="388"/>
      <c r="F1181" s="388"/>
      <c r="G1181" s="388"/>
      <c r="H1181" s="388"/>
      <c r="I1181" s="388"/>
      <c r="J1181" s="388"/>
      <c r="K1181" s="388"/>
      <c r="L1181" s="388"/>
      <c r="M1181" s="388"/>
      <c r="N1181" s="388"/>
      <c r="O1181" s="388"/>
      <c r="P1181" s="388"/>
      <c r="Q1181" s="388"/>
      <c r="R1181" s="388"/>
      <c r="S1181" s="388"/>
      <c r="T1181" s="388"/>
      <c r="U1181" s="388"/>
      <c r="V1181" s="388"/>
      <c r="W1181" s="388"/>
      <c r="X1181" s="388"/>
      <c r="Y1181" s="388"/>
      <c r="Z1181" s="388"/>
      <c r="AA1181" s="388"/>
      <c r="AB1181" s="388"/>
      <c r="AC1181" s="388"/>
      <c r="AD1181" s="388"/>
      <c r="AE1181" s="388">
        <f>HLOOKUP(AE1015,'2. LRAMVA Threshold'!$B$42:$Q$60,12,FALSE)</f>
        <v>9641185</v>
      </c>
      <c r="AF1181" s="388">
        <f>HLOOKUP(AF1015,'2. LRAMVA Threshold'!$B$42:$Q$53,12,FALSE)</f>
        <v>27433333</v>
      </c>
      <c r="AG1181" s="388">
        <f>HLOOKUP(AG819,'2. LRAMVA Threshold'!$B$42:$Q$53,12,FALSE)</f>
        <v>10470.299999999999</v>
      </c>
      <c r="AH1181" s="388">
        <f>HLOOKUP(AH819,'2. LRAMVA Threshold'!$B$42:$Q$53,12,FALSE)</f>
        <v>0</v>
      </c>
      <c r="AI1181" s="388">
        <f>HLOOKUP(AI819,'2. LRAMVA Threshold'!$B$42:$Q$53,12,FALSE)</f>
        <v>44916.67</v>
      </c>
      <c r="AJ1181" s="388">
        <f>HLOOKUP(AJ819,'2. LRAMVA Threshold'!$B$42:$Q$53,12,FALSE)</f>
        <v>15680</v>
      </c>
      <c r="AK1181" s="388">
        <f>HLOOKUP(AK819,'2. LRAMVA Threshold'!$B$42:$Q$53,12,FALSE)</f>
        <v>0</v>
      </c>
      <c r="AL1181" s="388">
        <f>HLOOKUP(AL819,'2. LRAMVA Threshold'!$B$42:$Q$53,12,FALSE)</f>
        <v>0</v>
      </c>
      <c r="AM1181" s="388">
        <f>HLOOKUP(AM819,'2. LRAMVA Threshold'!$B$42:$Q$53,12,FALSE)</f>
        <v>0</v>
      </c>
      <c r="AN1181" s="388">
        <f>HLOOKUP(AN819,'2. LRAMVA Threshold'!$B$42:$Q$53,12,FALSE)</f>
        <v>0</v>
      </c>
      <c r="AO1181" s="388">
        <f>HLOOKUP(AO819,'2. LRAMVA Threshold'!$B$42:$Q$53,12,FALSE)</f>
        <v>0</v>
      </c>
      <c r="AP1181" s="388">
        <f>HLOOKUP(AP819,'2. LRAMVA Threshold'!$B$42:$Q$53,12,FALSE)</f>
        <v>0</v>
      </c>
      <c r="AQ1181" s="388">
        <f>HLOOKUP(AQ819,'2. LRAMVA Threshold'!$B$42:$Q$53,12,FALSE)</f>
        <v>0</v>
      </c>
      <c r="AR1181" s="388">
        <f>HLOOKUP(AR819,'2. LRAMVA Threshold'!$B$42:$Q$53,12,FALSE)</f>
        <v>0</v>
      </c>
      <c r="AS1181" s="438"/>
    </row>
    <row r="1182" spans="1:45" ht="15.5">
      <c r="B1182" s="390"/>
      <c r="C1182" s="428"/>
      <c r="D1182" s="429"/>
      <c r="E1182" s="429"/>
      <c r="F1182" s="429"/>
      <c r="G1182" s="429"/>
      <c r="H1182" s="429"/>
      <c r="I1182" s="429"/>
      <c r="J1182" s="429"/>
      <c r="K1182" s="429"/>
      <c r="L1182" s="429"/>
      <c r="M1182" s="429"/>
      <c r="N1182" s="392"/>
      <c r="O1182" s="392"/>
      <c r="P1182" s="392"/>
      <c r="Q1182" s="429"/>
      <c r="R1182" s="430"/>
      <c r="S1182" s="429"/>
      <c r="T1182" s="429"/>
      <c r="U1182" s="429"/>
      <c r="V1182" s="431"/>
      <c r="W1182" s="431"/>
      <c r="X1182" s="431"/>
      <c r="Y1182" s="431"/>
      <c r="Z1182" s="429"/>
      <c r="AA1182" s="429"/>
      <c r="AB1182" s="392"/>
      <c r="AC1182" s="392"/>
      <c r="AD1182" s="392"/>
      <c r="AE1182" s="432"/>
      <c r="AF1182" s="432"/>
      <c r="AG1182" s="432"/>
      <c r="AH1182" s="432"/>
      <c r="AI1182" s="432"/>
      <c r="AJ1182" s="432"/>
      <c r="AK1182" s="432"/>
      <c r="AL1182" s="395"/>
      <c r="AM1182" s="395"/>
      <c r="AN1182" s="395"/>
      <c r="AO1182" s="395"/>
      <c r="AP1182" s="395"/>
      <c r="AQ1182" s="395"/>
      <c r="AR1182" s="395"/>
      <c r="AS1182" s="781"/>
    </row>
    <row r="1183" spans="1:45" ht="15.5">
      <c r="B1183" s="321" t="s">
        <v>348</v>
      </c>
      <c r="C1183" s="335"/>
      <c r="D1183" s="335"/>
      <c r="E1183" s="372"/>
      <c r="F1183" s="372"/>
      <c r="G1183" s="372"/>
      <c r="H1183" s="372"/>
      <c r="I1183" s="372"/>
      <c r="J1183" s="372"/>
      <c r="K1183" s="372"/>
      <c r="L1183" s="372"/>
      <c r="M1183" s="372"/>
      <c r="N1183" s="372"/>
      <c r="O1183" s="372"/>
      <c r="P1183" s="372"/>
      <c r="Q1183" s="372"/>
      <c r="R1183" s="288"/>
      <c r="S1183" s="337"/>
      <c r="T1183" s="337"/>
      <c r="U1183" s="337"/>
      <c r="V1183" s="336"/>
      <c r="W1183" s="336"/>
      <c r="X1183" s="336"/>
      <c r="Y1183" s="336"/>
      <c r="Z1183" s="337"/>
      <c r="AA1183" s="337"/>
      <c r="AB1183" s="337"/>
      <c r="AC1183" s="337"/>
      <c r="AD1183" s="337"/>
      <c r="AE1183" s="824">
        <f>HLOOKUP(AE$35,'3.  Distribution Rates'!$C$122:$P$135,12,FALSE)</f>
        <v>0</v>
      </c>
      <c r="AF1183" s="824">
        <f>HLOOKUP(AF$35,'3.  Distribution Rates'!$C$122:$P$135,12,FALSE)</f>
        <v>1.12E-2</v>
      </c>
      <c r="AG1183" s="338">
        <f>HLOOKUP(AG$35,'3.  Distribution Rates'!$C$122:$P$135,12,FALSE)</f>
        <v>2.8323</v>
      </c>
      <c r="AH1183" s="338">
        <f>HLOOKUP(AH$35,'3.  Distribution Rates'!$C$122:$P$135,12,FALSE)</f>
        <v>3.9121999999999999</v>
      </c>
      <c r="AI1183" s="338">
        <f>HLOOKUP(AI$35,'3.  Distribution Rates'!$C$122:$P$135,12,FALSE)</f>
        <v>2.3571</v>
      </c>
      <c r="AJ1183" s="338">
        <f>HLOOKUP(AJ$35,'3.  Distribution Rates'!$C$122:$P$135,12,FALSE)</f>
        <v>8.5454000000000008</v>
      </c>
      <c r="AK1183" s="338">
        <f>HLOOKUP(AK$35,'3.  Distribution Rates'!$C$122:$P$135,12,FALSE)</f>
        <v>15.8444</v>
      </c>
      <c r="AL1183" s="338">
        <f>HLOOKUP(AL$35,'3.  Distribution Rates'!$C$122:$P$135,12,FALSE)</f>
        <v>2.0799999999999999E-2</v>
      </c>
      <c r="AM1183" s="338">
        <f>HLOOKUP(AM$35,'3.  Distribution Rates'!$C$122:$P$135,12,FALSE)</f>
        <v>0</v>
      </c>
      <c r="AN1183" s="338">
        <f>HLOOKUP(AN$35,'3.  Distribution Rates'!$C$122:$P$135,12,FALSE)</f>
        <v>0</v>
      </c>
      <c r="AO1183" s="338">
        <f>HLOOKUP(AO$35,'3.  Distribution Rates'!$C$122:$P$135,12,FALSE)</f>
        <v>0</v>
      </c>
      <c r="AP1183" s="338">
        <f>HLOOKUP(AP$35,'3.  Distribution Rates'!$C$122:$P$135,12,FALSE)</f>
        <v>0</v>
      </c>
      <c r="AQ1183" s="338">
        <f>HLOOKUP(AQ$35,'3.  Distribution Rates'!$C$122:$P$135,12,FALSE)</f>
        <v>0</v>
      </c>
      <c r="AR1183" s="338">
        <f>HLOOKUP(AR$35,'3.  Distribution Rates'!$C$122:$P$135,12,FALSE)</f>
        <v>0</v>
      </c>
      <c r="AS1183" s="782"/>
    </row>
    <row r="1184" spans="1:45" ht="15.5">
      <c r="B1184" s="321" t="s">
        <v>352</v>
      </c>
      <c r="C1184" s="342"/>
      <c r="D1184" s="306"/>
      <c r="E1184" s="276"/>
      <c r="F1184" s="276"/>
      <c r="G1184" s="276"/>
      <c r="H1184" s="276"/>
      <c r="I1184" s="276"/>
      <c r="J1184" s="276"/>
      <c r="K1184" s="276"/>
      <c r="L1184" s="276"/>
      <c r="M1184" s="276"/>
      <c r="N1184" s="276"/>
      <c r="O1184" s="276"/>
      <c r="P1184" s="276"/>
      <c r="Q1184" s="276"/>
      <c r="R1184" s="288"/>
      <c r="S1184" s="276"/>
      <c r="T1184" s="276"/>
      <c r="U1184" s="276"/>
      <c r="V1184" s="306"/>
      <c r="W1184" s="306"/>
      <c r="X1184" s="306"/>
      <c r="Y1184" s="306"/>
      <c r="Z1184" s="276"/>
      <c r="AA1184" s="276"/>
      <c r="AB1184" s="276"/>
      <c r="AC1184" s="276"/>
      <c r="AD1184" s="276"/>
      <c r="AE1184" s="374">
        <f>'4.  2011-2014 LRAM'!AM143*AE1183</f>
        <v>0</v>
      </c>
      <c r="AF1184" s="374">
        <f>'4.  2011-2014 LRAM'!AN143*AF1183</f>
        <v>13355.188406375302</v>
      </c>
      <c r="AG1184" s="374">
        <f>'4.  2011-2014 LRAM'!AO143*AG1183</f>
        <v>66884.141784140244</v>
      </c>
      <c r="AH1184" s="374">
        <f>'4.  2011-2014 LRAM'!AP143*AH1183</f>
        <v>0</v>
      </c>
      <c r="AI1184" s="374">
        <f>'4.  2011-2014 LRAM'!AQ143*AI1183</f>
        <v>0</v>
      </c>
      <c r="AJ1184" s="374">
        <f>'4.  2011-2014 LRAM'!AR143*AJ1183</f>
        <v>0</v>
      </c>
      <c r="AK1184" s="374">
        <f>'4.  2011-2014 LRAM'!AS143*AK1183</f>
        <v>0</v>
      </c>
      <c r="AL1184" s="374">
        <f>'4.  2011-2014 LRAM'!AT143*AL1183</f>
        <v>0</v>
      </c>
      <c r="AM1184" s="374">
        <f>'4.  2011-2014 LRAM'!AU143*AM1183</f>
        <v>0</v>
      </c>
      <c r="AN1184" s="374">
        <f>'4.  2011-2014 LRAM'!AV143*AN1183</f>
        <v>0</v>
      </c>
      <c r="AO1184" s="374">
        <f>'4.  2011-2014 LRAM'!AW143*AO1183</f>
        <v>0</v>
      </c>
      <c r="AP1184" s="374">
        <f>'4.  2011-2014 LRAM'!AX143*AP1183</f>
        <v>0</v>
      </c>
      <c r="AQ1184" s="374">
        <f>'4.  2011-2014 LRAM'!AY143*AQ1183</f>
        <v>0</v>
      </c>
      <c r="AR1184" s="374">
        <f>'4.  2011-2014 LRAM'!AZ143*AR1183</f>
        <v>0</v>
      </c>
      <c r="AS1184" s="783">
        <f t="shared" ref="AS1184:AS1193" si="3474">SUM(AE1184:AR1184)</f>
        <v>80239.330190515553</v>
      </c>
    </row>
    <row r="1185" spans="2:45" ht="15.5">
      <c r="B1185" s="321" t="s">
        <v>353</v>
      </c>
      <c r="C1185" s="342"/>
      <c r="D1185" s="306"/>
      <c r="E1185" s="276"/>
      <c r="F1185" s="276"/>
      <c r="G1185" s="276"/>
      <c r="H1185" s="276"/>
      <c r="I1185" s="276"/>
      <c r="J1185" s="276"/>
      <c r="K1185" s="276"/>
      <c r="L1185" s="276"/>
      <c r="M1185" s="276"/>
      <c r="N1185" s="276"/>
      <c r="O1185" s="276"/>
      <c r="P1185" s="276"/>
      <c r="Q1185" s="276"/>
      <c r="R1185" s="288"/>
      <c r="S1185" s="276"/>
      <c r="T1185" s="276"/>
      <c r="U1185" s="276"/>
      <c r="V1185" s="306"/>
      <c r="W1185" s="306"/>
      <c r="X1185" s="306"/>
      <c r="Y1185" s="306"/>
      <c r="Z1185" s="276"/>
      <c r="AA1185" s="276"/>
      <c r="AB1185" s="276"/>
      <c r="AC1185" s="276"/>
      <c r="AD1185" s="276"/>
      <c r="AE1185" s="374">
        <f>'4.  2011-2014 LRAM'!AM282*AE1183</f>
        <v>0</v>
      </c>
      <c r="AF1185" s="374">
        <f>'4.  2011-2014 LRAM'!AN282*AF1183</f>
        <v>9560.1623279883806</v>
      </c>
      <c r="AG1185" s="374">
        <f>'4.  2011-2014 LRAM'!AO282*AG1183</f>
        <v>60656.266734160206</v>
      </c>
      <c r="AH1185" s="374">
        <f>'4.  2011-2014 LRAM'!AP282*AH1183</f>
        <v>0</v>
      </c>
      <c r="AI1185" s="374">
        <f>'4.  2011-2014 LRAM'!AQ282*AI1183</f>
        <v>0</v>
      </c>
      <c r="AJ1185" s="374">
        <f>'4.  2011-2014 LRAM'!AR282*AJ1183</f>
        <v>0</v>
      </c>
      <c r="AK1185" s="374">
        <f>'4.  2011-2014 LRAM'!AS282*AK1183</f>
        <v>0</v>
      </c>
      <c r="AL1185" s="374">
        <f>'4.  2011-2014 LRAM'!AT282*AL1183</f>
        <v>0</v>
      </c>
      <c r="AM1185" s="374">
        <f>'4.  2011-2014 LRAM'!AU282*AM1183</f>
        <v>0</v>
      </c>
      <c r="AN1185" s="374">
        <f>'4.  2011-2014 LRAM'!AV282*AN1183</f>
        <v>0</v>
      </c>
      <c r="AO1185" s="374">
        <f>'4.  2011-2014 LRAM'!AW282*AO1183</f>
        <v>0</v>
      </c>
      <c r="AP1185" s="374">
        <f>'4.  2011-2014 LRAM'!AX282*AP1183</f>
        <v>0</v>
      </c>
      <c r="AQ1185" s="374">
        <f>'4.  2011-2014 LRAM'!AY282*AQ1183</f>
        <v>0</v>
      </c>
      <c r="AR1185" s="374">
        <f>'4.  2011-2014 LRAM'!AZ282*AR1183</f>
        <v>0</v>
      </c>
      <c r="AS1185" s="783">
        <f t="shared" si="3474"/>
        <v>70216.429062148585</v>
      </c>
    </row>
    <row r="1186" spans="2:45" ht="15.5">
      <c r="B1186" s="321" t="s">
        <v>354</v>
      </c>
      <c r="C1186" s="342"/>
      <c r="D1186" s="306"/>
      <c r="E1186" s="276"/>
      <c r="F1186" s="276"/>
      <c r="G1186" s="276"/>
      <c r="H1186" s="276"/>
      <c r="I1186" s="276"/>
      <c r="J1186" s="276"/>
      <c r="K1186" s="276"/>
      <c r="L1186" s="276"/>
      <c r="M1186" s="276"/>
      <c r="N1186" s="276"/>
      <c r="O1186" s="276"/>
      <c r="P1186" s="276"/>
      <c r="Q1186" s="276"/>
      <c r="R1186" s="288"/>
      <c r="S1186" s="276"/>
      <c r="T1186" s="276"/>
      <c r="U1186" s="276"/>
      <c r="V1186" s="306"/>
      <c r="W1186" s="306"/>
      <c r="X1186" s="306"/>
      <c r="Y1186" s="306"/>
      <c r="Z1186" s="276"/>
      <c r="AA1186" s="276"/>
      <c r="AB1186" s="276"/>
      <c r="AC1186" s="276"/>
      <c r="AD1186" s="276"/>
      <c r="AE1186" s="374">
        <f>'4.  2011-2014 LRAM'!AM418*AE1183</f>
        <v>0</v>
      </c>
      <c r="AF1186" s="374">
        <f>'4.  2011-2014 LRAM'!AN418*AF1183</f>
        <v>11371.082702101367</v>
      </c>
      <c r="AG1186" s="374">
        <f>'4.  2011-2014 LRAM'!AO418*AG1183</f>
        <v>63034.658731227493</v>
      </c>
      <c r="AH1186" s="374">
        <f>'4.  2011-2014 LRAM'!AP418*AH1183</f>
        <v>0</v>
      </c>
      <c r="AI1186" s="374">
        <f>'4.  2011-2014 LRAM'!AQ418*AI1183</f>
        <v>0</v>
      </c>
      <c r="AJ1186" s="374">
        <f>'4.  2011-2014 LRAM'!AR418*AJ1183</f>
        <v>0</v>
      </c>
      <c r="AK1186" s="374">
        <f>'4.  2011-2014 LRAM'!AS418*AK1183</f>
        <v>0</v>
      </c>
      <c r="AL1186" s="374">
        <f>'4.  2011-2014 LRAM'!AT418*AL1183</f>
        <v>0</v>
      </c>
      <c r="AM1186" s="374">
        <f>'4.  2011-2014 LRAM'!AU418*AM1183</f>
        <v>0</v>
      </c>
      <c r="AN1186" s="374">
        <f>'4.  2011-2014 LRAM'!AV418*AN1183</f>
        <v>0</v>
      </c>
      <c r="AO1186" s="374">
        <f>'4.  2011-2014 LRAM'!AW418*AO1183</f>
        <v>0</v>
      </c>
      <c r="AP1186" s="374">
        <f>'4.  2011-2014 LRAM'!AX418*AP1183</f>
        <v>0</v>
      </c>
      <c r="AQ1186" s="374">
        <f>'4.  2011-2014 LRAM'!AY418*AQ1183</f>
        <v>0</v>
      </c>
      <c r="AR1186" s="374">
        <f>'4.  2011-2014 LRAM'!AZ418*AR1183</f>
        <v>0</v>
      </c>
      <c r="AS1186" s="783">
        <f t="shared" si="3474"/>
        <v>74405.741433328862</v>
      </c>
    </row>
    <row r="1187" spans="2:45" ht="15.5">
      <c r="B1187" s="321" t="s">
        <v>355</v>
      </c>
      <c r="C1187" s="342"/>
      <c r="D1187" s="306"/>
      <c r="E1187" s="276"/>
      <c r="F1187" s="276"/>
      <c r="G1187" s="276"/>
      <c r="H1187" s="276"/>
      <c r="I1187" s="276"/>
      <c r="J1187" s="276"/>
      <c r="K1187" s="276"/>
      <c r="L1187" s="276"/>
      <c r="M1187" s="276"/>
      <c r="N1187" s="276"/>
      <c r="O1187" s="276"/>
      <c r="P1187" s="276"/>
      <c r="Q1187" s="276"/>
      <c r="R1187" s="288"/>
      <c r="S1187" s="276"/>
      <c r="T1187" s="276"/>
      <c r="U1187" s="276"/>
      <c r="V1187" s="306"/>
      <c r="W1187" s="306"/>
      <c r="X1187" s="306"/>
      <c r="Y1187" s="306"/>
      <c r="Z1187" s="276"/>
      <c r="AA1187" s="276"/>
      <c r="AB1187" s="276"/>
      <c r="AC1187" s="276"/>
      <c r="AD1187" s="276"/>
      <c r="AE1187" s="374">
        <f>'4.  2011-2014 LRAM'!AM555*AE1183</f>
        <v>0</v>
      </c>
      <c r="AF1187" s="374">
        <f>'4.  2011-2014 LRAM'!AN555*AF1183</f>
        <v>18500.276636217601</v>
      </c>
      <c r="AG1187" s="374">
        <f>'4.  2011-2014 LRAM'!AO555*AG1183</f>
        <v>57801.152793791065</v>
      </c>
      <c r="AH1187" s="374">
        <f>'4.  2011-2014 LRAM'!AP555*AH1183</f>
        <v>0</v>
      </c>
      <c r="AI1187" s="374">
        <f>'4.  2011-2014 LRAM'!AQ555*AI1183</f>
        <v>0</v>
      </c>
      <c r="AJ1187" s="374">
        <f>'4.  2011-2014 LRAM'!AR555*AJ1183</f>
        <v>0</v>
      </c>
      <c r="AK1187" s="374">
        <f>'4.  2011-2014 LRAM'!AS555*AK1183</f>
        <v>0</v>
      </c>
      <c r="AL1187" s="374">
        <f>'4.  2011-2014 LRAM'!AT555*AL1183</f>
        <v>0</v>
      </c>
      <c r="AM1187" s="374">
        <f>'4.  2011-2014 LRAM'!AU555*AM1183</f>
        <v>0</v>
      </c>
      <c r="AN1187" s="374">
        <f>'4.  2011-2014 LRAM'!AV555*AN1183</f>
        <v>0</v>
      </c>
      <c r="AO1187" s="374">
        <f>'4.  2011-2014 LRAM'!AW555*AO1183</f>
        <v>0</v>
      </c>
      <c r="AP1187" s="374">
        <f>'4.  2011-2014 LRAM'!AX555*AP1183</f>
        <v>0</v>
      </c>
      <c r="AQ1187" s="374">
        <f>'4.  2011-2014 LRAM'!AY555*AQ1183</f>
        <v>0</v>
      </c>
      <c r="AR1187" s="374">
        <f>'4.  2011-2014 LRAM'!AZ555*AR1183</f>
        <v>0</v>
      </c>
      <c r="AS1187" s="783">
        <f>SUM(AE1187:AR1187)</f>
        <v>76301.429430008662</v>
      </c>
    </row>
    <row r="1188" spans="2:45" ht="15.5">
      <c r="B1188" s="321" t="s">
        <v>356</v>
      </c>
      <c r="C1188" s="342"/>
      <c r="D1188" s="306"/>
      <c r="E1188" s="276"/>
      <c r="F1188" s="276"/>
      <c r="G1188" s="276"/>
      <c r="H1188" s="276"/>
      <c r="I1188" s="276"/>
      <c r="J1188" s="276"/>
      <c r="K1188" s="276"/>
      <c r="L1188" s="276"/>
      <c r="M1188" s="276"/>
      <c r="N1188" s="276"/>
      <c r="O1188" s="276"/>
      <c r="P1188" s="276"/>
      <c r="Q1188" s="276"/>
      <c r="R1188" s="288"/>
      <c r="S1188" s="276"/>
      <c r="T1188" s="276"/>
      <c r="U1188" s="276"/>
      <c r="V1188" s="306"/>
      <c r="W1188" s="306"/>
      <c r="X1188" s="306"/>
      <c r="Y1188" s="306"/>
      <c r="Z1188" s="276"/>
      <c r="AA1188" s="276"/>
      <c r="AB1188" s="276"/>
      <c r="AC1188" s="276"/>
      <c r="AD1188" s="276"/>
      <c r="AE1188" s="374">
        <f t="shared" ref="AE1188:AR1188" si="3475">AE213*AE1183</f>
        <v>0</v>
      </c>
      <c r="AF1188" s="374">
        <f t="shared" si="3475"/>
        <v>223764.4865908573</v>
      </c>
      <c r="AG1188" s="374">
        <f t="shared" si="3475"/>
        <v>34490.265221821363</v>
      </c>
      <c r="AH1188" s="374">
        <f t="shared" si="3475"/>
        <v>1522.4717519999999</v>
      </c>
      <c r="AI1188" s="374">
        <f t="shared" si="3475"/>
        <v>0</v>
      </c>
      <c r="AJ1188" s="374">
        <f t="shared" si="3475"/>
        <v>0</v>
      </c>
      <c r="AK1188" s="374">
        <f t="shared" si="3475"/>
        <v>0</v>
      </c>
      <c r="AL1188" s="374">
        <f t="shared" si="3475"/>
        <v>0</v>
      </c>
      <c r="AM1188" s="374">
        <f t="shared" si="3475"/>
        <v>0</v>
      </c>
      <c r="AN1188" s="374">
        <f t="shared" si="3475"/>
        <v>0</v>
      </c>
      <c r="AO1188" s="374">
        <f t="shared" si="3475"/>
        <v>0</v>
      </c>
      <c r="AP1188" s="374">
        <f t="shared" si="3475"/>
        <v>0</v>
      </c>
      <c r="AQ1188" s="374">
        <f t="shared" si="3475"/>
        <v>0</v>
      </c>
      <c r="AR1188" s="374">
        <f t="shared" si="3475"/>
        <v>0</v>
      </c>
      <c r="AS1188" s="783">
        <f t="shared" si="3474"/>
        <v>259777.22356467866</v>
      </c>
    </row>
    <row r="1189" spans="2:45" ht="15.5">
      <c r="B1189" s="321" t="s">
        <v>357</v>
      </c>
      <c r="C1189" s="342"/>
      <c r="D1189" s="306"/>
      <c r="E1189" s="276"/>
      <c r="F1189" s="276"/>
      <c r="G1189" s="276"/>
      <c r="H1189" s="276"/>
      <c r="I1189" s="276"/>
      <c r="J1189" s="276"/>
      <c r="K1189" s="276"/>
      <c r="L1189" s="276"/>
      <c r="M1189" s="276"/>
      <c r="N1189" s="276"/>
      <c r="O1189" s="276"/>
      <c r="P1189" s="276"/>
      <c r="Q1189" s="276"/>
      <c r="R1189" s="288"/>
      <c r="S1189" s="276"/>
      <c r="T1189" s="276"/>
      <c r="U1189" s="276"/>
      <c r="V1189" s="306"/>
      <c r="W1189" s="306"/>
      <c r="X1189" s="306"/>
      <c r="Y1189" s="306"/>
      <c r="Z1189" s="276"/>
      <c r="AA1189" s="276"/>
      <c r="AB1189" s="276"/>
      <c r="AC1189" s="276"/>
      <c r="AD1189" s="276"/>
      <c r="AE1189" s="374">
        <f t="shared" ref="AE1189:AR1189" si="3476">AE409*AE1183</f>
        <v>0</v>
      </c>
      <c r="AF1189" s="374">
        <f t="shared" si="3476"/>
        <v>64635.205365073016</v>
      </c>
      <c r="AG1189" s="374">
        <f t="shared" si="3476"/>
        <v>78845.874787882989</v>
      </c>
      <c r="AH1189" s="374">
        <f t="shared" si="3476"/>
        <v>17475.861599691591</v>
      </c>
      <c r="AI1189" s="374">
        <f t="shared" si="3476"/>
        <v>82.335241962205004</v>
      </c>
      <c r="AJ1189" s="374">
        <f t="shared" si="3476"/>
        <v>0</v>
      </c>
      <c r="AK1189" s="374">
        <f t="shared" si="3476"/>
        <v>0</v>
      </c>
      <c r="AL1189" s="374">
        <f t="shared" si="3476"/>
        <v>0</v>
      </c>
      <c r="AM1189" s="374">
        <f t="shared" si="3476"/>
        <v>0</v>
      </c>
      <c r="AN1189" s="374">
        <f t="shared" si="3476"/>
        <v>0</v>
      </c>
      <c r="AO1189" s="374">
        <f t="shared" si="3476"/>
        <v>0</v>
      </c>
      <c r="AP1189" s="374">
        <f t="shared" si="3476"/>
        <v>0</v>
      </c>
      <c r="AQ1189" s="374">
        <f t="shared" si="3476"/>
        <v>0</v>
      </c>
      <c r="AR1189" s="374">
        <f t="shared" si="3476"/>
        <v>0</v>
      </c>
      <c r="AS1189" s="783">
        <f t="shared" si="3474"/>
        <v>161039.2769946098</v>
      </c>
    </row>
    <row r="1190" spans="2:45" ht="15.5">
      <c r="B1190" s="321" t="s">
        <v>358</v>
      </c>
      <c r="C1190" s="342"/>
      <c r="D1190" s="306"/>
      <c r="E1190" s="276"/>
      <c r="F1190" s="276"/>
      <c r="G1190" s="276"/>
      <c r="H1190" s="276"/>
      <c r="I1190" s="276"/>
      <c r="J1190" s="276"/>
      <c r="K1190" s="276"/>
      <c r="L1190" s="276"/>
      <c r="M1190" s="276"/>
      <c r="N1190" s="276"/>
      <c r="O1190" s="276"/>
      <c r="P1190" s="276"/>
      <c r="Q1190" s="276"/>
      <c r="R1190" s="288"/>
      <c r="S1190" s="276"/>
      <c r="T1190" s="276"/>
      <c r="U1190" s="276"/>
      <c r="V1190" s="306"/>
      <c r="W1190" s="306"/>
      <c r="X1190" s="306"/>
      <c r="Y1190" s="306"/>
      <c r="Z1190" s="276"/>
      <c r="AA1190" s="276"/>
      <c r="AB1190" s="276"/>
      <c r="AC1190" s="276"/>
      <c r="AD1190" s="276"/>
      <c r="AE1190" s="374">
        <f>AE612*AE1183</f>
        <v>0</v>
      </c>
      <c r="AF1190" s="374">
        <f t="shared" ref="AF1190:AR1190" si="3477">AF612*AF1183</f>
        <v>61997.22034727515</v>
      </c>
      <c r="AG1190" s="374">
        <f t="shared" si="3477"/>
        <v>180549.32969847776</v>
      </c>
      <c r="AH1190" s="374">
        <f t="shared" si="3477"/>
        <v>9253.5433751758173</v>
      </c>
      <c r="AI1190" s="374">
        <f t="shared" si="3477"/>
        <v>299.82651259312536</v>
      </c>
      <c r="AJ1190" s="374">
        <f t="shared" si="3477"/>
        <v>0</v>
      </c>
      <c r="AK1190" s="374">
        <f t="shared" si="3477"/>
        <v>0</v>
      </c>
      <c r="AL1190" s="374">
        <f t="shared" si="3477"/>
        <v>0</v>
      </c>
      <c r="AM1190" s="374">
        <f t="shared" si="3477"/>
        <v>0</v>
      </c>
      <c r="AN1190" s="374">
        <f t="shared" si="3477"/>
        <v>0</v>
      </c>
      <c r="AO1190" s="374">
        <f t="shared" si="3477"/>
        <v>0</v>
      </c>
      <c r="AP1190" s="374">
        <f t="shared" si="3477"/>
        <v>0</v>
      </c>
      <c r="AQ1190" s="374">
        <f t="shared" si="3477"/>
        <v>0</v>
      </c>
      <c r="AR1190" s="374">
        <f t="shared" si="3477"/>
        <v>0</v>
      </c>
      <c r="AS1190" s="783">
        <f t="shared" si="3474"/>
        <v>252099.91993352186</v>
      </c>
    </row>
    <row r="1191" spans="2:45" ht="15.5">
      <c r="B1191" s="321" t="s">
        <v>359</v>
      </c>
      <c r="C1191" s="342"/>
      <c r="D1191" s="306"/>
      <c r="E1191" s="276"/>
      <c r="F1191" s="276"/>
      <c r="G1191" s="276"/>
      <c r="H1191" s="276"/>
      <c r="I1191" s="276"/>
      <c r="J1191" s="276"/>
      <c r="K1191" s="276"/>
      <c r="L1191" s="276"/>
      <c r="M1191" s="276"/>
      <c r="N1191" s="276"/>
      <c r="O1191" s="276"/>
      <c r="P1191" s="276"/>
      <c r="Q1191" s="276"/>
      <c r="R1191" s="288"/>
      <c r="S1191" s="276"/>
      <c r="T1191" s="276"/>
      <c r="U1191" s="276"/>
      <c r="V1191" s="306"/>
      <c r="W1191" s="306"/>
      <c r="X1191" s="306"/>
      <c r="Y1191" s="306"/>
      <c r="Z1191" s="276"/>
      <c r="AA1191" s="276"/>
      <c r="AB1191" s="276"/>
      <c r="AC1191" s="276"/>
      <c r="AD1191" s="276"/>
      <c r="AE1191" s="374">
        <f>AE806*AE1183</f>
        <v>0</v>
      </c>
      <c r="AF1191" s="374">
        <f t="shared" ref="AF1191:AR1191" si="3478">AF806*AF1183</f>
        <v>34040.363116566114</v>
      </c>
      <c r="AG1191" s="374">
        <f t="shared" si="3478"/>
        <v>58083.918463018228</v>
      </c>
      <c r="AH1191" s="374">
        <f t="shared" si="3478"/>
        <v>0</v>
      </c>
      <c r="AI1191" s="374">
        <f t="shared" si="3478"/>
        <v>27578.741559587375</v>
      </c>
      <c r="AJ1191" s="374">
        <f t="shared" si="3478"/>
        <v>0</v>
      </c>
      <c r="AK1191" s="374">
        <f t="shared" si="3478"/>
        <v>0</v>
      </c>
      <c r="AL1191" s="374">
        <f t="shared" si="3478"/>
        <v>0</v>
      </c>
      <c r="AM1191" s="374">
        <f t="shared" si="3478"/>
        <v>0</v>
      </c>
      <c r="AN1191" s="374">
        <f t="shared" si="3478"/>
        <v>0</v>
      </c>
      <c r="AO1191" s="374">
        <f t="shared" si="3478"/>
        <v>0</v>
      </c>
      <c r="AP1191" s="374">
        <f t="shared" si="3478"/>
        <v>0</v>
      </c>
      <c r="AQ1191" s="374">
        <f t="shared" si="3478"/>
        <v>0</v>
      </c>
      <c r="AR1191" s="374">
        <f t="shared" si="3478"/>
        <v>0</v>
      </c>
      <c r="AS1191" s="783">
        <f t="shared" si="3474"/>
        <v>119703.02313917172</v>
      </c>
    </row>
    <row r="1192" spans="2:45" ht="15.5">
      <c r="B1192" s="321" t="s">
        <v>360</v>
      </c>
      <c r="C1192" s="342"/>
      <c r="D1192" s="306"/>
      <c r="E1192" s="276"/>
      <c r="F1192" s="276"/>
      <c r="G1192" s="276"/>
      <c r="H1192" s="276"/>
      <c r="I1192" s="276"/>
      <c r="J1192" s="276"/>
      <c r="K1192" s="276"/>
      <c r="L1192" s="276"/>
      <c r="M1192" s="276"/>
      <c r="N1192" s="276"/>
      <c r="O1192" s="276"/>
      <c r="P1192" s="276"/>
      <c r="Q1192" s="276"/>
      <c r="R1192" s="288"/>
      <c r="S1192" s="276"/>
      <c r="T1192" s="276"/>
      <c r="U1192" s="276"/>
      <c r="V1192" s="306"/>
      <c r="W1192" s="306"/>
      <c r="X1192" s="306"/>
      <c r="Y1192" s="306"/>
      <c r="Z1192" s="276"/>
      <c r="AA1192" s="276"/>
      <c r="AB1192" s="276"/>
      <c r="AC1192" s="276"/>
      <c r="AD1192" s="276"/>
      <c r="AE1192" s="374">
        <f>AE1002*AE1183</f>
        <v>0</v>
      </c>
      <c r="AF1192" s="374">
        <f t="shared" ref="AF1192:AR1192" si="3479">AF1002*AF1183</f>
        <v>17075.680758811301</v>
      </c>
      <c r="AG1192" s="374">
        <f t="shared" si="3479"/>
        <v>40156.846530147857</v>
      </c>
      <c r="AH1192" s="374">
        <f t="shared" si="3479"/>
        <v>0</v>
      </c>
      <c r="AI1192" s="374">
        <f t="shared" si="3479"/>
        <v>1660.8154622739162</v>
      </c>
      <c r="AJ1192" s="374">
        <f t="shared" si="3479"/>
        <v>0</v>
      </c>
      <c r="AK1192" s="374">
        <f t="shared" si="3479"/>
        <v>0</v>
      </c>
      <c r="AL1192" s="374">
        <f t="shared" si="3479"/>
        <v>0</v>
      </c>
      <c r="AM1192" s="374">
        <f t="shared" si="3479"/>
        <v>0</v>
      </c>
      <c r="AN1192" s="374">
        <f t="shared" si="3479"/>
        <v>0</v>
      </c>
      <c r="AO1192" s="374">
        <f t="shared" si="3479"/>
        <v>0</v>
      </c>
      <c r="AP1192" s="374">
        <f t="shared" si="3479"/>
        <v>0</v>
      </c>
      <c r="AQ1192" s="374">
        <f t="shared" si="3479"/>
        <v>0</v>
      </c>
      <c r="AR1192" s="374">
        <f t="shared" si="3479"/>
        <v>0</v>
      </c>
      <c r="AS1192" s="783">
        <f t="shared" si="3474"/>
        <v>58893.342751233075</v>
      </c>
    </row>
    <row r="1193" spans="2:45" ht="15.5">
      <c r="B1193" s="321" t="s">
        <v>361</v>
      </c>
      <c r="C1193" s="342"/>
      <c r="D1193" s="306"/>
      <c r="E1193" s="276"/>
      <c r="F1193" s="276"/>
      <c r="G1193" s="276"/>
      <c r="H1193" s="276"/>
      <c r="I1193" s="276"/>
      <c r="J1193" s="276"/>
      <c r="K1193" s="276"/>
      <c r="L1193" s="276"/>
      <c r="M1193" s="276"/>
      <c r="N1193" s="276"/>
      <c r="O1193" s="276"/>
      <c r="P1193" s="276"/>
      <c r="Q1193" s="276"/>
      <c r="R1193" s="288"/>
      <c r="S1193" s="276"/>
      <c r="T1193" s="276"/>
      <c r="U1193" s="276"/>
      <c r="V1193" s="306"/>
      <c r="W1193" s="306"/>
      <c r="X1193" s="306"/>
      <c r="Y1193" s="306"/>
      <c r="Z1193" s="276"/>
      <c r="AA1193" s="276"/>
      <c r="AB1193" s="276"/>
      <c r="AC1193" s="276"/>
      <c r="AD1193" s="276"/>
      <c r="AE1193" s="374">
        <f>AE1180*AE1183</f>
        <v>0</v>
      </c>
      <c r="AF1193" s="374">
        <f t="shared" ref="AF1193:AR1193" si="3480">AF1180*AF1183</f>
        <v>0</v>
      </c>
      <c r="AG1193" s="374">
        <f t="shared" si="3480"/>
        <v>21277.57017592288</v>
      </c>
      <c r="AH1193" s="374">
        <f t="shared" si="3480"/>
        <v>0</v>
      </c>
      <c r="AI1193" s="374">
        <f t="shared" si="3480"/>
        <v>0</v>
      </c>
      <c r="AJ1193" s="374">
        <f t="shared" si="3480"/>
        <v>0</v>
      </c>
      <c r="AK1193" s="374">
        <f t="shared" si="3480"/>
        <v>0</v>
      </c>
      <c r="AL1193" s="374">
        <f t="shared" si="3480"/>
        <v>0</v>
      </c>
      <c r="AM1193" s="374">
        <f t="shared" si="3480"/>
        <v>0</v>
      </c>
      <c r="AN1193" s="374">
        <f t="shared" si="3480"/>
        <v>0</v>
      </c>
      <c r="AO1193" s="374">
        <f t="shared" si="3480"/>
        <v>0</v>
      </c>
      <c r="AP1193" s="374">
        <f t="shared" si="3480"/>
        <v>0</v>
      </c>
      <c r="AQ1193" s="374">
        <f t="shared" si="3480"/>
        <v>0</v>
      </c>
      <c r="AR1193" s="374">
        <f t="shared" si="3480"/>
        <v>0</v>
      </c>
      <c r="AS1193" s="783">
        <f t="shared" si="3474"/>
        <v>21277.57017592288</v>
      </c>
    </row>
    <row r="1194" spans="2:45" ht="15.5">
      <c r="B1194" s="346" t="s">
        <v>351</v>
      </c>
      <c r="C1194" s="342"/>
      <c r="D1194" s="333"/>
      <c r="E1194" s="331"/>
      <c r="F1194" s="331"/>
      <c r="G1194" s="331"/>
      <c r="H1194" s="331"/>
      <c r="I1194" s="331"/>
      <c r="J1194" s="331"/>
      <c r="K1194" s="331"/>
      <c r="L1194" s="331"/>
      <c r="M1194" s="331"/>
      <c r="N1194" s="331"/>
      <c r="O1194" s="331"/>
      <c r="P1194" s="331"/>
      <c r="Q1194" s="331"/>
      <c r="R1194" s="297"/>
      <c r="S1194" s="331"/>
      <c r="T1194" s="331"/>
      <c r="U1194" s="331"/>
      <c r="V1194" s="333"/>
      <c r="W1194" s="333"/>
      <c r="X1194" s="333"/>
      <c r="Y1194" s="333"/>
      <c r="Z1194" s="331"/>
      <c r="AA1194" s="331"/>
      <c r="AB1194" s="331"/>
      <c r="AC1194" s="331"/>
      <c r="AD1194" s="331"/>
      <c r="AE1194" s="343">
        <f>SUM(AE1184:AE1193)</f>
        <v>0</v>
      </c>
      <c r="AF1194" s="343">
        <f>SUM(AF1184:AF1193)</f>
        <v>454299.6662512655</v>
      </c>
      <c r="AG1194" s="343">
        <f t="shared" ref="AG1194:AK1194" si="3481">SUM(AG1184:AG1193)</f>
        <v>661780.02492058999</v>
      </c>
      <c r="AH1194" s="343">
        <f t="shared" si="3481"/>
        <v>28251.876726867409</v>
      </c>
      <c r="AI1194" s="343">
        <f t="shared" si="3481"/>
        <v>29621.718776416623</v>
      </c>
      <c r="AJ1194" s="343">
        <f t="shared" si="3481"/>
        <v>0</v>
      </c>
      <c r="AK1194" s="343">
        <f t="shared" si="3481"/>
        <v>0</v>
      </c>
      <c r="AL1194" s="343">
        <f>SUM(AL1184:AL1193)</f>
        <v>0</v>
      </c>
      <c r="AM1194" s="343">
        <f t="shared" ref="AM1194:AR1194" si="3482">SUM(AM1184:AM1193)</f>
        <v>0</v>
      </c>
      <c r="AN1194" s="343">
        <f t="shared" si="3482"/>
        <v>0</v>
      </c>
      <c r="AO1194" s="343">
        <f t="shared" si="3482"/>
        <v>0</v>
      </c>
      <c r="AP1194" s="343">
        <f t="shared" si="3482"/>
        <v>0</v>
      </c>
      <c r="AQ1194" s="343">
        <f t="shared" si="3482"/>
        <v>0</v>
      </c>
      <c r="AR1194" s="343">
        <f t="shared" si="3482"/>
        <v>0</v>
      </c>
      <c r="AS1194" s="784">
        <f>SUM(AS1184:AS1193)</f>
        <v>1173953.2866751398</v>
      </c>
    </row>
    <row r="1195" spans="2:45" ht="15.5">
      <c r="B1195" s="346" t="s">
        <v>350</v>
      </c>
      <c r="C1195" s="342"/>
      <c r="D1195" s="347"/>
      <c r="E1195" s="331"/>
      <c r="F1195" s="331"/>
      <c r="G1195" s="331"/>
      <c r="H1195" s="331"/>
      <c r="I1195" s="331"/>
      <c r="J1195" s="331"/>
      <c r="K1195" s="331"/>
      <c r="L1195" s="331"/>
      <c r="M1195" s="331"/>
      <c r="N1195" s="331"/>
      <c r="O1195" s="331"/>
      <c r="P1195" s="331"/>
      <c r="Q1195" s="331"/>
      <c r="R1195" s="297"/>
      <c r="S1195" s="331"/>
      <c r="T1195" s="331"/>
      <c r="U1195" s="331"/>
      <c r="V1195" s="333"/>
      <c r="W1195" s="333"/>
      <c r="X1195" s="333"/>
      <c r="Y1195" s="333"/>
      <c r="Z1195" s="331"/>
      <c r="AA1195" s="331"/>
      <c r="AB1195" s="331"/>
      <c r="AC1195" s="331"/>
      <c r="AD1195" s="331"/>
      <c r="AE1195" s="344">
        <f>AE1181*AE1183</f>
        <v>0</v>
      </c>
      <c r="AF1195" s="344">
        <f t="shared" ref="AF1195:AK1195" si="3483">AF1181*AF1183</f>
        <v>307253.3296</v>
      </c>
      <c r="AG1195" s="344">
        <f>AG1181*AG1183</f>
        <v>29655.03069</v>
      </c>
      <c r="AH1195" s="344">
        <f t="shared" si="3483"/>
        <v>0</v>
      </c>
      <c r="AI1195" s="344">
        <f t="shared" si="3483"/>
        <v>105873.082857</v>
      </c>
      <c r="AJ1195" s="344">
        <f t="shared" si="3483"/>
        <v>133991.872</v>
      </c>
      <c r="AK1195" s="344">
        <f t="shared" si="3483"/>
        <v>0</v>
      </c>
      <c r="AL1195" s="344">
        <f t="shared" ref="AL1195:AR1195" si="3484">AL1181*AL1183</f>
        <v>0</v>
      </c>
      <c r="AM1195" s="344">
        <f t="shared" si="3484"/>
        <v>0</v>
      </c>
      <c r="AN1195" s="344">
        <f t="shared" si="3484"/>
        <v>0</v>
      </c>
      <c r="AO1195" s="344">
        <f t="shared" si="3484"/>
        <v>0</v>
      </c>
      <c r="AP1195" s="344">
        <f t="shared" si="3484"/>
        <v>0</v>
      </c>
      <c r="AQ1195" s="344">
        <f t="shared" si="3484"/>
        <v>0</v>
      </c>
      <c r="AR1195" s="344">
        <f t="shared" si="3484"/>
        <v>0</v>
      </c>
      <c r="AS1195" s="403">
        <f>SUM(AE1195:AR1195)</f>
        <v>576773.31514700002</v>
      </c>
    </row>
    <row r="1196" spans="2:45" ht="15.5">
      <c r="B1196" s="346" t="s">
        <v>349</v>
      </c>
      <c r="C1196" s="342"/>
      <c r="D1196" s="347"/>
      <c r="E1196" s="331"/>
      <c r="F1196" s="331"/>
      <c r="G1196" s="331"/>
      <c r="H1196" s="331"/>
      <c r="I1196" s="331"/>
      <c r="J1196" s="331"/>
      <c r="K1196" s="331"/>
      <c r="L1196" s="331"/>
      <c r="M1196" s="331"/>
      <c r="N1196" s="331"/>
      <c r="O1196" s="331"/>
      <c r="P1196" s="331"/>
      <c r="Q1196" s="331"/>
      <c r="R1196" s="297"/>
      <c r="S1196" s="331"/>
      <c r="T1196" s="331"/>
      <c r="U1196" s="331"/>
      <c r="V1196" s="347"/>
      <c r="W1196" s="347"/>
      <c r="X1196" s="347"/>
      <c r="Y1196" s="347"/>
      <c r="Z1196" s="331"/>
      <c r="AA1196" s="331"/>
      <c r="AB1196" s="331"/>
      <c r="AC1196" s="331"/>
      <c r="AD1196" s="331"/>
      <c r="AE1196" s="348"/>
      <c r="AF1196" s="348"/>
      <c r="AG1196" s="348"/>
      <c r="AH1196" s="348"/>
      <c r="AI1196" s="348"/>
      <c r="AJ1196" s="348"/>
      <c r="AK1196" s="348"/>
      <c r="AL1196" s="348"/>
      <c r="AM1196" s="348"/>
      <c r="AN1196" s="348"/>
      <c r="AO1196" s="348"/>
      <c r="AP1196" s="348"/>
      <c r="AQ1196" s="348"/>
      <c r="AR1196" s="348"/>
      <c r="AS1196" s="403">
        <f>AS1194-AS1195</f>
        <v>597179.97152813978</v>
      </c>
    </row>
    <row r="1197" spans="2:45" ht="15.5">
      <c r="B1197" s="346"/>
      <c r="C1197" s="342"/>
      <c r="D1197" s="347"/>
      <c r="E1197" s="331"/>
      <c r="F1197" s="331"/>
      <c r="G1197" s="331"/>
      <c r="H1197" s="331"/>
      <c r="I1197" s="331"/>
      <c r="J1197" s="331"/>
      <c r="K1197" s="331"/>
      <c r="L1197" s="331"/>
      <c r="M1197" s="331"/>
      <c r="N1197" s="331"/>
      <c r="O1197" s="331"/>
      <c r="P1197" s="331"/>
      <c r="Q1197" s="331"/>
      <c r="R1197" s="297"/>
      <c r="S1197" s="331"/>
      <c r="T1197" s="331"/>
      <c r="U1197" s="331"/>
      <c r="V1197" s="347"/>
      <c r="W1197" s="347"/>
      <c r="X1197" s="347"/>
      <c r="Y1197" s="347"/>
      <c r="Z1197" s="331"/>
      <c r="AA1197" s="331"/>
      <c r="AB1197" s="331"/>
      <c r="AC1197" s="331"/>
      <c r="AD1197" s="331"/>
      <c r="AE1197" s="348"/>
      <c r="AF1197" s="348"/>
      <c r="AG1197" s="348"/>
      <c r="AH1197" s="348"/>
      <c r="AI1197" s="348"/>
      <c r="AJ1197" s="348"/>
      <c r="AK1197" s="348"/>
      <c r="AL1197" s="348"/>
      <c r="AM1197" s="348"/>
      <c r="AN1197" s="348"/>
      <c r="AO1197" s="348"/>
      <c r="AP1197" s="348"/>
      <c r="AQ1197" s="348"/>
      <c r="AR1197" s="348"/>
      <c r="AS1197" s="403"/>
    </row>
    <row r="1198" spans="2:45" ht="15.5">
      <c r="B1198" s="321" t="s">
        <v>879</v>
      </c>
      <c r="C1198" s="347"/>
      <c r="D1198" s="347"/>
      <c r="E1198" s="331"/>
      <c r="F1198" s="331"/>
      <c r="G1198" s="331"/>
      <c r="H1198" s="331"/>
      <c r="I1198" s="331"/>
      <c r="J1198" s="331"/>
      <c r="K1198" s="331"/>
      <c r="L1198" s="331"/>
      <c r="M1198" s="331"/>
      <c r="N1198" s="331"/>
      <c r="O1198" s="331"/>
      <c r="P1198" s="331"/>
      <c r="Q1198" s="331"/>
      <c r="R1198" s="297"/>
      <c r="S1198" s="331"/>
      <c r="T1198" s="331"/>
      <c r="U1198" s="331"/>
      <c r="V1198" s="347"/>
      <c r="W1198" s="342"/>
      <c r="X1198" s="347"/>
      <c r="Y1198" s="347"/>
      <c r="Z1198" s="331"/>
      <c r="AA1198" s="331"/>
      <c r="AB1198" s="331"/>
      <c r="AC1198" s="331"/>
      <c r="AD1198" s="331"/>
      <c r="AE1198" s="770">
        <f>SUMPRODUCT($E$1018:$E$1178,AE1018:AE1178)</f>
        <v>0</v>
      </c>
      <c r="AF1198" s="770">
        <f>SUMPRODUCT($E$1018:$E$1178,AF1018:AF1178)</f>
        <v>0</v>
      </c>
      <c r="AG1198" s="770">
        <f>IF(AG1016="kw",SUMPRODUCT($Q$1018:$Q$1178,$S$1018:$S$1178,AG1018:AG1178),SUMPRODUCT($E$1018:$E$1178,AG1018:AG1178))</f>
        <v>7512.470492505342</v>
      </c>
      <c r="AH1198" s="770">
        <f t="shared" ref="AH1198:AR1198" si="3485">IF(AH1016="kw",SUMPRODUCT($Q$1018:$Q$1178,$S$1018:$S$1178,AH1018:AH1178),SUMPRODUCT($E$1018:$E$1178,AH1018:AH1178))</f>
        <v>0</v>
      </c>
      <c r="AI1198" s="770">
        <f t="shared" si="3485"/>
        <v>0</v>
      </c>
      <c r="AJ1198" s="770">
        <f t="shared" si="3485"/>
        <v>0</v>
      </c>
      <c r="AK1198" s="770">
        <f t="shared" si="3485"/>
        <v>0</v>
      </c>
      <c r="AL1198" s="770">
        <f t="shared" si="3485"/>
        <v>0</v>
      </c>
      <c r="AM1198" s="770">
        <f t="shared" si="3485"/>
        <v>0</v>
      </c>
      <c r="AN1198" s="770">
        <f t="shared" si="3485"/>
        <v>0</v>
      </c>
      <c r="AO1198" s="770">
        <f t="shared" si="3485"/>
        <v>0</v>
      </c>
      <c r="AP1198" s="770">
        <f t="shared" si="3485"/>
        <v>0</v>
      </c>
      <c r="AQ1198" s="770">
        <f t="shared" si="3485"/>
        <v>0</v>
      </c>
      <c r="AR1198" s="770">
        <f t="shared" si="3485"/>
        <v>0</v>
      </c>
      <c r="AS1198" s="334"/>
    </row>
    <row r="1199" spans="2:45" ht="15.5">
      <c r="B1199" s="321" t="s">
        <v>880</v>
      </c>
      <c r="C1199" s="347"/>
      <c r="D1199" s="347"/>
      <c r="E1199" s="331"/>
      <c r="F1199" s="331"/>
      <c r="G1199" s="331"/>
      <c r="H1199" s="331"/>
      <c r="I1199" s="331"/>
      <c r="J1199" s="331"/>
      <c r="K1199" s="331"/>
      <c r="L1199" s="331"/>
      <c r="M1199" s="331"/>
      <c r="N1199" s="331"/>
      <c r="O1199" s="331"/>
      <c r="P1199" s="331"/>
      <c r="Q1199" s="331"/>
      <c r="R1199" s="297"/>
      <c r="S1199" s="331"/>
      <c r="T1199" s="331"/>
      <c r="U1199" s="331"/>
      <c r="V1199" s="347"/>
      <c r="W1199" s="342"/>
      <c r="X1199" s="347"/>
      <c r="Y1199" s="347"/>
      <c r="Z1199" s="331"/>
      <c r="AA1199" s="331"/>
      <c r="AB1199" s="331"/>
      <c r="AC1199" s="331"/>
      <c r="AD1199" s="331"/>
      <c r="AE1199" s="770">
        <f>SUMPRODUCT($F$1018:$F$1178,AE1018:AE1178)</f>
        <v>0</v>
      </c>
      <c r="AF1199" s="770">
        <f>SUMPRODUCT($F$1018:$F$1178,AF1018:AF1178)</f>
        <v>0</v>
      </c>
      <c r="AG1199" s="770">
        <f>IF(AG1016="kw",SUMPRODUCT($Q$1018:$Q$1178,$T$1018:$T$1178,AG1018:AG1178),SUMPRODUCT($F$1018:$F$1178,AG1018:AG1178))</f>
        <v>7475.3205435851814</v>
      </c>
      <c r="AH1199" s="770">
        <f t="shared" ref="AH1199:AR1199" si="3486">IF(AH1016="kw",SUMPRODUCT($Q$1018:$Q$1178,$T$1018:$T$1178,AH1018:AH1178),SUMPRODUCT($F$1018:$F$1178,AH1018:AH1178))</f>
        <v>0</v>
      </c>
      <c r="AI1199" s="770">
        <f t="shared" si="3486"/>
        <v>0</v>
      </c>
      <c r="AJ1199" s="770">
        <f t="shared" si="3486"/>
        <v>0</v>
      </c>
      <c r="AK1199" s="770">
        <f t="shared" si="3486"/>
        <v>0</v>
      </c>
      <c r="AL1199" s="770">
        <f t="shared" si="3486"/>
        <v>0</v>
      </c>
      <c r="AM1199" s="770">
        <f t="shared" si="3486"/>
        <v>0</v>
      </c>
      <c r="AN1199" s="770">
        <f t="shared" si="3486"/>
        <v>0</v>
      </c>
      <c r="AO1199" s="770">
        <f t="shared" si="3486"/>
        <v>0</v>
      </c>
      <c r="AP1199" s="770">
        <f t="shared" si="3486"/>
        <v>0</v>
      </c>
      <c r="AQ1199" s="770">
        <f t="shared" si="3486"/>
        <v>0</v>
      </c>
      <c r="AR1199" s="770">
        <f t="shared" si="3486"/>
        <v>0</v>
      </c>
      <c r="AS1199" s="334"/>
    </row>
    <row r="1200" spans="2:45" ht="15.5">
      <c r="B1200" s="321" t="s">
        <v>881</v>
      </c>
      <c r="C1200" s="347"/>
      <c r="D1200" s="347"/>
      <c r="E1200" s="331"/>
      <c r="F1200" s="331"/>
      <c r="G1200" s="331"/>
      <c r="H1200" s="331"/>
      <c r="I1200" s="331"/>
      <c r="J1200" s="331"/>
      <c r="K1200" s="331"/>
      <c r="L1200" s="331"/>
      <c r="M1200" s="331"/>
      <c r="N1200" s="331"/>
      <c r="O1200" s="331"/>
      <c r="P1200" s="331"/>
      <c r="Q1200" s="331"/>
      <c r="R1200" s="297"/>
      <c r="S1200" s="331"/>
      <c r="T1200" s="331"/>
      <c r="U1200" s="331"/>
      <c r="V1200" s="347"/>
      <c r="W1200" s="342"/>
      <c r="X1200" s="347"/>
      <c r="Y1200" s="347"/>
      <c r="Z1200" s="331"/>
      <c r="AA1200" s="331"/>
      <c r="AB1200" s="331"/>
      <c r="AC1200" s="331"/>
      <c r="AD1200" s="331"/>
      <c r="AE1200" s="770">
        <f>SUMPRODUCT($G$1018:$G$1178,AE1018:AE1178)</f>
        <v>0</v>
      </c>
      <c r="AF1200" s="770">
        <f>SUMPRODUCT($G$1018:$G$1178,AF1018:AF1178)</f>
        <v>0</v>
      </c>
      <c r="AG1200" s="770">
        <f>IF(AG1016="kw",SUMPRODUCT($Q$1018:$Q$1178,$U$1018:$U$1178,AG1018:AG1178),SUMPRODUCT($G$1018:$G$1178,AG1018:AG1178))</f>
        <v>7475.3205435851814</v>
      </c>
      <c r="AH1200" s="770">
        <f t="shared" ref="AH1200:AR1200" si="3487">IF(AH1016="kw",SUMPRODUCT($Q$1018:$Q$1178,$U$1018:$U$1178,AH1018:AH1178),SUMPRODUCT($G$1018:$G$1178,AH1018:AH1178))</f>
        <v>0</v>
      </c>
      <c r="AI1200" s="770">
        <f t="shared" si="3487"/>
        <v>0</v>
      </c>
      <c r="AJ1200" s="770">
        <f t="shared" si="3487"/>
        <v>0</v>
      </c>
      <c r="AK1200" s="770">
        <f t="shared" si="3487"/>
        <v>0</v>
      </c>
      <c r="AL1200" s="770">
        <f t="shared" si="3487"/>
        <v>0</v>
      </c>
      <c r="AM1200" s="770">
        <f t="shared" si="3487"/>
        <v>0</v>
      </c>
      <c r="AN1200" s="770">
        <f t="shared" si="3487"/>
        <v>0</v>
      </c>
      <c r="AO1200" s="770">
        <f t="shared" si="3487"/>
        <v>0</v>
      </c>
      <c r="AP1200" s="770">
        <f t="shared" si="3487"/>
        <v>0</v>
      </c>
      <c r="AQ1200" s="770">
        <f t="shared" si="3487"/>
        <v>0</v>
      </c>
      <c r="AR1200" s="770">
        <f t="shared" si="3487"/>
        <v>0</v>
      </c>
      <c r="AS1200" s="334"/>
    </row>
    <row r="1201" spans="1:45" ht="15.5">
      <c r="B1201" s="321" t="s">
        <v>882</v>
      </c>
      <c r="C1201" s="347"/>
      <c r="D1201" s="347"/>
      <c r="E1201" s="331"/>
      <c r="F1201" s="331"/>
      <c r="G1201" s="331"/>
      <c r="H1201" s="331"/>
      <c r="I1201" s="331"/>
      <c r="J1201" s="331"/>
      <c r="K1201" s="331"/>
      <c r="L1201" s="331"/>
      <c r="M1201" s="331"/>
      <c r="N1201" s="331"/>
      <c r="O1201" s="331"/>
      <c r="P1201" s="331"/>
      <c r="Q1201" s="331"/>
      <c r="R1201" s="297"/>
      <c r="S1201" s="331"/>
      <c r="T1201" s="331"/>
      <c r="U1201" s="331"/>
      <c r="V1201" s="347"/>
      <c r="W1201" s="342"/>
      <c r="X1201" s="347"/>
      <c r="Y1201" s="347"/>
      <c r="Z1201" s="331"/>
      <c r="AA1201" s="331"/>
      <c r="AB1201" s="331"/>
      <c r="AC1201" s="331"/>
      <c r="AD1201" s="331"/>
      <c r="AE1201" s="770">
        <f>SUMPRODUCT($H$1018:$H$1178,AE1018:AE1178)</f>
        <v>0</v>
      </c>
      <c r="AF1201" s="770">
        <f>SUMPRODUCT($H$1018:$H$1178,AF1018:AF1178)</f>
        <v>0</v>
      </c>
      <c r="AG1201" s="770">
        <f>IF(AG1016="kw",SUMPRODUCT($Q$1018:$Q$1178,$V$1018:$V$1178,AG1018:AG1178),SUMPRODUCT($H$1018:$H$1178,AG1018:AG1178))</f>
        <v>7475.3205435851814</v>
      </c>
      <c r="AH1201" s="770">
        <f t="shared" ref="AH1201:AR1201" si="3488">IF(AH1016="kw",SUMPRODUCT($Q$1018:$Q$1178,$V$1018:$V$1178,AH1018:AH1178),SUMPRODUCT($H$1018:$H$1178,AH1018:AH1178))</f>
        <v>0</v>
      </c>
      <c r="AI1201" s="770">
        <f t="shared" si="3488"/>
        <v>0</v>
      </c>
      <c r="AJ1201" s="770">
        <f t="shared" si="3488"/>
        <v>0</v>
      </c>
      <c r="AK1201" s="770">
        <f t="shared" si="3488"/>
        <v>0</v>
      </c>
      <c r="AL1201" s="770">
        <f t="shared" si="3488"/>
        <v>0</v>
      </c>
      <c r="AM1201" s="770">
        <f t="shared" si="3488"/>
        <v>0</v>
      </c>
      <c r="AN1201" s="770">
        <f t="shared" si="3488"/>
        <v>0</v>
      </c>
      <c r="AO1201" s="770">
        <f t="shared" si="3488"/>
        <v>0</v>
      </c>
      <c r="AP1201" s="770">
        <f t="shared" si="3488"/>
        <v>0</v>
      </c>
      <c r="AQ1201" s="770">
        <f t="shared" si="3488"/>
        <v>0</v>
      </c>
      <c r="AR1201" s="770">
        <f t="shared" si="3488"/>
        <v>0</v>
      </c>
      <c r="AS1201" s="334"/>
    </row>
    <row r="1202" spans="1:45" ht="15.5">
      <c r="B1202" s="321" t="s">
        <v>883</v>
      </c>
      <c r="C1202" s="347"/>
      <c r="D1202" s="347"/>
      <c r="E1202" s="331"/>
      <c r="F1202" s="331"/>
      <c r="G1202" s="331"/>
      <c r="H1202" s="331"/>
      <c r="I1202" s="331"/>
      <c r="J1202" s="331"/>
      <c r="K1202" s="331"/>
      <c r="L1202" s="331"/>
      <c r="M1202" s="331"/>
      <c r="N1202" s="331"/>
      <c r="O1202" s="331"/>
      <c r="P1202" s="331"/>
      <c r="Q1202" s="331"/>
      <c r="R1202" s="297"/>
      <c r="S1202" s="331"/>
      <c r="T1202" s="331"/>
      <c r="U1202" s="331"/>
      <c r="V1202" s="347"/>
      <c r="W1202" s="342"/>
      <c r="X1202" s="347"/>
      <c r="Y1202" s="347"/>
      <c r="Z1202" s="331"/>
      <c r="AA1202" s="331"/>
      <c r="AB1202" s="331"/>
      <c r="AC1202" s="331"/>
      <c r="AD1202" s="331"/>
      <c r="AE1202" s="770">
        <f>SUMPRODUCT($I$1018:$I$1178,AE1018:AE1178)</f>
        <v>0</v>
      </c>
      <c r="AF1202" s="770">
        <f>SUMPRODUCT($I$1018:$I$1178,AF1018:AF1178)</f>
        <v>0</v>
      </c>
      <c r="AG1202" s="770">
        <f>IF(AG1016="kw",SUMPRODUCT($Q$1018:$Q$1178,$W$1018:$W$1178,AG1018:AG1178),SUMPRODUCT($I$1018:$I$1178,AG1018:AG1178))</f>
        <v>7475.1207929629836</v>
      </c>
      <c r="AH1202" s="770">
        <f t="shared" ref="AH1202:AR1202" si="3489">IF(AH1016="kw",SUMPRODUCT($Q$1018:$Q$1178,$W$1018:$W$1178,AH1018:AH1178),SUMPRODUCT($I$1018:$I$1178,AH1018:AH1178))</f>
        <v>0</v>
      </c>
      <c r="AI1202" s="770">
        <f t="shared" si="3489"/>
        <v>0</v>
      </c>
      <c r="AJ1202" s="770">
        <f t="shared" si="3489"/>
        <v>0</v>
      </c>
      <c r="AK1202" s="770">
        <f t="shared" si="3489"/>
        <v>0</v>
      </c>
      <c r="AL1202" s="770">
        <f t="shared" si="3489"/>
        <v>0</v>
      </c>
      <c r="AM1202" s="770">
        <f t="shared" si="3489"/>
        <v>0</v>
      </c>
      <c r="AN1202" s="770">
        <f t="shared" si="3489"/>
        <v>0</v>
      </c>
      <c r="AO1202" s="770">
        <f t="shared" si="3489"/>
        <v>0</v>
      </c>
      <c r="AP1202" s="770">
        <f t="shared" si="3489"/>
        <v>0</v>
      </c>
      <c r="AQ1202" s="770">
        <f t="shared" si="3489"/>
        <v>0</v>
      </c>
      <c r="AR1202" s="770">
        <f t="shared" si="3489"/>
        <v>0</v>
      </c>
      <c r="AS1202" s="334"/>
    </row>
    <row r="1203" spans="1:45" ht="15.5">
      <c r="B1203" s="321" t="s">
        <v>884</v>
      </c>
      <c r="C1203" s="347"/>
      <c r="D1203" s="347"/>
      <c r="E1203" s="331"/>
      <c r="F1203" s="331"/>
      <c r="G1203" s="331"/>
      <c r="H1203" s="331"/>
      <c r="I1203" s="331"/>
      <c r="J1203" s="331"/>
      <c r="K1203" s="331"/>
      <c r="L1203" s="331"/>
      <c r="M1203" s="331"/>
      <c r="N1203" s="331"/>
      <c r="O1203" s="331"/>
      <c r="P1203" s="331"/>
      <c r="Q1203" s="331"/>
      <c r="R1203" s="297"/>
      <c r="S1203" s="331"/>
      <c r="T1203" s="331"/>
      <c r="U1203" s="331"/>
      <c r="V1203" s="347"/>
      <c r="W1203" s="342"/>
      <c r="X1203" s="347"/>
      <c r="Y1203" s="347"/>
      <c r="Z1203" s="331"/>
      <c r="AA1203" s="331"/>
      <c r="AB1203" s="331"/>
      <c r="AC1203" s="331"/>
      <c r="AD1203" s="331"/>
      <c r="AE1203" s="770">
        <f>SUMPRODUCT($J$1018:$J$1178,AE1018:AE1178)</f>
        <v>0</v>
      </c>
      <c r="AF1203" s="770">
        <f>SUMPRODUCT($J$1018:$J$1178,AF1018:AF1178)</f>
        <v>0</v>
      </c>
      <c r="AG1203" s="770">
        <f>IF(AG1016="kw",SUMPRODUCT($Q$1018:$Q$1178,$X$1018:$X$1178,AG1018:AG1178),SUMPRODUCT($J$1018:$J$1178,AG1018:AG1178))</f>
        <v>0</v>
      </c>
      <c r="AH1203" s="770">
        <f t="shared" ref="AH1203:AR1203" si="3490">IF(AH1016="kw",SUMPRODUCT($Q$1018:$Q$1178,$X$1018:$X$1178,AH1018:AH1178),SUMPRODUCT($J$1018:$J$1178,AH1018:AH1178))</f>
        <v>0</v>
      </c>
      <c r="AI1203" s="770">
        <f t="shared" si="3490"/>
        <v>0</v>
      </c>
      <c r="AJ1203" s="770">
        <f t="shared" si="3490"/>
        <v>0</v>
      </c>
      <c r="AK1203" s="770">
        <f t="shared" si="3490"/>
        <v>0</v>
      </c>
      <c r="AL1203" s="770">
        <f t="shared" si="3490"/>
        <v>0</v>
      </c>
      <c r="AM1203" s="770">
        <f t="shared" si="3490"/>
        <v>0</v>
      </c>
      <c r="AN1203" s="770">
        <f t="shared" si="3490"/>
        <v>0</v>
      </c>
      <c r="AO1203" s="770">
        <f t="shared" si="3490"/>
        <v>0</v>
      </c>
      <c r="AP1203" s="770">
        <f t="shared" si="3490"/>
        <v>0</v>
      </c>
      <c r="AQ1203" s="770">
        <f t="shared" si="3490"/>
        <v>0</v>
      </c>
      <c r="AR1203" s="770">
        <f t="shared" si="3490"/>
        <v>0</v>
      </c>
      <c r="AS1203" s="334"/>
    </row>
    <row r="1204" spans="1:45" ht="15.5">
      <c r="B1204" s="436" t="s">
        <v>885</v>
      </c>
      <c r="C1204" s="361"/>
      <c r="D1204" s="380"/>
      <c r="E1204" s="380"/>
      <c r="F1204" s="380"/>
      <c r="G1204" s="380"/>
      <c r="H1204" s="380"/>
      <c r="I1204" s="380"/>
      <c r="J1204" s="380"/>
      <c r="K1204" s="380"/>
      <c r="L1204" s="380"/>
      <c r="M1204" s="380"/>
      <c r="N1204" s="380"/>
      <c r="O1204" s="380"/>
      <c r="P1204" s="380"/>
      <c r="Q1204" s="380"/>
      <c r="R1204" s="379"/>
      <c r="S1204" s="380"/>
      <c r="T1204" s="380"/>
      <c r="U1204" s="380"/>
      <c r="V1204" s="361"/>
      <c r="W1204" s="381"/>
      <c r="X1204" s="381"/>
      <c r="Y1204" s="380"/>
      <c r="Z1204" s="380"/>
      <c r="AA1204" s="381"/>
      <c r="AB1204" s="381"/>
      <c r="AC1204" s="381"/>
      <c r="AD1204" s="381"/>
      <c r="AE1204" s="771">
        <f>SUMPRODUCT($K$1018:$K$1178,AE1018:AE1178)</f>
        <v>0</v>
      </c>
      <c r="AF1204" s="771">
        <f>SUMPRODUCT($K$1018:$K$1178,AF1018:AF1178)</f>
        <v>0</v>
      </c>
      <c r="AG1204" s="771">
        <f>IF(AG1016="kw",SUMPRODUCT($Q$1018:$Q$1178,$Y$1018:$Y$1178,AG1018:AG1178),SUMPRODUCT($K$1018:$K$1178,AG1018:AG1178))</f>
        <v>0</v>
      </c>
      <c r="AH1204" s="771">
        <f t="shared" ref="AH1204:AR1204" si="3491">IF(AH1016="kw",SUMPRODUCT($Q$1018:$Q$1178,$Y$1018:$Y$1178,AH1018:AH1178),SUMPRODUCT($K$1018:$K$1178,AH1018:AH1178))</f>
        <v>0</v>
      </c>
      <c r="AI1204" s="771">
        <f t="shared" si="3491"/>
        <v>0</v>
      </c>
      <c r="AJ1204" s="771">
        <f t="shared" si="3491"/>
        <v>0</v>
      </c>
      <c r="AK1204" s="771">
        <f t="shared" si="3491"/>
        <v>0</v>
      </c>
      <c r="AL1204" s="771">
        <f t="shared" si="3491"/>
        <v>0</v>
      </c>
      <c r="AM1204" s="771">
        <f t="shared" si="3491"/>
        <v>0</v>
      </c>
      <c r="AN1204" s="771">
        <f t="shared" si="3491"/>
        <v>0</v>
      </c>
      <c r="AO1204" s="771">
        <f t="shared" si="3491"/>
        <v>0</v>
      </c>
      <c r="AP1204" s="771">
        <f t="shared" si="3491"/>
        <v>0</v>
      </c>
      <c r="AQ1204" s="771">
        <f t="shared" si="3491"/>
        <v>0</v>
      </c>
      <c r="AR1204" s="771">
        <f t="shared" si="3491"/>
        <v>0</v>
      </c>
      <c r="AS1204" s="382"/>
    </row>
    <row r="1205" spans="1:45" ht="19.5" customHeight="1">
      <c r="B1205" s="364" t="s">
        <v>581</v>
      </c>
      <c r="C1205" s="383"/>
      <c r="D1205" s="384"/>
      <c r="E1205" s="384"/>
      <c r="F1205" s="384"/>
      <c r="G1205" s="384"/>
      <c r="H1205" s="384"/>
      <c r="I1205" s="384"/>
      <c r="J1205" s="384"/>
      <c r="K1205" s="384"/>
      <c r="L1205" s="384"/>
      <c r="M1205" s="384"/>
      <c r="N1205" s="384"/>
      <c r="O1205" s="384"/>
      <c r="P1205" s="384"/>
      <c r="Q1205" s="384"/>
      <c r="R1205" s="384"/>
      <c r="S1205" s="384"/>
      <c r="T1205" s="384"/>
      <c r="U1205" s="384"/>
      <c r="V1205" s="367"/>
      <c r="W1205" s="368"/>
      <c r="X1205" s="384"/>
      <c r="Y1205" s="384"/>
      <c r="Z1205" s="384"/>
      <c r="AA1205" s="384"/>
      <c r="AB1205" s="384"/>
      <c r="AC1205" s="384"/>
      <c r="AD1205" s="384"/>
      <c r="AE1205" s="405"/>
      <c r="AF1205" s="405"/>
      <c r="AG1205" s="405"/>
      <c r="AH1205" s="405"/>
      <c r="AI1205" s="405"/>
      <c r="AJ1205" s="405"/>
      <c r="AK1205" s="405"/>
      <c r="AL1205" s="405"/>
      <c r="AM1205" s="405"/>
      <c r="AN1205" s="405"/>
      <c r="AO1205" s="405"/>
      <c r="AP1205" s="405"/>
      <c r="AQ1205" s="405"/>
      <c r="AR1205" s="405"/>
      <c r="AS1205" s="385"/>
    </row>
    <row r="1207" spans="1:45">
      <c r="B1207" s="579" t="s">
        <v>522</v>
      </c>
    </row>
    <row r="1208" spans="1:45" ht="15.5">
      <c r="B1208" s="277" t="s">
        <v>815</v>
      </c>
      <c r="C1208" s="278"/>
      <c r="D1208" s="579" t="s">
        <v>522</v>
      </c>
      <c r="E1208" s="250"/>
      <c r="F1208" s="579"/>
      <c r="G1208" s="250"/>
      <c r="H1208" s="250"/>
      <c r="I1208" s="250"/>
      <c r="J1208" s="250"/>
      <c r="K1208" s="250"/>
      <c r="L1208" s="250"/>
      <c r="M1208" s="250"/>
      <c r="N1208" s="250"/>
      <c r="O1208" s="250"/>
      <c r="P1208" s="250"/>
      <c r="Q1208" s="250"/>
      <c r="R1208" s="278"/>
      <c r="S1208" s="250"/>
      <c r="T1208" s="250"/>
      <c r="U1208" s="250"/>
      <c r="V1208" s="250"/>
      <c r="W1208" s="250"/>
      <c r="X1208" s="250"/>
      <c r="Y1208" s="250"/>
      <c r="Z1208" s="250"/>
      <c r="AA1208" s="250"/>
      <c r="AB1208" s="250"/>
      <c r="AC1208" s="250"/>
      <c r="AD1208" s="250"/>
      <c r="AE1208" s="267"/>
      <c r="AF1208" s="264"/>
      <c r="AG1208" s="264"/>
      <c r="AH1208" s="264"/>
      <c r="AI1208" s="264"/>
      <c r="AJ1208" s="264"/>
      <c r="AK1208" s="264"/>
      <c r="AL1208" s="264"/>
      <c r="AM1208" s="264"/>
      <c r="AN1208" s="264"/>
      <c r="AO1208" s="264"/>
      <c r="AP1208" s="264"/>
      <c r="AQ1208" s="264"/>
      <c r="AR1208" s="264"/>
    </row>
    <row r="1209" spans="1:45" ht="39.75" customHeight="1">
      <c r="B1209" s="1318" t="s">
        <v>211</v>
      </c>
      <c r="C1209" s="1320" t="s">
        <v>33</v>
      </c>
      <c r="D1209" s="281" t="s">
        <v>420</v>
      </c>
      <c r="E1209" s="1329" t="s">
        <v>209</v>
      </c>
      <c r="F1209" s="1330"/>
      <c r="G1209" s="1330"/>
      <c r="H1209" s="1330"/>
      <c r="I1209" s="1330"/>
      <c r="J1209" s="1330"/>
      <c r="K1209" s="1330"/>
      <c r="L1209" s="1330"/>
      <c r="M1209" s="1330"/>
      <c r="N1209" s="1330"/>
      <c r="O1209" s="1330"/>
      <c r="P1209" s="1331"/>
      <c r="Q1209" s="1327" t="s">
        <v>213</v>
      </c>
      <c r="R1209" s="281" t="s">
        <v>421</v>
      </c>
      <c r="S1209" s="1324" t="s">
        <v>212</v>
      </c>
      <c r="T1209" s="1325"/>
      <c r="U1209" s="1325"/>
      <c r="V1209" s="1325"/>
      <c r="W1209" s="1325"/>
      <c r="X1209" s="1325"/>
      <c r="Y1209" s="1325"/>
      <c r="Z1209" s="1325"/>
      <c r="AA1209" s="1325"/>
      <c r="AB1209" s="1325"/>
      <c r="AC1209" s="1325"/>
      <c r="AD1209" s="1332"/>
      <c r="AE1209" s="1324" t="s">
        <v>242</v>
      </c>
      <c r="AF1209" s="1325"/>
      <c r="AG1209" s="1325"/>
      <c r="AH1209" s="1325"/>
      <c r="AI1209" s="1325"/>
      <c r="AJ1209" s="1325"/>
      <c r="AK1209" s="1325"/>
      <c r="AL1209" s="1325"/>
      <c r="AM1209" s="1325"/>
      <c r="AN1209" s="1325"/>
      <c r="AO1209" s="1325"/>
      <c r="AP1209" s="1325"/>
      <c r="AQ1209" s="1325"/>
      <c r="AR1209" s="1325"/>
      <c r="AS1209" s="1326"/>
    </row>
    <row r="1210" spans="1:45" ht="65.25" customHeight="1">
      <c r="B1210" s="1319"/>
      <c r="C1210" s="1321"/>
      <c r="D1210" s="282">
        <v>2021</v>
      </c>
      <c r="E1210" s="282">
        <v>2022</v>
      </c>
      <c r="F1210" s="282">
        <v>2023</v>
      </c>
      <c r="G1210" s="282">
        <v>2024</v>
      </c>
      <c r="H1210" s="282">
        <v>2025</v>
      </c>
      <c r="I1210" s="282">
        <v>2026</v>
      </c>
      <c r="J1210" s="282">
        <v>2027</v>
      </c>
      <c r="K1210" s="282">
        <v>2028</v>
      </c>
      <c r="L1210" s="282">
        <v>2029</v>
      </c>
      <c r="M1210" s="282">
        <v>2030</v>
      </c>
      <c r="N1210" s="282">
        <v>2031</v>
      </c>
      <c r="O1210" s="282">
        <v>2032</v>
      </c>
      <c r="P1210" s="282">
        <v>2033</v>
      </c>
      <c r="Q1210" s="1328"/>
      <c r="R1210" s="282">
        <v>2021</v>
      </c>
      <c r="S1210" s="282">
        <v>2022</v>
      </c>
      <c r="T1210" s="282">
        <v>2023</v>
      </c>
      <c r="U1210" s="282">
        <v>2024</v>
      </c>
      <c r="V1210" s="282">
        <v>2025</v>
      </c>
      <c r="W1210" s="282">
        <v>2026</v>
      </c>
      <c r="X1210" s="282">
        <v>2027</v>
      </c>
      <c r="Y1210" s="282">
        <v>2028</v>
      </c>
      <c r="Z1210" s="282">
        <v>2029</v>
      </c>
      <c r="AA1210" s="282">
        <v>2030</v>
      </c>
      <c r="AB1210" s="282">
        <v>2031</v>
      </c>
      <c r="AC1210" s="282">
        <v>2032</v>
      </c>
      <c r="AD1210" s="282">
        <v>2033</v>
      </c>
      <c r="AE1210" s="282" t="str">
        <f>'1.  LRAMVA Summary'!$D$53</f>
        <v>Residential</v>
      </c>
      <c r="AF1210" s="282" t="str">
        <f>'1.  LRAMVA Summary'!$E$53</f>
        <v>GS&lt;50 kW</v>
      </c>
      <c r="AG1210" s="282" t="str">
        <f>'1.  LRAMVA Summary'!$F$53</f>
        <v>GS 50 - 4,999 kW</v>
      </c>
      <c r="AH1210" s="282" t="str">
        <f>'1.  LRAMVA Summary'!$G$53</f>
        <v>Co-Generation 1,000 - 4,999 kW</v>
      </c>
      <c r="AI1210" s="282" t="str">
        <f>'1.  LRAMVA Summary'!$H$53</f>
        <v>Large User</v>
      </c>
      <c r="AJ1210" s="282" t="str">
        <f>'1.  LRAMVA Summary'!$I$53</f>
        <v>Street Lighting</v>
      </c>
      <c r="AK1210" s="282" t="str">
        <f>'1.  LRAMVA Summary'!$J$53</f>
        <v>Sentinel Lighting</v>
      </c>
      <c r="AL1210" s="282" t="str">
        <f>'1.  LRAMVA Summary'!$K$53</f>
        <v>Unmetered Scattered Load</v>
      </c>
      <c r="AM1210" s="282" t="str">
        <f>'1.  LRAMVA Summary'!$L$53</f>
        <v/>
      </c>
      <c r="AN1210" s="282" t="str">
        <f>'1.  LRAMVA Summary'!$M$53</f>
        <v/>
      </c>
      <c r="AO1210" s="282" t="str">
        <f>'1.  LRAMVA Summary'!$N$53</f>
        <v/>
      </c>
      <c r="AP1210" s="282" t="str">
        <f>'1.  LRAMVA Summary'!$O$53</f>
        <v/>
      </c>
      <c r="AQ1210" s="282" t="str">
        <f>'1.  LRAMVA Summary'!$P$53</f>
        <v/>
      </c>
      <c r="AR1210" s="282" t="str">
        <f>'1.  LRAMVA Summary'!$Q$53</f>
        <v/>
      </c>
      <c r="AS1210" s="284" t="str">
        <f>'1.  LRAMVA Summary'!$R$53</f>
        <v>Total</v>
      </c>
    </row>
    <row r="1211" spans="1:45" ht="15" customHeight="1">
      <c r="A1211" s="521"/>
      <c r="B1211" s="507" t="s">
        <v>500</v>
      </c>
      <c r="C1211" s="286"/>
      <c r="D1211" s="286"/>
      <c r="E1211" s="286"/>
      <c r="F1211" s="286"/>
      <c r="G1211" s="286"/>
      <c r="H1211" s="286"/>
      <c r="I1211" s="286"/>
      <c r="J1211" s="286"/>
      <c r="K1211" s="286"/>
      <c r="L1211" s="286"/>
      <c r="M1211" s="286"/>
      <c r="N1211" s="286"/>
      <c r="O1211" s="286"/>
      <c r="P1211" s="286"/>
      <c r="Q1211" s="287"/>
      <c r="R1211" s="286"/>
      <c r="S1211" s="286"/>
      <c r="T1211" s="286"/>
      <c r="U1211" s="286"/>
      <c r="V1211" s="286"/>
      <c r="W1211" s="286"/>
      <c r="X1211" s="286"/>
      <c r="Y1211" s="286"/>
      <c r="Z1211" s="286"/>
      <c r="AA1211" s="286"/>
      <c r="AB1211" s="286"/>
      <c r="AC1211" s="286"/>
      <c r="AD1211" s="286"/>
      <c r="AE1211" s="288" t="str">
        <f>'1.  LRAMVA Summary'!$D$54</f>
        <v>kWh</v>
      </c>
      <c r="AF1211" s="288" t="str">
        <f>'1.  LRAMVA Summary'!$E$54</f>
        <v>kWh</v>
      </c>
      <c r="AG1211" s="288" t="str">
        <f>'1.  LRAMVA Summary'!$F$54</f>
        <v>kW</v>
      </c>
      <c r="AH1211" s="288" t="str">
        <f>'1.  LRAMVA Summary'!$G$54</f>
        <v>kW</v>
      </c>
      <c r="AI1211" s="288" t="str">
        <f>'1.  LRAMVA Summary'!$H$54</f>
        <v>kW</v>
      </c>
      <c r="AJ1211" s="288" t="str">
        <f>'1.  LRAMVA Summary'!$I$54</f>
        <v>kW</v>
      </c>
      <c r="AK1211" s="288" t="str">
        <f>'1.  LRAMVA Summary'!$J$54</f>
        <v>kW</v>
      </c>
      <c r="AL1211" s="288" t="str">
        <f>'1.  LRAMVA Summary'!$K$54</f>
        <v>kWh</v>
      </c>
      <c r="AM1211" s="288">
        <f>'1.  LRAMVA Summary'!$L$54</f>
        <v>0</v>
      </c>
      <c r="AN1211" s="288">
        <f>'1.  LRAMVA Summary'!$M$54</f>
        <v>0</v>
      </c>
      <c r="AO1211" s="288">
        <f>'1.  LRAMVA Summary'!$N$54</f>
        <v>0</v>
      </c>
      <c r="AP1211" s="288">
        <f>'1.  LRAMVA Summary'!$O$54</f>
        <v>0</v>
      </c>
      <c r="AQ1211" s="288">
        <f>'1.  LRAMVA Summary'!$P$54</f>
        <v>0</v>
      </c>
      <c r="AR1211" s="288">
        <f>'1.  LRAMVA Summary'!$Q$54</f>
        <v>0</v>
      </c>
      <c r="AS1211" s="289"/>
    </row>
    <row r="1212" spans="1:45" ht="15" customHeight="1" outlineLevel="1">
      <c r="A1212" s="521"/>
      <c r="B1212" s="493" t="s">
        <v>493</v>
      </c>
      <c r="C1212" s="286"/>
      <c r="D1212" s="286"/>
      <c r="E1212" s="286"/>
      <c r="F1212" s="286"/>
      <c r="G1212" s="286"/>
      <c r="H1212" s="286"/>
      <c r="I1212" s="286"/>
      <c r="J1212" s="286"/>
      <c r="K1212" s="286"/>
      <c r="L1212" s="286"/>
      <c r="M1212" s="286"/>
      <c r="N1212" s="286"/>
      <c r="O1212" s="286"/>
      <c r="P1212" s="286"/>
      <c r="Q1212" s="287"/>
      <c r="R1212" s="286"/>
      <c r="S1212" s="286"/>
      <c r="T1212" s="286"/>
      <c r="U1212" s="286"/>
      <c r="V1212" s="286"/>
      <c r="W1212" s="286"/>
      <c r="X1212" s="286"/>
      <c r="Y1212" s="286"/>
      <c r="Z1212" s="286"/>
      <c r="AA1212" s="286"/>
      <c r="AB1212" s="286"/>
      <c r="AC1212" s="286"/>
      <c r="AD1212" s="286"/>
      <c r="AE1212" s="288"/>
      <c r="AF1212" s="288"/>
      <c r="AG1212" s="288"/>
      <c r="AH1212" s="288"/>
      <c r="AI1212" s="288"/>
      <c r="AJ1212" s="288"/>
      <c r="AK1212" s="288"/>
      <c r="AL1212" s="288"/>
      <c r="AM1212" s="288"/>
      <c r="AN1212" s="288"/>
      <c r="AO1212" s="288"/>
      <c r="AP1212" s="288"/>
      <c r="AQ1212" s="288"/>
      <c r="AR1212" s="288"/>
      <c r="AS1212" s="289"/>
    </row>
    <row r="1213" spans="1:45" ht="15" customHeight="1" outlineLevel="1">
      <c r="A1213" s="521">
        <v>1</v>
      </c>
      <c r="B1213" s="424" t="s">
        <v>95</v>
      </c>
      <c r="C1213" s="288" t="s">
        <v>25</v>
      </c>
      <c r="D1213" s="292"/>
      <c r="E1213" s="292"/>
      <c r="F1213" s="292"/>
      <c r="G1213" s="292"/>
      <c r="H1213" s="292"/>
      <c r="I1213" s="292"/>
      <c r="J1213" s="292"/>
      <c r="K1213" s="292"/>
      <c r="L1213" s="292"/>
      <c r="M1213" s="292"/>
      <c r="N1213" s="292"/>
      <c r="O1213" s="292"/>
      <c r="P1213" s="292"/>
      <c r="Q1213" s="288"/>
      <c r="R1213" s="292"/>
      <c r="S1213" s="292"/>
      <c r="T1213" s="292"/>
      <c r="U1213" s="292"/>
      <c r="V1213" s="292"/>
      <c r="W1213" s="292"/>
      <c r="X1213" s="292"/>
      <c r="Y1213" s="292"/>
      <c r="Z1213" s="292"/>
      <c r="AA1213" s="292"/>
      <c r="AB1213" s="292"/>
      <c r="AC1213" s="292"/>
      <c r="AD1213" s="292"/>
      <c r="AE1213" s="411"/>
      <c r="AF1213" s="411"/>
      <c r="AG1213" s="411"/>
      <c r="AH1213" s="411"/>
      <c r="AI1213" s="411"/>
      <c r="AJ1213" s="411"/>
      <c r="AK1213" s="411"/>
      <c r="AL1213" s="406"/>
      <c r="AM1213" s="406"/>
      <c r="AN1213" s="406"/>
      <c r="AO1213" s="406"/>
      <c r="AP1213" s="406"/>
      <c r="AQ1213" s="406"/>
      <c r="AR1213" s="406"/>
      <c r="AS1213" s="293">
        <f>SUM(AE1213:AR1213)</f>
        <v>0</v>
      </c>
    </row>
    <row r="1214" spans="1:45" ht="15" customHeight="1" outlineLevel="1">
      <c r="A1214" s="521"/>
      <c r="B1214" s="291" t="s">
        <v>726</v>
      </c>
      <c r="C1214" s="288" t="s">
        <v>163</v>
      </c>
      <c r="D1214" s="292"/>
      <c r="E1214" s="292"/>
      <c r="F1214" s="292"/>
      <c r="G1214" s="292"/>
      <c r="H1214" s="292"/>
      <c r="I1214" s="292"/>
      <c r="J1214" s="292"/>
      <c r="K1214" s="292"/>
      <c r="L1214" s="292"/>
      <c r="M1214" s="292"/>
      <c r="N1214" s="292"/>
      <c r="O1214" s="292"/>
      <c r="P1214" s="292"/>
      <c r="Q1214" s="464"/>
      <c r="R1214" s="292"/>
      <c r="S1214" s="292"/>
      <c r="T1214" s="292"/>
      <c r="U1214" s="292"/>
      <c r="V1214" s="292"/>
      <c r="W1214" s="292"/>
      <c r="X1214" s="292"/>
      <c r="Y1214" s="292"/>
      <c r="Z1214" s="292"/>
      <c r="AA1214" s="292"/>
      <c r="AB1214" s="292"/>
      <c r="AC1214" s="292"/>
      <c r="AD1214" s="292"/>
      <c r="AE1214" s="407">
        <f>AE1213</f>
        <v>0</v>
      </c>
      <c r="AF1214" s="407">
        <f t="shared" ref="AF1214:AR1214" si="3492">AF1213</f>
        <v>0</v>
      </c>
      <c r="AG1214" s="407">
        <f t="shared" si="3492"/>
        <v>0</v>
      </c>
      <c r="AH1214" s="407">
        <f t="shared" si="3492"/>
        <v>0</v>
      </c>
      <c r="AI1214" s="407">
        <f t="shared" si="3492"/>
        <v>0</v>
      </c>
      <c r="AJ1214" s="407">
        <f t="shared" si="3492"/>
        <v>0</v>
      </c>
      <c r="AK1214" s="407">
        <f t="shared" si="3492"/>
        <v>0</v>
      </c>
      <c r="AL1214" s="407">
        <f t="shared" si="3492"/>
        <v>0</v>
      </c>
      <c r="AM1214" s="407">
        <f t="shared" si="3492"/>
        <v>0</v>
      </c>
      <c r="AN1214" s="407">
        <f t="shared" si="3492"/>
        <v>0</v>
      </c>
      <c r="AO1214" s="407">
        <f t="shared" si="3492"/>
        <v>0</v>
      </c>
      <c r="AP1214" s="407">
        <f t="shared" si="3492"/>
        <v>0</v>
      </c>
      <c r="AQ1214" s="407">
        <f t="shared" si="3492"/>
        <v>0</v>
      </c>
      <c r="AR1214" s="407">
        <f t="shared" si="3492"/>
        <v>0</v>
      </c>
      <c r="AS1214" s="294"/>
    </row>
    <row r="1215" spans="1:45" ht="15" customHeight="1" outlineLevel="1">
      <c r="A1215" s="521"/>
      <c r="B1215" s="295"/>
      <c r="C1215" s="296"/>
      <c r="D1215" s="296"/>
      <c r="E1215" s="296"/>
      <c r="F1215" s="296"/>
      <c r="G1215" s="296"/>
      <c r="H1215" s="296"/>
      <c r="I1215" s="296"/>
      <c r="J1215" s="747"/>
      <c r="K1215" s="296"/>
      <c r="L1215" s="296"/>
      <c r="M1215" s="296"/>
      <c r="N1215" s="296"/>
      <c r="O1215" s="296"/>
      <c r="P1215" s="296"/>
      <c r="Q1215" s="297"/>
      <c r="R1215" s="296"/>
      <c r="S1215" s="296"/>
      <c r="T1215" s="296"/>
      <c r="U1215" s="296"/>
      <c r="V1215" s="296"/>
      <c r="W1215" s="296"/>
      <c r="X1215" s="296"/>
      <c r="Y1215" s="296"/>
      <c r="Z1215" s="296"/>
      <c r="AA1215" s="296"/>
      <c r="AB1215" s="296"/>
      <c r="AC1215" s="296"/>
      <c r="AD1215" s="296"/>
      <c r="AE1215" s="408"/>
      <c r="AF1215" s="409"/>
      <c r="AG1215" s="409"/>
      <c r="AH1215" s="409"/>
      <c r="AI1215" s="409"/>
      <c r="AJ1215" s="409"/>
      <c r="AK1215" s="409"/>
      <c r="AL1215" s="409"/>
      <c r="AM1215" s="409"/>
      <c r="AN1215" s="409"/>
      <c r="AO1215" s="409"/>
      <c r="AP1215" s="409"/>
      <c r="AQ1215" s="409"/>
      <c r="AR1215" s="409"/>
      <c r="AS1215" s="299"/>
    </row>
    <row r="1216" spans="1:45" ht="15" customHeight="1" outlineLevel="1">
      <c r="A1216" s="521">
        <v>2</v>
      </c>
      <c r="B1216" s="424" t="s">
        <v>96</v>
      </c>
      <c r="C1216" s="288" t="s">
        <v>25</v>
      </c>
      <c r="D1216" s="292"/>
      <c r="E1216" s="292"/>
      <c r="F1216" s="292"/>
      <c r="G1216" s="292"/>
      <c r="H1216" s="292"/>
      <c r="I1216" s="292"/>
      <c r="J1216" s="292"/>
      <c r="K1216" s="292"/>
      <c r="L1216" s="292"/>
      <c r="M1216" s="292"/>
      <c r="N1216" s="292"/>
      <c r="O1216" s="292"/>
      <c r="P1216" s="292"/>
      <c r="Q1216" s="288"/>
      <c r="R1216" s="292"/>
      <c r="S1216" s="292"/>
      <c r="T1216" s="292"/>
      <c r="U1216" s="292"/>
      <c r="V1216" s="292"/>
      <c r="W1216" s="292"/>
      <c r="X1216" s="292"/>
      <c r="Y1216" s="292"/>
      <c r="Z1216" s="292"/>
      <c r="AA1216" s="292"/>
      <c r="AB1216" s="292"/>
      <c r="AC1216" s="292"/>
      <c r="AD1216" s="292"/>
      <c r="AE1216" s="411"/>
      <c r="AF1216" s="411"/>
      <c r="AG1216" s="411"/>
      <c r="AH1216" s="411"/>
      <c r="AI1216" s="411"/>
      <c r="AJ1216" s="411"/>
      <c r="AK1216" s="411"/>
      <c r="AL1216" s="406"/>
      <c r="AM1216" s="406"/>
      <c r="AN1216" s="406"/>
      <c r="AO1216" s="406"/>
      <c r="AP1216" s="406"/>
      <c r="AQ1216" s="406"/>
      <c r="AR1216" s="406"/>
      <c r="AS1216" s="293">
        <f>SUM(AE1216:AR1216)</f>
        <v>0</v>
      </c>
    </row>
    <row r="1217" spans="1:45" ht="15" customHeight="1" outlineLevel="1">
      <c r="A1217" s="521"/>
      <c r="B1217" s="291" t="s">
        <v>726</v>
      </c>
      <c r="C1217" s="288" t="s">
        <v>163</v>
      </c>
      <c r="D1217" s="292"/>
      <c r="E1217" s="292"/>
      <c r="F1217" s="292"/>
      <c r="G1217" s="292"/>
      <c r="H1217" s="292"/>
      <c r="I1217" s="292"/>
      <c r="J1217" s="292"/>
      <c r="K1217" s="292"/>
      <c r="L1217" s="292"/>
      <c r="M1217" s="292"/>
      <c r="N1217" s="292"/>
      <c r="O1217" s="292"/>
      <c r="P1217" s="292"/>
      <c r="Q1217" s="464"/>
      <c r="R1217" s="292"/>
      <c r="S1217" s="292"/>
      <c r="T1217" s="292"/>
      <c r="U1217" s="292"/>
      <c r="V1217" s="292"/>
      <c r="W1217" s="292"/>
      <c r="X1217" s="292"/>
      <c r="Y1217" s="292"/>
      <c r="Z1217" s="292"/>
      <c r="AA1217" s="292"/>
      <c r="AB1217" s="292"/>
      <c r="AC1217" s="292"/>
      <c r="AD1217" s="292"/>
      <c r="AE1217" s="407">
        <f>AE1216</f>
        <v>0</v>
      </c>
      <c r="AF1217" s="407">
        <f t="shared" ref="AF1217:AR1217" si="3493">AF1216</f>
        <v>0</v>
      </c>
      <c r="AG1217" s="407">
        <f t="shared" si="3493"/>
        <v>0</v>
      </c>
      <c r="AH1217" s="407">
        <f t="shared" si="3493"/>
        <v>0</v>
      </c>
      <c r="AI1217" s="407">
        <f t="shared" si="3493"/>
        <v>0</v>
      </c>
      <c r="AJ1217" s="407">
        <f t="shared" si="3493"/>
        <v>0</v>
      </c>
      <c r="AK1217" s="407">
        <f t="shared" si="3493"/>
        <v>0</v>
      </c>
      <c r="AL1217" s="407">
        <f t="shared" si="3493"/>
        <v>0</v>
      </c>
      <c r="AM1217" s="407">
        <f t="shared" si="3493"/>
        <v>0</v>
      </c>
      <c r="AN1217" s="407">
        <f t="shared" si="3493"/>
        <v>0</v>
      </c>
      <c r="AO1217" s="407">
        <f t="shared" si="3493"/>
        <v>0</v>
      </c>
      <c r="AP1217" s="407">
        <f t="shared" si="3493"/>
        <v>0</v>
      </c>
      <c r="AQ1217" s="407">
        <f t="shared" si="3493"/>
        <v>0</v>
      </c>
      <c r="AR1217" s="407">
        <f t="shared" si="3493"/>
        <v>0</v>
      </c>
      <c r="AS1217" s="294"/>
    </row>
    <row r="1218" spans="1:45" ht="15" customHeight="1" outlineLevel="1">
      <c r="A1218" s="521"/>
      <c r="B1218" s="295"/>
      <c r="C1218" s="296"/>
      <c r="D1218" s="301"/>
      <c r="E1218" s="301"/>
      <c r="F1218" s="301"/>
      <c r="G1218" s="301"/>
      <c r="H1218" s="301"/>
      <c r="I1218" s="301"/>
      <c r="J1218" s="301"/>
      <c r="K1218" s="301"/>
      <c r="L1218" s="301"/>
      <c r="M1218" s="301"/>
      <c r="N1218" s="301"/>
      <c r="O1218" s="301"/>
      <c r="P1218" s="301"/>
      <c r="Q1218" s="297"/>
      <c r="R1218" s="301"/>
      <c r="S1218" s="301"/>
      <c r="T1218" s="301"/>
      <c r="U1218" s="301"/>
      <c r="V1218" s="301"/>
      <c r="W1218" s="301"/>
      <c r="X1218" s="301"/>
      <c r="Y1218" s="301"/>
      <c r="Z1218" s="301"/>
      <c r="AA1218" s="301"/>
      <c r="AB1218" s="301"/>
      <c r="AC1218" s="301"/>
      <c r="AD1218" s="301"/>
      <c r="AE1218" s="408"/>
      <c r="AF1218" s="409"/>
      <c r="AG1218" s="409"/>
      <c r="AH1218" s="409"/>
      <c r="AI1218" s="409"/>
      <c r="AJ1218" s="409"/>
      <c r="AK1218" s="409"/>
      <c r="AL1218" s="409"/>
      <c r="AM1218" s="409"/>
      <c r="AN1218" s="409"/>
      <c r="AO1218" s="409"/>
      <c r="AP1218" s="409"/>
      <c r="AQ1218" s="409"/>
      <c r="AR1218" s="409"/>
      <c r="AS1218" s="299"/>
    </row>
    <row r="1219" spans="1:45" ht="15" customHeight="1" outlineLevel="1">
      <c r="A1219" s="521">
        <v>3</v>
      </c>
      <c r="B1219" s="424" t="s">
        <v>97</v>
      </c>
      <c r="C1219" s="288" t="s">
        <v>25</v>
      </c>
      <c r="D1219" s="292"/>
      <c r="E1219" s="292"/>
      <c r="F1219" s="292"/>
      <c r="G1219" s="292"/>
      <c r="H1219" s="292"/>
      <c r="I1219" s="292"/>
      <c r="J1219" s="292"/>
      <c r="K1219" s="292"/>
      <c r="L1219" s="292"/>
      <c r="M1219" s="292"/>
      <c r="N1219" s="292"/>
      <c r="O1219" s="292"/>
      <c r="P1219" s="292"/>
      <c r="Q1219" s="288"/>
      <c r="R1219" s="292"/>
      <c r="S1219" s="292"/>
      <c r="T1219" s="292"/>
      <c r="U1219" s="292"/>
      <c r="V1219" s="292"/>
      <c r="W1219" s="292"/>
      <c r="X1219" s="292"/>
      <c r="Y1219" s="292"/>
      <c r="Z1219" s="292"/>
      <c r="AA1219" s="292"/>
      <c r="AB1219" s="292"/>
      <c r="AC1219" s="292"/>
      <c r="AD1219" s="292"/>
      <c r="AE1219" s="411"/>
      <c r="AF1219" s="411"/>
      <c r="AG1219" s="411"/>
      <c r="AH1219" s="411"/>
      <c r="AI1219" s="411"/>
      <c r="AJ1219" s="411"/>
      <c r="AK1219" s="411"/>
      <c r="AL1219" s="406"/>
      <c r="AM1219" s="406"/>
      <c r="AN1219" s="406"/>
      <c r="AO1219" s="406"/>
      <c r="AP1219" s="406"/>
      <c r="AQ1219" s="406"/>
      <c r="AR1219" s="406"/>
      <c r="AS1219" s="293">
        <f>SUM(AE1219:AR1219)</f>
        <v>0</v>
      </c>
    </row>
    <row r="1220" spans="1:45" ht="15" customHeight="1" outlineLevel="1">
      <c r="A1220" s="521"/>
      <c r="B1220" s="291" t="s">
        <v>726</v>
      </c>
      <c r="C1220" s="288" t="s">
        <v>163</v>
      </c>
      <c r="D1220" s="292"/>
      <c r="E1220" s="292"/>
      <c r="F1220" s="292"/>
      <c r="G1220" s="292"/>
      <c r="H1220" s="292"/>
      <c r="I1220" s="292"/>
      <c r="J1220" s="292"/>
      <c r="K1220" s="292"/>
      <c r="L1220" s="292"/>
      <c r="M1220" s="292"/>
      <c r="N1220" s="292"/>
      <c r="O1220" s="292"/>
      <c r="P1220" s="292"/>
      <c r="Q1220" s="464"/>
      <c r="R1220" s="292"/>
      <c r="S1220" s="292"/>
      <c r="T1220" s="292"/>
      <c r="U1220" s="292"/>
      <c r="V1220" s="292"/>
      <c r="W1220" s="292"/>
      <c r="X1220" s="292"/>
      <c r="Y1220" s="292"/>
      <c r="Z1220" s="292"/>
      <c r="AA1220" s="292"/>
      <c r="AB1220" s="292"/>
      <c r="AC1220" s="292"/>
      <c r="AD1220" s="292"/>
      <c r="AE1220" s="407">
        <f>AE1219</f>
        <v>0</v>
      </c>
      <c r="AF1220" s="407">
        <f t="shared" ref="AF1220:AR1220" si="3494">AF1219</f>
        <v>0</v>
      </c>
      <c r="AG1220" s="407">
        <f t="shared" si="3494"/>
        <v>0</v>
      </c>
      <c r="AH1220" s="407">
        <f t="shared" si="3494"/>
        <v>0</v>
      </c>
      <c r="AI1220" s="407">
        <f t="shared" si="3494"/>
        <v>0</v>
      </c>
      <c r="AJ1220" s="407">
        <f t="shared" si="3494"/>
        <v>0</v>
      </c>
      <c r="AK1220" s="407">
        <f t="shared" si="3494"/>
        <v>0</v>
      </c>
      <c r="AL1220" s="407">
        <f t="shared" si="3494"/>
        <v>0</v>
      </c>
      <c r="AM1220" s="407">
        <f t="shared" si="3494"/>
        <v>0</v>
      </c>
      <c r="AN1220" s="407">
        <f t="shared" si="3494"/>
        <v>0</v>
      </c>
      <c r="AO1220" s="407">
        <f t="shared" si="3494"/>
        <v>0</v>
      </c>
      <c r="AP1220" s="407">
        <f t="shared" si="3494"/>
        <v>0</v>
      </c>
      <c r="AQ1220" s="407">
        <f t="shared" si="3494"/>
        <v>0</v>
      </c>
      <c r="AR1220" s="407">
        <f t="shared" si="3494"/>
        <v>0</v>
      </c>
      <c r="AS1220" s="294"/>
    </row>
    <row r="1221" spans="1:45" ht="15" customHeight="1" outlineLevel="1">
      <c r="A1221" s="521"/>
      <c r="B1221" s="291"/>
      <c r="C1221" s="302"/>
      <c r="D1221" s="288"/>
      <c r="E1221" s="288"/>
      <c r="F1221" s="288"/>
      <c r="G1221" s="288"/>
      <c r="H1221" s="288"/>
      <c r="I1221" s="288"/>
      <c r="J1221" s="288"/>
      <c r="K1221" s="288"/>
      <c r="L1221" s="288"/>
      <c r="M1221" s="288"/>
      <c r="N1221" s="288"/>
      <c r="O1221" s="288"/>
      <c r="P1221" s="288"/>
      <c r="Q1221" s="288"/>
      <c r="R1221" s="288"/>
      <c r="S1221" s="288"/>
      <c r="T1221" s="288"/>
      <c r="U1221" s="288"/>
      <c r="V1221" s="288"/>
      <c r="W1221" s="288"/>
      <c r="X1221" s="288"/>
      <c r="Y1221" s="288"/>
      <c r="Z1221" s="288"/>
      <c r="AA1221" s="288"/>
      <c r="AB1221" s="288"/>
      <c r="AC1221" s="288"/>
      <c r="AD1221" s="288"/>
      <c r="AE1221" s="408"/>
      <c r="AF1221" s="408"/>
      <c r="AG1221" s="408"/>
      <c r="AH1221" s="408"/>
      <c r="AI1221" s="408"/>
      <c r="AJ1221" s="408"/>
      <c r="AK1221" s="408"/>
      <c r="AL1221" s="408"/>
      <c r="AM1221" s="408"/>
      <c r="AN1221" s="408"/>
      <c r="AO1221" s="408"/>
      <c r="AP1221" s="408"/>
      <c r="AQ1221" s="408"/>
      <c r="AR1221" s="408"/>
      <c r="AS1221" s="303"/>
    </row>
    <row r="1222" spans="1:45" ht="15" customHeight="1" outlineLevel="1">
      <c r="A1222" s="521">
        <v>4</v>
      </c>
      <c r="B1222" s="509" t="s">
        <v>655</v>
      </c>
      <c r="C1222" s="288" t="s">
        <v>25</v>
      </c>
      <c r="D1222" s="292"/>
      <c r="E1222" s="292"/>
      <c r="F1222" s="292"/>
      <c r="G1222" s="292"/>
      <c r="H1222" s="292"/>
      <c r="I1222" s="292"/>
      <c r="J1222" s="292"/>
      <c r="K1222" s="292"/>
      <c r="L1222" s="292"/>
      <c r="M1222" s="292"/>
      <c r="N1222" s="292"/>
      <c r="O1222" s="292"/>
      <c r="P1222" s="292"/>
      <c r="Q1222" s="288"/>
      <c r="R1222" s="292"/>
      <c r="S1222" s="292"/>
      <c r="T1222" s="292"/>
      <c r="U1222" s="292"/>
      <c r="V1222" s="292"/>
      <c r="W1222" s="292"/>
      <c r="X1222" s="292"/>
      <c r="Y1222" s="292"/>
      <c r="Z1222" s="292"/>
      <c r="AA1222" s="292"/>
      <c r="AB1222" s="292"/>
      <c r="AC1222" s="292"/>
      <c r="AD1222" s="292"/>
      <c r="AE1222" s="411"/>
      <c r="AF1222" s="411"/>
      <c r="AG1222" s="411"/>
      <c r="AH1222" s="411"/>
      <c r="AI1222" s="411"/>
      <c r="AJ1222" s="411"/>
      <c r="AK1222" s="411"/>
      <c r="AL1222" s="406"/>
      <c r="AM1222" s="406"/>
      <c r="AN1222" s="406"/>
      <c r="AO1222" s="406"/>
      <c r="AP1222" s="406"/>
      <c r="AQ1222" s="406"/>
      <c r="AR1222" s="406"/>
      <c r="AS1222" s="293">
        <f>SUM(AE1222:AR1222)</f>
        <v>0</v>
      </c>
    </row>
    <row r="1223" spans="1:45" ht="15" customHeight="1" outlineLevel="1">
      <c r="A1223" s="521"/>
      <c r="B1223" s="291" t="s">
        <v>726</v>
      </c>
      <c r="C1223" s="288" t="s">
        <v>163</v>
      </c>
      <c r="D1223" s="292"/>
      <c r="E1223" s="292"/>
      <c r="F1223" s="292"/>
      <c r="G1223" s="292"/>
      <c r="H1223" s="292"/>
      <c r="I1223" s="292"/>
      <c r="J1223" s="292"/>
      <c r="K1223" s="292"/>
      <c r="L1223" s="292"/>
      <c r="M1223" s="292"/>
      <c r="N1223" s="292"/>
      <c r="O1223" s="292"/>
      <c r="P1223" s="292"/>
      <c r="Q1223" s="464"/>
      <c r="R1223" s="292"/>
      <c r="S1223" s="292"/>
      <c r="T1223" s="292"/>
      <c r="U1223" s="292"/>
      <c r="V1223" s="292"/>
      <c r="W1223" s="292"/>
      <c r="X1223" s="292"/>
      <c r="Y1223" s="292"/>
      <c r="Z1223" s="292"/>
      <c r="AA1223" s="292"/>
      <c r="AB1223" s="292"/>
      <c r="AC1223" s="292"/>
      <c r="AD1223" s="292"/>
      <c r="AE1223" s="407">
        <f>AE1222</f>
        <v>0</v>
      </c>
      <c r="AF1223" s="407">
        <f t="shared" ref="AF1223:AR1223" si="3495">AF1222</f>
        <v>0</v>
      </c>
      <c r="AG1223" s="407">
        <f t="shared" si="3495"/>
        <v>0</v>
      </c>
      <c r="AH1223" s="407">
        <f t="shared" si="3495"/>
        <v>0</v>
      </c>
      <c r="AI1223" s="407">
        <f t="shared" si="3495"/>
        <v>0</v>
      </c>
      <c r="AJ1223" s="407">
        <f t="shared" si="3495"/>
        <v>0</v>
      </c>
      <c r="AK1223" s="407">
        <f t="shared" si="3495"/>
        <v>0</v>
      </c>
      <c r="AL1223" s="407">
        <f t="shared" si="3495"/>
        <v>0</v>
      </c>
      <c r="AM1223" s="407">
        <f t="shared" si="3495"/>
        <v>0</v>
      </c>
      <c r="AN1223" s="407">
        <f t="shared" si="3495"/>
        <v>0</v>
      </c>
      <c r="AO1223" s="407">
        <f t="shared" si="3495"/>
        <v>0</v>
      </c>
      <c r="AP1223" s="407">
        <f t="shared" si="3495"/>
        <v>0</v>
      </c>
      <c r="AQ1223" s="407">
        <f t="shared" si="3495"/>
        <v>0</v>
      </c>
      <c r="AR1223" s="407">
        <f t="shared" si="3495"/>
        <v>0</v>
      </c>
      <c r="AS1223" s="294"/>
    </row>
    <row r="1224" spans="1:45" ht="15" customHeight="1" outlineLevel="1">
      <c r="A1224" s="521"/>
      <c r="B1224" s="291"/>
      <c r="C1224" s="302"/>
      <c r="D1224" s="301"/>
      <c r="E1224" s="301"/>
      <c r="F1224" s="301"/>
      <c r="G1224" s="301"/>
      <c r="H1224" s="301"/>
      <c r="I1224" s="301"/>
      <c r="J1224" s="301"/>
      <c r="K1224" s="301"/>
      <c r="L1224" s="301"/>
      <c r="M1224" s="301"/>
      <c r="N1224" s="301"/>
      <c r="O1224" s="301"/>
      <c r="P1224" s="301"/>
      <c r="Q1224" s="288"/>
      <c r="R1224" s="301"/>
      <c r="S1224" s="301"/>
      <c r="T1224" s="301"/>
      <c r="U1224" s="301"/>
      <c r="V1224" s="301"/>
      <c r="W1224" s="301"/>
      <c r="X1224" s="301"/>
      <c r="Y1224" s="301"/>
      <c r="Z1224" s="301"/>
      <c r="AA1224" s="301"/>
      <c r="AB1224" s="301"/>
      <c r="AC1224" s="301"/>
      <c r="AD1224" s="301"/>
      <c r="AE1224" s="408"/>
      <c r="AF1224" s="408"/>
      <c r="AG1224" s="408"/>
      <c r="AH1224" s="408"/>
      <c r="AI1224" s="408"/>
      <c r="AJ1224" s="408"/>
      <c r="AK1224" s="408"/>
      <c r="AL1224" s="408"/>
      <c r="AM1224" s="408"/>
      <c r="AN1224" s="408"/>
      <c r="AO1224" s="408"/>
      <c r="AP1224" s="408"/>
      <c r="AQ1224" s="408"/>
      <c r="AR1224" s="408"/>
      <c r="AS1224" s="303"/>
    </row>
    <row r="1225" spans="1:45" ht="15" customHeight="1" outlineLevel="1">
      <c r="A1225" s="521">
        <v>5</v>
      </c>
      <c r="B1225" s="424" t="s">
        <v>98</v>
      </c>
      <c r="C1225" s="288" t="s">
        <v>25</v>
      </c>
      <c r="D1225" s="292"/>
      <c r="E1225" s="292"/>
      <c r="F1225" s="292"/>
      <c r="G1225" s="292"/>
      <c r="H1225" s="292"/>
      <c r="I1225" s="292"/>
      <c r="J1225" s="292"/>
      <c r="K1225" s="292"/>
      <c r="L1225" s="292"/>
      <c r="M1225" s="292"/>
      <c r="N1225" s="292"/>
      <c r="O1225" s="292"/>
      <c r="P1225" s="292"/>
      <c r="Q1225" s="288"/>
      <c r="R1225" s="292"/>
      <c r="S1225" s="292"/>
      <c r="T1225" s="292"/>
      <c r="U1225" s="292"/>
      <c r="V1225" s="292"/>
      <c r="W1225" s="292"/>
      <c r="X1225" s="292"/>
      <c r="Y1225" s="292"/>
      <c r="Z1225" s="292"/>
      <c r="AA1225" s="292"/>
      <c r="AB1225" s="292"/>
      <c r="AC1225" s="292"/>
      <c r="AD1225" s="292"/>
      <c r="AE1225" s="411"/>
      <c r="AF1225" s="411"/>
      <c r="AG1225" s="411"/>
      <c r="AH1225" s="411"/>
      <c r="AI1225" s="411"/>
      <c r="AJ1225" s="411"/>
      <c r="AK1225" s="411"/>
      <c r="AL1225" s="406"/>
      <c r="AM1225" s="406"/>
      <c r="AN1225" s="406"/>
      <c r="AO1225" s="406"/>
      <c r="AP1225" s="406"/>
      <c r="AQ1225" s="406"/>
      <c r="AR1225" s="406"/>
      <c r="AS1225" s="293">
        <f>SUM(AE1225:AR1225)</f>
        <v>0</v>
      </c>
    </row>
    <row r="1226" spans="1:45" ht="15" customHeight="1" outlineLevel="1">
      <c r="A1226" s="521"/>
      <c r="B1226" s="291" t="s">
        <v>726</v>
      </c>
      <c r="C1226" s="288" t="s">
        <v>163</v>
      </c>
      <c r="D1226" s="292"/>
      <c r="E1226" s="292"/>
      <c r="F1226" s="292"/>
      <c r="G1226" s="292"/>
      <c r="H1226" s="292"/>
      <c r="I1226" s="292"/>
      <c r="J1226" s="292"/>
      <c r="K1226" s="292"/>
      <c r="L1226" s="292"/>
      <c r="M1226" s="292"/>
      <c r="N1226" s="292"/>
      <c r="O1226" s="292"/>
      <c r="P1226" s="292"/>
      <c r="Q1226" s="464"/>
      <c r="R1226" s="292"/>
      <c r="S1226" s="292"/>
      <c r="T1226" s="292"/>
      <c r="U1226" s="292"/>
      <c r="V1226" s="292"/>
      <c r="W1226" s="292"/>
      <c r="X1226" s="292"/>
      <c r="Y1226" s="292"/>
      <c r="Z1226" s="292"/>
      <c r="AA1226" s="292"/>
      <c r="AB1226" s="292"/>
      <c r="AC1226" s="292"/>
      <c r="AD1226" s="292"/>
      <c r="AE1226" s="407">
        <f>AE1225</f>
        <v>0</v>
      </c>
      <c r="AF1226" s="407">
        <f t="shared" ref="AF1226:AR1226" si="3496">AF1225</f>
        <v>0</v>
      </c>
      <c r="AG1226" s="407">
        <f t="shared" si="3496"/>
        <v>0</v>
      </c>
      <c r="AH1226" s="407">
        <f t="shared" si="3496"/>
        <v>0</v>
      </c>
      <c r="AI1226" s="407">
        <f t="shared" si="3496"/>
        <v>0</v>
      </c>
      <c r="AJ1226" s="407">
        <f t="shared" si="3496"/>
        <v>0</v>
      </c>
      <c r="AK1226" s="407">
        <f t="shared" si="3496"/>
        <v>0</v>
      </c>
      <c r="AL1226" s="407">
        <f t="shared" si="3496"/>
        <v>0</v>
      </c>
      <c r="AM1226" s="407">
        <f t="shared" si="3496"/>
        <v>0</v>
      </c>
      <c r="AN1226" s="407">
        <f t="shared" si="3496"/>
        <v>0</v>
      </c>
      <c r="AO1226" s="407">
        <f t="shared" si="3496"/>
        <v>0</v>
      </c>
      <c r="AP1226" s="407">
        <f t="shared" si="3496"/>
        <v>0</v>
      </c>
      <c r="AQ1226" s="407">
        <f t="shared" si="3496"/>
        <v>0</v>
      </c>
      <c r="AR1226" s="407">
        <f t="shared" si="3496"/>
        <v>0</v>
      </c>
      <c r="AS1226" s="294"/>
    </row>
    <row r="1227" spans="1:45" ht="15" customHeight="1" outlineLevel="1">
      <c r="A1227" s="521"/>
      <c r="B1227" s="291"/>
      <c r="C1227" s="288"/>
      <c r="D1227" s="288"/>
      <c r="E1227" s="288"/>
      <c r="F1227" s="288"/>
      <c r="G1227" s="288"/>
      <c r="H1227" s="288"/>
      <c r="I1227" s="288"/>
      <c r="J1227" s="288"/>
      <c r="K1227" s="288"/>
      <c r="L1227" s="288"/>
      <c r="M1227" s="288"/>
      <c r="N1227" s="288"/>
      <c r="O1227" s="288"/>
      <c r="P1227" s="288"/>
      <c r="Q1227" s="288"/>
      <c r="R1227" s="288"/>
      <c r="S1227" s="288"/>
      <c r="T1227" s="288"/>
      <c r="U1227" s="288"/>
      <c r="V1227" s="288"/>
      <c r="W1227" s="288"/>
      <c r="X1227" s="288"/>
      <c r="Y1227" s="288"/>
      <c r="Z1227" s="288"/>
      <c r="AA1227" s="288"/>
      <c r="AB1227" s="288"/>
      <c r="AC1227" s="288"/>
      <c r="AD1227" s="288"/>
      <c r="AE1227" s="418"/>
      <c r="AF1227" s="419"/>
      <c r="AG1227" s="419"/>
      <c r="AH1227" s="419"/>
      <c r="AI1227" s="419"/>
      <c r="AJ1227" s="419"/>
      <c r="AK1227" s="419"/>
      <c r="AL1227" s="419"/>
      <c r="AM1227" s="419"/>
      <c r="AN1227" s="419"/>
      <c r="AO1227" s="419"/>
      <c r="AP1227" s="419"/>
      <c r="AQ1227" s="419"/>
      <c r="AR1227" s="419"/>
      <c r="AS1227" s="294"/>
    </row>
    <row r="1228" spans="1:45" ht="15.5" outlineLevel="1">
      <c r="A1228" s="521"/>
      <c r="B1228" s="316" t="s">
        <v>494</v>
      </c>
      <c r="C1228" s="286"/>
      <c r="D1228" s="286"/>
      <c r="E1228" s="286"/>
      <c r="F1228" s="286"/>
      <c r="G1228" s="286"/>
      <c r="H1228" s="286"/>
      <c r="I1228" s="286"/>
      <c r="J1228" s="286"/>
      <c r="K1228" s="286"/>
      <c r="L1228" s="286"/>
      <c r="M1228" s="286"/>
      <c r="N1228" s="286"/>
      <c r="O1228" s="286"/>
      <c r="P1228" s="286"/>
      <c r="Q1228" s="287"/>
      <c r="R1228" s="286"/>
      <c r="S1228" s="286"/>
      <c r="T1228" s="286"/>
      <c r="U1228" s="286"/>
      <c r="V1228" s="286"/>
      <c r="W1228" s="286"/>
      <c r="X1228" s="286"/>
      <c r="Y1228" s="286"/>
      <c r="Z1228" s="286"/>
      <c r="AA1228" s="286"/>
      <c r="AB1228" s="286"/>
      <c r="AC1228" s="286"/>
      <c r="AD1228" s="286"/>
      <c r="AE1228" s="410"/>
      <c r="AF1228" s="410"/>
      <c r="AG1228" s="410"/>
      <c r="AH1228" s="410"/>
      <c r="AI1228" s="410"/>
      <c r="AJ1228" s="410"/>
      <c r="AK1228" s="410"/>
      <c r="AL1228" s="410"/>
      <c r="AM1228" s="410"/>
      <c r="AN1228" s="410"/>
      <c r="AO1228" s="410"/>
      <c r="AP1228" s="410"/>
      <c r="AQ1228" s="410"/>
      <c r="AR1228" s="410"/>
      <c r="AS1228" s="289"/>
    </row>
    <row r="1229" spans="1:45" ht="15" customHeight="1" outlineLevel="1">
      <c r="A1229" s="521">
        <v>6</v>
      </c>
      <c r="B1229" s="424" t="s">
        <v>99</v>
      </c>
      <c r="C1229" s="288" t="s">
        <v>25</v>
      </c>
      <c r="D1229" s="292"/>
      <c r="E1229" s="292"/>
      <c r="F1229" s="292"/>
      <c r="G1229" s="292"/>
      <c r="H1229" s="292"/>
      <c r="I1229" s="292"/>
      <c r="J1229" s="292"/>
      <c r="K1229" s="292"/>
      <c r="L1229" s="292"/>
      <c r="M1229" s="292"/>
      <c r="N1229" s="292"/>
      <c r="O1229" s="292"/>
      <c r="P1229" s="292"/>
      <c r="Q1229" s="292">
        <v>12</v>
      </c>
      <c r="R1229" s="292"/>
      <c r="S1229" s="292"/>
      <c r="T1229" s="292"/>
      <c r="U1229" s="292"/>
      <c r="V1229" s="292"/>
      <c r="W1229" s="292"/>
      <c r="X1229" s="292"/>
      <c r="Y1229" s="292"/>
      <c r="Z1229" s="292"/>
      <c r="AA1229" s="292"/>
      <c r="AB1229" s="292"/>
      <c r="AC1229" s="292"/>
      <c r="AD1229" s="292"/>
      <c r="AE1229" s="411"/>
      <c r="AF1229" s="411"/>
      <c r="AG1229" s="411"/>
      <c r="AH1229" s="411"/>
      <c r="AI1229" s="411"/>
      <c r="AJ1229" s="411"/>
      <c r="AK1229" s="411"/>
      <c r="AL1229" s="411"/>
      <c r="AM1229" s="411"/>
      <c r="AN1229" s="411"/>
      <c r="AO1229" s="411"/>
      <c r="AP1229" s="411"/>
      <c r="AQ1229" s="411"/>
      <c r="AR1229" s="411"/>
      <c r="AS1229" s="293">
        <f>SUM(AE1229:AR1229)</f>
        <v>0</v>
      </c>
    </row>
    <row r="1230" spans="1:45" ht="15" customHeight="1" outlineLevel="1">
      <c r="A1230" s="521"/>
      <c r="B1230" s="291" t="s">
        <v>726</v>
      </c>
      <c r="C1230" s="288" t="s">
        <v>163</v>
      </c>
      <c r="D1230" s="292"/>
      <c r="E1230" s="292"/>
      <c r="F1230" s="292"/>
      <c r="G1230" s="292"/>
      <c r="H1230" s="292"/>
      <c r="I1230" s="292"/>
      <c r="J1230" s="292"/>
      <c r="K1230" s="292"/>
      <c r="L1230" s="292"/>
      <c r="M1230" s="292"/>
      <c r="N1230" s="292"/>
      <c r="O1230" s="292"/>
      <c r="P1230" s="292"/>
      <c r="Q1230" s="292">
        <f>Q1229</f>
        <v>12</v>
      </c>
      <c r="R1230" s="292"/>
      <c r="S1230" s="292"/>
      <c r="T1230" s="292"/>
      <c r="U1230" s="292"/>
      <c r="V1230" s="292"/>
      <c r="W1230" s="292"/>
      <c r="X1230" s="292"/>
      <c r="Y1230" s="292"/>
      <c r="Z1230" s="292"/>
      <c r="AA1230" s="292"/>
      <c r="AB1230" s="292"/>
      <c r="AC1230" s="292"/>
      <c r="AD1230" s="292"/>
      <c r="AE1230" s="407">
        <f>AE1229</f>
        <v>0</v>
      </c>
      <c r="AF1230" s="407">
        <f t="shared" ref="AF1230:AR1230" si="3497">AF1229</f>
        <v>0</v>
      </c>
      <c r="AG1230" s="407">
        <f t="shared" si="3497"/>
        <v>0</v>
      </c>
      <c r="AH1230" s="407">
        <f t="shared" si="3497"/>
        <v>0</v>
      </c>
      <c r="AI1230" s="407">
        <f t="shared" si="3497"/>
        <v>0</v>
      </c>
      <c r="AJ1230" s="407">
        <f t="shared" si="3497"/>
        <v>0</v>
      </c>
      <c r="AK1230" s="407">
        <f t="shared" si="3497"/>
        <v>0</v>
      </c>
      <c r="AL1230" s="407">
        <f t="shared" si="3497"/>
        <v>0</v>
      </c>
      <c r="AM1230" s="407">
        <f t="shared" si="3497"/>
        <v>0</v>
      </c>
      <c r="AN1230" s="407">
        <f t="shared" si="3497"/>
        <v>0</v>
      </c>
      <c r="AO1230" s="407">
        <f t="shared" si="3497"/>
        <v>0</v>
      </c>
      <c r="AP1230" s="407">
        <f t="shared" si="3497"/>
        <v>0</v>
      </c>
      <c r="AQ1230" s="407">
        <f t="shared" si="3497"/>
        <v>0</v>
      </c>
      <c r="AR1230" s="407">
        <f t="shared" si="3497"/>
        <v>0</v>
      </c>
      <c r="AS1230" s="308"/>
    </row>
    <row r="1231" spans="1:45" ht="15" customHeight="1" outlineLevel="1">
      <c r="A1231" s="521"/>
      <c r="B1231" s="307"/>
      <c r="C1231" s="309"/>
      <c r="D1231" s="288"/>
      <c r="E1231" s="288"/>
      <c r="F1231" s="288"/>
      <c r="G1231" s="288"/>
      <c r="H1231" s="288"/>
      <c r="I1231" s="288"/>
      <c r="J1231" s="288"/>
      <c r="K1231" s="288"/>
      <c r="L1231" s="288"/>
      <c r="M1231" s="288"/>
      <c r="N1231" s="288"/>
      <c r="O1231" s="288"/>
      <c r="P1231" s="288"/>
      <c r="Q1231" s="288"/>
      <c r="R1231" s="288"/>
      <c r="S1231" s="288"/>
      <c r="T1231" s="288"/>
      <c r="U1231" s="288"/>
      <c r="V1231" s="288"/>
      <c r="W1231" s="288"/>
      <c r="X1231" s="288"/>
      <c r="Y1231" s="288"/>
      <c r="Z1231" s="288"/>
      <c r="AA1231" s="288"/>
      <c r="AB1231" s="288"/>
      <c r="AC1231" s="288"/>
      <c r="AD1231" s="288"/>
      <c r="AE1231" s="412"/>
      <c r="AF1231" s="412"/>
      <c r="AG1231" s="412"/>
      <c r="AH1231" s="412"/>
      <c r="AI1231" s="412"/>
      <c r="AJ1231" s="412"/>
      <c r="AK1231" s="412"/>
      <c r="AL1231" s="412"/>
      <c r="AM1231" s="412"/>
      <c r="AN1231" s="412"/>
      <c r="AO1231" s="412"/>
      <c r="AP1231" s="412"/>
      <c r="AQ1231" s="412"/>
      <c r="AR1231" s="412"/>
      <c r="AS1231" s="310"/>
    </row>
    <row r="1232" spans="1:45" ht="15" customHeight="1" outlineLevel="1">
      <c r="A1232" s="521">
        <v>7</v>
      </c>
      <c r="B1232" s="424" t="s">
        <v>100</v>
      </c>
      <c r="C1232" s="288" t="s">
        <v>25</v>
      </c>
      <c r="D1232" s="292"/>
      <c r="E1232" s="292"/>
      <c r="F1232" s="292"/>
      <c r="G1232" s="292"/>
      <c r="H1232" s="292"/>
      <c r="I1232" s="292"/>
      <c r="J1232" s="292"/>
      <c r="K1232" s="292"/>
      <c r="L1232" s="292"/>
      <c r="M1232" s="292"/>
      <c r="N1232" s="292"/>
      <c r="O1232" s="292"/>
      <c r="P1232" s="292"/>
      <c r="Q1232" s="292">
        <v>12</v>
      </c>
      <c r="R1232" s="292"/>
      <c r="S1232" s="292"/>
      <c r="T1232" s="292"/>
      <c r="U1232" s="292"/>
      <c r="V1232" s="292"/>
      <c r="W1232" s="292"/>
      <c r="X1232" s="292"/>
      <c r="Y1232" s="292"/>
      <c r="Z1232" s="292"/>
      <c r="AA1232" s="292"/>
      <c r="AB1232" s="292"/>
      <c r="AC1232" s="292"/>
      <c r="AD1232" s="292"/>
      <c r="AE1232" s="411"/>
      <c r="AF1232" s="411"/>
      <c r="AG1232" s="411"/>
      <c r="AH1232" s="411"/>
      <c r="AI1232" s="411"/>
      <c r="AJ1232" s="411"/>
      <c r="AK1232" s="411"/>
      <c r="AL1232" s="411"/>
      <c r="AM1232" s="411"/>
      <c r="AN1232" s="411"/>
      <c r="AO1232" s="411"/>
      <c r="AP1232" s="411"/>
      <c r="AQ1232" s="411"/>
      <c r="AR1232" s="411"/>
      <c r="AS1232" s="293">
        <f>SUM(AE1232:AR1232)</f>
        <v>0</v>
      </c>
    </row>
    <row r="1233" spans="1:45" ht="15" customHeight="1" outlineLevel="1">
      <c r="A1233" s="521"/>
      <c r="B1233" s="291" t="s">
        <v>726</v>
      </c>
      <c r="C1233" s="288" t="s">
        <v>163</v>
      </c>
      <c r="D1233" s="292"/>
      <c r="E1233" s="292"/>
      <c r="F1233" s="292"/>
      <c r="G1233" s="292"/>
      <c r="H1233" s="292"/>
      <c r="I1233" s="292"/>
      <c r="J1233" s="292"/>
      <c r="K1233" s="292"/>
      <c r="L1233" s="292"/>
      <c r="M1233" s="292"/>
      <c r="N1233" s="292"/>
      <c r="O1233" s="292"/>
      <c r="P1233" s="292"/>
      <c r="Q1233" s="292">
        <f>Q1232</f>
        <v>12</v>
      </c>
      <c r="R1233" s="292"/>
      <c r="S1233" s="292"/>
      <c r="T1233" s="292"/>
      <c r="U1233" s="292"/>
      <c r="V1233" s="292"/>
      <c r="W1233" s="292"/>
      <c r="X1233" s="292"/>
      <c r="Y1233" s="292"/>
      <c r="Z1233" s="292"/>
      <c r="AA1233" s="292"/>
      <c r="AB1233" s="292"/>
      <c r="AC1233" s="292"/>
      <c r="AD1233" s="292"/>
      <c r="AE1233" s="407">
        <f>AE1232</f>
        <v>0</v>
      </c>
      <c r="AF1233" s="407">
        <f t="shared" ref="AF1233:AR1233" si="3498">AF1232</f>
        <v>0</v>
      </c>
      <c r="AG1233" s="407">
        <f t="shared" si="3498"/>
        <v>0</v>
      </c>
      <c r="AH1233" s="407">
        <f t="shared" si="3498"/>
        <v>0</v>
      </c>
      <c r="AI1233" s="407">
        <f t="shared" si="3498"/>
        <v>0</v>
      </c>
      <c r="AJ1233" s="407">
        <f t="shared" si="3498"/>
        <v>0</v>
      </c>
      <c r="AK1233" s="407">
        <f t="shared" si="3498"/>
        <v>0</v>
      </c>
      <c r="AL1233" s="407">
        <f t="shared" si="3498"/>
        <v>0</v>
      </c>
      <c r="AM1233" s="407">
        <f t="shared" si="3498"/>
        <v>0</v>
      </c>
      <c r="AN1233" s="407">
        <f t="shared" si="3498"/>
        <v>0</v>
      </c>
      <c r="AO1233" s="407">
        <f t="shared" si="3498"/>
        <v>0</v>
      </c>
      <c r="AP1233" s="407">
        <f t="shared" si="3498"/>
        <v>0</v>
      </c>
      <c r="AQ1233" s="407">
        <f t="shared" si="3498"/>
        <v>0</v>
      </c>
      <c r="AR1233" s="407">
        <f t="shared" si="3498"/>
        <v>0</v>
      </c>
      <c r="AS1233" s="308"/>
    </row>
    <row r="1234" spans="1:45" ht="15" customHeight="1" outlineLevel="1">
      <c r="A1234" s="521"/>
      <c r="B1234" s="311"/>
      <c r="C1234" s="309"/>
      <c r="D1234" s="288"/>
      <c r="E1234" s="288"/>
      <c r="F1234" s="288"/>
      <c r="G1234" s="288"/>
      <c r="H1234" s="288"/>
      <c r="I1234" s="288"/>
      <c r="J1234" s="288"/>
      <c r="K1234" s="288"/>
      <c r="L1234" s="288"/>
      <c r="M1234" s="288"/>
      <c r="N1234" s="288"/>
      <c r="O1234" s="288"/>
      <c r="P1234" s="288"/>
      <c r="Q1234" s="288"/>
      <c r="R1234" s="288"/>
      <c r="S1234" s="288"/>
      <c r="T1234" s="288"/>
      <c r="U1234" s="288"/>
      <c r="V1234" s="288"/>
      <c r="W1234" s="288"/>
      <c r="X1234" s="288"/>
      <c r="Y1234" s="288"/>
      <c r="Z1234" s="288"/>
      <c r="AA1234" s="288"/>
      <c r="AB1234" s="288"/>
      <c r="AC1234" s="288"/>
      <c r="AD1234" s="288"/>
      <c r="AE1234" s="412"/>
      <c r="AF1234" s="413"/>
      <c r="AG1234" s="412"/>
      <c r="AH1234" s="412"/>
      <c r="AI1234" s="412"/>
      <c r="AJ1234" s="412"/>
      <c r="AK1234" s="412"/>
      <c r="AL1234" s="412"/>
      <c r="AM1234" s="412"/>
      <c r="AN1234" s="412"/>
      <c r="AO1234" s="412"/>
      <c r="AP1234" s="412"/>
      <c r="AQ1234" s="412"/>
      <c r="AR1234" s="412"/>
      <c r="AS1234" s="310"/>
    </row>
    <row r="1235" spans="1:45" ht="15" customHeight="1" outlineLevel="1">
      <c r="A1235" s="521">
        <v>8</v>
      </c>
      <c r="B1235" s="424" t="s">
        <v>101</v>
      </c>
      <c r="C1235" s="288" t="s">
        <v>25</v>
      </c>
      <c r="D1235" s="292"/>
      <c r="E1235" s="292"/>
      <c r="F1235" s="292"/>
      <c r="G1235" s="292"/>
      <c r="H1235" s="292"/>
      <c r="I1235" s="292"/>
      <c r="J1235" s="292"/>
      <c r="K1235" s="292"/>
      <c r="L1235" s="292"/>
      <c r="M1235" s="292"/>
      <c r="N1235" s="292"/>
      <c r="O1235" s="292"/>
      <c r="P1235" s="292"/>
      <c r="Q1235" s="292">
        <v>12</v>
      </c>
      <c r="R1235" s="292"/>
      <c r="S1235" s="292"/>
      <c r="T1235" s="292"/>
      <c r="U1235" s="292"/>
      <c r="V1235" s="292"/>
      <c r="W1235" s="292"/>
      <c r="X1235" s="292"/>
      <c r="Y1235" s="292"/>
      <c r="Z1235" s="292"/>
      <c r="AA1235" s="292"/>
      <c r="AB1235" s="292"/>
      <c r="AC1235" s="292"/>
      <c r="AD1235" s="292"/>
      <c r="AE1235" s="411"/>
      <c r="AF1235" s="411"/>
      <c r="AG1235" s="411"/>
      <c r="AH1235" s="411"/>
      <c r="AI1235" s="411"/>
      <c r="AJ1235" s="411"/>
      <c r="AK1235" s="411"/>
      <c r="AL1235" s="411"/>
      <c r="AM1235" s="411"/>
      <c r="AN1235" s="411"/>
      <c r="AO1235" s="411"/>
      <c r="AP1235" s="411"/>
      <c r="AQ1235" s="411"/>
      <c r="AR1235" s="411"/>
      <c r="AS1235" s="293">
        <f>SUM(AE1235:AR1235)</f>
        <v>0</v>
      </c>
    </row>
    <row r="1236" spans="1:45" ht="15" customHeight="1" outlineLevel="1">
      <c r="A1236" s="521"/>
      <c r="B1236" s="291" t="s">
        <v>726</v>
      </c>
      <c r="C1236" s="288" t="s">
        <v>163</v>
      </c>
      <c r="D1236" s="292"/>
      <c r="E1236" s="292"/>
      <c r="F1236" s="292"/>
      <c r="G1236" s="292"/>
      <c r="H1236" s="292"/>
      <c r="I1236" s="292"/>
      <c r="J1236" s="292"/>
      <c r="K1236" s="292"/>
      <c r="L1236" s="292"/>
      <c r="M1236" s="292"/>
      <c r="N1236" s="292"/>
      <c r="O1236" s="292"/>
      <c r="P1236" s="292"/>
      <c r="Q1236" s="292">
        <f>Q1235</f>
        <v>12</v>
      </c>
      <c r="R1236" s="292"/>
      <c r="S1236" s="292"/>
      <c r="T1236" s="292"/>
      <c r="U1236" s="292"/>
      <c r="V1236" s="292"/>
      <c r="W1236" s="292"/>
      <c r="X1236" s="292"/>
      <c r="Y1236" s="292"/>
      <c r="Z1236" s="292"/>
      <c r="AA1236" s="292"/>
      <c r="AB1236" s="292"/>
      <c r="AC1236" s="292"/>
      <c r="AD1236" s="292"/>
      <c r="AE1236" s="407">
        <f>AE1235</f>
        <v>0</v>
      </c>
      <c r="AF1236" s="407">
        <f t="shared" ref="AF1236:AR1236" si="3499">AF1235</f>
        <v>0</v>
      </c>
      <c r="AG1236" s="407">
        <f t="shared" si="3499"/>
        <v>0</v>
      </c>
      <c r="AH1236" s="407">
        <f t="shared" si="3499"/>
        <v>0</v>
      </c>
      <c r="AI1236" s="407">
        <f t="shared" si="3499"/>
        <v>0</v>
      </c>
      <c r="AJ1236" s="407">
        <f t="shared" si="3499"/>
        <v>0</v>
      </c>
      <c r="AK1236" s="407">
        <f t="shared" si="3499"/>
        <v>0</v>
      </c>
      <c r="AL1236" s="407">
        <f t="shared" si="3499"/>
        <v>0</v>
      </c>
      <c r="AM1236" s="407">
        <f t="shared" si="3499"/>
        <v>0</v>
      </c>
      <c r="AN1236" s="407">
        <f t="shared" si="3499"/>
        <v>0</v>
      </c>
      <c r="AO1236" s="407">
        <f t="shared" si="3499"/>
        <v>0</v>
      </c>
      <c r="AP1236" s="407">
        <f t="shared" si="3499"/>
        <v>0</v>
      </c>
      <c r="AQ1236" s="407">
        <f t="shared" si="3499"/>
        <v>0</v>
      </c>
      <c r="AR1236" s="407">
        <f t="shared" si="3499"/>
        <v>0</v>
      </c>
      <c r="AS1236" s="308"/>
    </row>
    <row r="1237" spans="1:45" ht="15" customHeight="1" outlineLevel="1">
      <c r="A1237" s="521"/>
      <c r="B1237" s="311"/>
      <c r="C1237" s="309"/>
      <c r="D1237" s="313"/>
      <c r="E1237" s="313"/>
      <c r="F1237" s="313"/>
      <c r="G1237" s="313"/>
      <c r="H1237" s="313"/>
      <c r="I1237" s="313"/>
      <c r="J1237" s="313"/>
      <c r="K1237" s="313"/>
      <c r="L1237" s="313"/>
      <c r="M1237" s="313"/>
      <c r="N1237" s="313"/>
      <c r="O1237" s="313"/>
      <c r="P1237" s="313"/>
      <c r="Q1237" s="288"/>
      <c r="R1237" s="313"/>
      <c r="S1237" s="313"/>
      <c r="T1237" s="313"/>
      <c r="U1237" s="313"/>
      <c r="V1237" s="313"/>
      <c r="W1237" s="313"/>
      <c r="X1237" s="313"/>
      <c r="Y1237" s="313"/>
      <c r="Z1237" s="313"/>
      <c r="AA1237" s="313"/>
      <c r="AB1237" s="313"/>
      <c r="AC1237" s="313"/>
      <c r="AD1237" s="313"/>
      <c r="AE1237" s="412"/>
      <c r="AF1237" s="413"/>
      <c r="AG1237" s="412"/>
      <c r="AH1237" s="412"/>
      <c r="AI1237" s="412"/>
      <c r="AJ1237" s="412"/>
      <c r="AK1237" s="412"/>
      <c r="AL1237" s="412"/>
      <c r="AM1237" s="412"/>
      <c r="AN1237" s="412"/>
      <c r="AO1237" s="412"/>
      <c r="AP1237" s="412"/>
      <c r="AQ1237" s="412"/>
      <c r="AR1237" s="412"/>
      <c r="AS1237" s="310"/>
    </row>
    <row r="1238" spans="1:45" ht="15" customHeight="1" outlineLevel="1">
      <c r="A1238" s="521">
        <v>9</v>
      </c>
      <c r="B1238" s="424" t="s">
        <v>102</v>
      </c>
      <c r="C1238" s="288" t="s">
        <v>25</v>
      </c>
      <c r="D1238" s="292"/>
      <c r="E1238" s="292"/>
      <c r="F1238" s="292"/>
      <c r="G1238" s="292"/>
      <c r="H1238" s="292"/>
      <c r="I1238" s="292"/>
      <c r="J1238" s="292"/>
      <c r="K1238" s="292"/>
      <c r="L1238" s="292"/>
      <c r="M1238" s="292"/>
      <c r="N1238" s="292"/>
      <c r="O1238" s="292"/>
      <c r="P1238" s="292"/>
      <c r="Q1238" s="292">
        <v>12</v>
      </c>
      <c r="R1238" s="292"/>
      <c r="S1238" s="292"/>
      <c r="T1238" s="292"/>
      <c r="U1238" s="292"/>
      <c r="V1238" s="292"/>
      <c r="W1238" s="292"/>
      <c r="X1238" s="292"/>
      <c r="Y1238" s="292"/>
      <c r="Z1238" s="292"/>
      <c r="AA1238" s="292"/>
      <c r="AB1238" s="292"/>
      <c r="AC1238" s="292"/>
      <c r="AD1238" s="292"/>
      <c r="AE1238" s="411"/>
      <c r="AF1238" s="411"/>
      <c r="AG1238" s="411"/>
      <c r="AH1238" s="411"/>
      <c r="AI1238" s="411"/>
      <c r="AJ1238" s="411"/>
      <c r="AK1238" s="411"/>
      <c r="AL1238" s="411"/>
      <c r="AM1238" s="411"/>
      <c r="AN1238" s="411"/>
      <c r="AO1238" s="411"/>
      <c r="AP1238" s="411"/>
      <c r="AQ1238" s="411"/>
      <c r="AR1238" s="411"/>
      <c r="AS1238" s="293">
        <f>SUM(AE1238:AR1238)</f>
        <v>0</v>
      </c>
    </row>
    <row r="1239" spans="1:45" ht="15" customHeight="1" outlineLevel="1">
      <c r="A1239" s="521"/>
      <c r="B1239" s="291" t="s">
        <v>726</v>
      </c>
      <c r="C1239" s="288" t="s">
        <v>163</v>
      </c>
      <c r="D1239" s="292"/>
      <c r="E1239" s="292"/>
      <c r="F1239" s="292"/>
      <c r="G1239" s="292"/>
      <c r="H1239" s="292"/>
      <c r="I1239" s="292"/>
      <c r="J1239" s="292"/>
      <c r="K1239" s="292"/>
      <c r="L1239" s="292"/>
      <c r="M1239" s="292"/>
      <c r="N1239" s="292"/>
      <c r="O1239" s="292"/>
      <c r="P1239" s="292"/>
      <c r="Q1239" s="292">
        <f>Q1238</f>
        <v>12</v>
      </c>
      <c r="R1239" s="292"/>
      <c r="S1239" s="292"/>
      <c r="T1239" s="292"/>
      <c r="U1239" s="292"/>
      <c r="V1239" s="292"/>
      <c r="W1239" s="292"/>
      <c r="X1239" s="292"/>
      <c r="Y1239" s="292"/>
      <c r="Z1239" s="292"/>
      <c r="AA1239" s="292"/>
      <c r="AB1239" s="292"/>
      <c r="AC1239" s="292"/>
      <c r="AD1239" s="292"/>
      <c r="AE1239" s="407">
        <f>AE1238</f>
        <v>0</v>
      </c>
      <c r="AF1239" s="407">
        <f t="shared" ref="AF1239:AR1239" si="3500">AF1238</f>
        <v>0</v>
      </c>
      <c r="AG1239" s="407">
        <f t="shared" si="3500"/>
        <v>0</v>
      </c>
      <c r="AH1239" s="407">
        <f t="shared" si="3500"/>
        <v>0</v>
      </c>
      <c r="AI1239" s="407">
        <f t="shared" si="3500"/>
        <v>0</v>
      </c>
      <c r="AJ1239" s="407">
        <f t="shared" si="3500"/>
        <v>0</v>
      </c>
      <c r="AK1239" s="407">
        <f t="shared" si="3500"/>
        <v>0</v>
      </c>
      <c r="AL1239" s="407">
        <f t="shared" si="3500"/>
        <v>0</v>
      </c>
      <c r="AM1239" s="407">
        <f t="shared" si="3500"/>
        <v>0</v>
      </c>
      <c r="AN1239" s="407">
        <f t="shared" si="3500"/>
        <v>0</v>
      </c>
      <c r="AO1239" s="407">
        <f t="shared" si="3500"/>
        <v>0</v>
      </c>
      <c r="AP1239" s="407">
        <f t="shared" si="3500"/>
        <v>0</v>
      </c>
      <c r="AQ1239" s="407">
        <f t="shared" si="3500"/>
        <v>0</v>
      </c>
      <c r="AR1239" s="407">
        <f t="shared" si="3500"/>
        <v>0</v>
      </c>
      <c r="AS1239" s="308"/>
    </row>
    <row r="1240" spans="1:45" ht="15" customHeight="1" outlineLevel="1">
      <c r="A1240" s="521"/>
      <c r="B1240" s="311"/>
      <c r="C1240" s="309"/>
      <c r="D1240" s="313"/>
      <c r="E1240" s="313"/>
      <c r="F1240" s="313"/>
      <c r="G1240" s="313"/>
      <c r="H1240" s="313"/>
      <c r="I1240" s="313"/>
      <c r="J1240" s="313"/>
      <c r="K1240" s="313"/>
      <c r="L1240" s="313"/>
      <c r="M1240" s="313"/>
      <c r="N1240" s="313"/>
      <c r="O1240" s="313"/>
      <c r="P1240" s="313"/>
      <c r="Q1240" s="288"/>
      <c r="R1240" s="313"/>
      <c r="S1240" s="313"/>
      <c r="T1240" s="313"/>
      <c r="U1240" s="313"/>
      <c r="V1240" s="313"/>
      <c r="W1240" s="313"/>
      <c r="X1240" s="313"/>
      <c r="Y1240" s="313"/>
      <c r="Z1240" s="313"/>
      <c r="AA1240" s="313"/>
      <c r="AB1240" s="313"/>
      <c r="AC1240" s="313"/>
      <c r="AD1240" s="313"/>
      <c r="AE1240" s="412"/>
      <c r="AF1240" s="412"/>
      <c r="AG1240" s="412"/>
      <c r="AH1240" s="412"/>
      <c r="AI1240" s="412"/>
      <c r="AJ1240" s="412"/>
      <c r="AK1240" s="412"/>
      <c r="AL1240" s="412"/>
      <c r="AM1240" s="412"/>
      <c r="AN1240" s="412"/>
      <c r="AO1240" s="412"/>
      <c r="AP1240" s="412"/>
      <c r="AQ1240" s="412"/>
      <c r="AR1240" s="412"/>
      <c r="AS1240" s="310"/>
    </row>
    <row r="1241" spans="1:45" ht="15" customHeight="1" outlineLevel="1">
      <c r="A1241" s="521">
        <v>10</v>
      </c>
      <c r="B1241" s="424" t="s">
        <v>103</v>
      </c>
      <c r="C1241" s="288" t="s">
        <v>25</v>
      </c>
      <c r="D1241" s="292"/>
      <c r="E1241" s="292"/>
      <c r="F1241" s="292"/>
      <c r="G1241" s="292"/>
      <c r="H1241" s="292"/>
      <c r="I1241" s="292"/>
      <c r="J1241" s="292"/>
      <c r="K1241" s="292"/>
      <c r="L1241" s="292"/>
      <c r="M1241" s="292"/>
      <c r="N1241" s="292"/>
      <c r="O1241" s="292"/>
      <c r="P1241" s="292"/>
      <c r="Q1241" s="292">
        <v>3</v>
      </c>
      <c r="R1241" s="292"/>
      <c r="S1241" s="292"/>
      <c r="T1241" s="292"/>
      <c r="U1241" s="292"/>
      <c r="V1241" s="292"/>
      <c r="W1241" s="292"/>
      <c r="X1241" s="292"/>
      <c r="Y1241" s="292"/>
      <c r="Z1241" s="292"/>
      <c r="AA1241" s="292"/>
      <c r="AB1241" s="292"/>
      <c r="AC1241" s="292"/>
      <c r="AD1241" s="292"/>
      <c r="AE1241" s="411"/>
      <c r="AF1241" s="411"/>
      <c r="AG1241" s="411"/>
      <c r="AH1241" s="411"/>
      <c r="AI1241" s="411"/>
      <c r="AJ1241" s="411"/>
      <c r="AK1241" s="411"/>
      <c r="AL1241" s="411"/>
      <c r="AM1241" s="411"/>
      <c r="AN1241" s="411"/>
      <c r="AO1241" s="411"/>
      <c r="AP1241" s="411"/>
      <c r="AQ1241" s="411"/>
      <c r="AR1241" s="411"/>
      <c r="AS1241" s="293">
        <f>SUM(AE1241:AR1241)</f>
        <v>0</v>
      </c>
    </row>
    <row r="1242" spans="1:45" ht="15" customHeight="1" outlineLevel="1">
      <c r="A1242" s="521"/>
      <c r="B1242" s="291" t="s">
        <v>726</v>
      </c>
      <c r="C1242" s="288" t="s">
        <v>163</v>
      </c>
      <c r="D1242" s="292"/>
      <c r="E1242" s="292"/>
      <c r="F1242" s="292"/>
      <c r="G1242" s="292"/>
      <c r="H1242" s="292"/>
      <c r="I1242" s="292"/>
      <c r="J1242" s="292"/>
      <c r="K1242" s="292"/>
      <c r="L1242" s="292"/>
      <c r="M1242" s="292"/>
      <c r="N1242" s="292"/>
      <c r="O1242" s="292"/>
      <c r="P1242" s="292"/>
      <c r="Q1242" s="292">
        <f>Q1241</f>
        <v>3</v>
      </c>
      <c r="R1242" s="292"/>
      <c r="S1242" s="292"/>
      <c r="T1242" s="292"/>
      <c r="U1242" s="292"/>
      <c r="V1242" s="292"/>
      <c r="W1242" s="292"/>
      <c r="X1242" s="292"/>
      <c r="Y1242" s="292"/>
      <c r="Z1242" s="292"/>
      <c r="AA1242" s="292"/>
      <c r="AB1242" s="292"/>
      <c r="AC1242" s="292"/>
      <c r="AD1242" s="292"/>
      <c r="AE1242" s="407">
        <f>AE1241</f>
        <v>0</v>
      </c>
      <c r="AF1242" s="407">
        <f t="shared" ref="AF1242:AR1242" si="3501">AF1241</f>
        <v>0</v>
      </c>
      <c r="AG1242" s="407">
        <f t="shared" si="3501"/>
        <v>0</v>
      </c>
      <c r="AH1242" s="407">
        <f t="shared" si="3501"/>
        <v>0</v>
      </c>
      <c r="AI1242" s="407">
        <f t="shared" si="3501"/>
        <v>0</v>
      </c>
      <c r="AJ1242" s="407">
        <f t="shared" si="3501"/>
        <v>0</v>
      </c>
      <c r="AK1242" s="407">
        <f t="shared" si="3501"/>
        <v>0</v>
      </c>
      <c r="AL1242" s="407">
        <f t="shared" si="3501"/>
        <v>0</v>
      </c>
      <c r="AM1242" s="407">
        <f t="shared" si="3501"/>
        <v>0</v>
      </c>
      <c r="AN1242" s="407">
        <f t="shared" si="3501"/>
        <v>0</v>
      </c>
      <c r="AO1242" s="407">
        <f t="shared" si="3501"/>
        <v>0</v>
      </c>
      <c r="AP1242" s="407">
        <f t="shared" si="3501"/>
        <v>0</v>
      </c>
      <c r="AQ1242" s="407">
        <f t="shared" si="3501"/>
        <v>0</v>
      </c>
      <c r="AR1242" s="407">
        <f t="shared" si="3501"/>
        <v>0</v>
      </c>
      <c r="AS1242" s="308"/>
    </row>
    <row r="1243" spans="1:45" ht="15" customHeight="1" outlineLevel="1">
      <c r="A1243" s="521"/>
      <c r="B1243" s="311"/>
      <c r="C1243" s="309"/>
      <c r="D1243" s="313"/>
      <c r="E1243" s="313"/>
      <c r="F1243" s="313"/>
      <c r="G1243" s="313"/>
      <c r="H1243" s="313"/>
      <c r="I1243" s="313"/>
      <c r="J1243" s="313"/>
      <c r="K1243" s="313"/>
      <c r="L1243" s="313"/>
      <c r="M1243" s="313"/>
      <c r="N1243" s="313"/>
      <c r="O1243" s="313"/>
      <c r="P1243" s="313"/>
      <c r="Q1243" s="288"/>
      <c r="R1243" s="313"/>
      <c r="S1243" s="313"/>
      <c r="T1243" s="313"/>
      <c r="U1243" s="313"/>
      <c r="V1243" s="313"/>
      <c r="W1243" s="313"/>
      <c r="X1243" s="313"/>
      <c r="Y1243" s="313"/>
      <c r="Z1243" s="313"/>
      <c r="AA1243" s="313"/>
      <c r="AB1243" s="313"/>
      <c r="AC1243" s="313"/>
      <c r="AD1243" s="313"/>
      <c r="AE1243" s="412"/>
      <c r="AF1243" s="413"/>
      <c r="AG1243" s="412"/>
      <c r="AH1243" s="412"/>
      <c r="AI1243" s="412"/>
      <c r="AJ1243" s="412"/>
      <c r="AK1243" s="412"/>
      <c r="AL1243" s="412"/>
      <c r="AM1243" s="412"/>
      <c r="AN1243" s="412"/>
      <c r="AO1243" s="412"/>
      <c r="AP1243" s="412"/>
      <c r="AQ1243" s="412"/>
      <c r="AR1243" s="412"/>
      <c r="AS1243" s="310"/>
    </row>
    <row r="1244" spans="1:45" ht="15" customHeight="1" outlineLevel="1">
      <c r="A1244" s="521"/>
      <c r="B1244" s="285" t="s">
        <v>10</v>
      </c>
      <c r="C1244" s="286"/>
      <c r="D1244" s="286"/>
      <c r="E1244" s="286"/>
      <c r="F1244" s="286"/>
      <c r="G1244" s="286"/>
      <c r="H1244" s="286"/>
      <c r="I1244" s="286"/>
      <c r="J1244" s="286"/>
      <c r="K1244" s="286"/>
      <c r="L1244" s="286"/>
      <c r="M1244" s="286"/>
      <c r="N1244" s="286"/>
      <c r="O1244" s="286"/>
      <c r="P1244" s="286"/>
      <c r="Q1244" s="287"/>
      <c r="R1244" s="286"/>
      <c r="S1244" s="286"/>
      <c r="T1244" s="286"/>
      <c r="U1244" s="286"/>
      <c r="V1244" s="286"/>
      <c r="W1244" s="286"/>
      <c r="X1244" s="286"/>
      <c r="Y1244" s="286"/>
      <c r="Z1244" s="286"/>
      <c r="AA1244" s="286"/>
      <c r="AB1244" s="286"/>
      <c r="AC1244" s="286"/>
      <c r="AD1244" s="286"/>
      <c r="AE1244" s="410"/>
      <c r="AF1244" s="410"/>
      <c r="AG1244" s="410"/>
      <c r="AH1244" s="410"/>
      <c r="AI1244" s="410"/>
      <c r="AJ1244" s="410"/>
      <c r="AK1244" s="410"/>
      <c r="AL1244" s="410"/>
      <c r="AM1244" s="410"/>
      <c r="AN1244" s="410"/>
      <c r="AO1244" s="410"/>
      <c r="AP1244" s="410"/>
      <c r="AQ1244" s="410"/>
      <c r="AR1244" s="410"/>
      <c r="AS1244" s="289"/>
    </row>
    <row r="1245" spans="1:45" ht="15" customHeight="1" outlineLevel="1">
      <c r="A1245" s="521">
        <v>11</v>
      </c>
      <c r="B1245" s="424" t="s">
        <v>104</v>
      </c>
      <c r="C1245" s="288" t="s">
        <v>25</v>
      </c>
      <c r="D1245" s="292"/>
      <c r="E1245" s="292"/>
      <c r="F1245" s="292"/>
      <c r="G1245" s="292"/>
      <c r="H1245" s="292"/>
      <c r="I1245" s="292"/>
      <c r="J1245" s="292"/>
      <c r="K1245" s="292"/>
      <c r="L1245" s="292"/>
      <c r="M1245" s="292"/>
      <c r="N1245" s="292"/>
      <c r="O1245" s="292"/>
      <c r="P1245" s="292"/>
      <c r="Q1245" s="292">
        <v>12</v>
      </c>
      <c r="R1245" s="292"/>
      <c r="S1245" s="292"/>
      <c r="T1245" s="292"/>
      <c r="U1245" s="292"/>
      <c r="V1245" s="292"/>
      <c r="W1245" s="292"/>
      <c r="X1245" s="292"/>
      <c r="Y1245" s="292"/>
      <c r="Z1245" s="292"/>
      <c r="AA1245" s="292"/>
      <c r="AB1245" s="292"/>
      <c r="AC1245" s="292"/>
      <c r="AD1245" s="292"/>
      <c r="AE1245" s="422"/>
      <c r="AF1245" s="411"/>
      <c r="AG1245" s="411"/>
      <c r="AH1245" s="411"/>
      <c r="AI1245" s="411"/>
      <c r="AJ1245" s="411"/>
      <c r="AK1245" s="411"/>
      <c r="AL1245" s="411"/>
      <c r="AM1245" s="411"/>
      <c r="AN1245" s="411"/>
      <c r="AO1245" s="411"/>
      <c r="AP1245" s="411"/>
      <c r="AQ1245" s="411"/>
      <c r="AR1245" s="411"/>
      <c r="AS1245" s="293">
        <f>SUM(AE1245:AR1245)</f>
        <v>0</v>
      </c>
    </row>
    <row r="1246" spans="1:45" ht="15" customHeight="1" outlineLevel="1">
      <c r="A1246" s="521"/>
      <c r="B1246" s="291" t="s">
        <v>726</v>
      </c>
      <c r="C1246" s="288" t="s">
        <v>163</v>
      </c>
      <c r="D1246" s="292"/>
      <c r="E1246" s="292"/>
      <c r="F1246" s="292"/>
      <c r="G1246" s="292"/>
      <c r="H1246" s="292"/>
      <c r="I1246" s="292"/>
      <c r="J1246" s="292"/>
      <c r="K1246" s="292"/>
      <c r="L1246" s="292"/>
      <c r="M1246" s="292"/>
      <c r="N1246" s="292"/>
      <c r="O1246" s="292"/>
      <c r="P1246" s="292"/>
      <c r="Q1246" s="292">
        <f>Q1245</f>
        <v>12</v>
      </c>
      <c r="R1246" s="292"/>
      <c r="S1246" s="292"/>
      <c r="T1246" s="292"/>
      <c r="U1246" s="292"/>
      <c r="V1246" s="292"/>
      <c r="W1246" s="292"/>
      <c r="X1246" s="292"/>
      <c r="Y1246" s="292"/>
      <c r="Z1246" s="292"/>
      <c r="AA1246" s="292"/>
      <c r="AB1246" s="292"/>
      <c r="AC1246" s="292"/>
      <c r="AD1246" s="292"/>
      <c r="AE1246" s="407">
        <f>AE1245</f>
        <v>0</v>
      </c>
      <c r="AF1246" s="407">
        <f t="shared" ref="AF1246:AR1246" si="3502">AF1245</f>
        <v>0</v>
      </c>
      <c r="AG1246" s="407">
        <f t="shared" si="3502"/>
        <v>0</v>
      </c>
      <c r="AH1246" s="407">
        <f t="shared" si="3502"/>
        <v>0</v>
      </c>
      <c r="AI1246" s="407">
        <f t="shared" si="3502"/>
        <v>0</v>
      </c>
      <c r="AJ1246" s="407">
        <f t="shared" si="3502"/>
        <v>0</v>
      </c>
      <c r="AK1246" s="407">
        <f t="shared" si="3502"/>
        <v>0</v>
      </c>
      <c r="AL1246" s="407">
        <f t="shared" si="3502"/>
        <v>0</v>
      </c>
      <c r="AM1246" s="407">
        <f t="shared" si="3502"/>
        <v>0</v>
      </c>
      <c r="AN1246" s="407">
        <f t="shared" si="3502"/>
        <v>0</v>
      </c>
      <c r="AO1246" s="407">
        <f t="shared" si="3502"/>
        <v>0</v>
      </c>
      <c r="AP1246" s="407">
        <f t="shared" si="3502"/>
        <v>0</v>
      </c>
      <c r="AQ1246" s="407">
        <f t="shared" si="3502"/>
        <v>0</v>
      </c>
      <c r="AR1246" s="407">
        <f t="shared" si="3502"/>
        <v>0</v>
      </c>
      <c r="AS1246" s="294"/>
    </row>
    <row r="1247" spans="1:45" ht="15" customHeight="1" outlineLevel="1">
      <c r="A1247" s="521"/>
      <c r="B1247" s="312"/>
      <c r="C1247" s="302"/>
      <c r="D1247" s="288"/>
      <c r="E1247" s="288"/>
      <c r="F1247" s="288"/>
      <c r="G1247" s="288"/>
      <c r="H1247" s="288"/>
      <c r="I1247" s="288"/>
      <c r="J1247" s="288"/>
      <c r="K1247" s="288"/>
      <c r="L1247" s="288"/>
      <c r="M1247" s="288"/>
      <c r="N1247" s="288"/>
      <c r="O1247" s="288"/>
      <c r="P1247" s="288"/>
      <c r="Q1247" s="288"/>
      <c r="R1247" s="288"/>
      <c r="S1247" s="288"/>
      <c r="T1247" s="288"/>
      <c r="U1247" s="288"/>
      <c r="V1247" s="288"/>
      <c r="W1247" s="288"/>
      <c r="X1247" s="288"/>
      <c r="Y1247" s="288"/>
      <c r="Z1247" s="288"/>
      <c r="AA1247" s="288"/>
      <c r="AB1247" s="288"/>
      <c r="AC1247" s="288"/>
      <c r="AD1247" s="288"/>
      <c r="AE1247" s="408"/>
      <c r="AF1247" s="417"/>
      <c r="AG1247" s="417"/>
      <c r="AH1247" s="417"/>
      <c r="AI1247" s="417"/>
      <c r="AJ1247" s="417"/>
      <c r="AK1247" s="417"/>
      <c r="AL1247" s="417"/>
      <c r="AM1247" s="417"/>
      <c r="AN1247" s="417"/>
      <c r="AO1247" s="417"/>
      <c r="AP1247" s="417"/>
      <c r="AQ1247" s="417"/>
      <c r="AR1247" s="417"/>
      <c r="AS1247" s="303"/>
    </row>
    <row r="1248" spans="1:45" ht="28.5" customHeight="1" outlineLevel="1">
      <c r="A1248" s="521">
        <v>12</v>
      </c>
      <c r="B1248" s="424" t="s">
        <v>105</v>
      </c>
      <c r="C1248" s="288" t="s">
        <v>25</v>
      </c>
      <c r="D1248" s="292"/>
      <c r="E1248" s="292"/>
      <c r="F1248" s="292"/>
      <c r="G1248" s="292"/>
      <c r="H1248" s="292"/>
      <c r="I1248" s="292"/>
      <c r="J1248" s="292"/>
      <c r="K1248" s="292"/>
      <c r="L1248" s="292"/>
      <c r="M1248" s="292"/>
      <c r="N1248" s="292"/>
      <c r="O1248" s="292"/>
      <c r="P1248" s="292"/>
      <c r="Q1248" s="292">
        <v>12</v>
      </c>
      <c r="R1248" s="292"/>
      <c r="S1248" s="292"/>
      <c r="T1248" s="292"/>
      <c r="U1248" s="292"/>
      <c r="V1248" s="292"/>
      <c r="W1248" s="292"/>
      <c r="X1248" s="292"/>
      <c r="Y1248" s="292"/>
      <c r="Z1248" s="292"/>
      <c r="AA1248" s="292"/>
      <c r="AB1248" s="292"/>
      <c r="AC1248" s="292"/>
      <c r="AD1248" s="292"/>
      <c r="AE1248" s="406"/>
      <c r="AF1248" s="411"/>
      <c r="AG1248" s="411"/>
      <c r="AH1248" s="411"/>
      <c r="AI1248" s="411"/>
      <c r="AJ1248" s="411"/>
      <c r="AK1248" s="411"/>
      <c r="AL1248" s="411"/>
      <c r="AM1248" s="411"/>
      <c r="AN1248" s="411"/>
      <c r="AO1248" s="411"/>
      <c r="AP1248" s="411"/>
      <c r="AQ1248" s="411"/>
      <c r="AR1248" s="411"/>
      <c r="AS1248" s="293">
        <f>SUM(AE1248:AR1248)</f>
        <v>0</v>
      </c>
    </row>
    <row r="1249" spans="1:46" ht="15" customHeight="1" outlineLevel="1">
      <c r="A1249" s="521"/>
      <c r="B1249" s="291" t="s">
        <v>726</v>
      </c>
      <c r="C1249" s="288" t="s">
        <v>163</v>
      </c>
      <c r="D1249" s="292"/>
      <c r="E1249" s="292"/>
      <c r="F1249" s="292"/>
      <c r="G1249" s="292"/>
      <c r="H1249" s="292"/>
      <c r="I1249" s="292"/>
      <c r="J1249" s="292"/>
      <c r="K1249" s="292"/>
      <c r="L1249" s="292"/>
      <c r="M1249" s="292"/>
      <c r="N1249" s="292"/>
      <c r="O1249" s="292"/>
      <c r="P1249" s="292"/>
      <c r="Q1249" s="292">
        <f>Q1248</f>
        <v>12</v>
      </c>
      <c r="R1249" s="292"/>
      <c r="S1249" s="292"/>
      <c r="T1249" s="292"/>
      <c r="U1249" s="292"/>
      <c r="V1249" s="292"/>
      <c r="W1249" s="292"/>
      <c r="X1249" s="292"/>
      <c r="Y1249" s="292"/>
      <c r="Z1249" s="292"/>
      <c r="AA1249" s="292"/>
      <c r="AB1249" s="292"/>
      <c r="AC1249" s="292"/>
      <c r="AD1249" s="292"/>
      <c r="AE1249" s="407">
        <f>AE1248</f>
        <v>0</v>
      </c>
      <c r="AF1249" s="407">
        <f t="shared" ref="AF1249:AR1249" si="3503">AF1248</f>
        <v>0</v>
      </c>
      <c r="AG1249" s="407">
        <f t="shared" si="3503"/>
        <v>0</v>
      </c>
      <c r="AH1249" s="407">
        <f t="shared" si="3503"/>
        <v>0</v>
      </c>
      <c r="AI1249" s="407">
        <f t="shared" si="3503"/>
        <v>0</v>
      </c>
      <c r="AJ1249" s="407">
        <f t="shared" si="3503"/>
        <v>0</v>
      </c>
      <c r="AK1249" s="407">
        <f t="shared" si="3503"/>
        <v>0</v>
      </c>
      <c r="AL1249" s="407">
        <f t="shared" si="3503"/>
        <v>0</v>
      </c>
      <c r="AM1249" s="407">
        <f t="shared" si="3503"/>
        <v>0</v>
      </c>
      <c r="AN1249" s="407">
        <f t="shared" si="3503"/>
        <v>0</v>
      </c>
      <c r="AO1249" s="407">
        <f t="shared" si="3503"/>
        <v>0</v>
      </c>
      <c r="AP1249" s="407">
        <f t="shared" si="3503"/>
        <v>0</v>
      </c>
      <c r="AQ1249" s="407">
        <f t="shared" si="3503"/>
        <v>0</v>
      </c>
      <c r="AR1249" s="407">
        <f t="shared" si="3503"/>
        <v>0</v>
      </c>
      <c r="AS1249" s="294"/>
    </row>
    <row r="1250" spans="1:46" ht="15" customHeight="1" outlineLevel="1">
      <c r="A1250" s="521"/>
      <c r="B1250" s="312"/>
      <c r="C1250" s="302"/>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418"/>
      <c r="AF1250" s="418"/>
      <c r="AG1250" s="408"/>
      <c r="AH1250" s="408"/>
      <c r="AI1250" s="408"/>
      <c r="AJ1250" s="408"/>
      <c r="AK1250" s="408"/>
      <c r="AL1250" s="408"/>
      <c r="AM1250" s="408"/>
      <c r="AN1250" s="408"/>
      <c r="AO1250" s="408"/>
      <c r="AP1250" s="408"/>
      <c r="AQ1250" s="408"/>
      <c r="AR1250" s="408"/>
      <c r="AS1250" s="303"/>
    </row>
    <row r="1251" spans="1:46" ht="15" customHeight="1" outlineLevel="1">
      <c r="A1251" s="521">
        <v>13</v>
      </c>
      <c r="B1251" s="424" t="s">
        <v>106</v>
      </c>
      <c r="C1251" s="288" t="s">
        <v>25</v>
      </c>
      <c r="D1251" s="292"/>
      <c r="E1251" s="292"/>
      <c r="F1251" s="292"/>
      <c r="G1251" s="292"/>
      <c r="H1251" s="292"/>
      <c r="I1251" s="292"/>
      <c r="J1251" s="292"/>
      <c r="K1251" s="292"/>
      <c r="L1251" s="292"/>
      <c r="M1251" s="292"/>
      <c r="N1251" s="292"/>
      <c r="O1251" s="292"/>
      <c r="P1251" s="292"/>
      <c r="Q1251" s="292">
        <v>12</v>
      </c>
      <c r="R1251" s="292"/>
      <c r="S1251" s="292"/>
      <c r="T1251" s="292"/>
      <c r="U1251" s="292"/>
      <c r="V1251" s="292"/>
      <c r="W1251" s="292"/>
      <c r="X1251" s="292"/>
      <c r="Y1251" s="292"/>
      <c r="Z1251" s="292"/>
      <c r="AA1251" s="292"/>
      <c r="AB1251" s="292"/>
      <c r="AC1251" s="292"/>
      <c r="AD1251" s="292"/>
      <c r="AE1251" s="406"/>
      <c r="AF1251" s="411"/>
      <c r="AG1251" s="411"/>
      <c r="AH1251" s="411"/>
      <c r="AI1251" s="411"/>
      <c r="AJ1251" s="411"/>
      <c r="AK1251" s="411"/>
      <c r="AL1251" s="411"/>
      <c r="AM1251" s="411"/>
      <c r="AN1251" s="411"/>
      <c r="AO1251" s="411"/>
      <c r="AP1251" s="411"/>
      <c r="AQ1251" s="411"/>
      <c r="AR1251" s="411"/>
      <c r="AS1251" s="293">
        <f>SUM(AE1251:AR1251)</f>
        <v>0</v>
      </c>
    </row>
    <row r="1252" spans="1:46" ht="15" customHeight="1" outlineLevel="1">
      <c r="A1252" s="521"/>
      <c r="B1252" s="291" t="s">
        <v>726</v>
      </c>
      <c r="C1252" s="288" t="s">
        <v>163</v>
      </c>
      <c r="D1252" s="292"/>
      <c r="E1252" s="292"/>
      <c r="F1252" s="292"/>
      <c r="G1252" s="292"/>
      <c r="H1252" s="292"/>
      <c r="I1252" s="292"/>
      <c r="J1252" s="292"/>
      <c r="K1252" s="292"/>
      <c r="L1252" s="292"/>
      <c r="M1252" s="292"/>
      <c r="N1252" s="292"/>
      <c r="O1252" s="292"/>
      <c r="P1252" s="292"/>
      <c r="Q1252" s="292">
        <f>Q1251</f>
        <v>12</v>
      </c>
      <c r="R1252" s="292"/>
      <c r="S1252" s="292"/>
      <c r="T1252" s="292"/>
      <c r="U1252" s="292"/>
      <c r="V1252" s="292"/>
      <c r="W1252" s="292"/>
      <c r="X1252" s="292"/>
      <c r="Y1252" s="292"/>
      <c r="Z1252" s="292"/>
      <c r="AA1252" s="292"/>
      <c r="AB1252" s="292"/>
      <c r="AC1252" s="292"/>
      <c r="AD1252" s="292"/>
      <c r="AE1252" s="407">
        <f>AE1251</f>
        <v>0</v>
      </c>
      <c r="AF1252" s="407">
        <f t="shared" ref="AF1252:AR1252" si="3504">AF1251</f>
        <v>0</v>
      </c>
      <c r="AG1252" s="407">
        <f t="shared" si="3504"/>
        <v>0</v>
      </c>
      <c r="AH1252" s="407">
        <f t="shared" si="3504"/>
        <v>0</v>
      </c>
      <c r="AI1252" s="407">
        <f t="shared" si="3504"/>
        <v>0</v>
      </c>
      <c r="AJ1252" s="407">
        <f t="shared" si="3504"/>
        <v>0</v>
      </c>
      <c r="AK1252" s="407">
        <f t="shared" si="3504"/>
        <v>0</v>
      </c>
      <c r="AL1252" s="407">
        <f t="shared" si="3504"/>
        <v>0</v>
      </c>
      <c r="AM1252" s="407">
        <f t="shared" si="3504"/>
        <v>0</v>
      </c>
      <c r="AN1252" s="407">
        <f t="shared" si="3504"/>
        <v>0</v>
      </c>
      <c r="AO1252" s="407">
        <f t="shared" si="3504"/>
        <v>0</v>
      </c>
      <c r="AP1252" s="407">
        <f t="shared" si="3504"/>
        <v>0</v>
      </c>
      <c r="AQ1252" s="407">
        <f t="shared" si="3504"/>
        <v>0</v>
      </c>
      <c r="AR1252" s="407">
        <f t="shared" si="3504"/>
        <v>0</v>
      </c>
      <c r="AS1252" s="303"/>
    </row>
    <row r="1253" spans="1:46" ht="15" customHeight="1" outlineLevel="1">
      <c r="A1253" s="521"/>
      <c r="B1253" s="312"/>
      <c r="C1253" s="302"/>
      <c r="D1253" s="288"/>
      <c r="E1253" s="288"/>
      <c r="F1253" s="288"/>
      <c r="G1253" s="288"/>
      <c r="H1253" s="288"/>
      <c r="I1253" s="288"/>
      <c r="J1253" s="288"/>
      <c r="K1253" s="288"/>
      <c r="L1253" s="288"/>
      <c r="M1253" s="288"/>
      <c r="N1253" s="288"/>
      <c r="O1253" s="288"/>
      <c r="P1253" s="288"/>
      <c r="Q1253" s="288"/>
      <c r="R1253" s="288"/>
      <c r="S1253" s="288"/>
      <c r="T1253" s="288"/>
      <c r="U1253" s="288"/>
      <c r="V1253" s="288"/>
      <c r="W1253" s="288"/>
      <c r="X1253" s="288"/>
      <c r="Y1253" s="288"/>
      <c r="Z1253" s="288"/>
      <c r="AA1253" s="288"/>
      <c r="AB1253" s="288"/>
      <c r="AC1253" s="288"/>
      <c r="AD1253" s="288"/>
      <c r="AE1253" s="408"/>
      <c r="AF1253" s="408"/>
      <c r="AG1253" s="408"/>
      <c r="AH1253" s="408"/>
      <c r="AI1253" s="408"/>
      <c r="AJ1253" s="408"/>
      <c r="AK1253" s="408"/>
      <c r="AL1253" s="408"/>
      <c r="AM1253" s="408"/>
      <c r="AN1253" s="408"/>
      <c r="AO1253" s="408"/>
      <c r="AP1253" s="408"/>
      <c r="AQ1253" s="408"/>
      <c r="AR1253" s="408"/>
      <c r="AS1253" s="303"/>
    </row>
    <row r="1254" spans="1:46" ht="15" customHeight="1" outlineLevel="1">
      <c r="A1254" s="521"/>
      <c r="B1254" s="285" t="s">
        <v>107</v>
      </c>
      <c r="C1254" s="286"/>
      <c r="D1254" s="287"/>
      <c r="E1254" s="287"/>
      <c r="F1254" s="287"/>
      <c r="G1254" s="287"/>
      <c r="H1254" s="287"/>
      <c r="I1254" s="287"/>
      <c r="J1254" s="287"/>
      <c r="K1254" s="287"/>
      <c r="L1254" s="287"/>
      <c r="M1254" s="287"/>
      <c r="N1254" s="287"/>
      <c r="O1254" s="287"/>
      <c r="P1254" s="287"/>
      <c r="Q1254" s="287"/>
      <c r="R1254" s="287"/>
      <c r="S1254" s="286"/>
      <c r="T1254" s="286"/>
      <c r="U1254" s="286"/>
      <c r="V1254" s="286"/>
      <c r="W1254" s="286"/>
      <c r="X1254" s="286"/>
      <c r="Y1254" s="286"/>
      <c r="Z1254" s="286"/>
      <c r="AA1254" s="286"/>
      <c r="AB1254" s="286"/>
      <c r="AC1254" s="286"/>
      <c r="AD1254" s="286"/>
      <c r="AE1254" s="410"/>
      <c r="AF1254" s="410"/>
      <c r="AG1254" s="410"/>
      <c r="AH1254" s="410"/>
      <c r="AI1254" s="410"/>
      <c r="AJ1254" s="410"/>
      <c r="AK1254" s="410"/>
      <c r="AL1254" s="410"/>
      <c r="AM1254" s="410"/>
      <c r="AN1254" s="410"/>
      <c r="AO1254" s="410"/>
      <c r="AP1254" s="410"/>
      <c r="AQ1254" s="410"/>
      <c r="AR1254" s="410"/>
      <c r="AS1254" s="289"/>
    </row>
    <row r="1255" spans="1:46" ht="15" customHeight="1" outlineLevel="1">
      <c r="A1255" s="521">
        <v>14</v>
      </c>
      <c r="B1255" s="312" t="s">
        <v>108</v>
      </c>
      <c r="C1255" s="288" t="s">
        <v>25</v>
      </c>
      <c r="D1255" s="292"/>
      <c r="E1255" s="292"/>
      <c r="F1255" s="292"/>
      <c r="G1255" s="292"/>
      <c r="H1255" s="292"/>
      <c r="I1255" s="292"/>
      <c r="J1255" s="292"/>
      <c r="K1255" s="292"/>
      <c r="L1255" s="292"/>
      <c r="M1255" s="292"/>
      <c r="N1255" s="292"/>
      <c r="O1255" s="292"/>
      <c r="P1255" s="292"/>
      <c r="Q1255" s="292">
        <v>12</v>
      </c>
      <c r="R1255" s="292"/>
      <c r="S1255" s="292"/>
      <c r="T1255" s="292"/>
      <c r="U1255" s="292"/>
      <c r="V1255" s="292"/>
      <c r="W1255" s="292"/>
      <c r="X1255" s="292"/>
      <c r="Y1255" s="292"/>
      <c r="Z1255" s="292"/>
      <c r="AA1255" s="292"/>
      <c r="AB1255" s="292"/>
      <c r="AC1255" s="292"/>
      <c r="AD1255" s="292"/>
      <c r="AE1255" s="406"/>
      <c r="AF1255" s="406"/>
      <c r="AG1255" s="406"/>
      <c r="AH1255" s="406"/>
      <c r="AI1255" s="406"/>
      <c r="AJ1255" s="406"/>
      <c r="AK1255" s="406"/>
      <c r="AL1255" s="406"/>
      <c r="AM1255" s="406"/>
      <c r="AN1255" s="406"/>
      <c r="AO1255" s="406"/>
      <c r="AP1255" s="406"/>
      <c r="AQ1255" s="406"/>
      <c r="AR1255" s="406"/>
      <c r="AS1255" s="293">
        <f>SUM(AE1255:AR1255)</f>
        <v>0</v>
      </c>
    </row>
    <row r="1256" spans="1:46" ht="15" customHeight="1" outlineLevel="1">
      <c r="A1256" s="521"/>
      <c r="B1256" s="291" t="s">
        <v>726</v>
      </c>
      <c r="C1256" s="288" t="s">
        <v>163</v>
      </c>
      <c r="D1256" s="292"/>
      <c r="E1256" s="292"/>
      <c r="F1256" s="292"/>
      <c r="G1256" s="292"/>
      <c r="H1256" s="292"/>
      <c r="I1256" s="292"/>
      <c r="J1256" s="292"/>
      <c r="K1256" s="292"/>
      <c r="L1256" s="292"/>
      <c r="M1256" s="292"/>
      <c r="N1256" s="292"/>
      <c r="O1256" s="292"/>
      <c r="P1256" s="292"/>
      <c r="Q1256" s="292">
        <f>Q1255</f>
        <v>12</v>
      </c>
      <c r="R1256" s="292"/>
      <c r="S1256" s="292"/>
      <c r="T1256" s="292"/>
      <c r="U1256" s="292"/>
      <c r="V1256" s="292"/>
      <c r="W1256" s="292"/>
      <c r="X1256" s="292"/>
      <c r="Y1256" s="292"/>
      <c r="Z1256" s="292"/>
      <c r="AA1256" s="292"/>
      <c r="AB1256" s="292"/>
      <c r="AC1256" s="292"/>
      <c r="AD1256" s="292"/>
      <c r="AE1256" s="407">
        <f>AE1255</f>
        <v>0</v>
      </c>
      <c r="AF1256" s="407">
        <f t="shared" ref="AF1256:AR1256" si="3505">AF1255</f>
        <v>0</v>
      </c>
      <c r="AG1256" s="407">
        <f t="shared" si="3505"/>
        <v>0</v>
      </c>
      <c r="AH1256" s="407">
        <f t="shared" si="3505"/>
        <v>0</v>
      </c>
      <c r="AI1256" s="407">
        <f t="shared" si="3505"/>
        <v>0</v>
      </c>
      <c r="AJ1256" s="407">
        <f t="shared" si="3505"/>
        <v>0</v>
      </c>
      <c r="AK1256" s="407">
        <f t="shared" si="3505"/>
        <v>0</v>
      </c>
      <c r="AL1256" s="407">
        <f t="shared" si="3505"/>
        <v>0</v>
      </c>
      <c r="AM1256" s="407">
        <f t="shared" si="3505"/>
        <v>0</v>
      </c>
      <c r="AN1256" s="407">
        <f t="shared" si="3505"/>
        <v>0</v>
      </c>
      <c r="AO1256" s="407">
        <f t="shared" si="3505"/>
        <v>0</v>
      </c>
      <c r="AP1256" s="407">
        <f t="shared" si="3505"/>
        <v>0</v>
      </c>
      <c r="AQ1256" s="407">
        <f t="shared" si="3505"/>
        <v>0</v>
      </c>
      <c r="AR1256" s="407">
        <f t="shared" si="3505"/>
        <v>0</v>
      </c>
      <c r="AS1256" s="294"/>
    </row>
    <row r="1257" spans="1:46" ht="15" customHeight="1" outlineLevel="1">
      <c r="A1257" s="521"/>
      <c r="B1257" s="312"/>
      <c r="C1257" s="302"/>
      <c r="D1257" s="288"/>
      <c r="E1257" s="288"/>
      <c r="F1257" s="288"/>
      <c r="G1257" s="288"/>
      <c r="H1257" s="288"/>
      <c r="I1257" s="288"/>
      <c r="J1257" s="288"/>
      <c r="K1257" s="288"/>
      <c r="L1257" s="288"/>
      <c r="M1257" s="288"/>
      <c r="N1257" s="288"/>
      <c r="O1257" s="288"/>
      <c r="P1257" s="288"/>
      <c r="Q1257" s="464"/>
      <c r="R1257" s="288"/>
      <c r="S1257" s="288"/>
      <c r="T1257" s="288"/>
      <c r="U1257" s="288"/>
      <c r="V1257" s="288"/>
      <c r="W1257" s="288"/>
      <c r="X1257" s="288"/>
      <c r="Y1257" s="288"/>
      <c r="Z1257" s="288"/>
      <c r="AA1257" s="288"/>
      <c r="AB1257" s="288"/>
      <c r="AC1257" s="288"/>
      <c r="AD1257" s="288"/>
      <c r="AE1257" s="408"/>
      <c r="AF1257" s="408"/>
      <c r="AG1257" s="408"/>
      <c r="AH1257" s="408"/>
      <c r="AI1257" s="408"/>
      <c r="AJ1257" s="408"/>
      <c r="AK1257" s="408"/>
      <c r="AL1257" s="408"/>
      <c r="AM1257" s="408"/>
      <c r="AN1257" s="408"/>
      <c r="AO1257" s="408"/>
      <c r="AP1257" s="408"/>
      <c r="AQ1257" s="408"/>
      <c r="AR1257" s="408"/>
      <c r="AS1257" s="298"/>
      <c r="AT1257" s="616"/>
    </row>
    <row r="1258" spans="1:46" s="306" customFormat="1" ht="15.5" outlineLevel="1">
      <c r="A1258" s="521"/>
      <c r="B1258" s="285" t="s">
        <v>486</v>
      </c>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408"/>
      <c r="AF1258" s="408"/>
      <c r="AG1258" s="408"/>
      <c r="AH1258" s="408"/>
      <c r="AI1258" s="408"/>
      <c r="AJ1258" s="408"/>
      <c r="AK1258" s="412"/>
      <c r="AL1258" s="412"/>
      <c r="AM1258" s="412"/>
      <c r="AN1258" s="412"/>
      <c r="AO1258" s="412"/>
      <c r="AP1258" s="412"/>
      <c r="AQ1258" s="412"/>
      <c r="AR1258" s="412"/>
      <c r="AS1258" s="506"/>
      <c r="AT1258" s="617"/>
    </row>
    <row r="1259" spans="1:46" ht="15.5" outlineLevel="1">
      <c r="A1259" s="521">
        <v>15</v>
      </c>
      <c r="B1259" s="291" t="s">
        <v>491</v>
      </c>
      <c r="C1259" s="288" t="s">
        <v>25</v>
      </c>
      <c r="D1259" s="292"/>
      <c r="E1259" s="292"/>
      <c r="F1259" s="292"/>
      <c r="G1259" s="292"/>
      <c r="H1259" s="292"/>
      <c r="I1259" s="292"/>
      <c r="J1259" s="292"/>
      <c r="K1259" s="292"/>
      <c r="L1259" s="292"/>
      <c r="M1259" s="292"/>
      <c r="N1259" s="292"/>
      <c r="O1259" s="292"/>
      <c r="P1259" s="292"/>
      <c r="Q1259" s="292">
        <v>0</v>
      </c>
      <c r="R1259" s="292"/>
      <c r="S1259" s="292"/>
      <c r="T1259" s="292"/>
      <c r="U1259" s="292"/>
      <c r="V1259" s="292"/>
      <c r="W1259" s="292"/>
      <c r="X1259" s="292"/>
      <c r="Y1259" s="292"/>
      <c r="Z1259" s="292"/>
      <c r="AA1259" s="292"/>
      <c r="AB1259" s="292"/>
      <c r="AC1259" s="292"/>
      <c r="AD1259" s="292"/>
      <c r="AE1259" s="406"/>
      <c r="AF1259" s="406"/>
      <c r="AG1259" s="406"/>
      <c r="AH1259" s="406"/>
      <c r="AI1259" s="406"/>
      <c r="AJ1259" s="406"/>
      <c r="AK1259" s="406"/>
      <c r="AL1259" s="406"/>
      <c r="AM1259" s="406"/>
      <c r="AN1259" s="406"/>
      <c r="AO1259" s="406"/>
      <c r="AP1259" s="406"/>
      <c r="AQ1259" s="406"/>
      <c r="AR1259" s="406"/>
      <c r="AS1259" s="618">
        <f>SUM(AE1259:AR1259)</f>
        <v>0</v>
      </c>
      <c r="AT1259" s="616"/>
    </row>
    <row r="1260" spans="1:46" ht="15.5" outlineLevel="1">
      <c r="A1260" s="521"/>
      <c r="B1260" s="291" t="s">
        <v>726</v>
      </c>
      <c r="C1260" s="288" t="s">
        <v>163</v>
      </c>
      <c r="D1260" s="292"/>
      <c r="E1260" s="292"/>
      <c r="F1260" s="292"/>
      <c r="G1260" s="292"/>
      <c r="H1260" s="292"/>
      <c r="I1260" s="292"/>
      <c r="J1260" s="292"/>
      <c r="K1260" s="292"/>
      <c r="L1260" s="292"/>
      <c r="M1260" s="292"/>
      <c r="N1260" s="292"/>
      <c r="O1260" s="292"/>
      <c r="P1260" s="292"/>
      <c r="Q1260" s="292">
        <f>Q1259</f>
        <v>0</v>
      </c>
      <c r="R1260" s="292"/>
      <c r="S1260" s="292"/>
      <c r="T1260" s="292"/>
      <c r="U1260" s="292"/>
      <c r="V1260" s="292"/>
      <c r="W1260" s="292"/>
      <c r="X1260" s="292"/>
      <c r="Y1260" s="292"/>
      <c r="Z1260" s="292"/>
      <c r="AA1260" s="292"/>
      <c r="AB1260" s="292"/>
      <c r="AC1260" s="292"/>
      <c r="AD1260" s="292"/>
      <c r="AE1260" s="407">
        <f>AE1259</f>
        <v>0</v>
      </c>
      <c r="AF1260" s="407">
        <f>AF1259</f>
        <v>0</v>
      </c>
      <c r="AG1260" s="407">
        <f t="shared" ref="AG1260:AI1260" si="3506">AG1259</f>
        <v>0</v>
      </c>
      <c r="AH1260" s="407">
        <f t="shared" si="3506"/>
        <v>0</v>
      </c>
      <c r="AI1260" s="407">
        <f t="shared" si="3506"/>
        <v>0</v>
      </c>
      <c r="AJ1260" s="407">
        <f>AJ1259</f>
        <v>0</v>
      </c>
      <c r="AK1260" s="407">
        <f t="shared" ref="AK1260:AR1260" si="3507">AK1259</f>
        <v>0</v>
      </c>
      <c r="AL1260" s="407">
        <f t="shared" si="3507"/>
        <v>0</v>
      </c>
      <c r="AM1260" s="407">
        <f t="shared" si="3507"/>
        <v>0</v>
      </c>
      <c r="AN1260" s="407">
        <f t="shared" si="3507"/>
        <v>0</v>
      </c>
      <c r="AO1260" s="407">
        <f t="shared" si="3507"/>
        <v>0</v>
      </c>
      <c r="AP1260" s="407">
        <f t="shared" si="3507"/>
        <v>0</v>
      </c>
      <c r="AQ1260" s="407">
        <f t="shared" si="3507"/>
        <v>0</v>
      </c>
      <c r="AR1260" s="407">
        <f t="shared" si="3507"/>
        <v>0</v>
      </c>
      <c r="AS1260" s="294"/>
    </row>
    <row r="1261" spans="1:46" ht="15.5" outlineLevel="1">
      <c r="A1261" s="521"/>
      <c r="B1261" s="312"/>
      <c r="C1261" s="302"/>
      <c r="D1261" s="288"/>
      <c r="E1261" s="288"/>
      <c r="F1261" s="288"/>
      <c r="G1261" s="288"/>
      <c r="H1261" s="288"/>
      <c r="I1261" s="288"/>
      <c r="J1261" s="288"/>
      <c r="K1261" s="288"/>
      <c r="L1261" s="288"/>
      <c r="M1261" s="288"/>
      <c r="N1261" s="288"/>
      <c r="O1261" s="288"/>
      <c r="P1261" s="288"/>
      <c r="Q1261" s="288"/>
      <c r="R1261" s="288"/>
      <c r="S1261" s="288"/>
      <c r="T1261" s="288"/>
      <c r="U1261" s="288"/>
      <c r="V1261" s="288"/>
      <c r="W1261" s="288"/>
      <c r="X1261" s="288"/>
      <c r="Y1261" s="288"/>
      <c r="Z1261" s="288"/>
      <c r="AA1261" s="288"/>
      <c r="AB1261" s="288"/>
      <c r="AC1261" s="288"/>
      <c r="AD1261" s="288"/>
      <c r="AE1261" s="408"/>
      <c r="AF1261" s="408"/>
      <c r="AG1261" s="408"/>
      <c r="AH1261" s="408"/>
      <c r="AI1261" s="408"/>
      <c r="AJ1261" s="408"/>
      <c r="AK1261" s="408"/>
      <c r="AL1261" s="408"/>
      <c r="AM1261" s="408"/>
      <c r="AN1261" s="408"/>
      <c r="AO1261" s="408"/>
      <c r="AP1261" s="408"/>
      <c r="AQ1261" s="408"/>
      <c r="AR1261" s="408"/>
      <c r="AS1261" s="303"/>
    </row>
    <row r="1262" spans="1:46" s="280" customFormat="1" ht="15.5" outlineLevel="1">
      <c r="A1262" s="521">
        <v>16</v>
      </c>
      <c r="B1262" s="321" t="s">
        <v>487</v>
      </c>
      <c r="C1262" s="288" t="s">
        <v>25</v>
      </c>
      <c r="D1262" s="292"/>
      <c r="E1262" s="292"/>
      <c r="F1262" s="292"/>
      <c r="G1262" s="292"/>
      <c r="H1262" s="292"/>
      <c r="I1262" s="292"/>
      <c r="J1262" s="292"/>
      <c r="K1262" s="292"/>
      <c r="L1262" s="292"/>
      <c r="M1262" s="292"/>
      <c r="N1262" s="292"/>
      <c r="O1262" s="292"/>
      <c r="P1262" s="292"/>
      <c r="Q1262" s="292">
        <v>0</v>
      </c>
      <c r="R1262" s="292"/>
      <c r="S1262" s="292"/>
      <c r="T1262" s="292"/>
      <c r="U1262" s="292"/>
      <c r="V1262" s="292"/>
      <c r="W1262" s="292"/>
      <c r="X1262" s="292"/>
      <c r="Y1262" s="292"/>
      <c r="Z1262" s="292"/>
      <c r="AA1262" s="292"/>
      <c r="AB1262" s="292"/>
      <c r="AC1262" s="292"/>
      <c r="AD1262" s="292"/>
      <c r="AE1262" s="406"/>
      <c r="AF1262" s="406"/>
      <c r="AG1262" s="406"/>
      <c r="AH1262" s="406"/>
      <c r="AI1262" s="406"/>
      <c r="AJ1262" s="406"/>
      <c r="AK1262" s="406"/>
      <c r="AL1262" s="406"/>
      <c r="AM1262" s="406"/>
      <c r="AN1262" s="406"/>
      <c r="AO1262" s="406"/>
      <c r="AP1262" s="406"/>
      <c r="AQ1262" s="406"/>
      <c r="AR1262" s="406"/>
      <c r="AS1262" s="293">
        <f>SUM(AE1262:AR1262)</f>
        <v>0</v>
      </c>
    </row>
    <row r="1263" spans="1:46" s="280" customFormat="1" ht="15.5" outlineLevel="1">
      <c r="A1263" s="521"/>
      <c r="B1263" s="291" t="s">
        <v>726</v>
      </c>
      <c r="C1263" s="288" t="s">
        <v>163</v>
      </c>
      <c r="D1263" s="292"/>
      <c r="E1263" s="292"/>
      <c r="F1263" s="292"/>
      <c r="G1263" s="292"/>
      <c r="H1263" s="292"/>
      <c r="I1263" s="292"/>
      <c r="J1263" s="292"/>
      <c r="K1263" s="292"/>
      <c r="L1263" s="292"/>
      <c r="M1263" s="292"/>
      <c r="N1263" s="292"/>
      <c r="O1263" s="292"/>
      <c r="P1263" s="292"/>
      <c r="Q1263" s="292">
        <f>Q1262</f>
        <v>0</v>
      </c>
      <c r="R1263" s="292"/>
      <c r="S1263" s="292"/>
      <c r="T1263" s="292"/>
      <c r="U1263" s="292"/>
      <c r="V1263" s="292"/>
      <c r="W1263" s="292"/>
      <c r="X1263" s="292"/>
      <c r="Y1263" s="292"/>
      <c r="Z1263" s="292"/>
      <c r="AA1263" s="292"/>
      <c r="AB1263" s="292"/>
      <c r="AC1263" s="292"/>
      <c r="AD1263" s="292"/>
      <c r="AE1263" s="407">
        <f>AE1262</f>
        <v>0</v>
      </c>
      <c r="AF1263" s="407">
        <f t="shared" ref="AF1263:AQ1263" si="3508">AF1262</f>
        <v>0</v>
      </c>
      <c r="AG1263" s="407">
        <f t="shared" si="3508"/>
        <v>0</v>
      </c>
      <c r="AH1263" s="407">
        <f t="shared" si="3508"/>
        <v>0</v>
      </c>
      <c r="AI1263" s="407">
        <f t="shared" si="3508"/>
        <v>0</v>
      </c>
      <c r="AJ1263" s="407">
        <f t="shared" si="3508"/>
        <v>0</v>
      </c>
      <c r="AK1263" s="407">
        <f t="shared" si="3508"/>
        <v>0</v>
      </c>
      <c r="AL1263" s="407">
        <f t="shared" si="3508"/>
        <v>0</v>
      </c>
      <c r="AM1263" s="407">
        <f t="shared" si="3508"/>
        <v>0</v>
      </c>
      <c r="AN1263" s="407">
        <f t="shared" si="3508"/>
        <v>0</v>
      </c>
      <c r="AO1263" s="407">
        <f t="shared" si="3508"/>
        <v>0</v>
      </c>
      <c r="AP1263" s="407">
        <f t="shared" si="3508"/>
        <v>0</v>
      </c>
      <c r="AQ1263" s="407">
        <f t="shared" si="3508"/>
        <v>0</v>
      </c>
      <c r="AR1263" s="407">
        <f>AR1262</f>
        <v>0</v>
      </c>
      <c r="AS1263" s="294"/>
    </row>
    <row r="1264" spans="1:46" s="280" customFormat="1" ht="15.5" outlineLevel="1">
      <c r="A1264" s="521"/>
      <c r="B1264" s="321"/>
      <c r="C1264" s="288"/>
      <c r="D1264" s="288"/>
      <c r="E1264" s="288"/>
      <c r="F1264" s="288"/>
      <c r="G1264" s="288"/>
      <c r="H1264" s="288"/>
      <c r="I1264" s="288"/>
      <c r="J1264" s="288"/>
      <c r="K1264" s="288"/>
      <c r="L1264" s="288"/>
      <c r="M1264" s="288"/>
      <c r="N1264" s="288"/>
      <c r="O1264" s="288"/>
      <c r="P1264" s="288"/>
      <c r="Q1264" s="288"/>
      <c r="R1264" s="288"/>
      <c r="S1264" s="288"/>
      <c r="T1264" s="288"/>
      <c r="U1264" s="288"/>
      <c r="V1264" s="288"/>
      <c r="W1264" s="288"/>
      <c r="X1264" s="288"/>
      <c r="Y1264" s="288"/>
      <c r="Z1264" s="288"/>
      <c r="AA1264" s="288"/>
      <c r="AB1264" s="288"/>
      <c r="AC1264" s="288"/>
      <c r="AD1264" s="288"/>
      <c r="AE1264" s="408"/>
      <c r="AF1264" s="408"/>
      <c r="AG1264" s="408"/>
      <c r="AH1264" s="408"/>
      <c r="AI1264" s="408"/>
      <c r="AJ1264" s="408"/>
      <c r="AK1264" s="412"/>
      <c r="AL1264" s="412"/>
      <c r="AM1264" s="412"/>
      <c r="AN1264" s="412"/>
      <c r="AO1264" s="412"/>
      <c r="AP1264" s="412"/>
      <c r="AQ1264" s="412"/>
      <c r="AR1264" s="412"/>
      <c r="AS1264" s="310"/>
    </row>
    <row r="1265" spans="1:45" ht="15.5" outlineLevel="1">
      <c r="A1265" s="521"/>
      <c r="B1265" s="508" t="s">
        <v>492</v>
      </c>
      <c r="C1265" s="317"/>
      <c r="D1265" s="287"/>
      <c r="E1265" s="286"/>
      <c r="F1265" s="286"/>
      <c r="G1265" s="286"/>
      <c r="H1265" s="286"/>
      <c r="I1265" s="286"/>
      <c r="J1265" s="286"/>
      <c r="K1265" s="286"/>
      <c r="L1265" s="286"/>
      <c r="M1265" s="286"/>
      <c r="N1265" s="286"/>
      <c r="O1265" s="286"/>
      <c r="P1265" s="286"/>
      <c r="Q1265" s="287"/>
      <c r="R1265" s="286"/>
      <c r="S1265" s="286"/>
      <c r="T1265" s="286"/>
      <c r="U1265" s="286"/>
      <c r="V1265" s="286"/>
      <c r="W1265" s="286"/>
      <c r="X1265" s="286"/>
      <c r="Y1265" s="286"/>
      <c r="Z1265" s="286"/>
      <c r="AA1265" s="286"/>
      <c r="AB1265" s="286"/>
      <c r="AC1265" s="286"/>
      <c r="AD1265" s="286"/>
      <c r="AE1265" s="410"/>
      <c r="AF1265" s="410"/>
      <c r="AG1265" s="410"/>
      <c r="AH1265" s="410"/>
      <c r="AI1265" s="410"/>
      <c r="AJ1265" s="410"/>
      <c r="AK1265" s="410"/>
      <c r="AL1265" s="410"/>
      <c r="AM1265" s="410"/>
      <c r="AN1265" s="410"/>
      <c r="AO1265" s="410"/>
      <c r="AP1265" s="410"/>
      <c r="AQ1265" s="410"/>
      <c r="AR1265" s="410"/>
      <c r="AS1265" s="289"/>
    </row>
    <row r="1266" spans="1:45" ht="15.5" outlineLevel="1">
      <c r="A1266" s="521">
        <v>17</v>
      </c>
      <c r="B1266" s="424" t="s">
        <v>112</v>
      </c>
      <c r="C1266" s="288" t="s">
        <v>25</v>
      </c>
      <c r="D1266" s="292"/>
      <c r="E1266" s="292"/>
      <c r="F1266" s="292"/>
      <c r="G1266" s="292"/>
      <c r="H1266" s="292"/>
      <c r="I1266" s="292"/>
      <c r="J1266" s="292"/>
      <c r="K1266" s="292"/>
      <c r="L1266" s="292"/>
      <c r="M1266" s="292"/>
      <c r="N1266" s="292"/>
      <c r="O1266" s="292"/>
      <c r="P1266" s="292"/>
      <c r="Q1266" s="292">
        <v>12</v>
      </c>
      <c r="R1266" s="292"/>
      <c r="S1266" s="292"/>
      <c r="T1266" s="292"/>
      <c r="U1266" s="292"/>
      <c r="V1266" s="292"/>
      <c r="W1266" s="292"/>
      <c r="X1266" s="292"/>
      <c r="Y1266" s="292"/>
      <c r="Z1266" s="292"/>
      <c r="AA1266" s="292"/>
      <c r="AB1266" s="292"/>
      <c r="AC1266" s="292"/>
      <c r="AD1266" s="292"/>
      <c r="AE1266" s="422"/>
      <c r="AF1266" s="406"/>
      <c r="AG1266" s="406"/>
      <c r="AH1266" s="406"/>
      <c r="AI1266" s="406"/>
      <c r="AJ1266" s="406"/>
      <c r="AK1266" s="406"/>
      <c r="AL1266" s="411"/>
      <c r="AM1266" s="411"/>
      <c r="AN1266" s="411"/>
      <c r="AO1266" s="411"/>
      <c r="AP1266" s="411"/>
      <c r="AQ1266" s="411"/>
      <c r="AR1266" s="411"/>
      <c r="AS1266" s="293">
        <f>SUM(AE1266:AR1266)</f>
        <v>0</v>
      </c>
    </row>
    <row r="1267" spans="1:45" ht="15.5" outlineLevel="1">
      <c r="A1267" s="521"/>
      <c r="B1267" s="291" t="s">
        <v>726</v>
      </c>
      <c r="C1267" s="288" t="s">
        <v>163</v>
      </c>
      <c r="D1267" s="292"/>
      <c r="E1267" s="292"/>
      <c r="F1267" s="292"/>
      <c r="G1267" s="292"/>
      <c r="H1267" s="292"/>
      <c r="I1267" s="292"/>
      <c r="J1267" s="292"/>
      <c r="K1267" s="292"/>
      <c r="L1267" s="292"/>
      <c r="M1267" s="292"/>
      <c r="N1267" s="292"/>
      <c r="O1267" s="292"/>
      <c r="P1267" s="292"/>
      <c r="Q1267" s="292">
        <f>Q1266</f>
        <v>12</v>
      </c>
      <c r="R1267" s="292"/>
      <c r="S1267" s="292"/>
      <c r="T1267" s="292"/>
      <c r="U1267" s="292"/>
      <c r="V1267" s="292"/>
      <c r="W1267" s="292"/>
      <c r="X1267" s="292"/>
      <c r="Y1267" s="292"/>
      <c r="Z1267" s="292"/>
      <c r="AA1267" s="292"/>
      <c r="AB1267" s="292"/>
      <c r="AC1267" s="292"/>
      <c r="AD1267" s="292"/>
      <c r="AE1267" s="407">
        <f>AE1266</f>
        <v>0</v>
      </c>
      <c r="AF1267" s="407">
        <f t="shared" ref="AF1267:AR1267" si="3509">AF1266</f>
        <v>0</v>
      </c>
      <c r="AG1267" s="407">
        <f t="shared" si="3509"/>
        <v>0</v>
      </c>
      <c r="AH1267" s="407">
        <f t="shared" si="3509"/>
        <v>0</v>
      </c>
      <c r="AI1267" s="407">
        <f t="shared" si="3509"/>
        <v>0</v>
      </c>
      <c r="AJ1267" s="407">
        <f t="shared" si="3509"/>
        <v>0</v>
      </c>
      <c r="AK1267" s="407">
        <f t="shared" si="3509"/>
        <v>0</v>
      </c>
      <c r="AL1267" s="407">
        <f t="shared" si="3509"/>
        <v>0</v>
      </c>
      <c r="AM1267" s="407">
        <f t="shared" si="3509"/>
        <v>0</v>
      </c>
      <c r="AN1267" s="407">
        <f t="shared" si="3509"/>
        <v>0</v>
      </c>
      <c r="AO1267" s="407">
        <f t="shared" si="3509"/>
        <v>0</v>
      </c>
      <c r="AP1267" s="407">
        <f t="shared" si="3509"/>
        <v>0</v>
      </c>
      <c r="AQ1267" s="407">
        <f t="shared" si="3509"/>
        <v>0</v>
      </c>
      <c r="AR1267" s="407">
        <f t="shared" si="3509"/>
        <v>0</v>
      </c>
      <c r="AS1267" s="303"/>
    </row>
    <row r="1268" spans="1:45" ht="15.5" outlineLevel="1">
      <c r="A1268" s="521"/>
      <c r="B1268" s="291"/>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288"/>
      <c r="AE1268" s="418"/>
      <c r="AF1268" s="421"/>
      <c r="AG1268" s="421"/>
      <c r="AH1268" s="421"/>
      <c r="AI1268" s="421"/>
      <c r="AJ1268" s="421"/>
      <c r="AK1268" s="421"/>
      <c r="AL1268" s="421"/>
      <c r="AM1268" s="421"/>
      <c r="AN1268" s="421"/>
      <c r="AO1268" s="421"/>
      <c r="AP1268" s="421"/>
      <c r="AQ1268" s="421"/>
      <c r="AR1268" s="421"/>
      <c r="AS1268" s="303"/>
    </row>
    <row r="1269" spans="1:45" ht="15.5" outlineLevel="1">
      <c r="A1269" s="521">
        <v>18</v>
      </c>
      <c r="B1269" s="424" t="s">
        <v>109</v>
      </c>
      <c r="C1269" s="288" t="s">
        <v>25</v>
      </c>
      <c r="D1269" s="292"/>
      <c r="E1269" s="292"/>
      <c r="F1269" s="292"/>
      <c r="G1269" s="292"/>
      <c r="H1269" s="292"/>
      <c r="I1269" s="292"/>
      <c r="J1269" s="292"/>
      <c r="K1269" s="292"/>
      <c r="L1269" s="292"/>
      <c r="M1269" s="292"/>
      <c r="N1269" s="292"/>
      <c r="O1269" s="292"/>
      <c r="P1269" s="292"/>
      <c r="Q1269" s="292">
        <v>12</v>
      </c>
      <c r="R1269" s="292"/>
      <c r="S1269" s="292"/>
      <c r="T1269" s="292"/>
      <c r="U1269" s="292"/>
      <c r="V1269" s="292"/>
      <c r="W1269" s="292"/>
      <c r="X1269" s="292"/>
      <c r="Y1269" s="292"/>
      <c r="Z1269" s="292"/>
      <c r="AA1269" s="292"/>
      <c r="AB1269" s="292"/>
      <c r="AC1269" s="292"/>
      <c r="AD1269" s="292"/>
      <c r="AE1269" s="422"/>
      <c r="AF1269" s="406"/>
      <c r="AG1269" s="406"/>
      <c r="AH1269" s="406"/>
      <c r="AI1269" s="406"/>
      <c r="AJ1269" s="406"/>
      <c r="AK1269" s="406"/>
      <c r="AL1269" s="411"/>
      <c r="AM1269" s="411"/>
      <c r="AN1269" s="411"/>
      <c r="AO1269" s="411"/>
      <c r="AP1269" s="411"/>
      <c r="AQ1269" s="411"/>
      <c r="AR1269" s="411"/>
      <c r="AS1269" s="293">
        <f>SUM(AE1269:AR1269)</f>
        <v>0</v>
      </c>
    </row>
    <row r="1270" spans="1:45" ht="15.5" outlineLevel="1">
      <c r="A1270" s="521"/>
      <c r="B1270" s="291" t="s">
        <v>726</v>
      </c>
      <c r="C1270" s="288" t="s">
        <v>163</v>
      </c>
      <c r="D1270" s="292"/>
      <c r="E1270" s="292"/>
      <c r="F1270" s="292"/>
      <c r="G1270" s="292"/>
      <c r="H1270" s="292"/>
      <c r="I1270" s="292"/>
      <c r="J1270" s="292"/>
      <c r="K1270" s="292"/>
      <c r="L1270" s="292"/>
      <c r="M1270" s="292"/>
      <c r="N1270" s="292"/>
      <c r="O1270" s="292"/>
      <c r="P1270" s="292"/>
      <c r="Q1270" s="292">
        <f>Q1269</f>
        <v>12</v>
      </c>
      <c r="R1270" s="292"/>
      <c r="S1270" s="292"/>
      <c r="T1270" s="292"/>
      <c r="U1270" s="292"/>
      <c r="V1270" s="292"/>
      <c r="W1270" s="292"/>
      <c r="X1270" s="292"/>
      <c r="Y1270" s="292"/>
      <c r="Z1270" s="292"/>
      <c r="AA1270" s="292"/>
      <c r="AB1270" s="292"/>
      <c r="AC1270" s="292"/>
      <c r="AD1270" s="292"/>
      <c r="AE1270" s="407">
        <f>AE1269</f>
        <v>0</v>
      </c>
      <c r="AF1270" s="407">
        <f t="shared" ref="AF1270:AR1270" si="3510">AF1269</f>
        <v>0</v>
      </c>
      <c r="AG1270" s="407">
        <f t="shared" si="3510"/>
        <v>0</v>
      </c>
      <c r="AH1270" s="407">
        <f t="shared" si="3510"/>
        <v>0</v>
      </c>
      <c r="AI1270" s="407">
        <f t="shared" si="3510"/>
        <v>0</v>
      </c>
      <c r="AJ1270" s="407">
        <f t="shared" si="3510"/>
        <v>0</v>
      </c>
      <c r="AK1270" s="407">
        <f t="shared" si="3510"/>
        <v>0</v>
      </c>
      <c r="AL1270" s="407">
        <f t="shared" si="3510"/>
        <v>0</v>
      </c>
      <c r="AM1270" s="407">
        <f t="shared" si="3510"/>
        <v>0</v>
      </c>
      <c r="AN1270" s="407">
        <f t="shared" si="3510"/>
        <v>0</v>
      </c>
      <c r="AO1270" s="407">
        <f t="shared" si="3510"/>
        <v>0</v>
      </c>
      <c r="AP1270" s="407">
        <f t="shared" si="3510"/>
        <v>0</v>
      </c>
      <c r="AQ1270" s="407">
        <f t="shared" si="3510"/>
        <v>0</v>
      </c>
      <c r="AR1270" s="407">
        <f t="shared" si="3510"/>
        <v>0</v>
      </c>
      <c r="AS1270" s="303"/>
    </row>
    <row r="1271" spans="1:45" ht="15.5" outlineLevel="1">
      <c r="A1271" s="521"/>
      <c r="B1271" s="319"/>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288"/>
      <c r="AE1271" s="419"/>
      <c r="AF1271" s="420"/>
      <c r="AG1271" s="420"/>
      <c r="AH1271" s="420"/>
      <c r="AI1271" s="420"/>
      <c r="AJ1271" s="420"/>
      <c r="AK1271" s="420"/>
      <c r="AL1271" s="420"/>
      <c r="AM1271" s="420"/>
      <c r="AN1271" s="420"/>
      <c r="AO1271" s="420"/>
      <c r="AP1271" s="420"/>
      <c r="AQ1271" s="420"/>
      <c r="AR1271" s="420"/>
      <c r="AS1271" s="294"/>
    </row>
    <row r="1272" spans="1:45" ht="15.5" outlineLevel="1">
      <c r="A1272" s="521">
        <v>19</v>
      </c>
      <c r="B1272" s="424" t="s">
        <v>111</v>
      </c>
      <c r="C1272" s="288" t="s">
        <v>25</v>
      </c>
      <c r="D1272" s="292"/>
      <c r="E1272" s="292"/>
      <c r="F1272" s="292"/>
      <c r="G1272" s="292"/>
      <c r="H1272" s="292"/>
      <c r="I1272" s="292"/>
      <c r="J1272" s="292"/>
      <c r="K1272" s="292"/>
      <c r="L1272" s="292"/>
      <c r="M1272" s="292"/>
      <c r="N1272" s="292"/>
      <c r="O1272" s="292"/>
      <c r="P1272" s="292"/>
      <c r="Q1272" s="292">
        <v>12</v>
      </c>
      <c r="R1272" s="292"/>
      <c r="S1272" s="292"/>
      <c r="T1272" s="292"/>
      <c r="U1272" s="292"/>
      <c r="V1272" s="292"/>
      <c r="W1272" s="292"/>
      <c r="X1272" s="292"/>
      <c r="Y1272" s="292"/>
      <c r="Z1272" s="292"/>
      <c r="AA1272" s="292"/>
      <c r="AB1272" s="292"/>
      <c r="AC1272" s="292"/>
      <c r="AD1272" s="292"/>
      <c r="AE1272" s="422"/>
      <c r="AF1272" s="406"/>
      <c r="AG1272" s="406"/>
      <c r="AH1272" s="406"/>
      <c r="AI1272" s="406"/>
      <c r="AJ1272" s="406"/>
      <c r="AK1272" s="406"/>
      <c r="AL1272" s="411"/>
      <c r="AM1272" s="411"/>
      <c r="AN1272" s="411"/>
      <c r="AO1272" s="411"/>
      <c r="AP1272" s="411"/>
      <c r="AQ1272" s="411"/>
      <c r="AR1272" s="411"/>
      <c r="AS1272" s="293">
        <f>SUM(AE1272:AR1272)</f>
        <v>0</v>
      </c>
    </row>
    <row r="1273" spans="1:45" ht="15.5" outlineLevel="1">
      <c r="A1273" s="521"/>
      <c r="B1273" s="291" t="s">
        <v>726</v>
      </c>
      <c r="C1273" s="288" t="s">
        <v>163</v>
      </c>
      <c r="D1273" s="292"/>
      <c r="E1273" s="292"/>
      <c r="F1273" s="292"/>
      <c r="G1273" s="292"/>
      <c r="H1273" s="292"/>
      <c r="I1273" s="292"/>
      <c r="J1273" s="292"/>
      <c r="K1273" s="292"/>
      <c r="L1273" s="292"/>
      <c r="M1273" s="292"/>
      <c r="N1273" s="292"/>
      <c r="O1273" s="292"/>
      <c r="P1273" s="292"/>
      <c r="Q1273" s="292">
        <f>Q1272</f>
        <v>12</v>
      </c>
      <c r="R1273" s="292"/>
      <c r="S1273" s="292"/>
      <c r="T1273" s="292"/>
      <c r="U1273" s="292"/>
      <c r="V1273" s="292"/>
      <c r="W1273" s="292"/>
      <c r="X1273" s="292"/>
      <c r="Y1273" s="292"/>
      <c r="Z1273" s="292"/>
      <c r="AA1273" s="292"/>
      <c r="AB1273" s="292"/>
      <c r="AC1273" s="292"/>
      <c r="AD1273" s="292"/>
      <c r="AE1273" s="407">
        <f>AE1272</f>
        <v>0</v>
      </c>
      <c r="AF1273" s="407">
        <f t="shared" ref="AF1273:AR1273" si="3511">AF1272</f>
        <v>0</v>
      </c>
      <c r="AG1273" s="407">
        <f t="shared" si="3511"/>
        <v>0</v>
      </c>
      <c r="AH1273" s="407">
        <f t="shared" si="3511"/>
        <v>0</v>
      </c>
      <c r="AI1273" s="407">
        <f t="shared" si="3511"/>
        <v>0</v>
      </c>
      <c r="AJ1273" s="407">
        <f t="shared" si="3511"/>
        <v>0</v>
      </c>
      <c r="AK1273" s="407">
        <f t="shared" si="3511"/>
        <v>0</v>
      </c>
      <c r="AL1273" s="407">
        <f t="shared" si="3511"/>
        <v>0</v>
      </c>
      <c r="AM1273" s="407">
        <f t="shared" si="3511"/>
        <v>0</v>
      </c>
      <c r="AN1273" s="407">
        <f t="shared" si="3511"/>
        <v>0</v>
      </c>
      <c r="AO1273" s="407">
        <f t="shared" si="3511"/>
        <v>0</v>
      </c>
      <c r="AP1273" s="407">
        <f t="shared" si="3511"/>
        <v>0</v>
      </c>
      <c r="AQ1273" s="407">
        <f t="shared" si="3511"/>
        <v>0</v>
      </c>
      <c r="AR1273" s="407">
        <f t="shared" si="3511"/>
        <v>0</v>
      </c>
      <c r="AS1273" s="294"/>
    </row>
    <row r="1274" spans="1:45" ht="15.5" outlineLevel="1">
      <c r="A1274" s="521"/>
      <c r="B1274" s="319"/>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408"/>
      <c r="AF1274" s="408"/>
      <c r="AG1274" s="408"/>
      <c r="AH1274" s="408"/>
      <c r="AI1274" s="408"/>
      <c r="AJ1274" s="408"/>
      <c r="AK1274" s="408"/>
      <c r="AL1274" s="408"/>
      <c r="AM1274" s="408"/>
      <c r="AN1274" s="408"/>
      <c r="AO1274" s="408"/>
      <c r="AP1274" s="408"/>
      <c r="AQ1274" s="408"/>
      <c r="AR1274" s="408"/>
      <c r="AS1274" s="303"/>
    </row>
    <row r="1275" spans="1:45" ht="15.5" outlineLevel="1">
      <c r="A1275" s="521">
        <v>20</v>
      </c>
      <c r="B1275" s="424" t="s">
        <v>110</v>
      </c>
      <c r="C1275" s="288" t="s">
        <v>25</v>
      </c>
      <c r="D1275" s="292"/>
      <c r="E1275" s="292"/>
      <c r="F1275" s="292"/>
      <c r="G1275" s="292"/>
      <c r="H1275" s="292"/>
      <c r="I1275" s="292"/>
      <c r="J1275" s="292"/>
      <c r="K1275" s="292"/>
      <c r="L1275" s="292"/>
      <c r="M1275" s="292"/>
      <c r="N1275" s="292"/>
      <c r="O1275" s="292"/>
      <c r="P1275" s="292"/>
      <c r="Q1275" s="292">
        <v>12</v>
      </c>
      <c r="R1275" s="292"/>
      <c r="S1275" s="292"/>
      <c r="T1275" s="292"/>
      <c r="U1275" s="292"/>
      <c r="V1275" s="292"/>
      <c r="W1275" s="292"/>
      <c r="X1275" s="292"/>
      <c r="Y1275" s="292"/>
      <c r="Z1275" s="292"/>
      <c r="AA1275" s="292"/>
      <c r="AB1275" s="292"/>
      <c r="AC1275" s="292"/>
      <c r="AD1275" s="292"/>
      <c r="AE1275" s="422"/>
      <c r="AF1275" s="406"/>
      <c r="AG1275" s="406"/>
      <c r="AH1275" s="406"/>
      <c r="AI1275" s="406"/>
      <c r="AJ1275" s="406"/>
      <c r="AK1275" s="406"/>
      <c r="AL1275" s="411"/>
      <c r="AM1275" s="411"/>
      <c r="AN1275" s="411"/>
      <c r="AO1275" s="411"/>
      <c r="AP1275" s="411"/>
      <c r="AQ1275" s="411"/>
      <c r="AR1275" s="411"/>
      <c r="AS1275" s="293">
        <f>SUM(AE1275:AR1275)</f>
        <v>0</v>
      </c>
    </row>
    <row r="1276" spans="1:45" ht="15.5" outlineLevel="1">
      <c r="A1276" s="521"/>
      <c r="B1276" s="291" t="s">
        <v>726</v>
      </c>
      <c r="C1276" s="288" t="s">
        <v>163</v>
      </c>
      <c r="D1276" s="292"/>
      <c r="E1276" s="292"/>
      <c r="F1276" s="292"/>
      <c r="G1276" s="292"/>
      <c r="H1276" s="292"/>
      <c r="I1276" s="292"/>
      <c r="J1276" s="292"/>
      <c r="K1276" s="292"/>
      <c r="L1276" s="292"/>
      <c r="M1276" s="292"/>
      <c r="N1276" s="292"/>
      <c r="O1276" s="292"/>
      <c r="P1276" s="292"/>
      <c r="Q1276" s="292">
        <f>Q1275</f>
        <v>12</v>
      </c>
      <c r="R1276" s="292"/>
      <c r="S1276" s="292"/>
      <c r="T1276" s="292"/>
      <c r="U1276" s="292"/>
      <c r="V1276" s="292"/>
      <c r="W1276" s="292"/>
      <c r="X1276" s="292"/>
      <c r="Y1276" s="292"/>
      <c r="Z1276" s="292"/>
      <c r="AA1276" s="292"/>
      <c r="AB1276" s="292"/>
      <c r="AC1276" s="292"/>
      <c r="AD1276" s="292"/>
      <c r="AE1276" s="407">
        <f t="shared" ref="AE1276:AR1276" si="3512">AE1275</f>
        <v>0</v>
      </c>
      <c r="AF1276" s="407">
        <f t="shared" si="3512"/>
        <v>0</v>
      </c>
      <c r="AG1276" s="407">
        <f t="shared" si="3512"/>
        <v>0</v>
      </c>
      <c r="AH1276" s="407">
        <f t="shared" si="3512"/>
        <v>0</v>
      </c>
      <c r="AI1276" s="407">
        <f t="shared" si="3512"/>
        <v>0</v>
      </c>
      <c r="AJ1276" s="407">
        <f t="shared" si="3512"/>
        <v>0</v>
      </c>
      <c r="AK1276" s="407">
        <f t="shared" si="3512"/>
        <v>0</v>
      </c>
      <c r="AL1276" s="407">
        <f t="shared" si="3512"/>
        <v>0</v>
      </c>
      <c r="AM1276" s="407">
        <f t="shared" si="3512"/>
        <v>0</v>
      </c>
      <c r="AN1276" s="407">
        <f t="shared" si="3512"/>
        <v>0</v>
      </c>
      <c r="AO1276" s="407">
        <f t="shared" si="3512"/>
        <v>0</v>
      </c>
      <c r="AP1276" s="407">
        <f t="shared" si="3512"/>
        <v>0</v>
      </c>
      <c r="AQ1276" s="407">
        <f t="shared" si="3512"/>
        <v>0</v>
      </c>
      <c r="AR1276" s="407">
        <f t="shared" si="3512"/>
        <v>0</v>
      </c>
      <c r="AS1276" s="303"/>
    </row>
    <row r="1277" spans="1:45" ht="15.5" outlineLevel="1">
      <c r="A1277" s="521"/>
      <c r="B1277" s="320"/>
      <c r="C1277" s="297"/>
      <c r="D1277" s="288"/>
      <c r="E1277" s="288"/>
      <c r="F1277" s="288"/>
      <c r="G1277" s="288"/>
      <c r="H1277" s="288"/>
      <c r="I1277" s="288"/>
      <c r="J1277" s="288"/>
      <c r="K1277" s="288"/>
      <c r="L1277" s="288"/>
      <c r="M1277" s="288"/>
      <c r="N1277" s="288"/>
      <c r="O1277" s="288"/>
      <c r="P1277" s="288"/>
      <c r="Q1277" s="297"/>
      <c r="R1277" s="288"/>
      <c r="S1277" s="288"/>
      <c r="T1277" s="288"/>
      <c r="U1277" s="288"/>
      <c r="V1277" s="288"/>
      <c r="W1277" s="288"/>
      <c r="X1277" s="288"/>
      <c r="Y1277" s="288"/>
      <c r="Z1277" s="288"/>
      <c r="AA1277" s="288"/>
      <c r="AB1277" s="288"/>
      <c r="AC1277" s="288"/>
      <c r="AD1277" s="288"/>
      <c r="AE1277" s="408"/>
      <c r="AF1277" s="408"/>
      <c r="AG1277" s="408"/>
      <c r="AH1277" s="408"/>
      <c r="AI1277" s="408"/>
      <c r="AJ1277" s="408"/>
      <c r="AK1277" s="408"/>
      <c r="AL1277" s="408"/>
      <c r="AM1277" s="408"/>
      <c r="AN1277" s="408"/>
      <c r="AO1277" s="408"/>
      <c r="AP1277" s="408"/>
      <c r="AQ1277" s="408"/>
      <c r="AR1277" s="408"/>
      <c r="AS1277" s="303"/>
    </row>
    <row r="1278" spans="1:45" ht="15.5" outlineLevel="1">
      <c r="A1278" s="521"/>
      <c r="B1278" s="507" t="s">
        <v>499</v>
      </c>
      <c r="C1278" s="288"/>
      <c r="D1278" s="288"/>
      <c r="E1278" s="288"/>
      <c r="F1278" s="288"/>
      <c r="G1278" s="288"/>
      <c r="H1278" s="288"/>
      <c r="I1278" s="288"/>
      <c r="J1278" s="288"/>
      <c r="K1278" s="288"/>
      <c r="L1278" s="288"/>
      <c r="M1278" s="288"/>
      <c r="N1278" s="288"/>
      <c r="O1278" s="288"/>
      <c r="P1278" s="288"/>
      <c r="Q1278" s="288"/>
      <c r="R1278" s="288"/>
      <c r="S1278" s="288"/>
      <c r="T1278" s="288"/>
      <c r="U1278" s="288"/>
      <c r="V1278" s="288"/>
      <c r="W1278" s="288"/>
      <c r="X1278" s="288"/>
      <c r="Y1278" s="288"/>
      <c r="Z1278" s="288"/>
      <c r="AA1278" s="288"/>
      <c r="AB1278" s="288"/>
      <c r="AC1278" s="288"/>
      <c r="AD1278" s="288"/>
      <c r="AE1278" s="418"/>
      <c r="AF1278" s="421"/>
      <c r="AG1278" s="421"/>
      <c r="AH1278" s="421"/>
      <c r="AI1278" s="421"/>
      <c r="AJ1278" s="421"/>
      <c r="AK1278" s="421"/>
      <c r="AL1278" s="421"/>
      <c r="AM1278" s="421"/>
      <c r="AN1278" s="421"/>
      <c r="AO1278" s="421"/>
      <c r="AP1278" s="421"/>
      <c r="AQ1278" s="421"/>
      <c r="AR1278" s="421"/>
      <c r="AS1278" s="303"/>
    </row>
    <row r="1279" spans="1:45" ht="15.5" outlineLevel="1">
      <c r="A1279" s="521"/>
      <c r="B1279" s="493" t="s">
        <v>495</v>
      </c>
      <c r="C1279" s="288"/>
      <c r="D1279" s="288"/>
      <c r="E1279" s="288"/>
      <c r="F1279" s="288"/>
      <c r="G1279" s="288"/>
      <c r="H1279" s="288"/>
      <c r="I1279" s="288"/>
      <c r="J1279" s="288"/>
      <c r="K1279" s="288"/>
      <c r="L1279" s="288"/>
      <c r="M1279" s="288"/>
      <c r="N1279" s="288"/>
      <c r="O1279" s="288"/>
      <c r="P1279" s="288"/>
      <c r="Q1279" s="288"/>
      <c r="R1279" s="288"/>
      <c r="S1279" s="288"/>
      <c r="T1279" s="288"/>
      <c r="U1279" s="288"/>
      <c r="V1279" s="288"/>
      <c r="W1279" s="288"/>
      <c r="X1279" s="288"/>
      <c r="Y1279" s="288"/>
      <c r="Z1279" s="288"/>
      <c r="AA1279" s="288"/>
      <c r="AB1279" s="288"/>
      <c r="AC1279" s="288"/>
      <c r="AD1279" s="288"/>
      <c r="AE1279" s="418"/>
      <c r="AF1279" s="421"/>
      <c r="AG1279" s="421"/>
      <c r="AH1279" s="421"/>
      <c r="AI1279" s="421"/>
      <c r="AJ1279" s="421"/>
      <c r="AK1279" s="421"/>
      <c r="AL1279" s="421"/>
      <c r="AM1279" s="421"/>
      <c r="AN1279" s="421"/>
      <c r="AO1279" s="421"/>
      <c r="AP1279" s="421"/>
      <c r="AQ1279" s="421"/>
      <c r="AR1279" s="421"/>
      <c r="AS1279" s="303"/>
    </row>
    <row r="1280" spans="1:45" ht="15" customHeight="1" outlineLevel="1">
      <c r="A1280" s="521">
        <v>21</v>
      </c>
      <c r="B1280" s="424" t="s">
        <v>113</v>
      </c>
      <c r="C1280" s="288" t="s">
        <v>25</v>
      </c>
      <c r="D1280" s="292"/>
      <c r="E1280" s="292"/>
      <c r="F1280" s="292"/>
      <c r="G1280" s="292"/>
      <c r="H1280" s="292"/>
      <c r="I1280" s="292"/>
      <c r="J1280" s="292"/>
      <c r="K1280" s="292"/>
      <c r="L1280" s="292"/>
      <c r="M1280" s="292"/>
      <c r="N1280" s="292"/>
      <c r="O1280" s="292"/>
      <c r="P1280" s="292"/>
      <c r="Q1280" s="288"/>
      <c r="R1280" s="292"/>
      <c r="S1280" s="292"/>
      <c r="T1280" s="292"/>
      <c r="U1280" s="292"/>
      <c r="V1280" s="292"/>
      <c r="W1280" s="292"/>
      <c r="X1280" s="292"/>
      <c r="Y1280" s="292"/>
      <c r="Z1280" s="292"/>
      <c r="AA1280" s="292"/>
      <c r="AB1280" s="292"/>
      <c r="AC1280" s="292"/>
      <c r="AD1280" s="292"/>
      <c r="AE1280" s="406"/>
      <c r="AF1280" s="406"/>
      <c r="AG1280" s="406"/>
      <c r="AH1280" s="406"/>
      <c r="AI1280" s="406"/>
      <c r="AJ1280" s="406"/>
      <c r="AK1280" s="406"/>
      <c r="AL1280" s="406"/>
      <c r="AM1280" s="406"/>
      <c r="AN1280" s="406"/>
      <c r="AO1280" s="406"/>
      <c r="AP1280" s="406"/>
      <c r="AQ1280" s="406"/>
      <c r="AR1280" s="406"/>
      <c r="AS1280" s="293">
        <f>SUM(AE1280:AR1280)</f>
        <v>0</v>
      </c>
    </row>
    <row r="1281" spans="1:45" ht="15" customHeight="1" outlineLevel="1">
      <c r="A1281" s="521"/>
      <c r="B1281" s="291" t="s">
        <v>726</v>
      </c>
      <c r="C1281" s="288" t="s">
        <v>163</v>
      </c>
      <c r="D1281" s="292"/>
      <c r="E1281" s="292"/>
      <c r="F1281" s="292"/>
      <c r="G1281" s="292"/>
      <c r="H1281" s="292"/>
      <c r="I1281" s="292"/>
      <c r="J1281" s="292"/>
      <c r="K1281" s="292"/>
      <c r="L1281" s="292"/>
      <c r="M1281" s="292"/>
      <c r="N1281" s="292"/>
      <c r="O1281" s="292"/>
      <c r="P1281" s="292"/>
      <c r="Q1281" s="288"/>
      <c r="R1281" s="292"/>
      <c r="S1281" s="292"/>
      <c r="T1281" s="292"/>
      <c r="U1281" s="292"/>
      <c r="V1281" s="292"/>
      <c r="W1281" s="292"/>
      <c r="X1281" s="292"/>
      <c r="Y1281" s="292"/>
      <c r="Z1281" s="292"/>
      <c r="AA1281" s="292"/>
      <c r="AB1281" s="292"/>
      <c r="AC1281" s="292"/>
      <c r="AD1281" s="292"/>
      <c r="AE1281" s="407">
        <f>AE1280</f>
        <v>0</v>
      </c>
      <c r="AF1281" s="407">
        <f t="shared" ref="AF1281:AR1281" si="3513">AF1280</f>
        <v>0</v>
      </c>
      <c r="AG1281" s="407">
        <f t="shared" si="3513"/>
        <v>0</v>
      </c>
      <c r="AH1281" s="407">
        <f t="shared" si="3513"/>
        <v>0</v>
      </c>
      <c r="AI1281" s="407">
        <f t="shared" si="3513"/>
        <v>0</v>
      </c>
      <c r="AJ1281" s="407">
        <f t="shared" si="3513"/>
        <v>0</v>
      </c>
      <c r="AK1281" s="407">
        <f t="shared" si="3513"/>
        <v>0</v>
      </c>
      <c r="AL1281" s="407">
        <f t="shared" si="3513"/>
        <v>0</v>
      </c>
      <c r="AM1281" s="407">
        <f t="shared" si="3513"/>
        <v>0</v>
      </c>
      <c r="AN1281" s="407">
        <f t="shared" si="3513"/>
        <v>0</v>
      </c>
      <c r="AO1281" s="407">
        <f t="shared" si="3513"/>
        <v>0</v>
      </c>
      <c r="AP1281" s="407">
        <f t="shared" si="3513"/>
        <v>0</v>
      </c>
      <c r="AQ1281" s="407">
        <f t="shared" si="3513"/>
        <v>0</v>
      </c>
      <c r="AR1281" s="407">
        <f t="shared" si="3513"/>
        <v>0</v>
      </c>
      <c r="AS1281" s="303"/>
    </row>
    <row r="1282" spans="1:45" ht="15" customHeight="1" outlineLevel="1">
      <c r="A1282" s="521"/>
      <c r="B1282" s="291"/>
      <c r="C1282" s="288"/>
      <c r="D1282" s="288"/>
      <c r="E1282" s="288"/>
      <c r="F1282" s="288"/>
      <c r="G1282" s="288"/>
      <c r="H1282" s="288"/>
      <c r="I1282" s="288"/>
      <c r="J1282" s="288"/>
      <c r="K1282" s="288"/>
      <c r="L1282" s="288"/>
      <c r="M1282" s="288"/>
      <c r="N1282" s="288"/>
      <c r="O1282" s="288"/>
      <c r="P1282" s="288"/>
      <c r="Q1282" s="288"/>
      <c r="R1282" s="288"/>
      <c r="S1282" s="288"/>
      <c r="T1282" s="288"/>
      <c r="U1282" s="288"/>
      <c r="V1282" s="288"/>
      <c r="W1282" s="288"/>
      <c r="X1282" s="288"/>
      <c r="Y1282" s="288"/>
      <c r="Z1282" s="288"/>
      <c r="AA1282" s="288"/>
      <c r="AB1282" s="288"/>
      <c r="AC1282" s="288"/>
      <c r="AD1282" s="288"/>
      <c r="AE1282" s="418"/>
      <c r="AF1282" s="421"/>
      <c r="AG1282" s="421"/>
      <c r="AH1282" s="421"/>
      <c r="AI1282" s="421"/>
      <c r="AJ1282" s="421"/>
      <c r="AK1282" s="421"/>
      <c r="AL1282" s="421"/>
      <c r="AM1282" s="421"/>
      <c r="AN1282" s="421"/>
      <c r="AO1282" s="421"/>
      <c r="AP1282" s="421"/>
      <c r="AQ1282" s="421"/>
      <c r="AR1282" s="421"/>
      <c r="AS1282" s="303"/>
    </row>
    <row r="1283" spans="1:45" ht="15" customHeight="1" outlineLevel="1">
      <c r="A1283" s="521">
        <v>22</v>
      </c>
      <c r="B1283" s="424" t="s">
        <v>114</v>
      </c>
      <c r="C1283" s="288" t="s">
        <v>25</v>
      </c>
      <c r="D1283" s="292"/>
      <c r="E1283" s="292"/>
      <c r="F1283" s="292"/>
      <c r="G1283" s="292"/>
      <c r="H1283" s="292"/>
      <c r="I1283" s="292"/>
      <c r="J1283" s="292"/>
      <c r="K1283" s="292"/>
      <c r="L1283" s="292"/>
      <c r="M1283" s="292"/>
      <c r="N1283" s="292"/>
      <c r="O1283" s="292"/>
      <c r="P1283" s="292"/>
      <c r="Q1283" s="288"/>
      <c r="R1283" s="292"/>
      <c r="S1283" s="292"/>
      <c r="T1283" s="292"/>
      <c r="U1283" s="292"/>
      <c r="V1283" s="292"/>
      <c r="W1283" s="292"/>
      <c r="X1283" s="292"/>
      <c r="Y1283" s="292"/>
      <c r="Z1283" s="292"/>
      <c r="AA1283" s="292"/>
      <c r="AB1283" s="292"/>
      <c r="AC1283" s="292"/>
      <c r="AD1283" s="292"/>
      <c r="AE1283" s="406"/>
      <c r="AF1283" s="406"/>
      <c r="AG1283" s="406"/>
      <c r="AH1283" s="406"/>
      <c r="AI1283" s="406"/>
      <c r="AJ1283" s="406"/>
      <c r="AK1283" s="406"/>
      <c r="AL1283" s="406"/>
      <c r="AM1283" s="406"/>
      <c r="AN1283" s="406"/>
      <c r="AO1283" s="406"/>
      <c r="AP1283" s="406"/>
      <c r="AQ1283" s="406"/>
      <c r="AR1283" s="406"/>
      <c r="AS1283" s="293">
        <f>SUM(AE1283:AR1283)</f>
        <v>0</v>
      </c>
    </row>
    <row r="1284" spans="1:45" ht="15" customHeight="1" outlineLevel="1">
      <c r="A1284" s="521"/>
      <c r="B1284" s="291" t="s">
        <v>726</v>
      </c>
      <c r="C1284" s="288" t="s">
        <v>163</v>
      </c>
      <c r="D1284" s="292"/>
      <c r="E1284" s="292"/>
      <c r="F1284" s="292"/>
      <c r="G1284" s="292"/>
      <c r="H1284" s="292"/>
      <c r="I1284" s="292"/>
      <c r="J1284" s="292"/>
      <c r="K1284" s="292"/>
      <c r="L1284" s="292"/>
      <c r="M1284" s="292"/>
      <c r="N1284" s="292"/>
      <c r="O1284" s="292"/>
      <c r="P1284" s="292"/>
      <c r="Q1284" s="288"/>
      <c r="R1284" s="292"/>
      <c r="S1284" s="292"/>
      <c r="T1284" s="292"/>
      <c r="U1284" s="292"/>
      <c r="V1284" s="292"/>
      <c r="W1284" s="292"/>
      <c r="X1284" s="292"/>
      <c r="Y1284" s="292"/>
      <c r="Z1284" s="292"/>
      <c r="AA1284" s="292"/>
      <c r="AB1284" s="292"/>
      <c r="AC1284" s="292"/>
      <c r="AD1284" s="292"/>
      <c r="AE1284" s="407">
        <f>AE1283</f>
        <v>0</v>
      </c>
      <c r="AF1284" s="407">
        <f t="shared" ref="AF1284:AR1284" si="3514">AF1283</f>
        <v>0</v>
      </c>
      <c r="AG1284" s="407">
        <f t="shared" si="3514"/>
        <v>0</v>
      </c>
      <c r="AH1284" s="407">
        <f t="shared" si="3514"/>
        <v>0</v>
      </c>
      <c r="AI1284" s="407">
        <f t="shared" si="3514"/>
        <v>0</v>
      </c>
      <c r="AJ1284" s="407">
        <f t="shared" si="3514"/>
        <v>0</v>
      </c>
      <c r="AK1284" s="407">
        <f t="shared" si="3514"/>
        <v>0</v>
      </c>
      <c r="AL1284" s="407">
        <f t="shared" si="3514"/>
        <v>0</v>
      </c>
      <c r="AM1284" s="407">
        <f t="shared" si="3514"/>
        <v>0</v>
      </c>
      <c r="AN1284" s="407">
        <f t="shared" si="3514"/>
        <v>0</v>
      </c>
      <c r="AO1284" s="407">
        <f t="shared" si="3514"/>
        <v>0</v>
      </c>
      <c r="AP1284" s="407">
        <f t="shared" si="3514"/>
        <v>0</v>
      </c>
      <c r="AQ1284" s="407">
        <f t="shared" si="3514"/>
        <v>0</v>
      </c>
      <c r="AR1284" s="407">
        <f t="shared" si="3514"/>
        <v>0</v>
      </c>
      <c r="AS1284" s="303"/>
    </row>
    <row r="1285" spans="1:45" ht="15" customHeight="1" outlineLevel="1">
      <c r="A1285" s="521"/>
      <c r="B1285" s="291"/>
      <c r="C1285" s="288"/>
      <c r="D1285" s="288"/>
      <c r="E1285" s="288"/>
      <c r="F1285" s="288"/>
      <c r="G1285" s="288"/>
      <c r="H1285" s="288"/>
      <c r="I1285" s="288"/>
      <c r="J1285" s="288"/>
      <c r="K1285" s="288"/>
      <c r="L1285" s="288"/>
      <c r="M1285" s="288"/>
      <c r="N1285" s="288"/>
      <c r="O1285" s="288"/>
      <c r="P1285" s="288"/>
      <c r="Q1285" s="288"/>
      <c r="R1285" s="288"/>
      <c r="S1285" s="288"/>
      <c r="T1285" s="288"/>
      <c r="U1285" s="288"/>
      <c r="V1285" s="288"/>
      <c r="W1285" s="288"/>
      <c r="X1285" s="288"/>
      <c r="Y1285" s="288"/>
      <c r="Z1285" s="288"/>
      <c r="AA1285" s="288"/>
      <c r="AB1285" s="288"/>
      <c r="AC1285" s="288"/>
      <c r="AD1285" s="288"/>
      <c r="AE1285" s="418"/>
      <c r="AF1285" s="421"/>
      <c r="AG1285" s="421"/>
      <c r="AH1285" s="421"/>
      <c r="AI1285" s="421"/>
      <c r="AJ1285" s="421"/>
      <c r="AK1285" s="421"/>
      <c r="AL1285" s="421"/>
      <c r="AM1285" s="421"/>
      <c r="AN1285" s="421"/>
      <c r="AO1285" s="421"/>
      <c r="AP1285" s="421"/>
      <c r="AQ1285" s="421"/>
      <c r="AR1285" s="421"/>
      <c r="AS1285" s="303"/>
    </row>
    <row r="1286" spans="1:45" ht="15" customHeight="1" outlineLevel="1">
      <c r="A1286" s="521">
        <v>23</v>
      </c>
      <c r="B1286" s="424" t="s">
        <v>115</v>
      </c>
      <c r="C1286" s="288" t="s">
        <v>25</v>
      </c>
      <c r="D1286" s="292"/>
      <c r="E1286" s="292"/>
      <c r="F1286" s="292"/>
      <c r="G1286" s="292"/>
      <c r="H1286" s="292"/>
      <c r="I1286" s="292"/>
      <c r="J1286" s="292"/>
      <c r="K1286" s="292"/>
      <c r="L1286" s="292"/>
      <c r="M1286" s="292"/>
      <c r="N1286" s="292"/>
      <c r="O1286" s="292"/>
      <c r="P1286" s="292"/>
      <c r="Q1286" s="288"/>
      <c r="R1286" s="292"/>
      <c r="S1286" s="292"/>
      <c r="T1286" s="292"/>
      <c r="U1286" s="292"/>
      <c r="V1286" s="292"/>
      <c r="W1286" s="292"/>
      <c r="X1286" s="292"/>
      <c r="Y1286" s="292"/>
      <c r="Z1286" s="292"/>
      <c r="AA1286" s="292"/>
      <c r="AB1286" s="292"/>
      <c r="AC1286" s="292"/>
      <c r="AD1286" s="292"/>
      <c r="AE1286" s="406"/>
      <c r="AF1286" s="406"/>
      <c r="AG1286" s="406"/>
      <c r="AH1286" s="406"/>
      <c r="AI1286" s="406"/>
      <c r="AJ1286" s="406"/>
      <c r="AK1286" s="406"/>
      <c r="AL1286" s="406"/>
      <c r="AM1286" s="406"/>
      <c r="AN1286" s="406"/>
      <c r="AO1286" s="406"/>
      <c r="AP1286" s="406"/>
      <c r="AQ1286" s="406"/>
      <c r="AR1286" s="406"/>
      <c r="AS1286" s="293">
        <f>SUM(AE1286:AR1286)</f>
        <v>0</v>
      </c>
    </row>
    <row r="1287" spans="1:45" ht="15" customHeight="1" outlineLevel="1">
      <c r="A1287" s="521"/>
      <c r="B1287" s="291" t="s">
        <v>726</v>
      </c>
      <c r="C1287" s="288" t="s">
        <v>163</v>
      </c>
      <c r="D1287" s="292"/>
      <c r="E1287" s="292"/>
      <c r="F1287" s="292"/>
      <c r="G1287" s="292"/>
      <c r="H1287" s="292"/>
      <c r="I1287" s="292"/>
      <c r="J1287" s="292"/>
      <c r="K1287" s="292"/>
      <c r="L1287" s="292"/>
      <c r="M1287" s="292"/>
      <c r="N1287" s="292"/>
      <c r="O1287" s="292"/>
      <c r="P1287" s="292"/>
      <c r="Q1287" s="288"/>
      <c r="R1287" s="292"/>
      <c r="S1287" s="292"/>
      <c r="T1287" s="292"/>
      <c r="U1287" s="292"/>
      <c r="V1287" s="292"/>
      <c r="W1287" s="292"/>
      <c r="X1287" s="292"/>
      <c r="Y1287" s="292"/>
      <c r="Z1287" s="292"/>
      <c r="AA1287" s="292"/>
      <c r="AB1287" s="292"/>
      <c r="AC1287" s="292"/>
      <c r="AD1287" s="292"/>
      <c r="AE1287" s="407">
        <f>AE1286</f>
        <v>0</v>
      </c>
      <c r="AF1287" s="407">
        <f t="shared" ref="AF1287:AR1287" si="3515">AF1286</f>
        <v>0</v>
      </c>
      <c r="AG1287" s="407">
        <f t="shared" si="3515"/>
        <v>0</v>
      </c>
      <c r="AH1287" s="407">
        <f t="shared" si="3515"/>
        <v>0</v>
      </c>
      <c r="AI1287" s="407">
        <f t="shared" si="3515"/>
        <v>0</v>
      </c>
      <c r="AJ1287" s="407">
        <f t="shared" si="3515"/>
        <v>0</v>
      </c>
      <c r="AK1287" s="407">
        <f t="shared" si="3515"/>
        <v>0</v>
      </c>
      <c r="AL1287" s="407">
        <f t="shared" si="3515"/>
        <v>0</v>
      </c>
      <c r="AM1287" s="407">
        <f t="shared" si="3515"/>
        <v>0</v>
      </c>
      <c r="AN1287" s="407">
        <f t="shared" si="3515"/>
        <v>0</v>
      </c>
      <c r="AO1287" s="407">
        <f t="shared" si="3515"/>
        <v>0</v>
      </c>
      <c r="AP1287" s="407">
        <f t="shared" si="3515"/>
        <v>0</v>
      </c>
      <c r="AQ1287" s="407">
        <f t="shared" si="3515"/>
        <v>0</v>
      </c>
      <c r="AR1287" s="407">
        <f t="shared" si="3515"/>
        <v>0</v>
      </c>
      <c r="AS1287" s="303"/>
    </row>
    <row r="1288" spans="1:45" ht="15" customHeight="1" outlineLevel="1">
      <c r="A1288" s="521"/>
      <c r="B1288" s="426"/>
      <c r="C1288" s="288"/>
      <c r="D1288" s="288"/>
      <c r="E1288" s="288"/>
      <c r="F1288" s="288"/>
      <c r="G1288" s="288"/>
      <c r="H1288" s="288"/>
      <c r="I1288" s="288"/>
      <c r="J1288" s="288"/>
      <c r="K1288" s="288"/>
      <c r="L1288" s="288"/>
      <c r="M1288" s="288"/>
      <c r="N1288" s="288"/>
      <c r="O1288" s="288"/>
      <c r="P1288" s="288"/>
      <c r="Q1288" s="288"/>
      <c r="R1288" s="288"/>
      <c r="S1288" s="288"/>
      <c r="T1288" s="288"/>
      <c r="U1288" s="288"/>
      <c r="V1288" s="288"/>
      <c r="W1288" s="288"/>
      <c r="X1288" s="288"/>
      <c r="Y1288" s="288"/>
      <c r="Z1288" s="288"/>
      <c r="AA1288" s="288"/>
      <c r="AB1288" s="288"/>
      <c r="AC1288" s="288"/>
      <c r="AD1288" s="288"/>
      <c r="AE1288" s="418"/>
      <c r="AF1288" s="421"/>
      <c r="AG1288" s="421"/>
      <c r="AH1288" s="421"/>
      <c r="AI1288" s="421"/>
      <c r="AJ1288" s="421"/>
      <c r="AK1288" s="421"/>
      <c r="AL1288" s="421"/>
      <c r="AM1288" s="421"/>
      <c r="AN1288" s="421"/>
      <c r="AO1288" s="421"/>
      <c r="AP1288" s="421"/>
      <c r="AQ1288" s="421"/>
      <c r="AR1288" s="421"/>
      <c r="AS1288" s="303"/>
    </row>
    <row r="1289" spans="1:45" ht="15" customHeight="1" outlineLevel="1">
      <c r="A1289" s="521">
        <v>24</v>
      </c>
      <c r="B1289" s="424" t="s">
        <v>116</v>
      </c>
      <c r="C1289" s="288" t="s">
        <v>25</v>
      </c>
      <c r="D1289" s="292"/>
      <c r="E1289" s="292"/>
      <c r="F1289" s="292"/>
      <c r="G1289" s="292"/>
      <c r="H1289" s="292"/>
      <c r="I1289" s="292"/>
      <c r="J1289" s="292"/>
      <c r="K1289" s="292"/>
      <c r="L1289" s="292"/>
      <c r="M1289" s="292"/>
      <c r="N1289" s="292"/>
      <c r="O1289" s="292"/>
      <c r="P1289" s="292"/>
      <c r="Q1289" s="288"/>
      <c r="R1289" s="292"/>
      <c r="S1289" s="292"/>
      <c r="T1289" s="292"/>
      <c r="U1289" s="292"/>
      <c r="V1289" s="292"/>
      <c r="W1289" s="292"/>
      <c r="X1289" s="292"/>
      <c r="Y1289" s="292"/>
      <c r="Z1289" s="292"/>
      <c r="AA1289" s="292"/>
      <c r="AB1289" s="292"/>
      <c r="AC1289" s="292"/>
      <c r="AD1289" s="292"/>
      <c r="AE1289" s="406"/>
      <c r="AF1289" s="406"/>
      <c r="AG1289" s="406"/>
      <c r="AH1289" s="406"/>
      <c r="AI1289" s="406"/>
      <c r="AJ1289" s="406"/>
      <c r="AK1289" s="406"/>
      <c r="AL1289" s="406"/>
      <c r="AM1289" s="406"/>
      <c r="AN1289" s="406"/>
      <c r="AO1289" s="406"/>
      <c r="AP1289" s="406"/>
      <c r="AQ1289" s="406"/>
      <c r="AR1289" s="406"/>
      <c r="AS1289" s="293">
        <f>SUM(AE1289:AR1289)</f>
        <v>0</v>
      </c>
    </row>
    <row r="1290" spans="1:45" ht="15" customHeight="1" outlineLevel="1">
      <c r="A1290" s="521"/>
      <c r="B1290" s="291" t="s">
        <v>726</v>
      </c>
      <c r="C1290" s="288" t="s">
        <v>163</v>
      </c>
      <c r="D1290" s="292"/>
      <c r="E1290" s="292"/>
      <c r="F1290" s="292"/>
      <c r="G1290" s="292"/>
      <c r="H1290" s="292"/>
      <c r="I1290" s="292"/>
      <c r="J1290" s="292"/>
      <c r="K1290" s="292"/>
      <c r="L1290" s="292"/>
      <c r="M1290" s="292"/>
      <c r="N1290" s="292"/>
      <c r="O1290" s="292"/>
      <c r="P1290" s="292"/>
      <c r="Q1290" s="288"/>
      <c r="R1290" s="292"/>
      <c r="S1290" s="292"/>
      <c r="T1290" s="292"/>
      <c r="U1290" s="292"/>
      <c r="V1290" s="292"/>
      <c r="W1290" s="292"/>
      <c r="X1290" s="292"/>
      <c r="Y1290" s="292"/>
      <c r="Z1290" s="292"/>
      <c r="AA1290" s="292"/>
      <c r="AB1290" s="292"/>
      <c r="AC1290" s="292"/>
      <c r="AD1290" s="292"/>
      <c r="AE1290" s="407">
        <f>AE1289</f>
        <v>0</v>
      </c>
      <c r="AF1290" s="407">
        <f t="shared" ref="AF1290:AR1290" si="3516">AF1289</f>
        <v>0</v>
      </c>
      <c r="AG1290" s="407">
        <f t="shared" si="3516"/>
        <v>0</v>
      </c>
      <c r="AH1290" s="407">
        <f t="shared" si="3516"/>
        <v>0</v>
      </c>
      <c r="AI1290" s="407">
        <f t="shared" si="3516"/>
        <v>0</v>
      </c>
      <c r="AJ1290" s="407">
        <f t="shared" si="3516"/>
        <v>0</v>
      </c>
      <c r="AK1290" s="407">
        <f t="shared" si="3516"/>
        <v>0</v>
      </c>
      <c r="AL1290" s="407">
        <f t="shared" si="3516"/>
        <v>0</v>
      </c>
      <c r="AM1290" s="407">
        <f t="shared" si="3516"/>
        <v>0</v>
      </c>
      <c r="AN1290" s="407">
        <f t="shared" si="3516"/>
        <v>0</v>
      </c>
      <c r="AO1290" s="407">
        <f t="shared" si="3516"/>
        <v>0</v>
      </c>
      <c r="AP1290" s="407">
        <f t="shared" si="3516"/>
        <v>0</v>
      </c>
      <c r="AQ1290" s="407">
        <f t="shared" si="3516"/>
        <v>0</v>
      </c>
      <c r="AR1290" s="407">
        <f t="shared" si="3516"/>
        <v>0</v>
      </c>
      <c r="AS1290" s="303"/>
    </row>
    <row r="1291" spans="1:45" ht="15" customHeight="1" outlineLevel="1">
      <c r="A1291" s="521"/>
      <c r="B1291" s="291"/>
      <c r="C1291" s="288"/>
      <c r="D1291" s="288"/>
      <c r="E1291" s="288"/>
      <c r="F1291" s="288"/>
      <c r="G1291" s="288"/>
      <c r="H1291" s="288"/>
      <c r="I1291" s="288"/>
      <c r="J1291" s="288"/>
      <c r="K1291" s="288"/>
      <c r="L1291" s="288"/>
      <c r="M1291" s="288"/>
      <c r="N1291" s="288"/>
      <c r="O1291" s="288"/>
      <c r="P1291" s="288"/>
      <c r="Q1291" s="288"/>
      <c r="R1291" s="288"/>
      <c r="S1291" s="288"/>
      <c r="T1291" s="288"/>
      <c r="U1291" s="288"/>
      <c r="V1291" s="288"/>
      <c r="W1291" s="288"/>
      <c r="X1291" s="288"/>
      <c r="Y1291" s="288"/>
      <c r="Z1291" s="288"/>
      <c r="AA1291" s="288"/>
      <c r="AB1291" s="288"/>
      <c r="AC1291" s="288"/>
      <c r="AD1291" s="288"/>
      <c r="AE1291" s="408"/>
      <c r="AF1291" s="421"/>
      <c r="AG1291" s="421"/>
      <c r="AH1291" s="421"/>
      <c r="AI1291" s="421"/>
      <c r="AJ1291" s="421"/>
      <c r="AK1291" s="421"/>
      <c r="AL1291" s="421"/>
      <c r="AM1291" s="421"/>
      <c r="AN1291" s="421"/>
      <c r="AO1291" s="421"/>
      <c r="AP1291" s="421"/>
      <c r="AQ1291" s="421"/>
      <c r="AR1291" s="421"/>
      <c r="AS1291" s="303"/>
    </row>
    <row r="1292" spans="1:45" ht="15" customHeight="1" outlineLevel="1">
      <c r="A1292" s="521"/>
      <c r="B1292" s="285" t="s">
        <v>496</v>
      </c>
      <c r="C1292" s="288"/>
      <c r="D1292" s="288"/>
      <c r="E1292" s="288"/>
      <c r="F1292" s="288"/>
      <c r="G1292" s="288"/>
      <c r="H1292" s="288"/>
      <c r="I1292" s="288"/>
      <c r="J1292" s="288"/>
      <c r="K1292" s="288"/>
      <c r="L1292" s="288"/>
      <c r="M1292" s="288"/>
      <c r="N1292" s="288"/>
      <c r="O1292" s="288"/>
      <c r="P1292" s="288"/>
      <c r="Q1292" s="288"/>
      <c r="R1292" s="288"/>
      <c r="S1292" s="288"/>
      <c r="T1292" s="288"/>
      <c r="U1292" s="288"/>
      <c r="V1292" s="288"/>
      <c r="W1292" s="288"/>
      <c r="X1292" s="288"/>
      <c r="Y1292" s="288"/>
      <c r="Z1292" s="288"/>
      <c r="AA1292" s="288"/>
      <c r="AB1292" s="288"/>
      <c r="AC1292" s="288"/>
      <c r="AD1292" s="288"/>
      <c r="AE1292" s="408"/>
      <c r="AF1292" s="421"/>
      <c r="AG1292" s="421"/>
      <c r="AH1292" s="421"/>
      <c r="AI1292" s="421"/>
      <c r="AJ1292" s="421"/>
      <c r="AK1292" s="421"/>
      <c r="AL1292" s="421"/>
      <c r="AM1292" s="421"/>
      <c r="AN1292" s="421"/>
      <c r="AO1292" s="421"/>
      <c r="AP1292" s="421"/>
      <c r="AQ1292" s="421"/>
      <c r="AR1292" s="421"/>
      <c r="AS1292" s="303"/>
    </row>
    <row r="1293" spans="1:45" ht="15" customHeight="1" outlineLevel="1">
      <c r="A1293" s="521">
        <v>25</v>
      </c>
      <c r="B1293" s="424" t="s">
        <v>117</v>
      </c>
      <c r="C1293" s="288" t="s">
        <v>25</v>
      </c>
      <c r="D1293" s="292"/>
      <c r="E1293" s="292"/>
      <c r="F1293" s="292"/>
      <c r="G1293" s="292"/>
      <c r="H1293" s="292"/>
      <c r="I1293" s="292"/>
      <c r="J1293" s="292"/>
      <c r="K1293" s="292"/>
      <c r="L1293" s="292"/>
      <c r="M1293" s="292"/>
      <c r="N1293" s="292"/>
      <c r="O1293" s="292"/>
      <c r="P1293" s="292"/>
      <c r="Q1293" s="292">
        <v>12</v>
      </c>
      <c r="R1293" s="292"/>
      <c r="S1293" s="292"/>
      <c r="T1293" s="292"/>
      <c r="U1293" s="292"/>
      <c r="V1293" s="292"/>
      <c r="W1293" s="292"/>
      <c r="X1293" s="292"/>
      <c r="Y1293" s="292"/>
      <c r="Z1293" s="292"/>
      <c r="AA1293" s="292"/>
      <c r="AB1293" s="292"/>
      <c r="AC1293" s="292"/>
      <c r="AD1293" s="292"/>
      <c r="AE1293" s="422"/>
      <c r="AF1293" s="411"/>
      <c r="AG1293" s="411"/>
      <c r="AH1293" s="411"/>
      <c r="AI1293" s="411"/>
      <c r="AJ1293" s="411"/>
      <c r="AK1293" s="411"/>
      <c r="AL1293" s="411"/>
      <c r="AM1293" s="411"/>
      <c r="AN1293" s="411"/>
      <c r="AO1293" s="411"/>
      <c r="AP1293" s="411"/>
      <c r="AQ1293" s="411"/>
      <c r="AR1293" s="411"/>
      <c r="AS1293" s="293">
        <f>SUM(AE1293:AR1293)</f>
        <v>0</v>
      </c>
    </row>
    <row r="1294" spans="1:45" ht="15" customHeight="1" outlineLevel="1">
      <c r="A1294" s="521"/>
      <c r="B1294" s="291" t="s">
        <v>726</v>
      </c>
      <c r="C1294" s="288" t="s">
        <v>163</v>
      </c>
      <c r="D1294" s="292"/>
      <c r="E1294" s="292"/>
      <c r="F1294" s="292"/>
      <c r="G1294" s="292"/>
      <c r="H1294" s="292"/>
      <c r="I1294" s="292"/>
      <c r="J1294" s="292"/>
      <c r="K1294" s="292"/>
      <c r="L1294" s="292"/>
      <c r="M1294" s="292"/>
      <c r="N1294" s="292"/>
      <c r="O1294" s="292"/>
      <c r="P1294" s="292"/>
      <c r="Q1294" s="292">
        <f>Q1293</f>
        <v>12</v>
      </c>
      <c r="R1294" s="292"/>
      <c r="S1294" s="292"/>
      <c r="T1294" s="292"/>
      <c r="U1294" s="292"/>
      <c r="V1294" s="292"/>
      <c r="W1294" s="292"/>
      <c r="X1294" s="292"/>
      <c r="Y1294" s="292"/>
      <c r="Z1294" s="292"/>
      <c r="AA1294" s="292"/>
      <c r="AB1294" s="292"/>
      <c r="AC1294" s="292"/>
      <c r="AD1294" s="292"/>
      <c r="AE1294" s="407">
        <f>AE1293</f>
        <v>0</v>
      </c>
      <c r="AF1294" s="407">
        <f t="shared" ref="AF1294:AR1294" si="3517">AF1293</f>
        <v>0</v>
      </c>
      <c r="AG1294" s="407">
        <f t="shared" si="3517"/>
        <v>0</v>
      </c>
      <c r="AH1294" s="407">
        <f t="shared" si="3517"/>
        <v>0</v>
      </c>
      <c r="AI1294" s="407">
        <f t="shared" si="3517"/>
        <v>0</v>
      </c>
      <c r="AJ1294" s="407">
        <f t="shared" si="3517"/>
        <v>0</v>
      </c>
      <c r="AK1294" s="407">
        <f t="shared" si="3517"/>
        <v>0</v>
      </c>
      <c r="AL1294" s="407">
        <f t="shared" si="3517"/>
        <v>0</v>
      </c>
      <c r="AM1294" s="407">
        <f t="shared" si="3517"/>
        <v>0</v>
      </c>
      <c r="AN1294" s="407">
        <f t="shared" si="3517"/>
        <v>0</v>
      </c>
      <c r="AO1294" s="407">
        <f t="shared" si="3517"/>
        <v>0</v>
      </c>
      <c r="AP1294" s="407">
        <f t="shared" si="3517"/>
        <v>0</v>
      </c>
      <c r="AQ1294" s="407">
        <f t="shared" si="3517"/>
        <v>0</v>
      </c>
      <c r="AR1294" s="407">
        <f t="shared" si="3517"/>
        <v>0</v>
      </c>
      <c r="AS1294" s="303"/>
    </row>
    <row r="1295" spans="1:45" ht="15" customHeight="1" outlineLevel="1">
      <c r="A1295" s="521"/>
      <c r="B1295" s="291"/>
      <c r="C1295" s="288"/>
      <c r="D1295" s="288"/>
      <c r="E1295" s="288"/>
      <c r="F1295" s="288"/>
      <c r="G1295" s="288"/>
      <c r="H1295" s="288"/>
      <c r="I1295" s="288"/>
      <c r="J1295" s="288"/>
      <c r="K1295" s="288"/>
      <c r="L1295" s="288"/>
      <c r="M1295" s="288"/>
      <c r="N1295" s="288"/>
      <c r="O1295" s="288"/>
      <c r="P1295" s="288"/>
      <c r="Q1295" s="288"/>
      <c r="R1295" s="288"/>
      <c r="S1295" s="288"/>
      <c r="T1295" s="288"/>
      <c r="U1295" s="288"/>
      <c r="V1295" s="288"/>
      <c r="W1295" s="288"/>
      <c r="X1295" s="288"/>
      <c r="Y1295" s="288"/>
      <c r="Z1295" s="288"/>
      <c r="AA1295" s="288"/>
      <c r="AB1295" s="288"/>
      <c r="AC1295" s="288"/>
      <c r="AD1295" s="288"/>
      <c r="AE1295" s="408"/>
      <c r="AF1295" s="421"/>
      <c r="AG1295" s="421"/>
      <c r="AH1295" s="421"/>
      <c r="AI1295" s="421"/>
      <c r="AJ1295" s="421"/>
      <c r="AK1295" s="421"/>
      <c r="AL1295" s="421"/>
      <c r="AM1295" s="421"/>
      <c r="AN1295" s="421"/>
      <c r="AO1295" s="421"/>
      <c r="AP1295" s="421"/>
      <c r="AQ1295" s="421"/>
      <c r="AR1295" s="421"/>
      <c r="AS1295" s="303"/>
    </row>
    <row r="1296" spans="1:45" ht="15" customHeight="1" outlineLevel="1">
      <c r="A1296" s="521">
        <v>26</v>
      </c>
      <c r="B1296" s="424" t="s">
        <v>118</v>
      </c>
      <c r="C1296" s="288" t="s">
        <v>25</v>
      </c>
      <c r="D1296" s="292">
        <f>+'7.  Persistence Report'!BA208</f>
        <v>764973.31273657293</v>
      </c>
      <c r="E1296" s="292">
        <f>+'7.  Persistence Report'!BB208</f>
        <v>764973.31273657293</v>
      </c>
      <c r="F1296" s="292">
        <f>+'7.  Persistence Report'!BC208</f>
        <v>761190.44004219095</v>
      </c>
      <c r="G1296" s="292">
        <f>+'7.  Persistence Report'!BD208</f>
        <v>761190.44004219095</v>
      </c>
      <c r="H1296" s="292">
        <f>+'7.  Persistence Report'!BE208</f>
        <v>761190.44004219095</v>
      </c>
      <c r="I1296" s="292">
        <f>+'7.  Persistence Report'!BF208</f>
        <v>761170.10000952973</v>
      </c>
      <c r="J1296" s="292">
        <f>+'7.  Persistence Report'!BG208</f>
        <v>0</v>
      </c>
      <c r="K1296" s="292">
        <f>+'7.  Persistence Report'!BH208</f>
        <v>0</v>
      </c>
      <c r="L1296" s="292">
        <f>+'7.  Persistence Report'!BI208</f>
        <v>0</v>
      </c>
      <c r="M1296" s="292">
        <f>+'7.  Persistence Report'!BJ208</f>
        <v>0</v>
      </c>
      <c r="N1296" s="292">
        <f>+'7.  Persistence Report'!BK208</f>
        <v>0</v>
      </c>
      <c r="O1296" s="292">
        <f>+'7.  Persistence Report'!BL208</f>
        <v>0</v>
      </c>
      <c r="P1296" s="292">
        <f>+'7.  Persistence Report'!BM208</f>
        <v>0</v>
      </c>
      <c r="Q1296" s="292">
        <v>12</v>
      </c>
      <c r="R1296" s="292">
        <f>+'7.  Persistence Report'!V208</f>
        <v>97.480234860813539</v>
      </c>
      <c r="S1296" s="292">
        <f>+'7.  Persistence Report'!W208</f>
        <v>97.480234860813539</v>
      </c>
      <c r="T1296" s="292">
        <f>+'7.  Persistence Report'!X208</f>
        <v>96.998184948016259</v>
      </c>
      <c r="U1296" s="292">
        <f>+'7.  Persistence Report'!Y208</f>
        <v>96.998184948016259</v>
      </c>
      <c r="V1296" s="292">
        <f>+'7.  Persistence Report'!Z208</f>
        <v>96.998184948016259</v>
      </c>
      <c r="W1296" s="292">
        <f>+'7.  Persistence Report'!AA208</f>
        <v>96.995593026013381</v>
      </c>
      <c r="X1296" s="292">
        <f>+'7.  Persistence Report'!AB208</f>
        <v>0</v>
      </c>
      <c r="Y1296" s="292">
        <f>+'7.  Persistence Report'!AC208</f>
        <v>0</v>
      </c>
      <c r="Z1296" s="292">
        <f>+'7.  Persistence Report'!AD208</f>
        <v>0</v>
      </c>
      <c r="AA1296" s="292">
        <f>+'7.  Persistence Report'!AE208</f>
        <v>0</v>
      </c>
      <c r="AB1296" s="292">
        <f>+'7.  Persistence Report'!AF208</f>
        <v>0</v>
      </c>
      <c r="AC1296" s="292">
        <f>+'7.  Persistence Report'!AG208</f>
        <v>0</v>
      </c>
      <c r="AD1296" s="292">
        <f>+'7.  Persistence Report'!AH208</f>
        <v>0</v>
      </c>
      <c r="AE1296" s="422"/>
      <c r="AF1296" s="411"/>
      <c r="AG1296" s="411">
        <f>+'A. Rate Class Allocations'!P159</f>
        <v>1</v>
      </c>
      <c r="AH1296" s="411"/>
      <c r="AI1296" s="411"/>
      <c r="AJ1296" s="411"/>
      <c r="AK1296" s="411"/>
      <c r="AL1296" s="411"/>
      <c r="AM1296" s="411"/>
      <c r="AN1296" s="411"/>
      <c r="AO1296" s="411"/>
      <c r="AP1296" s="411"/>
      <c r="AQ1296" s="411"/>
      <c r="AR1296" s="411"/>
      <c r="AS1296" s="293">
        <f>SUM(AE1296:AR1296)</f>
        <v>1</v>
      </c>
    </row>
    <row r="1297" spans="1:45" ht="15" customHeight="1" outlineLevel="1">
      <c r="A1297" s="521"/>
      <c r="B1297" s="291" t="s">
        <v>726</v>
      </c>
      <c r="C1297" s="288" t="s">
        <v>163</v>
      </c>
      <c r="D1297" s="292"/>
      <c r="E1297" s="292"/>
      <c r="F1297" s="292"/>
      <c r="G1297" s="292"/>
      <c r="H1297" s="292"/>
      <c r="I1297" s="292"/>
      <c r="J1297" s="292"/>
      <c r="K1297" s="292"/>
      <c r="L1297" s="292"/>
      <c r="M1297" s="292"/>
      <c r="N1297" s="292"/>
      <c r="O1297" s="292"/>
      <c r="P1297" s="292"/>
      <c r="Q1297" s="292">
        <f>Q1296</f>
        <v>12</v>
      </c>
      <c r="R1297" s="292"/>
      <c r="S1297" s="292"/>
      <c r="T1297" s="292"/>
      <c r="U1297" s="292"/>
      <c r="V1297" s="292"/>
      <c r="W1297" s="292"/>
      <c r="X1297" s="292"/>
      <c r="Y1297" s="292"/>
      <c r="Z1297" s="292"/>
      <c r="AA1297" s="292"/>
      <c r="AB1297" s="292"/>
      <c r="AC1297" s="292"/>
      <c r="AD1297" s="292"/>
      <c r="AE1297" s="407">
        <f>AE1296</f>
        <v>0</v>
      </c>
      <c r="AF1297" s="407">
        <f t="shared" ref="AF1297:AR1297" si="3518">AF1296</f>
        <v>0</v>
      </c>
      <c r="AG1297" s="407">
        <f t="shared" si="3518"/>
        <v>1</v>
      </c>
      <c r="AH1297" s="407">
        <f t="shared" si="3518"/>
        <v>0</v>
      </c>
      <c r="AI1297" s="407">
        <f t="shared" si="3518"/>
        <v>0</v>
      </c>
      <c r="AJ1297" s="407">
        <f t="shared" si="3518"/>
        <v>0</v>
      </c>
      <c r="AK1297" s="407">
        <f t="shared" si="3518"/>
        <v>0</v>
      </c>
      <c r="AL1297" s="407">
        <f t="shared" si="3518"/>
        <v>0</v>
      </c>
      <c r="AM1297" s="407">
        <f t="shared" si="3518"/>
        <v>0</v>
      </c>
      <c r="AN1297" s="407">
        <f t="shared" si="3518"/>
        <v>0</v>
      </c>
      <c r="AO1297" s="407">
        <f t="shared" si="3518"/>
        <v>0</v>
      </c>
      <c r="AP1297" s="407">
        <f t="shared" si="3518"/>
        <v>0</v>
      </c>
      <c r="AQ1297" s="407">
        <f t="shared" si="3518"/>
        <v>0</v>
      </c>
      <c r="AR1297" s="407">
        <f t="shared" si="3518"/>
        <v>0</v>
      </c>
      <c r="AS1297" s="303"/>
    </row>
    <row r="1298" spans="1:45" ht="15" customHeight="1" outlineLevel="1">
      <c r="A1298" s="521"/>
      <c r="B1298" s="291"/>
      <c r="C1298" s="288"/>
      <c r="D1298" s="288"/>
      <c r="E1298" s="288"/>
      <c r="F1298" s="288"/>
      <c r="G1298" s="288"/>
      <c r="H1298" s="288"/>
      <c r="I1298" s="288"/>
      <c r="J1298" s="288"/>
      <c r="K1298" s="288"/>
      <c r="L1298" s="288"/>
      <c r="M1298" s="288"/>
      <c r="N1298" s="288"/>
      <c r="O1298" s="288"/>
      <c r="P1298" s="288"/>
      <c r="Q1298" s="288"/>
      <c r="R1298" s="288"/>
      <c r="S1298" s="288"/>
      <c r="T1298" s="288"/>
      <c r="U1298" s="288"/>
      <c r="V1298" s="288"/>
      <c r="W1298" s="288"/>
      <c r="X1298" s="288"/>
      <c r="Y1298" s="288"/>
      <c r="Z1298" s="288"/>
      <c r="AA1298" s="288"/>
      <c r="AB1298" s="288"/>
      <c r="AC1298" s="288"/>
      <c r="AD1298" s="288"/>
      <c r="AE1298" s="408"/>
      <c r="AF1298" s="421"/>
      <c r="AG1298" s="421"/>
      <c r="AH1298" s="421"/>
      <c r="AI1298" s="421"/>
      <c r="AJ1298" s="421"/>
      <c r="AK1298" s="421"/>
      <c r="AL1298" s="421"/>
      <c r="AM1298" s="421"/>
      <c r="AN1298" s="421"/>
      <c r="AO1298" s="421"/>
      <c r="AP1298" s="421"/>
      <c r="AQ1298" s="421"/>
      <c r="AR1298" s="421"/>
      <c r="AS1298" s="303"/>
    </row>
    <row r="1299" spans="1:45" ht="15" customHeight="1" outlineLevel="1">
      <c r="A1299" s="521">
        <v>27</v>
      </c>
      <c r="B1299" s="424" t="s">
        <v>119</v>
      </c>
      <c r="C1299" s="288" t="s">
        <v>25</v>
      </c>
      <c r="D1299" s="292"/>
      <c r="E1299" s="292"/>
      <c r="F1299" s="292"/>
      <c r="G1299" s="292"/>
      <c r="H1299" s="292"/>
      <c r="I1299" s="292"/>
      <c r="J1299" s="292"/>
      <c r="K1299" s="292"/>
      <c r="L1299" s="292"/>
      <c r="M1299" s="292"/>
      <c r="N1299" s="292"/>
      <c r="O1299" s="292"/>
      <c r="P1299" s="292"/>
      <c r="Q1299" s="292">
        <v>12</v>
      </c>
      <c r="R1299" s="292"/>
      <c r="S1299" s="292"/>
      <c r="T1299" s="292"/>
      <c r="U1299" s="292"/>
      <c r="V1299" s="292"/>
      <c r="W1299" s="292"/>
      <c r="X1299" s="292"/>
      <c r="Y1299" s="292"/>
      <c r="Z1299" s="292"/>
      <c r="AA1299" s="292"/>
      <c r="AB1299" s="292"/>
      <c r="AC1299" s="292"/>
      <c r="AD1299" s="292"/>
      <c r="AE1299" s="422"/>
      <c r="AF1299" s="411"/>
      <c r="AG1299" s="411"/>
      <c r="AH1299" s="411"/>
      <c r="AI1299" s="411"/>
      <c r="AJ1299" s="411"/>
      <c r="AK1299" s="411"/>
      <c r="AL1299" s="411"/>
      <c r="AM1299" s="411"/>
      <c r="AN1299" s="411"/>
      <c r="AO1299" s="411"/>
      <c r="AP1299" s="411"/>
      <c r="AQ1299" s="411"/>
      <c r="AR1299" s="411"/>
      <c r="AS1299" s="293">
        <f>SUM(AE1299:AR1299)</f>
        <v>0</v>
      </c>
    </row>
    <row r="1300" spans="1:45" ht="15" customHeight="1" outlineLevel="1">
      <c r="A1300" s="521"/>
      <c r="B1300" s="291" t="s">
        <v>726</v>
      </c>
      <c r="C1300" s="288" t="s">
        <v>163</v>
      </c>
      <c r="D1300" s="292"/>
      <c r="E1300" s="292"/>
      <c r="F1300" s="292"/>
      <c r="G1300" s="292"/>
      <c r="H1300" s="292"/>
      <c r="I1300" s="292"/>
      <c r="J1300" s="292"/>
      <c r="K1300" s="292"/>
      <c r="L1300" s="292"/>
      <c r="M1300" s="292"/>
      <c r="N1300" s="292"/>
      <c r="O1300" s="292"/>
      <c r="P1300" s="292"/>
      <c r="Q1300" s="292">
        <f>Q1299</f>
        <v>12</v>
      </c>
      <c r="R1300" s="292"/>
      <c r="S1300" s="292"/>
      <c r="T1300" s="292"/>
      <c r="U1300" s="292"/>
      <c r="V1300" s="292"/>
      <c r="W1300" s="292"/>
      <c r="X1300" s="292"/>
      <c r="Y1300" s="292"/>
      <c r="Z1300" s="292"/>
      <c r="AA1300" s="292"/>
      <c r="AB1300" s="292"/>
      <c r="AC1300" s="292"/>
      <c r="AD1300" s="292"/>
      <c r="AE1300" s="407">
        <f>AE1299</f>
        <v>0</v>
      </c>
      <c r="AF1300" s="407">
        <f t="shared" ref="AF1300:AR1300" si="3519">AF1299</f>
        <v>0</v>
      </c>
      <c r="AG1300" s="407">
        <f t="shared" si="3519"/>
        <v>0</v>
      </c>
      <c r="AH1300" s="407">
        <f t="shared" si="3519"/>
        <v>0</v>
      </c>
      <c r="AI1300" s="407">
        <f t="shared" si="3519"/>
        <v>0</v>
      </c>
      <c r="AJ1300" s="407">
        <f t="shared" si="3519"/>
        <v>0</v>
      </c>
      <c r="AK1300" s="407">
        <f t="shared" si="3519"/>
        <v>0</v>
      </c>
      <c r="AL1300" s="407">
        <f t="shared" si="3519"/>
        <v>0</v>
      </c>
      <c r="AM1300" s="407">
        <f t="shared" si="3519"/>
        <v>0</v>
      </c>
      <c r="AN1300" s="407">
        <f t="shared" si="3519"/>
        <v>0</v>
      </c>
      <c r="AO1300" s="407">
        <f t="shared" si="3519"/>
        <v>0</v>
      </c>
      <c r="AP1300" s="407">
        <f t="shared" si="3519"/>
        <v>0</v>
      </c>
      <c r="AQ1300" s="407">
        <f t="shared" si="3519"/>
        <v>0</v>
      </c>
      <c r="AR1300" s="407">
        <f t="shared" si="3519"/>
        <v>0</v>
      </c>
      <c r="AS1300" s="303"/>
    </row>
    <row r="1301" spans="1:45" ht="15" customHeight="1" outlineLevel="1">
      <c r="A1301" s="521"/>
      <c r="B1301" s="291"/>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408"/>
      <c r="AF1301" s="421"/>
      <c r="AG1301" s="421"/>
      <c r="AH1301" s="421"/>
      <c r="AI1301" s="421"/>
      <c r="AJ1301" s="421"/>
      <c r="AK1301" s="421"/>
      <c r="AL1301" s="421"/>
      <c r="AM1301" s="421"/>
      <c r="AN1301" s="421"/>
      <c r="AO1301" s="421"/>
      <c r="AP1301" s="421"/>
      <c r="AQ1301" s="421"/>
      <c r="AR1301" s="421"/>
      <c r="AS1301" s="303"/>
    </row>
    <row r="1302" spans="1:45" ht="15" customHeight="1" outlineLevel="1">
      <c r="A1302" s="521">
        <v>28</v>
      </c>
      <c r="B1302" s="424" t="s">
        <v>120</v>
      </c>
      <c r="C1302" s="288" t="s">
        <v>25</v>
      </c>
      <c r="D1302" s="292"/>
      <c r="E1302" s="292"/>
      <c r="F1302" s="292"/>
      <c r="G1302" s="292"/>
      <c r="H1302" s="292"/>
      <c r="I1302" s="292"/>
      <c r="J1302" s="292"/>
      <c r="K1302" s="292"/>
      <c r="L1302" s="292"/>
      <c r="M1302" s="292"/>
      <c r="N1302" s="292"/>
      <c r="O1302" s="292"/>
      <c r="P1302" s="292"/>
      <c r="Q1302" s="292">
        <v>12</v>
      </c>
      <c r="R1302" s="292"/>
      <c r="S1302" s="292"/>
      <c r="T1302" s="292"/>
      <c r="U1302" s="292"/>
      <c r="V1302" s="292"/>
      <c r="W1302" s="292"/>
      <c r="X1302" s="292"/>
      <c r="Y1302" s="292"/>
      <c r="Z1302" s="292"/>
      <c r="AA1302" s="292"/>
      <c r="AB1302" s="292"/>
      <c r="AC1302" s="292"/>
      <c r="AD1302" s="292"/>
      <c r="AE1302" s="422"/>
      <c r="AF1302" s="411"/>
      <c r="AG1302" s="411"/>
      <c r="AH1302" s="411"/>
      <c r="AI1302" s="411"/>
      <c r="AJ1302" s="411"/>
      <c r="AK1302" s="411"/>
      <c r="AL1302" s="411"/>
      <c r="AM1302" s="411"/>
      <c r="AN1302" s="411"/>
      <c r="AO1302" s="411"/>
      <c r="AP1302" s="411"/>
      <c r="AQ1302" s="411"/>
      <c r="AR1302" s="411"/>
      <c r="AS1302" s="293">
        <f>SUM(AE1302:AR1302)</f>
        <v>0</v>
      </c>
    </row>
    <row r="1303" spans="1:45" ht="15" customHeight="1" outlineLevel="1">
      <c r="A1303" s="521"/>
      <c r="B1303" s="291" t="s">
        <v>726</v>
      </c>
      <c r="C1303" s="288" t="s">
        <v>163</v>
      </c>
      <c r="D1303" s="292"/>
      <c r="E1303" s="292"/>
      <c r="F1303" s="292"/>
      <c r="G1303" s="292"/>
      <c r="H1303" s="292"/>
      <c r="I1303" s="292"/>
      <c r="J1303" s="292"/>
      <c r="K1303" s="292"/>
      <c r="L1303" s="292"/>
      <c r="M1303" s="292"/>
      <c r="N1303" s="292"/>
      <c r="O1303" s="292"/>
      <c r="P1303" s="292"/>
      <c r="Q1303" s="292">
        <f>Q1302</f>
        <v>12</v>
      </c>
      <c r="R1303" s="292"/>
      <c r="S1303" s="292"/>
      <c r="T1303" s="292"/>
      <c r="U1303" s="292"/>
      <c r="V1303" s="292"/>
      <c r="W1303" s="292"/>
      <c r="X1303" s="292"/>
      <c r="Y1303" s="292"/>
      <c r="Z1303" s="292"/>
      <c r="AA1303" s="292"/>
      <c r="AB1303" s="292"/>
      <c r="AC1303" s="292"/>
      <c r="AD1303" s="292"/>
      <c r="AE1303" s="407">
        <f>AE1302</f>
        <v>0</v>
      </c>
      <c r="AF1303" s="407">
        <f>AF1302</f>
        <v>0</v>
      </c>
      <c r="AG1303" s="407">
        <f t="shared" ref="AG1303:AJ1303" si="3520">AG1302</f>
        <v>0</v>
      </c>
      <c r="AH1303" s="407">
        <f t="shared" si="3520"/>
        <v>0</v>
      </c>
      <c r="AI1303" s="407">
        <f t="shared" si="3520"/>
        <v>0</v>
      </c>
      <c r="AJ1303" s="407">
        <f t="shared" si="3520"/>
        <v>0</v>
      </c>
      <c r="AK1303" s="407">
        <f>AK1302</f>
        <v>0</v>
      </c>
      <c r="AL1303" s="407">
        <f t="shared" ref="AL1303:AR1303" si="3521">AL1302</f>
        <v>0</v>
      </c>
      <c r="AM1303" s="407">
        <f t="shared" si="3521"/>
        <v>0</v>
      </c>
      <c r="AN1303" s="407">
        <f t="shared" si="3521"/>
        <v>0</v>
      </c>
      <c r="AO1303" s="407">
        <f t="shared" si="3521"/>
        <v>0</v>
      </c>
      <c r="AP1303" s="407">
        <f t="shared" si="3521"/>
        <v>0</v>
      </c>
      <c r="AQ1303" s="407">
        <f t="shared" si="3521"/>
        <v>0</v>
      </c>
      <c r="AR1303" s="407">
        <f t="shared" si="3521"/>
        <v>0</v>
      </c>
      <c r="AS1303" s="303"/>
    </row>
    <row r="1304" spans="1:45" ht="15" customHeight="1" outlineLevel="1">
      <c r="A1304" s="521"/>
      <c r="B1304" s="291"/>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288"/>
      <c r="AE1304" s="408"/>
      <c r="AF1304" s="421"/>
      <c r="AG1304" s="421"/>
      <c r="AH1304" s="421"/>
      <c r="AI1304" s="421"/>
      <c r="AJ1304" s="421"/>
      <c r="AK1304" s="421"/>
      <c r="AL1304" s="421"/>
      <c r="AM1304" s="421"/>
      <c r="AN1304" s="421"/>
      <c r="AO1304" s="421"/>
      <c r="AP1304" s="421"/>
      <c r="AQ1304" s="421"/>
      <c r="AR1304" s="421"/>
      <c r="AS1304" s="303"/>
    </row>
    <row r="1305" spans="1:45" ht="15" customHeight="1" outlineLevel="1">
      <c r="A1305" s="521">
        <v>29</v>
      </c>
      <c r="B1305" s="424" t="s">
        <v>121</v>
      </c>
      <c r="C1305" s="288" t="s">
        <v>25</v>
      </c>
      <c r="D1305" s="292"/>
      <c r="E1305" s="292"/>
      <c r="F1305" s="292"/>
      <c r="G1305" s="292"/>
      <c r="H1305" s="292"/>
      <c r="I1305" s="292"/>
      <c r="J1305" s="292"/>
      <c r="K1305" s="292"/>
      <c r="L1305" s="292"/>
      <c r="M1305" s="292"/>
      <c r="N1305" s="292"/>
      <c r="O1305" s="292"/>
      <c r="P1305" s="292"/>
      <c r="Q1305" s="292">
        <v>3</v>
      </c>
      <c r="R1305" s="292"/>
      <c r="S1305" s="292"/>
      <c r="T1305" s="292"/>
      <c r="U1305" s="292"/>
      <c r="V1305" s="292"/>
      <c r="W1305" s="292"/>
      <c r="X1305" s="292"/>
      <c r="Y1305" s="292"/>
      <c r="Z1305" s="292"/>
      <c r="AA1305" s="292"/>
      <c r="AB1305" s="292"/>
      <c r="AC1305" s="292"/>
      <c r="AD1305" s="292"/>
      <c r="AE1305" s="422"/>
      <c r="AF1305" s="411"/>
      <c r="AG1305" s="411"/>
      <c r="AH1305" s="411"/>
      <c r="AI1305" s="411"/>
      <c r="AJ1305" s="411"/>
      <c r="AK1305" s="411"/>
      <c r="AL1305" s="411"/>
      <c r="AM1305" s="411"/>
      <c r="AN1305" s="411"/>
      <c r="AO1305" s="411"/>
      <c r="AP1305" s="411"/>
      <c r="AQ1305" s="411"/>
      <c r="AR1305" s="411"/>
      <c r="AS1305" s="293">
        <f>SUM(AE1305:AR1305)</f>
        <v>0</v>
      </c>
    </row>
    <row r="1306" spans="1:45" ht="15" customHeight="1" outlineLevel="1">
      <c r="A1306" s="521"/>
      <c r="B1306" s="291" t="s">
        <v>726</v>
      </c>
      <c r="C1306" s="288" t="s">
        <v>163</v>
      </c>
      <c r="D1306" s="292"/>
      <c r="E1306" s="292"/>
      <c r="F1306" s="292"/>
      <c r="G1306" s="292"/>
      <c r="H1306" s="292"/>
      <c r="I1306" s="292"/>
      <c r="J1306" s="292"/>
      <c r="K1306" s="292"/>
      <c r="L1306" s="292"/>
      <c r="M1306" s="292"/>
      <c r="N1306" s="292"/>
      <c r="O1306" s="292"/>
      <c r="P1306" s="292"/>
      <c r="Q1306" s="292">
        <f>Q1305</f>
        <v>3</v>
      </c>
      <c r="R1306" s="292"/>
      <c r="S1306" s="292"/>
      <c r="T1306" s="292"/>
      <c r="U1306" s="292"/>
      <c r="V1306" s="292"/>
      <c r="W1306" s="292"/>
      <c r="X1306" s="292"/>
      <c r="Y1306" s="292"/>
      <c r="Z1306" s="292"/>
      <c r="AA1306" s="292"/>
      <c r="AB1306" s="292"/>
      <c r="AC1306" s="292"/>
      <c r="AD1306" s="292"/>
      <c r="AE1306" s="407">
        <f>AE1305</f>
        <v>0</v>
      </c>
      <c r="AF1306" s="407">
        <f t="shared" ref="AF1306:AR1306" si="3522">AF1305</f>
        <v>0</v>
      </c>
      <c r="AG1306" s="407">
        <f t="shared" si="3522"/>
        <v>0</v>
      </c>
      <c r="AH1306" s="407">
        <f t="shared" si="3522"/>
        <v>0</v>
      </c>
      <c r="AI1306" s="407">
        <f t="shared" si="3522"/>
        <v>0</v>
      </c>
      <c r="AJ1306" s="407">
        <f t="shared" si="3522"/>
        <v>0</v>
      </c>
      <c r="AK1306" s="407">
        <f t="shared" si="3522"/>
        <v>0</v>
      </c>
      <c r="AL1306" s="407">
        <f t="shared" si="3522"/>
        <v>0</v>
      </c>
      <c r="AM1306" s="407">
        <f t="shared" si="3522"/>
        <v>0</v>
      </c>
      <c r="AN1306" s="407">
        <f t="shared" si="3522"/>
        <v>0</v>
      </c>
      <c r="AO1306" s="407">
        <f t="shared" si="3522"/>
        <v>0</v>
      </c>
      <c r="AP1306" s="407">
        <f t="shared" si="3522"/>
        <v>0</v>
      </c>
      <c r="AQ1306" s="407">
        <f t="shared" si="3522"/>
        <v>0</v>
      </c>
      <c r="AR1306" s="407">
        <f t="shared" si="3522"/>
        <v>0</v>
      </c>
      <c r="AS1306" s="303"/>
    </row>
    <row r="1307" spans="1:45" ht="15" customHeight="1" outlineLevel="1">
      <c r="A1307" s="521"/>
      <c r="B1307" s="291"/>
      <c r="C1307" s="288"/>
      <c r="D1307" s="288"/>
      <c r="E1307" s="288"/>
      <c r="F1307" s="288"/>
      <c r="G1307" s="288"/>
      <c r="H1307" s="288"/>
      <c r="I1307" s="288"/>
      <c r="J1307" s="288"/>
      <c r="K1307" s="288"/>
      <c r="L1307" s="288"/>
      <c r="M1307" s="288"/>
      <c r="N1307" s="288"/>
      <c r="O1307" s="288"/>
      <c r="P1307" s="288"/>
      <c r="Q1307" s="288"/>
      <c r="R1307" s="288"/>
      <c r="S1307" s="288"/>
      <c r="T1307" s="288"/>
      <c r="U1307" s="288"/>
      <c r="V1307" s="288"/>
      <c r="W1307" s="288"/>
      <c r="X1307" s="288"/>
      <c r="Y1307" s="288"/>
      <c r="Z1307" s="288"/>
      <c r="AA1307" s="288"/>
      <c r="AB1307" s="288"/>
      <c r="AC1307" s="288"/>
      <c r="AD1307" s="288"/>
      <c r="AE1307" s="408"/>
      <c r="AF1307" s="421"/>
      <c r="AG1307" s="421"/>
      <c r="AH1307" s="421"/>
      <c r="AI1307" s="421"/>
      <c r="AJ1307" s="421"/>
      <c r="AK1307" s="421"/>
      <c r="AL1307" s="421"/>
      <c r="AM1307" s="421"/>
      <c r="AN1307" s="421"/>
      <c r="AO1307" s="421"/>
      <c r="AP1307" s="421"/>
      <c r="AQ1307" s="421"/>
      <c r="AR1307" s="421"/>
      <c r="AS1307" s="303"/>
    </row>
    <row r="1308" spans="1:45" ht="15" customHeight="1" outlineLevel="1">
      <c r="A1308" s="521">
        <v>30</v>
      </c>
      <c r="B1308" s="424" t="s">
        <v>122</v>
      </c>
      <c r="C1308" s="288" t="s">
        <v>25</v>
      </c>
      <c r="D1308" s="292"/>
      <c r="E1308" s="292"/>
      <c r="F1308" s="292"/>
      <c r="G1308" s="292"/>
      <c r="H1308" s="292"/>
      <c r="I1308" s="292"/>
      <c r="J1308" s="292"/>
      <c r="K1308" s="292"/>
      <c r="L1308" s="292"/>
      <c r="M1308" s="292"/>
      <c r="N1308" s="292"/>
      <c r="O1308" s="292"/>
      <c r="P1308" s="292"/>
      <c r="Q1308" s="292">
        <v>12</v>
      </c>
      <c r="R1308" s="292"/>
      <c r="S1308" s="292"/>
      <c r="T1308" s="292"/>
      <c r="U1308" s="292"/>
      <c r="V1308" s="292"/>
      <c r="W1308" s="292"/>
      <c r="X1308" s="292"/>
      <c r="Y1308" s="292"/>
      <c r="Z1308" s="292"/>
      <c r="AA1308" s="292"/>
      <c r="AB1308" s="292"/>
      <c r="AC1308" s="292"/>
      <c r="AD1308" s="292"/>
      <c r="AE1308" s="422"/>
      <c r="AF1308" s="411"/>
      <c r="AG1308" s="411"/>
      <c r="AH1308" s="411"/>
      <c r="AI1308" s="411"/>
      <c r="AJ1308" s="411"/>
      <c r="AK1308" s="411"/>
      <c r="AL1308" s="411"/>
      <c r="AM1308" s="411"/>
      <c r="AN1308" s="411"/>
      <c r="AO1308" s="411"/>
      <c r="AP1308" s="411"/>
      <c r="AQ1308" s="411"/>
      <c r="AR1308" s="411"/>
      <c r="AS1308" s="293">
        <f>SUM(AE1308:AR1308)</f>
        <v>0</v>
      </c>
    </row>
    <row r="1309" spans="1:45" ht="15" customHeight="1" outlineLevel="1">
      <c r="A1309" s="521"/>
      <c r="B1309" s="291" t="s">
        <v>726</v>
      </c>
      <c r="C1309" s="288" t="s">
        <v>163</v>
      </c>
      <c r="D1309" s="292"/>
      <c r="E1309" s="292"/>
      <c r="F1309" s="292"/>
      <c r="G1309" s="292"/>
      <c r="H1309" s="292"/>
      <c r="I1309" s="292"/>
      <c r="J1309" s="292"/>
      <c r="K1309" s="292"/>
      <c r="L1309" s="292"/>
      <c r="M1309" s="292"/>
      <c r="N1309" s="292"/>
      <c r="O1309" s="292"/>
      <c r="P1309" s="292"/>
      <c r="Q1309" s="292">
        <f>Q1308</f>
        <v>12</v>
      </c>
      <c r="R1309" s="292"/>
      <c r="S1309" s="292"/>
      <c r="T1309" s="292"/>
      <c r="U1309" s="292"/>
      <c r="V1309" s="292"/>
      <c r="W1309" s="292"/>
      <c r="X1309" s="292"/>
      <c r="Y1309" s="292"/>
      <c r="Z1309" s="292"/>
      <c r="AA1309" s="292"/>
      <c r="AB1309" s="292"/>
      <c r="AC1309" s="292"/>
      <c r="AD1309" s="292"/>
      <c r="AE1309" s="407">
        <f>AE1308</f>
        <v>0</v>
      </c>
      <c r="AF1309" s="407">
        <f t="shared" ref="AF1309:AR1309" si="3523">AF1308</f>
        <v>0</v>
      </c>
      <c r="AG1309" s="407">
        <f t="shared" si="3523"/>
        <v>0</v>
      </c>
      <c r="AH1309" s="407">
        <f t="shared" si="3523"/>
        <v>0</v>
      </c>
      <c r="AI1309" s="407">
        <f t="shared" si="3523"/>
        <v>0</v>
      </c>
      <c r="AJ1309" s="407">
        <f t="shared" si="3523"/>
        <v>0</v>
      </c>
      <c r="AK1309" s="407">
        <f t="shared" si="3523"/>
        <v>0</v>
      </c>
      <c r="AL1309" s="407">
        <f t="shared" si="3523"/>
        <v>0</v>
      </c>
      <c r="AM1309" s="407">
        <f t="shared" si="3523"/>
        <v>0</v>
      </c>
      <c r="AN1309" s="407">
        <f t="shared" si="3523"/>
        <v>0</v>
      </c>
      <c r="AO1309" s="407">
        <f t="shared" si="3523"/>
        <v>0</v>
      </c>
      <c r="AP1309" s="407">
        <f t="shared" si="3523"/>
        <v>0</v>
      </c>
      <c r="AQ1309" s="407">
        <f t="shared" si="3523"/>
        <v>0</v>
      </c>
      <c r="AR1309" s="407">
        <f t="shared" si="3523"/>
        <v>0</v>
      </c>
      <c r="AS1309" s="303"/>
    </row>
    <row r="1310" spans="1:45" ht="15" customHeight="1" outlineLevel="1">
      <c r="A1310" s="521"/>
      <c r="B1310" s="291"/>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408"/>
      <c r="AF1310" s="421"/>
      <c r="AG1310" s="421"/>
      <c r="AH1310" s="421"/>
      <c r="AI1310" s="421"/>
      <c r="AJ1310" s="421"/>
      <c r="AK1310" s="421"/>
      <c r="AL1310" s="421"/>
      <c r="AM1310" s="421"/>
      <c r="AN1310" s="421"/>
      <c r="AO1310" s="421"/>
      <c r="AP1310" s="421"/>
      <c r="AQ1310" s="421"/>
      <c r="AR1310" s="421"/>
      <c r="AS1310" s="303"/>
    </row>
    <row r="1311" spans="1:45" ht="15" customHeight="1" outlineLevel="1">
      <c r="A1311" s="521">
        <v>31</v>
      </c>
      <c r="B1311" s="424" t="s">
        <v>123</v>
      </c>
      <c r="C1311" s="288" t="s">
        <v>25</v>
      </c>
      <c r="D1311" s="292"/>
      <c r="E1311" s="292"/>
      <c r="F1311" s="292"/>
      <c r="G1311" s="292"/>
      <c r="H1311" s="292"/>
      <c r="I1311" s="292"/>
      <c r="J1311" s="292"/>
      <c r="K1311" s="292"/>
      <c r="L1311" s="292"/>
      <c r="M1311" s="292"/>
      <c r="N1311" s="292"/>
      <c r="O1311" s="292"/>
      <c r="P1311" s="292"/>
      <c r="Q1311" s="292">
        <v>12</v>
      </c>
      <c r="R1311" s="292"/>
      <c r="S1311" s="292"/>
      <c r="T1311" s="292"/>
      <c r="U1311" s="292"/>
      <c r="V1311" s="292"/>
      <c r="W1311" s="292"/>
      <c r="X1311" s="292"/>
      <c r="Y1311" s="292"/>
      <c r="Z1311" s="292"/>
      <c r="AA1311" s="292"/>
      <c r="AB1311" s="292"/>
      <c r="AC1311" s="292"/>
      <c r="AD1311" s="292"/>
      <c r="AE1311" s="422"/>
      <c r="AF1311" s="411"/>
      <c r="AG1311" s="411"/>
      <c r="AH1311" s="411"/>
      <c r="AI1311" s="411"/>
      <c r="AJ1311" s="411"/>
      <c r="AK1311" s="411"/>
      <c r="AL1311" s="411"/>
      <c r="AM1311" s="411"/>
      <c r="AN1311" s="411"/>
      <c r="AO1311" s="411"/>
      <c r="AP1311" s="411"/>
      <c r="AQ1311" s="411"/>
      <c r="AR1311" s="411"/>
      <c r="AS1311" s="293">
        <f>SUM(AE1311:AR1311)</f>
        <v>0</v>
      </c>
    </row>
    <row r="1312" spans="1:45" ht="15" customHeight="1" outlineLevel="1">
      <c r="A1312" s="521"/>
      <c r="B1312" s="291" t="s">
        <v>726</v>
      </c>
      <c r="C1312" s="288" t="s">
        <v>163</v>
      </c>
      <c r="D1312" s="292"/>
      <c r="E1312" s="292"/>
      <c r="F1312" s="292"/>
      <c r="G1312" s="292"/>
      <c r="H1312" s="292"/>
      <c r="I1312" s="292"/>
      <c r="J1312" s="292"/>
      <c r="K1312" s="292"/>
      <c r="L1312" s="292"/>
      <c r="M1312" s="292"/>
      <c r="N1312" s="292"/>
      <c r="O1312" s="292"/>
      <c r="P1312" s="292"/>
      <c r="Q1312" s="292">
        <f>Q1311</f>
        <v>12</v>
      </c>
      <c r="R1312" s="292"/>
      <c r="S1312" s="292"/>
      <c r="T1312" s="292"/>
      <c r="U1312" s="292"/>
      <c r="V1312" s="292"/>
      <c r="W1312" s="292"/>
      <c r="X1312" s="292"/>
      <c r="Y1312" s="292"/>
      <c r="Z1312" s="292"/>
      <c r="AA1312" s="292"/>
      <c r="AB1312" s="292"/>
      <c r="AC1312" s="292"/>
      <c r="AD1312" s="292"/>
      <c r="AE1312" s="407">
        <f>AE1311</f>
        <v>0</v>
      </c>
      <c r="AF1312" s="407">
        <f t="shared" ref="AF1312:AR1312" si="3524">AF1311</f>
        <v>0</v>
      </c>
      <c r="AG1312" s="407">
        <f t="shared" si="3524"/>
        <v>0</v>
      </c>
      <c r="AH1312" s="407">
        <f t="shared" si="3524"/>
        <v>0</v>
      </c>
      <c r="AI1312" s="407">
        <f t="shared" si="3524"/>
        <v>0</v>
      </c>
      <c r="AJ1312" s="407">
        <f t="shared" si="3524"/>
        <v>0</v>
      </c>
      <c r="AK1312" s="407">
        <f t="shared" si="3524"/>
        <v>0</v>
      </c>
      <c r="AL1312" s="407">
        <f t="shared" si="3524"/>
        <v>0</v>
      </c>
      <c r="AM1312" s="407">
        <f t="shared" si="3524"/>
        <v>0</v>
      </c>
      <c r="AN1312" s="407">
        <f t="shared" si="3524"/>
        <v>0</v>
      </c>
      <c r="AO1312" s="407">
        <f t="shared" si="3524"/>
        <v>0</v>
      </c>
      <c r="AP1312" s="407">
        <f t="shared" si="3524"/>
        <v>0</v>
      </c>
      <c r="AQ1312" s="407">
        <f t="shared" si="3524"/>
        <v>0</v>
      </c>
      <c r="AR1312" s="407">
        <f t="shared" si="3524"/>
        <v>0</v>
      </c>
      <c r="AS1312" s="303"/>
    </row>
    <row r="1313" spans="1:45" ht="15" customHeight="1" outlineLevel="1">
      <c r="A1313" s="521"/>
      <c r="B1313" s="424"/>
      <c r="C1313" s="288"/>
      <c r="D1313" s="288"/>
      <c r="E1313" s="288"/>
      <c r="F1313" s="288"/>
      <c r="G1313" s="288"/>
      <c r="H1313" s="288"/>
      <c r="I1313" s="288"/>
      <c r="J1313" s="288"/>
      <c r="K1313" s="288"/>
      <c r="L1313" s="288"/>
      <c r="M1313" s="288"/>
      <c r="N1313" s="288"/>
      <c r="O1313" s="288"/>
      <c r="P1313" s="288"/>
      <c r="Q1313" s="288"/>
      <c r="R1313" s="288"/>
      <c r="S1313" s="288"/>
      <c r="T1313" s="288"/>
      <c r="U1313" s="288"/>
      <c r="V1313" s="288"/>
      <c r="W1313" s="288"/>
      <c r="X1313" s="288"/>
      <c r="Y1313" s="288"/>
      <c r="Z1313" s="288"/>
      <c r="AA1313" s="288"/>
      <c r="AB1313" s="288"/>
      <c r="AC1313" s="288"/>
      <c r="AD1313" s="288"/>
      <c r="AE1313" s="408"/>
      <c r="AF1313" s="421"/>
      <c r="AG1313" s="421"/>
      <c r="AH1313" s="421"/>
      <c r="AI1313" s="421"/>
      <c r="AJ1313" s="421"/>
      <c r="AK1313" s="421"/>
      <c r="AL1313" s="421"/>
      <c r="AM1313" s="421"/>
      <c r="AN1313" s="421"/>
      <c r="AO1313" s="421"/>
      <c r="AP1313" s="421"/>
      <c r="AQ1313" s="421"/>
      <c r="AR1313" s="421"/>
      <c r="AS1313" s="303"/>
    </row>
    <row r="1314" spans="1:45" ht="15" customHeight="1" outlineLevel="1">
      <c r="A1314" s="521">
        <v>32</v>
      </c>
      <c r="B1314" s="424" t="s">
        <v>124</v>
      </c>
      <c r="C1314" s="288" t="s">
        <v>25</v>
      </c>
      <c r="D1314" s="292"/>
      <c r="E1314" s="292"/>
      <c r="F1314" s="292"/>
      <c r="G1314" s="292"/>
      <c r="H1314" s="292"/>
      <c r="I1314" s="292"/>
      <c r="J1314" s="292"/>
      <c r="K1314" s="292"/>
      <c r="L1314" s="292"/>
      <c r="M1314" s="292"/>
      <c r="N1314" s="292"/>
      <c r="O1314" s="292"/>
      <c r="P1314" s="292"/>
      <c r="Q1314" s="292">
        <v>12</v>
      </c>
      <c r="R1314" s="292"/>
      <c r="S1314" s="292"/>
      <c r="T1314" s="292"/>
      <c r="U1314" s="292"/>
      <c r="V1314" s="292"/>
      <c r="W1314" s="292"/>
      <c r="X1314" s="292"/>
      <c r="Y1314" s="292"/>
      <c r="Z1314" s="292"/>
      <c r="AA1314" s="292"/>
      <c r="AB1314" s="292"/>
      <c r="AC1314" s="292"/>
      <c r="AD1314" s="292"/>
      <c r="AE1314" s="422"/>
      <c r="AF1314" s="411"/>
      <c r="AG1314" s="411"/>
      <c r="AH1314" s="411"/>
      <c r="AI1314" s="411"/>
      <c r="AJ1314" s="411"/>
      <c r="AK1314" s="411"/>
      <c r="AL1314" s="411"/>
      <c r="AM1314" s="411"/>
      <c r="AN1314" s="411"/>
      <c r="AO1314" s="411"/>
      <c r="AP1314" s="411"/>
      <c r="AQ1314" s="411"/>
      <c r="AR1314" s="411"/>
      <c r="AS1314" s="293">
        <f>SUM(AE1314:AR1314)</f>
        <v>0</v>
      </c>
    </row>
    <row r="1315" spans="1:45" ht="15" customHeight="1" outlineLevel="1">
      <c r="A1315" s="521"/>
      <c r="B1315" s="291" t="s">
        <v>726</v>
      </c>
      <c r="C1315" s="288" t="s">
        <v>163</v>
      </c>
      <c r="D1315" s="292"/>
      <c r="E1315" s="292"/>
      <c r="F1315" s="292"/>
      <c r="G1315" s="292"/>
      <c r="H1315" s="292"/>
      <c r="I1315" s="292"/>
      <c r="J1315" s="292"/>
      <c r="K1315" s="292"/>
      <c r="L1315" s="292"/>
      <c r="M1315" s="292"/>
      <c r="N1315" s="292"/>
      <c r="O1315" s="292"/>
      <c r="P1315" s="292"/>
      <c r="Q1315" s="292">
        <f>Q1314</f>
        <v>12</v>
      </c>
      <c r="R1315" s="292"/>
      <c r="S1315" s="292"/>
      <c r="T1315" s="292"/>
      <c r="U1315" s="292"/>
      <c r="V1315" s="292"/>
      <c r="W1315" s="292"/>
      <c r="X1315" s="292"/>
      <c r="Y1315" s="292"/>
      <c r="Z1315" s="292"/>
      <c r="AA1315" s="292"/>
      <c r="AB1315" s="292"/>
      <c r="AC1315" s="292"/>
      <c r="AD1315" s="292"/>
      <c r="AE1315" s="407">
        <f>AE1314</f>
        <v>0</v>
      </c>
      <c r="AF1315" s="407">
        <f t="shared" ref="AF1315:AR1315" si="3525">AF1314</f>
        <v>0</v>
      </c>
      <c r="AG1315" s="407">
        <f t="shared" si="3525"/>
        <v>0</v>
      </c>
      <c r="AH1315" s="407">
        <f t="shared" si="3525"/>
        <v>0</v>
      </c>
      <c r="AI1315" s="407">
        <f t="shared" si="3525"/>
        <v>0</v>
      </c>
      <c r="AJ1315" s="407">
        <f t="shared" si="3525"/>
        <v>0</v>
      </c>
      <c r="AK1315" s="407">
        <f t="shared" si="3525"/>
        <v>0</v>
      </c>
      <c r="AL1315" s="407">
        <f t="shared" si="3525"/>
        <v>0</v>
      </c>
      <c r="AM1315" s="407">
        <f t="shared" si="3525"/>
        <v>0</v>
      </c>
      <c r="AN1315" s="407">
        <f t="shared" si="3525"/>
        <v>0</v>
      </c>
      <c r="AO1315" s="407">
        <f t="shared" si="3525"/>
        <v>0</v>
      </c>
      <c r="AP1315" s="407">
        <f t="shared" si="3525"/>
        <v>0</v>
      </c>
      <c r="AQ1315" s="407">
        <f t="shared" si="3525"/>
        <v>0</v>
      </c>
      <c r="AR1315" s="407">
        <f t="shared" si="3525"/>
        <v>0</v>
      </c>
      <c r="AS1315" s="303"/>
    </row>
    <row r="1316" spans="1:45" ht="15" customHeight="1" outlineLevel="1">
      <c r="A1316" s="521"/>
      <c r="B1316" s="424"/>
      <c r="C1316" s="288"/>
      <c r="D1316" s="288"/>
      <c r="E1316" s="288"/>
      <c r="F1316" s="288"/>
      <c r="G1316" s="288"/>
      <c r="H1316" s="288"/>
      <c r="I1316" s="288"/>
      <c r="J1316" s="288"/>
      <c r="K1316" s="288"/>
      <c r="L1316" s="288"/>
      <c r="M1316" s="288"/>
      <c r="N1316" s="288"/>
      <c r="O1316" s="288"/>
      <c r="P1316" s="288"/>
      <c r="Q1316" s="288"/>
      <c r="R1316" s="288"/>
      <c r="S1316" s="288"/>
      <c r="T1316" s="288"/>
      <c r="U1316" s="288"/>
      <c r="V1316" s="288"/>
      <c r="W1316" s="288"/>
      <c r="X1316" s="288"/>
      <c r="Y1316" s="288"/>
      <c r="Z1316" s="288"/>
      <c r="AA1316" s="288"/>
      <c r="AB1316" s="288"/>
      <c r="AC1316" s="288"/>
      <c r="AD1316" s="288"/>
      <c r="AE1316" s="408"/>
      <c r="AF1316" s="421"/>
      <c r="AG1316" s="421"/>
      <c r="AH1316" s="421"/>
      <c r="AI1316" s="421"/>
      <c r="AJ1316" s="421"/>
      <c r="AK1316" s="421"/>
      <c r="AL1316" s="421"/>
      <c r="AM1316" s="421"/>
      <c r="AN1316" s="421"/>
      <c r="AO1316" s="421"/>
      <c r="AP1316" s="421"/>
      <c r="AQ1316" s="421"/>
      <c r="AR1316" s="421"/>
      <c r="AS1316" s="303"/>
    </row>
    <row r="1317" spans="1:45" ht="15" customHeight="1" outlineLevel="1">
      <c r="A1317" s="521"/>
      <c r="B1317" s="285" t="s">
        <v>497</v>
      </c>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288"/>
      <c r="AE1317" s="408"/>
      <c r="AF1317" s="421"/>
      <c r="AG1317" s="421"/>
      <c r="AH1317" s="421"/>
      <c r="AI1317" s="421"/>
      <c r="AJ1317" s="421"/>
      <c r="AK1317" s="421"/>
      <c r="AL1317" s="421"/>
      <c r="AM1317" s="421"/>
      <c r="AN1317" s="421"/>
      <c r="AO1317" s="421"/>
      <c r="AP1317" s="421"/>
      <c r="AQ1317" s="421"/>
      <c r="AR1317" s="421"/>
      <c r="AS1317" s="303"/>
    </row>
    <row r="1318" spans="1:45" ht="15" customHeight="1" outlineLevel="1">
      <c r="A1318" s="521">
        <v>33</v>
      </c>
      <c r="B1318" s="424" t="s">
        <v>125</v>
      </c>
      <c r="C1318" s="288" t="s">
        <v>25</v>
      </c>
      <c r="D1318" s="292"/>
      <c r="E1318" s="292"/>
      <c r="F1318" s="292"/>
      <c r="G1318" s="292"/>
      <c r="H1318" s="292"/>
      <c r="I1318" s="292"/>
      <c r="J1318" s="292"/>
      <c r="K1318" s="292"/>
      <c r="L1318" s="292"/>
      <c r="M1318" s="292"/>
      <c r="N1318" s="292"/>
      <c r="O1318" s="292"/>
      <c r="P1318" s="292"/>
      <c r="Q1318" s="292">
        <v>0</v>
      </c>
      <c r="R1318" s="292"/>
      <c r="S1318" s="292"/>
      <c r="T1318" s="292"/>
      <c r="U1318" s="292"/>
      <c r="V1318" s="292"/>
      <c r="W1318" s="292"/>
      <c r="X1318" s="292"/>
      <c r="Y1318" s="292"/>
      <c r="Z1318" s="292"/>
      <c r="AA1318" s="292"/>
      <c r="AB1318" s="292"/>
      <c r="AC1318" s="292"/>
      <c r="AD1318" s="292"/>
      <c r="AE1318" s="422"/>
      <c r="AF1318" s="411"/>
      <c r="AG1318" s="411"/>
      <c r="AH1318" s="411"/>
      <c r="AI1318" s="411"/>
      <c r="AJ1318" s="411"/>
      <c r="AK1318" s="411"/>
      <c r="AL1318" s="411"/>
      <c r="AM1318" s="411"/>
      <c r="AN1318" s="411"/>
      <c r="AO1318" s="411"/>
      <c r="AP1318" s="411"/>
      <c r="AQ1318" s="411"/>
      <c r="AR1318" s="411"/>
      <c r="AS1318" s="293">
        <f>SUM(AE1318:AR1318)</f>
        <v>0</v>
      </c>
    </row>
    <row r="1319" spans="1:45" ht="15" customHeight="1" outlineLevel="1">
      <c r="A1319" s="521"/>
      <c r="B1319" s="291" t="s">
        <v>726</v>
      </c>
      <c r="C1319" s="288" t="s">
        <v>163</v>
      </c>
      <c r="D1319" s="292"/>
      <c r="E1319" s="292"/>
      <c r="F1319" s="292"/>
      <c r="G1319" s="292"/>
      <c r="H1319" s="292"/>
      <c r="I1319" s="292"/>
      <c r="J1319" s="292"/>
      <c r="K1319" s="292"/>
      <c r="L1319" s="292"/>
      <c r="M1319" s="292"/>
      <c r="N1319" s="292"/>
      <c r="O1319" s="292"/>
      <c r="P1319" s="292"/>
      <c r="Q1319" s="292">
        <f>Q1318</f>
        <v>0</v>
      </c>
      <c r="R1319" s="292"/>
      <c r="S1319" s="292"/>
      <c r="T1319" s="292"/>
      <c r="U1319" s="292"/>
      <c r="V1319" s="292"/>
      <c r="W1319" s="292"/>
      <c r="X1319" s="292"/>
      <c r="Y1319" s="292"/>
      <c r="Z1319" s="292"/>
      <c r="AA1319" s="292"/>
      <c r="AB1319" s="292"/>
      <c r="AC1319" s="292"/>
      <c r="AD1319" s="292"/>
      <c r="AE1319" s="407">
        <f>AE1318</f>
        <v>0</v>
      </c>
      <c r="AF1319" s="407">
        <f t="shared" ref="AF1319:AR1319" si="3526">AF1318</f>
        <v>0</v>
      </c>
      <c r="AG1319" s="407">
        <f t="shared" si="3526"/>
        <v>0</v>
      </c>
      <c r="AH1319" s="407">
        <f t="shared" si="3526"/>
        <v>0</v>
      </c>
      <c r="AI1319" s="407">
        <f t="shared" si="3526"/>
        <v>0</v>
      </c>
      <c r="AJ1319" s="407">
        <f t="shared" si="3526"/>
        <v>0</v>
      </c>
      <c r="AK1319" s="407">
        <f t="shared" si="3526"/>
        <v>0</v>
      </c>
      <c r="AL1319" s="407">
        <f t="shared" si="3526"/>
        <v>0</v>
      </c>
      <c r="AM1319" s="407">
        <f t="shared" si="3526"/>
        <v>0</v>
      </c>
      <c r="AN1319" s="407">
        <f t="shared" si="3526"/>
        <v>0</v>
      </c>
      <c r="AO1319" s="407">
        <f t="shared" si="3526"/>
        <v>0</v>
      </c>
      <c r="AP1319" s="407">
        <f t="shared" si="3526"/>
        <v>0</v>
      </c>
      <c r="AQ1319" s="407">
        <f t="shared" si="3526"/>
        <v>0</v>
      </c>
      <c r="AR1319" s="407">
        <f t="shared" si="3526"/>
        <v>0</v>
      </c>
      <c r="AS1319" s="303"/>
    </row>
    <row r="1320" spans="1:45" ht="15" customHeight="1" outlineLevel="1">
      <c r="A1320" s="521"/>
      <c r="B1320" s="424"/>
      <c r="C1320" s="288"/>
      <c r="D1320" s="288"/>
      <c r="E1320" s="288"/>
      <c r="F1320" s="288"/>
      <c r="G1320" s="288"/>
      <c r="H1320" s="288"/>
      <c r="I1320" s="288"/>
      <c r="J1320" s="288"/>
      <c r="K1320" s="288"/>
      <c r="L1320" s="288"/>
      <c r="M1320" s="288"/>
      <c r="N1320" s="288"/>
      <c r="O1320" s="288"/>
      <c r="P1320" s="288"/>
      <c r="Q1320" s="288"/>
      <c r="R1320" s="288"/>
      <c r="S1320" s="288"/>
      <c r="T1320" s="288"/>
      <c r="U1320" s="288"/>
      <c r="V1320" s="288"/>
      <c r="W1320" s="288"/>
      <c r="X1320" s="288"/>
      <c r="Y1320" s="288"/>
      <c r="Z1320" s="288"/>
      <c r="AA1320" s="288"/>
      <c r="AB1320" s="288"/>
      <c r="AC1320" s="288"/>
      <c r="AD1320" s="288"/>
      <c r="AE1320" s="408"/>
      <c r="AF1320" s="421"/>
      <c r="AG1320" s="421"/>
      <c r="AH1320" s="421"/>
      <c r="AI1320" s="421"/>
      <c r="AJ1320" s="421"/>
      <c r="AK1320" s="421"/>
      <c r="AL1320" s="421"/>
      <c r="AM1320" s="421"/>
      <c r="AN1320" s="421"/>
      <c r="AO1320" s="421"/>
      <c r="AP1320" s="421"/>
      <c r="AQ1320" s="421"/>
      <c r="AR1320" s="421"/>
      <c r="AS1320" s="303"/>
    </row>
    <row r="1321" spans="1:45" ht="15" customHeight="1" outlineLevel="1">
      <c r="A1321" s="521">
        <v>34</v>
      </c>
      <c r="B1321" s="424" t="s">
        <v>126</v>
      </c>
      <c r="C1321" s="288" t="s">
        <v>25</v>
      </c>
      <c r="D1321" s="292"/>
      <c r="E1321" s="292"/>
      <c r="F1321" s="292"/>
      <c r="G1321" s="292"/>
      <c r="H1321" s="292"/>
      <c r="I1321" s="292"/>
      <c r="J1321" s="292"/>
      <c r="K1321" s="292"/>
      <c r="L1321" s="292"/>
      <c r="M1321" s="292"/>
      <c r="N1321" s="292"/>
      <c r="O1321" s="292"/>
      <c r="P1321" s="292"/>
      <c r="Q1321" s="292">
        <v>0</v>
      </c>
      <c r="R1321" s="292"/>
      <c r="S1321" s="292"/>
      <c r="T1321" s="292"/>
      <c r="U1321" s="292"/>
      <c r="V1321" s="292"/>
      <c r="W1321" s="292"/>
      <c r="X1321" s="292"/>
      <c r="Y1321" s="292"/>
      <c r="Z1321" s="292"/>
      <c r="AA1321" s="292"/>
      <c r="AB1321" s="292"/>
      <c r="AC1321" s="292"/>
      <c r="AD1321" s="292"/>
      <c r="AE1321" s="422"/>
      <c r="AF1321" s="411"/>
      <c r="AG1321" s="411"/>
      <c r="AH1321" s="411"/>
      <c r="AI1321" s="411"/>
      <c r="AJ1321" s="411"/>
      <c r="AK1321" s="411"/>
      <c r="AL1321" s="411"/>
      <c r="AM1321" s="411"/>
      <c r="AN1321" s="411"/>
      <c r="AO1321" s="411"/>
      <c r="AP1321" s="411"/>
      <c r="AQ1321" s="411"/>
      <c r="AR1321" s="411"/>
      <c r="AS1321" s="293">
        <f>SUM(AE1321:AR1321)</f>
        <v>0</v>
      </c>
    </row>
    <row r="1322" spans="1:45" ht="15" customHeight="1" outlineLevel="1">
      <c r="A1322" s="521"/>
      <c r="B1322" s="291" t="s">
        <v>726</v>
      </c>
      <c r="C1322" s="288" t="s">
        <v>163</v>
      </c>
      <c r="D1322" s="292"/>
      <c r="E1322" s="292"/>
      <c r="F1322" s="292"/>
      <c r="G1322" s="292"/>
      <c r="H1322" s="292"/>
      <c r="I1322" s="292"/>
      <c r="J1322" s="292"/>
      <c r="K1322" s="292"/>
      <c r="L1322" s="292"/>
      <c r="M1322" s="292"/>
      <c r="N1322" s="292"/>
      <c r="O1322" s="292"/>
      <c r="P1322" s="292"/>
      <c r="Q1322" s="292">
        <f>Q1321</f>
        <v>0</v>
      </c>
      <c r="R1322" s="292"/>
      <c r="S1322" s="292"/>
      <c r="T1322" s="292"/>
      <c r="U1322" s="292"/>
      <c r="V1322" s="292"/>
      <c r="W1322" s="292"/>
      <c r="X1322" s="292"/>
      <c r="Y1322" s="292"/>
      <c r="Z1322" s="292"/>
      <c r="AA1322" s="292"/>
      <c r="AB1322" s="292"/>
      <c r="AC1322" s="292"/>
      <c r="AD1322" s="292"/>
      <c r="AE1322" s="407">
        <f>AE1321</f>
        <v>0</v>
      </c>
      <c r="AF1322" s="407">
        <f t="shared" ref="AF1322:AR1322" si="3527">AF1321</f>
        <v>0</v>
      </c>
      <c r="AG1322" s="407">
        <f t="shared" si="3527"/>
        <v>0</v>
      </c>
      <c r="AH1322" s="407">
        <f t="shared" si="3527"/>
        <v>0</v>
      </c>
      <c r="AI1322" s="407">
        <f t="shared" si="3527"/>
        <v>0</v>
      </c>
      <c r="AJ1322" s="407">
        <f t="shared" si="3527"/>
        <v>0</v>
      </c>
      <c r="AK1322" s="407">
        <f t="shared" si="3527"/>
        <v>0</v>
      </c>
      <c r="AL1322" s="407">
        <f t="shared" si="3527"/>
        <v>0</v>
      </c>
      <c r="AM1322" s="407">
        <f t="shared" si="3527"/>
        <v>0</v>
      </c>
      <c r="AN1322" s="407">
        <f t="shared" si="3527"/>
        <v>0</v>
      </c>
      <c r="AO1322" s="407">
        <f t="shared" si="3527"/>
        <v>0</v>
      </c>
      <c r="AP1322" s="407">
        <f t="shared" si="3527"/>
        <v>0</v>
      </c>
      <c r="AQ1322" s="407">
        <f t="shared" si="3527"/>
        <v>0</v>
      </c>
      <c r="AR1322" s="407">
        <f t="shared" si="3527"/>
        <v>0</v>
      </c>
      <c r="AS1322" s="303"/>
    </row>
    <row r="1323" spans="1:45" ht="15" customHeight="1" outlineLevel="1">
      <c r="A1323" s="521"/>
      <c r="B1323" s="424"/>
      <c r="C1323" s="288"/>
      <c r="D1323" s="288"/>
      <c r="E1323" s="288"/>
      <c r="F1323" s="288"/>
      <c r="G1323" s="288"/>
      <c r="H1323" s="288"/>
      <c r="I1323" s="288"/>
      <c r="J1323" s="288"/>
      <c r="K1323" s="288"/>
      <c r="L1323" s="288"/>
      <c r="M1323" s="288"/>
      <c r="N1323" s="288"/>
      <c r="O1323" s="288"/>
      <c r="P1323" s="288"/>
      <c r="Q1323" s="288"/>
      <c r="R1323" s="288"/>
      <c r="S1323" s="288"/>
      <c r="T1323" s="288"/>
      <c r="U1323" s="288"/>
      <c r="V1323" s="288"/>
      <c r="W1323" s="288"/>
      <c r="X1323" s="288"/>
      <c r="Y1323" s="288"/>
      <c r="Z1323" s="288"/>
      <c r="AA1323" s="288"/>
      <c r="AB1323" s="288"/>
      <c r="AC1323" s="288"/>
      <c r="AD1323" s="288"/>
      <c r="AE1323" s="408"/>
      <c r="AF1323" s="421"/>
      <c r="AG1323" s="421"/>
      <c r="AH1323" s="421"/>
      <c r="AI1323" s="421"/>
      <c r="AJ1323" s="421"/>
      <c r="AK1323" s="421"/>
      <c r="AL1323" s="421"/>
      <c r="AM1323" s="421"/>
      <c r="AN1323" s="421"/>
      <c r="AO1323" s="421"/>
      <c r="AP1323" s="421"/>
      <c r="AQ1323" s="421"/>
      <c r="AR1323" s="421"/>
      <c r="AS1323" s="303"/>
    </row>
    <row r="1324" spans="1:45" ht="15" customHeight="1" outlineLevel="1">
      <c r="A1324" s="521">
        <v>35</v>
      </c>
      <c r="B1324" s="424" t="s">
        <v>127</v>
      </c>
      <c r="C1324" s="288" t="s">
        <v>25</v>
      </c>
      <c r="D1324" s="292"/>
      <c r="E1324" s="292"/>
      <c r="F1324" s="292"/>
      <c r="G1324" s="292"/>
      <c r="H1324" s="292"/>
      <c r="I1324" s="292"/>
      <c r="J1324" s="292"/>
      <c r="K1324" s="292"/>
      <c r="L1324" s="292"/>
      <c r="M1324" s="292"/>
      <c r="N1324" s="292"/>
      <c r="O1324" s="292"/>
      <c r="P1324" s="292"/>
      <c r="Q1324" s="292">
        <v>0</v>
      </c>
      <c r="R1324" s="292"/>
      <c r="S1324" s="292"/>
      <c r="T1324" s="292"/>
      <c r="U1324" s="292"/>
      <c r="V1324" s="292"/>
      <c r="W1324" s="292"/>
      <c r="X1324" s="292"/>
      <c r="Y1324" s="292"/>
      <c r="Z1324" s="292"/>
      <c r="AA1324" s="292"/>
      <c r="AB1324" s="292"/>
      <c r="AC1324" s="292"/>
      <c r="AD1324" s="292"/>
      <c r="AE1324" s="422"/>
      <c r="AF1324" s="411"/>
      <c r="AG1324" s="411"/>
      <c r="AH1324" s="411"/>
      <c r="AI1324" s="411"/>
      <c r="AJ1324" s="411"/>
      <c r="AK1324" s="411"/>
      <c r="AL1324" s="411"/>
      <c r="AM1324" s="411"/>
      <c r="AN1324" s="411"/>
      <c r="AO1324" s="411"/>
      <c r="AP1324" s="411"/>
      <c r="AQ1324" s="411"/>
      <c r="AR1324" s="411"/>
      <c r="AS1324" s="293">
        <f>SUM(AE1324:AR1324)</f>
        <v>0</v>
      </c>
    </row>
    <row r="1325" spans="1:45" ht="15" customHeight="1" outlineLevel="1">
      <c r="A1325" s="521"/>
      <c r="B1325" s="291" t="s">
        <v>726</v>
      </c>
      <c r="C1325" s="288" t="s">
        <v>163</v>
      </c>
      <c r="D1325" s="292"/>
      <c r="E1325" s="292"/>
      <c r="F1325" s="292"/>
      <c r="G1325" s="292"/>
      <c r="H1325" s="292"/>
      <c r="I1325" s="292"/>
      <c r="J1325" s="292"/>
      <c r="K1325" s="292"/>
      <c r="L1325" s="292"/>
      <c r="M1325" s="292"/>
      <c r="N1325" s="292"/>
      <c r="O1325" s="292"/>
      <c r="P1325" s="292"/>
      <c r="Q1325" s="292">
        <f>Q1324</f>
        <v>0</v>
      </c>
      <c r="R1325" s="292"/>
      <c r="S1325" s="292"/>
      <c r="T1325" s="292"/>
      <c r="U1325" s="292"/>
      <c r="V1325" s="292"/>
      <c r="W1325" s="292"/>
      <c r="X1325" s="292"/>
      <c r="Y1325" s="292"/>
      <c r="Z1325" s="292"/>
      <c r="AA1325" s="292"/>
      <c r="AB1325" s="292"/>
      <c r="AC1325" s="292"/>
      <c r="AD1325" s="292"/>
      <c r="AE1325" s="407">
        <f>AE1324</f>
        <v>0</v>
      </c>
      <c r="AF1325" s="407">
        <f t="shared" ref="AF1325:AR1325" si="3528">AF1324</f>
        <v>0</v>
      </c>
      <c r="AG1325" s="407">
        <f t="shared" si="3528"/>
        <v>0</v>
      </c>
      <c r="AH1325" s="407">
        <f t="shared" si="3528"/>
        <v>0</v>
      </c>
      <c r="AI1325" s="407">
        <f t="shared" si="3528"/>
        <v>0</v>
      </c>
      <c r="AJ1325" s="407">
        <f t="shared" si="3528"/>
        <v>0</v>
      </c>
      <c r="AK1325" s="407">
        <f t="shared" si="3528"/>
        <v>0</v>
      </c>
      <c r="AL1325" s="407">
        <f t="shared" si="3528"/>
        <v>0</v>
      </c>
      <c r="AM1325" s="407">
        <f t="shared" si="3528"/>
        <v>0</v>
      </c>
      <c r="AN1325" s="407">
        <f t="shared" si="3528"/>
        <v>0</v>
      </c>
      <c r="AO1325" s="407">
        <f t="shared" si="3528"/>
        <v>0</v>
      </c>
      <c r="AP1325" s="407">
        <f t="shared" si="3528"/>
        <v>0</v>
      </c>
      <c r="AQ1325" s="407">
        <f t="shared" si="3528"/>
        <v>0</v>
      </c>
      <c r="AR1325" s="407">
        <f t="shared" si="3528"/>
        <v>0</v>
      </c>
      <c r="AS1325" s="303"/>
    </row>
    <row r="1326" spans="1:45" ht="15" customHeight="1" outlineLevel="1">
      <c r="A1326" s="521"/>
      <c r="B1326" s="427"/>
      <c r="C1326" s="288"/>
      <c r="D1326" s="288"/>
      <c r="E1326" s="288"/>
      <c r="F1326" s="288"/>
      <c r="G1326" s="288"/>
      <c r="H1326" s="288"/>
      <c r="I1326" s="288"/>
      <c r="J1326" s="288"/>
      <c r="K1326" s="288"/>
      <c r="L1326" s="288"/>
      <c r="M1326" s="288"/>
      <c r="N1326" s="288"/>
      <c r="O1326" s="288"/>
      <c r="P1326" s="288"/>
      <c r="Q1326" s="288"/>
      <c r="R1326" s="288"/>
      <c r="S1326" s="288"/>
      <c r="T1326" s="288"/>
      <c r="U1326" s="288"/>
      <c r="V1326" s="288"/>
      <c r="W1326" s="288"/>
      <c r="X1326" s="288"/>
      <c r="Y1326" s="288"/>
      <c r="Z1326" s="288"/>
      <c r="AA1326" s="288"/>
      <c r="AB1326" s="288"/>
      <c r="AC1326" s="288"/>
      <c r="AD1326" s="288"/>
      <c r="AE1326" s="408"/>
      <c r="AF1326" s="421"/>
      <c r="AG1326" s="421"/>
      <c r="AH1326" s="421"/>
      <c r="AI1326" s="421"/>
      <c r="AJ1326" s="421"/>
      <c r="AK1326" s="421"/>
      <c r="AL1326" s="421"/>
      <c r="AM1326" s="421"/>
      <c r="AN1326" s="421"/>
      <c r="AO1326" s="421"/>
      <c r="AP1326" s="421"/>
      <c r="AQ1326" s="421"/>
      <c r="AR1326" s="421"/>
      <c r="AS1326" s="303"/>
    </row>
    <row r="1327" spans="1:45" ht="15" customHeight="1" outlineLevel="1">
      <c r="A1327" s="521"/>
      <c r="B1327" s="285" t="s">
        <v>498</v>
      </c>
      <c r="C1327" s="288"/>
      <c r="D1327" s="288"/>
      <c r="E1327" s="288"/>
      <c r="F1327" s="288"/>
      <c r="G1327" s="288"/>
      <c r="H1327" s="288"/>
      <c r="I1327" s="288"/>
      <c r="J1327" s="288"/>
      <c r="K1327" s="288"/>
      <c r="L1327" s="288"/>
      <c r="M1327" s="288"/>
      <c r="N1327" s="288"/>
      <c r="O1327" s="288"/>
      <c r="P1327" s="288"/>
      <c r="Q1327" s="288"/>
      <c r="R1327" s="288"/>
      <c r="S1327" s="288"/>
      <c r="T1327" s="288"/>
      <c r="U1327" s="288"/>
      <c r="V1327" s="288"/>
      <c r="W1327" s="288"/>
      <c r="X1327" s="288"/>
      <c r="Y1327" s="288"/>
      <c r="Z1327" s="288"/>
      <c r="AA1327" s="288"/>
      <c r="AB1327" s="288"/>
      <c r="AC1327" s="288"/>
      <c r="AD1327" s="288"/>
      <c r="AE1327" s="408"/>
      <c r="AF1327" s="421"/>
      <c r="AG1327" s="421"/>
      <c r="AH1327" s="421"/>
      <c r="AI1327" s="421"/>
      <c r="AJ1327" s="421"/>
      <c r="AK1327" s="421"/>
      <c r="AL1327" s="421"/>
      <c r="AM1327" s="421"/>
      <c r="AN1327" s="421"/>
      <c r="AO1327" s="421"/>
      <c r="AP1327" s="421"/>
      <c r="AQ1327" s="421"/>
      <c r="AR1327" s="421"/>
      <c r="AS1327" s="303"/>
    </row>
    <row r="1328" spans="1:45" ht="28.5" customHeight="1" outlineLevel="1">
      <c r="A1328" s="521">
        <v>36</v>
      </c>
      <c r="B1328" s="424" t="s">
        <v>128</v>
      </c>
      <c r="C1328" s="288" t="s">
        <v>25</v>
      </c>
      <c r="D1328" s="292"/>
      <c r="E1328" s="292"/>
      <c r="F1328" s="292"/>
      <c r="G1328" s="292"/>
      <c r="H1328" s="292"/>
      <c r="I1328" s="292"/>
      <c r="J1328" s="292"/>
      <c r="K1328" s="292"/>
      <c r="L1328" s="292"/>
      <c r="M1328" s="292"/>
      <c r="N1328" s="292"/>
      <c r="O1328" s="292"/>
      <c r="P1328" s="292"/>
      <c r="Q1328" s="292">
        <v>12</v>
      </c>
      <c r="R1328" s="292"/>
      <c r="S1328" s="292"/>
      <c r="T1328" s="292"/>
      <c r="U1328" s="292"/>
      <c r="V1328" s="292"/>
      <c r="W1328" s="292"/>
      <c r="X1328" s="292"/>
      <c r="Y1328" s="292"/>
      <c r="Z1328" s="292"/>
      <c r="AA1328" s="292"/>
      <c r="AB1328" s="292"/>
      <c r="AC1328" s="292"/>
      <c r="AD1328" s="292"/>
      <c r="AE1328" s="422"/>
      <c r="AF1328" s="411"/>
      <c r="AG1328" s="411"/>
      <c r="AH1328" s="411"/>
      <c r="AI1328" s="411"/>
      <c r="AJ1328" s="411"/>
      <c r="AK1328" s="411"/>
      <c r="AL1328" s="411"/>
      <c r="AM1328" s="411"/>
      <c r="AN1328" s="411"/>
      <c r="AO1328" s="411"/>
      <c r="AP1328" s="411"/>
      <c r="AQ1328" s="411"/>
      <c r="AR1328" s="411"/>
      <c r="AS1328" s="293">
        <f>SUM(AE1328:AR1328)</f>
        <v>0</v>
      </c>
    </row>
    <row r="1329" spans="1:45" ht="15" customHeight="1" outlineLevel="1">
      <c r="A1329" s="521"/>
      <c r="B1329" s="291" t="s">
        <v>726</v>
      </c>
      <c r="C1329" s="288" t="s">
        <v>163</v>
      </c>
      <c r="D1329" s="292"/>
      <c r="E1329" s="292"/>
      <c r="F1329" s="292"/>
      <c r="G1329" s="292"/>
      <c r="H1329" s="292"/>
      <c r="I1329" s="292"/>
      <c r="J1329" s="292"/>
      <c r="K1329" s="292"/>
      <c r="L1329" s="292"/>
      <c r="M1329" s="292"/>
      <c r="N1329" s="292"/>
      <c r="O1329" s="292"/>
      <c r="P1329" s="292"/>
      <c r="Q1329" s="292">
        <f>Q1328</f>
        <v>12</v>
      </c>
      <c r="R1329" s="292"/>
      <c r="S1329" s="292"/>
      <c r="T1329" s="292"/>
      <c r="U1329" s="292"/>
      <c r="V1329" s="292"/>
      <c r="W1329" s="292"/>
      <c r="X1329" s="292"/>
      <c r="Y1329" s="292"/>
      <c r="Z1329" s="292"/>
      <c r="AA1329" s="292"/>
      <c r="AB1329" s="292"/>
      <c r="AC1329" s="292"/>
      <c r="AD1329" s="292"/>
      <c r="AE1329" s="407">
        <f>AE1328</f>
        <v>0</v>
      </c>
      <c r="AF1329" s="407">
        <f t="shared" ref="AF1329:AR1329" si="3529">AF1328</f>
        <v>0</v>
      </c>
      <c r="AG1329" s="407">
        <f t="shared" si="3529"/>
        <v>0</v>
      </c>
      <c r="AH1329" s="407">
        <f t="shared" si="3529"/>
        <v>0</v>
      </c>
      <c r="AI1329" s="407">
        <f t="shared" si="3529"/>
        <v>0</v>
      </c>
      <c r="AJ1329" s="407">
        <f t="shared" si="3529"/>
        <v>0</v>
      </c>
      <c r="AK1329" s="407">
        <f t="shared" si="3529"/>
        <v>0</v>
      </c>
      <c r="AL1329" s="407">
        <f t="shared" si="3529"/>
        <v>0</v>
      </c>
      <c r="AM1329" s="407">
        <f t="shared" si="3529"/>
        <v>0</v>
      </c>
      <c r="AN1329" s="407">
        <f t="shared" si="3529"/>
        <v>0</v>
      </c>
      <c r="AO1329" s="407">
        <f t="shared" si="3529"/>
        <v>0</v>
      </c>
      <c r="AP1329" s="407">
        <f t="shared" si="3529"/>
        <v>0</v>
      </c>
      <c r="AQ1329" s="407">
        <f t="shared" si="3529"/>
        <v>0</v>
      </c>
      <c r="AR1329" s="407">
        <f t="shared" si="3529"/>
        <v>0</v>
      </c>
      <c r="AS1329" s="303"/>
    </row>
    <row r="1330" spans="1:45" ht="15" customHeight="1" outlineLevel="1">
      <c r="A1330" s="521"/>
      <c r="B1330" s="424"/>
      <c r="C1330" s="288"/>
      <c r="D1330" s="288"/>
      <c r="E1330" s="288"/>
      <c r="F1330" s="288"/>
      <c r="G1330" s="288"/>
      <c r="H1330" s="288"/>
      <c r="I1330" s="288"/>
      <c r="J1330" s="288"/>
      <c r="K1330" s="288"/>
      <c r="L1330" s="288"/>
      <c r="M1330" s="288"/>
      <c r="N1330" s="288"/>
      <c r="O1330" s="288"/>
      <c r="P1330" s="288"/>
      <c r="Q1330" s="288"/>
      <c r="R1330" s="288"/>
      <c r="S1330" s="288"/>
      <c r="T1330" s="288"/>
      <c r="U1330" s="288"/>
      <c r="V1330" s="288"/>
      <c r="W1330" s="288"/>
      <c r="X1330" s="288"/>
      <c r="Y1330" s="288"/>
      <c r="Z1330" s="288"/>
      <c r="AA1330" s="288"/>
      <c r="AB1330" s="288"/>
      <c r="AC1330" s="288"/>
      <c r="AD1330" s="288"/>
      <c r="AE1330" s="408"/>
      <c r="AF1330" s="421"/>
      <c r="AG1330" s="421"/>
      <c r="AH1330" s="421"/>
      <c r="AI1330" s="421"/>
      <c r="AJ1330" s="421"/>
      <c r="AK1330" s="421"/>
      <c r="AL1330" s="421"/>
      <c r="AM1330" s="421"/>
      <c r="AN1330" s="421"/>
      <c r="AO1330" s="421"/>
      <c r="AP1330" s="421"/>
      <c r="AQ1330" s="421"/>
      <c r="AR1330" s="421"/>
      <c r="AS1330" s="303"/>
    </row>
    <row r="1331" spans="1:45" ht="15" customHeight="1" outlineLevel="1">
      <c r="A1331" s="521">
        <v>37</v>
      </c>
      <c r="B1331" s="424" t="s">
        <v>129</v>
      </c>
      <c r="C1331" s="288" t="s">
        <v>25</v>
      </c>
      <c r="D1331" s="292"/>
      <c r="E1331" s="292"/>
      <c r="F1331" s="292"/>
      <c r="G1331" s="292"/>
      <c r="H1331" s="292"/>
      <c r="I1331" s="292"/>
      <c r="J1331" s="292"/>
      <c r="K1331" s="292"/>
      <c r="L1331" s="292"/>
      <c r="M1331" s="292"/>
      <c r="N1331" s="292"/>
      <c r="O1331" s="292"/>
      <c r="P1331" s="292"/>
      <c r="Q1331" s="292">
        <v>12</v>
      </c>
      <c r="R1331" s="292"/>
      <c r="S1331" s="292"/>
      <c r="T1331" s="292"/>
      <c r="U1331" s="292"/>
      <c r="V1331" s="292"/>
      <c r="W1331" s="292"/>
      <c r="X1331" s="292"/>
      <c r="Y1331" s="292"/>
      <c r="Z1331" s="292"/>
      <c r="AA1331" s="292"/>
      <c r="AB1331" s="292"/>
      <c r="AC1331" s="292"/>
      <c r="AD1331" s="292"/>
      <c r="AE1331" s="422"/>
      <c r="AF1331" s="411"/>
      <c r="AG1331" s="411"/>
      <c r="AH1331" s="411"/>
      <c r="AI1331" s="411"/>
      <c r="AJ1331" s="411"/>
      <c r="AK1331" s="411"/>
      <c r="AL1331" s="411"/>
      <c r="AM1331" s="411"/>
      <c r="AN1331" s="411"/>
      <c r="AO1331" s="411"/>
      <c r="AP1331" s="411"/>
      <c r="AQ1331" s="411"/>
      <c r="AR1331" s="411"/>
      <c r="AS1331" s="293">
        <f>SUM(AE1331:AR1331)</f>
        <v>0</v>
      </c>
    </row>
    <row r="1332" spans="1:45" ht="15" customHeight="1" outlineLevel="1">
      <c r="A1332" s="521"/>
      <c r="B1332" s="291" t="s">
        <v>726</v>
      </c>
      <c r="C1332" s="288" t="s">
        <v>163</v>
      </c>
      <c r="D1332" s="292"/>
      <c r="E1332" s="292"/>
      <c r="F1332" s="292"/>
      <c r="G1332" s="292"/>
      <c r="H1332" s="292"/>
      <c r="I1332" s="292"/>
      <c r="J1332" s="292"/>
      <c r="K1332" s="292"/>
      <c r="L1332" s="292"/>
      <c r="M1332" s="292"/>
      <c r="N1332" s="292"/>
      <c r="O1332" s="292"/>
      <c r="P1332" s="292"/>
      <c r="Q1332" s="292">
        <f>Q1331</f>
        <v>12</v>
      </c>
      <c r="R1332" s="292"/>
      <c r="S1332" s="292"/>
      <c r="T1332" s="292"/>
      <c r="U1332" s="292"/>
      <c r="V1332" s="292"/>
      <c r="W1332" s="292"/>
      <c r="X1332" s="292"/>
      <c r="Y1332" s="292"/>
      <c r="Z1332" s="292"/>
      <c r="AA1332" s="292"/>
      <c r="AB1332" s="292"/>
      <c r="AC1332" s="292"/>
      <c r="AD1332" s="292"/>
      <c r="AE1332" s="407">
        <f>AE1331</f>
        <v>0</v>
      </c>
      <c r="AF1332" s="407">
        <f t="shared" ref="AF1332:AR1332" si="3530">AF1331</f>
        <v>0</v>
      </c>
      <c r="AG1332" s="407">
        <f t="shared" si="3530"/>
        <v>0</v>
      </c>
      <c r="AH1332" s="407">
        <f t="shared" si="3530"/>
        <v>0</v>
      </c>
      <c r="AI1332" s="407">
        <f t="shared" si="3530"/>
        <v>0</v>
      </c>
      <c r="AJ1332" s="407">
        <f t="shared" si="3530"/>
        <v>0</v>
      </c>
      <c r="AK1332" s="407">
        <f t="shared" si="3530"/>
        <v>0</v>
      </c>
      <c r="AL1332" s="407">
        <f t="shared" si="3530"/>
        <v>0</v>
      </c>
      <c r="AM1332" s="407">
        <f t="shared" si="3530"/>
        <v>0</v>
      </c>
      <c r="AN1332" s="407">
        <f t="shared" si="3530"/>
        <v>0</v>
      </c>
      <c r="AO1332" s="407">
        <f t="shared" si="3530"/>
        <v>0</v>
      </c>
      <c r="AP1332" s="407">
        <f t="shared" si="3530"/>
        <v>0</v>
      </c>
      <c r="AQ1332" s="407">
        <f t="shared" si="3530"/>
        <v>0</v>
      </c>
      <c r="AR1332" s="407">
        <f t="shared" si="3530"/>
        <v>0</v>
      </c>
      <c r="AS1332" s="303"/>
    </row>
    <row r="1333" spans="1:45" ht="15" customHeight="1" outlineLevel="1">
      <c r="A1333" s="521"/>
      <c r="B1333" s="424"/>
      <c r="C1333" s="288"/>
      <c r="D1333" s="288"/>
      <c r="E1333" s="288"/>
      <c r="F1333" s="288"/>
      <c r="G1333" s="288"/>
      <c r="H1333" s="288"/>
      <c r="I1333" s="288"/>
      <c r="J1333" s="288"/>
      <c r="K1333" s="288"/>
      <c r="L1333" s="288"/>
      <c r="M1333" s="288"/>
      <c r="N1333" s="288"/>
      <c r="O1333" s="288"/>
      <c r="P1333" s="288"/>
      <c r="Q1333" s="288"/>
      <c r="R1333" s="288"/>
      <c r="S1333" s="288"/>
      <c r="T1333" s="288"/>
      <c r="U1333" s="288"/>
      <c r="V1333" s="288"/>
      <c r="W1333" s="288"/>
      <c r="X1333" s="288"/>
      <c r="Y1333" s="288"/>
      <c r="Z1333" s="288"/>
      <c r="AA1333" s="288"/>
      <c r="AB1333" s="288"/>
      <c r="AC1333" s="288"/>
      <c r="AD1333" s="288"/>
      <c r="AE1333" s="408"/>
      <c r="AF1333" s="421"/>
      <c r="AG1333" s="421"/>
      <c r="AH1333" s="421"/>
      <c r="AI1333" s="421"/>
      <c r="AJ1333" s="421"/>
      <c r="AK1333" s="421"/>
      <c r="AL1333" s="421"/>
      <c r="AM1333" s="421"/>
      <c r="AN1333" s="421"/>
      <c r="AO1333" s="421"/>
      <c r="AP1333" s="421"/>
      <c r="AQ1333" s="421"/>
      <c r="AR1333" s="421"/>
      <c r="AS1333" s="303"/>
    </row>
    <row r="1334" spans="1:45" ht="15" customHeight="1" outlineLevel="1">
      <c r="A1334" s="521">
        <v>38</v>
      </c>
      <c r="B1334" s="424" t="s">
        <v>130</v>
      </c>
      <c r="C1334" s="288" t="s">
        <v>25</v>
      </c>
      <c r="D1334" s="292"/>
      <c r="E1334" s="292"/>
      <c r="F1334" s="292"/>
      <c r="G1334" s="292"/>
      <c r="H1334" s="292"/>
      <c r="I1334" s="292"/>
      <c r="J1334" s="292"/>
      <c r="K1334" s="292"/>
      <c r="L1334" s="292"/>
      <c r="M1334" s="292"/>
      <c r="N1334" s="292"/>
      <c r="O1334" s="292"/>
      <c r="P1334" s="292"/>
      <c r="Q1334" s="292">
        <v>12</v>
      </c>
      <c r="R1334" s="292"/>
      <c r="S1334" s="292"/>
      <c r="T1334" s="292"/>
      <c r="U1334" s="292"/>
      <c r="V1334" s="292"/>
      <c r="W1334" s="292"/>
      <c r="X1334" s="292"/>
      <c r="Y1334" s="292"/>
      <c r="Z1334" s="292"/>
      <c r="AA1334" s="292"/>
      <c r="AB1334" s="292"/>
      <c r="AC1334" s="292"/>
      <c r="AD1334" s="292"/>
      <c r="AE1334" s="422"/>
      <c r="AF1334" s="411"/>
      <c r="AG1334" s="411"/>
      <c r="AH1334" s="411"/>
      <c r="AI1334" s="411"/>
      <c r="AJ1334" s="411"/>
      <c r="AK1334" s="411"/>
      <c r="AL1334" s="411"/>
      <c r="AM1334" s="411"/>
      <c r="AN1334" s="411"/>
      <c r="AO1334" s="411"/>
      <c r="AP1334" s="411"/>
      <c r="AQ1334" s="411"/>
      <c r="AR1334" s="411"/>
      <c r="AS1334" s="293">
        <f>SUM(AE1334:AR1334)</f>
        <v>0</v>
      </c>
    </row>
    <row r="1335" spans="1:45" ht="15" customHeight="1" outlineLevel="1">
      <c r="A1335" s="521"/>
      <c r="B1335" s="291" t="s">
        <v>726</v>
      </c>
      <c r="C1335" s="288" t="s">
        <v>163</v>
      </c>
      <c r="D1335" s="292"/>
      <c r="E1335" s="292"/>
      <c r="F1335" s="292"/>
      <c r="G1335" s="292"/>
      <c r="H1335" s="292"/>
      <c r="I1335" s="292"/>
      <c r="J1335" s="292"/>
      <c r="K1335" s="292"/>
      <c r="L1335" s="292"/>
      <c r="M1335" s="292"/>
      <c r="N1335" s="292"/>
      <c r="O1335" s="292"/>
      <c r="P1335" s="292"/>
      <c r="Q1335" s="292">
        <f>Q1334</f>
        <v>12</v>
      </c>
      <c r="R1335" s="292"/>
      <c r="S1335" s="292"/>
      <c r="T1335" s="292"/>
      <c r="U1335" s="292"/>
      <c r="V1335" s="292"/>
      <c r="W1335" s="292"/>
      <c r="X1335" s="292"/>
      <c r="Y1335" s="292"/>
      <c r="Z1335" s="292"/>
      <c r="AA1335" s="292"/>
      <c r="AB1335" s="292"/>
      <c r="AC1335" s="292"/>
      <c r="AD1335" s="292"/>
      <c r="AE1335" s="407">
        <f>AE1334</f>
        <v>0</v>
      </c>
      <c r="AF1335" s="407">
        <f t="shared" ref="AF1335:AR1335" si="3531">AF1334</f>
        <v>0</v>
      </c>
      <c r="AG1335" s="407">
        <f t="shared" si="3531"/>
        <v>0</v>
      </c>
      <c r="AH1335" s="407">
        <f t="shared" si="3531"/>
        <v>0</v>
      </c>
      <c r="AI1335" s="407">
        <f t="shared" si="3531"/>
        <v>0</v>
      </c>
      <c r="AJ1335" s="407">
        <f t="shared" si="3531"/>
        <v>0</v>
      </c>
      <c r="AK1335" s="407">
        <f t="shared" si="3531"/>
        <v>0</v>
      </c>
      <c r="AL1335" s="407">
        <f t="shared" si="3531"/>
        <v>0</v>
      </c>
      <c r="AM1335" s="407">
        <f t="shared" si="3531"/>
        <v>0</v>
      </c>
      <c r="AN1335" s="407">
        <f t="shared" si="3531"/>
        <v>0</v>
      </c>
      <c r="AO1335" s="407">
        <f t="shared" si="3531"/>
        <v>0</v>
      </c>
      <c r="AP1335" s="407">
        <f t="shared" si="3531"/>
        <v>0</v>
      </c>
      <c r="AQ1335" s="407">
        <f t="shared" si="3531"/>
        <v>0</v>
      </c>
      <c r="AR1335" s="407">
        <f t="shared" si="3531"/>
        <v>0</v>
      </c>
      <c r="AS1335" s="303"/>
    </row>
    <row r="1336" spans="1:45" ht="15" customHeight="1" outlineLevel="1">
      <c r="A1336" s="521"/>
      <c r="B1336" s="424"/>
      <c r="C1336" s="288"/>
      <c r="D1336" s="288"/>
      <c r="E1336" s="288"/>
      <c r="F1336" s="288"/>
      <c r="G1336" s="288"/>
      <c r="H1336" s="288"/>
      <c r="I1336" s="288"/>
      <c r="J1336" s="288"/>
      <c r="K1336" s="288"/>
      <c r="L1336" s="288"/>
      <c r="M1336" s="288"/>
      <c r="N1336" s="288"/>
      <c r="O1336" s="288"/>
      <c r="P1336" s="288"/>
      <c r="Q1336" s="288"/>
      <c r="R1336" s="288"/>
      <c r="S1336" s="288"/>
      <c r="T1336" s="288"/>
      <c r="U1336" s="288"/>
      <c r="V1336" s="288"/>
      <c r="W1336" s="288"/>
      <c r="X1336" s="288"/>
      <c r="Y1336" s="288"/>
      <c r="Z1336" s="288"/>
      <c r="AA1336" s="288"/>
      <c r="AB1336" s="288"/>
      <c r="AC1336" s="288"/>
      <c r="AD1336" s="288"/>
      <c r="AE1336" s="408"/>
      <c r="AF1336" s="421"/>
      <c r="AG1336" s="421"/>
      <c r="AH1336" s="421"/>
      <c r="AI1336" s="421"/>
      <c r="AJ1336" s="421"/>
      <c r="AK1336" s="421"/>
      <c r="AL1336" s="421"/>
      <c r="AM1336" s="421"/>
      <c r="AN1336" s="421"/>
      <c r="AO1336" s="421"/>
      <c r="AP1336" s="421"/>
      <c r="AQ1336" s="421"/>
      <c r="AR1336" s="421"/>
      <c r="AS1336" s="303"/>
    </row>
    <row r="1337" spans="1:45" ht="15" customHeight="1" outlineLevel="1">
      <c r="A1337" s="521">
        <v>39</v>
      </c>
      <c r="B1337" s="424" t="s">
        <v>131</v>
      </c>
      <c r="C1337" s="288" t="s">
        <v>25</v>
      </c>
      <c r="D1337" s="292"/>
      <c r="E1337" s="292"/>
      <c r="F1337" s="292"/>
      <c r="G1337" s="292"/>
      <c r="H1337" s="292"/>
      <c r="I1337" s="292"/>
      <c r="J1337" s="292"/>
      <c r="K1337" s="292"/>
      <c r="L1337" s="292"/>
      <c r="M1337" s="292"/>
      <c r="N1337" s="292"/>
      <c r="O1337" s="292"/>
      <c r="P1337" s="292"/>
      <c r="Q1337" s="292">
        <v>12</v>
      </c>
      <c r="R1337" s="292"/>
      <c r="S1337" s="292"/>
      <c r="T1337" s="292"/>
      <c r="U1337" s="292"/>
      <c r="V1337" s="292"/>
      <c r="W1337" s="292"/>
      <c r="X1337" s="292"/>
      <c r="Y1337" s="292"/>
      <c r="Z1337" s="292"/>
      <c r="AA1337" s="292"/>
      <c r="AB1337" s="292"/>
      <c r="AC1337" s="292"/>
      <c r="AD1337" s="292"/>
      <c r="AE1337" s="422"/>
      <c r="AF1337" s="411"/>
      <c r="AG1337" s="411"/>
      <c r="AH1337" s="411"/>
      <c r="AI1337" s="411"/>
      <c r="AJ1337" s="411"/>
      <c r="AK1337" s="411"/>
      <c r="AL1337" s="411"/>
      <c r="AM1337" s="411"/>
      <c r="AN1337" s="411"/>
      <c r="AO1337" s="411"/>
      <c r="AP1337" s="411"/>
      <c r="AQ1337" s="411"/>
      <c r="AR1337" s="411"/>
      <c r="AS1337" s="293">
        <f>SUM(AE1337:AR1337)</f>
        <v>0</v>
      </c>
    </row>
    <row r="1338" spans="1:45" ht="15" customHeight="1" outlineLevel="1">
      <c r="A1338" s="521"/>
      <c r="B1338" s="291" t="s">
        <v>726</v>
      </c>
      <c r="C1338" s="288" t="s">
        <v>163</v>
      </c>
      <c r="D1338" s="292"/>
      <c r="E1338" s="292"/>
      <c r="F1338" s="292"/>
      <c r="G1338" s="292"/>
      <c r="H1338" s="292"/>
      <c r="I1338" s="292"/>
      <c r="J1338" s="292"/>
      <c r="K1338" s="292"/>
      <c r="L1338" s="292"/>
      <c r="M1338" s="292"/>
      <c r="N1338" s="292"/>
      <c r="O1338" s="292"/>
      <c r="P1338" s="292"/>
      <c r="Q1338" s="292">
        <f>Q1337</f>
        <v>12</v>
      </c>
      <c r="R1338" s="292"/>
      <c r="S1338" s="292"/>
      <c r="T1338" s="292"/>
      <c r="U1338" s="292"/>
      <c r="V1338" s="292"/>
      <c r="W1338" s="292"/>
      <c r="X1338" s="292"/>
      <c r="Y1338" s="292"/>
      <c r="Z1338" s="292"/>
      <c r="AA1338" s="292"/>
      <c r="AB1338" s="292"/>
      <c r="AC1338" s="292"/>
      <c r="AD1338" s="292"/>
      <c r="AE1338" s="407">
        <f>AE1337</f>
        <v>0</v>
      </c>
      <c r="AF1338" s="407">
        <f t="shared" ref="AF1338:AR1338" si="3532">AF1337</f>
        <v>0</v>
      </c>
      <c r="AG1338" s="407">
        <f t="shared" si="3532"/>
        <v>0</v>
      </c>
      <c r="AH1338" s="407">
        <f t="shared" si="3532"/>
        <v>0</v>
      </c>
      <c r="AI1338" s="407">
        <f t="shared" si="3532"/>
        <v>0</v>
      </c>
      <c r="AJ1338" s="407">
        <f t="shared" si="3532"/>
        <v>0</v>
      </c>
      <c r="AK1338" s="407">
        <f t="shared" si="3532"/>
        <v>0</v>
      </c>
      <c r="AL1338" s="407">
        <f t="shared" si="3532"/>
        <v>0</v>
      </c>
      <c r="AM1338" s="407">
        <f t="shared" si="3532"/>
        <v>0</v>
      </c>
      <c r="AN1338" s="407">
        <f t="shared" si="3532"/>
        <v>0</v>
      </c>
      <c r="AO1338" s="407">
        <f t="shared" si="3532"/>
        <v>0</v>
      </c>
      <c r="AP1338" s="407">
        <f t="shared" si="3532"/>
        <v>0</v>
      </c>
      <c r="AQ1338" s="407">
        <f t="shared" si="3532"/>
        <v>0</v>
      </c>
      <c r="AR1338" s="407">
        <f t="shared" si="3532"/>
        <v>0</v>
      </c>
      <c r="AS1338" s="303"/>
    </row>
    <row r="1339" spans="1:45" ht="15" customHeight="1" outlineLevel="1">
      <c r="A1339" s="521"/>
      <c r="B1339" s="424"/>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408"/>
      <c r="AF1339" s="421"/>
      <c r="AG1339" s="421"/>
      <c r="AH1339" s="421"/>
      <c r="AI1339" s="421"/>
      <c r="AJ1339" s="421"/>
      <c r="AK1339" s="421"/>
      <c r="AL1339" s="421"/>
      <c r="AM1339" s="421"/>
      <c r="AN1339" s="421"/>
      <c r="AO1339" s="421"/>
      <c r="AP1339" s="421"/>
      <c r="AQ1339" s="421"/>
      <c r="AR1339" s="421"/>
      <c r="AS1339" s="303"/>
    </row>
    <row r="1340" spans="1:45" ht="15" customHeight="1" outlineLevel="1">
      <c r="A1340" s="521">
        <v>40</v>
      </c>
      <c r="B1340" s="424" t="s">
        <v>132</v>
      </c>
      <c r="C1340" s="288" t="s">
        <v>25</v>
      </c>
      <c r="D1340" s="292"/>
      <c r="E1340" s="292"/>
      <c r="F1340" s="292"/>
      <c r="G1340" s="292"/>
      <c r="H1340" s="292"/>
      <c r="I1340" s="292"/>
      <c r="J1340" s="292"/>
      <c r="K1340" s="292"/>
      <c r="L1340" s="292"/>
      <c r="M1340" s="292"/>
      <c r="N1340" s="292"/>
      <c r="O1340" s="292"/>
      <c r="P1340" s="292"/>
      <c r="Q1340" s="292">
        <v>12</v>
      </c>
      <c r="R1340" s="292"/>
      <c r="S1340" s="292"/>
      <c r="T1340" s="292"/>
      <c r="U1340" s="292"/>
      <c r="V1340" s="292"/>
      <c r="W1340" s="292"/>
      <c r="X1340" s="292"/>
      <c r="Y1340" s="292"/>
      <c r="Z1340" s="292"/>
      <c r="AA1340" s="292"/>
      <c r="AB1340" s="292"/>
      <c r="AC1340" s="292"/>
      <c r="AD1340" s="292"/>
      <c r="AE1340" s="422"/>
      <c r="AF1340" s="411"/>
      <c r="AG1340" s="411"/>
      <c r="AH1340" s="411"/>
      <c r="AI1340" s="411"/>
      <c r="AJ1340" s="411"/>
      <c r="AK1340" s="411"/>
      <c r="AL1340" s="411"/>
      <c r="AM1340" s="411"/>
      <c r="AN1340" s="411"/>
      <c r="AO1340" s="411"/>
      <c r="AP1340" s="411"/>
      <c r="AQ1340" s="411"/>
      <c r="AR1340" s="411"/>
      <c r="AS1340" s="293">
        <f>SUM(AE1340:AR1340)</f>
        <v>0</v>
      </c>
    </row>
    <row r="1341" spans="1:45" ht="15" customHeight="1" outlineLevel="1">
      <c r="A1341" s="521"/>
      <c r="B1341" s="291" t="s">
        <v>726</v>
      </c>
      <c r="C1341" s="288" t="s">
        <v>163</v>
      </c>
      <c r="D1341" s="292"/>
      <c r="E1341" s="292"/>
      <c r="F1341" s="292"/>
      <c r="G1341" s="292"/>
      <c r="H1341" s="292"/>
      <c r="I1341" s="292"/>
      <c r="J1341" s="292"/>
      <c r="K1341" s="292"/>
      <c r="L1341" s="292"/>
      <c r="M1341" s="292"/>
      <c r="N1341" s="292"/>
      <c r="O1341" s="292"/>
      <c r="P1341" s="292"/>
      <c r="Q1341" s="292">
        <f>Q1340</f>
        <v>12</v>
      </c>
      <c r="R1341" s="292"/>
      <c r="S1341" s="292"/>
      <c r="T1341" s="292"/>
      <c r="U1341" s="292"/>
      <c r="V1341" s="292"/>
      <c r="W1341" s="292"/>
      <c r="X1341" s="292"/>
      <c r="Y1341" s="292"/>
      <c r="Z1341" s="292"/>
      <c r="AA1341" s="292"/>
      <c r="AB1341" s="292"/>
      <c r="AC1341" s="292"/>
      <c r="AD1341" s="292"/>
      <c r="AE1341" s="407">
        <f>AE1340</f>
        <v>0</v>
      </c>
      <c r="AF1341" s="407">
        <f t="shared" ref="AF1341:AR1341" si="3533">AF1340</f>
        <v>0</v>
      </c>
      <c r="AG1341" s="407">
        <f t="shared" si="3533"/>
        <v>0</v>
      </c>
      <c r="AH1341" s="407">
        <f t="shared" si="3533"/>
        <v>0</v>
      </c>
      <c r="AI1341" s="407">
        <f t="shared" si="3533"/>
        <v>0</v>
      </c>
      <c r="AJ1341" s="407">
        <f t="shared" si="3533"/>
        <v>0</v>
      </c>
      <c r="AK1341" s="407">
        <f t="shared" si="3533"/>
        <v>0</v>
      </c>
      <c r="AL1341" s="407">
        <f t="shared" si="3533"/>
        <v>0</v>
      </c>
      <c r="AM1341" s="407">
        <f t="shared" si="3533"/>
        <v>0</v>
      </c>
      <c r="AN1341" s="407">
        <f t="shared" si="3533"/>
        <v>0</v>
      </c>
      <c r="AO1341" s="407">
        <f t="shared" si="3533"/>
        <v>0</v>
      </c>
      <c r="AP1341" s="407">
        <f t="shared" si="3533"/>
        <v>0</v>
      </c>
      <c r="AQ1341" s="407">
        <f t="shared" si="3533"/>
        <v>0</v>
      </c>
      <c r="AR1341" s="407">
        <f t="shared" si="3533"/>
        <v>0</v>
      </c>
      <c r="AS1341" s="303"/>
    </row>
    <row r="1342" spans="1:45" ht="15" customHeight="1" outlineLevel="1">
      <c r="A1342" s="521"/>
      <c r="B1342" s="424"/>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288"/>
      <c r="AE1342" s="408"/>
      <c r="AF1342" s="421"/>
      <c r="AG1342" s="421"/>
      <c r="AH1342" s="421"/>
      <c r="AI1342" s="421"/>
      <c r="AJ1342" s="421"/>
      <c r="AK1342" s="421"/>
      <c r="AL1342" s="421"/>
      <c r="AM1342" s="421"/>
      <c r="AN1342" s="421"/>
      <c r="AO1342" s="421"/>
      <c r="AP1342" s="421"/>
      <c r="AQ1342" s="421"/>
      <c r="AR1342" s="421"/>
      <c r="AS1342" s="303"/>
    </row>
    <row r="1343" spans="1:45" ht="28.5" customHeight="1" outlineLevel="1">
      <c r="A1343" s="521">
        <v>41</v>
      </c>
      <c r="B1343" s="424" t="s">
        <v>133</v>
      </c>
      <c r="C1343" s="288" t="s">
        <v>25</v>
      </c>
      <c r="D1343" s="292"/>
      <c r="E1343" s="292"/>
      <c r="F1343" s="292"/>
      <c r="G1343" s="292"/>
      <c r="H1343" s="292"/>
      <c r="I1343" s="292"/>
      <c r="J1343" s="292"/>
      <c r="K1343" s="292"/>
      <c r="L1343" s="292"/>
      <c r="M1343" s="292"/>
      <c r="N1343" s="292"/>
      <c r="O1343" s="292"/>
      <c r="P1343" s="292"/>
      <c r="Q1343" s="292">
        <v>12</v>
      </c>
      <c r="R1343" s="292"/>
      <c r="S1343" s="292"/>
      <c r="T1343" s="292"/>
      <c r="U1343" s="292"/>
      <c r="V1343" s="292"/>
      <c r="W1343" s="292"/>
      <c r="X1343" s="292"/>
      <c r="Y1343" s="292"/>
      <c r="Z1343" s="292"/>
      <c r="AA1343" s="292"/>
      <c r="AB1343" s="292"/>
      <c r="AC1343" s="292"/>
      <c r="AD1343" s="292"/>
      <c r="AE1343" s="422"/>
      <c r="AF1343" s="411"/>
      <c r="AG1343" s="411"/>
      <c r="AH1343" s="411"/>
      <c r="AI1343" s="411"/>
      <c r="AJ1343" s="411"/>
      <c r="AK1343" s="411"/>
      <c r="AL1343" s="411"/>
      <c r="AM1343" s="411"/>
      <c r="AN1343" s="411"/>
      <c r="AO1343" s="411"/>
      <c r="AP1343" s="411"/>
      <c r="AQ1343" s="411"/>
      <c r="AR1343" s="411"/>
      <c r="AS1343" s="293">
        <f>SUM(AE1343:AR1343)</f>
        <v>0</v>
      </c>
    </row>
    <row r="1344" spans="1:45" ht="15" customHeight="1" outlineLevel="1">
      <c r="A1344" s="521"/>
      <c r="B1344" s="291" t="s">
        <v>726</v>
      </c>
      <c r="C1344" s="288" t="s">
        <v>163</v>
      </c>
      <c r="D1344" s="292"/>
      <c r="E1344" s="292"/>
      <c r="F1344" s="292"/>
      <c r="G1344" s="292"/>
      <c r="H1344" s="292"/>
      <c r="I1344" s="292"/>
      <c r="J1344" s="292"/>
      <c r="K1344" s="292"/>
      <c r="L1344" s="292"/>
      <c r="M1344" s="292"/>
      <c r="N1344" s="292"/>
      <c r="O1344" s="292"/>
      <c r="P1344" s="292"/>
      <c r="Q1344" s="292">
        <f>Q1343</f>
        <v>12</v>
      </c>
      <c r="R1344" s="292"/>
      <c r="S1344" s="292"/>
      <c r="T1344" s="292"/>
      <c r="U1344" s="292"/>
      <c r="V1344" s="292"/>
      <c r="W1344" s="292"/>
      <c r="X1344" s="292"/>
      <c r="Y1344" s="292"/>
      <c r="Z1344" s="292"/>
      <c r="AA1344" s="292"/>
      <c r="AB1344" s="292"/>
      <c r="AC1344" s="292"/>
      <c r="AD1344" s="292"/>
      <c r="AE1344" s="407">
        <f>AE1343</f>
        <v>0</v>
      </c>
      <c r="AF1344" s="407">
        <f t="shared" ref="AF1344:AR1344" si="3534">AF1343</f>
        <v>0</v>
      </c>
      <c r="AG1344" s="407">
        <f t="shared" si="3534"/>
        <v>0</v>
      </c>
      <c r="AH1344" s="407">
        <f t="shared" si="3534"/>
        <v>0</v>
      </c>
      <c r="AI1344" s="407">
        <f t="shared" si="3534"/>
        <v>0</v>
      </c>
      <c r="AJ1344" s="407">
        <f t="shared" si="3534"/>
        <v>0</v>
      </c>
      <c r="AK1344" s="407">
        <f t="shared" si="3534"/>
        <v>0</v>
      </c>
      <c r="AL1344" s="407">
        <f t="shared" si="3534"/>
        <v>0</v>
      </c>
      <c r="AM1344" s="407">
        <f t="shared" si="3534"/>
        <v>0</v>
      </c>
      <c r="AN1344" s="407">
        <f t="shared" si="3534"/>
        <v>0</v>
      </c>
      <c r="AO1344" s="407">
        <f t="shared" si="3534"/>
        <v>0</v>
      </c>
      <c r="AP1344" s="407">
        <f t="shared" si="3534"/>
        <v>0</v>
      </c>
      <c r="AQ1344" s="407">
        <f t="shared" si="3534"/>
        <v>0</v>
      </c>
      <c r="AR1344" s="407">
        <f t="shared" si="3534"/>
        <v>0</v>
      </c>
      <c r="AS1344" s="303"/>
    </row>
    <row r="1345" spans="1:45" ht="15" customHeight="1" outlineLevel="1">
      <c r="A1345" s="521"/>
      <c r="B1345" s="424"/>
      <c r="C1345" s="288"/>
      <c r="D1345" s="288"/>
      <c r="E1345" s="288"/>
      <c r="F1345" s="288"/>
      <c r="G1345" s="288"/>
      <c r="H1345" s="288"/>
      <c r="I1345" s="288"/>
      <c r="J1345" s="288"/>
      <c r="K1345" s="288"/>
      <c r="L1345" s="288"/>
      <c r="M1345" s="288"/>
      <c r="N1345" s="288"/>
      <c r="O1345" s="288"/>
      <c r="P1345" s="288"/>
      <c r="Q1345" s="288"/>
      <c r="R1345" s="288"/>
      <c r="S1345" s="288"/>
      <c r="T1345" s="288"/>
      <c r="U1345" s="288"/>
      <c r="V1345" s="288"/>
      <c r="W1345" s="288"/>
      <c r="X1345" s="288"/>
      <c r="Y1345" s="288"/>
      <c r="Z1345" s="288"/>
      <c r="AA1345" s="288"/>
      <c r="AB1345" s="288"/>
      <c r="AC1345" s="288"/>
      <c r="AD1345" s="288"/>
      <c r="AE1345" s="408"/>
      <c r="AF1345" s="421"/>
      <c r="AG1345" s="421"/>
      <c r="AH1345" s="421"/>
      <c r="AI1345" s="421"/>
      <c r="AJ1345" s="421"/>
      <c r="AK1345" s="421"/>
      <c r="AL1345" s="421"/>
      <c r="AM1345" s="421"/>
      <c r="AN1345" s="421"/>
      <c r="AO1345" s="421"/>
      <c r="AP1345" s="421"/>
      <c r="AQ1345" s="421"/>
      <c r="AR1345" s="421"/>
      <c r="AS1345" s="303"/>
    </row>
    <row r="1346" spans="1:45" ht="28.5" customHeight="1" outlineLevel="1">
      <c r="A1346" s="521">
        <v>42</v>
      </c>
      <c r="B1346" s="424" t="s">
        <v>134</v>
      </c>
      <c r="C1346" s="288" t="s">
        <v>25</v>
      </c>
      <c r="D1346" s="292"/>
      <c r="E1346" s="292"/>
      <c r="F1346" s="292"/>
      <c r="G1346" s="292"/>
      <c r="H1346" s="292"/>
      <c r="I1346" s="292"/>
      <c r="J1346" s="292"/>
      <c r="K1346" s="292"/>
      <c r="L1346" s="292"/>
      <c r="M1346" s="292"/>
      <c r="N1346" s="292"/>
      <c r="O1346" s="292"/>
      <c r="P1346" s="292"/>
      <c r="Q1346" s="288"/>
      <c r="R1346" s="292"/>
      <c r="S1346" s="292"/>
      <c r="T1346" s="292"/>
      <c r="U1346" s="292"/>
      <c r="V1346" s="292"/>
      <c r="W1346" s="292"/>
      <c r="X1346" s="292"/>
      <c r="Y1346" s="292"/>
      <c r="Z1346" s="292"/>
      <c r="AA1346" s="292"/>
      <c r="AB1346" s="292"/>
      <c r="AC1346" s="292"/>
      <c r="AD1346" s="292"/>
      <c r="AE1346" s="422"/>
      <c r="AF1346" s="411"/>
      <c r="AG1346" s="411"/>
      <c r="AH1346" s="411"/>
      <c r="AI1346" s="411"/>
      <c r="AJ1346" s="411"/>
      <c r="AK1346" s="411"/>
      <c r="AL1346" s="411"/>
      <c r="AM1346" s="411"/>
      <c r="AN1346" s="411"/>
      <c r="AO1346" s="411"/>
      <c r="AP1346" s="411"/>
      <c r="AQ1346" s="411"/>
      <c r="AR1346" s="411"/>
      <c r="AS1346" s="293">
        <f>SUM(AE1346:AR1346)</f>
        <v>0</v>
      </c>
    </row>
    <row r="1347" spans="1:45" ht="15" customHeight="1" outlineLevel="1">
      <c r="A1347" s="521"/>
      <c r="B1347" s="291" t="s">
        <v>726</v>
      </c>
      <c r="C1347" s="288" t="s">
        <v>163</v>
      </c>
      <c r="D1347" s="292"/>
      <c r="E1347" s="292"/>
      <c r="F1347" s="292"/>
      <c r="G1347" s="292"/>
      <c r="H1347" s="292"/>
      <c r="I1347" s="292"/>
      <c r="J1347" s="292"/>
      <c r="K1347" s="292"/>
      <c r="L1347" s="292"/>
      <c r="M1347" s="292"/>
      <c r="N1347" s="292"/>
      <c r="O1347" s="292"/>
      <c r="P1347" s="292"/>
      <c r="Q1347" s="464"/>
      <c r="R1347" s="292"/>
      <c r="S1347" s="292"/>
      <c r="T1347" s="292"/>
      <c r="U1347" s="292"/>
      <c r="V1347" s="292"/>
      <c r="W1347" s="292"/>
      <c r="X1347" s="292"/>
      <c r="Y1347" s="292"/>
      <c r="Z1347" s="292"/>
      <c r="AA1347" s="292"/>
      <c r="AB1347" s="292"/>
      <c r="AC1347" s="292"/>
      <c r="AD1347" s="292"/>
      <c r="AE1347" s="407">
        <f>AE1346</f>
        <v>0</v>
      </c>
      <c r="AF1347" s="407">
        <f t="shared" ref="AF1347:AR1347" si="3535">AF1346</f>
        <v>0</v>
      </c>
      <c r="AG1347" s="407">
        <f t="shared" si="3535"/>
        <v>0</v>
      </c>
      <c r="AH1347" s="407">
        <f t="shared" si="3535"/>
        <v>0</v>
      </c>
      <c r="AI1347" s="407">
        <f t="shared" si="3535"/>
        <v>0</v>
      </c>
      <c r="AJ1347" s="407">
        <f t="shared" si="3535"/>
        <v>0</v>
      </c>
      <c r="AK1347" s="407">
        <f t="shared" si="3535"/>
        <v>0</v>
      </c>
      <c r="AL1347" s="407">
        <f t="shared" si="3535"/>
        <v>0</v>
      </c>
      <c r="AM1347" s="407">
        <f t="shared" si="3535"/>
        <v>0</v>
      </c>
      <c r="AN1347" s="407">
        <f t="shared" si="3535"/>
        <v>0</v>
      </c>
      <c r="AO1347" s="407">
        <f t="shared" si="3535"/>
        <v>0</v>
      </c>
      <c r="AP1347" s="407">
        <f t="shared" si="3535"/>
        <v>0</v>
      </c>
      <c r="AQ1347" s="407">
        <f t="shared" si="3535"/>
        <v>0</v>
      </c>
      <c r="AR1347" s="407">
        <f t="shared" si="3535"/>
        <v>0</v>
      </c>
      <c r="AS1347" s="303"/>
    </row>
    <row r="1348" spans="1:45" ht="15" customHeight="1" outlineLevel="1">
      <c r="A1348" s="521"/>
      <c r="B1348" s="424"/>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408"/>
      <c r="AF1348" s="421"/>
      <c r="AG1348" s="421"/>
      <c r="AH1348" s="421"/>
      <c r="AI1348" s="421"/>
      <c r="AJ1348" s="421"/>
      <c r="AK1348" s="421"/>
      <c r="AL1348" s="421"/>
      <c r="AM1348" s="421"/>
      <c r="AN1348" s="421"/>
      <c r="AO1348" s="421"/>
      <c r="AP1348" s="421"/>
      <c r="AQ1348" s="421"/>
      <c r="AR1348" s="421"/>
      <c r="AS1348" s="303"/>
    </row>
    <row r="1349" spans="1:45" ht="15" customHeight="1" outlineLevel="1">
      <c r="A1349" s="521">
        <v>43</v>
      </c>
      <c r="B1349" s="424" t="s">
        <v>135</v>
      </c>
      <c r="C1349" s="288" t="s">
        <v>25</v>
      </c>
      <c r="D1349" s="292"/>
      <c r="E1349" s="292"/>
      <c r="F1349" s="292"/>
      <c r="G1349" s="292"/>
      <c r="H1349" s="292"/>
      <c r="I1349" s="292"/>
      <c r="J1349" s="292"/>
      <c r="K1349" s="292"/>
      <c r="L1349" s="292"/>
      <c r="M1349" s="292"/>
      <c r="N1349" s="292"/>
      <c r="O1349" s="292"/>
      <c r="P1349" s="292"/>
      <c r="Q1349" s="292">
        <v>12</v>
      </c>
      <c r="R1349" s="292"/>
      <c r="S1349" s="292"/>
      <c r="T1349" s="292"/>
      <c r="U1349" s="292"/>
      <c r="V1349" s="292"/>
      <c r="W1349" s="292"/>
      <c r="X1349" s="292"/>
      <c r="Y1349" s="292"/>
      <c r="Z1349" s="292"/>
      <c r="AA1349" s="292"/>
      <c r="AB1349" s="292"/>
      <c r="AC1349" s="292"/>
      <c r="AD1349" s="292"/>
      <c r="AE1349" s="422"/>
      <c r="AF1349" s="411"/>
      <c r="AG1349" s="411"/>
      <c r="AH1349" s="411"/>
      <c r="AI1349" s="411"/>
      <c r="AJ1349" s="411"/>
      <c r="AK1349" s="411"/>
      <c r="AL1349" s="411"/>
      <c r="AM1349" s="411"/>
      <c r="AN1349" s="411"/>
      <c r="AO1349" s="411"/>
      <c r="AP1349" s="411"/>
      <c r="AQ1349" s="411"/>
      <c r="AR1349" s="411"/>
      <c r="AS1349" s="293">
        <f>SUM(AE1349:AR1349)</f>
        <v>0</v>
      </c>
    </row>
    <row r="1350" spans="1:45" ht="15" customHeight="1" outlineLevel="1">
      <c r="A1350" s="521"/>
      <c r="B1350" s="291" t="s">
        <v>726</v>
      </c>
      <c r="C1350" s="288" t="s">
        <v>163</v>
      </c>
      <c r="D1350" s="292"/>
      <c r="E1350" s="292"/>
      <c r="F1350" s="292"/>
      <c r="G1350" s="292"/>
      <c r="H1350" s="292"/>
      <c r="I1350" s="292"/>
      <c r="J1350" s="292"/>
      <c r="K1350" s="292"/>
      <c r="L1350" s="292"/>
      <c r="M1350" s="292"/>
      <c r="N1350" s="292"/>
      <c r="O1350" s="292"/>
      <c r="P1350" s="292"/>
      <c r="Q1350" s="292">
        <f>Q1349</f>
        <v>12</v>
      </c>
      <c r="R1350" s="292"/>
      <c r="S1350" s="292"/>
      <c r="T1350" s="292"/>
      <c r="U1350" s="292"/>
      <c r="V1350" s="292"/>
      <c r="W1350" s="292"/>
      <c r="X1350" s="292"/>
      <c r="Y1350" s="292"/>
      <c r="Z1350" s="292"/>
      <c r="AA1350" s="292"/>
      <c r="AB1350" s="292"/>
      <c r="AC1350" s="292"/>
      <c r="AD1350" s="292"/>
      <c r="AE1350" s="407">
        <f>AE1349</f>
        <v>0</v>
      </c>
      <c r="AF1350" s="407">
        <f t="shared" ref="AF1350:AR1350" si="3536">AF1349</f>
        <v>0</v>
      </c>
      <c r="AG1350" s="407">
        <f t="shared" si="3536"/>
        <v>0</v>
      </c>
      <c r="AH1350" s="407">
        <f t="shared" si="3536"/>
        <v>0</v>
      </c>
      <c r="AI1350" s="407">
        <f t="shared" si="3536"/>
        <v>0</v>
      </c>
      <c r="AJ1350" s="407">
        <f t="shared" si="3536"/>
        <v>0</v>
      </c>
      <c r="AK1350" s="407">
        <f t="shared" si="3536"/>
        <v>0</v>
      </c>
      <c r="AL1350" s="407">
        <f t="shared" si="3536"/>
        <v>0</v>
      </c>
      <c r="AM1350" s="407">
        <f t="shared" si="3536"/>
        <v>0</v>
      </c>
      <c r="AN1350" s="407">
        <f t="shared" si="3536"/>
        <v>0</v>
      </c>
      <c r="AO1350" s="407">
        <f t="shared" si="3536"/>
        <v>0</v>
      </c>
      <c r="AP1350" s="407">
        <f t="shared" si="3536"/>
        <v>0</v>
      </c>
      <c r="AQ1350" s="407">
        <f t="shared" si="3536"/>
        <v>0</v>
      </c>
      <c r="AR1350" s="407">
        <f t="shared" si="3536"/>
        <v>0</v>
      </c>
      <c r="AS1350" s="303"/>
    </row>
    <row r="1351" spans="1:45" ht="15" customHeight="1" outlineLevel="1">
      <c r="A1351" s="521"/>
      <c r="B1351" s="424"/>
      <c r="C1351" s="288"/>
      <c r="D1351" s="288"/>
      <c r="E1351" s="288"/>
      <c r="F1351" s="288"/>
      <c r="G1351" s="288"/>
      <c r="H1351" s="288"/>
      <c r="I1351" s="288"/>
      <c r="J1351" s="288"/>
      <c r="K1351" s="288"/>
      <c r="L1351" s="288"/>
      <c r="M1351" s="288"/>
      <c r="N1351" s="288"/>
      <c r="O1351" s="288"/>
      <c r="P1351" s="288"/>
      <c r="Q1351" s="288"/>
      <c r="R1351" s="288"/>
      <c r="S1351" s="288"/>
      <c r="T1351" s="288"/>
      <c r="U1351" s="288"/>
      <c r="V1351" s="288"/>
      <c r="W1351" s="288"/>
      <c r="X1351" s="288"/>
      <c r="Y1351" s="288"/>
      <c r="Z1351" s="288"/>
      <c r="AA1351" s="288"/>
      <c r="AB1351" s="288"/>
      <c r="AC1351" s="288"/>
      <c r="AD1351" s="288"/>
      <c r="AE1351" s="408"/>
      <c r="AF1351" s="421"/>
      <c r="AG1351" s="421"/>
      <c r="AH1351" s="421"/>
      <c r="AI1351" s="421"/>
      <c r="AJ1351" s="421"/>
      <c r="AK1351" s="421"/>
      <c r="AL1351" s="421"/>
      <c r="AM1351" s="421"/>
      <c r="AN1351" s="421"/>
      <c r="AO1351" s="421"/>
      <c r="AP1351" s="421"/>
      <c r="AQ1351" s="421"/>
      <c r="AR1351" s="421"/>
      <c r="AS1351" s="303"/>
    </row>
    <row r="1352" spans="1:45" ht="28.5" customHeight="1" outlineLevel="1">
      <c r="A1352" s="521">
        <v>44</v>
      </c>
      <c r="B1352" s="424" t="s">
        <v>136</v>
      </c>
      <c r="C1352" s="288" t="s">
        <v>25</v>
      </c>
      <c r="D1352" s="292"/>
      <c r="E1352" s="292"/>
      <c r="F1352" s="292"/>
      <c r="G1352" s="292"/>
      <c r="H1352" s="292"/>
      <c r="I1352" s="292"/>
      <c r="J1352" s="292"/>
      <c r="K1352" s="292"/>
      <c r="L1352" s="292"/>
      <c r="M1352" s="292"/>
      <c r="N1352" s="292"/>
      <c r="O1352" s="292"/>
      <c r="P1352" s="292"/>
      <c r="Q1352" s="292">
        <v>12</v>
      </c>
      <c r="R1352" s="292"/>
      <c r="S1352" s="292"/>
      <c r="T1352" s="292"/>
      <c r="U1352" s="292"/>
      <c r="V1352" s="292"/>
      <c r="W1352" s="292"/>
      <c r="X1352" s="292"/>
      <c r="Y1352" s="292"/>
      <c r="Z1352" s="292"/>
      <c r="AA1352" s="292"/>
      <c r="AB1352" s="292"/>
      <c r="AC1352" s="292"/>
      <c r="AD1352" s="292"/>
      <c r="AE1352" s="422"/>
      <c r="AF1352" s="411"/>
      <c r="AG1352" s="411"/>
      <c r="AH1352" s="411"/>
      <c r="AI1352" s="411"/>
      <c r="AJ1352" s="411"/>
      <c r="AK1352" s="411"/>
      <c r="AL1352" s="411"/>
      <c r="AM1352" s="411"/>
      <c r="AN1352" s="411"/>
      <c r="AO1352" s="411"/>
      <c r="AP1352" s="411"/>
      <c r="AQ1352" s="411"/>
      <c r="AR1352" s="411"/>
      <c r="AS1352" s="293">
        <f>SUM(AE1352:AR1352)</f>
        <v>0</v>
      </c>
    </row>
    <row r="1353" spans="1:45" ht="15" customHeight="1" outlineLevel="1">
      <c r="A1353" s="521"/>
      <c r="B1353" s="291" t="s">
        <v>726</v>
      </c>
      <c r="C1353" s="288" t="s">
        <v>163</v>
      </c>
      <c r="D1353" s="292"/>
      <c r="E1353" s="292"/>
      <c r="F1353" s="292"/>
      <c r="G1353" s="292"/>
      <c r="H1353" s="292"/>
      <c r="I1353" s="292"/>
      <c r="J1353" s="292"/>
      <c r="K1353" s="292"/>
      <c r="L1353" s="292"/>
      <c r="M1353" s="292"/>
      <c r="N1353" s="292"/>
      <c r="O1353" s="292"/>
      <c r="P1353" s="292"/>
      <c r="Q1353" s="292">
        <f>Q1352</f>
        <v>12</v>
      </c>
      <c r="R1353" s="292"/>
      <c r="S1353" s="292"/>
      <c r="T1353" s="292"/>
      <c r="U1353" s="292"/>
      <c r="V1353" s="292"/>
      <c r="W1353" s="292"/>
      <c r="X1353" s="292"/>
      <c r="Y1353" s="292"/>
      <c r="Z1353" s="292"/>
      <c r="AA1353" s="292"/>
      <c r="AB1353" s="292"/>
      <c r="AC1353" s="292"/>
      <c r="AD1353" s="292"/>
      <c r="AE1353" s="407">
        <f>AE1352</f>
        <v>0</v>
      </c>
      <c r="AF1353" s="407">
        <f t="shared" ref="AF1353:AR1353" si="3537">AF1352</f>
        <v>0</v>
      </c>
      <c r="AG1353" s="407">
        <f t="shared" si="3537"/>
        <v>0</v>
      </c>
      <c r="AH1353" s="407">
        <f t="shared" si="3537"/>
        <v>0</v>
      </c>
      <c r="AI1353" s="407">
        <f t="shared" si="3537"/>
        <v>0</v>
      </c>
      <c r="AJ1353" s="407">
        <f t="shared" si="3537"/>
        <v>0</v>
      </c>
      <c r="AK1353" s="407">
        <f t="shared" si="3537"/>
        <v>0</v>
      </c>
      <c r="AL1353" s="407">
        <f t="shared" si="3537"/>
        <v>0</v>
      </c>
      <c r="AM1353" s="407">
        <f t="shared" si="3537"/>
        <v>0</v>
      </c>
      <c r="AN1353" s="407">
        <f t="shared" si="3537"/>
        <v>0</v>
      </c>
      <c r="AO1353" s="407">
        <f t="shared" si="3537"/>
        <v>0</v>
      </c>
      <c r="AP1353" s="407">
        <f t="shared" si="3537"/>
        <v>0</v>
      </c>
      <c r="AQ1353" s="407">
        <f t="shared" si="3537"/>
        <v>0</v>
      </c>
      <c r="AR1353" s="407">
        <f t="shared" si="3537"/>
        <v>0</v>
      </c>
      <c r="AS1353" s="303"/>
    </row>
    <row r="1354" spans="1:45" ht="15" customHeight="1" outlineLevel="1">
      <c r="A1354" s="521"/>
      <c r="B1354" s="424"/>
      <c r="C1354" s="288"/>
      <c r="D1354" s="288"/>
      <c r="E1354" s="288"/>
      <c r="F1354" s="288"/>
      <c r="G1354" s="288"/>
      <c r="H1354" s="288"/>
      <c r="I1354" s="288"/>
      <c r="J1354" s="288"/>
      <c r="K1354" s="288"/>
      <c r="L1354" s="288"/>
      <c r="M1354" s="288"/>
      <c r="N1354" s="288"/>
      <c r="O1354" s="288"/>
      <c r="P1354" s="288"/>
      <c r="Q1354" s="288"/>
      <c r="R1354" s="288"/>
      <c r="S1354" s="288"/>
      <c r="T1354" s="288"/>
      <c r="U1354" s="288"/>
      <c r="V1354" s="288"/>
      <c r="W1354" s="288"/>
      <c r="X1354" s="288"/>
      <c r="Y1354" s="288"/>
      <c r="Z1354" s="288"/>
      <c r="AA1354" s="288"/>
      <c r="AB1354" s="288"/>
      <c r="AC1354" s="288"/>
      <c r="AD1354" s="288"/>
      <c r="AE1354" s="408"/>
      <c r="AF1354" s="421"/>
      <c r="AG1354" s="421"/>
      <c r="AH1354" s="421"/>
      <c r="AI1354" s="421"/>
      <c r="AJ1354" s="421"/>
      <c r="AK1354" s="421"/>
      <c r="AL1354" s="421"/>
      <c r="AM1354" s="421"/>
      <c r="AN1354" s="421"/>
      <c r="AO1354" s="421"/>
      <c r="AP1354" s="421"/>
      <c r="AQ1354" s="421"/>
      <c r="AR1354" s="421"/>
      <c r="AS1354" s="303"/>
    </row>
    <row r="1355" spans="1:45" ht="32.5" customHeight="1" outlineLevel="1">
      <c r="A1355" s="521">
        <v>45</v>
      </c>
      <c r="B1355" s="424" t="s">
        <v>137</v>
      </c>
      <c r="C1355" s="288" t="s">
        <v>25</v>
      </c>
      <c r="D1355" s="292"/>
      <c r="E1355" s="292"/>
      <c r="F1355" s="292"/>
      <c r="G1355" s="292"/>
      <c r="H1355" s="292"/>
      <c r="I1355" s="292"/>
      <c r="J1355" s="292"/>
      <c r="K1355" s="292"/>
      <c r="L1355" s="292"/>
      <c r="M1355" s="292"/>
      <c r="N1355" s="292"/>
      <c r="O1355" s="292"/>
      <c r="P1355" s="292"/>
      <c r="Q1355" s="292">
        <v>12</v>
      </c>
      <c r="R1355" s="292"/>
      <c r="S1355" s="292"/>
      <c r="T1355" s="292"/>
      <c r="U1355" s="292"/>
      <c r="V1355" s="292"/>
      <c r="W1355" s="292"/>
      <c r="X1355" s="292"/>
      <c r="Y1355" s="292"/>
      <c r="Z1355" s="292"/>
      <c r="AA1355" s="292"/>
      <c r="AB1355" s="292"/>
      <c r="AC1355" s="292"/>
      <c r="AD1355" s="292"/>
      <c r="AE1355" s="422"/>
      <c r="AF1355" s="411"/>
      <c r="AG1355" s="411"/>
      <c r="AH1355" s="411"/>
      <c r="AI1355" s="411"/>
      <c r="AJ1355" s="411"/>
      <c r="AK1355" s="411"/>
      <c r="AL1355" s="411"/>
      <c r="AM1355" s="411"/>
      <c r="AN1355" s="411"/>
      <c r="AO1355" s="411"/>
      <c r="AP1355" s="411"/>
      <c r="AQ1355" s="411"/>
      <c r="AR1355" s="411"/>
      <c r="AS1355" s="293">
        <f>SUM(AE1355:AR1355)</f>
        <v>0</v>
      </c>
    </row>
    <row r="1356" spans="1:45" ht="15" customHeight="1" outlineLevel="1">
      <c r="A1356" s="521"/>
      <c r="B1356" s="291" t="s">
        <v>726</v>
      </c>
      <c r="C1356" s="288" t="s">
        <v>163</v>
      </c>
      <c r="D1356" s="292"/>
      <c r="E1356" s="292"/>
      <c r="F1356" s="292"/>
      <c r="G1356" s="292"/>
      <c r="H1356" s="292"/>
      <c r="I1356" s="292"/>
      <c r="J1356" s="292"/>
      <c r="K1356" s="292"/>
      <c r="L1356" s="292"/>
      <c r="M1356" s="292"/>
      <c r="N1356" s="292"/>
      <c r="O1356" s="292"/>
      <c r="P1356" s="292"/>
      <c r="Q1356" s="292">
        <f>Q1355</f>
        <v>12</v>
      </c>
      <c r="R1356" s="292"/>
      <c r="S1356" s="292"/>
      <c r="T1356" s="292"/>
      <c r="U1356" s="292"/>
      <c r="V1356" s="292"/>
      <c r="W1356" s="292"/>
      <c r="X1356" s="292"/>
      <c r="Y1356" s="292"/>
      <c r="Z1356" s="292"/>
      <c r="AA1356" s="292"/>
      <c r="AB1356" s="292"/>
      <c r="AC1356" s="292"/>
      <c r="AD1356" s="292"/>
      <c r="AE1356" s="407">
        <f>AE1355</f>
        <v>0</v>
      </c>
      <c r="AF1356" s="407">
        <f t="shared" ref="AF1356:AR1356" si="3538">AF1355</f>
        <v>0</v>
      </c>
      <c r="AG1356" s="407">
        <f t="shared" si="3538"/>
        <v>0</v>
      </c>
      <c r="AH1356" s="407">
        <f t="shared" si="3538"/>
        <v>0</v>
      </c>
      <c r="AI1356" s="407">
        <f t="shared" si="3538"/>
        <v>0</v>
      </c>
      <c r="AJ1356" s="407">
        <f t="shared" si="3538"/>
        <v>0</v>
      </c>
      <c r="AK1356" s="407">
        <f t="shared" si="3538"/>
        <v>0</v>
      </c>
      <c r="AL1356" s="407">
        <f t="shared" si="3538"/>
        <v>0</v>
      </c>
      <c r="AM1356" s="407">
        <f t="shared" si="3538"/>
        <v>0</v>
      </c>
      <c r="AN1356" s="407">
        <f t="shared" si="3538"/>
        <v>0</v>
      </c>
      <c r="AO1356" s="407">
        <f t="shared" si="3538"/>
        <v>0</v>
      </c>
      <c r="AP1356" s="407">
        <f t="shared" si="3538"/>
        <v>0</v>
      </c>
      <c r="AQ1356" s="407">
        <f t="shared" si="3538"/>
        <v>0</v>
      </c>
      <c r="AR1356" s="407">
        <f t="shared" si="3538"/>
        <v>0</v>
      </c>
      <c r="AS1356" s="303"/>
    </row>
    <row r="1357" spans="1:45" ht="15" customHeight="1" outlineLevel="1">
      <c r="A1357" s="521"/>
      <c r="B1357" s="424"/>
      <c r="C1357" s="288"/>
      <c r="D1357" s="288"/>
      <c r="E1357" s="288"/>
      <c r="F1357" s="288"/>
      <c r="G1357" s="288"/>
      <c r="H1357" s="288"/>
      <c r="I1357" s="288"/>
      <c r="J1357" s="288"/>
      <c r="K1357" s="288"/>
      <c r="L1357" s="288"/>
      <c r="M1357" s="288"/>
      <c r="N1357" s="288"/>
      <c r="O1357" s="288"/>
      <c r="P1357" s="288"/>
      <c r="Q1357" s="288"/>
      <c r="R1357" s="288"/>
      <c r="S1357" s="288"/>
      <c r="T1357" s="288"/>
      <c r="U1357" s="288"/>
      <c r="V1357" s="288"/>
      <c r="W1357" s="288"/>
      <c r="X1357" s="288"/>
      <c r="Y1357" s="288"/>
      <c r="Z1357" s="288"/>
      <c r="AA1357" s="288"/>
      <c r="AB1357" s="288"/>
      <c r="AC1357" s="288"/>
      <c r="AD1357" s="288"/>
      <c r="AE1357" s="408"/>
      <c r="AF1357" s="421"/>
      <c r="AG1357" s="421"/>
      <c r="AH1357" s="421"/>
      <c r="AI1357" s="421"/>
      <c r="AJ1357" s="421"/>
      <c r="AK1357" s="421"/>
      <c r="AL1357" s="421"/>
      <c r="AM1357" s="421"/>
      <c r="AN1357" s="421"/>
      <c r="AO1357" s="421"/>
      <c r="AP1357" s="421"/>
      <c r="AQ1357" s="421"/>
      <c r="AR1357" s="421"/>
      <c r="AS1357" s="303"/>
    </row>
    <row r="1358" spans="1:45" ht="32.15" customHeight="1" outlineLevel="1">
      <c r="A1358" s="521">
        <v>46</v>
      </c>
      <c r="B1358" s="424" t="s">
        <v>138</v>
      </c>
      <c r="C1358" s="288" t="s">
        <v>25</v>
      </c>
      <c r="D1358" s="292"/>
      <c r="E1358" s="292"/>
      <c r="F1358" s="292"/>
      <c r="G1358" s="292"/>
      <c r="H1358" s="292"/>
      <c r="I1358" s="292"/>
      <c r="J1358" s="292"/>
      <c r="K1358" s="292"/>
      <c r="L1358" s="292"/>
      <c r="M1358" s="292"/>
      <c r="N1358" s="292"/>
      <c r="O1358" s="292"/>
      <c r="P1358" s="292"/>
      <c r="Q1358" s="292">
        <v>12</v>
      </c>
      <c r="R1358" s="292"/>
      <c r="S1358" s="292"/>
      <c r="T1358" s="292"/>
      <c r="U1358" s="292"/>
      <c r="V1358" s="292"/>
      <c r="W1358" s="292"/>
      <c r="X1358" s="292"/>
      <c r="Y1358" s="292"/>
      <c r="Z1358" s="292"/>
      <c r="AA1358" s="292"/>
      <c r="AB1358" s="292"/>
      <c r="AC1358" s="292"/>
      <c r="AD1358" s="292"/>
      <c r="AE1358" s="422"/>
      <c r="AF1358" s="411"/>
      <c r="AG1358" s="411"/>
      <c r="AH1358" s="411"/>
      <c r="AI1358" s="411"/>
      <c r="AJ1358" s="411"/>
      <c r="AK1358" s="411"/>
      <c r="AL1358" s="411"/>
      <c r="AM1358" s="411"/>
      <c r="AN1358" s="411"/>
      <c r="AO1358" s="411"/>
      <c r="AP1358" s="411"/>
      <c r="AQ1358" s="411"/>
      <c r="AR1358" s="411"/>
      <c r="AS1358" s="293">
        <f>SUM(AE1358:AR1358)</f>
        <v>0</v>
      </c>
    </row>
    <row r="1359" spans="1:45" ht="15" customHeight="1" outlineLevel="1">
      <c r="A1359" s="521"/>
      <c r="B1359" s="291" t="s">
        <v>726</v>
      </c>
      <c r="C1359" s="288" t="s">
        <v>163</v>
      </c>
      <c r="D1359" s="292"/>
      <c r="E1359" s="292"/>
      <c r="F1359" s="292"/>
      <c r="G1359" s="292"/>
      <c r="H1359" s="292"/>
      <c r="I1359" s="292"/>
      <c r="J1359" s="292"/>
      <c r="K1359" s="292"/>
      <c r="L1359" s="292"/>
      <c r="M1359" s="292"/>
      <c r="N1359" s="292"/>
      <c r="O1359" s="292"/>
      <c r="P1359" s="292"/>
      <c r="Q1359" s="292">
        <f>Q1358</f>
        <v>12</v>
      </c>
      <c r="R1359" s="292"/>
      <c r="S1359" s="292"/>
      <c r="T1359" s="292"/>
      <c r="U1359" s="292"/>
      <c r="V1359" s="292"/>
      <c r="W1359" s="292"/>
      <c r="X1359" s="292"/>
      <c r="Y1359" s="292"/>
      <c r="Z1359" s="292"/>
      <c r="AA1359" s="292"/>
      <c r="AB1359" s="292"/>
      <c r="AC1359" s="292"/>
      <c r="AD1359" s="292"/>
      <c r="AE1359" s="407">
        <f>AE1358</f>
        <v>0</v>
      </c>
      <c r="AF1359" s="407">
        <f t="shared" ref="AF1359:AR1359" si="3539">AF1358</f>
        <v>0</v>
      </c>
      <c r="AG1359" s="407">
        <f t="shared" si="3539"/>
        <v>0</v>
      </c>
      <c r="AH1359" s="407">
        <f t="shared" si="3539"/>
        <v>0</v>
      </c>
      <c r="AI1359" s="407">
        <f t="shared" si="3539"/>
        <v>0</v>
      </c>
      <c r="AJ1359" s="407">
        <f t="shared" si="3539"/>
        <v>0</v>
      </c>
      <c r="AK1359" s="407">
        <f t="shared" si="3539"/>
        <v>0</v>
      </c>
      <c r="AL1359" s="407">
        <f t="shared" si="3539"/>
        <v>0</v>
      </c>
      <c r="AM1359" s="407">
        <f t="shared" si="3539"/>
        <v>0</v>
      </c>
      <c r="AN1359" s="407">
        <f t="shared" si="3539"/>
        <v>0</v>
      </c>
      <c r="AO1359" s="407">
        <f t="shared" si="3539"/>
        <v>0</v>
      </c>
      <c r="AP1359" s="407">
        <f t="shared" si="3539"/>
        <v>0</v>
      </c>
      <c r="AQ1359" s="407">
        <f t="shared" si="3539"/>
        <v>0</v>
      </c>
      <c r="AR1359" s="407">
        <f t="shared" si="3539"/>
        <v>0</v>
      </c>
      <c r="AS1359" s="303"/>
    </row>
    <row r="1360" spans="1:45" ht="15" customHeight="1" outlineLevel="1">
      <c r="A1360" s="521"/>
      <c r="B1360" s="424"/>
      <c r="C1360" s="288"/>
      <c r="D1360" s="288"/>
      <c r="E1360" s="288"/>
      <c r="F1360" s="288"/>
      <c r="G1360" s="288"/>
      <c r="H1360" s="288"/>
      <c r="I1360" s="288"/>
      <c r="J1360" s="288"/>
      <c r="K1360" s="288"/>
      <c r="L1360" s="288"/>
      <c r="M1360" s="288"/>
      <c r="N1360" s="288"/>
      <c r="O1360" s="288"/>
      <c r="P1360" s="288"/>
      <c r="Q1360" s="288"/>
      <c r="R1360" s="288"/>
      <c r="S1360" s="288"/>
      <c r="T1360" s="288"/>
      <c r="U1360" s="288"/>
      <c r="V1360" s="288"/>
      <c r="W1360" s="288"/>
      <c r="X1360" s="288"/>
      <c r="Y1360" s="288"/>
      <c r="Z1360" s="288"/>
      <c r="AA1360" s="288"/>
      <c r="AB1360" s="288"/>
      <c r="AC1360" s="288"/>
      <c r="AD1360" s="288"/>
      <c r="AE1360" s="408"/>
      <c r="AF1360" s="421"/>
      <c r="AG1360" s="421"/>
      <c r="AH1360" s="421"/>
      <c r="AI1360" s="421"/>
      <c r="AJ1360" s="421"/>
      <c r="AK1360" s="421"/>
      <c r="AL1360" s="421"/>
      <c r="AM1360" s="421"/>
      <c r="AN1360" s="421"/>
      <c r="AO1360" s="421"/>
      <c r="AP1360" s="421"/>
      <c r="AQ1360" s="421"/>
      <c r="AR1360" s="421"/>
      <c r="AS1360" s="303"/>
    </row>
    <row r="1361" spans="1:45" ht="35.5" customHeight="1" outlineLevel="1">
      <c r="A1361" s="521">
        <v>47</v>
      </c>
      <c r="B1361" s="424" t="s">
        <v>139</v>
      </c>
      <c r="C1361" s="288" t="s">
        <v>25</v>
      </c>
      <c r="D1361" s="292"/>
      <c r="E1361" s="292"/>
      <c r="F1361" s="292"/>
      <c r="G1361" s="292"/>
      <c r="H1361" s="292"/>
      <c r="I1361" s="292"/>
      <c r="J1361" s="292"/>
      <c r="K1361" s="292"/>
      <c r="L1361" s="292"/>
      <c r="M1361" s="292"/>
      <c r="N1361" s="292"/>
      <c r="O1361" s="292"/>
      <c r="P1361" s="292"/>
      <c r="Q1361" s="292">
        <v>12</v>
      </c>
      <c r="R1361" s="292"/>
      <c r="S1361" s="292"/>
      <c r="T1361" s="292"/>
      <c r="U1361" s="292"/>
      <c r="V1361" s="292"/>
      <c r="W1361" s="292"/>
      <c r="X1361" s="292"/>
      <c r="Y1361" s="292"/>
      <c r="Z1361" s="292"/>
      <c r="AA1361" s="292"/>
      <c r="AB1361" s="292"/>
      <c r="AC1361" s="292"/>
      <c r="AD1361" s="292"/>
      <c r="AE1361" s="422"/>
      <c r="AF1361" s="411"/>
      <c r="AG1361" s="411"/>
      <c r="AH1361" s="411"/>
      <c r="AI1361" s="411"/>
      <c r="AJ1361" s="411"/>
      <c r="AK1361" s="411"/>
      <c r="AL1361" s="411"/>
      <c r="AM1361" s="411"/>
      <c r="AN1361" s="411"/>
      <c r="AO1361" s="411"/>
      <c r="AP1361" s="411"/>
      <c r="AQ1361" s="411"/>
      <c r="AR1361" s="411"/>
      <c r="AS1361" s="293">
        <f>SUM(AE1361:AR1361)</f>
        <v>0</v>
      </c>
    </row>
    <row r="1362" spans="1:45" ht="15" customHeight="1" outlineLevel="1">
      <c r="A1362" s="521"/>
      <c r="B1362" s="291" t="s">
        <v>726</v>
      </c>
      <c r="C1362" s="288" t="s">
        <v>163</v>
      </c>
      <c r="D1362" s="292"/>
      <c r="E1362" s="292"/>
      <c r="F1362" s="292"/>
      <c r="G1362" s="292"/>
      <c r="H1362" s="292"/>
      <c r="I1362" s="292"/>
      <c r="J1362" s="292"/>
      <c r="K1362" s="292"/>
      <c r="L1362" s="292"/>
      <c r="M1362" s="292"/>
      <c r="N1362" s="292"/>
      <c r="O1362" s="292"/>
      <c r="P1362" s="292"/>
      <c r="Q1362" s="292">
        <f>Q1361</f>
        <v>12</v>
      </c>
      <c r="R1362" s="292"/>
      <c r="S1362" s="292"/>
      <c r="T1362" s="292"/>
      <c r="U1362" s="292"/>
      <c r="V1362" s="292"/>
      <c r="W1362" s="292"/>
      <c r="X1362" s="292"/>
      <c r="Y1362" s="292"/>
      <c r="Z1362" s="292"/>
      <c r="AA1362" s="292"/>
      <c r="AB1362" s="292"/>
      <c r="AC1362" s="292"/>
      <c r="AD1362" s="292"/>
      <c r="AE1362" s="407">
        <f>AE1361</f>
        <v>0</v>
      </c>
      <c r="AF1362" s="407">
        <f t="shared" ref="AF1362:AR1362" si="3540">AF1361</f>
        <v>0</v>
      </c>
      <c r="AG1362" s="407">
        <f t="shared" si="3540"/>
        <v>0</v>
      </c>
      <c r="AH1362" s="407">
        <f t="shared" si="3540"/>
        <v>0</v>
      </c>
      <c r="AI1362" s="407">
        <f t="shared" si="3540"/>
        <v>0</v>
      </c>
      <c r="AJ1362" s="407">
        <f t="shared" si="3540"/>
        <v>0</v>
      </c>
      <c r="AK1362" s="407">
        <f t="shared" si="3540"/>
        <v>0</v>
      </c>
      <c r="AL1362" s="407">
        <f t="shared" si="3540"/>
        <v>0</v>
      </c>
      <c r="AM1362" s="407">
        <f t="shared" si="3540"/>
        <v>0</v>
      </c>
      <c r="AN1362" s="407">
        <f t="shared" si="3540"/>
        <v>0</v>
      </c>
      <c r="AO1362" s="407">
        <f t="shared" si="3540"/>
        <v>0</v>
      </c>
      <c r="AP1362" s="407">
        <f t="shared" si="3540"/>
        <v>0</v>
      </c>
      <c r="AQ1362" s="407">
        <f t="shared" si="3540"/>
        <v>0</v>
      </c>
      <c r="AR1362" s="407">
        <f t="shared" si="3540"/>
        <v>0</v>
      </c>
      <c r="AS1362" s="303"/>
    </row>
    <row r="1363" spans="1:45" ht="15" customHeight="1" outlineLevel="1">
      <c r="A1363" s="521"/>
      <c r="B1363" s="424"/>
      <c r="C1363" s="288"/>
      <c r="D1363" s="288"/>
      <c r="E1363" s="288"/>
      <c r="F1363" s="288"/>
      <c r="G1363" s="288"/>
      <c r="H1363" s="288"/>
      <c r="I1363" s="288"/>
      <c r="J1363" s="288"/>
      <c r="K1363" s="288"/>
      <c r="L1363" s="288"/>
      <c r="M1363" s="288"/>
      <c r="N1363" s="288"/>
      <c r="O1363" s="288"/>
      <c r="P1363" s="288"/>
      <c r="Q1363" s="288"/>
      <c r="R1363" s="288"/>
      <c r="S1363" s="288"/>
      <c r="T1363" s="288"/>
      <c r="U1363" s="288"/>
      <c r="V1363" s="288"/>
      <c r="W1363" s="288"/>
      <c r="X1363" s="288"/>
      <c r="Y1363" s="288"/>
      <c r="Z1363" s="288"/>
      <c r="AA1363" s="288"/>
      <c r="AB1363" s="288"/>
      <c r="AC1363" s="288"/>
      <c r="AD1363" s="288"/>
      <c r="AE1363" s="408"/>
      <c r="AF1363" s="421"/>
      <c r="AG1363" s="421"/>
      <c r="AH1363" s="421"/>
      <c r="AI1363" s="421"/>
      <c r="AJ1363" s="421"/>
      <c r="AK1363" s="421"/>
      <c r="AL1363" s="421"/>
      <c r="AM1363" s="421"/>
      <c r="AN1363" s="421"/>
      <c r="AO1363" s="421"/>
      <c r="AP1363" s="421"/>
      <c r="AQ1363" s="421"/>
      <c r="AR1363" s="421"/>
      <c r="AS1363" s="303"/>
    </row>
    <row r="1364" spans="1:45" ht="39.75" customHeight="1" outlineLevel="1">
      <c r="A1364" s="521">
        <v>48</v>
      </c>
      <c r="B1364" s="424" t="s">
        <v>140</v>
      </c>
      <c r="C1364" s="288" t="s">
        <v>25</v>
      </c>
      <c r="D1364" s="292"/>
      <c r="E1364" s="292"/>
      <c r="F1364" s="292"/>
      <c r="G1364" s="292"/>
      <c r="H1364" s="292"/>
      <c r="I1364" s="292"/>
      <c r="J1364" s="292"/>
      <c r="K1364" s="292"/>
      <c r="L1364" s="292"/>
      <c r="M1364" s="292"/>
      <c r="N1364" s="292"/>
      <c r="O1364" s="292"/>
      <c r="P1364" s="292"/>
      <c r="Q1364" s="292">
        <v>12</v>
      </c>
      <c r="R1364" s="292"/>
      <c r="S1364" s="292"/>
      <c r="T1364" s="292"/>
      <c r="U1364" s="292"/>
      <c r="V1364" s="292"/>
      <c r="W1364" s="292"/>
      <c r="X1364" s="292"/>
      <c r="Y1364" s="292"/>
      <c r="Z1364" s="292"/>
      <c r="AA1364" s="292"/>
      <c r="AB1364" s="292"/>
      <c r="AC1364" s="292"/>
      <c r="AD1364" s="292"/>
      <c r="AE1364" s="422"/>
      <c r="AF1364" s="411"/>
      <c r="AG1364" s="411"/>
      <c r="AH1364" s="411"/>
      <c r="AI1364" s="411"/>
      <c r="AJ1364" s="411"/>
      <c r="AK1364" s="411"/>
      <c r="AL1364" s="411"/>
      <c r="AM1364" s="411"/>
      <c r="AN1364" s="411"/>
      <c r="AO1364" s="411"/>
      <c r="AP1364" s="411"/>
      <c r="AQ1364" s="411"/>
      <c r="AR1364" s="411"/>
      <c r="AS1364" s="293">
        <f>SUM(AE1364:AR1364)</f>
        <v>0</v>
      </c>
    </row>
    <row r="1365" spans="1:45" ht="15" customHeight="1" outlineLevel="1">
      <c r="A1365" s="521"/>
      <c r="B1365" s="291" t="s">
        <v>726</v>
      </c>
      <c r="C1365" s="288" t="s">
        <v>163</v>
      </c>
      <c r="D1365" s="292"/>
      <c r="E1365" s="292"/>
      <c r="F1365" s="292"/>
      <c r="G1365" s="292"/>
      <c r="H1365" s="292"/>
      <c r="I1365" s="292"/>
      <c r="J1365" s="292"/>
      <c r="K1365" s="292"/>
      <c r="L1365" s="292"/>
      <c r="M1365" s="292"/>
      <c r="N1365" s="292"/>
      <c r="O1365" s="292"/>
      <c r="P1365" s="292"/>
      <c r="Q1365" s="292">
        <f>Q1364</f>
        <v>12</v>
      </c>
      <c r="R1365" s="292"/>
      <c r="S1365" s="292"/>
      <c r="T1365" s="292"/>
      <c r="U1365" s="292"/>
      <c r="V1365" s="292"/>
      <c r="W1365" s="292"/>
      <c r="X1365" s="292"/>
      <c r="Y1365" s="292"/>
      <c r="Z1365" s="292"/>
      <c r="AA1365" s="292"/>
      <c r="AB1365" s="292"/>
      <c r="AC1365" s="292"/>
      <c r="AD1365" s="292"/>
      <c r="AE1365" s="407">
        <f>AE1364</f>
        <v>0</v>
      </c>
      <c r="AF1365" s="407">
        <f t="shared" ref="AF1365:AR1365" si="3541">AF1364</f>
        <v>0</v>
      </c>
      <c r="AG1365" s="407">
        <f t="shared" si="3541"/>
        <v>0</v>
      </c>
      <c r="AH1365" s="407">
        <f t="shared" si="3541"/>
        <v>0</v>
      </c>
      <c r="AI1365" s="407">
        <f t="shared" si="3541"/>
        <v>0</v>
      </c>
      <c r="AJ1365" s="407">
        <f t="shared" si="3541"/>
        <v>0</v>
      </c>
      <c r="AK1365" s="407">
        <f t="shared" si="3541"/>
        <v>0</v>
      </c>
      <c r="AL1365" s="407">
        <f t="shared" si="3541"/>
        <v>0</v>
      </c>
      <c r="AM1365" s="407">
        <f t="shared" si="3541"/>
        <v>0</v>
      </c>
      <c r="AN1365" s="407">
        <f t="shared" si="3541"/>
        <v>0</v>
      </c>
      <c r="AO1365" s="407">
        <f t="shared" si="3541"/>
        <v>0</v>
      </c>
      <c r="AP1365" s="407">
        <f t="shared" si="3541"/>
        <v>0</v>
      </c>
      <c r="AQ1365" s="407">
        <f t="shared" si="3541"/>
        <v>0</v>
      </c>
      <c r="AR1365" s="407">
        <f t="shared" si="3541"/>
        <v>0</v>
      </c>
      <c r="AS1365" s="303"/>
    </row>
    <row r="1366" spans="1:45" ht="15" customHeight="1" outlineLevel="1">
      <c r="A1366" s="521"/>
      <c r="B1366" s="424"/>
      <c r="C1366" s="288"/>
      <c r="D1366" s="288"/>
      <c r="E1366" s="288"/>
      <c r="F1366" s="288"/>
      <c r="G1366" s="288"/>
      <c r="H1366" s="288"/>
      <c r="I1366" s="288"/>
      <c r="J1366" s="288"/>
      <c r="K1366" s="288"/>
      <c r="L1366" s="288"/>
      <c r="M1366" s="288"/>
      <c r="N1366" s="288"/>
      <c r="O1366" s="288"/>
      <c r="P1366" s="288"/>
      <c r="Q1366" s="288"/>
      <c r="R1366" s="288"/>
      <c r="S1366" s="288"/>
      <c r="T1366" s="288"/>
      <c r="U1366" s="288"/>
      <c r="V1366" s="288"/>
      <c r="W1366" s="288"/>
      <c r="X1366" s="288"/>
      <c r="Y1366" s="288"/>
      <c r="Z1366" s="288"/>
      <c r="AA1366" s="288"/>
      <c r="AB1366" s="288"/>
      <c r="AC1366" s="288"/>
      <c r="AD1366" s="288"/>
      <c r="AE1366" s="408"/>
      <c r="AF1366" s="421"/>
      <c r="AG1366" s="421"/>
      <c r="AH1366" s="421"/>
      <c r="AI1366" s="421"/>
      <c r="AJ1366" s="421"/>
      <c r="AK1366" s="421"/>
      <c r="AL1366" s="421"/>
      <c r="AM1366" s="421"/>
      <c r="AN1366" s="421"/>
      <c r="AO1366" s="421"/>
      <c r="AP1366" s="421"/>
      <c r="AQ1366" s="421"/>
      <c r="AR1366" s="421"/>
      <c r="AS1366" s="303"/>
    </row>
    <row r="1367" spans="1:45" ht="33" customHeight="1" outlineLevel="1">
      <c r="A1367" s="521">
        <v>49</v>
      </c>
      <c r="B1367" s="424" t="s">
        <v>141</v>
      </c>
      <c r="C1367" s="288" t="s">
        <v>25</v>
      </c>
      <c r="D1367" s="292"/>
      <c r="E1367" s="292"/>
      <c r="F1367" s="292"/>
      <c r="G1367" s="292"/>
      <c r="H1367" s="292"/>
      <c r="I1367" s="292"/>
      <c r="J1367" s="292"/>
      <c r="K1367" s="292"/>
      <c r="L1367" s="292"/>
      <c r="M1367" s="292"/>
      <c r="N1367" s="292"/>
      <c r="O1367" s="292"/>
      <c r="P1367" s="292"/>
      <c r="Q1367" s="292">
        <v>12</v>
      </c>
      <c r="R1367" s="292"/>
      <c r="S1367" s="292"/>
      <c r="T1367" s="292"/>
      <c r="U1367" s="292"/>
      <c r="V1367" s="292"/>
      <c r="W1367" s="292"/>
      <c r="X1367" s="292"/>
      <c r="Y1367" s="292"/>
      <c r="Z1367" s="292"/>
      <c r="AA1367" s="292"/>
      <c r="AB1367" s="292"/>
      <c r="AC1367" s="292"/>
      <c r="AD1367" s="292"/>
      <c r="AE1367" s="422"/>
      <c r="AF1367" s="411"/>
      <c r="AG1367" s="411"/>
      <c r="AH1367" s="411"/>
      <c r="AI1367" s="411"/>
      <c r="AJ1367" s="411"/>
      <c r="AK1367" s="411"/>
      <c r="AL1367" s="411"/>
      <c r="AM1367" s="411"/>
      <c r="AN1367" s="411"/>
      <c r="AO1367" s="411"/>
      <c r="AP1367" s="411"/>
      <c r="AQ1367" s="411"/>
      <c r="AR1367" s="411"/>
      <c r="AS1367" s="293">
        <f>SUM(AE1367:AR1367)</f>
        <v>0</v>
      </c>
    </row>
    <row r="1368" spans="1:45" ht="15" customHeight="1" outlineLevel="1">
      <c r="A1368" s="521"/>
      <c r="B1368" s="291" t="s">
        <v>726</v>
      </c>
      <c r="C1368" s="288" t="s">
        <v>163</v>
      </c>
      <c r="D1368" s="292"/>
      <c r="E1368" s="292"/>
      <c r="F1368" s="292"/>
      <c r="G1368" s="292"/>
      <c r="H1368" s="292"/>
      <c r="I1368" s="292"/>
      <c r="J1368" s="292"/>
      <c r="K1368" s="292"/>
      <c r="L1368" s="292"/>
      <c r="M1368" s="292"/>
      <c r="N1368" s="292"/>
      <c r="O1368" s="292"/>
      <c r="P1368" s="292"/>
      <c r="Q1368" s="292">
        <f>Q1367</f>
        <v>12</v>
      </c>
      <c r="R1368" s="292"/>
      <c r="S1368" s="292"/>
      <c r="T1368" s="292"/>
      <c r="U1368" s="292"/>
      <c r="V1368" s="292"/>
      <c r="W1368" s="292"/>
      <c r="X1368" s="292"/>
      <c r="Y1368" s="292"/>
      <c r="Z1368" s="292"/>
      <c r="AA1368" s="292"/>
      <c r="AB1368" s="292"/>
      <c r="AC1368" s="292"/>
      <c r="AD1368" s="292"/>
      <c r="AE1368" s="407">
        <f>AE1367</f>
        <v>0</v>
      </c>
      <c r="AF1368" s="407">
        <f t="shared" ref="AF1368:AR1368" si="3542">AF1367</f>
        <v>0</v>
      </c>
      <c r="AG1368" s="407">
        <f t="shared" si="3542"/>
        <v>0</v>
      </c>
      <c r="AH1368" s="407">
        <f t="shared" si="3542"/>
        <v>0</v>
      </c>
      <c r="AI1368" s="407">
        <f t="shared" si="3542"/>
        <v>0</v>
      </c>
      <c r="AJ1368" s="407">
        <f t="shared" si="3542"/>
        <v>0</v>
      </c>
      <c r="AK1368" s="407">
        <f t="shared" si="3542"/>
        <v>0</v>
      </c>
      <c r="AL1368" s="407">
        <f t="shared" si="3542"/>
        <v>0</v>
      </c>
      <c r="AM1368" s="407">
        <f t="shared" si="3542"/>
        <v>0</v>
      </c>
      <c r="AN1368" s="407">
        <f t="shared" si="3542"/>
        <v>0</v>
      </c>
      <c r="AO1368" s="407">
        <f t="shared" si="3542"/>
        <v>0</v>
      </c>
      <c r="AP1368" s="407">
        <f t="shared" si="3542"/>
        <v>0</v>
      </c>
      <c r="AQ1368" s="407">
        <f t="shared" si="3542"/>
        <v>0</v>
      </c>
      <c r="AR1368" s="407">
        <f t="shared" si="3542"/>
        <v>0</v>
      </c>
      <c r="AS1368" s="303"/>
    </row>
    <row r="1369" spans="1:45" outlineLevel="1">
      <c r="A1369" s="521"/>
      <c r="AS1369" s="759"/>
    </row>
    <row r="1370" spans="1:45" ht="15.5" outlineLevel="1">
      <c r="A1370" s="521"/>
      <c r="B1370" s="763" t="s">
        <v>937</v>
      </c>
      <c r="AS1370" s="759"/>
    </row>
    <row r="1371" spans="1:45" outlineLevel="1">
      <c r="A1371" s="521">
        <v>50</v>
      </c>
      <c r="AS1371" s="759"/>
    </row>
    <row r="1372" spans="1:45" ht="15.5" outlineLevel="1">
      <c r="A1372" s="521"/>
      <c r="B1372" s="424" t="s">
        <v>936</v>
      </c>
      <c r="C1372" s="288" t="s">
        <v>25</v>
      </c>
      <c r="D1372" s="292"/>
      <c r="E1372" s="292"/>
      <c r="F1372" s="292"/>
      <c r="G1372" s="292"/>
      <c r="H1372" s="292"/>
      <c r="I1372" s="292"/>
      <c r="J1372" s="292"/>
      <c r="K1372" s="292"/>
      <c r="L1372" s="292"/>
      <c r="M1372" s="292"/>
      <c r="N1372" s="292"/>
      <c r="O1372" s="292"/>
      <c r="P1372" s="292"/>
      <c r="Q1372" s="292">
        <v>12</v>
      </c>
      <c r="R1372" s="292"/>
      <c r="S1372" s="292"/>
      <c r="T1372" s="292"/>
      <c r="U1372" s="292"/>
      <c r="V1372" s="292"/>
      <c r="W1372" s="292"/>
      <c r="X1372" s="292"/>
      <c r="Y1372" s="292"/>
      <c r="Z1372" s="292"/>
      <c r="AA1372" s="292"/>
      <c r="AB1372" s="292"/>
      <c r="AC1372" s="292"/>
      <c r="AD1372" s="292"/>
      <c r="AE1372" s="422"/>
      <c r="AF1372" s="411"/>
      <c r="AG1372" s="411"/>
      <c r="AH1372" s="411"/>
      <c r="AI1372" s="411"/>
      <c r="AJ1372" s="411"/>
      <c r="AK1372" s="411"/>
      <c r="AL1372" s="411"/>
      <c r="AM1372" s="411"/>
      <c r="AN1372" s="411"/>
      <c r="AO1372" s="411"/>
      <c r="AP1372" s="411"/>
      <c r="AQ1372" s="411"/>
      <c r="AR1372" s="411"/>
      <c r="AS1372" s="293">
        <f>SUM(AE1372:AR1372)</f>
        <v>0</v>
      </c>
    </row>
    <row r="1373" spans="1:45" ht="15.5" outlineLevel="1">
      <c r="A1373" s="521"/>
      <c r="B1373" s="291" t="s">
        <v>726</v>
      </c>
      <c r="C1373" s="288" t="s">
        <v>163</v>
      </c>
      <c r="D1373" s="292"/>
      <c r="E1373" s="292"/>
      <c r="F1373" s="292"/>
      <c r="G1373" s="292"/>
      <c r="H1373" s="292"/>
      <c r="I1373" s="292"/>
      <c r="J1373" s="292"/>
      <c r="K1373" s="292"/>
      <c r="L1373" s="292"/>
      <c r="M1373" s="292"/>
      <c r="N1373" s="292"/>
      <c r="O1373" s="292"/>
      <c r="P1373" s="292"/>
      <c r="Q1373" s="292">
        <f>Q1372</f>
        <v>12</v>
      </c>
      <c r="R1373" s="292"/>
      <c r="S1373" s="292"/>
      <c r="T1373" s="292"/>
      <c r="U1373" s="292"/>
      <c r="V1373" s="292"/>
      <c r="W1373" s="292"/>
      <c r="X1373" s="292"/>
      <c r="Y1373" s="292"/>
      <c r="Z1373" s="292"/>
      <c r="AA1373" s="292"/>
      <c r="AB1373" s="292"/>
      <c r="AC1373" s="292"/>
      <c r="AD1373" s="292"/>
      <c r="AE1373" s="407">
        <f>AE1372</f>
        <v>0</v>
      </c>
      <c r="AF1373" s="407">
        <f t="shared" ref="AF1373:AR1373" si="3543">AF1372</f>
        <v>0</v>
      </c>
      <c r="AG1373" s="407">
        <f t="shared" si="3543"/>
        <v>0</v>
      </c>
      <c r="AH1373" s="407">
        <f t="shared" si="3543"/>
        <v>0</v>
      </c>
      <c r="AI1373" s="407">
        <f t="shared" si="3543"/>
        <v>0</v>
      </c>
      <c r="AJ1373" s="407">
        <f t="shared" si="3543"/>
        <v>0</v>
      </c>
      <c r="AK1373" s="407">
        <f t="shared" si="3543"/>
        <v>0</v>
      </c>
      <c r="AL1373" s="407">
        <f t="shared" si="3543"/>
        <v>0</v>
      </c>
      <c r="AM1373" s="407">
        <f t="shared" si="3543"/>
        <v>0</v>
      </c>
      <c r="AN1373" s="407">
        <f t="shared" si="3543"/>
        <v>0</v>
      </c>
      <c r="AO1373" s="407">
        <f t="shared" si="3543"/>
        <v>0</v>
      </c>
      <c r="AP1373" s="407">
        <f t="shared" si="3543"/>
        <v>0</v>
      </c>
      <c r="AQ1373" s="407">
        <f t="shared" si="3543"/>
        <v>0</v>
      </c>
      <c r="AR1373" s="407">
        <f t="shared" si="3543"/>
        <v>0</v>
      </c>
      <c r="AS1373" s="303"/>
    </row>
    <row r="1374" spans="1:45" ht="15" customHeight="1" outlineLevel="1">
      <c r="A1374" s="521"/>
      <c r="B1374" s="291"/>
      <c r="C1374" s="302"/>
      <c r="D1374" s="288"/>
      <c r="E1374" s="288"/>
      <c r="F1374" s="288"/>
      <c r="G1374" s="288"/>
      <c r="H1374" s="288"/>
      <c r="I1374" s="288"/>
      <c r="J1374" s="288"/>
      <c r="K1374" s="288"/>
      <c r="L1374" s="288"/>
      <c r="M1374" s="288"/>
      <c r="N1374" s="288"/>
      <c r="O1374" s="288"/>
      <c r="P1374" s="288"/>
      <c r="Q1374" s="288"/>
      <c r="R1374" s="288"/>
      <c r="S1374" s="288"/>
      <c r="T1374" s="288"/>
      <c r="U1374" s="288"/>
      <c r="V1374" s="288"/>
      <c r="W1374" s="288"/>
      <c r="X1374" s="288"/>
      <c r="Y1374" s="288"/>
      <c r="Z1374" s="288"/>
      <c r="AA1374" s="288"/>
      <c r="AB1374" s="288"/>
      <c r="AC1374" s="288"/>
      <c r="AD1374" s="288"/>
      <c r="AE1374" s="298"/>
      <c r="AF1374" s="298"/>
      <c r="AG1374" s="298"/>
      <c r="AH1374" s="298"/>
      <c r="AI1374" s="298"/>
      <c r="AJ1374" s="298"/>
      <c r="AK1374" s="298"/>
      <c r="AL1374" s="298"/>
      <c r="AM1374" s="298"/>
      <c r="AN1374" s="298"/>
      <c r="AO1374" s="298"/>
      <c r="AP1374" s="298"/>
      <c r="AQ1374" s="298"/>
      <c r="AR1374" s="298"/>
      <c r="AS1374" s="303"/>
    </row>
    <row r="1375" spans="1:45" ht="15.5">
      <c r="B1375" s="324" t="s">
        <v>727</v>
      </c>
      <c r="C1375" s="326"/>
      <c r="D1375" s="326">
        <f>SUM(D1213:D1368)</f>
        <v>764973.31273657293</v>
      </c>
      <c r="E1375" s="326">
        <f t="shared" ref="E1375:P1375" si="3544">SUM(E1213:E1368)</f>
        <v>764973.31273657293</v>
      </c>
      <c r="F1375" s="326">
        <f t="shared" si="3544"/>
        <v>761190.44004219095</v>
      </c>
      <c r="G1375" s="326">
        <f t="shared" si="3544"/>
        <v>761190.44004219095</v>
      </c>
      <c r="H1375" s="326">
        <f t="shared" si="3544"/>
        <v>761190.44004219095</v>
      </c>
      <c r="I1375" s="326">
        <f t="shared" si="3544"/>
        <v>761170.10000952973</v>
      </c>
      <c r="J1375" s="326">
        <f t="shared" si="3544"/>
        <v>0</v>
      </c>
      <c r="K1375" s="326">
        <f t="shared" si="3544"/>
        <v>0</v>
      </c>
      <c r="L1375" s="326">
        <f t="shared" si="3544"/>
        <v>0</v>
      </c>
      <c r="M1375" s="326">
        <f t="shared" si="3544"/>
        <v>0</v>
      </c>
      <c r="N1375" s="326">
        <f t="shared" si="3544"/>
        <v>0</v>
      </c>
      <c r="O1375" s="326">
        <f t="shared" si="3544"/>
        <v>0</v>
      </c>
      <c r="P1375" s="326">
        <f t="shared" si="3544"/>
        <v>0</v>
      </c>
      <c r="Q1375" s="326"/>
      <c r="R1375" s="326">
        <f>SUM(R1213:R1368)</f>
        <v>97.480234860813539</v>
      </c>
      <c r="S1375" s="326">
        <f t="shared" ref="S1375:AD1375" si="3545">SUM(S1213:S1368)</f>
        <v>97.480234860813539</v>
      </c>
      <c r="T1375" s="326">
        <f t="shared" si="3545"/>
        <v>96.998184948016259</v>
      </c>
      <c r="U1375" s="326">
        <f t="shared" si="3545"/>
        <v>96.998184948016259</v>
      </c>
      <c r="V1375" s="326">
        <f t="shared" si="3545"/>
        <v>96.998184948016259</v>
      </c>
      <c r="W1375" s="326">
        <f t="shared" si="3545"/>
        <v>96.995593026013381</v>
      </c>
      <c r="X1375" s="326">
        <f t="shared" si="3545"/>
        <v>0</v>
      </c>
      <c r="Y1375" s="326">
        <f t="shared" si="3545"/>
        <v>0</v>
      </c>
      <c r="Z1375" s="326">
        <f t="shared" si="3545"/>
        <v>0</v>
      </c>
      <c r="AA1375" s="326">
        <f t="shared" si="3545"/>
        <v>0</v>
      </c>
      <c r="AB1375" s="326">
        <f t="shared" si="3545"/>
        <v>0</v>
      </c>
      <c r="AC1375" s="326">
        <f t="shared" si="3545"/>
        <v>0</v>
      </c>
      <c r="AD1375" s="326">
        <f t="shared" si="3545"/>
        <v>0</v>
      </c>
      <c r="AE1375" s="326">
        <f>IF(AE1211="kWh",SUMPRODUCT(D1213:D1373,AE1213:AE1373))</f>
        <v>0</v>
      </c>
      <c r="AF1375" s="326">
        <f>IF(AF1211="kWh",SUMPRODUCT(D1213:D1373,AF1213:AF1373))</f>
        <v>0</v>
      </c>
      <c r="AG1375" s="326">
        <f>IF(AG1211="kw",SUMPRODUCT(Q1213:Q1373,R1213:R1373,AG1213:AG1373),SUMPRODUCT(D1213:D1373,AG1213:AG1373))</f>
        <v>1169.7628183297625</v>
      </c>
      <c r="AH1375" s="326">
        <f>IF(AH1211="kw",SUMPRODUCT(Q1213:Q1368,R1213:R1368,AH1213:AH1368),SUMPRODUCT(D1213:D1368,AH1213:AH1368))</f>
        <v>0</v>
      </c>
      <c r="AI1375" s="326">
        <f>IF(AI1211="kw",SUMPRODUCT(Q1213:Q1368,R1213:R1368,AI1213:AI1368),SUMPRODUCT(D1213:D1368,AI1213:AI1368))</f>
        <v>0</v>
      </c>
      <c r="AJ1375" s="326">
        <f>IF(AJ1211="kw",SUMPRODUCT(Q1213:Q1368,R1213:R1368,AJ1213:AJ1368),SUMPRODUCT(D1213:D1368,AJ1213:AJ1368))</f>
        <v>0</v>
      </c>
      <c r="AK1375" s="326">
        <f>IF(AK1211="kw",SUMPRODUCT(Q1213:Q1368,R1213:R1368,AK1213:AK1368),SUMPRODUCT(D1213:D1368,AK1213:AK1368))</f>
        <v>0</v>
      </c>
      <c r="AL1375" s="326">
        <f>IF(AL1211="kw",SUMPRODUCT(Q1213:Q1368,R1213:R1368,AL1213:AL1368),SUMPRODUCT(D1213:D1368,AL1213:AL1368))</f>
        <v>0</v>
      </c>
      <c r="AM1375" s="326">
        <f>IF(AM1211="kw",SUMPRODUCT(Q1213:Q1368,R1213:R1368,AM1213:AM1368),SUMPRODUCT(D1213:D1368,AM1213:AM1368))</f>
        <v>0</v>
      </c>
      <c r="AN1375" s="326">
        <f>IF(AN1211="kw",SUMPRODUCT(Q1213:Q1368,R1213:R1368,AN1213:AN1368),SUMPRODUCT(D1213:D1368,AN1213:AN1368))</f>
        <v>0</v>
      </c>
      <c r="AO1375" s="326">
        <f>IF(AO1211="kw",SUMPRODUCT(Q1213:Q1368,R1213:R1368,AO1213:AO1368),SUMPRODUCT(D1213:D1368,AO1213:AO1368))</f>
        <v>0</v>
      </c>
      <c r="AP1375" s="326">
        <f>IF(AP1211="kw",SUMPRODUCT(Q1213:Q1368,R1213:R1368,AP1213:AP1368),SUMPRODUCT(D1213:D1368,AP1213:AP1368))</f>
        <v>0</v>
      </c>
      <c r="AQ1375" s="326">
        <f>IF(AQ1211="kw",SUMPRODUCT(Q1213:Q1368,R1213:R1368,AQ1213:AQ1368),SUMPRODUCT(D1213:D1368,AQ1213:AQ1368))</f>
        <v>0</v>
      </c>
      <c r="AR1375" s="326">
        <f>IF(AR1211="kw",SUMPRODUCT(Q1213:Q1368,R1213:R1368,AR1213:AR1368),SUMPRODUCT(D1213:D1368,AR1213:AR1368))</f>
        <v>0</v>
      </c>
      <c r="AS1375" s="327"/>
    </row>
    <row r="1376" spans="1:45" ht="15.5">
      <c r="B1376" s="387" t="s">
        <v>728</v>
      </c>
      <c r="C1376" s="388"/>
      <c r="D1376" s="388"/>
      <c r="E1376" s="388"/>
      <c r="F1376" s="388"/>
      <c r="G1376" s="388"/>
      <c r="H1376" s="388"/>
      <c r="I1376" s="388"/>
      <c r="J1376" s="388"/>
      <c r="K1376" s="388"/>
      <c r="L1376" s="388"/>
      <c r="M1376" s="388"/>
      <c r="N1376" s="388"/>
      <c r="O1376" s="388"/>
      <c r="P1376" s="388"/>
      <c r="Q1376" s="388"/>
      <c r="R1376" s="388"/>
      <c r="S1376" s="388"/>
      <c r="T1376" s="388"/>
      <c r="U1376" s="388"/>
      <c r="V1376" s="388"/>
      <c r="W1376" s="388"/>
      <c r="X1376" s="388"/>
      <c r="Y1376" s="388"/>
      <c r="Z1376" s="388"/>
      <c r="AA1376" s="388"/>
      <c r="AB1376" s="388"/>
      <c r="AC1376" s="388"/>
      <c r="AD1376" s="388"/>
      <c r="AE1376" s="388">
        <f>HLOOKUP(AE1210,'2. LRAMVA Threshold'!$B$42:$Q$60,13,FALSE)</f>
        <v>9641185</v>
      </c>
      <c r="AF1376" s="388">
        <f>HLOOKUP(AF1210,'2. LRAMVA Threshold'!$B$42:$Q$60,13,FALSE)</f>
        <v>27433333</v>
      </c>
      <c r="AG1376" s="388">
        <f>HLOOKUP(AG1210,'2. LRAMVA Threshold'!$B$42:$Q$60,13,FALSE)</f>
        <v>10470.299999999999</v>
      </c>
      <c r="AH1376" s="388">
        <f>HLOOKUP(AH1210,'2. LRAMVA Threshold'!$B$42:$Q$60,13,FALSE)</f>
        <v>0</v>
      </c>
      <c r="AI1376" s="388">
        <f>HLOOKUP(AI1210,'2. LRAMVA Threshold'!$B$42:$Q$60,13,FALSE)</f>
        <v>44916.67</v>
      </c>
      <c r="AJ1376" s="388">
        <f>HLOOKUP(AJ1210,'2. LRAMVA Threshold'!$B$42:$Q$60,13,FALSE)</f>
        <v>15680</v>
      </c>
      <c r="AK1376" s="388">
        <f>HLOOKUP(AK1210,'2. LRAMVA Threshold'!$B$42:$Q$60,13,FALSE)</f>
        <v>0</v>
      </c>
      <c r="AL1376" s="388">
        <f>HLOOKUP(AL1210,'2. LRAMVA Threshold'!$B$42:$Q$60,13,FALSE)</f>
        <v>0</v>
      </c>
      <c r="AM1376" s="388">
        <f>HLOOKUP(AM1210,'2. LRAMVA Threshold'!$B$42:$Q$60,13,FALSE)</f>
        <v>0</v>
      </c>
      <c r="AN1376" s="388">
        <f>HLOOKUP(AN1210,'2. LRAMVA Threshold'!$B$42:$Q$60,13,FALSE)</f>
        <v>0</v>
      </c>
      <c r="AO1376" s="388">
        <f>HLOOKUP(AO1210,'2. LRAMVA Threshold'!$B$42:$Q$60,13,FALSE)</f>
        <v>0</v>
      </c>
      <c r="AP1376" s="388">
        <f>HLOOKUP(AP1210,'2. LRAMVA Threshold'!$B$42:$Q$60,13,FALSE)</f>
        <v>0</v>
      </c>
      <c r="AQ1376" s="388">
        <f>HLOOKUP(AQ1210,'2. LRAMVA Threshold'!$B$42:$Q$60,13,FALSE)</f>
        <v>0</v>
      </c>
      <c r="AR1376" s="388">
        <f>HLOOKUP(AR1210,'2. LRAMVA Threshold'!$B$42:$Q$60,13,FALSE)</f>
        <v>0</v>
      </c>
      <c r="AS1376" s="438"/>
    </row>
    <row r="1377" spans="2:45" ht="15.5">
      <c r="B1377" s="390"/>
      <c r="C1377" s="428"/>
      <c r="D1377" s="429"/>
      <c r="E1377" s="429"/>
      <c r="F1377" s="429"/>
      <c r="G1377" s="429"/>
      <c r="H1377" s="429"/>
      <c r="I1377" s="429"/>
      <c r="J1377" s="429"/>
      <c r="K1377" s="429"/>
      <c r="L1377" s="429"/>
      <c r="M1377" s="429"/>
      <c r="N1377" s="392"/>
      <c r="O1377" s="392"/>
      <c r="P1377" s="392"/>
      <c r="Q1377" s="429"/>
      <c r="R1377" s="430"/>
      <c r="S1377" s="429"/>
      <c r="T1377" s="429"/>
      <c r="U1377" s="429"/>
      <c r="V1377" s="431"/>
      <c r="W1377" s="431"/>
      <c r="X1377" s="431"/>
      <c r="Y1377" s="431"/>
      <c r="Z1377" s="429"/>
      <c r="AA1377" s="429"/>
      <c r="AB1377" s="392"/>
      <c r="AC1377" s="392"/>
      <c r="AD1377" s="392"/>
      <c r="AE1377" s="432"/>
      <c r="AF1377" s="432"/>
      <c r="AG1377" s="432"/>
      <c r="AH1377" s="432"/>
      <c r="AI1377" s="432"/>
      <c r="AJ1377" s="432"/>
      <c r="AK1377" s="432"/>
      <c r="AL1377" s="395"/>
      <c r="AM1377" s="395"/>
      <c r="AN1377" s="395"/>
      <c r="AO1377" s="395"/>
      <c r="AP1377" s="395"/>
      <c r="AQ1377" s="395"/>
      <c r="AR1377" s="395"/>
      <c r="AS1377" s="396"/>
    </row>
    <row r="1378" spans="2:45" ht="15.5">
      <c r="B1378" s="321" t="s">
        <v>729</v>
      </c>
      <c r="C1378" s="335"/>
      <c r="D1378" s="335"/>
      <c r="E1378" s="372"/>
      <c r="F1378" s="372"/>
      <c r="G1378" s="372"/>
      <c r="H1378" s="372"/>
      <c r="I1378" s="372"/>
      <c r="J1378" s="372"/>
      <c r="K1378" s="372"/>
      <c r="L1378" s="372"/>
      <c r="M1378" s="372"/>
      <c r="N1378" s="372"/>
      <c r="O1378" s="372"/>
      <c r="P1378" s="372"/>
      <c r="Q1378" s="372"/>
      <c r="R1378" s="288"/>
      <c r="S1378" s="337"/>
      <c r="T1378" s="337"/>
      <c r="U1378" s="337"/>
      <c r="V1378" s="336"/>
      <c r="W1378" s="336"/>
      <c r="X1378" s="336"/>
      <c r="Y1378" s="336"/>
      <c r="Z1378" s="337"/>
      <c r="AA1378" s="337"/>
      <c r="AB1378" s="337"/>
      <c r="AC1378" s="337"/>
      <c r="AD1378" s="337"/>
      <c r="AE1378" s="824">
        <f>HLOOKUP(AE$35,'3.  Distribution Rates'!$C$122:$P$135,13,FALSE)</f>
        <v>0</v>
      </c>
      <c r="AF1378" s="824">
        <f>HLOOKUP(AF$35,'3.  Distribution Rates'!$C$122:$P$135,13,FALSE)</f>
        <v>1.15E-2</v>
      </c>
      <c r="AG1378" s="338">
        <f>HLOOKUP(AG$35,'3.  Distribution Rates'!$C$122:$P$135,13,FALSE)</f>
        <v>2.9154</v>
      </c>
      <c r="AH1378" s="338">
        <f>HLOOKUP(AH$35,'3.  Distribution Rates'!$C$122:$P$135,13,FALSE)</f>
        <v>4.0269000000000004</v>
      </c>
      <c r="AI1378" s="338">
        <f>HLOOKUP(AI$35,'3.  Distribution Rates'!$C$122:$P$135,13,FALSE)</f>
        <v>2.4262999999999999</v>
      </c>
      <c r="AJ1378" s="338">
        <f>HLOOKUP(AJ$35,'3.  Distribution Rates'!$C$122:$P$135,13,FALSE)</f>
        <v>8.7962000000000007</v>
      </c>
      <c r="AK1378" s="338">
        <f>HLOOKUP(AK$35,'3.  Distribution Rates'!$C$122:$P$135,13,FALSE)</f>
        <v>16.3095</v>
      </c>
      <c r="AL1378" s="338">
        <f>HLOOKUP(AL$35,'3.  Distribution Rates'!$C$122:$P$135,13,FALSE)</f>
        <v>2.1399999999999999E-2</v>
      </c>
      <c r="AM1378" s="338">
        <f>HLOOKUP(AM$35,'3.  Distribution Rates'!$C$122:$P$135,13,FALSE)</f>
        <v>0</v>
      </c>
      <c r="AN1378" s="338">
        <f>HLOOKUP(AN$35,'3.  Distribution Rates'!$C$122:$P$135,13,FALSE)</f>
        <v>0</v>
      </c>
      <c r="AO1378" s="338">
        <f>HLOOKUP(AO$35,'3.  Distribution Rates'!$C$122:$P$135,13,FALSE)</f>
        <v>0</v>
      </c>
      <c r="AP1378" s="338">
        <f>HLOOKUP(AP$35,'3.  Distribution Rates'!$C$122:$P$135,13,FALSE)</f>
        <v>0</v>
      </c>
      <c r="AQ1378" s="338">
        <f>HLOOKUP(AQ$35,'3.  Distribution Rates'!$C$122:$P$135,13,FALSE)</f>
        <v>0</v>
      </c>
      <c r="AR1378" s="338">
        <f>HLOOKUP(AR$35,'3.  Distribution Rates'!$C$122:$P$135,13,FALSE)</f>
        <v>0</v>
      </c>
      <c r="AS1378" s="440"/>
    </row>
    <row r="1379" spans="2:45" ht="15.5">
      <c r="B1379" s="321" t="s">
        <v>730</v>
      </c>
      <c r="C1379" s="342"/>
      <c r="D1379" s="306"/>
      <c r="E1379" s="276"/>
      <c r="F1379" s="276"/>
      <c r="G1379" s="276"/>
      <c r="H1379" s="276"/>
      <c r="I1379" s="276"/>
      <c r="J1379" s="276"/>
      <c r="K1379" s="276"/>
      <c r="L1379" s="276"/>
      <c r="M1379" s="276"/>
      <c r="N1379" s="276"/>
      <c r="O1379" s="276"/>
      <c r="P1379" s="276"/>
      <c r="Q1379" s="276"/>
      <c r="R1379" s="288"/>
      <c r="S1379" s="276"/>
      <c r="T1379" s="276"/>
      <c r="U1379" s="276"/>
      <c r="V1379" s="306"/>
      <c r="W1379" s="306"/>
      <c r="X1379" s="306"/>
      <c r="Y1379" s="306"/>
      <c r="Z1379" s="276"/>
      <c r="AA1379" s="276"/>
      <c r="AB1379" s="276"/>
      <c r="AC1379" s="276"/>
      <c r="AD1379" s="276"/>
      <c r="AE1379" s="374">
        <f>'4.  2011-2014 LRAM'!AM144*AE1378</f>
        <v>0</v>
      </c>
      <c r="AF1379" s="374">
        <f>'4.  2011-2014 LRAM'!AN144*AF1378</f>
        <v>13616.303550987159</v>
      </c>
      <c r="AG1379" s="374">
        <f>'4.  2011-2014 LRAM'!AO144*AG1378</f>
        <v>68697.692816138471</v>
      </c>
      <c r="AH1379" s="374">
        <f>'4.  2011-2014 LRAM'!AP144*AH1378</f>
        <v>0</v>
      </c>
      <c r="AI1379" s="374">
        <f>'4.  2011-2014 LRAM'!AQ144*AI1378</f>
        <v>0</v>
      </c>
      <c r="AJ1379" s="374">
        <f>'4.  2011-2014 LRAM'!AR144*AJ1378</f>
        <v>0</v>
      </c>
      <c r="AK1379" s="374">
        <f>'4.  2011-2014 LRAM'!AS144*AK1378</f>
        <v>0</v>
      </c>
      <c r="AL1379" s="374">
        <f>'4.  2011-2014 LRAM'!AT144*AL1378</f>
        <v>0</v>
      </c>
      <c r="AM1379" s="374">
        <f>'4.  2011-2014 LRAM'!AU144*AM1378</f>
        <v>0</v>
      </c>
      <c r="AN1379" s="374">
        <f>'4.  2011-2014 LRAM'!AV144*AN1378</f>
        <v>0</v>
      </c>
      <c r="AO1379" s="374">
        <f>'4.  2011-2014 LRAM'!AW144*AO1378</f>
        <v>0</v>
      </c>
      <c r="AP1379" s="374">
        <f>'4.  2011-2014 LRAM'!AX144*AP1378</f>
        <v>0</v>
      </c>
      <c r="AQ1379" s="374">
        <f>'4.  2011-2014 LRAM'!AY144*AQ1378</f>
        <v>0</v>
      </c>
      <c r="AR1379" s="374">
        <f>'4.  2011-2014 LRAM'!AZ144*AR1378</f>
        <v>0</v>
      </c>
      <c r="AS1379" s="615">
        <f t="shared" ref="AS1379:AS1389" si="3546">SUM(AE1379:AR1379)</f>
        <v>82313.996367125626</v>
      </c>
    </row>
    <row r="1380" spans="2:45" ht="15.5">
      <c r="B1380" s="321" t="s">
        <v>731</v>
      </c>
      <c r="C1380" s="342"/>
      <c r="D1380" s="306"/>
      <c r="E1380" s="276"/>
      <c r="F1380" s="276"/>
      <c r="G1380" s="276"/>
      <c r="H1380" s="276"/>
      <c r="I1380" s="276"/>
      <c r="J1380" s="276"/>
      <c r="K1380" s="276"/>
      <c r="L1380" s="276"/>
      <c r="M1380" s="276"/>
      <c r="N1380" s="276"/>
      <c r="O1380" s="276"/>
      <c r="P1380" s="276"/>
      <c r="Q1380" s="276"/>
      <c r="R1380" s="288"/>
      <c r="S1380" s="276"/>
      <c r="T1380" s="276"/>
      <c r="U1380" s="276"/>
      <c r="V1380" s="306"/>
      <c r="W1380" s="306"/>
      <c r="X1380" s="306"/>
      <c r="Y1380" s="306"/>
      <c r="Z1380" s="276"/>
      <c r="AA1380" s="276"/>
      <c r="AB1380" s="276"/>
      <c r="AC1380" s="276"/>
      <c r="AD1380" s="276"/>
      <c r="AE1380" s="374">
        <f>'4.  2011-2014 LRAM'!AM283*AE1378</f>
        <v>0</v>
      </c>
      <c r="AF1380" s="374">
        <f>'4.  2011-2014 LRAM'!AN283*AF1378</f>
        <v>7820.1797816339422</v>
      </c>
      <c r="AG1380" s="374">
        <f>'4.  2011-2014 LRAM'!AO283*AG1378</f>
        <v>48718.913705228828</v>
      </c>
      <c r="AH1380" s="374">
        <f>'4.  2011-2014 LRAM'!AP283*AH1378</f>
        <v>0</v>
      </c>
      <c r="AI1380" s="374">
        <f>'4.  2011-2014 LRAM'!AQ283*AI1378</f>
        <v>0</v>
      </c>
      <c r="AJ1380" s="374">
        <f>'4.  2011-2014 LRAM'!AR283*AJ1378</f>
        <v>0</v>
      </c>
      <c r="AK1380" s="374">
        <f>'4.  2011-2014 LRAM'!AS283*AK1378</f>
        <v>0</v>
      </c>
      <c r="AL1380" s="374">
        <f>'4.  2011-2014 LRAM'!AT283*AL1378</f>
        <v>0</v>
      </c>
      <c r="AM1380" s="374">
        <f>'4.  2011-2014 LRAM'!AU283*AM1378</f>
        <v>0</v>
      </c>
      <c r="AN1380" s="374">
        <f>'4.  2011-2014 LRAM'!AV283*AN1378</f>
        <v>0</v>
      </c>
      <c r="AO1380" s="374">
        <f>'4.  2011-2014 LRAM'!AW283*AO1378</f>
        <v>0</v>
      </c>
      <c r="AP1380" s="374">
        <f>'4.  2011-2014 LRAM'!AX283*AP1378</f>
        <v>0</v>
      </c>
      <c r="AQ1380" s="374">
        <f>'4.  2011-2014 LRAM'!AY283*AQ1378</f>
        <v>0</v>
      </c>
      <c r="AR1380" s="374">
        <f>'4.  2011-2014 LRAM'!AZ283*AR1378</f>
        <v>0</v>
      </c>
      <c r="AS1380" s="615">
        <f t="shared" si="3546"/>
        <v>56539.093486862766</v>
      </c>
    </row>
    <row r="1381" spans="2:45" ht="15.5">
      <c r="B1381" s="321" t="s">
        <v>732</v>
      </c>
      <c r="C1381" s="342"/>
      <c r="D1381" s="306"/>
      <c r="E1381" s="276"/>
      <c r="F1381" s="276"/>
      <c r="G1381" s="276"/>
      <c r="H1381" s="276"/>
      <c r="I1381" s="276"/>
      <c r="J1381" s="276"/>
      <c r="K1381" s="276"/>
      <c r="L1381" s="276"/>
      <c r="M1381" s="276"/>
      <c r="N1381" s="276"/>
      <c r="O1381" s="276"/>
      <c r="P1381" s="276"/>
      <c r="Q1381" s="276"/>
      <c r="R1381" s="288"/>
      <c r="S1381" s="276"/>
      <c r="T1381" s="276"/>
      <c r="U1381" s="276"/>
      <c r="V1381" s="306"/>
      <c r="W1381" s="306"/>
      <c r="X1381" s="306"/>
      <c r="Y1381" s="306"/>
      <c r="Z1381" s="276"/>
      <c r="AA1381" s="276"/>
      <c r="AB1381" s="276"/>
      <c r="AC1381" s="276"/>
      <c r="AD1381" s="276"/>
      <c r="AE1381" s="374">
        <f>'4.  2011-2014 LRAM'!AM419*AE1378</f>
        <v>0</v>
      </c>
      <c r="AF1381" s="374">
        <f>'4.  2011-2014 LRAM'!AN419*AF1378</f>
        <v>11483.844148032429</v>
      </c>
      <c r="AG1381" s="374">
        <f>'4.  2011-2014 LRAM'!AO419*AG1378</f>
        <v>63076.352374946822</v>
      </c>
      <c r="AH1381" s="374">
        <f>'4.  2011-2014 LRAM'!AP419*AH1378</f>
        <v>0</v>
      </c>
      <c r="AI1381" s="374">
        <f>'4.  2011-2014 LRAM'!AQ419*AI1378</f>
        <v>0</v>
      </c>
      <c r="AJ1381" s="374">
        <f>'4.  2011-2014 LRAM'!AR419*AJ1378</f>
        <v>0</v>
      </c>
      <c r="AK1381" s="374">
        <f>'4.  2011-2014 LRAM'!AS419*AK1378</f>
        <v>0</v>
      </c>
      <c r="AL1381" s="374">
        <f>'4.  2011-2014 LRAM'!AT419*AL1378</f>
        <v>0</v>
      </c>
      <c r="AM1381" s="374">
        <f>'4.  2011-2014 LRAM'!AU419*AM1378</f>
        <v>0</v>
      </c>
      <c r="AN1381" s="374">
        <f>'4.  2011-2014 LRAM'!AV419*AN1378</f>
        <v>0</v>
      </c>
      <c r="AO1381" s="374">
        <f>'4.  2011-2014 LRAM'!AW419*AO1378</f>
        <v>0</v>
      </c>
      <c r="AP1381" s="374">
        <f>'4.  2011-2014 LRAM'!AX419*AP1378</f>
        <v>0</v>
      </c>
      <c r="AQ1381" s="374">
        <f>'4.  2011-2014 LRAM'!AY419*AQ1378</f>
        <v>0</v>
      </c>
      <c r="AR1381" s="374">
        <f>'4.  2011-2014 LRAM'!AZ419*AR1378</f>
        <v>0</v>
      </c>
      <c r="AS1381" s="615">
        <f t="shared" si="3546"/>
        <v>74560.196522979255</v>
      </c>
    </row>
    <row r="1382" spans="2:45" ht="15.5">
      <c r="B1382" s="321" t="s">
        <v>733</v>
      </c>
      <c r="C1382" s="342"/>
      <c r="D1382" s="306"/>
      <c r="E1382" s="276"/>
      <c r="F1382" s="276"/>
      <c r="G1382" s="276"/>
      <c r="H1382" s="276"/>
      <c r="I1382" s="276"/>
      <c r="J1382" s="276"/>
      <c r="K1382" s="276"/>
      <c r="L1382" s="276"/>
      <c r="M1382" s="276"/>
      <c r="N1382" s="276"/>
      <c r="O1382" s="276"/>
      <c r="P1382" s="276"/>
      <c r="Q1382" s="276"/>
      <c r="R1382" s="288"/>
      <c r="S1382" s="276"/>
      <c r="T1382" s="276"/>
      <c r="U1382" s="276"/>
      <c r="V1382" s="306"/>
      <c r="W1382" s="306"/>
      <c r="X1382" s="306"/>
      <c r="Y1382" s="306"/>
      <c r="Z1382" s="276"/>
      <c r="AA1382" s="276"/>
      <c r="AB1382" s="276"/>
      <c r="AC1382" s="276"/>
      <c r="AD1382" s="276"/>
      <c r="AE1382" s="374">
        <f>'4.  2011-2014 LRAM'!AM556*AE1378</f>
        <v>0</v>
      </c>
      <c r="AF1382" s="374">
        <f>'4.  2011-2014 LRAM'!AN556*AF1378</f>
        <v>18995.819760401999</v>
      </c>
      <c r="AG1382" s="374">
        <f>'4.  2011-2014 LRAM'!AO556*AG1378</f>
        <v>59497.045106457103</v>
      </c>
      <c r="AH1382" s="374">
        <f>'4.  2011-2014 LRAM'!AP556*AH1378</f>
        <v>0</v>
      </c>
      <c r="AI1382" s="374">
        <f>'4.  2011-2014 LRAM'!AQ556*AI1378</f>
        <v>0</v>
      </c>
      <c r="AJ1382" s="374">
        <f>'4.  2011-2014 LRAM'!AR556*AJ1378</f>
        <v>0</v>
      </c>
      <c r="AK1382" s="374">
        <f>'4.  2011-2014 LRAM'!AS556*AK1378</f>
        <v>0</v>
      </c>
      <c r="AL1382" s="374">
        <f>'4.  2011-2014 LRAM'!AT556*AL1378</f>
        <v>0</v>
      </c>
      <c r="AM1382" s="374">
        <f>'4.  2011-2014 LRAM'!AU556*AM1378</f>
        <v>0</v>
      </c>
      <c r="AN1382" s="374">
        <f>'4.  2011-2014 LRAM'!AV556*AN1378</f>
        <v>0</v>
      </c>
      <c r="AO1382" s="374">
        <f>'4.  2011-2014 LRAM'!AW556*AO1378</f>
        <v>0</v>
      </c>
      <c r="AP1382" s="374">
        <f>'4.  2011-2014 LRAM'!AX556*AP1378</f>
        <v>0</v>
      </c>
      <c r="AQ1382" s="374">
        <f>'4.  2011-2014 LRAM'!AY556*AQ1378</f>
        <v>0</v>
      </c>
      <c r="AR1382" s="374">
        <f>'4.  2011-2014 LRAM'!AZ556*AR1378</f>
        <v>0</v>
      </c>
      <c r="AS1382" s="615">
        <f>SUM(AE1382:AR1382)</f>
        <v>78492.864866859105</v>
      </c>
    </row>
    <row r="1383" spans="2:45" ht="15.5">
      <c r="B1383" s="321" t="s">
        <v>734</v>
      </c>
      <c r="C1383" s="342"/>
      <c r="D1383" s="306"/>
      <c r="E1383" s="276"/>
      <c r="F1383" s="276"/>
      <c r="G1383" s="276"/>
      <c r="H1383" s="276"/>
      <c r="I1383" s="276"/>
      <c r="J1383" s="276"/>
      <c r="K1383" s="276"/>
      <c r="L1383" s="276"/>
      <c r="M1383" s="276"/>
      <c r="N1383" s="276"/>
      <c r="O1383" s="276"/>
      <c r="P1383" s="276"/>
      <c r="Q1383" s="276"/>
      <c r="R1383" s="288"/>
      <c r="S1383" s="276"/>
      <c r="T1383" s="276"/>
      <c r="U1383" s="276"/>
      <c r="V1383" s="306"/>
      <c r="W1383" s="306"/>
      <c r="X1383" s="306"/>
      <c r="Y1383" s="306"/>
      <c r="Z1383" s="276"/>
      <c r="AA1383" s="276"/>
      <c r="AB1383" s="276"/>
      <c r="AC1383" s="276"/>
      <c r="AD1383" s="276"/>
      <c r="AE1383" s="374">
        <f t="shared" ref="AE1383:AR1383" si="3547">AE214*AE1378</f>
        <v>0</v>
      </c>
      <c r="AF1383" s="374">
        <f t="shared" si="3547"/>
        <v>228968.75711899999</v>
      </c>
      <c r="AG1383" s="374">
        <f t="shared" si="3547"/>
        <v>35765.450827200002</v>
      </c>
      <c r="AH1383" s="374">
        <f t="shared" si="3547"/>
        <v>1567.1084040000001</v>
      </c>
      <c r="AI1383" s="374">
        <f t="shared" si="3547"/>
        <v>0</v>
      </c>
      <c r="AJ1383" s="374">
        <f t="shared" si="3547"/>
        <v>0</v>
      </c>
      <c r="AK1383" s="374">
        <f t="shared" si="3547"/>
        <v>0</v>
      </c>
      <c r="AL1383" s="374">
        <f t="shared" si="3547"/>
        <v>0</v>
      </c>
      <c r="AM1383" s="374">
        <f t="shared" si="3547"/>
        <v>0</v>
      </c>
      <c r="AN1383" s="374">
        <f t="shared" si="3547"/>
        <v>0</v>
      </c>
      <c r="AO1383" s="374">
        <f t="shared" si="3547"/>
        <v>0</v>
      </c>
      <c r="AP1383" s="374">
        <f t="shared" si="3547"/>
        <v>0</v>
      </c>
      <c r="AQ1383" s="374">
        <f t="shared" si="3547"/>
        <v>0</v>
      </c>
      <c r="AR1383" s="374">
        <f t="shared" si="3547"/>
        <v>0</v>
      </c>
      <c r="AS1383" s="615">
        <f t="shared" si="3546"/>
        <v>266301.31635019998</v>
      </c>
    </row>
    <row r="1384" spans="2:45" ht="15.5">
      <c r="B1384" s="321" t="s">
        <v>735</v>
      </c>
      <c r="C1384" s="342"/>
      <c r="D1384" s="306"/>
      <c r="E1384" s="276"/>
      <c r="F1384" s="276"/>
      <c r="G1384" s="276"/>
      <c r="H1384" s="276"/>
      <c r="I1384" s="276"/>
      <c r="J1384" s="276"/>
      <c r="K1384" s="276"/>
      <c r="L1384" s="276"/>
      <c r="M1384" s="276"/>
      <c r="N1384" s="276"/>
      <c r="O1384" s="276"/>
      <c r="P1384" s="276"/>
      <c r="Q1384" s="276"/>
      <c r="R1384" s="288"/>
      <c r="S1384" s="276"/>
      <c r="T1384" s="276"/>
      <c r="U1384" s="276"/>
      <c r="V1384" s="306"/>
      <c r="W1384" s="306"/>
      <c r="X1384" s="306"/>
      <c r="Y1384" s="306"/>
      <c r="Z1384" s="276"/>
      <c r="AA1384" s="276"/>
      <c r="AB1384" s="276"/>
      <c r="AC1384" s="276"/>
      <c r="AD1384" s="276"/>
      <c r="AE1384" s="374">
        <f t="shared" ref="AE1384:AR1384" si="3548">AE410*AE1378</f>
        <v>0</v>
      </c>
      <c r="AF1384" s="374">
        <f t="shared" si="3548"/>
        <v>65396.327790647643</v>
      </c>
      <c r="AG1384" s="374">
        <f t="shared" si="3548"/>
        <v>80188.708921672762</v>
      </c>
      <c r="AH1384" s="374">
        <f t="shared" si="3548"/>
        <v>17917.008738280216</v>
      </c>
      <c r="AI1384" s="374">
        <f t="shared" si="3548"/>
        <v>84.75018431538453</v>
      </c>
      <c r="AJ1384" s="374">
        <f t="shared" si="3548"/>
        <v>0</v>
      </c>
      <c r="AK1384" s="374">
        <f t="shared" si="3548"/>
        <v>0</v>
      </c>
      <c r="AL1384" s="374">
        <f t="shared" si="3548"/>
        <v>0</v>
      </c>
      <c r="AM1384" s="374">
        <f t="shared" si="3548"/>
        <v>0</v>
      </c>
      <c r="AN1384" s="374">
        <f t="shared" si="3548"/>
        <v>0</v>
      </c>
      <c r="AO1384" s="374">
        <f t="shared" si="3548"/>
        <v>0</v>
      </c>
      <c r="AP1384" s="374">
        <f t="shared" si="3548"/>
        <v>0</v>
      </c>
      <c r="AQ1384" s="374">
        <f t="shared" si="3548"/>
        <v>0</v>
      </c>
      <c r="AR1384" s="374">
        <f t="shared" si="3548"/>
        <v>0</v>
      </c>
      <c r="AS1384" s="615">
        <f t="shared" si="3546"/>
        <v>163586.79563491599</v>
      </c>
    </row>
    <row r="1385" spans="2:45" ht="15.5">
      <c r="B1385" s="321" t="s">
        <v>736</v>
      </c>
      <c r="C1385" s="342"/>
      <c r="D1385" s="306"/>
      <c r="E1385" s="276"/>
      <c r="F1385" s="276"/>
      <c r="G1385" s="276"/>
      <c r="H1385" s="276"/>
      <c r="I1385" s="276"/>
      <c r="J1385" s="276"/>
      <c r="K1385" s="276"/>
      <c r="L1385" s="276"/>
      <c r="M1385" s="276"/>
      <c r="N1385" s="276"/>
      <c r="O1385" s="276"/>
      <c r="P1385" s="276"/>
      <c r="Q1385" s="276"/>
      <c r="R1385" s="288"/>
      <c r="S1385" s="276"/>
      <c r="T1385" s="276"/>
      <c r="U1385" s="276"/>
      <c r="V1385" s="306"/>
      <c r="W1385" s="306"/>
      <c r="X1385" s="306"/>
      <c r="Y1385" s="306"/>
      <c r="Z1385" s="276"/>
      <c r="AA1385" s="276"/>
      <c r="AB1385" s="276"/>
      <c r="AC1385" s="276"/>
      <c r="AD1385" s="276"/>
      <c r="AE1385" s="374">
        <f>AE613*AE1378</f>
        <v>0</v>
      </c>
      <c r="AF1385" s="374">
        <f t="shared" ref="AF1385:AR1385" si="3549">AF613*AF1378</f>
        <v>63657.860178005736</v>
      </c>
      <c r="AG1385" s="374">
        <f t="shared" si="3549"/>
        <v>185846.66730323131</v>
      </c>
      <c r="AH1385" s="374">
        <f t="shared" si="3549"/>
        <v>9524.8437752404025</v>
      </c>
      <c r="AI1385" s="374">
        <f t="shared" si="3549"/>
        <v>308.62885219324596</v>
      </c>
      <c r="AJ1385" s="374">
        <f t="shared" si="3549"/>
        <v>0</v>
      </c>
      <c r="AK1385" s="374">
        <f t="shared" si="3549"/>
        <v>0</v>
      </c>
      <c r="AL1385" s="374">
        <f t="shared" si="3549"/>
        <v>0</v>
      </c>
      <c r="AM1385" s="374">
        <f t="shared" si="3549"/>
        <v>0</v>
      </c>
      <c r="AN1385" s="374">
        <f t="shared" si="3549"/>
        <v>0</v>
      </c>
      <c r="AO1385" s="374">
        <f t="shared" si="3549"/>
        <v>0</v>
      </c>
      <c r="AP1385" s="374">
        <f t="shared" si="3549"/>
        <v>0</v>
      </c>
      <c r="AQ1385" s="374">
        <f t="shared" si="3549"/>
        <v>0</v>
      </c>
      <c r="AR1385" s="374">
        <f t="shared" si="3549"/>
        <v>0</v>
      </c>
      <c r="AS1385" s="615">
        <f t="shared" si="3546"/>
        <v>259338.00010867071</v>
      </c>
    </row>
    <row r="1386" spans="2:45" ht="15.5">
      <c r="B1386" s="321" t="s">
        <v>737</v>
      </c>
      <c r="C1386" s="342"/>
      <c r="D1386" s="306"/>
      <c r="E1386" s="276"/>
      <c r="F1386" s="276"/>
      <c r="G1386" s="276"/>
      <c r="H1386" s="276"/>
      <c r="I1386" s="276"/>
      <c r="J1386" s="276"/>
      <c r="K1386" s="276"/>
      <c r="L1386" s="276"/>
      <c r="M1386" s="276"/>
      <c r="N1386" s="276"/>
      <c r="O1386" s="276"/>
      <c r="P1386" s="276"/>
      <c r="Q1386" s="276"/>
      <c r="R1386" s="288"/>
      <c r="S1386" s="276"/>
      <c r="T1386" s="276"/>
      <c r="U1386" s="276"/>
      <c r="V1386" s="306"/>
      <c r="W1386" s="306"/>
      <c r="X1386" s="306"/>
      <c r="Y1386" s="306"/>
      <c r="Z1386" s="276"/>
      <c r="AA1386" s="276"/>
      <c r="AB1386" s="276"/>
      <c r="AC1386" s="276"/>
      <c r="AD1386" s="276"/>
      <c r="AE1386" s="374">
        <f>AE807*AE1378</f>
        <v>0</v>
      </c>
      <c r="AF1386" s="374">
        <f t="shared" ref="AF1386:AR1386" si="3550">AF807*AF1378</f>
        <v>34928.324686404048</v>
      </c>
      <c r="AG1386" s="374">
        <f t="shared" si="3550"/>
        <v>59788.107152167264</v>
      </c>
      <c r="AH1386" s="374">
        <f t="shared" si="3550"/>
        <v>0</v>
      </c>
      <c r="AI1386" s="374">
        <f t="shared" si="3550"/>
        <v>28388.401275307304</v>
      </c>
      <c r="AJ1386" s="374">
        <f t="shared" si="3550"/>
        <v>0</v>
      </c>
      <c r="AK1386" s="374">
        <f t="shared" si="3550"/>
        <v>0</v>
      </c>
      <c r="AL1386" s="374">
        <f t="shared" si="3550"/>
        <v>0</v>
      </c>
      <c r="AM1386" s="374">
        <f t="shared" si="3550"/>
        <v>0</v>
      </c>
      <c r="AN1386" s="374">
        <f t="shared" si="3550"/>
        <v>0</v>
      </c>
      <c r="AO1386" s="374">
        <f t="shared" si="3550"/>
        <v>0</v>
      </c>
      <c r="AP1386" s="374">
        <f t="shared" si="3550"/>
        <v>0</v>
      </c>
      <c r="AQ1386" s="374">
        <f t="shared" si="3550"/>
        <v>0</v>
      </c>
      <c r="AR1386" s="374">
        <f t="shared" si="3550"/>
        <v>0</v>
      </c>
      <c r="AS1386" s="615">
        <f t="shared" si="3546"/>
        <v>123104.83311387862</v>
      </c>
    </row>
    <row r="1387" spans="2:45" ht="15.5">
      <c r="B1387" s="321" t="s">
        <v>738</v>
      </c>
      <c r="C1387" s="342"/>
      <c r="D1387" s="306"/>
      <c r="E1387" s="276"/>
      <c r="F1387" s="276"/>
      <c r="G1387" s="276"/>
      <c r="H1387" s="276"/>
      <c r="I1387" s="276"/>
      <c r="J1387" s="276"/>
      <c r="K1387" s="276"/>
      <c r="L1387" s="276"/>
      <c r="M1387" s="276"/>
      <c r="N1387" s="276"/>
      <c r="O1387" s="276"/>
      <c r="P1387" s="276"/>
      <c r="Q1387" s="276"/>
      <c r="R1387" s="288"/>
      <c r="S1387" s="276"/>
      <c r="T1387" s="276"/>
      <c r="U1387" s="276"/>
      <c r="V1387" s="306"/>
      <c r="W1387" s="306"/>
      <c r="X1387" s="306"/>
      <c r="Y1387" s="306"/>
      <c r="Z1387" s="276"/>
      <c r="AA1387" s="276"/>
      <c r="AB1387" s="276"/>
      <c r="AC1387" s="276"/>
      <c r="AD1387" s="276"/>
      <c r="AE1387" s="374">
        <f>AE1378*AE1003</f>
        <v>0</v>
      </c>
      <c r="AF1387" s="374">
        <f t="shared" ref="AF1387:AR1387" si="3551">AF1378*AF1003</f>
        <v>12803.567257282211</v>
      </c>
      <c r="AG1387" s="374">
        <f t="shared" si="3551"/>
        <v>41130.646774776971</v>
      </c>
      <c r="AH1387" s="374">
        <f t="shared" si="3551"/>
        <v>0</v>
      </c>
      <c r="AI1387" s="374">
        <f t="shared" si="3551"/>
        <v>1701.1198437513672</v>
      </c>
      <c r="AJ1387" s="374">
        <f t="shared" si="3551"/>
        <v>0</v>
      </c>
      <c r="AK1387" s="374">
        <f t="shared" si="3551"/>
        <v>0</v>
      </c>
      <c r="AL1387" s="374">
        <f t="shared" si="3551"/>
        <v>0</v>
      </c>
      <c r="AM1387" s="374">
        <f t="shared" si="3551"/>
        <v>0</v>
      </c>
      <c r="AN1387" s="374">
        <f t="shared" si="3551"/>
        <v>0</v>
      </c>
      <c r="AO1387" s="374">
        <f t="shared" si="3551"/>
        <v>0</v>
      </c>
      <c r="AP1387" s="374">
        <f t="shared" si="3551"/>
        <v>0</v>
      </c>
      <c r="AQ1387" s="374">
        <f t="shared" si="3551"/>
        <v>0</v>
      </c>
      <c r="AR1387" s="374">
        <f t="shared" si="3551"/>
        <v>0</v>
      </c>
      <c r="AS1387" s="615">
        <f t="shared" si="3546"/>
        <v>55635.333875810553</v>
      </c>
    </row>
    <row r="1388" spans="2:45" ht="15.5">
      <c r="B1388" s="321" t="s">
        <v>743</v>
      </c>
      <c r="C1388" s="342"/>
      <c r="D1388" s="306"/>
      <c r="E1388" s="276"/>
      <c r="F1388" s="276"/>
      <c r="G1388" s="276"/>
      <c r="H1388" s="276"/>
      <c r="I1388" s="276"/>
      <c r="J1388" s="276"/>
      <c r="K1388" s="276"/>
      <c r="L1388" s="276"/>
      <c r="M1388" s="276"/>
      <c r="N1388" s="276"/>
      <c r="O1388" s="276"/>
      <c r="P1388" s="276"/>
      <c r="Q1388" s="276"/>
      <c r="R1388" s="288"/>
      <c r="S1388" s="276"/>
      <c r="T1388" s="276"/>
      <c r="U1388" s="276"/>
      <c r="V1388" s="306"/>
      <c r="W1388" s="306"/>
      <c r="X1388" s="306"/>
      <c r="Y1388" s="306"/>
      <c r="Z1388" s="276"/>
      <c r="AA1388" s="276"/>
      <c r="AB1388" s="276"/>
      <c r="AC1388" s="276"/>
      <c r="AD1388" s="276"/>
      <c r="AE1388" s="374">
        <f>AE1198*AE1378</f>
        <v>0</v>
      </c>
      <c r="AF1388" s="374">
        <f t="shared" ref="AF1388:AR1388" si="3552">AF1198*AF1378</f>
        <v>0</v>
      </c>
      <c r="AG1388" s="374">
        <f t="shared" si="3552"/>
        <v>21901.856473850075</v>
      </c>
      <c r="AH1388" s="374">
        <f t="shared" si="3552"/>
        <v>0</v>
      </c>
      <c r="AI1388" s="374">
        <f t="shared" si="3552"/>
        <v>0</v>
      </c>
      <c r="AJ1388" s="374">
        <f t="shared" si="3552"/>
        <v>0</v>
      </c>
      <c r="AK1388" s="374">
        <f t="shared" si="3552"/>
        <v>0</v>
      </c>
      <c r="AL1388" s="374">
        <f t="shared" si="3552"/>
        <v>0</v>
      </c>
      <c r="AM1388" s="374">
        <f t="shared" si="3552"/>
        <v>0</v>
      </c>
      <c r="AN1388" s="374">
        <f t="shared" si="3552"/>
        <v>0</v>
      </c>
      <c r="AO1388" s="374">
        <f t="shared" si="3552"/>
        <v>0</v>
      </c>
      <c r="AP1388" s="374">
        <f t="shared" si="3552"/>
        <v>0</v>
      </c>
      <c r="AQ1388" s="374">
        <f t="shared" si="3552"/>
        <v>0</v>
      </c>
      <c r="AR1388" s="374">
        <f t="shared" si="3552"/>
        <v>0</v>
      </c>
      <c r="AS1388" s="615">
        <f t="shared" si="3546"/>
        <v>21901.856473850075</v>
      </c>
    </row>
    <row r="1389" spans="2:45" ht="15.5">
      <c r="B1389" s="321" t="s">
        <v>739</v>
      </c>
      <c r="C1389" s="342"/>
      <c r="D1389" s="306"/>
      <c r="E1389" s="276"/>
      <c r="F1389" s="276"/>
      <c r="G1389" s="276"/>
      <c r="H1389" s="276"/>
      <c r="I1389" s="276"/>
      <c r="J1389" s="276"/>
      <c r="K1389" s="276"/>
      <c r="L1389" s="276"/>
      <c r="M1389" s="276"/>
      <c r="N1389" s="276"/>
      <c r="O1389" s="276"/>
      <c r="P1389" s="276"/>
      <c r="Q1389" s="276"/>
      <c r="R1389" s="288"/>
      <c r="S1389" s="276"/>
      <c r="T1389" s="276"/>
      <c r="U1389" s="276"/>
      <c r="V1389" s="306"/>
      <c r="W1389" s="306"/>
      <c r="X1389" s="306"/>
      <c r="Y1389" s="306"/>
      <c r="Z1389" s="276"/>
      <c r="AA1389" s="276"/>
      <c r="AB1389" s="276"/>
      <c r="AC1389" s="276"/>
      <c r="AD1389" s="276"/>
      <c r="AE1389" s="374">
        <f>AE1375*AE1378</f>
        <v>0</v>
      </c>
      <c r="AF1389" s="374">
        <f t="shared" ref="AF1389:AR1389" si="3553">AF1375*AF1378</f>
        <v>0</v>
      </c>
      <c r="AG1389" s="374">
        <f t="shared" si="3553"/>
        <v>3410.3265205585894</v>
      </c>
      <c r="AH1389" s="374">
        <f t="shared" si="3553"/>
        <v>0</v>
      </c>
      <c r="AI1389" s="374">
        <f t="shared" si="3553"/>
        <v>0</v>
      </c>
      <c r="AJ1389" s="374">
        <f t="shared" si="3553"/>
        <v>0</v>
      </c>
      <c r="AK1389" s="374">
        <f t="shared" si="3553"/>
        <v>0</v>
      </c>
      <c r="AL1389" s="374">
        <f t="shared" si="3553"/>
        <v>0</v>
      </c>
      <c r="AM1389" s="374">
        <f t="shared" si="3553"/>
        <v>0</v>
      </c>
      <c r="AN1389" s="374">
        <f t="shared" si="3553"/>
        <v>0</v>
      </c>
      <c r="AO1389" s="374">
        <f t="shared" si="3553"/>
        <v>0</v>
      </c>
      <c r="AP1389" s="374">
        <f t="shared" si="3553"/>
        <v>0</v>
      </c>
      <c r="AQ1389" s="374">
        <f t="shared" si="3553"/>
        <v>0</v>
      </c>
      <c r="AR1389" s="374">
        <f t="shared" si="3553"/>
        <v>0</v>
      </c>
      <c r="AS1389" s="615">
        <f t="shared" si="3546"/>
        <v>3410.3265205585894</v>
      </c>
    </row>
    <row r="1390" spans="2:45" ht="15.5">
      <c r="B1390" s="346" t="s">
        <v>740</v>
      </c>
      <c r="C1390" s="342"/>
      <c r="D1390" s="333"/>
      <c r="E1390" s="331"/>
      <c r="F1390" s="331"/>
      <c r="G1390" s="331"/>
      <c r="H1390" s="331"/>
      <c r="I1390" s="331"/>
      <c r="J1390" s="331"/>
      <c r="K1390" s="331"/>
      <c r="L1390" s="331"/>
      <c r="M1390" s="331"/>
      <c r="N1390" s="331"/>
      <c r="O1390" s="331"/>
      <c r="P1390" s="331"/>
      <c r="Q1390" s="331"/>
      <c r="R1390" s="297"/>
      <c r="S1390" s="331"/>
      <c r="T1390" s="331"/>
      <c r="U1390" s="331"/>
      <c r="V1390" s="333"/>
      <c r="W1390" s="333"/>
      <c r="X1390" s="333"/>
      <c r="Y1390" s="333"/>
      <c r="Z1390" s="331"/>
      <c r="AA1390" s="331"/>
      <c r="AB1390" s="331"/>
      <c r="AC1390" s="331"/>
      <c r="AD1390" s="331"/>
      <c r="AE1390" s="343">
        <f>SUM(AE1379:AE1389)</f>
        <v>0</v>
      </c>
      <c r="AF1390" s="343">
        <f t="shared" ref="AF1390:AR1390" si="3554">SUM(AF1379:AF1389)</f>
        <v>457670.98427239509</v>
      </c>
      <c r="AG1390" s="343">
        <f t="shared" si="3554"/>
        <v>668021.76797622826</v>
      </c>
      <c r="AH1390" s="343">
        <f t="shared" si="3554"/>
        <v>29008.960917520617</v>
      </c>
      <c r="AI1390" s="343">
        <f t="shared" si="3554"/>
        <v>30482.900155567302</v>
      </c>
      <c r="AJ1390" s="343">
        <f t="shared" si="3554"/>
        <v>0</v>
      </c>
      <c r="AK1390" s="343">
        <f t="shared" si="3554"/>
        <v>0</v>
      </c>
      <c r="AL1390" s="343">
        <f t="shared" si="3554"/>
        <v>0</v>
      </c>
      <c r="AM1390" s="343">
        <f t="shared" si="3554"/>
        <v>0</v>
      </c>
      <c r="AN1390" s="343">
        <f t="shared" si="3554"/>
        <v>0</v>
      </c>
      <c r="AO1390" s="343">
        <f t="shared" si="3554"/>
        <v>0</v>
      </c>
      <c r="AP1390" s="343">
        <f t="shared" si="3554"/>
        <v>0</v>
      </c>
      <c r="AQ1390" s="343">
        <f t="shared" si="3554"/>
        <v>0</v>
      </c>
      <c r="AR1390" s="343">
        <f t="shared" si="3554"/>
        <v>0</v>
      </c>
      <c r="AS1390" s="785">
        <f>SUM(AS1379:AS1389)</f>
        <v>1185184.6133217113</v>
      </c>
    </row>
    <row r="1391" spans="2:45" ht="15.5">
      <c r="B1391" s="346" t="s">
        <v>741</v>
      </c>
      <c r="C1391" s="342"/>
      <c r="D1391" s="347"/>
      <c r="E1391" s="331"/>
      <c r="F1391" s="331"/>
      <c r="G1391" s="331"/>
      <c r="H1391" s="331"/>
      <c r="I1391" s="331"/>
      <c r="J1391" s="331"/>
      <c r="K1391" s="331"/>
      <c r="L1391" s="331"/>
      <c r="M1391" s="331"/>
      <c r="N1391" s="331"/>
      <c r="O1391" s="331"/>
      <c r="P1391" s="331"/>
      <c r="Q1391" s="331"/>
      <c r="R1391" s="297"/>
      <c r="S1391" s="331"/>
      <c r="T1391" s="331"/>
      <c r="U1391" s="331"/>
      <c r="V1391" s="333"/>
      <c r="W1391" s="333"/>
      <c r="X1391" s="333"/>
      <c r="Y1391" s="333"/>
      <c r="Z1391" s="331"/>
      <c r="AA1391" s="331"/>
      <c r="AB1391" s="331"/>
      <c r="AC1391" s="331"/>
      <c r="AD1391" s="331"/>
      <c r="AE1391" s="344">
        <f>AE1376*AE1378</f>
        <v>0</v>
      </c>
      <c r="AF1391" s="344">
        <f t="shared" ref="AF1391:AR1391" si="3555">AF1376*AF1378</f>
        <v>315483.32949999999</v>
      </c>
      <c r="AG1391" s="344">
        <f t="shared" si="3555"/>
        <v>30525.112619999996</v>
      </c>
      <c r="AH1391" s="344">
        <f t="shared" si="3555"/>
        <v>0</v>
      </c>
      <c r="AI1391" s="344">
        <f t="shared" si="3555"/>
        <v>108981.316421</v>
      </c>
      <c r="AJ1391" s="344">
        <f t="shared" si="3555"/>
        <v>137924.416</v>
      </c>
      <c r="AK1391" s="344">
        <f t="shared" si="3555"/>
        <v>0</v>
      </c>
      <c r="AL1391" s="344">
        <f t="shared" si="3555"/>
        <v>0</v>
      </c>
      <c r="AM1391" s="344">
        <f t="shared" si="3555"/>
        <v>0</v>
      </c>
      <c r="AN1391" s="344">
        <f t="shared" si="3555"/>
        <v>0</v>
      </c>
      <c r="AO1391" s="344">
        <f t="shared" si="3555"/>
        <v>0</v>
      </c>
      <c r="AP1391" s="344">
        <f t="shared" si="3555"/>
        <v>0</v>
      </c>
      <c r="AQ1391" s="344">
        <f t="shared" si="3555"/>
        <v>0</v>
      </c>
      <c r="AR1391" s="344">
        <f t="shared" si="3555"/>
        <v>0</v>
      </c>
      <c r="AS1391" s="403">
        <f>SUM(AE1391:AR1391)</f>
        <v>592914.17454099993</v>
      </c>
    </row>
    <row r="1392" spans="2:45" ht="15.5">
      <c r="B1392" s="346" t="s">
        <v>742</v>
      </c>
      <c r="C1392" s="342"/>
      <c r="D1392" s="347"/>
      <c r="E1392" s="331"/>
      <c r="F1392" s="331"/>
      <c r="G1392" s="331"/>
      <c r="H1392" s="331"/>
      <c r="I1392" s="331"/>
      <c r="J1392" s="331"/>
      <c r="K1392" s="331"/>
      <c r="L1392" s="331"/>
      <c r="M1392" s="331"/>
      <c r="N1392" s="331"/>
      <c r="O1392" s="331"/>
      <c r="P1392" s="331"/>
      <c r="Q1392" s="331"/>
      <c r="R1392" s="297"/>
      <c r="S1392" s="331"/>
      <c r="T1392" s="331"/>
      <c r="U1392" s="331"/>
      <c r="V1392" s="347"/>
      <c r="W1392" s="347"/>
      <c r="X1392" s="347"/>
      <c r="Y1392" s="347"/>
      <c r="Z1392" s="331"/>
      <c r="AA1392" s="331"/>
      <c r="AB1392" s="331"/>
      <c r="AC1392" s="331"/>
      <c r="AD1392" s="331"/>
      <c r="AE1392" s="348"/>
      <c r="AF1392" s="348"/>
      <c r="AG1392" s="348"/>
      <c r="AH1392" s="348"/>
      <c r="AI1392" s="348"/>
      <c r="AJ1392" s="348"/>
      <c r="AK1392" s="348"/>
      <c r="AL1392" s="348"/>
      <c r="AM1392" s="348"/>
      <c r="AN1392" s="348"/>
      <c r="AO1392" s="348"/>
      <c r="AP1392" s="348"/>
      <c r="AQ1392" s="348"/>
      <c r="AR1392" s="348"/>
      <c r="AS1392" s="403">
        <f>AS1390-AS1391</f>
        <v>592270.43878071138</v>
      </c>
    </row>
    <row r="1393" spans="1:45" ht="15.5">
      <c r="B1393" s="346"/>
      <c r="C1393" s="342"/>
      <c r="D1393" s="347"/>
      <c r="E1393" s="331"/>
      <c r="F1393" s="331"/>
      <c r="G1393" s="331"/>
      <c r="H1393" s="331"/>
      <c r="I1393" s="331"/>
      <c r="J1393" s="331"/>
      <c r="K1393" s="331"/>
      <c r="L1393" s="331"/>
      <c r="M1393" s="331"/>
      <c r="N1393" s="331"/>
      <c r="O1393" s="331"/>
      <c r="P1393" s="331"/>
      <c r="Q1393" s="331"/>
      <c r="R1393" s="297"/>
      <c r="S1393" s="331"/>
      <c r="T1393" s="331"/>
      <c r="U1393" s="331"/>
      <c r="V1393" s="347"/>
      <c r="W1393" s="347"/>
      <c r="X1393" s="347"/>
      <c r="Y1393" s="347"/>
      <c r="Z1393" s="331"/>
      <c r="AA1393" s="331"/>
      <c r="AB1393" s="331"/>
      <c r="AC1393" s="331"/>
      <c r="AD1393" s="331"/>
      <c r="AE1393" s="348"/>
      <c r="AF1393" s="348"/>
      <c r="AG1393" s="348"/>
      <c r="AH1393" s="348"/>
      <c r="AI1393" s="348"/>
      <c r="AJ1393" s="348"/>
      <c r="AK1393" s="348"/>
      <c r="AL1393" s="348"/>
      <c r="AM1393" s="348"/>
      <c r="AN1393" s="348"/>
      <c r="AO1393" s="348"/>
      <c r="AP1393" s="348"/>
      <c r="AQ1393" s="348"/>
      <c r="AR1393" s="348"/>
      <c r="AS1393" s="403"/>
    </row>
    <row r="1394" spans="1:45" ht="15.5">
      <c r="B1394" s="321" t="s">
        <v>886</v>
      </c>
      <c r="C1394" s="347"/>
      <c r="D1394" s="347"/>
      <c r="E1394" s="331"/>
      <c r="F1394" s="331"/>
      <c r="G1394" s="331"/>
      <c r="H1394" s="331"/>
      <c r="I1394" s="331"/>
      <c r="J1394" s="331"/>
      <c r="K1394" s="331"/>
      <c r="L1394" s="331"/>
      <c r="M1394" s="331"/>
      <c r="N1394" s="331"/>
      <c r="O1394" s="331"/>
      <c r="P1394" s="331"/>
      <c r="Q1394" s="331"/>
      <c r="R1394" s="297"/>
      <c r="S1394" s="331"/>
      <c r="T1394" s="331"/>
      <c r="U1394" s="331"/>
      <c r="V1394" s="347"/>
      <c r="W1394" s="342"/>
      <c r="X1394" s="347"/>
      <c r="Y1394" s="347"/>
      <c r="Z1394" s="331"/>
      <c r="AA1394" s="331"/>
      <c r="AB1394" s="331"/>
      <c r="AC1394" s="331"/>
      <c r="AD1394" s="331"/>
      <c r="AE1394" s="770">
        <f>SUMPRODUCT($E$1213:$E$1373,AE1213:AE1373)</f>
        <v>0</v>
      </c>
      <c r="AF1394" s="770">
        <f>SUMPRODUCT($E$1213:$E$1373,AF1213:AF1373)</f>
        <v>0</v>
      </c>
      <c r="AG1394" s="770">
        <f>IF(AG1211="kw",SUMPRODUCT($Q$1213:$Q$1373,$S$1213:$S$1373,AG1213:AG1373),SUMPRODUCT($E$1213:$E$1373,AG1213:AG1373))</f>
        <v>1169.7628183297625</v>
      </c>
      <c r="AH1394" s="770">
        <f t="shared" ref="AH1394:AR1394" si="3556">IF(AH1211="kw",SUMPRODUCT($Q$1213:$Q$1373,$S$1213:$S$1373,AH1213:AH1373),SUMPRODUCT($E$1213:$E$1373,AH1213:AH1373))</f>
        <v>0</v>
      </c>
      <c r="AI1394" s="770">
        <f t="shared" si="3556"/>
        <v>0</v>
      </c>
      <c r="AJ1394" s="770">
        <f t="shared" si="3556"/>
        <v>0</v>
      </c>
      <c r="AK1394" s="770">
        <f t="shared" si="3556"/>
        <v>0</v>
      </c>
      <c r="AL1394" s="770">
        <f t="shared" si="3556"/>
        <v>0</v>
      </c>
      <c r="AM1394" s="770">
        <f t="shared" si="3556"/>
        <v>0</v>
      </c>
      <c r="AN1394" s="770">
        <f t="shared" si="3556"/>
        <v>0</v>
      </c>
      <c r="AO1394" s="770">
        <f t="shared" si="3556"/>
        <v>0</v>
      </c>
      <c r="AP1394" s="770">
        <f t="shared" si="3556"/>
        <v>0</v>
      </c>
      <c r="AQ1394" s="770">
        <f t="shared" si="3556"/>
        <v>0</v>
      </c>
      <c r="AR1394" s="770">
        <f t="shared" si="3556"/>
        <v>0</v>
      </c>
      <c r="AS1394" s="334"/>
    </row>
    <row r="1395" spans="1:45" ht="15.5">
      <c r="B1395" s="321" t="s">
        <v>887</v>
      </c>
      <c r="C1395" s="347"/>
      <c r="D1395" s="347"/>
      <c r="E1395" s="331"/>
      <c r="F1395" s="331"/>
      <c r="G1395" s="331"/>
      <c r="H1395" s="331"/>
      <c r="I1395" s="331"/>
      <c r="J1395" s="331"/>
      <c r="K1395" s="331"/>
      <c r="L1395" s="331"/>
      <c r="M1395" s="331"/>
      <c r="N1395" s="331"/>
      <c r="O1395" s="331"/>
      <c r="P1395" s="331"/>
      <c r="Q1395" s="331"/>
      <c r="R1395" s="297"/>
      <c r="S1395" s="331"/>
      <c r="T1395" s="331"/>
      <c r="U1395" s="331"/>
      <c r="V1395" s="347"/>
      <c r="W1395" s="342"/>
      <c r="X1395" s="347"/>
      <c r="Y1395" s="347"/>
      <c r="Z1395" s="331"/>
      <c r="AA1395" s="331"/>
      <c r="AB1395" s="331"/>
      <c r="AC1395" s="331"/>
      <c r="AD1395" s="331"/>
      <c r="AE1395" s="770">
        <f>SUMPRODUCT($F$1213:$F$1373,AE1213:AE1373)</f>
        <v>0</v>
      </c>
      <c r="AF1395" s="770">
        <f>SUMPRODUCT($F$1213:$F$1373,AF1213:AF1373)</f>
        <v>0</v>
      </c>
      <c r="AG1395" s="770">
        <f>IF(AG1211="kw",SUMPRODUCT($Q$1213:$Q$1373,$T$1213:$T$1373,AG1213:AG1373),SUMPRODUCT($F$1213:$F$1373,AG1213:AG1373))</f>
        <v>1163.9782193761951</v>
      </c>
      <c r="AH1395" s="770">
        <f t="shared" ref="AH1395:AR1395" si="3557">IF(AH1211="kw",SUMPRODUCT($Q$1213:$Q$1373,$T$1213:$T$1373,AH1213:AH1373),SUMPRODUCT($F$1213:$F$1373,AH1213:AH1373))</f>
        <v>0</v>
      </c>
      <c r="AI1395" s="770">
        <f t="shared" si="3557"/>
        <v>0</v>
      </c>
      <c r="AJ1395" s="770">
        <f t="shared" si="3557"/>
        <v>0</v>
      </c>
      <c r="AK1395" s="770">
        <f t="shared" si="3557"/>
        <v>0</v>
      </c>
      <c r="AL1395" s="770">
        <f t="shared" si="3557"/>
        <v>0</v>
      </c>
      <c r="AM1395" s="770">
        <f t="shared" si="3557"/>
        <v>0</v>
      </c>
      <c r="AN1395" s="770">
        <f t="shared" si="3557"/>
        <v>0</v>
      </c>
      <c r="AO1395" s="770">
        <f t="shared" si="3557"/>
        <v>0</v>
      </c>
      <c r="AP1395" s="770">
        <f t="shared" si="3557"/>
        <v>0</v>
      </c>
      <c r="AQ1395" s="770">
        <f t="shared" si="3557"/>
        <v>0</v>
      </c>
      <c r="AR1395" s="770">
        <f t="shared" si="3557"/>
        <v>0</v>
      </c>
      <c r="AS1395" s="334"/>
    </row>
    <row r="1396" spans="1:45" ht="15.5">
      <c r="B1396" s="321" t="s">
        <v>888</v>
      </c>
      <c r="C1396" s="347"/>
      <c r="D1396" s="347"/>
      <c r="E1396" s="331"/>
      <c r="F1396" s="331"/>
      <c r="G1396" s="331"/>
      <c r="H1396" s="331"/>
      <c r="I1396" s="331"/>
      <c r="J1396" s="331"/>
      <c r="K1396" s="331"/>
      <c r="L1396" s="331"/>
      <c r="M1396" s="331"/>
      <c r="N1396" s="331"/>
      <c r="O1396" s="331"/>
      <c r="P1396" s="331"/>
      <c r="Q1396" s="331"/>
      <c r="R1396" s="297"/>
      <c r="S1396" s="331"/>
      <c r="T1396" s="331"/>
      <c r="U1396" s="331"/>
      <c r="V1396" s="347"/>
      <c r="W1396" s="342"/>
      <c r="X1396" s="347"/>
      <c r="Y1396" s="347"/>
      <c r="Z1396" s="331"/>
      <c r="AA1396" s="331"/>
      <c r="AB1396" s="331"/>
      <c r="AC1396" s="331"/>
      <c r="AD1396" s="331"/>
      <c r="AE1396" s="770">
        <f>SUMPRODUCT($G$1213:$G$1373,AE1213:AE1373)</f>
        <v>0</v>
      </c>
      <c r="AF1396" s="770">
        <f>SUMPRODUCT($G$1213:$G$1373,AF1213:AF1373)</f>
        <v>0</v>
      </c>
      <c r="AG1396" s="770">
        <f>IF(AG1211="kw",SUMPRODUCT($Q$1213:$Q$1373,$U$1213:$U$1373,AG1213:AG1373),SUMPRODUCT($G$1213:$G$1373,AG1213:AG1373))</f>
        <v>1163.9782193761951</v>
      </c>
      <c r="AH1396" s="770">
        <f t="shared" ref="AH1396:AR1396" si="3558">IF(AH1211="kw",SUMPRODUCT($Q$1213:$Q$1373,$U$1213:$U$1373,AH1213:AH1373),SUMPRODUCT($G$1213:$G$1373,AH1213:AH1373))</f>
        <v>0</v>
      </c>
      <c r="AI1396" s="770">
        <f t="shared" si="3558"/>
        <v>0</v>
      </c>
      <c r="AJ1396" s="770">
        <f t="shared" si="3558"/>
        <v>0</v>
      </c>
      <c r="AK1396" s="770">
        <f t="shared" si="3558"/>
        <v>0</v>
      </c>
      <c r="AL1396" s="770">
        <f t="shared" si="3558"/>
        <v>0</v>
      </c>
      <c r="AM1396" s="770">
        <f t="shared" si="3558"/>
        <v>0</v>
      </c>
      <c r="AN1396" s="770">
        <f t="shared" si="3558"/>
        <v>0</v>
      </c>
      <c r="AO1396" s="770">
        <f t="shared" si="3558"/>
        <v>0</v>
      </c>
      <c r="AP1396" s="770">
        <f t="shared" si="3558"/>
        <v>0</v>
      </c>
      <c r="AQ1396" s="770">
        <f t="shared" si="3558"/>
        <v>0</v>
      </c>
      <c r="AR1396" s="770">
        <f t="shared" si="3558"/>
        <v>0</v>
      </c>
      <c r="AS1396" s="334"/>
    </row>
    <row r="1397" spans="1:45" ht="15.5">
      <c r="B1397" s="321" t="s">
        <v>889</v>
      </c>
      <c r="C1397" s="347"/>
      <c r="D1397" s="347"/>
      <c r="E1397" s="331"/>
      <c r="F1397" s="331"/>
      <c r="G1397" s="331"/>
      <c r="H1397" s="331"/>
      <c r="I1397" s="331"/>
      <c r="J1397" s="331"/>
      <c r="K1397" s="331"/>
      <c r="L1397" s="331"/>
      <c r="M1397" s="331"/>
      <c r="N1397" s="331"/>
      <c r="O1397" s="331"/>
      <c r="P1397" s="331"/>
      <c r="Q1397" s="331"/>
      <c r="R1397" s="297"/>
      <c r="S1397" s="331"/>
      <c r="T1397" s="331"/>
      <c r="U1397" s="331"/>
      <c r="V1397" s="347"/>
      <c r="W1397" s="342"/>
      <c r="X1397" s="347"/>
      <c r="Y1397" s="347"/>
      <c r="Z1397" s="331"/>
      <c r="AA1397" s="331"/>
      <c r="AB1397" s="331"/>
      <c r="AC1397" s="331"/>
      <c r="AD1397" s="331"/>
      <c r="AE1397" s="770">
        <f>SUMPRODUCT($H$1213:$H$1373,AE1213:AE1373)</f>
        <v>0</v>
      </c>
      <c r="AF1397" s="770">
        <f>SUMPRODUCT($H$1213:$H$1373,AF1213:AF1373)</f>
        <v>0</v>
      </c>
      <c r="AG1397" s="770">
        <f>IF(AG1211="kw",SUMPRODUCT($Q$1213:$Q$1373,$V$1213:$V$1373,AG1213:AG1373),SUMPRODUCT($H$1213:$H$1373,AG1213:AG1373))</f>
        <v>1163.9782193761951</v>
      </c>
      <c r="AH1397" s="770">
        <f t="shared" ref="AH1397:AR1397" si="3559">IF(AH1211="kw",SUMPRODUCT($Q$1213:$Q$1373,$V$1213:$V$1373,AH1213:AH1373),SUMPRODUCT($H$1213:$H$1373,AH1213:AH1373))</f>
        <v>0</v>
      </c>
      <c r="AI1397" s="770">
        <f t="shared" si="3559"/>
        <v>0</v>
      </c>
      <c r="AJ1397" s="770">
        <f t="shared" si="3559"/>
        <v>0</v>
      </c>
      <c r="AK1397" s="770">
        <f t="shared" si="3559"/>
        <v>0</v>
      </c>
      <c r="AL1397" s="770">
        <f t="shared" si="3559"/>
        <v>0</v>
      </c>
      <c r="AM1397" s="770">
        <f t="shared" si="3559"/>
        <v>0</v>
      </c>
      <c r="AN1397" s="770">
        <f t="shared" si="3559"/>
        <v>0</v>
      </c>
      <c r="AO1397" s="770">
        <f t="shared" si="3559"/>
        <v>0</v>
      </c>
      <c r="AP1397" s="770">
        <f t="shared" si="3559"/>
        <v>0</v>
      </c>
      <c r="AQ1397" s="770">
        <f t="shared" si="3559"/>
        <v>0</v>
      </c>
      <c r="AR1397" s="770">
        <f t="shared" si="3559"/>
        <v>0</v>
      </c>
      <c r="AS1397" s="334"/>
    </row>
    <row r="1398" spans="1:45" ht="15.5">
      <c r="B1398" s="321" t="s">
        <v>890</v>
      </c>
      <c r="C1398" s="347"/>
      <c r="D1398" s="347"/>
      <c r="E1398" s="331"/>
      <c r="F1398" s="331"/>
      <c r="G1398" s="331"/>
      <c r="H1398" s="331"/>
      <c r="I1398" s="331"/>
      <c r="J1398" s="331"/>
      <c r="K1398" s="331"/>
      <c r="L1398" s="331"/>
      <c r="M1398" s="331"/>
      <c r="N1398" s="331"/>
      <c r="O1398" s="331"/>
      <c r="P1398" s="331"/>
      <c r="Q1398" s="331"/>
      <c r="R1398" s="297"/>
      <c r="S1398" s="331"/>
      <c r="T1398" s="331"/>
      <c r="U1398" s="331"/>
      <c r="V1398" s="347"/>
      <c r="W1398" s="342"/>
      <c r="X1398" s="347"/>
      <c r="Y1398" s="347"/>
      <c r="Z1398" s="331"/>
      <c r="AA1398" s="331"/>
      <c r="AB1398" s="331"/>
      <c r="AC1398" s="331"/>
      <c r="AD1398" s="331"/>
      <c r="AE1398" s="770">
        <f>SUMPRODUCT($I$1213:$I$1373,AE1213:AE1373)</f>
        <v>0</v>
      </c>
      <c r="AF1398" s="770">
        <f>SUMPRODUCT($I$1213:$I$1373,AF1213:AF1373)</f>
        <v>0</v>
      </c>
      <c r="AG1398" s="770">
        <f>IF(AG1211="kw",SUMPRODUCT($Q$1213:$Q$1373,$W$1213:$W$1373,AG1213:AG1373),SUMPRODUCT($I$1213:$I$1373,AG1213:AG1373))</f>
        <v>1163.9471163121607</v>
      </c>
      <c r="AH1398" s="770">
        <f t="shared" ref="AH1398:AR1398" si="3560">IF(AH1211="kw",SUMPRODUCT($Q$1213:$Q$1373,$W$1213:$W$1373,AH1213:AH1373),SUMPRODUCT($I$1213:$I$1373,AH1213:AH1373))</f>
        <v>0</v>
      </c>
      <c r="AI1398" s="770">
        <f t="shared" si="3560"/>
        <v>0</v>
      </c>
      <c r="AJ1398" s="770">
        <f t="shared" si="3560"/>
        <v>0</v>
      </c>
      <c r="AK1398" s="770">
        <f t="shared" si="3560"/>
        <v>0</v>
      </c>
      <c r="AL1398" s="770">
        <f t="shared" si="3560"/>
        <v>0</v>
      </c>
      <c r="AM1398" s="770">
        <f t="shared" si="3560"/>
        <v>0</v>
      </c>
      <c r="AN1398" s="770">
        <f t="shared" si="3560"/>
        <v>0</v>
      </c>
      <c r="AO1398" s="770">
        <f t="shared" si="3560"/>
        <v>0</v>
      </c>
      <c r="AP1398" s="770">
        <f t="shared" si="3560"/>
        <v>0</v>
      </c>
      <c r="AQ1398" s="770">
        <f t="shared" si="3560"/>
        <v>0</v>
      </c>
      <c r="AR1398" s="770">
        <f t="shared" si="3560"/>
        <v>0</v>
      </c>
      <c r="AS1398" s="334"/>
    </row>
    <row r="1399" spans="1:45" ht="15.5">
      <c r="B1399" s="377" t="s">
        <v>891</v>
      </c>
      <c r="C1399" s="441"/>
      <c r="D1399" s="441"/>
      <c r="E1399" s="442"/>
      <c r="F1399" s="442"/>
      <c r="G1399" s="442"/>
      <c r="H1399" s="442"/>
      <c r="I1399" s="442"/>
      <c r="J1399" s="442"/>
      <c r="K1399" s="442"/>
      <c r="L1399" s="442"/>
      <c r="M1399" s="442"/>
      <c r="N1399" s="442"/>
      <c r="O1399" s="442"/>
      <c r="P1399" s="442"/>
      <c r="Q1399" s="442"/>
      <c r="R1399" s="443"/>
      <c r="S1399" s="442"/>
      <c r="T1399" s="442"/>
      <c r="U1399" s="442"/>
      <c r="V1399" s="441"/>
      <c r="W1399" s="444"/>
      <c r="X1399" s="441"/>
      <c r="Y1399" s="441"/>
      <c r="Z1399" s="442"/>
      <c r="AA1399" s="442"/>
      <c r="AB1399" s="442"/>
      <c r="AC1399" s="442"/>
      <c r="AD1399" s="442"/>
      <c r="AE1399" s="771">
        <f>SUMPRODUCT($J$1213:$J$1373,AE1213:AE1373)</f>
        <v>0</v>
      </c>
      <c r="AF1399" s="771">
        <f>SUMPRODUCT($J$1213:$J$1373,AF1213:AF1373)</f>
        <v>0</v>
      </c>
      <c r="AG1399" s="771">
        <f>IF(AG1211="kw",SUMPRODUCT($Q$1213:$Q$1373,$X$1213:$X$1373,AG1213:AG1373),SUMPRODUCT($J$1213:$J$1373,AG1213:AG1373))</f>
        <v>0</v>
      </c>
      <c r="AH1399" s="771">
        <f t="shared" ref="AH1399:AR1399" si="3561">IF(AH1211="kw",SUMPRODUCT($Q$1213:$Q$1373,$X$1213:$X$1373,AH1213:AH1373),SUMPRODUCT($J$1213:$J$1373,AH1213:AH1373))</f>
        <v>0</v>
      </c>
      <c r="AI1399" s="771">
        <f t="shared" si="3561"/>
        <v>0</v>
      </c>
      <c r="AJ1399" s="771">
        <f t="shared" si="3561"/>
        <v>0</v>
      </c>
      <c r="AK1399" s="771">
        <f t="shared" si="3561"/>
        <v>0</v>
      </c>
      <c r="AL1399" s="771">
        <f t="shared" si="3561"/>
        <v>0</v>
      </c>
      <c r="AM1399" s="771">
        <f t="shared" si="3561"/>
        <v>0</v>
      </c>
      <c r="AN1399" s="771">
        <f t="shared" si="3561"/>
        <v>0</v>
      </c>
      <c r="AO1399" s="771">
        <f t="shared" si="3561"/>
        <v>0</v>
      </c>
      <c r="AP1399" s="771">
        <f t="shared" si="3561"/>
        <v>0</v>
      </c>
      <c r="AQ1399" s="771">
        <f t="shared" si="3561"/>
        <v>0</v>
      </c>
      <c r="AR1399" s="771">
        <f t="shared" si="3561"/>
        <v>0</v>
      </c>
      <c r="AS1399" s="382"/>
    </row>
    <row r="1400" spans="1:45" ht="19.5" customHeight="1">
      <c r="B1400" s="364" t="s">
        <v>581</v>
      </c>
      <c r="C1400" s="383"/>
      <c r="D1400" s="384"/>
      <c r="E1400" s="384"/>
      <c r="F1400" s="384"/>
      <c r="G1400" s="384"/>
      <c r="H1400" s="384"/>
      <c r="I1400" s="384"/>
      <c r="J1400" s="384"/>
      <c r="K1400" s="384"/>
      <c r="L1400" s="384"/>
      <c r="M1400" s="384"/>
      <c r="N1400" s="384"/>
      <c r="O1400" s="384"/>
      <c r="P1400" s="384"/>
      <c r="Q1400" s="384"/>
      <c r="R1400" s="384"/>
      <c r="S1400" s="384"/>
      <c r="T1400" s="384"/>
      <c r="U1400" s="384"/>
      <c r="V1400" s="367"/>
      <c r="W1400" s="368"/>
      <c r="X1400" s="384"/>
      <c r="Y1400" s="384"/>
      <c r="Z1400" s="384"/>
      <c r="AA1400" s="384"/>
      <c r="AB1400" s="384"/>
      <c r="AC1400" s="384"/>
      <c r="AD1400" s="384"/>
      <c r="AE1400" s="405"/>
      <c r="AF1400" s="405"/>
      <c r="AG1400" s="405"/>
      <c r="AH1400" s="405"/>
      <c r="AI1400" s="405"/>
      <c r="AJ1400" s="405"/>
      <c r="AK1400" s="405"/>
      <c r="AL1400" s="405"/>
      <c r="AM1400" s="405"/>
      <c r="AN1400" s="405"/>
      <c r="AO1400" s="405"/>
      <c r="AP1400" s="405"/>
      <c r="AQ1400" s="405"/>
      <c r="AR1400" s="405"/>
      <c r="AS1400" s="385"/>
    </row>
    <row r="1401" spans="1:45" ht="19.5" customHeight="1">
      <c r="B1401" s="760"/>
      <c r="C1401" s="761"/>
      <c r="D1401" s="742"/>
      <c r="E1401" s="742"/>
      <c r="F1401" s="742"/>
      <c r="G1401" s="742"/>
      <c r="H1401" s="742"/>
      <c r="I1401" s="742"/>
      <c r="J1401" s="742"/>
      <c r="K1401" s="742"/>
      <c r="L1401" s="742"/>
      <c r="M1401" s="742"/>
      <c r="N1401" s="742"/>
      <c r="O1401" s="742"/>
      <c r="P1401" s="742"/>
      <c r="Q1401" s="742"/>
      <c r="R1401" s="742"/>
      <c r="S1401" s="742"/>
      <c r="T1401" s="742"/>
      <c r="U1401" s="742"/>
      <c r="V1401" s="301"/>
      <c r="W1401" s="762"/>
      <c r="X1401" s="742"/>
      <c r="Y1401" s="742"/>
      <c r="Z1401" s="742"/>
      <c r="AA1401" s="742"/>
      <c r="AB1401" s="742"/>
      <c r="AC1401" s="742"/>
      <c r="AD1401" s="742"/>
      <c r="AE1401" s="252"/>
      <c r="AF1401" s="252"/>
      <c r="AG1401" s="252"/>
      <c r="AH1401" s="252"/>
      <c r="AI1401" s="252"/>
      <c r="AJ1401" s="252"/>
      <c r="AK1401" s="252"/>
      <c r="AL1401" s="252"/>
      <c r="AM1401" s="252"/>
      <c r="AN1401" s="252"/>
      <c r="AO1401" s="252"/>
      <c r="AP1401" s="252"/>
      <c r="AQ1401" s="252"/>
      <c r="AR1401" s="252"/>
      <c r="AS1401" s="253"/>
    </row>
    <row r="1402" spans="1:45" ht="15.5">
      <c r="B1402" s="277" t="s">
        <v>816</v>
      </c>
      <c r="C1402" s="278"/>
      <c r="D1402" s="579" t="s">
        <v>522</v>
      </c>
      <c r="E1402" s="250"/>
      <c r="F1402" s="579"/>
      <c r="G1402" s="250"/>
      <c r="H1402" s="250"/>
      <c r="I1402" s="250"/>
      <c r="J1402" s="250"/>
      <c r="K1402" s="250"/>
      <c r="L1402" s="250"/>
      <c r="M1402" s="250"/>
      <c r="N1402" s="250"/>
      <c r="O1402" s="250"/>
      <c r="P1402" s="250"/>
      <c r="Q1402" s="250"/>
      <c r="R1402" s="278"/>
      <c r="S1402" s="250"/>
      <c r="T1402" s="250"/>
      <c r="U1402" s="250"/>
      <c r="V1402" s="250"/>
      <c r="W1402" s="250"/>
      <c r="X1402" s="250"/>
      <c r="Y1402" s="250"/>
      <c r="Z1402" s="250"/>
      <c r="AA1402" s="250"/>
      <c r="AB1402" s="250"/>
      <c r="AC1402" s="250"/>
      <c r="AD1402" s="250"/>
      <c r="AE1402" s="267"/>
      <c r="AF1402" s="264"/>
      <c r="AG1402" s="264"/>
      <c r="AH1402" s="264"/>
      <c r="AI1402" s="264"/>
      <c r="AJ1402" s="264"/>
      <c r="AK1402" s="264"/>
      <c r="AL1402" s="264"/>
      <c r="AM1402" s="264"/>
      <c r="AN1402" s="264"/>
      <c r="AO1402" s="264"/>
      <c r="AP1402" s="264"/>
      <c r="AQ1402" s="264"/>
      <c r="AR1402" s="264"/>
    </row>
    <row r="1403" spans="1:45" ht="39.75" customHeight="1">
      <c r="B1403" s="1318" t="s">
        <v>211</v>
      </c>
      <c r="C1403" s="1320" t="s">
        <v>33</v>
      </c>
      <c r="D1403" s="281" t="s">
        <v>420</v>
      </c>
      <c r="E1403" s="1329" t="s">
        <v>209</v>
      </c>
      <c r="F1403" s="1330"/>
      <c r="G1403" s="1330"/>
      <c r="H1403" s="1330"/>
      <c r="I1403" s="1330"/>
      <c r="J1403" s="1330"/>
      <c r="K1403" s="1330"/>
      <c r="L1403" s="1330"/>
      <c r="M1403" s="1330"/>
      <c r="N1403" s="1330"/>
      <c r="O1403" s="1330"/>
      <c r="P1403" s="1331"/>
      <c r="Q1403" s="1327" t="s">
        <v>213</v>
      </c>
      <c r="R1403" s="281" t="s">
        <v>421</v>
      </c>
      <c r="S1403" s="1324" t="s">
        <v>212</v>
      </c>
      <c r="T1403" s="1325"/>
      <c r="U1403" s="1325"/>
      <c r="V1403" s="1325"/>
      <c r="W1403" s="1325"/>
      <c r="X1403" s="1325"/>
      <c r="Y1403" s="1325"/>
      <c r="Z1403" s="1325"/>
      <c r="AA1403" s="1325"/>
      <c r="AB1403" s="1325"/>
      <c r="AC1403" s="1325"/>
      <c r="AD1403" s="1332"/>
      <c r="AE1403" s="1324" t="s">
        <v>242</v>
      </c>
      <c r="AF1403" s="1325"/>
      <c r="AG1403" s="1325"/>
      <c r="AH1403" s="1325"/>
      <c r="AI1403" s="1325"/>
      <c r="AJ1403" s="1325"/>
      <c r="AK1403" s="1325"/>
      <c r="AL1403" s="1325"/>
      <c r="AM1403" s="1325"/>
      <c r="AN1403" s="1325"/>
      <c r="AO1403" s="1325"/>
      <c r="AP1403" s="1325"/>
      <c r="AQ1403" s="1325"/>
      <c r="AR1403" s="1325"/>
      <c r="AS1403" s="1326"/>
    </row>
    <row r="1404" spans="1:45" ht="65.25" customHeight="1">
      <c r="B1404" s="1319"/>
      <c r="C1404" s="1321"/>
      <c r="D1404" s="282">
        <v>2022</v>
      </c>
      <c r="E1404" s="282">
        <v>2023</v>
      </c>
      <c r="F1404" s="282">
        <v>2024</v>
      </c>
      <c r="G1404" s="282">
        <v>2025</v>
      </c>
      <c r="H1404" s="282">
        <v>2026</v>
      </c>
      <c r="I1404" s="282">
        <v>2027</v>
      </c>
      <c r="J1404" s="282">
        <v>2028</v>
      </c>
      <c r="K1404" s="282">
        <v>2029</v>
      </c>
      <c r="L1404" s="282">
        <v>2030</v>
      </c>
      <c r="M1404" s="282">
        <v>2031</v>
      </c>
      <c r="N1404" s="282">
        <v>2032</v>
      </c>
      <c r="O1404" s="282">
        <v>2033</v>
      </c>
      <c r="P1404" s="282">
        <v>2034</v>
      </c>
      <c r="Q1404" s="1328"/>
      <c r="R1404" s="282">
        <v>2022</v>
      </c>
      <c r="S1404" s="282">
        <v>2023</v>
      </c>
      <c r="T1404" s="282">
        <v>2024</v>
      </c>
      <c r="U1404" s="282">
        <v>2025</v>
      </c>
      <c r="V1404" s="282">
        <v>2026</v>
      </c>
      <c r="W1404" s="282">
        <v>2027</v>
      </c>
      <c r="X1404" s="282">
        <v>2028</v>
      </c>
      <c r="Y1404" s="282">
        <v>2029</v>
      </c>
      <c r="Z1404" s="282">
        <v>2030</v>
      </c>
      <c r="AA1404" s="282">
        <v>2031</v>
      </c>
      <c r="AB1404" s="282">
        <v>2032</v>
      </c>
      <c r="AC1404" s="282">
        <v>2033</v>
      </c>
      <c r="AD1404" s="282">
        <v>2034</v>
      </c>
      <c r="AE1404" s="282" t="str">
        <f>'1.  LRAMVA Summary'!$D$53</f>
        <v>Residential</v>
      </c>
      <c r="AF1404" s="282" t="str">
        <f>'1.  LRAMVA Summary'!$E$53</f>
        <v>GS&lt;50 kW</v>
      </c>
      <c r="AG1404" s="282" t="str">
        <f>'1.  LRAMVA Summary'!$F$53</f>
        <v>GS 50 - 4,999 kW</v>
      </c>
      <c r="AH1404" s="282" t="str">
        <f>'1.  LRAMVA Summary'!$G$53</f>
        <v>Co-Generation 1,000 - 4,999 kW</v>
      </c>
      <c r="AI1404" s="282" t="str">
        <f>'1.  LRAMVA Summary'!$H$53</f>
        <v>Large User</v>
      </c>
      <c r="AJ1404" s="282" t="str">
        <f>'1.  LRAMVA Summary'!$I$53</f>
        <v>Street Lighting</v>
      </c>
      <c r="AK1404" s="282" t="str">
        <f>'1.  LRAMVA Summary'!$J$53</f>
        <v>Sentinel Lighting</v>
      </c>
      <c r="AL1404" s="282" t="str">
        <f>'1.  LRAMVA Summary'!$K$53</f>
        <v>Unmetered Scattered Load</v>
      </c>
      <c r="AM1404" s="282" t="str">
        <f>'1.  LRAMVA Summary'!$L$53</f>
        <v/>
      </c>
      <c r="AN1404" s="282" t="str">
        <f>'1.  LRAMVA Summary'!$M$53</f>
        <v/>
      </c>
      <c r="AO1404" s="282" t="str">
        <f>'1.  LRAMVA Summary'!$N$53</f>
        <v/>
      </c>
      <c r="AP1404" s="282" t="str">
        <f>'1.  LRAMVA Summary'!$O$53</f>
        <v/>
      </c>
      <c r="AQ1404" s="282" t="str">
        <f>'1.  LRAMVA Summary'!$P$53</f>
        <v/>
      </c>
      <c r="AR1404" s="282" t="str">
        <f>'1.  LRAMVA Summary'!$Q$53</f>
        <v/>
      </c>
      <c r="AS1404" s="284" t="str">
        <f>'1.  LRAMVA Summary'!$R$53</f>
        <v>Total</v>
      </c>
    </row>
    <row r="1405" spans="1:45" ht="15" customHeight="1">
      <c r="A1405" s="521"/>
      <c r="B1405" s="507" t="s">
        <v>500</v>
      </c>
      <c r="C1405" s="286"/>
      <c r="D1405" s="286"/>
      <c r="E1405" s="286"/>
      <c r="F1405" s="286"/>
      <c r="G1405" s="286"/>
      <c r="H1405" s="286"/>
      <c r="I1405" s="286"/>
      <c r="J1405" s="286"/>
      <c r="K1405" s="286"/>
      <c r="L1405" s="286"/>
      <c r="M1405" s="286"/>
      <c r="N1405" s="286"/>
      <c r="O1405" s="286"/>
      <c r="P1405" s="286"/>
      <c r="Q1405" s="287"/>
      <c r="R1405" s="286"/>
      <c r="S1405" s="286"/>
      <c r="T1405" s="286"/>
      <c r="U1405" s="286"/>
      <c r="V1405" s="286"/>
      <c r="W1405" s="286"/>
      <c r="X1405" s="286"/>
      <c r="Y1405" s="286"/>
      <c r="Z1405" s="286"/>
      <c r="AA1405" s="286"/>
      <c r="AB1405" s="286"/>
      <c r="AC1405" s="286"/>
      <c r="AD1405" s="286"/>
      <c r="AE1405" s="288" t="str">
        <f>'1.  LRAMVA Summary'!$D$54</f>
        <v>kWh</v>
      </c>
      <c r="AF1405" s="288" t="str">
        <f>'1.  LRAMVA Summary'!$E$54</f>
        <v>kWh</v>
      </c>
      <c r="AG1405" s="288" t="str">
        <f>'1.  LRAMVA Summary'!$F$54</f>
        <v>kW</v>
      </c>
      <c r="AH1405" s="288" t="str">
        <f>'1.  LRAMVA Summary'!$G$54</f>
        <v>kW</v>
      </c>
      <c r="AI1405" s="288" t="str">
        <f>'1.  LRAMVA Summary'!$H$54</f>
        <v>kW</v>
      </c>
      <c r="AJ1405" s="288" t="str">
        <f>'1.  LRAMVA Summary'!$I$54</f>
        <v>kW</v>
      </c>
      <c r="AK1405" s="288" t="str">
        <f>'1.  LRAMVA Summary'!$J$54</f>
        <v>kW</v>
      </c>
      <c r="AL1405" s="288" t="str">
        <f>'1.  LRAMVA Summary'!$K$54</f>
        <v>kWh</v>
      </c>
      <c r="AM1405" s="288">
        <f>'1.  LRAMVA Summary'!$L$54</f>
        <v>0</v>
      </c>
      <c r="AN1405" s="288">
        <f>'1.  LRAMVA Summary'!$M$54</f>
        <v>0</v>
      </c>
      <c r="AO1405" s="288">
        <f>'1.  LRAMVA Summary'!$N$54</f>
        <v>0</v>
      </c>
      <c r="AP1405" s="288">
        <f>'1.  LRAMVA Summary'!$O$54</f>
        <v>0</v>
      </c>
      <c r="AQ1405" s="288">
        <f>'1.  LRAMVA Summary'!$P$54</f>
        <v>0</v>
      </c>
      <c r="AR1405" s="288">
        <f>'1.  LRAMVA Summary'!$Q$54</f>
        <v>0</v>
      </c>
      <c r="AS1405" s="289"/>
    </row>
    <row r="1406" spans="1:45" ht="15" hidden="1" customHeight="1" outlineLevel="1">
      <c r="A1406" s="521"/>
      <c r="B1406" s="493" t="s">
        <v>493</v>
      </c>
      <c r="C1406" s="286"/>
      <c r="D1406" s="286"/>
      <c r="E1406" s="286"/>
      <c r="F1406" s="286"/>
      <c r="G1406" s="286"/>
      <c r="H1406" s="286"/>
      <c r="I1406" s="286"/>
      <c r="J1406" s="286"/>
      <c r="K1406" s="286"/>
      <c r="L1406" s="286"/>
      <c r="M1406" s="286"/>
      <c r="N1406" s="286"/>
      <c r="O1406" s="286"/>
      <c r="P1406" s="286"/>
      <c r="Q1406" s="287"/>
      <c r="R1406" s="286"/>
      <c r="S1406" s="286"/>
      <c r="T1406" s="286"/>
      <c r="U1406" s="286"/>
      <c r="V1406" s="286"/>
      <c r="W1406" s="286"/>
      <c r="X1406" s="286"/>
      <c r="Y1406" s="286"/>
      <c r="Z1406" s="286"/>
      <c r="AA1406" s="286"/>
      <c r="AB1406" s="286"/>
      <c r="AC1406" s="286"/>
      <c r="AD1406" s="286"/>
      <c r="AE1406" s="288"/>
      <c r="AF1406" s="288"/>
      <c r="AG1406" s="288"/>
      <c r="AH1406" s="288"/>
      <c r="AI1406" s="288"/>
      <c r="AJ1406" s="288"/>
      <c r="AK1406" s="288"/>
      <c r="AL1406" s="288"/>
      <c r="AM1406" s="288"/>
      <c r="AN1406" s="288"/>
      <c r="AO1406" s="288"/>
      <c r="AP1406" s="288"/>
      <c r="AQ1406" s="288"/>
      <c r="AR1406" s="288"/>
      <c r="AS1406" s="289"/>
    </row>
    <row r="1407" spans="1:45" ht="15" hidden="1" customHeight="1" outlineLevel="1">
      <c r="A1407" s="521">
        <v>1</v>
      </c>
      <c r="B1407" s="424" t="s">
        <v>95</v>
      </c>
      <c r="C1407" s="288" t="s">
        <v>25</v>
      </c>
      <c r="D1407" s="292"/>
      <c r="E1407" s="292"/>
      <c r="F1407" s="292"/>
      <c r="G1407" s="292"/>
      <c r="H1407" s="292"/>
      <c r="I1407" s="292"/>
      <c r="J1407" s="292"/>
      <c r="K1407" s="292"/>
      <c r="L1407" s="292"/>
      <c r="M1407" s="292"/>
      <c r="N1407" s="292"/>
      <c r="O1407" s="292"/>
      <c r="P1407" s="292"/>
      <c r="Q1407" s="288"/>
      <c r="R1407" s="292"/>
      <c r="S1407" s="292"/>
      <c r="T1407" s="292"/>
      <c r="U1407" s="292"/>
      <c r="V1407" s="292"/>
      <c r="W1407" s="292"/>
      <c r="X1407" s="292"/>
      <c r="Y1407" s="292"/>
      <c r="Z1407" s="292"/>
      <c r="AA1407" s="292"/>
      <c r="AB1407" s="292"/>
      <c r="AC1407" s="292"/>
      <c r="AD1407" s="292"/>
      <c r="AE1407" s="411"/>
      <c r="AF1407" s="411"/>
      <c r="AG1407" s="411"/>
      <c r="AH1407" s="411"/>
      <c r="AI1407" s="411"/>
      <c r="AJ1407" s="411"/>
      <c r="AK1407" s="411"/>
      <c r="AL1407" s="406"/>
      <c r="AM1407" s="406"/>
      <c r="AN1407" s="406"/>
      <c r="AO1407" s="406"/>
      <c r="AP1407" s="406"/>
      <c r="AQ1407" s="406"/>
      <c r="AR1407" s="406"/>
      <c r="AS1407" s="293">
        <f>SUM(AE1407:AR1407)</f>
        <v>0</v>
      </c>
    </row>
    <row r="1408" spans="1:45" ht="15" hidden="1" customHeight="1" outlineLevel="1">
      <c r="A1408" s="521"/>
      <c r="B1408" s="291" t="s">
        <v>744</v>
      </c>
      <c r="C1408" s="288" t="s">
        <v>163</v>
      </c>
      <c r="D1408" s="292"/>
      <c r="E1408" s="292"/>
      <c r="F1408" s="292"/>
      <c r="G1408" s="292"/>
      <c r="H1408" s="292"/>
      <c r="I1408" s="292"/>
      <c r="J1408" s="292"/>
      <c r="K1408" s="292"/>
      <c r="L1408" s="292"/>
      <c r="M1408" s="292"/>
      <c r="N1408" s="292"/>
      <c r="O1408" s="292"/>
      <c r="P1408" s="292"/>
      <c r="Q1408" s="464"/>
      <c r="R1408" s="292"/>
      <c r="S1408" s="292"/>
      <c r="T1408" s="292"/>
      <c r="U1408" s="292"/>
      <c r="V1408" s="292"/>
      <c r="W1408" s="292"/>
      <c r="X1408" s="292"/>
      <c r="Y1408" s="292"/>
      <c r="Z1408" s="292"/>
      <c r="AA1408" s="292"/>
      <c r="AB1408" s="292"/>
      <c r="AC1408" s="292"/>
      <c r="AD1408" s="292"/>
      <c r="AE1408" s="407">
        <f>AE1407</f>
        <v>0</v>
      </c>
      <c r="AF1408" s="407">
        <f t="shared" ref="AF1408:AR1408" si="3562">AF1407</f>
        <v>0</v>
      </c>
      <c r="AG1408" s="407">
        <f t="shared" si="3562"/>
        <v>0</v>
      </c>
      <c r="AH1408" s="407">
        <f t="shared" si="3562"/>
        <v>0</v>
      </c>
      <c r="AI1408" s="407">
        <f t="shared" si="3562"/>
        <v>0</v>
      </c>
      <c r="AJ1408" s="407">
        <f t="shared" si="3562"/>
        <v>0</v>
      </c>
      <c r="AK1408" s="407">
        <f t="shared" si="3562"/>
        <v>0</v>
      </c>
      <c r="AL1408" s="407">
        <f t="shared" si="3562"/>
        <v>0</v>
      </c>
      <c r="AM1408" s="407">
        <f t="shared" si="3562"/>
        <v>0</v>
      </c>
      <c r="AN1408" s="407">
        <f t="shared" si="3562"/>
        <v>0</v>
      </c>
      <c r="AO1408" s="407">
        <f t="shared" si="3562"/>
        <v>0</v>
      </c>
      <c r="AP1408" s="407">
        <f t="shared" si="3562"/>
        <v>0</v>
      </c>
      <c r="AQ1408" s="407">
        <f t="shared" si="3562"/>
        <v>0</v>
      </c>
      <c r="AR1408" s="407">
        <f t="shared" si="3562"/>
        <v>0</v>
      </c>
      <c r="AS1408" s="294"/>
    </row>
    <row r="1409" spans="1:45" ht="15" hidden="1" customHeight="1" outlineLevel="1">
      <c r="A1409" s="521"/>
      <c r="B1409" s="295"/>
      <c r="C1409" s="296"/>
      <c r="D1409" s="296"/>
      <c r="E1409" s="296"/>
      <c r="F1409" s="296"/>
      <c r="G1409" s="296"/>
      <c r="H1409" s="296"/>
      <c r="I1409" s="296"/>
      <c r="J1409" s="747"/>
      <c r="K1409" s="296"/>
      <c r="L1409" s="296"/>
      <c r="M1409" s="296"/>
      <c r="N1409" s="296"/>
      <c r="O1409" s="296"/>
      <c r="P1409" s="296"/>
      <c r="Q1409" s="297"/>
      <c r="R1409" s="296"/>
      <c r="S1409" s="296"/>
      <c r="T1409" s="296"/>
      <c r="U1409" s="296"/>
      <c r="V1409" s="296"/>
      <c r="W1409" s="296"/>
      <c r="X1409" s="296"/>
      <c r="Y1409" s="296"/>
      <c r="Z1409" s="296"/>
      <c r="AA1409" s="296"/>
      <c r="AB1409" s="296"/>
      <c r="AC1409" s="296"/>
      <c r="AD1409" s="296"/>
      <c r="AE1409" s="408"/>
      <c r="AF1409" s="409"/>
      <c r="AG1409" s="409"/>
      <c r="AH1409" s="409"/>
      <c r="AI1409" s="409"/>
      <c r="AJ1409" s="409"/>
      <c r="AK1409" s="409"/>
      <c r="AL1409" s="409"/>
      <c r="AM1409" s="409"/>
      <c r="AN1409" s="409"/>
      <c r="AO1409" s="409"/>
      <c r="AP1409" s="409"/>
      <c r="AQ1409" s="409"/>
      <c r="AR1409" s="409"/>
      <c r="AS1409" s="299"/>
    </row>
    <row r="1410" spans="1:45" ht="15" hidden="1" customHeight="1" outlineLevel="1">
      <c r="A1410" s="521">
        <v>2</v>
      </c>
      <c r="B1410" s="424" t="s">
        <v>96</v>
      </c>
      <c r="C1410" s="288" t="s">
        <v>25</v>
      </c>
      <c r="D1410" s="292"/>
      <c r="E1410" s="292"/>
      <c r="F1410" s="292"/>
      <c r="G1410" s="292"/>
      <c r="H1410" s="292"/>
      <c r="I1410" s="292"/>
      <c r="J1410" s="292"/>
      <c r="K1410" s="292"/>
      <c r="L1410" s="292"/>
      <c r="M1410" s="292"/>
      <c r="N1410" s="292"/>
      <c r="O1410" s="292"/>
      <c r="P1410" s="292"/>
      <c r="Q1410" s="288"/>
      <c r="R1410" s="292"/>
      <c r="S1410" s="292"/>
      <c r="T1410" s="292"/>
      <c r="U1410" s="292"/>
      <c r="V1410" s="292"/>
      <c r="W1410" s="292"/>
      <c r="X1410" s="292"/>
      <c r="Y1410" s="292"/>
      <c r="Z1410" s="292"/>
      <c r="AA1410" s="292"/>
      <c r="AB1410" s="292"/>
      <c r="AC1410" s="292"/>
      <c r="AD1410" s="292"/>
      <c r="AE1410" s="411"/>
      <c r="AF1410" s="411"/>
      <c r="AG1410" s="411"/>
      <c r="AH1410" s="411"/>
      <c r="AI1410" s="411"/>
      <c r="AJ1410" s="411"/>
      <c r="AK1410" s="411"/>
      <c r="AL1410" s="406"/>
      <c r="AM1410" s="406"/>
      <c r="AN1410" s="406"/>
      <c r="AO1410" s="406"/>
      <c r="AP1410" s="406"/>
      <c r="AQ1410" s="406"/>
      <c r="AR1410" s="406"/>
      <c r="AS1410" s="293">
        <f>SUM(AE1410:AR1410)</f>
        <v>0</v>
      </c>
    </row>
    <row r="1411" spans="1:45" ht="15" hidden="1" customHeight="1" outlineLevel="1">
      <c r="A1411" s="521"/>
      <c r="B1411" s="291" t="s">
        <v>744</v>
      </c>
      <c r="C1411" s="288" t="s">
        <v>163</v>
      </c>
      <c r="D1411" s="292"/>
      <c r="E1411" s="292"/>
      <c r="F1411" s="292"/>
      <c r="G1411" s="292"/>
      <c r="H1411" s="292"/>
      <c r="I1411" s="292"/>
      <c r="J1411" s="292"/>
      <c r="K1411" s="292"/>
      <c r="L1411" s="292"/>
      <c r="M1411" s="292"/>
      <c r="N1411" s="292"/>
      <c r="O1411" s="292"/>
      <c r="P1411" s="292"/>
      <c r="Q1411" s="464"/>
      <c r="R1411" s="292"/>
      <c r="S1411" s="292"/>
      <c r="T1411" s="292"/>
      <c r="U1411" s="292"/>
      <c r="V1411" s="292"/>
      <c r="W1411" s="292"/>
      <c r="X1411" s="292"/>
      <c r="Y1411" s="292"/>
      <c r="Z1411" s="292"/>
      <c r="AA1411" s="292"/>
      <c r="AB1411" s="292"/>
      <c r="AC1411" s="292"/>
      <c r="AD1411" s="292"/>
      <c r="AE1411" s="407">
        <f>AE1410</f>
        <v>0</v>
      </c>
      <c r="AF1411" s="407">
        <f t="shared" ref="AF1411:AR1411" si="3563">AF1410</f>
        <v>0</v>
      </c>
      <c r="AG1411" s="407">
        <f t="shared" si="3563"/>
        <v>0</v>
      </c>
      <c r="AH1411" s="407">
        <f t="shared" si="3563"/>
        <v>0</v>
      </c>
      <c r="AI1411" s="407">
        <f t="shared" si="3563"/>
        <v>0</v>
      </c>
      <c r="AJ1411" s="407">
        <f t="shared" si="3563"/>
        <v>0</v>
      </c>
      <c r="AK1411" s="407">
        <f t="shared" si="3563"/>
        <v>0</v>
      </c>
      <c r="AL1411" s="407">
        <f t="shared" si="3563"/>
        <v>0</v>
      </c>
      <c r="AM1411" s="407">
        <f t="shared" si="3563"/>
        <v>0</v>
      </c>
      <c r="AN1411" s="407">
        <f t="shared" si="3563"/>
        <v>0</v>
      </c>
      <c r="AO1411" s="407">
        <f t="shared" si="3563"/>
        <v>0</v>
      </c>
      <c r="AP1411" s="407">
        <f t="shared" si="3563"/>
        <v>0</v>
      </c>
      <c r="AQ1411" s="407">
        <f t="shared" si="3563"/>
        <v>0</v>
      </c>
      <c r="AR1411" s="407">
        <f t="shared" si="3563"/>
        <v>0</v>
      </c>
      <c r="AS1411" s="294"/>
    </row>
    <row r="1412" spans="1:45" ht="15" hidden="1" customHeight="1" outlineLevel="1">
      <c r="A1412" s="521"/>
      <c r="B1412" s="295"/>
      <c r="C1412" s="296"/>
      <c r="D1412" s="301"/>
      <c r="E1412" s="301"/>
      <c r="F1412" s="301"/>
      <c r="G1412" s="301"/>
      <c r="H1412" s="301"/>
      <c r="I1412" s="301"/>
      <c r="J1412" s="301"/>
      <c r="K1412" s="301"/>
      <c r="L1412" s="301"/>
      <c r="M1412" s="301"/>
      <c r="N1412" s="301"/>
      <c r="O1412" s="301"/>
      <c r="P1412" s="301"/>
      <c r="Q1412" s="297"/>
      <c r="R1412" s="301"/>
      <c r="S1412" s="301"/>
      <c r="T1412" s="301"/>
      <c r="U1412" s="301"/>
      <c r="V1412" s="301"/>
      <c r="W1412" s="301"/>
      <c r="X1412" s="301"/>
      <c r="Y1412" s="301"/>
      <c r="Z1412" s="301"/>
      <c r="AA1412" s="301"/>
      <c r="AB1412" s="301"/>
      <c r="AC1412" s="301"/>
      <c r="AD1412" s="301"/>
      <c r="AE1412" s="408"/>
      <c r="AF1412" s="409"/>
      <c r="AG1412" s="409"/>
      <c r="AH1412" s="409"/>
      <c r="AI1412" s="409"/>
      <c r="AJ1412" s="409"/>
      <c r="AK1412" s="409"/>
      <c r="AL1412" s="409"/>
      <c r="AM1412" s="409"/>
      <c r="AN1412" s="409"/>
      <c r="AO1412" s="409"/>
      <c r="AP1412" s="409"/>
      <c r="AQ1412" s="409"/>
      <c r="AR1412" s="409"/>
      <c r="AS1412" s="299"/>
    </row>
    <row r="1413" spans="1:45" ht="15" hidden="1" customHeight="1" outlineLevel="1">
      <c r="A1413" s="521">
        <v>3</v>
      </c>
      <c r="B1413" s="424" t="s">
        <v>97</v>
      </c>
      <c r="C1413" s="288" t="s">
        <v>25</v>
      </c>
      <c r="D1413" s="292"/>
      <c r="E1413" s="292"/>
      <c r="F1413" s="292"/>
      <c r="G1413" s="292"/>
      <c r="H1413" s="292"/>
      <c r="I1413" s="292"/>
      <c r="J1413" s="292"/>
      <c r="K1413" s="292"/>
      <c r="L1413" s="292"/>
      <c r="M1413" s="292"/>
      <c r="N1413" s="292"/>
      <c r="O1413" s="292"/>
      <c r="P1413" s="292"/>
      <c r="Q1413" s="288"/>
      <c r="R1413" s="292"/>
      <c r="S1413" s="292"/>
      <c r="T1413" s="292"/>
      <c r="U1413" s="292"/>
      <c r="V1413" s="292"/>
      <c r="W1413" s="292"/>
      <c r="X1413" s="292"/>
      <c r="Y1413" s="292"/>
      <c r="Z1413" s="292"/>
      <c r="AA1413" s="292"/>
      <c r="AB1413" s="292"/>
      <c r="AC1413" s="292"/>
      <c r="AD1413" s="292"/>
      <c r="AE1413" s="411"/>
      <c r="AF1413" s="411"/>
      <c r="AG1413" s="411"/>
      <c r="AH1413" s="411"/>
      <c r="AI1413" s="411"/>
      <c r="AJ1413" s="411"/>
      <c r="AK1413" s="411"/>
      <c r="AL1413" s="406"/>
      <c r="AM1413" s="406"/>
      <c r="AN1413" s="406"/>
      <c r="AO1413" s="406"/>
      <c r="AP1413" s="406"/>
      <c r="AQ1413" s="406"/>
      <c r="AR1413" s="406"/>
      <c r="AS1413" s="293">
        <f>SUM(AE1413:AR1413)</f>
        <v>0</v>
      </c>
    </row>
    <row r="1414" spans="1:45" ht="15" hidden="1" customHeight="1" outlineLevel="1">
      <c r="A1414" s="521"/>
      <c r="B1414" s="291" t="s">
        <v>744</v>
      </c>
      <c r="C1414" s="288" t="s">
        <v>163</v>
      </c>
      <c r="D1414" s="292"/>
      <c r="E1414" s="292"/>
      <c r="F1414" s="292"/>
      <c r="G1414" s="292"/>
      <c r="H1414" s="292"/>
      <c r="I1414" s="292"/>
      <c r="J1414" s="292"/>
      <c r="K1414" s="292"/>
      <c r="L1414" s="292"/>
      <c r="M1414" s="292"/>
      <c r="N1414" s="292"/>
      <c r="O1414" s="292"/>
      <c r="P1414" s="292"/>
      <c r="Q1414" s="464"/>
      <c r="R1414" s="292"/>
      <c r="S1414" s="292"/>
      <c r="T1414" s="292"/>
      <c r="U1414" s="292"/>
      <c r="V1414" s="292"/>
      <c r="W1414" s="292"/>
      <c r="X1414" s="292"/>
      <c r="Y1414" s="292"/>
      <c r="Z1414" s="292"/>
      <c r="AA1414" s="292"/>
      <c r="AB1414" s="292"/>
      <c r="AC1414" s="292"/>
      <c r="AD1414" s="292"/>
      <c r="AE1414" s="407">
        <f>AE1413</f>
        <v>0</v>
      </c>
      <c r="AF1414" s="407">
        <f t="shared" ref="AF1414:AR1414" si="3564">AF1413</f>
        <v>0</v>
      </c>
      <c r="AG1414" s="407">
        <f t="shared" si="3564"/>
        <v>0</v>
      </c>
      <c r="AH1414" s="407">
        <f t="shared" si="3564"/>
        <v>0</v>
      </c>
      <c r="AI1414" s="407">
        <f t="shared" si="3564"/>
        <v>0</v>
      </c>
      <c r="AJ1414" s="407">
        <f t="shared" si="3564"/>
        <v>0</v>
      </c>
      <c r="AK1414" s="407">
        <f t="shared" si="3564"/>
        <v>0</v>
      </c>
      <c r="AL1414" s="407">
        <f t="shared" si="3564"/>
        <v>0</v>
      </c>
      <c r="AM1414" s="407">
        <f t="shared" si="3564"/>
        <v>0</v>
      </c>
      <c r="AN1414" s="407">
        <f t="shared" si="3564"/>
        <v>0</v>
      </c>
      <c r="AO1414" s="407">
        <f t="shared" si="3564"/>
        <v>0</v>
      </c>
      <c r="AP1414" s="407">
        <f t="shared" si="3564"/>
        <v>0</v>
      </c>
      <c r="AQ1414" s="407">
        <f t="shared" si="3564"/>
        <v>0</v>
      </c>
      <c r="AR1414" s="407">
        <f t="shared" si="3564"/>
        <v>0</v>
      </c>
      <c r="AS1414" s="294"/>
    </row>
    <row r="1415" spans="1:45" ht="15" hidden="1" customHeight="1" outlineLevel="1">
      <c r="A1415" s="521"/>
      <c r="B1415" s="291"/>
      <c r="C1415" s="302"/>
      <c r="D1415" s="288"/>
      <c r="E1415" s="288"/>
      <c r="F1415" s="288"/>
      <c r="G1415" s="288"/>
      <c r="H1415" s="288"/>
      <c r="I1415" s="288"/>
      <c r="J1415" s="288"/>
      <c r="K1415" s="288"/>
      <c r="L1415" s="288"/>
      <c r="M1415" s="288"/>
      <c r="N1415" s="288"/>
      <c r="O1415" s="288"/>
      <c r="P1415" s="288"/>
      <c r="Q1415" s="288"/>
      <c r="R1415" s="288"/>
      <c r="S1415" s="288"/>
      <c r="T1415" s="288"/>
      <c r="U1415" s="288"/>
      <c r="V1415" s="288"/>
      <c r="W1415" s="288"/>
      <c r="X1415" s="288"/>
      <c r="Y1415" s="288"/>
      <c r="Z1415" s="288"/>
      <c r="AA1415" s="288"/>
      <c r="AB1415" s="288"/>
      <c r="AC1415" s="288"/>
      <c r="AD1415" s="288"/>
      <c r="AE1415" s="408"/>
      <c r="AF1415" s="408"/>
      <c r="AG1415" s="408"/>
      <c r="AH1415" s="408"/>
      <c r="AI1415" s="408"/>
      <c r="AJ1415" s="408"/>
      <c r="AK1415" s="408"/>
      <c r="AL1415" s="408"/>
      <c r="AM1415" s="408"/>
      <c r="AN1415" s="408"/>
      <c r="AO1415" s="408"/>
      <c r="AP1415" s="408"/>
      <c r="AQ1415" s="408"/>
      <c r="AR1415" s="408"/>
      <c r="AS1415" s="303"/>
    </row>
    <row r="1416" spans="1:45" ht="15" hidden="1" customHeight="1" outlineLevel="1">
      <c r="A1416" s="521">
        <v>4</v>
      </c>
      <c r="B1416" s="509" t="s">
        <v>655</v>
      </c>
      <c r="C1416" s="288" t="s">
        <v>25</v>
      </c>
      <c r="D1416" s="292"/>
      <c r="E1416" s="292"/>
      <c r="F1416" s="292"/>
      <c r="G1416" s="292"/>
      <c r="H1416" s="292"/>
      <c r="I1416" s="292"/>
      <c r="J1416" s="292"/>
      <c r="K1416" s="292"/>
      <c r="L1416" s="292"/>
      <c r="M1416" s="292"/>
      <c r="N1416" s="292"/>
      <c r="O1416" s="292"/>
      <c r="P1416" s="292"/>
      <c r="Q1416" s="288"/>
      <c r="R1416" s="292"/>
      <c r="S1416" s="292"/>
      <c r="T1416" s="292"/>
      <c r="U1416" s="292"/>
      <c r="V1416" s="292"/>
      <c r="W1416" s="292"/>
      <c r="X1416" s="292"/>
      <c r="Y1416" s="292"/>
      <c r="Z1416" s="292"/>
      <c r="AA1416" s="292"/>
      <c r="AB1416" s="292"/>
      <c r="AC1416" s="292"/>
      <c r="AD1416" s="292"/>
      <c r="AE1416" s="411"/>
      <c r="AF1416" s="411"/>
      <c r="AG1416" s="411"/>
      <c r="AH1416" s="411"/>
      <c r="AI1416" s="411"/>
      <c r="AJ1416" s="411"/>
      <c r="AK1416" s="411"/>
      <c r="AL1416" s="406"/>
      <c r="AM1416" s="406"/>
      <c r="AN1416" s="406"/>
      <c r="AO1416" s="406"/>
      <c r="AP1416" s="406"/>
      <c r="AQ1416" s="406"/>
      <c r="AR1416" s="406"/>
      <c r="AS1416" s="293">
        <f>SUM(AE1416:AR1416)</f>
        <v>0</v>
      </c>
    </row>
    <row r="1417" spans="1:45" ht="15" hidden="1" customHeight="1" outlineLevel="1">
      <c r="A1417" s="521"/>
      <c r="B1417" s="291" t="s">
        <v>744</v>
      </c>
      <c r="C1417" s="288" t="s">
        <v>163</v>
      </c>
      <c r="D1417" s="292"/>
      <c r="E1417" s="292"/>
      <c r="F1417" s="292"/>
      <c r="G1417" s="292"/>
      <c r="H1417" s="292"/>
      <c r="I1417" s="292"/>
      <c r="J1417" s="292"/>
      <c r="K1417" s="292"/>
      <c r="L1417" s="292"/>
      <c r="M1417" s="292"/>
      <c r="N1417" s="292"/>
      <c r="O1417" s="292"/>
      <c r="P1417" s="292"/>
      <c r="Q1417" s="464"/>
      <c r="R1417" s="292"/>
      <c r="S1417" s="292"/>
      <c r="T1417" s="292"/>
      <c r="U1417" s="292"/>
      <c r="V1417" s="292"/>
      <c r="W1417" s="292"/>
      <c r="X1417" s="292"/>
      <c r="Y1417" s="292"/>
      <c r="Z1417" s="292"/>
      <c r="AA1417" s="292"/>
      <c r="AB1417" s="292"/>
      <c r="AC1417" s="292"/>
      <c r="AD1417" s="292"/>
      <c r="AE1417" s="407">
        <f>AE1416</f>
        <v>0</v>
      </c>
      <c r="AF1417" s="407">
        <f t="shared" ref="AF1417:AR1417" si="3565">AF1416</f>
        <v>0</v>
      </c>
      <c r="AG1417" s="407">
        <f t="shared" si="3565"/>
        <v>0</v>
      </c>
      <c r="AH1417" s="407">
        <f t="shared" si="3565"/>
        <v>0</v>
      </c>
      <c r="AI1417" s="407">
        <f t="shared" si="3565"/>
        <v>0</v>
      </c>
      <c r="AJ1417" s="407">
        <f t="shared" si="3565"/>
        <v>0</v>
      </c>
      <c r="AK1417" s="407">
        <f t="shared" si="3565"/>
        <v>0</v>
      </c>
      <c r="AL1417" s="407">
        <f t="shared" si="3565"/>
        <v>0</v>
      </c>
      <c r="AM1417" s="407">
        <f t="shared" si="3565"/>
        <v>0</v>
      </c>
      <c r="AN1417" s="407">
        <f t="shared" si="3565"/>
        <v>0</v>
      </c>
      <c r="AO1417" s="407">
        <f t="shared" si="3565"/>
        <v>0</v>
      </c>
      <c r="AP1417" s="407">
        <f t="shared" si="3565"/>
        <v>0</v>
      </c>
      <c r="AQ1417" s="407">
        <f t="shared" si="3565"/>
        <v>0</v>
      </c>
      <c r="AR1417" s="407">
        <f t="shared" si="3565"/>
        <v>0</v>
      </c>
      <c r="AS1417" s="294"/>
    </row>
    <row r="1418" spans="1:45" ht="15" hidden="1" customHeight="1" outlineLevel="1">
      <c r="A1418" s="521"/>
      <c r="B1418" s="291"/>
      <c r="C1418" s="302"/>
      <c r="D1418" s="301"/>
      <c r="E1418" s="301"/>
      <c r="F1418" s="301"/>
      <c r="G1418" s="301"/>
      <c r="H1418" s="301"/>
      <c r="I1418" s="301"/>
      <c r="J1418" s="301"/>
      <c r="K1418" s="301"/>
      <c r="L1418" s="301"/>
      <c r="M1418" s="301"/>
      <c r="N1418" s="301"/>
      <c r="O1418" s="301"/>
      <c r="P1418" s="301"/>
      <c r="Q1418" s="288"/>
      <c r="R1418" s="301"/>
      <c r="S1418" s="301"/>
      <c r="T1418" s="301"/>
      <c r="U1418" s="301"/>
      <c r="V1418" s="301"/>
      <c r="W1418" s="301"/>
      <c r="X1418" s="301"/>
      <c r="Y1418" s="301"/>
      <c r="Z1418" s="301"/>
      <c r="AA1418" s="301"/>
      <c r="AB1418" s="301"/>
      <c r="AC1418" s="301"/>
      <c r="AD1418" s="301"/>
      <c r="AE1418" s="408"/>
      <c r="AF1418" s="408"/>
      <c r="AG1418" s="408"/>
      <c r="AH1418" s="408"/>
      <c r="AI1418" s="408"/>
      <c r="AJ1418" s="408"/>
      <c r="AK1418" s="408"/>
      <c r="AL1418" s="408"/>
      <c r="AM1418" s="408"/>
      <c r="AN1418" s="408"/>
      <c r="AO1418" s="408"/>
      <c r="AP1418" s="408"/>
      <c r="AQ1418" s="408"/>
      <c r="AR1418" s="408"/>
      <c r="AS1418" s="303"/>
    </row>
    <row r="1419" spans="1:45" ht="15" hidden="1" customHeight="1" outlineLevel="1">
      <c r="A1419" s="521">
        <v>5</v>
      </c>
      <c r="B1419" s="424" t="s">
        <v>98</v>
      </c>
      <c r="C1419" s="288" t="s">
        <v>25</v>
      </c>
      <c r="D1419" s="292"/>
      <c r="E1419" s="292"/>
      <c r="F1419" s="292"/>
      <c r="G1419" s="292"/>
      <c r="H1419" s="292"/>
      <c r="I1419" s="292"/>
      <c r="J1419" s="292"/>
      <c r="K1419" s="292"/>
      <c r="L1419" s="292"/>
      <c r="M1419" s="292"/>
      <c r="N1419" s="292"/>
      <c r="O1419" s="292"/>
      <c r="P1419" s="292"/>
      <c r="Q1419" s="288"/>
      <c r="R1419" s="292"/>
      <c r="S1419" s="292"/>
      <c r="T1419" s="292"/>
      <c r="U1419" s="292"/>
      <c r="V1419" s="292"/>
      <c r="W1419" s="292"/>
      <c r="X1419" s="292"/>
      <c r="Y1419" s="292"/>
      <c r="Z1419" s="292"/>
      <c r="AA1419" s="292"/>
      <c r="AB1419" s="292"/>
      <c r="AC1419" s="292"/>
      <c r="AD1419" s="292"/>
      <c r="AE1419" s="411"/>
      <c r="AF1419" s="411"/>
      <c r="AG1419" s="411"/>
      <c r="AH1419" s="411"/>
      <c r="AI1419" s="411"/>
      <c r="AJ1419" s="411"/>
      <c r="AK1419" s="411"/>
      <c r="AL1419" s="406"/>
      <c r="AM1419" s="406"/>
      <c r="AN1419" s="406"/>
      <c r="AO1419" s="406"/>
      <c r="AP1419" s="406"/>
      <c r="AQ1419" s="406"/>
      <c r="AR1419" s="406"/>
      <c r="AS1419" s="293">
        <f>SUM(AE1419:AR1419)</f>
        <v>0</v>
      </c>
    </row>
    <row r="1420" spans="1:45" ht="15" hidden="1" customHeight="1" outlineLevel="1">
      <c r="A1420" s="521"/>
      <c r="B1420" s="291" t="s">
        <v>744</v>
      </c>
      <c r="C1420" s="288" t="s">
        <v>163</v>
      </c>
      <c r="D1420" s="292"/>
      <c r="E1420" s="292"/>
      <c r="F1420" s="292"/>
      <c r="G1420" s="292"/>
      <c r="H1420" s="292"/>
      <c r="I1420" s="292"/>
      <c r="J1420" s="292"/>
      <c r="K1420" s="292"/>
      <c r="L1420" s="292"/>
      <c r="M1420" s="292"/>
      <c r="N1420" s="292"/>
      <c r="O1420" s="292"/>
      <c r="P1420" s="292"/>
      <c r="Q1420" s="464"/>
      <c r="R1420" s="292"/>
      <c r="S1420" s="292"/>
      <c r="T1420" s="292"/>
      <c r="U1420" s="292"/>
      <c r="V1420" s="292"/>
      <c r="W1420" s="292"/>
      <c r="X1420" s="292"/>
      <c r="Y1420" s="292"/>
      <c r="Z1420" s="292"/>
      <c r="AA1420" s="292"/>
      <c r="AB1420" s="292"/>
      <c r="AC1420" s="292"/>
      <c r="AD1420" s="292"/>
      <c r="AE1420" s="407">
        <f>AE1419</f>
        <v>0</v>
      </c>
      <c r="AF1420" s="407">
        <f t="shared" ref="AF1420:AR1420" si="3566">AF1419</f>
        <v>0</v>
      </c>
      <c r="AG1420" s="407">
        <f t="shared" si="3566"/>
        <v>0</v>
      </c>
      <c r="AH1420" s="407">
        <f t="shared" si="3566"/>
        <v>0</v>
      </c>
      <c r="AI1420" s="407">
        <f t="shared" si="3566"/>
        <v>0</v>
      </c>
      <c r="AJ1420" s="407">
        <f t="shared" si="3566"/>
        <v>0</v>
      </c>
      <c r="AK1420" s="407">
        <f t="shared" si="3566"/>
        <v>0</v>
      </c>
      <c r="AL1420" s="407">
        <f t="shared" si="3566"/>
        <v>0</v>
      </c>
      <c r="AM1420" s="407">
        <f t="shared" si="3566"/>
        <v>0</v>
      </c>
      <c r="AN1420" s="407">
        <f t="shared" si="3566"/>
        <v>0</v>
      </c>
      <c r="AO1420" s="407">
        <f t="shared" si="3566"/>
        <v>0</v>
      </c>
      <c r="AP1420" s="407">
        <f t="shared" si="3566"/>
        <v>0</v>
      </c>
      <c r="AQ1420" s="407">
        <f t="shared" si="3566"/>
        <v>0</v>
      </c>
      <c r="AR1420" s="407">
        <f t="shared" si="3566"/>
        <v>0</v>
      </c>
      <c r="AS1420" s="294"/>
    </row>
    <row r="1421" spans="1:45" ht="15" hidden="1" customHeight="1" outlineLevel="1">
      <c r="A1421" s="521"/>
      <c r="B1421" s="291"/>
      <c r="C1421" s="288"/>
      <c r="D1421" s="288"/>
      <c r="E1421" s="288"/>
      <c r="F1421" s="288"/>
      <c r="G1421" s="288"/>
      <c r="H1421" s="288"/>
      <c r="I1421" s="288"/>
      <c r="J1421" s="288"/>
      <c r="K1421" s="288"/>
      <c r="L1421" s="288"/>
      <c r="M1421" s="288"/>
      <c r="N1421" s="288"/>
      <c r="O1421" s="288"/>
      <c r="P1421" s="288"/>
      <c r="Q1421" s="288"/>
      <c r="R1421" s="288"/>
      <c r="S1421" s="288"/>
      <c r="T1421" s="288"/>
      <c r="U1421" s="288"/>
      <c r="V1421" s="288"/>
      <c r="W1421" s="288"/>
      <c r="X1421" s="288"/>
      <c r="Y1421" s="288"/>
      <c r="Z1421" s="288"/>
      <c r="AA1421" s="288"/>
      <c r="AB1421" s="288"/>
      <c r="AC1421" s="288"/>
      <c r="AD1421" s="288"/>
      <c r="AE1421" s="418"/>
      <c r="AF1421" s="419"/>
      <c r="AG1421" s="419"/>
      <c r="AH1421" s="419"/>
      <c r="AI1421" s="419"/>
      <c r="AJ1421" s="419"/>
      <c r="AK1421" s="419"/>
      <c r="AL1421" s="419"/>
      <c r="AM1421" s="419"/>
      <c r="AN1421" s="419"/>
      <c r="AO1421" s="419"/>
      <c r="AP1421" s="419"/>
      <c r="AQ1421" s="419"/>
      <c r="AR1421" s="419"/>
      <c r="AS1421" s="294"/>
    </row>
    <row r="1422" spans="1:45" ht="15.5" hidden="1" outlineLevel="1">
      <c r="A1422" s="521"/>
      <c r="B1422" s="316" t="s">
        <v>494</v>
      </c>
      <c r="C1422" s="286"/>
      <c r="D1422" s="286"/>
      <c r="E1422" s="286"/>
      <c r="F1422" s="286"/>
      <c r="G1422" s="286"/>
      <c r="H1422" s="286"/>
      <c r="I1422" s="286"/>
      <c r="J1422" s="286"/>
      <c r="K1422" s="286"/>
      <c r="L1422" s="286"/>
      <c r="M1422" s="286"/>
      <c r="N1422" s="286"/>
      <c r="O1422" s="286"/>
      <c r="P1422" s="286"/>
      <c r="Q1422" s="287"/>
      <c r="R1422" s="286"/>
      <c r="S1422" s="286"/>
      <c r="T1422" s="286"/>
      <c r="U1422" s="286"/>
      <c r="V1422" s="286"/>
      <c r="W1422" s="286"/>
      <c r="X1422" s="286"/>
      <c r="Y1422" s="286"/>
      <c r="Z1422" s="286"/>
      <c r="AA1422" s="286"/>
      <c r="AB1422" s="286"/>
      <c r="AC1422" s="286"/>
      <c r="AD1422" s="286"/>
      <c r="AE1422" s="410"/>
      <c r="AF1422" s="410"/>
      <c r="AG1422" s="410"/>
      <c r="AH1422" s="410"/>
      <c r="AI1422" s="410"/>
      <c r="AJ1422" s="410"/>
      <c r="AK1422" s="410"/>
      <c r="AL1422" s="410"/>
      <c r="AM1422" s="410"/>
      <c r="AN1422" s="410"/>
      <c r="AO1422" s="410"/>
      <c r="AP1422" s="410"/>
      <c r="AQ1422" s="410"/>
      <c r="AR1422" s="410"/>
      <c r="AS1422" s="289"/>
    </row>
    <row r="1423" spans="1:45" ht="15" hidden="1" customHeight="1" outlineLevel="1">
      <c r="A1423" s="521">
        <v>6</v>
      </c>
      <c r="B1423" s="424" t="s">
        <v>99</v>
      </c>
      <c r="C1423" s="288" t="s">
        <v>25</v>
      </c>
      <c r="D1423" s="292"/>
      <c r="E1423" s="292"/>
      <c r="F1423" s="292"/>
      <c r="G1423" s="292"/>
      <c r="H1423" s="292"/>
      <c r="I1423" s="292"/>
      <c r="J1423" s="292"/>
      <c r="K1423" s="292"/>
      <c r="L1423" s="292"/>
      <c r="M1423" s="292"/>
      <c r="N1423" s="292"/>
      <c r="O1423" s="292"/>
      <c r="P1423" s="292"/>
      <c r="Q1423" s="292">
        <v>12</v>
      </c>
      <c r="R1423" s="292"/>
      <c r="S1423" s="292"/>
      <c r="T1423" s="292"/>
      <c r="U1423" s="292"/>
      <c r="V1423" s="292"/>
      <c r="W1423" s="292"/>
      <c r="X1423" s="292"/>
      <c r="Y1423" s="292"/>
      <c r="Z1423" s="292"/>
      <c r="AA1423" s="292"/>
      <c r="AB1423" s="292"/>
      <c r="AC1423" s="292"/>
      <c r="AD1423" s="292"/>
      <c r="AE1423" s="411"/>
      <c r="AF1423" s="411"/>
      <c r="AG1423" s="411"/>
      <c r="AH1423" s="411"/>
      <c r="AI1423" s="411"/>
      <c r="AJ1423" s="411"/>
      <c r="AK1423" s="411"/>
      <c r="AL1423" s="411"/>
      <c r="AM1423" s="411"/>
      <c r="AN1423" s="411"/>
      <c r="AO1423" s="411"/>
      <c r="AP1423" s="411"/>
      <c r="AQ1423" s="411"/>
      <c r="AR1423" s="411"/>
      <c r="AS1423" s="293">
        <f>SUM(AE1423:AR1423)</f>
        <v>0</v>
      </c>
    </row>
    <row r="1424" spans="1:45" ht="15" hidden="1" customHeight="1" outlineLevel="1">
      <c r="A1424" s="521"/>
      <c r="B1424" s="291" t="s">
        <v>744</v>
      </c>
      <c r="C1424" s="288" t="s">
        <v>163</v>
      </c>
      <c r="D1424" s="292"/>
      <c r="E1424" s="292"/>
      <c r="F1424" s="292"/>
      <c r="G1424" s="292"/>
      <c r="H1424" s="292"/>
      <c r="I1424" s="292"/>
      <c r="J1424" s="292"/>
      <c r="K1424" s="292"/>
      <c r="L1424" s="292"/>
      <c r="M1424" s="292"/>
      <c r="N1424" s="292"/>
      <c r="O1424" s="292"/>
      <c r="P1424" s="292"/>
      <c r="Q1424" s="292">
        <f>Q1423</f>
        <v>12</v>
      </c>
      <c r="R1424" s="292"/>
      <c r="S1424" s="292"/>
      <c r="T1424" s="292"/>
      <c r="U1424" s="292"/>
      <c r="V1424" s="292"/>
      <c r="W1424" s="292"/>
      <c r="X1424" s="292"/>
      <c r="Y1424" s="292"/>
      <c r="Z1424" s="292"/>
      <c r="AA1424" s="292"/>
      <c r="AB1424" s="292"/>
      <c r="AC1424" s="292"/>
      <c r="AD1424" s="292"/>
      <c r="AE1424" s="407">
        <f>AE1423</f>
        <v>0</v>
      </c>
      <c r="AF1424" s="407">
        <f t="shared" ref="AF1424:AR1424" si="3567">AF1423</f>
        <v>0</v>
      </c>
      <c r="AG1424" s="407">
        <f t="shared" si="3567"/>
        <v>0</v>
      </c>
      <c r="AH1424" s="407">
        <f t="shared" si="3567"/>
        <v>0</v>
      </c>
      <c r="AI1424" s="407">
        <f t="shared" si="3567"/>
        <v>0</v>
      </c>
      <c r="AJ1424" s="407">
        <f t="shared" si="3567"/>
        <v>0</v>
      </c>
      <c r="AK1424" s="407">
        <f t="shared" si="3567"/>
        <v>0</v>
      </c>
      <c r="AL1424" s="407">
        <f t="shared" si="3567"/>
        <v>0</v>
      </c>
      <c r="AM1424" s="407">
        <f t="shared" si="3567"/>
        <v>0</v>
      </c>
      <c r="AN1424" s="407">
        <f t="shared" si="3567"/>
        <v>0</v>
      </c>
      <c r="AO1424" s="407">
        <f t="shared" si="3567"/>
        <v>0</v>
      </c>
      <c r="AP1424" s="407">
        <f t="shared" si="3567"/>
        <v>0</v>
      </c>
      <c r="AQ1424" s="407">
        <f t="shared" si="3567"/>
        <v>0</v>
      </c>
      <c r="AR1424" s="407">
        <f t="shared" si="3567"/>
        <v>0</v>
      </c>
      <c r="AS1424" s="308"/>
    </row>
    <row r="1425" spans="1:45" ht="15" hidden="1" customHeight="1" outlineLevel="1">
      <c r="A1425" s="521"/>
      <c r="B1425" s="307"/>
      <c r="C1425" s="309"/>
      <c r="D1425" s="288"/>
      <c r="E1425" s="288"/>
      <c r="F1425" s="288"/>
      <c r="G1425" s="288"/>
      <c r="H1425" s="288"/>
      <c r="I1425" s="288"/>
      <c r="J1425" s="288"/>
      <c r="K1425" s="288"/>
      <c r="L1425" s="288"/>
      <c r="M1425" s="288"/>
      <c r="N1425" s="288"/>
      <c r="O1425" s="288"/>
      <c r="P1425" s="288"/>
      <c r="Q1425" s="288"/>
      <c r="R1425" s="288"/>
      <c r="S1425" s="288"/>
      <c r="T1425" s="288"/>
      <c r="U1425" s="288"/>
      <c r="V1425" s="288"/>
      <c r="W1425" s="288"/>
      <c r="X1425" s="288"/>
      <c r="Y1425" s="288"/>
      <c r="Z1425" s="288"/>
      <c r="AA1425" s="288"/>
      <c r="AB1425" s="288"/>
      <c r="AC1425" s="288"/>
      <c r="AD1425" s="288"/>
      <c r="AE1425" s="412"/>
      <c r="AF1425" s="412"/>
      <c r="AG1425" s="412"/>
      <c r="AH1425" s="412"/>
      <c r="AI1425" s="412"/>
      <c r="AJ1425" s="412"/>
      <c r="AK1425" s="412"/>
      <c r="AL1425" s="412"/>
      <c r="AM1425" s="412"/>
      <c r="AN1425" s="412"/>
      <c r="AO1425" s="412"/>
      <c r="AP1425" s="412"/>
      <c r="AQ1425" s="412"/>
      <c r="AR1425" s="412"/>
      <c r="AS1425" s="310"/>
    </row>
    <row r="1426" spans="1:45" ht="15" hidden="1" customHeight="1" outlineLevel="1">
      <c r="A1426" s="521">
        <v>7</v>
      </c>
      <c r="B1426" s="424" t="s">
        <v>100</v>
      </c>
      <c r="C1426" s="288" t="s">
        <v>25</v>
      </c>
      <c r="D1426" s="292"/>
      <c r="E1426" s="292"/>
      <c r="F1426" s="292"/>
      <c r="G1426" s="292"/>
      <c r="H1426" s="292"/>
      <c r="I1426" s="292"/>
      <c r="J1426" s="292"/>
      <c r="K1426" s="292"/>
      <c r="L1426" s="292"/>
      <c r="M1426" s="292"/>
      <c r="N1426" s="292"/>
      <c r="O1426" s="292"/>
      <c r="P1426" s="292"/>
      <c r="Q1426" s="292">
        <v>12</v>
      </c>
      <c r="R1426" s="292"/>
      <c r="S1426" s="292"/>
      <c r="T1426" s="292"/>
      <c r="U1426" s="292"/>
      <c r="V1426" s="292"/>
      <c r="W1426" s="292"/>
      <c r="X1426" s="292"/>
      <c r="Y1426" s="292"/>
      <c r="Z1426" s="292"/>
      <c r="AA1426" s="292"/>
      <c r="AB1426" s="292"/>
      <c r="AC1426" s="292"/>
      <c r="AD1426" s="292"/>
      <c r="AE1426" s="411"/>
      <c r="AF1426" s="411"/>
      <c r="AG1426" s="411"/>
      <c r="AH1426" s="411"/>
      <c r="AI1426" s="411"/>
      <c r="AJ1426" s="411"/>
      <c r="AK1426" s="411"/>
      <c r="AL1426" s="411"/>
      <c r="AM1426" s="411"/>
      <c r="AN1426" s="411"/>
      <c r="AO1426" s="411"/>
      <c r="AP1426" s="411"/>
      <c r="AQ1426" s="411"/>
      <c r="AR1426" s="411"/>
      <c r="AS1426" s="293">
        <f>SUM(AE1426:AR1426)</f>
        <v>0</v>
      </c>
    </row>
    <row r="1427" spans="1:45" ht="15" hidden="1" customHeight="1" outlineLevel="1">
      <c r="A1427" s="521"/>
      <c r="B1427" s="291" t="s">
        <v>744</v>
      </c>
      <c r="C1427" s="288" t="s">
        <v>163</v>
      </c>
      <c r="D1427" s="292"/>
      <c r="E1427" s="292"/>
      <c r="F1427" s="292"/>
      <c r="G1427" s="292"/>
      <c r="H1427" s="292"/>
      <c r="I1427" s="292"/>
      <c r="J1427" s="292"/>
      <c r="K1427" s="292"/>
      <c r="L1427" s="292"/>
      <c r="M1427" s="292"/>
      <c r="N1427" s="292"/>
      <c r="O1427" s="292"/>
      <c r="P1427" s="292"/>
      <c r="Q1427" s="292">
        <f>Q1426</f>
        <v>12</v>
      </c>
      <c r="R1427" s="292"/>
      <c r="S1427" s="292"/>
      <c r="T1427" s="292"/>
      <c r="U1427" s="292"/>
      <c r="V1427" s="292"/>
      <c r="W1427" s="292"/>
      <c r="X1427" s="292"/>
      <c r="Y1427" s="292"/>
      <c r="Z1427" s="292"/>
      <c r="AA1427" s="292"/>
      <c r="AB1427" s="292"/>
      <c r="AC1427" s="292"/>
      <c r="AD1427" s="292"/>
      <c r="AE1427" s="407">
        <f>AE1426</f>
        <v>0</v>
      </c>
      <c r="AF1427" s="407">
        <f t="shared" ref="AF1427:AR1427" si="3568">AF1426</f>
        <v>0</v>
      </c>
      <c r="AG1427" s="407">
        <f t="shared" si="3568"/>
        <v>0</v>
      </c>
      <c r="AH1427" s="407">
        <f t="shared" si="3568"/>
        <v>0</v>
      </c>
      <c r="AI1427" s="407">
        <f t="shared" si="3568"/>
        <v>0</v>
      </c>
      <c r="AJ1427" s="407">
        <f t="shared" si="3568"/>
        <v>0</v>
      </c>
      <c r="AK1427" s="407">
        <f t="shared" si="3568"/>
        <v>0</v>
      </c>
      <c r="AL1427" s="407">
        <f t="shared" si="3568"/>
        <v>0</v>
      </c>
      <c r="AM1427" s="407">
        <f t="shared" si="3568"/>
        <v>0</v>
      </c>
      <c r="AN1427" s="407">
        <f t="shared" si="3568"/>
        <v>0</v>
      </c>
      <c r="AO1427" s="407">
        <f t="shared" si="3568"/>
        <v>0</v>
      </c>
      <c r="AP1427" s="407">
        <f t="shared" si="3568"/>
        <v>0</v>
      </c>
      <c r="AQ1427" s="407">
        <f t="shared" si="3568"/>
        <v>0</v>
      </c>
      <c r="AR1427" s="407">
        <f t="shared" si="3568"/>
        <v>0</v>
      </c>
      <c r="AS1427" s="308"/>
    </row>
    <row r="1428" spans="1:45" ht="15" hidden="1" customHeight="1" outlineLevel="1">
      <c r="A1428" s="521"/>
      <c r="B1428" s="311"/>
      <c r="C1428" s="309"/>
      <c r="D1428" s="288"/>
      <c r="E1428" s="288"/>
      <c r="F1428" s="288"/>
      <c r="G1428" s="288"/>
      <c r="H1428" s="288"/>
      <c r="I1428" s="288"/>
      <c r="J1428" s="288"/>
      <c r="K1428" s="288"/>
      <c r="L1428" s="288"/>
      <c r="M1428" s="288"/>
      <c r="N1428" s="288"/>
      <c r="O1428" s="288"/>
      <c r="P1428" s="288"/>
      <c r="Q1428" s="288"/>
      <c r="R1428" s="288"/>
      <c r="S1428" s="288"/>
      <c r="T1428" s="288"/>
      <c r="U1428" s="288"/>
      <c r="V1428" s="288"/>
      <c r="W1428" s="288"/>
      <c r="X1428" s="288"/>
      <c r="Y1428" s="288"/>
      <c r="Z1428" s="288"/>
      <c r="AA1428" s="288"/>
      <c r="AB1428" s="288"/>
      <c r="AC1428" s="288"/>
      <c r="AD1428" s="288"/>
      <c r="AE1428" s="412"/>
      <c r="AF1428" s="413"/>
      <c r="AG1428" s="412"/>
      <c r="AH1428" s="412"/>
      <c r="AI1428" s="412"/>
      <c r="AJ1428" s="412"/>
      <c r="AK1428" s="412"/>
      <c r="AL1428" s="412"/>
      <c r="AM1428" s="412"/>
      <c r="AN1428" s="412"/>
      <c r="AO1428" s="412"/>
      <c r="AP1428" s="412"/>
      <c r="AQ1428" s="412"/>
      <c r="AR1428" s="412"/>
      <c r="AS1428" s="310"/>
    </row>
    <row r="1429" spans="1:45" ht="15" hidden="1" customHeight="1" outlineLevel="1">
      <c r="A1429" s="521">
        <v>8</v>
      </c>
      <c r="B1429" s="424" t="s">
        <v>101</v>
      </c>
      <c r="C1429" s="288" t="s">
        <v>25</v>
      </c>
      <c r="D1429" s="292"/>
      <c r="E1429" s="292"/>
      <c r="F1429" s="292"/>
      <c r="G1429" s="292"/>
      <c r="H1429" s="292"/>
      <c r="I1429" s="292"/>
      <c r="J1429" s="292"/>
      <c r="K1429" s="292"/>
      <c r="L1429" s="292"/>
      <c r="M1429" s="292"/>
      <c r="N1429" s="292"/>
      <c r="O1429" s="292"/>
      <c r="P1429" s="292"/>
      <c r="Q1429" s="292">
        <v>12</v>
      </c>
      <c r="R1429" s="292"/>
      <c r="S1429" s="292"/>
      <c r="T1429" s="292"/>
      <c r="U1429" s="292"/>
      <c r="V1429" s="292"/>
      <c r="W1429" s="292"/>
      <c r="X1429" s="292"/>
      <c r="Y1429" s="292"/>
      <c r="Z1429" s="292"/>
      <c r="AA1429" s="292"/>
      <c r="AB1429" s="292"/>
      <c r="AC1429" s="292"/>
      <c r="AD1429" s="292"/>
      <c r="AE1429" s="411"/>
      <c r="AF1429" s="411"/>
      <c r="AG1429" s="411"/>
      <c r="AH1429" s="411"/>
      <c r="AI1429" s="411"/>
      <c r="AJ1429" s="411"/>
      <c r="AK1429" s="411"/>
      <c r="AL1429" s="411"/>
      <c r="AM1429" s="411"/>
      <c r="AN1429" s="411"/>
      <c r="AO1429" s="411"/>
      <c r="AP1429" s="411"/>
      <c r="AQ1429" s="411"/>
      <c r="AR1429" s="411"/>
      <c r="AS1429" s="293">
        <f>SUM(AE1429:AR1429)</f>
        <v>0</v>
      </c>
    </row>
    <row r="1430" spans="1:45" ht="15" hidden="1" customHeight="1" outlineLevel="1">
      <c r="A1430" s="521"/>
      <c r="B1430" s="291" t="s">
        <v>744</v>
      </c>
      <c r="C1430" s="288" t="s">
        <v>163</v>
      </c>
      <c r="D1430" s="292"/>
      <c r="E1430" s="292"/>
      <c r="F1430" s="292"/>
      <c r="G1430" s="292"/>
      <c r="H1430" s="292"/>
      <c r="I1430" s="292"/>
      <c r="J1430" s="292"/>
      <c r="K1430" s="292"/>
      <c r="L1430" s="292"/>
      <c r="M1430" s="292"/>
      <c r="N1430" s="292"/>
      <c r="O1430" s="292"/>
      <c r="P1430" s="292"/>
      <c r="Q1430" s="292">
        <f>Q1429</f>
        <v>12</v>
      </c>
      <c r="R1430" s="292"/>
      <c r="S1430" s="292"/>
      <c r="T1430" s="292"/>
      <c r="U1430" s="292"/>
      <c r="V1430" s="292"/>
      <c r="W1430" s="292"/>
      <c r="X1430" s="292"/>
      <c r="Y1430" s="292"/>
      <c r="Z1430" s="292"/>
      <c r="AA1430" s="292"/>
      <c r="AB1430" s="292"/>
      <c r="AC1430" s="292"/>
      <c r="AD1430" s="292"/>
      <c r="AE1430" s="407">
        <f>AE1429</f>
        <v>0</v>
      </c>
      <c r="AF1430" s="407">
        <f t="shared" ref="AF1430:AR1430" si="3569">AF1429</f>
        <v>0</v>
      </c>
      <c r="AG1430" s="407">
        <f t="shared" si="3569"/>
        <v>0</v>
      </c>
      <c r="AH1430" s="407">
        <f t="shared" si="3569"/>
        <v>0</v>
      </c>
      <c r="AI1430" s="407">
        <f t="shared" si="3569"/>
        <v>0</v>
      </c>
      <c r="AJ1430" s="407">
        <f t="shared" si="3569"/>
        <v>0</v>
      </c>
      <c r="AK1430" s="407">
        <f t="shared" si="3569"/>
        <v>0</v>
      </c>
      <c r="AL1430" s="407">
        <f t="shared" si="3569"/>
        <v>0</v>
      </c>
      <c r="AM1430" s="407">
        <f t="shared" si="3569"/>
        <v>0</v>
      </c>
      <c r="AN1430" s="407">
        <f t="shared" si="3569"/>
        <v>0</v>
      </c>
      <c r="AO1430" s="407">
        <f t="shared" si="3569"/>
        <v>0</v>
      </c>
      <c r="AP1430" s="407">
        <f t="shared" si="3569"/>
        <v>0</v>
      </c>
      <c r="AQ1430" s="407">
        <f t="shared" si="3569"/>
        <v>0</v>
      </c>
      <c r="AR1430" s="407">
        <f t="shared" si="3569"/>
        <v>0</v>
      </c>
      <c r="AS1430" s="308"/>
    </row>
    <row r="1431" spans="1:45" ht="15" hidden="1" customHeight="1" outlineLevel="1">
      <c r="A1431" s="521"/>
      <c r="B1431" s="311"/>
      <c r="C1431" s="309"/>
      <c r="D1431" s="313"/>
      <c r="E1431" s="313"/>
      <c r="F1431" s="313"/>
      <c r="G1431" s="313"/>
      <c r="H1431" s="313"/>
      <c r="I1431" s="313"/>
      <c r="J1431" s="313"/>
      <c r="K1431" s="313"/>
      <c r="L1431" s="313"/>
      <c r="M1431" s="313"/>
      <c r="N1431" s="313"/>
      <c r="O1431" s="313"/>
      <c r="P1431" s="313"/>
      <c r="Q1431" s="288"/>
      <c r="R1431" s="313"/>
      <c r="S1431" s="313"/>
      <c r="T1431" s="313"/>
      <c r="U1431" s="313"/>
      <c r="V1431" s="313"/>
      <c r="W1431" s="313"/>
      <c r="X1431" s="313"/>
      <c r="Y1431" s="313"/>
      <c r="Z1431" s="313"/>
      <c r="AA1431" s="313"/>
      <c r="AB1431" s="313"/>
      <c r="AC1431" s="313"/>
      <c r="AD1431" s="313"/>
      <c r="AE1431" s="412"/>
      <c r="AF1431" s="413"/>
      <c r="AG1431" s="412"/>
      <c r="AH1431" s="412"/>
      <c r="AI1431" s="412"/>
      <c r="AJ1431" s="412"/>
      <c r="AK1431" s="412"/>
      <c r="AL1431" s="412"/>
      <c r="AM1431" s="412"/>
      <c r="AN1431" s="412"/>
      <c r="AO1431" s="412"/>
      <c r="AP1431" s="412"/>
      <c r="AQ1431" s="412"/>
      <c r="AR1431" s="412"/>
      <c r="AS1431" s="310"/>
    </row>
    <row r="1432" spans="1:45" ht="15" hidden="1" customHeight="1" outlineLevel="1">
      <c r="A1432" s="521">
        <v>9</v>
      </c>
      <c r="B1432" s="424" t="s">
        <v>102</v>
      </c>
      <c r="C1432" s="288" t="s">
        <v>25</v>
      </c>
      <c r="D1432" s="292"/>
      <c r="E1432" s="292"/>
      <c r="F1432" s="292"/>
      <c r="G1432" s="292"/>
      <c r="H1432" s="292"/>
      <c r="I1432" s="292"/>
      <c r="J1432" s="292"/>
      <c r="K1432" s="292"/>
      <c r="L1432" s="292"/>
      <c r="M1432" s="292"/>
      <c r="N1432" s="292"/>
      <c r="O1432" s="292"/>
      <c r="P1432" s="292"/>
      <c r="Q1432" s="292">
        <v>12</v>
      </c>
      <c r="R1432" s="292"/>
      <c r="S1432" s="292"/>
      <c r="T1432" s="292"/>
      <c r="U1432" s="292"/>
      <c r="V1432" s="292"/>
      <c r="W1432" s="292"/>
      <c r="X1432" s="292"/>
      <c r="Y1432" s="292"/>
      <c r="Z1432" s="292"/>
      <c r="AA1432" s="292"/>
      <c r="AB1432" s="292"/>
      <c r="AC1432" s="292"/>
      <c r="AD1432" s="292"/>
      <c r="AE1432" s="411"/>
      <c r="AF1432" s="411"/>
      <c r="AG1432" s="411"/>
      <c r="AH1432" s="411"/>
      <c r="AI1432" s="411"/>
      <c r="AJ1432" s="411"/>
      <c r="AK1432" s="411"/>
      <c r="AL1432" s="411"/>
      <c r="AM1432" s="411"/>
      <c r="AN1432" s="411"/>
      <c r="AO1432" s="411"/>
      <c r="AP1432" s="411"/>
      <c r="AQ1432" s="411"/>
      <c r="AR1432" s="411"/>
      <c r="AS1432" s="293">
        <f>SUM(AE1432:AR1432)</f>
        <v>0</v>
      </c>
    </row>
    <row r="1433" spans="1:45" ht="15" hidden="1" customHeight="1" outlineLevel="1">
      <c r="A1433" s="521"/>
      <c r="B1433" s="291" t="s">
        <v>744</v>
      </c>
      <c r="C1433" s="288" t="s">
        <v>163</v>
      </c>
      <c r="D1433" s="292"/>
      <c r="E1433" s="292"/>
      <c r="F1433" s="292"/>
      <c r="G1433" s="292"/>
      <c r="H1433" s="292"/>
      <c r="I1433" s="292"/>
      <c r="J1433" s="292"/>
      <c r="K1433" s="292"/>
      <c r="L1433" s="292"/>
      <c r="M1433" s="292"/>
      <c r="N1433" s="292"/>
      <c r="O1433" s="292"/>
      <c r="P1433" s="292"/>
      <c r="Q1433" s="292">
        <f>Q1432</f>
        <v>12</v>
      </c>
      <c r="R1433" s="292"/>
      <c r="S1433" s="292"/>
      <c r="T1433" s="292"/>
      <c r="U1433" s="292"/>
      <c r="V1433" s="292"/>
      <c r="W1433" s="292"/>
      <c r="X1433" s="292"/>
      <c r="Y1433" s="292"/>
      <c r="Z1433" s="292"/>
      <c r="AA1433" s="292"/>
      <c r="AB1433" s="292"/>
      <c r="AC1433" s="292"/>
      <c r="AD1433" s="292"/>
      <c r="AE1433" s="407">
        <f>AE1432</f>
        <v>0</v>
      </c>
      <c r="AF1433" s="407">
        <f t="shared" ref="AF1433:AR1433" si="3570">AF1432</f>
        <v>0</v>
      </c>
      <c r="AG1433" s="407">
        <f t="shared" si="3570"/>
        <v>0</v>
      </c>
      <c r="AH1433" s="407">
        <f t="shared" si="3570"/>
        <v>0</v>
      </c>
      <c r="AI1433" s="407">
        <f t="shared" si="3570"/>
        <v>0</v>
      </c>
      <c r="AJ1433" s="407">
        <f t="shared" si="3570"/>
        <v>0</v>
      </c>
      <c r="AK1433" s="407">
        <f t="shared" si="3570"/>
        <v>0</v>
      </c>
      <c r="AL1433" s="407">
        <f t="shared" si="3570"/>
        <v>0</v>
      </c>
      <c r="AM1433" s="407">
        <f t="shared" si="3570"/>
        <v>0</v>
      </c>
      <c r="AN1433" s="407">
        <f t="shared" si="3570"/>
        <v>0</v>
      </c>
      <c r="AO1433" s="407">
        <f t="shared" si="3570"/>
        <v>0</v>
      </c>
      <c r="AP1433" s="407">
        <f t="shared" si="3570"/>
        <v>0</v>
      </c>
      <c r="AQ1433" s="407">
        <f t="shared" si="3570"/>
        <v>0</v>
      </c>
      <c r="AR1433" s="407">
        <f t="shared" si="3570"/>
        <v>0</v>
      </c>
      <c r="AS1433" s="308"/>
    </row>
    <row r="1434" spans="1:45" ht="15" hidden="1" customHeight="1" outlineLevel="1">
      <c r="A1434" s="521"/>
      <c r="B1434" s="311"/>
      <c r="C1434" s="309"/>
      <c r="D1434" s="313"/>
      <c r="E1434" s="313"/>
      <c r="F1434" s="313"/>
      <c r="G1434" s="313"/>
      <c r="H1434" s="313"/>
      <c r="I1434" s="313"/>
      <c r="J1434" s="313"/>
      <c r="K1434" s="313"/>
      <c r="L1434" s="313"/>
      <c r="M1434" s="313"/>
      <c r="N1434" s="313"/>
      <c r="O1434" s="313"/>
      <c r="P1434" s="313"/>
      <c r="Q1434" s="288"/>
      <c r="R1434" s="313"/>
      <c r="S1434" s="313"/>
      <c r="T1434" s="313"/>
      <c r="U1434" s="313"/>
      <c r="V1434" s="313"/>
      <c r="W1434" s="313"/>
      <c r="X1434" s="313"/>
      <c r="Y1434" s="313"/>
      <c r="Z1434" s="313"/>
      <c r="AA1434" s="313"/>
      <c r="AB1434" s="313"/>
      <c r="AC1434" s="313"/>
      <c r="AD1434" s="313"/>
      <c r="AE1434" s="412"/>
      <c r="AF1434" s="412"/>
      <c r="AG1434" s="412"/>
      <c r="AH1434" s="412"/>
      <c r="AI1434" s="412"/>
      <c r="AJ1434" s="412"/>
      <c r="AK1434" s="412"/>
      <c r="AL1434" s="412"/>
      <c r="AM1434" s="412"/>
      <c r="AN1434" s="412"/>
      <c r="AO1434" s="412"/>
      <c r="AP1434" s="412"/>
      <c r="AQ1434" s="412"/>
      <c r="AR1434" s="412"/>
      <c r="AS1434" s="310"/>
    </row>
    <row r="1435" spans="1:45" ht="15" hidden="1" customHeight="1" outlineLevel="1">
      <c r="A1435" s="521">
        <v>10</v>
      </c>
      <c r="B1435" s="424" t="s">
        <v>103</v>
      </c>
      <c r="C1435" s="288" t="s">
        <v>25</v>
      </c>
      <c r="D1435" s="292"/>
      <c r="E1435" s="292"/>
      <c r="F1435" s="292"/>
      <c r="G1435" s="292"/>
      <c r="H1435" s="292"/>
      <c r="I1435" s="292"/>
      <c r="J1435" s="292"/>
      <c r="K1435" s="292"/>
      <c r="L1435" s="292"/>
      <c r="M1435" s="292"/>
      <c r="N1435" s="292"/>
      <c r="O1435" s="292"/>
      <c r="P1435" s="292"/>
      <c r="Q1435" s="292">
        <v>3</v>
      </c>
      <c r="R1435" s="292"/>
      <c r="S1435" s="292"/>
      <c r="T1435" s="292"/>
      <c r="U1435" s="292"/>
      <c r="V1435" s="292"/>
      <c r="W1435" s="292"/>
      <c r="X1435" s="292"/>
      <c r="Y1435" s="292"/>
      <c r="Z1435" s="292"/>
      <c r="AA1435" s="292"/>
      <c r="AB1435" s="292"/>
      <c r="AC1435" s="292"/>
      <c r="AD1435" s="292"/>
      <c r="AE1435" s="411"/>
      <c r="AF1435" s="411"/>
      <c r="AG1435" s="411"/>
      <c r="AH1435" s="411"/>
      <c r="AI1435" s="411"/>
      <c r="AJ1435" s="411"/>
      <c r="AK1435" s="411"/>
      <c r="AL1435" s="411"/>
      <c r="AM1435" s="411"/>
      <c r="AN1435" s="411"/>
      <c r="AO1435" s="411"/>
      <c r="AP1435" s="411"/>
      <c r="AQ1435" s="411"/>
      <c r="AR1435" s="411"/>
      <c r="AS1435" s="293">
        <f>SUM(AE1435:AR1435)</f>
        <v>0</v>
      </c>
    </row>
    <row r="1436" spans="1:45" ht="15" hidden="1" customHeight="1" outlineLevel="1">
      <c r="A1436" s="521"/>
      <c r="B1436" s="291" t="s">
        <v>744</v>
      </c>
      <c r="C1436" s="288" t="s">
        <v>163</v>
      </c>
      <c r="D1436" s="292"/>
      <c r="E1436" s="292"/>
      <c r="F1436" s="292"/>
      <c r="G1436" s="292"/>
      <c r="H1436" s="292"/>
      <c r="I1436" s="292"/>
      <c r="J1436" s="292"/>
      <c r="K1436" s="292"/>
      <c r="L1436" s="292"/>
      <c r="M1436" s="292"/>
      <c r="N1436" s="292"/>
      <c r="O1436" s="292"/>
      <c r="P1436" s="292"/>
      <c r="Q1436" s="292">
        <f>Q1435</f>
        <v>3</v>
      </c>
      <c r="R1436" s="292"/>
      <c r="S1436" s="292"/>
      <c r="T1436" s="292"/>
      <c r="U1436" s="292"/>
      <c r="V1436" s="292"/>
      <c r="W1436" s="292"/>
      <c r="X1436" s="292"/>
      <c r="Y1436" s="292"/>
      <c r="Z1436" s="292"/>
      <c r="AA1436" s="292"/>
      <c r="AB1436" s="292"/>
      <c r="AC1436" s="292"/>
      <c r="AD1436" s="292"/>
      <c r="AE1436" s="407">
        <f>AE1435</f>
        <v>0</v>
      </c>
      <c r="AF1436" s="407">
        <f t="shared" ref="AF1436:AR1436" si="3571">AF1435</f>
        <v>0</v>
      </c>
      <c r="AG1436" s="407">
        <f t="shared" si="3571"/>
        <v>0</v>
      </c>
      <c r="AH1436" s="407">
        <f t="shared" si="3571"/>
        <v>0</v>
      </c>
      <c r="AI1436" s="407">
        <f t="shared" si="3571"/>
        <v>0</v>
      </c>
      <c r="AJ1436" s="407">
        <f t="shared" si="3571"/>
        <v>0</v>
      </c>
      <c r="AK1436" s="407">
        <f t="shared" si="3571"/>
        <v>0</v>
      </c>
      <c r="AL1436" s="407">
        <f t="shared" si="3571"/>
        <v>0</v>
      </c>
      <c r="AM1436" s="407">
        <f t="shared" si="3571"/>
        <v>0</v>
      </c>
      <c r="AN1436" s="407">
        <f t="shared" si="3571"/>
        <v>0</v>
      </c>
      <c r="AO1436" s="407">
        <f t="shared" si="3571"/>
        <v>0</v>
      </c>
      <c r="AP1436" s="407">
        <f t="shared" si="3571"/>
        <v>0</v>
      </c>
      <c r="AQ1436" s="407">
        <f t="shared" si="3571"/>
        <v>0</v>
      </c>
      <c r="AR1436" s="407">
        <f t="shared" si="3571"/>
        <v>0</v>
      </c>
      <c r="AS1436" s="308"/>
    </row>
    <row r="1437" spans="1:45" ht="15" hidden="1" customHeight="1" outlineLevel="1">
      <c r="A1437" s="521"/>
      <c r="B1437" s="311"/>
      <c r="C1437" s="309"/>
      <c r="D1437" s="313"/>
      <c r="E1437" s="313"/>
      <c r="F1437" s="313"/>
      <c r="G1437" s="313"/>
      <c r="H1437" s="313"/>
      <c r="I1437" s="313"/>
      <c r="J1437" s="313"/>
      <c r="K1437" s="313"/>
      <c r="L1437" s="313"/>
      <c r="M1437" s="313"/>
      <c r="N1437" s="313"/>
      <c r="O1437" s="313"/>
      <c r="P1437" s="313"/>
      <c r="Q1437" s="288"/>
      <c r="R1437" s="313"/>
      <c r="S1437" s="313"/>
      <c r="T1437" s="313"/>
      <c r="U1437" s="313"/>
      <c r="V1437" s="313"/>
      <c r="W1437" s="313"/>
      <c r="X1437" s="313"/>
      <c r="Y1437" s="313"/>
      <c r="Z1437" s="313"/>
      <c r="AA1437" s="313"/>
      <c r="AB1437" s="313"/>
      <c r="AC1437" s="313"/>
      <c r="AD1437" s="313"/>
      <c r="AE1437" s="412"/>
      <c r="AF1437" s="413"/>
      <c r="AG1437" s="412"/>
      <c r="AH1437" s="412"/>
      <c r="AI1437" s="412"/>
      <c r="AJ1437" s="412"/>
      <c r="AK1437" s="412"/>
      <c r="AL1437" s="412"/>
      <c r="AM1437" s="412"/>
      <c r="AN1437" s="412"/>
      <c r="AO1437" s="412"/>
      <c r="AP1437" s="412"/>
      <c r="AQ1437" s="412"/>
      <c r="AR1437" s="412"/>
      <c r="AS1437" s="310"/>
    </row>
    <row r="1438" spans="1:45" ht="15" hidden="1" customHeight="1" outlineLevel="1">
      <c r="A1438" s="521"/>
      <c r="B1438" s="285" t="s">
        <v>10</v>
      </c>
      <c r="C1438" s="286"/>
      <c r="D1438" s="286"/>
      <c r="E1438" s="286"/>
      <c r="F1438" s="286"/>
      <c r="G1438" s="286"/>
      <c r="H1438" s="286"/>
      <c r="I1438" s="286"/>
      <c r="J1438" s="286"/>
      <c r="K1438" s="286"/>
      <c r="L1438" s="286"/>
      <c r="M1438" s="286"/>
      <c r="N1438" s="286"/>
      <c r="O1438" s="286"/>
      <c r="P1438" s="286"/>
      <c r="Q1438" s="287"/>
      <c r="R1438" s="286"/>
      <c r="S1438" s="286"/>
      <c r="T1438" s="286"/>
      <c r="U1438" s="286"/>
      <c r="V1438" s="286"/>
      <c r="W1438" s="286"/>
      <c r="X1438" s="286"/>
      <c r="Y1438" s="286"/>
      <c r="Z1438" s="286"/>
      <c r="AA1438" s="286"/>
      <c r="AB1438" s="286"/>
      <c r="AC1438" s="286"/>
      <c r="AD1438" s="286"/>
      <c r="AE1438" s="410"/>
      <c r="AF1438" s="410"/>
      <c r="AG1438" s="410"/>
      <c r="AH1438" s="410"/>
      <c r="AI1438" s="410"/>
      <c r="AJ1438" s="410"/>
      <c r="AK1438" s="410"/>
      <c r="AL1438" s="410"/>
      <c r="AM1438" s="410"/>
      <c r="AN1438" s="410"/>
      <c r="AO1438" s="410"/>
      <c r="AP1438" s="410"/>
      <c r="AQ1438" s="410"/>
      <c r="AR1438" s="410"/>
      <c r="AS1438" s="289"/>
    </row>
    <row r="1439" spans="1:45" ht="15" hidden="1" customHeight="1" outlineLevel="1">
      <c r="A1439" s="521">
        <v>11</v>
      </c>
      <c r="B1439" s="424" t="s">
        <v>104</v>
      </c>
      <c r="C1439" s="288" t="s">
        <v>25</v>
      </c>
      <c r="D1439" s="292"/>
      <c r="E1439" s="292"/>
      <c r="F1439" s="292"/>
      <c r="G1439" s="292"/>
      <c r="H1439" s="292"/>
      <c r="I1439" s="292"/>
      <c r="J1439" s="292"/>
      <c r="K1439" s="292"/>
      <c r="L1439" s="292"/>
      <c r="M1439" s="292"/>
      <c r="N1439" s="292"/>
      <c r="O1439" s="292"/>
      <c r="P1439" s="292"/>
      <c r="Q1439" s="292">
        <v>12</v>
      </c>
      <c r="R1439" s="292"/>
      <c r="S1439" s="292"/>
      <c r="T1439" s="292"/>
      <c r="U1439" s="292"/>
      <c r="V1439" s="292"/>
      <c r="W1439" s="292"/>
      <c r="X1439" s="292"/>
      <c r="Y1439" s="292"/>
      <c r="Z1439" s="292"/>
      <c r="AA1439" s="292"/>
      <c r="AB1439" s="292"/>
      <c r="AC1439" s="292"/>
      <c r="AD1439" s="292"/>
      <c r="AE1439" s="422"/>
      <c r="AF1439" s="411"/>
      <c r="AG1439" s="411"/>
      <c r="AH1439" s="411"/>
      <c r="AI1439" s="411"/>
      <c r="AJ1439" s="411"/>
      <c r="AK1439" s="411"/>
      <c r="AL1439" s="411"/>
      <c r="AM1439" s="411"/>
      <c r="AN1439" s="411"/>
      <c r="AO1439" s="411"/>
      <c r="AP1439" s="411"/>
      <c r="AQ1439" s="411"/>
      <c r="AR1439" s="411"/>
      <c r="AS1439" s="293">
        <f>SUM(AE1439:AR1439)</f>
        <v>0</v>
      </c>
    </row>
    <row r="1440" spans="1:45" ht="15" hidden="1" customHeight="1" outlineLevel="1">
      <c r="A1440" s="521"/>
      <c r="B1440" s="291" t="s">
        <v>744</v>
      </c>
      <c r="C1440" s="288" t="s">
        <v>163</v>
      </c>
      <c r="D1440" s="292"/>
      <c r="E1440" s="292"/>
      <c r="F1440" s="292"/>
      <c r="G1440" s="292"/>
      <c r="H1440" s="292"/>
      <c r="I1440" s="292"/>
      <c r="J1440" s="292"/>
      <c r="K1440" s="292"/>
      <c r="L1440" s="292"/>
      <c r="M1440" s="292"/>
      <c r="N1440" s="292"/>
      <c r="O1440" s="292"/>
      <c r="P1440" s="292"/>
      <c r="Q1440" s="292">
        <f>Q1439</f>
        <v>12</v>
      </c>
      <c r="R1440" s="292"/>
      <c r="S1440" s="292"/>
      <c r="T1440" s="292"/>
      <c r="U1440" s="292"/>
      <c r="V1440" s="292"/>
      <c r="W1440" s="292"/>
      <c r="X1440" s="292"/>
      <c r="Y1440" s="292"/>
      <c r="Z1440" s="292"/>
      <c r="AA1440" s="292"/>
      <c r="AB1440" s="292"/>
      <c r="AC1440" s="292"/>
      <c r="AD1440" s="292"/>
      <c r="AE1440" s="407">
        <f>AE1439</f>
        <v>0</v>
      </c>
      <c r="AF1440" s="407">
        <f t="shared" ref="AF1440:AR1440" si="3572">AF1439</f>
        <v>0</v>
      </c>
      <c r="AG1440" s="407">
        <f t="shared" si="3572"/>
        <v>0</v>
      </c>
      <c r="AH1440" s="407">
        <f t="shared" si="3572"/>
        <v>0</v>
      </c>
      <c r="AI1440" s="407">
        <f t="shared" si="3572"/>
        <v>0</v>
      </c>
      <c r="AJ1440" s="407">
        <f t="shared" si="3572"/>
        <v>0</v>
      </c>
      <c r="AK1440" s="407">
        <f t="shared" si="3572"/>
        <v>0</v>
      </c>
      <c r="AL1440" s="407">
        <f t="shared" si="3572"/>
        <v>0</v>
      </c>
      <c r="AM1440" s="407">
        <f t="shared" si="3572"/>
        <v>0</v>
      </c>
      <c r="AN1440" s="407">
        <f t="shared" si="3572"/>
        <v>0</v>
      </c>
      <c r="AO1440" s="407">
        <f t="shared" si="3572"/>
        <v>0</v>
      </c>
      <c r="AP1440" s="407">
        <f t="shared" si="3572"/>
        <v>0</v>
      </c>
      <c r="AQ1440" s="407">
        <f t="shared" si="3572"/>
        <v>0</v>
      </c>
      <c r="AR1440" s="407">
        <f t="shared" si="3572"/>
        <v>0</v>
      </c>
      <c r="AS1440" s="294"/>
    </row>
    <row r="1441" spans="1:46" ht="15" hidden="1" customHeight="1" outlineLevel="1">
      <c r="A1441" s="521"/>
      <c r="B1441" s="312"/>
      <c r="C1441" s="302"/>
      <c r="D1441" s="288"/>
      <c r="E1441" s="288"/>
      <c r="F1441" s="288"/>
      <c r="G1441" s="288"/>
      <c r="H1441" s="288"/>
      <c r="I1441" s="288"/>
      <c r="J1441" s="288"/>
      <c r="K1441" s="288"/>
      <c r="L1441" s="288"/>
      <c r="M1441" s="288"/>
      <c r="N1441" s="288"/>
      <c r="O1441" s="288"/>
      <c r="P1441" s="288"/>
      <c r="Q1441" s="288"/>
      <c r="R1441" s="288"/>
      <c r="S1441" s="288"/>
      <c r="T1441" s="288"/>
      <c r="U1441" s="288"/>
      <c r="V1441" s="288"/>
      <c r="W1441" s="288"/>
      <c r="X1441" s="288"/>
      <c r="Y1441" s="288"/>
      <c r="Z1441" s="288"/>
      <c r="AA1441" s="288"/>
      <c r="AB1441" s="288"/>
      <c r="AC1441" s="288"/>
      <c r="AD1441" s="288"/>
      <c r="AE1441" s="408"/>
      <c r="AF1441" s="417"/>
      <c r="AG1441" s="417"/>
      <c r="AH1441" s="417"/>
      <c r="AI1441" s="417"/>
      <c r="AJ1441" s="417"/>
      <c r="AK1441" s="417"/>
      <c r="AL1441" s="417"/>
      <c r="AM1441" s="417"/>
      <c r="AN1441" s="417"/>
      <c r="AO1441" s="417"/>
      <c r="AP1441" s="417"/>
      <c r="AQ1441" s="417"/>
      <c r="AR1441" s="417"/>
      <c r="AS1441" s="303"/>
    </row>
    <row r="1442" spans="1:46" ht="28.5" hidden="1" customHeight="1" outlineLevel="1">
      <c r="A1442" s="521">
        <v>12</v>
      </c>
      <c r="B1442" s="424" t="s">
        <v>105</v>
      </c>
      <c r="C1442" s="288" t="s">
        <v>25</v>
      </c>
      <c r="D1442" s="292"/>
      <c r="E1442" s="292"/>
      <c r="F1442" s="292"/>
      <c r="G1442" s="292"/>
      <c r="H1442" s="292"/>
      <c r="I1442" s="292"/>
      <c r="J1442" s="292"/>
      <c r="K1442" s="292"/>
      <c r="L1442" s="292"/>
      <c r="M1442" s="292"/>
      <c r="N1442" s="292"/>
      <c r="O1442" s="292"/>
      <c r="P1442" s="292"/>
      <c r="Q1442" s="292">
        <v>12</v>
      </c>
      <c r="R1442" s="292"/>
      <c r="S1442" s="292"/>
      <c r="T1442" s="292"/>
      <c r="U1442" s="292"/>
      <c r="V1442" s="292"/>
      <c r="W1442" s="292"/>
      <c r="X1442" s="292"/>
      <c r="Y1442" s="292"/>
      <c r="Z1442" s="292"/>
      <c r="AA1442" s="292"/>
      <c r="AB1442" s="292"/>
      <c r="AC1442" s="292"/>
      <c r="AD1442" s="292"/>
      <c r="AE1442" s="406"/>
      <c r="AF1442" s="411"/>
      <c r="AG1442" s="411"/>
      <c r="AH1442" s="411"/>
      <c r="AI1442" s="411"/>
      <c r="AJ1442" s="411"/>
      <c r="AK1442" s="411"/>
      <c r="AL1442" s="411"/>
      <c r="AM1442" s="411"/>
      <c r="AN1442" s="411"/>
      <c r="AO1442" s="411"/>
      <c r="AP1442" s="411"/>
      <c r="AQ1442" s="411"/>
      <c r="AR1442" s="411"/>
      <c r="AS1442" s="293">
        <f>SUM(AE1442:AR1442)</f>
        <v>0</v>
      </c>
    </row>
    <row r="1443" spans="1:46" ht="15" hidden="1" customHeight="1" outlineLevel="1">
      <c r="A1443" s="521"/>
      <c r="B1443" s="291" t="s">
        <v>744</v>
      </c>
      <c r="C1443" s="288" t="s">
        <v>163</v>
      </c>
      <c r="D1443" s="292"/>
      <c r="E1443" s="292"/>
      <c r="F1443" s="292"/>
      <c r="G1443" s="292"/>
      <c r="H1443" s="292"/>
      <c r="I1443" s="292"/>
      <c r="J1443" s="292"/>
      <c r="K1443" s="292"/>
      <c r="L1443" s="292"/>
      <c r="M1443" s="292"/>
      <c r="N1443" s="292"/>
      <c r="O1443" s="292"/>
      <c r="P1443" s="292"/>
      <c r="Q1443" s="292">
        <f>Q1442</f>
        <v>12</v>
      </c>
      <c r="R1443" s="292"/>
      <c r="S1443" s="292"/>
      <c r="T1443" s="292"/>
      <c r="U1443" s="292"/>
      <c r="V1443" s="292"/>
      <c r="W1443" s="292"/>
      <c r="X1443" s="292"/>
      <c r="Y1443" s="292"/>
      <c r="Z1443" s="292"/>
      <c r="AA1443" s="292"/>
      <c r="AB1443" s="292"/>
      <c r="AC1443" s="292"/>
      <c r="AD1443" s="292"/>
      <c r="AE1443" s="407">
        <f>AE1442</f>
        <v>0</v>
      </c>
      <c r="AF1443" s="407">
        <f t="shared" ref="AF1443:AR1443" si="3573">AF1442</f>
        <v>0</v>
      </c>
      <c r="AG1443" s="407">
        <f t="shared" si="3573"/>
        <v>0</v>
      </c>
      <c r="AH1443" s="407">
        <f t="shared" si="3573"/>
        <v>0</v>
      </c>
      <c r="AI1443" s="407">
        <f t="shared" si="3573"/>
        <v>0</v>
      </c>
      <c r="AJ1443" s="407">
        <f t="shared" si="3573"/>
        <v>0</v>
      </c>
      <c r="AK1443" s="407">
        <f t="shared" si="3573"/>
        <v>0</v>
      </c>
      <c r="AL1443" s="407">
        <f t="shared" si="3573"/>
        <v>0</v>
      </c>
      <c r="AM1443" s="407">
        <f t="shared" si="3573"/>
        <v>0</v>
      </c>
      <c r="AN1443" s="407">
        <f t="shared" si="3573"/>
        <v>0</v>
      </c>
      <c r="AO1443" s="407">
        <f t="shared" si="3573"/>
        <v>0</v>
      </c>
      <c r="AP1443" s="407">
        <f t="shared" si="3573"/>
        <v>0</v>
      </c>
      <c r="AQ1443" s="407">
        <f t="shared" si="3573"/>
        <v>0</v>
      </c>
      <c r="AR1443" s="407">
        <f t="shared" si="3573"/>
        <v>0</v>
      </c>
      <c r="AS1443" s="294"/>
    </row>
    <row r="1444" spans="1:46" ht="15" hidden="1" customHeight="1" outlineLevel="1">
      <c r="A1444" s="521"/>
      <c r="B1444" s="312"/>
      <c r="C1444" s="302"/>
      <c r="D1444" s="288"/>
      <c r="E1444" s="288"/>
      <c r="F1444" s="288"/>
      <c r="G1444" s="288"/>
      <c r="H1444" s="288"/>
      <c r="I1444" s="288"/>
      <c r="J1444" s="288"/>
      <c r="K1444" s="288"/>
      <c r="L1444" s="288"/>
      <c r="M1444" s="288"/>
      <c r="N1444" s="288"/>
      <c r="O1444" s="288"/>
      <c r="P1444" s="288"/>
      <c r="Q1444" s="288"/>
      <c r="R1444" s="288"/>
      <c r="S1444" s="288"/>
      <c r="T1444" s="288"/>
      <c r="U1444" s="288"/>
      <c r="V1444" s="288"/>
      <c r="W1444" s="288"/>
      <c r="X1444" s="288"/>
      <c r="Y1444" s="288"/>
      <c r="Z1444" s="288"/>
      <c r="AA1444" s="288"/>
      <c r="AB1444" s="288"/>
      <c r="AC1444" s="288"/>
      <c r="AD1444" s="288"/>
      <c r="AE1444" s="418"/>
      <c r="AF1444" s="418"/>
      <c r="AG1444" s="408"/>
      <c r="AH1444" s="408"/>
      <c r="AI1444" s="408"/>
      <c r="AJ1444" s="408"/>
      <c r="AK1444" s="408"/>
      <c r="AL1444" s="408"/>
      <c r="AM1444" s="408"/>
      <c r="AN1444" s="408"/>
      <c r="AO1444" s="408"/>
      <c r="AP1444" s="408"/>
      <c r="AQ1444" s="408"/>
      <c r="AR1444" s="408"/>
      <c r="AS1444" s="303"/>
    </row>
    <row r="1445" spans="1:46" ht="15" hidden="1" customHeight="1" outlineLevel="1">
      <c r="A1445" s="521">
        <v>13</v>
      </c>
      <c r="B1445" s="424" t="s">
        <v>106</v>
      </c>
      <c r="C1445" s="288" t="s">
        <v>25</v>
      </c>
      <c r="D1445" s="292"/>
      <c r="E1445" s="292"/>
      <c r="F1445" s="292"/>
      <c r="G1445" s="292"/>
      <c r="H1445" s="292"/>
      <c r="I1445" s="292"/>
      <c r="J1445" s="292"/>
      <c r="K1445" s="292"/>
      <c r="L1445" s="292"/>
      <c r="M1445" s="292"/>
      <c r="N1445" s="292"/>
      <c r="O1445" s="292"/>
      <c r="P1445" s="292"/>
      <c r="Q1445" s="292">
        <v>12</v>
      </c>
      <c r="R1445" s="292"/>
      <c r="S1445" s="292"/>
      <c r="T1445" s="292"/>
      <c r="U1445" s="292"/>
      <c r="V1445" s="292"/>
      <c r="W1445" s="292"/>
      <c r="X1445" s="292"/>
      <c r="Y1445" s="292"/>
      <c r="Z1445" s="292"/>
      <c r="AA1445" s="292"/>
      <c r="AB1445" s="292"/>
      <c r="AC1445" s="292"/>
      <c r="AD1445" s="292"/>
      <c r="AE1445" s="406"/>
      <c r="AF1445" s="411"/>
      <c r="AG1445" s="411"/>
      <c r="AH1445" s="411"/>
      <c r="AI1445" s="411"/>
      <c r="AJ1445" s="411"/>
      <c r="AK1445" s="411"/>
      <c r="AL1445" s="411"/>
      <c r="AM1445" s="411"/>
      <c r="AN1445" s="411"/>
      <c r="AO1445" s="411"/>
      <c r="AP1445" s="411"/>
      <c r="AQ1445" s="411"/>
      <c r="AR1445" s="411"/>
      <c r="AS1445" s="293">
        <f>SUM(AE1445:AR1445)</f>
        <v>0</v>
      </c>
    </row>
    <row r="1446" spans="1:46" ht="15" hidden="1" customHeight="1" outlineLevel="1">
      <c r="A1446" s="521"/>
      <c r="B1446" s="291" t="s">
        <v>744</v>
      </c>
      <c r="C1446" s="288" t="s">
        <v>163</v>
      </c>
      <c r="D1446" s="292"/>
      <c r="E1446" s="292"/>
      <c r="F1446" s="292"/>
      <c r="G1446" s="292"/>
      <c r="H1446" s="292"/>
      <c r="I1446" s="292"/>
      <c r="J1446" s="292"/>
      <c r="K1446" s="292"/>
      <c r="L1446" s="292"/>
      <c r="M1446" s="292"/>
      <c r="N1446" s="292"/>
      <c r="O1446" s="292"/>
      <c r="P1446" s="292"/>
      <c r="Q1446" s="292">
        <f>Q1445</f>
        <v>12</v>
      </c>
      <c r="R1446" s="292"/>
      <c r="S1446" s="292"/>
      <c r="T1446" s="292"/>
      <c r="U1446" s="292"/>
      <c r="V1446" s="292"/>
      <c r="W1446" s="292"/>
      <c r="X1446" s="292"/>
      <c r="Y1446" s="292"/>
      <c r="Z1446" s="292"/>
      <c r="AA1446" s="292"/>
      <c r="AB1446" s="292"/>
      <c r="AC1446" s="292"/>
      <c r="AD1446" s="292"/>
      <c r="AE1446" s="407">
        <f>AE1445</f>
        <v>0</v>
      </c>
      <c r="AF1446" s="407">
        <f t="shared" ref="AF1446:AR1446" si="3574">AF1445</f>
        <v>0</v>
      </c>
      <c r="AG1446" s="407">
        <f t="shared" si="3574"/>
        <v>0</v>
      </c>
      <c r="AH1446" s="407">
        <f t="shared" si="3574"/>
        <v>0</v>
      </c>
      <c r="AI1446" s="407">
        <f t="shared" si="3574"/>
        <v>0</v>
      </c>
      <c r="AJ1446" s="407">
        <f t="shared" si="3574"/>
        <v>0</v>
      </c>
      <c r="AK1446" s="407">
        <f t="shared" si="3574"/>
        <v>0</v>
      </c>
      <c r="AL1446" s="407">
        <f t="shared" si="3574"/>
        <v>0</v>
      </c>
      <c r="AM1446" s="407">
        <f t="shared" si="3574"/>
        <v>0</v>
      </c>
      <c r="AN1446" s="407">
        <f t="shared" si="3574"/>
        <v>0</v>
      </c>
      <c r="AO1446" s="407">
        <f t="shared" si="3574"/>
        <v>0</v>
      </c>
      <c r="AP1446" s="407">
        <f t="shared" si="3574"/>
        <v>0</v>
      </c>
      <c r="AQ1446" s="407">
        <f t="shared" si="3574"/>
        <v>0</v>
      </c>
      <c r="AR1446" s="407">
        <f t="shared" si="3574"/>
        <v>0</v>
      </c>
      <c r="AS1446" s="303"/>
    </row>
    <row r="1447" spans="1:46" ht="15" hidden="1" customHeight="1" outlineLevel="1">
      <c r="A1447" s="521"/>
      <c r="B1447" s="312"/>
      <c r="C1447" s="302"/>
      <c r="D1447" s="288"/>
      <c r="E1447" s="288"/>
      <c r="F1447" s="288"/>
      <c r="G1447" s="288"/>
      <c r="H1447" s="288"/>
      <c r="I1447" s="288"/>
      <c r="J1447" s="288"/>
      <c r="K1447" s="288"/>
      <c r="L1447" s="288"/>
      <c r="M1447" s="288"/>
      <c r="N1447" s="288"/>
      <c r="O1447" s="288"/>
      <c r="P1447" s="288"/>
      <c r="Q1447" s="288"/>
      <c r="R1447" s="288"/>
      <c r="S1447" s="288"/>
      <c r="T1447" s="288"/>
      <c r="U1447" s="288"/>
      <c r="V1447" s="288"/>
      <c r="W1447" s="288"/>
      <c r="X1447" s="288"/>
      <c r="Y1447" s="288"/>
      <c r="Z1447" s="288"/>
      <c r="AA1447" s="288"/>
      <c r="AB1447" s="288"/>
      <c r="AC1447" s="288"/>
      <c r="AD1447" s="288"/>
      <c r="AE1447" s="408"/>
      <c r="AF1447" s="408"/>
      <c r="AG1447" s="408"/>
      <c r="AH1447" s="408"/>
      <c r="AI1447" s="408"/>
      <c r="AJ1447" s="408"/>
      <c r="AK1447" s="408"/>
      <c r="AL1447" s="408"/>
      <c r="AM1447" s="408"/>
      <c r="AN1447" s="408"/>
      <c r="AO1447" s="408"/>
      <c r="AP1447" s="408"/>
      <c r="AQ1447" s="408"/>
      <c r="AR1447" s="408"/>
      <c r="AS1447" s="303"/>
    </row>
    <row r="1448" spans="1:46" ht="15" hidden="1" customHeight="1" outlineLevel="1">
      <c r="A1448" s="521"/>
      <c r="B1448" s="285" t="s">
        <v>107</v>
      </c>
      <c r="C1448" s="286"/>
      <c r="D1448" s="287"/>
      <c r="E1448" s="287"/>
      <c r="F1448" s="287"/>
      <c r="G1448" s="287"/>
      <c r="H1448" s="287"/>
      <c r="I1448" s="287"/>
      <c r="J1448" s="287"/>
      <c r="K1448" s="287"/>
      <c r="L1448" s="287"/>
      <c r="M1448" s="287"/>
      <c r="N1448" s="287"/>
      <c r="O1448" s="287"/>
      <c r="P1448" s="287"/>
      <c r="Q1448" s="287"/>
      <c r="R1448" s="287"/>
      <c r="S1448" s="286"/>
      <c r="T1448" s="286"/>
      <c r="U1448" s="286"/>
      <c r="V1448" s="286"/>
      <c r="W1448" s="286"/>
      <c r="X1448" s="286"/>
      <c r="Y1448" s="286"/>
      <c r="Z1448" s="286"/>
      <c r="AA1448" s="286"/>
      <c r="AB1448" s="286"/>
      <c r="AC1448" s="286"/>
      <c r="AD1448" s="286"/>
      <c r="AE1448" s="410"/>
      <c r="AF1448" s="410"/>
      <c r="AG1448" s="410"/>
      <c r="AH1448" s="410"/>
      <c r="AI1448" s="410"/>
      <c r="AJ1448" s="410"/>
      <c r="AK1448" s="410"/>
      <c r="AL1448" s="410"/>
      <c r="AM1448" s="410"/>
      <c r="AN1448" s="410"/>
      <c r="AO1448" s="410"/>
      <c r="AP1448" s="410"/>
      <c r="AQ1448" s="410"/>
      <c r="AR1448" s="410"/>
      <c r="AS1448" s="289"/>
    </row>
    <row r="1449" spans="1:46" ht="15" hidden="1" customHeight="1" outlineLevel="1">
      <c r="A1449" s="521">
        <v>14</v>
      </c>
      <c r="B1449" s="312" t="s">
        <v>108</v>
      </c>
      <c r="C1449" s="288" t="s">
        <v>25</v>
      </c>
      <c r="D1449" s="292"/>
      <c r="E1449" s="292"/>
      <c r="F1449" s="292"/>
      <c r="G1449" s="292"/>
      <c r="H1449" s="292"/>
      <c r="I1449" s="292"/>
      <c r="J1449" s="292"/>
      <c r="K1449" s="292"/>
      <c r="L1449" s="292"/>
      <c r="M1449" s="292"/>
      <c r="N1449" s="292"/>
      <c r="O1449" s="292"/>
      <c r="P1449" s="292"/>
      <c r="Q1449" s="292">
        <v>12</v>
      </c>
      <c r="R1449" s="292"/>
      <c r="S1449" s="292"/>
      <c r="T1449" s="292"/>
      <c r="U1449" s="292"/>
      <c r="V1449" s="292"/>
      <c r="W1449" s="292"/>
      <c r="X1449" s="292"/>
      <c r="Y1449" s="292"/>
      <c r="Z1449" s="292"/>
      <c r="AA1449" s="292"/>
      <c r="AB1449" s="292"/>
      <c r="AC1449" s="292"/>
      <c r="AD1449" s="292"/>
      <c r="AE1449" s="406"/>
      <c r="AF1449" s="406"/>
      <c r="AG1449" s="406"/>
      <c r="AH1449" s="406"/>
      <c r="AI1449" s="406"/>
      <c r="AJ1449" s="406"/>
      <c r="AK1449" s="406"/>
      <c r="AL1449" s="406"/>
      <c r="AM1449" s="406"/>
      <c r="AN1449" s="406"/>
      <c r="AO1449" s="406"/>
      <c r="AP1449" s="406"/>
      <c r="AQ1449" s="406"/>
      <c r="AR1449" s="406"/>
      <c r="AS1449" s="293">
        <f>SUM(AE1449:AR1449)</f>
        <v>0</v>
      </c>
    </row>
    <row r="1450" spans="1:46" ht="15" hidden="1" customHeight="1" outlineLevel="1">
      <c r="A1450" s="521"/>
      <c r="B1450" s="291" t="s">
        <v>744</v>
      </c>
      <c r="C1450" s="288" t="s">
        <v>163</v>
      </c>
      <c r="D1450" s="292"/>
      <c r="E1450" s="292"/>
      <c r="F1450" s="292"/>
      <c r="G1450" s="292"/>
      <c r="H1450" s="292"/>
      <c r="I1450" s="292"/>
      <c r="J1450" s="292"/>
      <c r="K1450" s="292"/>
      <c r="L1450" s="292"/>
      <c r="M1450" s="292"/>
      <c r="N1450" s="292"/>
      <c r="O1450" s="292"/>
      <c r="P1450" s="292"/>
      <c r="Q1450" s="292">
        <f>Q1449</f>
        <v>12</v>
      </c>
      <c r="R1450" s="292"/>
      <c r="S1450" s="292"/>
      <c r="T1450" s="292"/>
      <c r="U1450" s="292"/>
      <c r="V1450" s="292"/>
      <c r="W1450" s="292"/>
      <c r="X1450" s="292"/>
      <c r="Y1450" s="292"/>
      <c r="Z1450" s="292"/>
      <c r="AA1450" s="292"/>
      <c r="AB1450" s="292"/>
      <c r="AC1450" s="292"/>
      <c r="AD1450" s="292"/>
      <c r="AE1450" s="407">
        <f>AE1449</f>
        <v>0</v>
      </c>
      <c r="AF1450" s="407">
        <f t="shared" ref="AF1450:AR1450" si="3575">AF1449</f>
        <v>0</v>
      </c>
      <c r="AG1450" s="407">
        <f t="shared" si="3575"/>
        <v>0</v>
      </c>
      <c r="AH1450" s="407">
        <f t="shared" si="3575"/>
        <v>0</v>
      </c>
      <c r="AI1450" s="407">
        <f t="shared" si="3575"/>
        <v>0</v>
      </c>
      <c r="AJ1450" s="407">
        <f t="shared" si="3575"/>
        <v>0</v>
      </c>
      <c r="AK1450" s="407">
        <f t="shared" si="3575"/>
        <v>0</v>
      </c>
      <c r="AL1450" s="407">
        <f t="shared" si="3575"/>
        <v>0</v>
      </c>
      <c r="AM1450" s="407">
        <f t="shared" si="3575"/>
        <v>0</v>
      </c>
      <c r="AN1450" s="407">
        <f t="shared" si="3575"/>
        <v>0</v>
      </c>
      <c r="AO1450" s="407">
        <f t="shared" si="3575"/>
        <v>0</v>
      </c>
      <c r="AP1450" s="407">
        <f t="shared" si="3575"/>
        <v>0</v>
      </c>
      <c r="AQ1450" s="407">
        <f t="shared" si="3575"/>
        <v>0</v>
      </c>
      <c r="AR1450" s="407">
        <f t="shared" si="3575"/>
        <v>0</v>
      </c>
      <c r="AS1450" s="294"/>
    </row>
    <row r="1451" spans="1:46" ht="15" hidden="1" customHeight="1" outlineLevel="1">
      <c r="A1451" s="521"/>
      <c r="B1451" s="312"/>
      <c r="C1451" s="302"/>
      <c r="D1451" s="288"/>
      <c r="E1451" s="288"/>
      <c r="F1451" s="288"/>
      <c r="G1451" s="288"/>
      <c r="H1451" s="288"/>
      <c r="I1451" s="288"/>
      <c r="J1451" s="288"/>
      <c r="K1451" s="288"/>
      <c r="L1451" s="288"/>
      <c r="M1451" s="288"/>
      <c r="N1451" s="288"/>
      <c r="O1451" s="288"/>
      <c r="P1451" s="288"/>
      <c r="Q1451" s="464"/>
      <c r="R1451" s="288"/>
      <c r="S1451" s="288"/>
      <c r="T1451" s="288"/>
      <c r="U1451" s="288"/>
      <c r="V1451" s="288"/>
      <c r="W1451" s="288"/>
      <c r="X1451" s="288"/>
      <c r="Y1451" s="288"/>
      <c r="Z1451" s="288"/>
      <c r="AA1451" s="288"/>
      <c r="AB1451" s="288"/>
      <c r="AC1451" s="288"/>
      <c r="AD1451" s="288"/>
      <c r="AE1451" s="408"/>
      <c r="AF1451" s="408"/>
      <c r="AG1451" s="408"/>
      <c r="AH1451" s="408"/>
      <c r="AI1451" s="408"/>
      <c r="AJ1451" s="408"/>
      <c r="AK1451" s="408"/>
      <c r="AL1451" s="408"/>
      <c r="AM1451" s="408"/>
      <c r="AN1451" s="408"/>
      <c r="AO1451" s="408"/>
      <c r="AP1451" s="408"/>
      <c r="AQ1451" s="408"/>
      <c r="AR1451" s="408"/>
      <c r="AS1451" s="298"/>
      <c r="AT1451" s="616"/>
    </row>
    <row r="1452" spans="1:46" s="306" customFormat="1" ht="15.5" hidden="1" outlineLevel="1">
      <c r="A1452" s="521"/>
      <c r="B1452" s="285" t="s">
        <v>486</v>
      </c>
      <c r="C1452" s="288"/>
      <c r="D1452" s="288"/>
      <c r="E1452" s="288"/>
      <c r="F1452" s="288"/>
      <c r="G1452" s="288"/>
      <c r="H1452" s="288"/>
      <c r="I1452" s="288"/>
      <c r="J1452" s="288"/>
      <c r="K1452" s="288"/>
      <c r="L1452" s="288"/>
      <c r="M1452" s="288"/>
      <c r="N1452" s="288"/>
      <c r="O1452" s="288"/>
      <c r="P1452" s="288"/>
      <c r="Q1452" s="288"/>
      <c r="R1452" s="288"/>
      <c r="S1452" s="288"/>
      <c r="T1452" s="288"/>
      <c r="U1452" s="288"/>
      <c r="V1452" s="288"/>
      <c r="W1452" s="288"/>
      <c r="X1452" s="288"/>
      <c r="Y1452" s="288"/>
      <c r="Z1452" s="288"/>
      <c r="AA1452" s="288"/>
      <c r="AB1452" s="288"/>
      <c r="AC1452" s="288"/>
      <c r="AD1452" s="288"/>
      <c r="AE1452" s="408"/>
      <c r="AF1452" s="408"/>
      <c r="AG1452" s="408"/>
      <c r="AH1452" s="408"/>
      <c r="AI1452" s="408"/>
      <c r="AJ1452" s="408"/>
      <c r="AK1452" s="412"/>
      <c r="AL1452" s="412"/>
      <c r="AM1452" s="412"/>
      <c r="AN1452" s="412"/>
      <c r="AO1452" s="412"/>
      <c r="AP1452" s="412"/>
      <c r="AQ1452" s="412"/>
      <c r="AR1452" s="412"/>
      <c r="AS1452" s="506"/>
      <c r="AT1452" s="617"/>
    </row>
    <row r="1453" spans="1:46" ht="15.5" hidden="1" outlineLevel="1">
      <c r="A1453" s="521">
        <v>15</v>
      </c>
      <c r="B1453" s="291" t="s">
        <v>491</v>
      </c>
      <c r="C1453" s="288" t="s">
        <v>25</v>
      </c>
      <c r="D1453" s="292"/>
      <c r="E1453" s="292"/>
      <c r="F1453" s="292"/>
      <c r="G1453" s="292"/>
      <c r="H1453" s="292"/>
      <c r="I1453" s="292"/>
      <c r="J1453" s="292"/>
      <c r="K1453" s="292"/>
      <c r="L1453" s="292"/>
      <c r="M1453" s="292"/>
      <c r="N1453" s="292"/>
      <c r="O1453" s="292"/>
      <c r="P1453" s="292"/>
      <c r="Q1453" s="292">
        <v>0</v>
      </c>
      <c r="R1453" s="292"/>
      <c r="S1453" s="292"/>
      <c r="T1453" s="292"/>
      <c r="U1453" s="292"/>
      <c r="V1453" s="292"/>
      <c r="W1453" s="292"/>
      <c r="X1453" s="292"/>
      <c r="Y1453" s="292"/>
      <c r="Z1453" s="292"/>
      <c r="AA1453" s="292"/>
      <c r="AB1453" s="292"/>
      <c r="AC1453" s="292"/>
      <c r="AD1453" s="292"/>
      <c r="AE1453" s="406"/>
      <c r="AF1453" s="406"/>
      <c r="AG1453" s="406"/>
      <c r="AH1453" s="406"/>
      <c r="AI1453" s="406"/>
      <c r="AJ1453" s="406"/>
      <c r="AK1453" s="406"/>
      <c r="AL1453" s="406"/>
      <c r="AM1453" s="406"/>
      <c r="AN1453" s="406"/>
      <c r="AO1453" s="406"/>
      <c r="AP1453" s="406"/>
      <c r="AQ1453" s="406"/>
      <c r="AR1453" s="406"/>
      <c r="AS1453" s="618">
        <f>SUM(AE1453:AR1453)</f>
        <v>0</v>
      </c>
      <c r="AT1453" s="616"/>
    </row>
    <row r="1454" spans="1:46" ht="15.5" hidden="1" outlineLevel="1">
      <c r="A1454" s="521"/>
      <c r="B1454" s="291" t="s">
        <v>744</v>
      </c>
      <c r="C1454" s="288" t="s">
        <v>163</v>
      </c>
      <c r="D1454" s="292"/>
      <c r="E1454" s="292"/>
      <c r="F1454" s="292"/>
      <c r="G1454" s="292"/>
      <c r="H1454" s="292"/>
      <c r="I1454" s="292"/>
      <c r="J1454" s="292"/>
      <c r="K1454" s="292"/>
      <c r="L1454" s="292"/>
      <c r="M1454" s="292"/>
      <c r="N1454" s="292"/>
      <c r="O1454" s="292"/>
      <c r="P1454" s="292"/>
      <c r="Q1454" s="292">
        <f>Q1453</f>
        <v>0</v>
      </c>
      <c r="R1454" s="292"/>
      <c r="S1454" s="292"/>
      <c r="T1454" s="292"/>
      <c r="U1454" s="292"/>
      <c r="V1454" s="292"/>
      <c r="W1454" s="292"/>
      <c r="X1454" s="292"/>
      <c r="Y1454" s="292"/>
      <c r="Z1454" s="292"/>
      <c r="AA1454" s="292"/>
      <c r="AB1454" s="292"/>
      <c r="AC1454" s="292"/>
      <c r="AD1454" s="292"/>
      <c r="AE1454" s="407">
        <f>AE1453</f>
        <v>0</v>
      </c>
      <c r="AF1454" s="407">
        <f>AF1453</f>
        <v>0</v>
      </c>
      <c r="AG1454" s="407">
        <f t="shared" ref="AG1454:AI1454" si="3576">AG1453</f>
        <v>0</v>
      </c>
      <c r="AH1454" s="407">
        <f t="shared" si="3576"/>
        <v>0</v>
      </c>
      <c r="AI1454" s="407">
        <f t="shared" si="3576"/>
        <v>0</v>
      </c>
      <c r="AJ1454" s="407">
        <f>AJ1453</f>
        <v>0</v>
      </c>
      <c r="AK1454" s="407">
        <f t="shared" ref="AK1454:AR1454" si="3577">AK1453</f>
        <v>0</v>
      </c>
      <c r="AL1454" s="407">
        <f t="shared" si="3577"/>
        <v>0</v>
      </c>
      <c r="AM1454" s="407">
        <f t="shared" si="3577"/>
        <v>0</v>
      </c>
      <c r="AN1454" s="407">
        <f t="shared" si="3577"/>
        <v>0</v>
      </c>
      <c r="AO1454" s="407">
        <f t="shared" si="3577"/>
        <v>0</v>
      </c>
      <c r="AP1454" s="407">
        <f t="shared" si="3577"/>
        <v>0</v>
      </c>
      <c r="AQ1454" s="407">
        <f t="shared" si="3577"/>
        <v>0</v>
      </c>
      <c r="AR1454" s="407">
        <f t="shared" si="3577"/>
        <v>0</v>
      </c>
      <c r="AS1454" s="294"/>
    </row>
    <row r="1455" spans="1:46" ht="15.5" hidden="1" outlineLevel="1">
      <c r="A1455" s="521"/>
      <c r="B1455" s="312"/>
      <c r="C1455" s="302"/>
      <c r="D1455" s="288"/>
      <c r="E1455" s="288"/>
      <c r="F1455" s="288"/>
      <c r="G1455" s="288"/>
      <c r="H1455" s="288"/>
      <c r="I1455" s="288"/>
      <c r="J1455" s="288"/>
      <c r="K1455" s="288"/>
      <c r="L1455" s="288"/>
      <c r="M1455" s="288"/>
      <c r="N1455" s="288"/>
      <c r="O1455" s="288"/>
      <c r="P1455" s="288"/>
      <c r="Q1455" s="288"/>
      <c r="R1455" s="288"/>
      <c r="S1455" s="288"/>
      <c r="T1455" s="288"/>
      <c r="U1455" s="288"/>
      <c r="V1455" s="288"/>
      <c r="W1455" s="288"/>
      <c r="X1455" s="288"/>
      <c r="Y1455" s="288"/>
      <c r="Z1455" s="288"/>
      <c r="AA1455" s="288"/>
      <c r="AB1455" s="288"/>
      <c r="AC1455" s="288"/>
      <c r="AD1455" s="288"/>
      <c r="AE1455" s="408"/>
      <c r="AF1455" s="408"/>
      <c r="AG1455" s="408"/>
      <c r="AH1455" s="408"/>
      <c r="AI1455" s="408"/>
      <c r="AJ1455" s="408"/>
      <c r="AK1455" s="408"/>
      <c r="AL1455" s="408"/>
      <c r="AM1455" s="408"/>
      <c r="AN1455" s="408"/>
      <c r="AO1455" s="408"/>
      <c r="AP1455" s="408"/>
      <c r="AQ1455" s="408"/>
      <c r="AR1455" s="408"/>
      <c r="AS1455" s="303"/>
    </row>
    <row r="1456" spans="1:46" s="280" customFormat="1" ht="15.5" hidden="1" outlineLevel="1">
      <c r="A1456" s="521">
        <v>16</v>
      </c>
      <c r="B1456" s="321" t="s">
        <v>487</v>
      </c>
      <c r="C1456" s="288" t="s">
        <v>25</v>
      </c>
      <c r="D1456" s="292"/>
      <c r="E1456" s="292"/>
      <c r="F1456" s="292"/>
      <c r="G1456" s="292"/>
      <c r="H1456" s="292"/>
      <c r="I1456" s="292"/>
      <c r="J1456" s="292"/>
      <c r="K1456" s="292"/>
      <c r="L1456" s="292"/>
      <c r="M1456" s="292"/>
      <c r="N1456" s="292"/>
      <c r="O1456" s="292"/>
      <c r="P1456" s="292"/>
      <c r="Q1456" s="292">
        <v>0</v>
      </c>
      <c r="R1456" s="292"/>
      <c r="S1456" s="292"/>
      <c r="T1456" s="292"/>
      <c r="U1456" s="292"/>
      <c r="V1456" s="292"/>
      <c r="W1456" s="292"/>
      <c r="X1456" s="292"/>
      <c r="Y1456" s="292"/>
      <c r="Z1456" s="292"/>
      <c r="AA1456" s="292"/>
      <c r="AB1456" s="292"/>
      <c r="AC1456" s="292"/>
      <c r="AD1456" s="292"/>
      <c r="AE1456" s="406"/>
      <c r="AF1456" s="406"/>
      <c r="AG1456" s="406"/>
      <c r="AH1456" s="406"/>
      <c r="AI1456" s="406"/>
      <c r="AJ1456" s="406"/>
      <c r="AK1456" s="406"/>
      <c r="AL1456" s="406"/>
      <c r="AM1456" s="406"/>
      <c r="AN1456" s="406"/>
      <c r="AO1456" s="406"/>
      <c r="AP1456" s="406"/>
      <c r="AQ1456" s="406"/>
      <c r="AR1456" s="406"/>
      <c r="AS1456" s="293">
        <f>SUM(AE1456:AR1456)</f>
        <v>0</v>
      </c>
    </row>
    <row r="1457" spans="1:45" s="280" customFormat="1" ht="15.5" hidden="1" outlineLevel="1">
      <c r="A1457" s="521"/>
      <c r="B1457" s="291" t="s">
        <v>744</v>
      </c>
      <c r="C1457" s="288" t="s">
        <v>163</v>
      </c>
      <c r="D1457" s="292"/>
      <c r="E1457" s="292"/>
      <c r="F1457" s="292"/>
      <c r="G1457" s="292"/>
      <c r="H1457" s="292"/>
      <c r="I1457" s="292"/>
      <c r="J1457" s="292"/>
      <c r="K1457" s="292"/>
      <c r="L1457" s="292"/>
      <c r="M1457" s="292"/>
      <c r="N1457" s="292"/>
      <c r="O1457" s="292"/>
      <c r="P1457" s="292"/>
      <c r="Q1457" s="292">
        <f>Q1456</f>
        <v>0</v>
      </c>
      <c r="R1457" s="292"/>
      <c r="S1457" s="292"/>
      <c r="T1457" s="292"/>
      <c r="U1457" s="292"/>
      <c r="V1457" s="292"/>
      <c r="W1457" s="292"/>
      <c r="X1457" s="292"/>
      <c r="Y1457" s="292"/>
      <c r="Z1457" s="292"/>
      <c r="AA1457" s="292"/>
      <c r="AB1457" s="292"/>
      <c r="AC1457" s="292"/>
      <c r="AD1457" s="292"/>
      <c r="AE1457" s="407">
        <f>AE1456</f>
        <v>0</v>
      </c>
      <c r="AF1457" s="407">
        <f t="shared" ref="AF1457:AQ1457" si="3578">AF1456</f>
        <v>0</v>
      </c>
      <c r="AG1457" s="407">
        <f t="shared" si="3578"/>
        <v>0</v>
      </c>
      <c r="AH1457" s="407">
        <f t="shared" si="3578"/>
        <v>0</v>
      </c>
      <c r="AI1457" s="407">
        <f t="shared" si="3578"/>
        <v>0</v>
      </c>
      <c r="AJ1457" s="407">
        <f t="shared" si="3578"/>
        <v>0</v>
      </c>
      <c r="AK1457" s="407">
        <f t="shared" si="3578"/>
        <v>0</v>
      </c>
      <c r="AL1457" s="407">
        <f t="shared" si="3578"/>
        <v>0</v>
      </c>
      <c r="AM1457" s="407">
        <f t="shared" si="3578"/>
        <v>0</v>
      </c>
      <c r="AN1457" s="407">
        <f t="shared" si="3578"/>
        <v>0</v>
      </c>
      <c r="AO1457" s="407">
        <f t="shared" si="3578"/>
        <v>0</v>
      </c>
      <c r="AP1457" s="407">
        <f t="shared" si="3578"/>
        <v>0</v>
      </c>
      <c r="AQ1457" s="407">
        <f t="shared" si="3578"/>
        <v>0</v>
      </c>
      <c r="AR1457" s="407">
        <f>AR1456</f>
        <v>0</v>
      </c>
      <c r="AS1457" s="294"/>
    </row>
    <row r="1458" spans="1:45" s="280" customFormat="1" ht="15.5" hidden="1" outlineLevel="1">
      <c r="A1458" s="521"/>
      <c r="B1458" s="321"/>
      <c r="C1458" s="288"/>
      <c r="D1458" s="288"/>
      <c r="E1458" s="288"/>
      <c r="F1458" s="288"/>
      <c r="G1458" s="288"/>
      <c r="H1458" s="288"/>
      <c r="I1458" s="288"/>
      <c r="J1458" s="288"/>
      <c r="K1458" s="288"/>
      <c r="L1458" s="288"/>
      <c r="M1458" s="288"/>
      <c r="N1458" s="288"/>
      <c r="O1458" s="288"/>
      <c r="P1458" s="288"/>
      <c r="Q1458" s="288"/>
      <c r="R1458" s="288"/>
      <c r="S1458" s="288"/>
      <c r="T1458" s="288"/>
      <c r="U1458" s="288"/>
      <c r="V1458" s="288"/>
      <c r="W1458" s="288"/>
      <c r="X1458" s="288"/>
      <c r="Y1458" s="288"/>
      <c r="Z1458" s="288"/>
      <c r="AA1458" s="288"/>
      <c r="AB1458" s="288"/>
      <c r="AC1458" s="288"/>
      <c r="AD1458" s="288"/>
      <c r="AE1458" s="408"/>
      <c r="AF1458" s="408"/>
      <c r="AG1458" s="408"/>
      <c r="AH1458" s="408"/>
      <c r="AI1458" s="408"/>
      <c r="AJ1458" s="408"/>
      <c r="AK1458" s="412"/>
      <c r="AL1458" s="412"/>
      <c r="AM1458" s="412"/>
      <c r="AN1458" s="412"/>
      <c r="AO1458" s="412"/>
      <c r="AP1458" s="412"/>
      <c r="AQ1458" s="412"/>
      <c r="AR1458" s="412"/>
      <c r="AS1458" s="310"/>
    </row>
    <row r="1459" spans="1:45" ht="15.5" hidden="1" outlineLevel="1">
      <c r="A1459" s="521"/>
      <c r="B1459" s="508" t="s">
        <v>492</v>
      </c>
      <c r="C1459" s="317"/>
      <c r="D1459" s="287"/>
      <c r="E1459" s="286"/>
      <c r="F1459" s="286"/>
      <c r="G1459" s="286"/>
      <c r="H1459" s="286"/>
      <c r="I1459" s="286"/>
      <c r="J1459" s="286"/>
      <c r="K1459" s="286"/>
      <c r="L1459" s="286"/>
      <c r="M1459" s="286"/>
      <c r="N1459" s="286"/>
      <c r="O1459" s="286"/>
      <c r="P1459" s="286"/>
      <c r="Q1459" s="287"/>
      <c r="R1459" s="286"/>
      <c r="S1459" s="286"/>
      <c r="T1459" s="286"/>
      <c r="U1459" s="286"/>
      <c r="V1459" s="286"/>
      <c r="W1459" s="286"/>
      <c r="X1459" s="286"/>
      <c r="Y1459" s="286"/>
      <c r="Z1459" s="286"/>
      <c r="AA1459" s="286"/>
      <c r="AB1459" s="286"/>
      <c r="AC1459" s="286"/>
      <c r="AD1459" s="286"/>
      <c r="AE1459" s="410"/>
      <c r="AF1459" s="410"/>
      <c r="AG1459" s="410"/>
      <c r="AH1459" s="410"/>
      <c r="AI1459" s="410"/>
      <c r="AJ1459" s="410"/>
      <c r="AK1459" s="410"/>
      <c r="AL1459" s="410"/>
      <c r="AM1459" s="410"/>
      <c r="AN1459" s="410"/>
      <c r="AO1459" s="410"/>
      <c r="AP1459" s="410"/>
      <c r="AQ1459" s="410"/>
      <c r="AR1459" s="410"/>
      <c r="AS1459" s="289"/>
    </row>
    <row r="1460" spans="1:45" ht="15.5" hidden="1" outlineLevel="1">
      <c r="A1460" s="521">
        <v>17</v>
      </c>
      <c r="B1460" s="424" t="s">
        <v>112</v>
      </c>
      <c r="C1460" s="288" t="s">
        <v>25</v>
      </c>
      <c r="D1460" s="292"/>
      <c r="E1460" s="292"/>
      <c r="F1460" s="292"/>
      <c r="G1460" s="292"/>
      <c r="H1460" s="292"/>
      <c r="I1460" s="292"/>
      <c r="J1460" s="292"/>
      <c r="K1460" s="292"/>
      <c r="L1460" s="292"/>
      <c r="M1460" s="292"/>
      <c r="N1460" s="292"/>
      <c r="O1460" s="292"/>
      <c r="P1460" s="292"/>
      <c r="Q1460" s="292">
        <v>12</v>
      </c>
      <c r="R1460" s="292"/>
      <c r="S1460" s="292"/>
      <c r="T1460" s="292"/>
      <c r="U1460" s="292"/>
      <c r="V1460" s="292"/>
      <c r="W1460" s="292"/>
      <c r="X1460" s="292"/>
      <c r="Y1460" s="292"/>
      <c r="Z1460" s="292"/>
      <c r="AA1460" s="292"/>
      <c r="AB1460" s="292"/>
      <c r="AC1460" s="292"/>
      <c r="AD1460" s="292"/>
      <c r="AE1460" s="422"/>
      <c r="AF1460" s="406"/>
      <c r="AG1460" s="406"/>
      <c r="AH1460" s="406"/>
      <c r="AI1460" s="406"/>
      <c r="AJ1460" s="406"/>
      <c r="AK1460" s="406"/>
      <c r="AL1460" s="411"/>
      <c r="AM1460" s="411"/>
      <c r="AN1460" s="411"/>
      <c r="AO1460" s="411"/>
      <c r="AP1460" s="411"/>
      <c r="AQ1460" s="411"/>
      <c r="AR1460" s="411"/>
      <c r="AS1460" s="293">
        <f>SUM(AE1460:AR1460)</f>
        <v>0</v>
      </c>
    </row>
    <row r="1461" spans="1:45" ht="15.5" hidden="1" outlineLevel="1">
      <c r="A1461" s="521"/>
      <c r="B1461" s="291" t="s">
        <v>744</v>
      </c>
      <c r="C1461" s="288" t="s">
        <v>163</v>
      </c>
      <c r="D1461" s="292"/>
      <c r="E1461" s="292"/>
      <c r="F1461" s="292"/>
      <c r="G1461" s="292"/>
      <c r="H1461" s="292"/>
      <c r="I1461" s="292"/>
      <c r="J1461" s="292"/>
      <c r="K1461" s="292"/>
      <c r="L1461" s="292"/>
      <c r="M1461" s="292"/>
      <c r="N1461" s="292"/>
      <c r="O1461" s="292"/>
      <c r="P1461" s="292"/>
      <c r="Q1461" s="292">
        <f>Q1460</f>
        <v>12</v>
      </c>
      <c r="R1461" s="292"/>
      <c r="S1461" s="292"/>
      <c r="T1461" s="292"/>
      <c r="U1461" s="292"/>
      <c r="V1461" s="292"/>
      <c r="W1461" s="292"/>
      <c r="X1461" s="292"/>
      <c r="Y1461" s="292"/>
      <c r="Z1461" s="292"/>
      <c r="AA1461" s="292"/>
      <c r="AB1461" s="292"/>
      <c r="AC1461" s="292"/>
      <c r="AD1461" s="292"/>
      <c r="AE1461" s="407">
        <f>AE1460</f>
        <v>0</v>
      </c>
      <c r="AF1461" s="407">
        <f t="shared" ref="AF1461:AR1461" si="3579">AF1460</f>
        <v>0</v>
      </c>
      <c r="AG1461" s="407">
        <f t="shared" si="3579"/>
        <v>0</v>
      </c>
      <c r="AH1461" s="407">
        <f t="shared" si="3579"/>
        <v>0</v>
      </c>
      <c r="AI1461" s="407">
        <f t="shared" si="3579"/>
        <v>0</v>
      </c>
      <c r="AJ1461" s="407">
        <f t="shared" si="3579"/>
        <v>0</v>
      </c>
      <c r="AK1461" s="407">
        <f t="shared" si="3579"/>
        <v>0</v>
      </c>
      <c r="AL1461" s="407">
        <f t="shared" si="3579"/>
        <v>0</v>
      </c>
      <c r="AM1461" s="407">
        <f t="shared" si="3579"/>
        <v>0</v>
      </c>
      <c r="AN1461" s="407">
        <f t="shared" si="3579"/>
        <v>0</v>
      </c>
      <c r="AO1461" s="407">
        <f t="shared" si="3579"/>
        <v>0</v>
      </c>
      <c r="AP1461" s="407">
        <f t="shared" si="3579"/>
        <v>0</v>
      </c>
      <c r="AQ1461" s="407">
        <f t="shared" si="3579"/>
        <v>0</v>
      </c>
      <c r="AR1461" s="407">
        <f t="shared" si="3579"/>
        <v>0</v>
      </c>
      <c r="AS1461" s="303"/>
    </row>
    <row r="1462" spans="1:45" ht="15.5" hidden="1" outlineLevel="1">
      <c r="A1462" s="521"/>
      <c r="B1462" s="291"/>
      <c r="C1462" s="288"/>
      <c r="D1462" s="288"/>
      <c r="E1462" s="288"/>
      <c r="F1462" s="288"/>
      <c r="G1462" s="288"/>
      <c r="H1462" s="288"/>
      <c r="I1462" s="288"/>
      <c r="J1462" s="288"/>
      <c r="K1462" s="288"/>
      <c r="L1462" s="288"/>
      <c r="M1462" s="288"/>
      <c r="N1462" s="288"/>
      <c r="O1462" s="288"/>
      <c r="P1462" s="288"/>
      <c r="Q1462" s="288"/>
      <c r="R1462" s="288"/>
      <c r="S1462" s="288"/>
      <c r="T1462" s="288"/>
      <c r="U1462" s="288"/>
      <c r="V1462" s="288"/>
      <c r="W1462" s="288"/>
      <c r="X1462" s="288"/>
      <c r="Y1462" s="288"/>
      <c r="Z1462" s="288"/>
      <c r="AA1462" s="288"/>
      <c r="AB1462" s="288"/>
      <c r="AC1462" s="288"/>
      <c r="AD1462" s="288"/>
      <c r="AE1462" s="418"/>
      <c r="AF1462" s="421"/>
      <c r="AG1462" s="421"/>
      <c r="AH1462" s="421"/>
      <c r="AI1462" s="421"/>
      <c r="AJ1462" s="421"/>
      <c r="AK1462" s="421"/>
      <c r="AL1462" s="421"/>
      <c r="AM1462" s="421"/>
      <c r="AN1462" s="421"/>
      <c r="AO1462" s="421"/>
      <c r="AP1462" s="421"/>
      <c r="AQ1462" s="421"/>
      <c r="AR1462" s="421"/>
      <c r="AS1462" s="303"/>
    </row>
    <row r="1463" spans="1:45" ht="15.5" hidden="1" outlineLevel="1">
      <c r="A1463" s="521">
        <v>18</v>
      </c>
      <c r="B1463" s="424" t="s">
        <v>109</v>
      </c>
      <c r="C1463" s="288" t="s">
        <v>25</v>
      </c>
      <c r="D1463" s="292"/>
      <c r="E1463" s="292"/>
      <c r="F1463" s="292"/>
      <c r="G1463" s="292"/>
      <c r="H1463" s="292"/>
      <c r="I1463" s="292"/>
      <c r="J1463" s="292"/>
      <c r="K1463" s="292"/>
      <c r="L1463" s="292"/>
      <c r="M1463" s="292"/>
      <c r="N1463" s="292"/>
      <c r="O1463" s="292"/>
      <c r="P1463" s="292"/>
      <c r="Q1463" s="292">
        <v>12</v>
      </c>
      <c r="R1463" s="292"/>
      <c r="S1463" s="292"/>
      <c r="T1463" s="292"/>
      <c r="U1463" s="292"/>
      <c r="V1463" s="292"/>
      <c r="W1463" s="292"/>
      <c r="X1463" s="292"/>
      <c r="Y1463" s="292"/>
      <c r="Z1463" s="292"/>
      <c r="AA1463" s="292"/>
      <c r="AB1463" s="292"/>
      <c r="AC1463" s="292"/>
      <c r="AD1463" s="292"/>
      <c r="AE1463" s="422"/>
      <c r="AF1463" s="406"/>
      <c r="AG1463" s="406"/>
      <c r="AH1463" s="406"/>
      <c r="AI1463" s="406"/>
      <c r="AJ1463" s="406"/>
      <c r="AK1463" s="406"/>
      <c r="AL1463" s="411"/>
      <c r="AM1463" s="411"/>
      <c r="AN1463" s="411"/>
      <c r="AO1463" s="411"/>
      <c r="AP1463" s="411"/>
      <c r="AQ1463" s="411"/>
      <c r="AR1463" s="411"/>
      <c r="AS1463" s="293">
        <f>SUM(AE1463:AR1463)</f>
        <v>0</v>
      </c>
    </row>
    <row r="1464" spans="1:45" ht="15.5" hidden="1" outlineLevel="1">
      <c r="A1464" s="521"/>
      <c r="B1464" s="291" t="s">
        <v>744</v>
      </c>
      <c r="C1464" s="288" t="s">
        <v>163</v>
      </c>
      <c r="D1464" s="292"/>
      <c r="E1464" s="292"/>
      <c r="F1464" s="292"/>
      <c r="G1464" s="292"/>
      <c r="H1464" s="292"/>
      <c r="I1464" s="292"/>
      <c r="J1464" s="292"/>
      <c r="K1464" s="292"/>
      <c r="L1464" s="292"/>
      <c r="M1464" s="292"/>
      <c r="N1464" s="292"/>
      <c r="O1464" s="292"/>
      <c r="P1464" s="292"/>
      <c r="Q1464" s="292">
        <f>Q1463</f>
        <v>12</v>
      </c>
      <c r="R1464" s="292"/>
      <c r="S1464" s="292"/>
      <c r="T1464" s="292"/>
      <c r="U1464" s="292"/>
      <c r="V1464" s="292"/>
      <c r="W1464" s="292"/>
      <c r="X1464" s="292"/>
      <c r="Y1464" s="292"/>
      <c r="Z1464" s="292"/>
      <c r="AA1464" s="292"/>
      <c r="AB1464" s="292"/>
      <c r="AC1464" s="292"/>
      <c r="AD1464" s="292"/>
      <c r="AE1464" s="407">
        <f>AE1463</f>
        <v>0</v>
      </c>
      <c r="AF1464" s="407">
        <f t="shared" ref="AF1464:AR1464" si="3580">AF1463</f>
        <v>0</v>
      </c>
      <c r="AG1464" s="407">
        <f t="shared" si="3580"/>
        <v>0</v>
      </c>
      <c r="AH1464" s="407">
        <f t="shared" si="3580"/>
        <v>0</v>
      </c>
      <c r="AI1464" s="407">
        <f t="shared" si="3580"/>
        <v>0</v>
      </c>
      <c r="AJ1464" s="407">
        <f t="shared" si="3580"/>
        <v>0</v>
      </c>
      <c r="AK1464" s="407">
        <f t="shared" si="3580"/>
        <v>0</v>
      </c>
      <c r="AL1464" s="407">
        <f t="shared" si="3580"/>
        <v>0</v>
      </c>
      <c r="AM1464" s="407">
        <f t="shared" si="3580"/>
        <v>0</v>
      </c>
      <c r="AN1464" s="407">
        <f t="shared" si="3580"/>
        <v>0</v>
      </c>
      <c r="AO1464" s="407">
        <f t="shared" si="3580"/>
        <v>0</v>
      </c>
      <c r="AP1464" s="407">
        <f t="shared" si="3580"/>
        <v>0</v>
      </c>
      <c r="AQ1464" s="407">
        <f t="shared" si="3580"/>
        <v>0</v>
      </c>
      <c r="AR1464" s="407">
        <f t="shared" si="3580"/>
        <v>0</v>
      </c>
      <c r="AS1464" s="303"/>
    </row>
    <row r="1465" spans="1:45" ht="15.5" hidden="1" outlineLevel="1">
      <c r="A1465" s="521"/>
      <c r="B1465" s="319"/>
      <c r="C1465" s="288"/>
      <c r="D1465" s="288"/>
      <c r="E1465" s="288"/>
      <c r="F1465" s="288"/>
      <c r="G1465" s="288"/>
      <c r="H1465" s="288"/>
      <c r="I1465" s="288"/>
      <c r="J1465" s="288"/>
      <c r="K1465" s="288"/>
      <c r="L1465" s="288"/>
      <c r="M1465" s="288"/>
      <c r="N1465" s="288"/>
      <c r="O1465" s="288"/>
      <c r="P1465" s="288"/>
      <c r="Q1465" s="288"/>
      <c r="R1465" s="288"/>
      <c r="S1465" s="288"/>
      <c r="T1465" s="288"/>
      <c r="U1465" s="288"/>
      <c r="V1465" s="288"/>
      <c r="W1465" s="288"/>
      <c r="X1465" s="288"/>
      <c r="Y1465" s="288"/>
      <c r="Z1465" s="288"/>
      <c r="AA1465" s="288"/>
      <c r="AB1465" s="288"/>
      <c r="AC1465" s="288"/>
      <c r="AD1465" s="288"/>
      <c r="AE1465" s="419"/>
      <c r="AF1465" s="420"/>
      <c r="AG1465" s="420"/>
      <c r="AH1465" s="420"/>
      <c r="AI1465" s="420"/>
      <c r="AJ1465" s="420"/>
      <c r="AK1465" s="420"/>
      <c r="AL1465" s="420"/>
      <c r="AM1465" s="420"/>
      <c r="AN1465" s="420"/>
      <c r="AO1465" s="420"/>
      <c r="AP1465" s="420"/>
      <c r="AQ1465" s="420"/>
      <c r="AR1465" s="420"/>
      <c r="AS1465" s="294"/>
    </row>
    <row r="1466" spans="1:45" ht="15.5" hidden="1" outlineLevel="1">
      <c r="A1466" s="521">
        <v>19</v>
      </c>
      <c r="B1466" s="424" t="s">
        <v>111</v>
      </c>
      <c r="C1466" s="288" t="s">
        <v>25</v>
      </c>
      <c r="D1466" s="292"/>
      <c r="E1466" s="292"/>
      <c r="F1466" s="292"/>
      <c r="G1466" s="292"/>
      <c r="H1466" s="292"/>
      <c r="I1466" s="292"/>
      <c r="J1466" s="292"/>
      <c r="K1466" s="292"/>
      <c r="L1466" s="292"/>
      <c r="M1466" s="292"/>
      <c r="N1466" s="292"/>
      <c r="O1466" s="292"/>
      <c r="P1466" s="292"/>
      <c r="Q1466" s="292">
        <v>12</v>
      </c>
      <c r="R1466" s="292"/>
      <c r="S1466" s="292"/>
      <c r="T1466" s="292"/>
      <c r="U1466" s="292"/>
      <c r="V1466" s="292"/>
      <c r="W1466" s="292"/>
      <c r="X1466" s="292"/>
      <c r="Y1466" s="292"/>
      <c r="Z1466" s="292"/>
      <c r="AA1466" s="292"/>
      <c r="AB1466" s="292"/>
      <c r="AC1466" s="292"/>
      <c r="AD1466" s="292"/>
      <c r="AE1466" s="422"/>
      <c r="AF1466" s="406"/>
      <c r="AG1466" s="406"/>
      <c r="AH1466" s="406"/>
      <c r="AI1466" s="406"/>
      <c r="AJ1466" s="406"/>
      <c r="AK1466" s="406"/>
      <c r="AL1466" s="411"/>
      <c r="AM1466" s="411"/>
      <c r="AN1466" s="411"/>
      <c r="AO1466" s="411"/>
      <c r="AP1466" s="411"/>
      <c r="AQ1466" s="411"/>
      <c r="AR1466" s="411"/>
      <c r="AS1466" s="293">
        <f>SUM(AE1466:AR1466)</f>
        <v>0</v>
      </c>
    </row>
    <row r="1467" spans="1:45" ht="15.5" hidden="1" outlineLevel="1">
      <c r="A1467" s="521"/>
      <c r="B1467" s="291" t="s">
        <v>744</v>
      </c>
      <c r="C1467" s="288" t="s">
        <v>163</v>
      </c>
      <c r="D1467" s="292"/>
      <c r="E1467" s="292"/>
      <c r="F1467" s="292"/>
      <c r="G1467" s="292"/>
      <c r="H1467" s="292"/>
      <c r="I1467" s="292"/>
      <c r="J1467" s="292"/>
      <c r="K1467" s="292"/>
      <c r="L1467" s="292"/>
      <c r="M1467" s="292"/>
      <c r="N1467" s="292"/>
      <c r="O1467" s="292"/>
      <c r="P1467" s="292"/>
      <c r="Q1467" s="292">
        <f>Q1466</f>
        <v>12</v>
      </c>
      <c r="R1467" s="292"/>
      <c r="S1467" s="292"/>
      <c r="T1467" s="292"/>
      <c r="U1467" s="292"/>
      <c r="V1467" s="292"/>
      <c r="W1467" s="292"/>
      <c r="X1467" s="292"/>
      <c r="Y1467" s="292"/>
      <c r="Z1467" s="292"/>
      <c r="AA1467" s="292"/>
      <c r="AB1467" s="292"/>
      <c r="AC1467" s="292"/>
      <c r="AD1467" s="292"/>
      <c r="AE1467" s="407">
        <f>AE1466</f>
        <v>0</v>
      </c>
      <c r="AF1467" s="407">
        <f t="shared" ref="AF1467:AR1467" si="3581">AF1466</f>
        <v>0</v>
      </c>
      <c r="AG1467" s="407">
        <f t="shared" si="3581"/>
        <v>0</v>
      </c>
      <c r="AH1467" s="407">
        <f t="shared" si="3581"/>
        <v>0</v>
      </c>
      <c r="AI1467" s="407">
        <f t="shared" si="3581"/>
        <v>0</v>
      </c>
      <c r="AJ1467" s="407">
        <f t="shared" si="3581"/>
        <v>0</v>
      </c>
      <c r="AK1467" s="407">
        <f t="shared" si="3581"/>
        <v>0</v>
      </c>
      <c r="AL1467" s="407">
        <f t="shared" si="3581"/>
        <v>0</v>
      </c>
      <c r="AM1467" s="407">
        <f t="shared" si="3581"/>
        <v>0</v>
      </c>
      <c r="AN1467" s="407">
        <f t="shared" si="3581"/>
        <v>0</v>
      </c>
      <c r="AO1467" s="407">
        <f t="shared" si="3581"/>
        <v>0</v>
      </c>
      <c r="AP1467" s="407">
        <f t="shared" si="3581"/>
        <v>0</v>
      </c>
      <c r="AQ1467" s="407">
        <f t="shared" si="3581"/>
        <v>0</v>
      </c>
      <c r="AR1467" s="407">
        <f t="shared" si="3581"/>
        <v>0</v>
      </c>
      <c r="AS1467" s="294"/>
    </row>
    <row r="1468" spans="1:45" ht="15.5" hidden="1" outlineLevel="1">
      <c r="A1468" s="521"/>
      <c r="B1468" s="319"/>
      <c r="C1468" s="288"/>
      <c r="D1468" s="288"/>
      <c r="E1468" s="288"/>
      <c r="F1468" s="288"/>
      <c r="G1468" s="288"/>
      <c r="H1468" s="288"/>
      <c r="I1468" s="288"/>
      <c r="J1468" s="288"/>
      <c r="K1468" s="288"/>
      <c r="L1468" s="288"/>
      <c r="M1468" s="288"/>
      <c r="N1468" s="288"/>
      <c r="O1468" s="288"/>
      <c r="P1468" s="288"/>
      <c r="Q1468" s="288"/>
      <c r="R1468" s="288"/>
      <c r="S1468" s="288"/>
      <c r="T1468" s="288"/>
      <c r="U1468" s="288"/>
      <c r="V1468" s="288"/>
      <c r="W1468" s="288"/>
      <c r="X1468" s="288"/>
      <c r="Y1468" s="288"/>
      <c r="Z1468" s="288"/>
      <c r="AA1468" s="288"/>
      <c r="AB1468" s="288"/>
      <c r="AC1468" s="288"/>
      <c r="AD1468" s="288"/>
      <c r="AE1468" s="408"/>
      <c r="AF1468" s="408"/>
      <c r="AG1468" s="408"/>
      <c r="AH1468" s="408"/>
      <c r="AI1468" s="408"/>
      <c r="AJ1468" s="408"/>
      <c r="AK1468" s="408"/>
      <c r="AL1468" s="408"/>
      <c r="AM1468" s="408"/>
      <c r="AN1468" s="408"/>
      <c r="AO1468" s="408"/>
      <c r="AP1468" s="408"/>
      <c r="AQ1468" s="408"/>
      <c r="AR1468" s="408"/>
      <c r="AS1468" s="303"/>
    </row>
    <row r="1469" spans="1:45" ht="15.5" hidden="1" outlineLevel="1">
      <c r="A1469" s="521">
        <v>20</v>
      </c>
      <c r="B1469" s="424" t="s">
        <v>110</v>
      </c>
      <c r="C1469" s="288" t="s">
        <v>25</v>
      </c>
      <c r="D1469" s="292"/>
      <c r="E1469" s="292"/>
      <c r="F1469" s="292"/>
      <c r="G1469" s="292"/>
      <c r="H1469" s="292"/>
      <c r="I1469" s="292"/>
      <c r="J1469" s="292"/>
      <c r="K1469" s="292"/>
      <c r="L1469" s="292"/>
      <c r="M1469" s="292"/>
      <c r="N1469" s="292"/>
      <c r="O1469" s="292"/>
      <c r="P1469" s="292"/>
      <c r="Q1469" s="292">
        <v>12</v>
      </c>
      <c r="R1469" s="292"/>
      <c r="S1469" s="292"/>
      <c r="T1469" s="292"/>
      <c r="U1469" s="292"/>
      <c r="V1469" s="292"/>
      <c r="W1469" s="292"/>
      <c r="X1469" s="292"/>
      <c r="Y1469" s="292"/>
      <c r="Z1469" s="292"/>
      <c r="AA1469" s="292"/>
      <c r="AB1469" s="292"/>
      <c r="AC1469" s="292"/>
      <c r="AD1469" s="292"/>
      <c r="AE1469" s="422"/>
      <c r="AF1469" s="406"/>
      <c r="AG1469" s="406"/>
      <c r="AH1469" s="406"/>
      <c r="AI1469" s="406"/>
      <c r="AJ1469" s="406"/>
      <c r="AK1469" s="406"/>
      <c r="AL1469" s="411"/>
      <c r="AM1469" s="411"/>
      <c r="AN1469" s="411"/>
      <c r="AO1469" s="411"/>
      <c r="AP1469" s="411"/>
      <c r="AQ1469" s="411"/>
      <c r="AR1469" s="411"/>
      <c r="AS1469" s="293">
        <f>SUM(AE1469:AR1469)</f>
        <v>0</v>
      </c>
    </row>
    <row r="1470" spans="1:45" ht="15.5" hidden="1" outlineLevel="1">
      <c r="A1470" s="521"/>
      <c r="B1470" s="291" t="s">
        <v>744</v>
      </c>
      <c r="C1470" s="288" t="s">
        <v>163</v>
      </c>
      <c r="D1470" s="292"/>
      <c r="E1470" s="292"/>
      <c r="F1470" s="292"/>
      <c r="G1470" s="292"/>
      <c r="H1470" s="292"/>
      <c r="I1470" s="292"/>
      <c r="J1470" s="292"/>
      <c r="K1470" s="292"/>
      <c r="L1470" s="292"/>
      <c r="M1470" s="292"/>
      <c r="N1470" s="292"/>
      <c r="O1470" s="292"/>
      <c r="P1470" s="292"/>
      <c r="Q1470" s="292">
        <f>Q1469</f>
        <v>12</v>
      </c>
      <c r="R1470" s="292"/>
      <c r="S1470" s="292"/>
      <c r="T1470" s="292"/>
      <c r="U1470" s="292"/>
      <c r="V1470" s="292"/>
      <c r="W1470" s="292"/>
      <c r="X1470" s="292"/>
      <c r="Y1470" s="292"/>
      <c r="Z1470" s="292"/>
      <c r="AA1470" s="292"/>
      <c r="AB1470" s="292"/>
      <c r="AC1470" s="292"/>
      <c r="AD1470" s="292"/>
      <c r="AE1470" s="407">
        <f t="shared" ref="AE1470:AR1470" si="3582">AE1469</f>
        <v>0</v>
      </c>
      <c r="AF1470" s="407">
        <f t="shared" si="3582"/>
        <v>0</v>
      </c>
      <c r="AG1470" s="407">
        <f t="shared" si="3582"/>
        <v>0</v>
      </c>
      <c r="AH1470" s="407">
        <f t="shared" si="3582"/>
        <v>0</v>
      </c>
      <c r="AI1470" s="407">
        <f t="shared" si="3582"/>
        <v>0</v>
      </c>
      <c r="AJ1470" s="407">
        <f t="shared" si="3582"/>
        <v>0</v>
      </c>
      <c r="AK1470" s="407">
        <f t="shared" si="3582"/>
        <v>0</v>
      </c>
      <c r="AL1470" s="407">
        <f t="shared" si="3582"/>
        <v>0</v>
      </c>
      <c r="AM1470" s="407">
        <f t="shared" si="3582"/>
        <v>0</v>
      </c>
      <c r="AN1470" s="407">
        <f t="shared" si="3582"/>
        <v>0</v>
      </c>
      <c r="AO1470" s="407">
        <f t="shared" si="3582"/>
        <v>0</v>
      </c>
      <c r="AP1470" s="407">
        <f t="shared" si="3582"/>
        <v>0</v>
      </c>
      <c r="AQ1470" s="407">
        <f t="shared" si="3582"/>
        <v>0</v>
      </c>
      <c r="AR1470" s="407">
        <f t="shared" si="3582"/>
        <v>0</v>
      </c>
      <c r="AS1470" s="303"/>
    </row>
    <row r="1471" spans="1:45" ht="15.5" hidden="1" outlineLevel="1">
      <c r="A1471" s="521"/>
      <c r="B1471" s="320"/>
      <c r="C1471" s="297"/>
      <c r="D1471" s="288"/>
      <c r="E1471" s="288"/>
      <c r="F1471" s="288"/>
      <c r="G1471" s="288"/>
      <c r="H1471" s="288"/>
      <c r="I1471" s="288"/>
      <c r="J1471" s="288"/>
      <c r="K1471" s="288"/>
      <c r="L1471" s="288"/>
      <c r="M1471" s="288"/>
      <c r="N1471" s="288"/>
      <c r="O1471" s="288"/>
      <c r="P1471" s="288"/>
      <c r="Q1471" s="297"/>
      <c r="R1471" s="288"/>
      <c r="S1471" s="288"/>
      <c r="T1471" s="288"/>
      <c r="U1471" s="288"/>
      <c r="V1471" s="288"/>
      <c r="W1471" s="288"/>
      <c r="X1471" s="288"/>
      <c r="Y1471" s="288"/>
      <c r="Z1471" s="288"/>
      <c r="AA1471" s="288"/>
      <c r="AB1471" s="288"/>
      <c r="AC1471" s="288"/>
      <c r="AD1471" s="288"/>
      <c r="AE1471" s="408"/>
      <c r="AF1471" s="408"/>
      <c r="AG1471" s="408"/>
      <c r="AH1471" s="408"/>
      <c r="AI1471" s="408"/>
      <c r="AJ1471" s="408"/>
      <c r="AK1471" s="408"/>
      <c r="AL1471" s="408"/>
      <c r="AM1471" s="408"/>
      <c r="AN1471" s="408"/>
      <c r="AO1471" s="408"/>
      <c r="AP1471" s="408"/>
      <c r="AQ1471" s="408"/>
      <c r="AR1471" s="408"/>
      <c r="AS1471" s="303"/>
    </row>
    <row r="1472" spans="1:45" ht="15.5" hidden="1" outlineLevel="1">
      <c r="A1472" s="521"/>
      <c r="B1472" s="507" t="s">
        <v>499</v>
      </c>
      <c r="C1472" s="288"/>
      <c r="D1472" s="288"/>
      <c r="E1472" s="288"/>
      <c r="F1472" s="288"/>
      <c r="G1472" s="288"/>
      <c r="H1472" s="288"/>
      <c r="I1472" s="288"/>
      <c r="J1472" s="288"/>
      <c r="K1472" s="288"/>
      <c r="L1472" s="288"/>
      <c r="M1472" s="288"/>
      <c r="N1472" s="288"/>
      <c r="O1472" s="288"/>
      <c r="P1472" s="288"/>
      <c r="Q1472" s="288"/>
      <c r="R1472" s="288"/>
      <c r="S1472" s="288"/>
      <c r="T1472" s="288"/>
      <c r="U1472" s="288"/>
      <c r="V1472" s="288"/>
      <c r="W1472" s="288"/>
      <c r="X1472" s="288"/>
      <c r="Y1472" s="288"/>
      <c r="Z1472" s="288"/>
      <c r="AA1472" s="288"/>
      <c r="AB1472" s="288"/>
      <c r="AC1472" s="288"/>
      <c r="AD1472" s="288"/>
      <c r="AE1472" s="418"/>
      <c r="AF1472" s="421"/>
      <c r="AG1472" s="421"/>
      <c r="AH1472" s="421"/>
      <c r="AI1472" s="421"/>
      <c r="AJ1472" s="421"/>
      <c r="AK1472" s="421"/>
      <c r="AL1472" s="421"/>
      <c r="AM1472" s="421"/>
      <c r="AN1472" s="421"/>
      <c r="AO1472" s="421"/>
      <c r="AP1472" s="421"/>
      <c r="AQ1472" s="421"/>
      <c r="AR1472" s="421"/>
      <c r="AS1472" s="303"/>
    </row>
    <row r="1473" spans="1:45" ht="15.5" hidden="1" outlineLevel="1">
      <c r="A1473" s="521"/>
      <c r="B1473" s="493" t="s">
        <v>495</v>
      </c>
      <c r="C1473" s="288"/>
      <c r="D1473" s="288"/>
      <c r="E1473" s="288"/>
      <c r="F1473" s="288"/>
      <c r="G1473" s="288"/>
      <c r="H1473" s="288"/>
      <c r="I1473" s="288"/>
      <c r="J1473" s="288"/>
      <c r="K1473" s="288"/>
      <c r="L1473" s="288"/>
      <c r="M1473" s="288"/>
      <c r="N1473" s="288"/>
      <c r="O1473" s="288"/>
      <c r="P1473" s="288"/>
      <c r="Q1473" s="288"/>
      <c r="R1473" s="288"/>
      <c r="S1473" s="288"/>
      <c r="T1473" s="288"/>
      <c r="U1473" s="288"/>
      <c r="V1473" s="288"/>
      <c r="W1473" s="288"/>
      <c r="X1473" s="288"/>
      <c r="Y1473" s="288"/>
      <c r="Z1473" s="288"/>
      <c r="AA1473" s="288"/>
      <c r="AB1473" s="288"/>
      <c r="AC1473" s="288"/>
      <c r="AD1473" s="288"/>
      <c r="AE1473" s="418"/>
      <c r="AF1473" s="421"/>
      <c r="AG1473" s="421"/>
      <c r="AH1473" s="421"/>
      <c r="AI1473" s="421"/>
      <c r="AJ1473" s="421"/>
      <c r="AK1473" s="421"/>
      <c r="AL1473" s="421"/>
      <c r="AM1473" s="421"/>
      <c r="AN1473" s="421"/>
      <c r="AO1473" s="421"/>
      <c r="AP1473" s="421"/>
      <c r="AQ1473" s="421"/>
      <c r="AR1473" s="421"/>
      <c r="AS1473" s="303"/>
    </row>
    <row r="1474" spans="1:45" ht="15" hidden="1" customHeight="1" outlineLevel="1">
      <c r="A1474" s="521">
        <v>21</v>
      </c>
      <c r="B1474" s="424" t="s">
        <v>113</v>
      </c>
      <c r="C1474" s="288" t="s">
        <v>25</v>
      </c>
      <c r="D1474" s="292"/>
      <c r="E1474" s="292"/>
      <c r="F1474" s="292"/>
      <c r="G1474" s="292"/>
      <c r="H1474" s="292"/>
      <c r="I1474" s="292"/>
      <c r="J1474" s="292"/>
      <c r="K1474" s="292"/>
      <c r="L1474" s="292"/>
      <c r="M1474" s="292"/>
      <c r="N1474" s="292"/>
      <c r="O1474" s="292"/>
      <c r="P1474" s="292"/>
      <c r="Q1474" s="288"/>
      <c r="R1474" s="292"/>
      <c r="S1474" s="292"/>
      <c r="T1474" s="292"/>
      <c r="U1474" s="292"/>
      <c r="V1474" s="292"/>
      <c r="W1474" s="292"/>
      <c r="X1474" s="292"/>
      <c r="Y1474" s="292"/>
      <c r="Z1474" s="292"/>
      <c r="AA1474" s="292"/>
      <c r="AB1474" s="292"/>
      <c r="AC1474" s="292"/>
      <c r="AD1474" s="292"/>
      <c r="AE1474" s="406"/>
      <c r="AF1474" s="406"/>
      <c r="AG1474" s="406"/>
      <c r="AH1474" s="406"/>
      <c r="AI1474" s="406"/>
      <c r="AJ1474" s="406"/>
      <c r="AK1474" s="406"/>
      <c r="AL1474" s="406"/>
      <c r="AM1474" s="406"/>
      <c r="AN1474" s="406"/>
      <c r="AO1474" s="406"/>
      <c r="AP1474" s="406"/>
      <c r="AQ1474" s="406"/>
      <c r="AR1474" s="406"/>
      <c r="AS1474" s="293">
        <f>SUM(AE1474:AR1474)</f>
        <v>0</v>
      </c>
    </row>
    <row r="1475" spans="1:45" ht="15" hidden="1" customHeight="1" outlineLevel="1">
      <c r="A1475" s="521"/>
      <c r="B1475" s="291" t="s">
        <v>744</v>
      </c>
      <c r="C1475" s="288" t="s">
        <v>163</v>
      </c>
      <c r="D1475" s="292"/>
      <c r="E1475" s="292"/>
      <c r="F1475" s="292"/>
      <c r="G1475" s="292"/>
      <c r="H1475" s="292"/>
      <c r="I1475" s="292"/>
      <c r="J1475" s="292"/>
      <c r="K1475" s="292"/>
      <c r="L1475" s="292"/>
      <c r="M1475" s="292"/>
      <c r="N1475" s="292"/>
      <c r="O1475" s="292"/>
      <c r="P1475" s="292"/>
      <c r="Q1475" s="288"/>
      <c r="R1475" s="292"/>
      <c r="S1475" s="292"/>
      <c r="T1475" s="292"/>
      <c r="U1475" s="292"/>
      <c r="V1475" s="292"/>
      <c r="W1475" s="292"/>
      <c r="X1475" s="292"/>
      <c r="Y1475" s="292"/>
      <c r="Z1475" s="292"/>
      <c r="AA1475" s="292"/>
      <c r="AB1475" s="292"/>
      <c r="AC1475" s="292"/>
      <c r="AD1475" s="292"/>
      <c r="AE1475" s="407">
        <f>AE1474</f>
        <v>0</v>
      </c>
      <c r="AF1475" s="407">
        <f t="shared" ref="AF1475:AR1475" si="3583">AF1474</f>
        <v>0</v>
      </c>
      <c r="AG1475" s="407">
        <f t="shared" si="3583"/>
        <v>0</v>
      </c>
      <c r="AH1475" s="407">
        <f t="shared" si="3583"/>
        <v>0</v>
      </c>
      <c r="AI1475" s="407">
        <f t="shared" si="3583"/>
        <v>0</v>
      </c>
      <c r="AJ1475" s="407">
        <f t="shared" si="3583"/>
        <v>0</v>
      </c>
      <c r="AK1475" s="407">
        <f t="shared" si="3583"/>
        <v>0</v>
      </c>
      <c r="AL1475" s="407">
        <f t="shared" si="3583"/>
        <v>0</v>
      </c>
      <c r="AM1475" s="407">
        <f t="shared" si="3583"/>
        <v>0</v>
      </c>
      <c r="AN1475" s="407">
        <f t="shared" si="3583"/>
        <v>0</v>
      </c>
      <c r="AO1475" s="407">
        <f t="shared" si="3583"/>
        <v>0</v>
      </c>
      <c r="AP1475" s="407">
        <f t="shared" si="3583"/>
        <v>0</v>
      </c>
      <c r="AQ1475" s="407">
        <f t="shared" si="3583"/>
        <v>0</v>
      </c>
      <c r="AR1475" s="407">
        <f t="shared" si="3583"/>
        <v>0</v>
      </c>
      <c r="AS1475" s="303"/>
    </row>
    <row r="1476" spans="1:45" ht="15" hidden="1" customHeight="1" outlineLevel="1">
      <c r="A1476" s="521"/>
      <c r="B1476" s="291"/>
      <c r="C1476" s="288"/>
      <c r="D1476" s="288"/>
      <c r="E1476" s="288"/>
      <c r="F1476" s="288"/>
      <c r="G1476" s="288"/>
      <c r="H1476" s="288"/>
      <c r="I1476" s="288"/>
      <c r="J1476" s="288"/>
      <c r="K1476" s="288"/>
      <c r="L1476" s="288"/>
      <c r="M1476" s="288"/>
      <c r="N1476" s="288"/>
      <c r="O1476" s="288"/>
      <c r="P1476" s="288"/>
      <c r="Q1476" s="288"/>
      <c r="R1476" s="288"/>
      <c r="S1476" s="288"/>
      <c r="T1476" s="288"/>
      <c r="U1476" s="288"/>
      <c r="V1476" s="288"/>
      <c r="W1476" s="288"/>
      <c r="X1476" s="288"/>
      <c r="Y1476" s="288"/>
      <c r="Z1476" s="288"/>
      <c r="AA1476" s="288"/>
      <c r="AB1476" s="288"/>
      <c r="AC1476" s="288"/>
      <c r="AD1476" s="288"/>
      <c r="AE1476" s="418"/>
      <c r="AF1476" s="421"/>
      <c r="AG1476" s="421"/>
      <c r="AH1476" s="421"/>
      <c r="AI1476" s="421"/>
      <c r="AJ1476" s="421"/>
      <c r="AK1476" s="421"/>
      <c r="AL1476" s="421"/>
      <c r="AM1476" s="421"/>
      <c r="AN1476" s="421"/>
      <c r="AO1476" s="421"/>
      <c r="AP1476" s="421"/>
      <c r="AQ1476" s="421"/>
      <c r="AR1476" s="421"/>
      <c r="AS1476" s="303"/>
    </row>
    <row r="1477" spans="1:45" ht="15" hidden="1" customHeight="1" outlineLevel="1">
      <c r="A1477" s="521">
        <v>22</v>
      </c>
      <c r="B1477" s="424" t="s">
        <v>114</v>
      </c>
      <c r="C1477" s="288" t="s">
        <v>25</v>
      </c>
      <c r="D1477" s="292"/>
      <c r="E1477" s="292"/>
      <c r="F1477" s="292"/>
      <c r="G1477" s="292"/>
      <c r="H1477" s="292"/>
      <c r="I1477" s="292"/>
      <c r="J1477" s="292"/>
      <c r="K1477" s="292"/>
      <c r="L1477" s="292"/>
      <c r="M1477" s="292"/>
      <c r="N1477" s="292"/>
      <c r="O1477" s="292"/>
      <c r="P1477" s="292"/>
      <c r="Q1477" s="288"/>
      <c r="R1477" s="292"/>
      <c r="S1477" s="292"/>
      <c r="T1477" s="292"/>
      <c r="U1477" s="292"/>
      <c r="V1477" s="292"/>
      <c r="W1477" s="292"/>
      <c r="X1477" s="292"/>
      <c r="Y1477" s="292"/>
      <c r="Z1477" s="292"/>
      <c r="AA1477" s="292"/>
      <c r="AB1477" s="292"/>
      <c r="AC1477" s="292"/>
      <c r="AD1477" s="292"/>
      <c r="AE1477" s="406"/>
      <c r="AF1477" s="406"/>
      <c r="AG1477" s="406"/>
      <c r="AH1477" s="406"/>
      <c r="AI1477" s="406"/>
      <c r="AJ1477" s="406"/>
      <c r="AK1477" s="406"/>
      <c r="AL1477" s="406"/>
      <c r="AM1477" s="406"/>
      <c r="AN1477" s="406"/>
      <c r="AO1477" s="406"/>
      <c r="AP1477" s="406"/>
      <c r="AQ1477" s="406"/>
      <c r="AR1477" s="406"/>
      <c r="AS1477" s="293">
        <f>SUM(AE1477:AR1477)</f>
        <v>0</v>
      </c>
    </row>
    <row r="1478" spans="1:45" ht="15" hidden="1" customHeight="1" outlineLevel="1">
      <c r="A1478" s="521"/>
      <c r="B1478" s="291" t="s">
        <v>744</v>
      </c>
      <c r="C1478" s="288" t="s">
        <v>163</v>
      </c>
      <c r="D1478" s="292"/>
      <c r="E1478" s="292"/>
      <c r="F1478" s="292"/>
      <c r="G1478" s="292"/>
      <c r="H1478" s="292"/>
      <c r="I1478" s="292"/>
      <c r="J1478" s="292"/>
      <c r="K1478" s="292"/>
      <c r="L1478" s="292"/>
      <c r="M1478" s="292"/>
      <c r="N1478" s="292"/>
      <c r="O1478" s="292"/>
      <c r="P1478" s="292"/>
      <c r="Q1478" s="288"/>
      <c r="R1478" s="292"/>
      <c r="S1478" s="292"/>
      <c r="T1478" s="292"/>
      <c r="U1478" s="292"/>
      <c r="V1478" s="292"/>
      <c r="W1478" s="292"/>
      <c r="X1478" s="292"/>
      <c r="Y1478" s="292"/>
      <c r="Z1478" s="292"/>
      <c r="AA1478" s="292"/>
      <c r="AB1478" s="292"/>
      <c r="AC1478" s="292"/>
      <c r="AD1478" s="292"/>
      <c r="AE1478" s="407">
        <f>AE1477</f>
        <v>0</v>
      </c>
      <c r="AF1478" s="407">
        <f t="shared" ref="AF1478:AR1478" si="3584">AF1477</f>
        <v>0</v>
      </c>
      <c r="AG1478" s="407">
        <f t="shared" si="3584"/>
        <v>0</v>
      </c>
      <c r="AH1478" s="407">
        <f t="shared" si="3584"/>
        <v>0</v>
      </c>
      <c r="AI1478" s="407">
        <f t="shared" si="3584"/>
        <v>0</v>
      </c>
      <c r="AJ1478" s="407">
        <f t="shared" si="3584"/>
        <v>0</v>
      </c>
      <c r="AK1478" s="407">
        <f t="shared" si="3584"/>
        <v>0</v>
      </c>
      <c r="AL1478" s="407">
        <f t="shared" si="3584"/>
        <v>0</v>
      </c>
      <c r="AM1478" s="407">
        <f t="shared" si="3584"/>
        <v>0</v>
      </c>
      <c r="AN1478" s="407">
        <f t="shared" si="3584"/>
        <v>0</v>
      </c>
      <c r="AO1478" s="407">
        <f t="shared" si="3584"/>
        <v>0</v>
      </c>
      <c r="AP1478" s="407">
        <f t="shared" si="3584"/>
        <v>0</v>
      </c>
      <c r="AQ1478" s="407">
        <f t="shared" si="3584"/>
        <v>0</v>
      </c>
      <c r="AR1478" s="407">
        <f t="shared" si="3584"/>
        <v>0</v>
      </c>
      <c r="AS1478" s="303"/>
    </row>
    <row r="1479" spans="1:45" ht="15" hidden="1" customHeight="1" outlineLevel="1">
      <c r="A1479" s="521"/>
      <c r="B1479" s="291"/>
      <c r="C1479" s="288"/>
      <c r="D1479" s="288"/>
      <c r="E1479" s="288"/>
      <c r="F1479" s="288"/>
      <c r="G1479" s="288"/>
      <c r="H1479" s="288"/>
      <c r="I1479" s="288"/>
      <c r="J1479" s="288"/>
      <c r="K1479" s="288"/>
      <c r="L1479" s="288"/>
      <c r="M1479" s="288"/>
      <c r="N1479" s="288"/>
      <c r="O1479" s="288"/>
      <c r="P1479" s="288"/>
      <c r="Q1479" s="288"/>
      <c r="R1479" s="288"/>
      <c r="S1479" s="288"/>
      <c r="T1479" s="288"/>
      <c r="U1479" s="288"/>
      <c r="V1479" s="288"/>
      <c r="W1479" s="288"/>
      <c r="X1479" s="288"/>
      <c r="Y1479" s="288"/>
      <c r="Z1479" s="288"/>
      <c r="AA1479" s="288"/>
      <c r="AB1479" s="288"/>
      <c r="AC1479" s="288"/>
      <c r="AD1479" s="288"/>
      <c r="AE1479" s="418"/>
      <c r="AF1479" s="421"/>
      <c r="AG1479" s="421"/>
      <c r="AH1479" s="421"/>
      <c r="AI1479" s="421"/>
      <c r="AJ1479" s="421"/>
      <c r="AK1479" s="421"/>
      <c r="AL1479" s="421"/>
      <c r="AM1479" s="421"/>
      <c r="AN1479" s="421"/>
      <c r="AO1479" s="421"/>
      <c r="AP1479" s="421"/>
      <c r="AQ1479" s="421"/>
      <c r="AR1479" s="421"/>
      <c r="AS1479" s="303"/>
    </row>
    <row r="1480" spans="1:45" ht="15" hidden="1" customHeight="1" outlineLevel="1">
      <c r="A1480" s="521">
        <v>23</v>
      </c>
      <c r="B1480" s="424" t="s">
        <v>115</v>
      </c>
      <c r="C1480" s="288" t="s">
        <v>25</v>
      </c>
      <c r="D1480" s="292"/>
      <c r="E1480" s="292"/>
      <c r="F1480" s="292"/>
      <c r="G1480" s="292"/>
      <c r="H1480" s="292"/>
      <c r="I1480" s="292"/>
      <c r="J1480" s="292"/>
      <c r="K1480" s="292"/>
      <c r="L1480" s="292"/>
      <c r="M1480" s="292"/>
      <c r="N1480" s="292"/>
      <c r="O1480" s="292"/>
      <c r="P1480" s="292"/>
      <c r="Q1480" s="288"/>
      <c r="R1480" s="292"/>
      <c r="S1480" s="292"/>
      <c r="T1480" s="292"/>
      <c r="U1480" s="292"/>
      <c r="V1480" s="292"/>
      <c r="W1480" s="292"/>
      <c r="X1480" s="292"/>
      <c r="Y1480" s="292"/>
      <c r="Z1480" s="292"/>
      <c r="AA1480" s="292"/>
      <c r="AB1480" s="292"/>
      <c r="AC1480" s="292"/>
      <c r="AD1480" s="292"/>
      <c r="AE1480" s="406"/>
      <c r="AF1480" s="406"/>
      <c r="AG1480" s="406"/>
      <c r="AH1480" s="406"/>
      <c r="AI1480" s="406"/>
      <c r="AJ1480" s="406"/>
      <c r="AK1480" s="406"/>
      <c r="AL1480" s="406"/>
      <c r="AM1480" s="406"/>
      <c r="AN1480" s="406"/>
      <c r="AO1480" s="406"/>
      <c r="AP1480" s="406"/>
      <c r="AQ1480" s="406"/>
      <c r="AR1480" s="406"/>
      <c r="AS1480" s="293">
        <f>SUM(AE1480:AR1480)</f>
        <v>0</v>
      </c>
    </row>
    <row r="1481" spans="1:45" ht="15" hidden="1" customHeight="1" outlineLevel="1">
      <c r="A1481" s="521"/>
      <c r="B1481" s="291" t="s">
        <v>744</v>
      </c>
      <c r="C1481" s="288" t="s">
        <v>163</v>
      </c>
      <c r="D1481" s="292"/>
      <c r="E1481" s="292"/>
      <c r="F1481" s="292"/>
      <c r="G1481" s="292"/>
      <c r="H1481" s="292"/>
      <c r="I1481" s="292"/>
      <c r="J1481" s="292"/>
      <c r="K1481" s="292"/>
      <c r="L1481" s="292"/>
      <c r="M1481" s="292"/>
      <c r="N1481" s="292"/>
      <c r="O1481" s="292"/>
      <c r="P1481" s="292"/>
      <c r="Q1481" s="288"/>
      <c r="R1481" s="292"/>
      <c r="S1481" s="292"/>
      <c r="T1481" s="292"/>
      <c r="U1481" s="292"/>
      <c r="V1481" s="292"/>
      <c r="W1481" s="292"/>
      <c r="X1481" s="292"/>
      <c r="Y1481" s="292"/>
      <c r="Z1481" s="292"/>
      <c r="AA1481" s="292"/>
      <c r="AB1481" s="292"/>
      <c r="AC1481" s="292"/>
      <c r="AD1481" s="292"/>
      <c r="AE1481" s="407">
        <f>AE1480</f>
        <v>0</v>
      </c>
      <c r="AF1481" s="407">
        <f t="shared" ref="AF1481:AR1481" si="3585">AF1480</f>
        <v>0</v>
      </c>
      <c r="AG1481" s="407">
        <f t="shared" si="3585"/>
        <v>0</v>
      </c>
      <c r="AH1481" s="407">
        <f t="shared" si="3585"/>
        <v>0</v>
      </c>
      <c r="AI1481" s="407">
        <f t="shared" si="3585"/>
        <v>0</v>
      </c>
      <c r="AJ1481" s="407">
        <f t="shared" si="3585"/>
        <v>0</v>
      </c>
      <c r="AK1481" s="407">
        <f t="shared" si="3585"/>
        <v>0</v>
      </c>
      <c r="AL1481" s="407">
        <f t="shared" si="3585"/>
        <v>0</v>
      </c>
      <c r="AM1481" s="407">
        <f t="shared" si="3585"/>
        <v>0</v>
      </c>
      <c r="AN1481" s="407">
        <f t="shared" si="3585"/>
        <v>0</v>
      </c>
      <c r="AO1481" s="407">
        <f t="shared" si="3585"/>
        <v>0</v>
      </c>
      <c r="AP1481" s="407">
        <f t="shared" si="3585"/>
        <v>0</v>
      </c>
      <c r="AQ1481" s="407">
        <f t="shared" si="3585"/>
        <v>0</v>
      </c>
      <c r="AR1481" s="407">
        <f t="shared" si="3585"/>
        <v>0</v>
      </c>
      <c r="AS1481" s="303"/>
    </row>
    <row r="1482" spans="1:45" ht="15" hidden="1" customHeight="1" outlineLevel="1">
      <c r="A1482" s="521"/>
      <c r="B1482" s="426"/>
      <c r="C1482" s="288"/>
      <c r="D1482" s="288"/>
      <c r="E1482" s="288"/>
      <c r="F1482" s="288"/>
      <c r="G1482" s="288"/>
      <c r="H1482" s="288"/>
      <c r="I1482" s="288"/>
      <c r="J1482" s="288"/>
      <c r="K1482" s="288"/>
      <c r="L1482" s="288"/>
      <c r="M1482" s="288"/>
      <c r="N1482" s="288"/>
      <c r="O1482" s="288"/>
      <c r="P1482" s="288"/>
      <c r="Q1482" s="288"/>
      <c r="R1482" s="288"/>
      <c r="S1482" s="288"/>
      <c r="T1482" s="288"/>
      <c r="U1482" s="288"/>
      <c r="V1482" s="288"/>
      <c r="W1482" s="288"/>
      <c r="X1482" s="288"/>
      <c r="Y1482" s="288"/>
      <c r="Z1482" s="288"/>
      <c r="AA1482" s="288"/>
      <c r="AB1482" s="288"/>
      <c r="AC1482" s="288"/>
      <c r="AD1482" s="288"/>
      <c r="AE1482" s="418"/>
      <c r="AF1482" s="421"/>
      <c r="AG1482" s="421"/>
      <c r="AH1482" s="421"/>
      <c r="AI1482" s="421"/>
      <c r="AJ1482" s="421"/>
      <c r="AK1482" s="421"/>
      <c r="AL1482" s="421"/>
      <c r="AM1482" s="421"/>
      <c r="AN1482" s="421"/>
      <c r="AO1482" s="421"/>
      <c r="AP1482" s="421"/>
      <c r="AQ1482" s="421"/>
      <c r="AR1482" s="421"/>
      <c r="AS1482" s="303"/>
    </row>
    <row r="1483" spans="1:45" ht="15" hidden="1" customHeight="1" outlineLevel="1">
      <c r="A1483" s="521">
        <v>24</v>
      </c>
      <c r="B1483" s="424" t="s">
        <v>116</v>
      </c>
      <c r="C1483" s="288" t="s">
        <v>25</v>
      </c>
      <c r="D1483" s="292"/>
      <c r="E1483" s="292"/>
      <c r="F1483" s="292"/>
      <c r="G1483" s="292"/>
      <c r="H1483" s="292"/>
      <c r="I1483" s="292"/>
      <c r="J1483" s="292"/>
      <c r="K1483" s="292"/>
      <c r="L1483" s="292"/>
      <c r="M1483" s="292"/>
      <c r="N1483" s="292"/>
      <c r="O1483" s="292"/>
      <c r="P1483" s="292"/>
      <c r="Q1483" s="288"/>
      <c r="R1483" s="292"/>
      <c r="S1483" s="292"/>
      <c r="T1483" s="292"/>
      <c r="U1483" s="292"/>
      <c r="V1483" s="292"/>
      <c r="W1483" s="292"/>
      <c r="X1483" s="292"/>
      <c r="Y1483" s="292"/>
      <c r="Z1483" s="292"/>
      <c r="AA1483" s="292"/>
      <c r="AB1483" s="292"/>
      <c r="AC1483" s="292"/>
      <c r="AD1483" s="292"/>
      <c r="AE1483" s="406"/>
      <c r="AF1483" s="406"/>
      <c r="AG1483" s="406"/>
      <c r="AH1483" s="406"/>
      <c r="AI1483" s="406"/>
      <c r="AJ1483" s="406"/>
      <c r="AK1483" s="406"/>
      <c r="AL1483" s="406"/>
      <c r="AM1483" s="406"/>
      <c r="AN1483" s="406"/>
      <c r="AO1483" s="406"/>
      <c r="AP1483" s="406"/>
      <c r="AQ1483" s="406"/>
      <c r="AR1483" s="406"/>
      <c r="AS1483" s="293">
        <f>SUM(AE1483:AR1483)</f>
        <v>0</v>
      </c>
    </row>
    <row r="1484" spans="1:45" ht="15" hidden="1" customHeight="1" outlineLevel="1">
      <c r="A1484" s="521"/>
      <c r="B1484" s="291" t="s">
        <v>744</v>
      </c>
      <c r="C1484" s="288" t="s">
        <v>163</v>
      </c>
      <c r="D1484" s="292"/>
      <c r="E1484" s="292"/>
      <c r="F1484" s="292"/>
      <c r="G1484" s="292"/>
      <c r="H1484" s="292"/>
      <c r="I1484" s="292"/>
      <c r="J1484" s="292"/>
      <c r="K1484" s="292"/>
      <c r="L1484" s="292"/>
      <c r="M1484" s="292"/>
      <c r="N1484" s="292"/>
      <c r="O1484" s="292"/>
      <c r="P1484" s="292"/>
      <c r="Q1484" s="288"/>
      <c r="R1484" s="292"/>
      <c r="S1484" s="292"/>
      <c r="T1484" s="292"/>
      <c r="U1484" s="292"/>
      <c r="V1484" s="292"/>
      <c r="W1484" s="292"/>
      <c r="X1484" s="292"/>
      <c r="Y1484" s="292"/>
      <c r="Z1484" s="292"/>
      <c r="AA1484" s="292"/>
      <c r="AB1484" s="292"/>
      <c r="AC1484" s="292"/>
      <c r="AD1484" s="292"/>
      <c r="AE1484" s="407">
        <f>AE1483</f>
        <v>0</v>
      </c>
      <c r="AF1484" s="407">
        <f t="shared" ref="AF1484:AR1484" si="3586">AF1483</f>
        <v>0</v>
      </c>
      <c r="AG1484" s="407">
        <f t="shared" si="3586"/>
        <v>0</v>
      </c>
      <c r="AH1484" s="407">
        <f t="shared" si="3586"/>
        <v>0</v>
      </c>
      <c r="AI1484" s="407">
        <f t="shared" si="3586"/>
        <v>0</v>
      </c>
      <c r="AJ1484" s="407">
        <f t="shared" si="3586"/>
        <v>0</v>
      </c>
      <c r="AK1484" s="407">
        <f t="shared" si="3586"/>
        <v>0</v>
      </c>
      <c r="AL1484" s="407">
        <f t="shared" si="3586"/>
        <v>0</v>
      </c>
      <c r="AM1484" s="407">
        <f t="shared" si="3586"/>
        <v>0</v>
      </c>
      <c r="AN1484" s="407">
        <f t="shared" si="3586"/>
        <v>0</v>
      </c>
      <c r="AO1484" s="407">
        <f t="shared" si="3586"/>
        <v>0</v>
      </c>
      <c r="AP1484" s="407">
        <f t="shared" si="3586"/>
        <v>0</v>
      </c>
      <c r="AQ1484" s="407">
        <f t="shared" si="3586"/>
        <v>0</v>
      </c>
      <c r="AR1484" s="407">
        <f t="shared" si="3586"/>
        <v>0</v>
      </c>
      <c r="AS1484" s="303"/>
    </row>
    <row r="1485" spans="1:45" ht="15" hidden="1" customHeight="1" outlineLevel="1">
      <c r="A1485" s="521"/>
      <c r="B1485" s="291"/>
      <c r="C1485" s="288"/>
      <c r="D1485" s="288"/>
      <c r="E1485" s="288"/>
      <c r="F1485" s="288"/>
      <c r="G1485" s="288"/>
      <c r="H1485" s="288"/>
      <c r="I1485" s="288"/>
      <c r="J1485" s="288"/>
      <c r="K1485" s="288"/>
      <c r="L1485" s="288"/>
      <c r="M1485" s="288"/>
      <c r="N1485" s="288"/>
      <c r="O1485" s="288"/>
      <c r="P1485" s="288"/>
      <c r="Q1485" s="288"/>
      <c r="R1485" s="288"/>
      <c r="S1485" s="288"/>
      <c r="T1485" s="288"/>
      <c r="U1485" s="288"/>
      <c r="V1485" s="288"/>
      <c r="W1485" s="288"/>
      <c r="X1485" s="288"/>
      <c r="Y1485" s="288"/>
      <c r="Z1485" s="288"/>
      <c r="AA1485" s="288"/>
      <c r="AB1485" s="288"/>
      <c r="AC1485" s="288"/>
      <c r="AD1485" s="288"/>
      <c r="AE1485" s="408"/>
      <c r="AF1485" s="421"/>
      <c r="AG1485" s="421"/>
      <c r="AH1485" s="421"/>
      <c r="AI1485" s="421"/>
      <c r="AJ1485" s="421"/>
      <c r="AK1485" s="421"/>
      <c r="AL1485" s="421"/>
      <c r="AM1485" s="421"/>
      <c r="AN1485" s="421"/>
      <c r="AO1485" s="421"/>
      <c r="AP1485" s="421"/>
      <c r="AQ1485" s="421"/>
      <c r="AR1485" s="421"/>
      <c r="AS1485" s="303"/>
    </row>
    <row r="1486" spans="1:45" ht="15" hidden="1" customHeight="1" outlineLevel="1">
      <c r="A1486" s="521"/>
      <c r="B1486" s="285" t="s">
        <v>496</v>
      </c>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408"/>
      <c r="AF1486" s="421"/>
      <c r="AG1486" s="421"/>
      <c r="AH1486" s="421"/>
      <c r="AI1486" s="421"/>
      <c r="AJ1486" s="421"/>
      <c r="AK1486" s="421"/>
      <c r="AL1486" s="421"/>
      <c r="AM1486" s="421"/>
      <c r="AN1486" s="421"/>
      <c r="AO1486" s="421"/>
      <c r="AP1486" s="421"/>
      <c r="AQ1486" s="421"/>
      <c r="AR1486" s="421"/>
      <c r="AS1486" s="303"/>
    </row>
    <row r="1487" spans="1:45" ht="15" hidden="1" customHeight="1" outlineLevel="1">
      <c r="A1487" s="521">
        <v>25</v>
      </c>
      <c r="B1487" s="424" t="s">
        <v>117</v>
      </c>
      <c r="C1487" s="288" t="s">
        <v>25</v>
      </c>
      <c r="D1487" s="292"/>
      <c r="E1487" s="292"/>
      <c r="F1487" s="292"/>
      <c r="G1487" s="292"/>
      <c r="H1487" s="292"/>
      <c r="I1487" s="292"/>
      <c r="J1487" s="292"/>
      <c r="K1487" s="292"/>
      <c r="L1487" s="292"/>
      <c r="M1487" s="292"/>
      <c r="N1487" s="292"/>
      <c r="O1487" s="292"/>
      <c r="P1487" s="292"/>
      <c r="Q1487" s="292">
        <v>12</v>
      </c>
      <c r="R1487" s="292"/>
      <c r="S1487" s="292"/>
      <c r="T1487" s="292"/>
      <c r="U1487" s="292"/>
      <c r="V1487" s="292"/>
      <c r="W1487" s="292"/>
      <c r="X1487" s="292"/>
      <c r="Y1487" s="292"/>
      <c r="Z1487" s="292"/>
      <c r="AA1487" s="292"/>
      <c r="AB1487" s="292"/>
      <c r="AC1487" s="292"/>
      <c r="AD1487" s="292"/>
      <c r="AE1487" s="422"/>
      <c r="AF1487" s="411"/>
      <c r="AG1487" s="411"/>
      <c r="AH1487" s="411"/>
      <c r="AI1487" s="411"/>
      <c r="AJ1487" s="411"/>
      <c r="AK1487" s="411"/>
      <c r="AL1487" s="411"/>
      <c r="AM1487" s="411"/>
      <c r="AN1487" s="411"/>
      <c r="AO1487" s="411"/>
      <c r="AP1487" s="411"/>
      <c r="AQ1487" s="411"/>
      <c r="AR1487" s="411"/>
      <c r="AS1487" s="293">
        <f>SUM(AE1487:AR1487)</f>
        <v>0</v>
      </c>
    </row>
    <row r="1488" spans="1:45" ht="15" hidden="1" customHeight="1" outlineLevel="1">
      <c r="A1488" s="521"/>
      <c r="B1488" s="291" t="s">
        <v>744</v>
      </c>
      <c r="C1488" s="288" t="s">
        <v>163</v>
      </c>
      <c r="D1488" s="292"/>
      <c r="E1488" s="292"/>
      <c r="F1488" s="292"/>
      <c r="G1488" s="292"/>
      <c r="H1488" s="292"/>
      <c r="I1488" s="292"/>
      <c r="J1488" s="292"/>
      <c r="K1488" s="292"/>
      <c r="L1488" s="292"/>
      <c r="M1488" s="292"/>
      <c r="N1488" s="292"/>
      <c r="O1488" s="292"/>
      <c r="P1488" s="292"/>
      <c r="Q1488" s="292">
        <f>Q1487</f>
        <v>12</v>
      </c>
      <c r="R1488" s="292"/>
      <c r="S1488" s="292"/>
      <c r="T1488" s="292"/>
      <c r="U1488" s="292"/>
      <c r="V1488" s="292"/>
      <c r="W1488" s="292"/>
      <c r="X1488" s="292"/>
      <c r="Y1488" s="292"/>
      <c r="Z1488" s="292"/>
      <c r="AA1488" s="292"/>
      <c r="AB1488" s="292"/>
      <c r="AC1488" s="292"/>
      <c r="AD1488" s="292"/>
      <c r="AE1488" s="407">
        <f>AE1487</f>
        <v>0</v>
      </c>
      <c r="AF1488" s="407">
        <f t="shared" ref="AF1488:AR1488" si="3587">AF1487</f>
        <v>0</v>
      </c>
      <c r="AG1488" s="407">
        <f t="shared" si="3587"/>
        <v>0</v>
      </c>
      <c r="AH1488" s="407">
        <f t="shared" si="3587"/>
        <v>0</v>
      </c>
      <c r="AI1488" s="407">
        <f t="shared" si="3587"/>
        <v>0</v>
      </c>
      <c r="AJ1488" s="407">
        <f t="shared" si="3587"/>
        <v>0</v>
      </c>
      <c r="AK1488" s="407">
        <f t="shared" si="3587"/>
        <v>0</v>
      </c>
      <c r="AL1488" s="407">
        <f t="shared" si="3587"/>
        <v>0</v>
      </c>
      <c r="AM1488" s="407">
        <f t="shared" si="3587"/>
        <v>0</v>
      </c>
      <c r="AN1488" s="407">
        <f t="shared" si="3587"/>
        <v>0</v>
      </c>
      <c r="AO1488" s="407">
        <f t="shared" si="3587"/>
        <v>0</v>
      </c>
      <c r="AP1488" s="407">
        <f t="shared" si="3587"/>
        <v>0</v>
      </c>
      <c r="AQ1488" s="407">
        <f t="shared" si="3587"/>
        <v>0</v>
      </c>
      <c r="AR1488" s="407">
        <f t="shared" si="3587"/>
        <v>0</v>
      </c>
      <c r="AS1488" s="303"/>
    </row>
    <row r="1489" spans="1:45" ht="15" hidden="1" customHeight="1" outlineLevel="1">
      <c r="A1489" s="521"/>
      <c r="B1489" s="291"/>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288"/>
      <c r="AE1489" s="408"/>
      <c r="AF1489" s="421"/>
      <c r="AG1489" s="421"/>
      <c r="AH1489" s="421"/>
      <c r="AI1489" s="421"/>
      <c r="AJ1489" s="421"/>
      <c r="AK1489" s="421"/>
      <c r="AL1489" s="421"/>
      <c r="AM1489" s="421"/>
      <c r="AN1489" s="421"/>
      <c r="AO1489" s="421"/>
      <c r="AP1489" s="421"/>
      <c r="AQ1489" s="421"/>
      <c r="AR1489" s="421"/>
      <c r="AS1489" s="303"/>
    </row>
    <row r="1490" spans="1:45" ht="15" hidden="1" customHeight="1" outlineLevel="1">
      <c r="A1490" s="521">
        <v>26</v>
      </c>
      <c r="B1490" s="424" t="s">
        <v>118</v>
      </c>
      <c r="C1490" s="288" t="s">
        <v>25</v>
      </c>
      <c r="D1490" s="292"/>
      <c r="E1490" s="292"/>
      <c r="F1490" s="292"/>
      <c r="G1490" s="292"/>
      <c r="H1490" s="292"/>
      <c r="I1490" s="292"/>
      <c r="J1490" s="292"/>
      <c r="K1490" s="292"/>
      <c r="L1490" s="292"/>
      <c r="M1490" s="292"/>
      <c r="N1490" s="292"/>
      <c r="O1490" s="292"/>
      <c r="P1490" s="292"/>
      <c r="Q1490" s="292">
        <v>12</v>
      </c>
      <c r="R1490" s="292"/>
      <c r="S1490" s="292"/>
      <c r="T1490" s="292"/>
      <c r="U1490" s="292"/>
      <c r="V1490" s="292"/>
      <c r="W1490" s="292"/>
      <c r="X1490" s="292"/>
      <c r="Y1490" s="292"/>
      <c r="Z1490" s="292"/>
      <c r="AA1490" s="292"/>
      <c r="AB1490" s="292"/>
      <c r="AC1490" s="292"/>
      <c r="AD1490" s="292"/>
      <c r="AE1490" s="422"/>
      <c r="AF1490" s="411"/>
      <c r="AG1490" s="411"/>
      <c r="AH1490" s="411"/>
      <c r="AI1490" s="411"/>
      <c r="AJ1490" s="411"/>
      <c r="AK1490" s="411"/>
      <c r="AL1490" s="411"/>
      <c r="AM1490" s="411"/>
      <c r="AN1490" s="411"/>
      <c r="AO1490" s="411"/>
      <c r="AP1490" s="411"/>
      <c r="AQ1490" s="411"/>
      <c r="AR1490" s="411"/>
      <c r="AS1490" s="293">
        <f>SUM(AE1490:AR1490)</f>
        <v>0</v>
      </c>
    </row>
    <row r="1491" spans="1:45" ht="15" hidden="1" customHeight="1" outlineLevel="1">
      <c r="A1491" s="521"/>
      <c r="B1491" s="291" t="s">
        <v>744</v>
      </c>
      <c r="C1491" s="288" t="s">
        <v>163</v>
      </c>
      <c r="D1491" s="292"/>
      <c r="E1491" s="292"/>
      <c r="F1491" s="292"/>
      <c r="G1491" s="292"/>
      <c r="H1491" s="292"/>
      <c r="I1491" s="292"/>
      <c r="J1491" s="292"/>
      <c r="K1491" s="292"/>
      <c r="L1491" s="292"/>
      <c r="M1491" s="292"/>
      <c r="N1491" s="292"/>
      <c r="O1491" s="292"/>
      <c r="P1491" s="292"/>
      <c r="Q1491" s="292">
        <f>Q1490</f>
        <v>12</v>
      </c>
      <c r="R1491" s="292"/>
      <c r="S1491" s="292"/>
      <c r="T1491" s="292"/>
      <c r="U1491" s="292"/>
      <c r="V1491" s="292"/>
      <c r="W1491" s="292"/>
      <c r="X1491" s="292"/>
      <c r="Y1491" s="292"/>
      <c r="Z1491" s="292"/>
      <c r="AA1491" s="292"/>
      <c r="AB1491" s="292"/>
      <c r="AC1491" s="292"/>
      <c r="AD1491" s="292"/>
      <c r="AE1491" s="407">
        <f>AE1490</f>
        <v>0</v>
      </c>
      <c r="AF1491" s="407">
        <f t="shared" ref="AF1491:AR1491" si="3588">AF1490</f>
        <v>0</v>
      </c>
      <c r="AG1491" s="407">
        <f t="shared" si="3588"/>
        <v>0</v>
      </c>
      <c r="AH1491" s="407">
        <f t="shared" si="3588"/>
        <v>0</v>
      </c>
      <c r="AI1491" s="407">
        <f t="shared" si="3588"/>
        <v>0</v>
      </c>
      <c r="AJ1491" s="407">
        <f t="shared" si="3588"/>
        <v>0</v>
      </c>
      <c r="AK1491" s="407">
        <f t="shared" si="3588"/>
        <v>0</v>
      </c>
      <c r="AL1491" s="407">
        <f t="shared" si="3588"/>
        <v>0</v>
      </c>
      <c r="AM1491" s="407">
        <f t="shared" si="3588"/>
        <v>0</v>
      </c>
      <c r="AN1491" s="407">
        <f t="shared" si="3588"/>
        <v>0</v>
      </c>
      <c r="AO1491" s="407">
        <f t="shared" si="3588"/>
        <v>0</v>
      </c>
      <c r="AP1491" s="407">
        <f t="shared" si="3588"/>
        <v>0</v>
      </c>
      <c r="AQ1491" s="407">
        <f t="shared" si="3588"/>
        <v>0</v>
      </c>
      <c r="AR1491" s="407">
        <f t="shared" si="3588"/>
        <v>0</v>
      </c>
      <c r="AS1491" s="303"/>
    </row>
    <row r="1492" spans="1:45" ht="15" hidden="1" customHeight="1" outlineLevel="1">
      <c r="A1492" s="521"/>
      <c r="B1492" s="291"/>
      <c r="C1492" s="288"/>
      <c r="D1492" s="288"/>
      <c r="E1492" s="288"/>
      <c r="F1492" s="288"/>
      <c r="G1492" s="288"/>
      <c r="H1492" s="288"/>
      <c r="I1492" s="288"/>
      <c r="J1492" s="288"/>
      <c r="K1492" s="288"/>
      <c r="L1492" s="288"/>
      <c r="M1492" s="288"/>
      <c r="N1492" s="288"/>
      <c r="O1492" s="288"/>
      <c r="P1492" s="288"/>
      <c r="Q1492" s="288"/>
      <c r="R1492" s="288"/>
      <c r="S1492" s="288"/>
      <c r="T1492" s="288"/>
      <c r="U1492" s="288"/>
      <c r="V1492" s="288"/>
      <c r="W1492" s="288"/>
      <c r="X1492" s="288"/>
      <c r="Y1492" s="288"/>
      <c r="Z1492" s="288"/>
      <c r="AA1492" s="288"/>
      <c r="AB1492" s="288"/>
      <c r="AC1492" s="288"/>
      <c r="AD1492" s="288"/>
      <c r="AE1492" s="408"/>
      <c r="AF1492" s="421"/>
      <c r="AG1492" s="421"/>
      <c r="AH1492" s="421"/>
      <c r="AI1492" s="421"/>
      <c r="AJ1492" s="421"/>
      <c r="AK1492" s="421"/>
      <c r="AL1492" s="421"/>
      <c r="AM1492" s="421"/>
      <c r="AN1492" s="421"/>
      <c r="AO1492" s="421"/>
      <c r="AP1492" s="421"/>
      <c r="AQ1492" s="421"/>
      <c r="AR1492" s="421"/>
      <c r="AS1492" s="303"/>
    </row>
    <row r="1493" spans="1:45" ht="15" hidden="1" customHeight="1" outlineLevel="1">
      <c r="A1493" s="521">
        <v>27</v>
      </c>
      <c r="B1493" s="424" t="s">
        <v>119</v>
      </c>
      <c r="C1493" s="288" t="s">
        <v>25</v>
      </c>
      <c r="D1493" s="292"/>
      <c r="E1493" s="292"/>
      <c r="F1493" s="292"/>
      <c r="G1493" s="292"/>
      <c r="H1493" s="292"/>
      <c r="I1493" s="292"/>
      <c r="J1493" s="292"/>
      <c r="K1493" s="292"/>
      <c r="L1493" s="292"/>
      <c r="M1493" s="292"/>
      <c r="N1493" s="292"/>
      <c r="O1493" s="292"/>
      <c r="P1493" s="292"/>
      <c r="Q1493" s="292">
        <v>12</v>
      </c>
      <c r="R1493" s="292"/>
      <c r="S1493" s="292"/>
      <c r="T1493" s="292"/>
      <c r="U1493" s="292"/>
      <c r="V1493" s="292"/>
      <c r="W1493" s="292"/>
      <c r="X1493" s="292"/>
      <c r="Y1493" s="292"/>
      <c r="Z1493" s="292"/>
      <c r="AA1493" s="292"/>
      <c r="AB1493" s="292"/>
      <c r="AC1493" s="292"/>
      <c r="AD1493" s="292"/>
      <c r="AE1493" s="422"/>
      <c r="AF1493" s="411"/>
      <c r="AG1493" s="411"/>
      <c r="AH1493" s="411"/>
      <c r="AI1493" s="411"/>
      <c r="AJ1493" s="411"/>
      <c r="AK1493" s="411"/>
      <c r="AL1493" s="411"/>
      <c r="AM1493" s="411"/>
      <c r="AN1493" s="411"/>
      <c r="AO1493" s="411"/>
      <c r="AP1493" s="411"/>
      <c r="AQ1493" s="411"/>
      <c r="AR1493" s="411"/>
      <c r="AS1493" s="293">
        <f>SUM(AE1493:AR1493)</f>
        <v>0</v>
      </c>
    </row>
    <row r="1494" spans="1:45" ht="15" hidden="1" customHeight="1" outlineLevel="1">
      <c r="A1494" s="521"/>
      <c r="B1494" s="291" t="s">
        <v>744</v>
      </c>
      <c r="C1494" s="288" t="s">
        <v>163</v>
      </c>
      <c r="D1494" s="292"/>
      <c r="E1494" s="292"/>
      <c r="F1494" s="292"/>
      <c r="G1494" s="292"/>
      <c r="H1494" s="292"/>
      <c r="I1494" s="292"/>
      <c r="J1494" s="292"/>
      <c r="K1494" s="292"/>
      <c r="L1494" s="292"/>
      <c r="M1494" s="292"/>
      <c r="N1494" s="292"/>
      <c r="O1494" s="292"/>
      <c r="P1494" s="292"/>
      <c r="Q1494" s="292">
        <f>Q1493</f>
        <v>12</v>
      </c>
      <c r="R1494" s="292"/>
      <c r="S1494" s="292"/>
      <c r="T1494" s="292"/>
      <c r="U1494" s="292"/>
      <c r="V1494" s="292"/>
      <c r="W1494" s="292"/>
      <c r="X1494" s="292"/>
      <c r="Y1494" s="292"/>
      <c r="Z1494" s="292"/>
      <c r="AA1494" s="292"/>
      <c r="AB1494" s="292"/>
      <c r="AC1494" s="292"/>
      <c r="AD1494" s="292"/>
      <c r="AE1494" s="407">
        <f>AE1493</f>
        <v>0</v>
      </c>
      <c r="AF1494" s="407">
        <f t="shared" ref="AF1494:AR1494" si="3589">AF1493</f>
        <v>0</v>
      </c>
      <c r="AG1494" s="407">
        <f t="shared" si="3589"/>
        <v>0</v>
      </c>
      <c r="AH1494" s="407">
        <f t="shared" si="3589"/>
        <v>0</v>
      </c>
      <c r="AI1494" s="407">
        <f t="shared" si="3589"/>
        <v>0</v>
      </c>
      <c r="AJ1494" s="407">
        <f t="shared" si="3589"/>
        <v>0</v>
      </c>
      <c r="AK1494" s="407">
        <f t="shared" si="3589"/>
        <v>0</v>
      </c>
      <c r="AL1494" s="407">
        <f t="shared" si="3589"/>
        <v>0</v>
      </c>
      <c r="AM1494" s="407">
        <f t="shared" si="3589"/>
        <v>0</v>
      </c>
      <c r="AN1494" s="407">
        <f t="shared" si="3589"/>
        <v>0</v>
      </c>
      <c r="AO1494" s="407">
        <f t="shared" si="3589"/>
        <v>0</v>
      </c>
      <c r="AP1494" s="407">
        <f t="shared" si="3589"/>
        <v>0</v>
      </c>
      <c r="AQ1494" s="407">
        <f t="shared" si="3589"/>
        <v>0</v>
      </c>
      <c r="AR1494" s="407">
        <f t="shared" si="3589"/>
        <v>0</v>
      </c>
      <c r="AS1494" s="303"/>
    </row>
    <row r="1495" spans="1:45" ht="15" hidden="1" customHeight="1" outlineLevel="1">
      <c r="A1495" s="521"/>
      <c r="B1495" s="291"/>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408"/>
      <c r="AF1495" s="421"/>
      <c r="AG1495" s="421"/>
      <c r="AH1495" s="421"/>
      <c r="AI1495" s="421"/>
      <c r="AJ1495" s="421"/>
      <c r="AK1495" s="421"/>
      <c r="AL1495" s="421"/>
      <c r="AM1495" s="421"/>
      <c r="AN1495" s="421"/>
      <c r="AO1495" s="421"/>
      <c r="AP1495" s="421"/>
      <c r="AQ1495" s="421"/>
      <c r="AR1495" s="421"/>
      <c r="AS1495" s="303"/>
    </row>
    <row r="1496" spans="1:45" ht="15" hidden="1" customHeight="1" outlineLevel="1">
      <c r="A1496" s="521">
        <v>28</v>
      </c>
      <c r="B1496" s="424" t="s">
        <v>120</v>
      </c>
      <c r="C1496" s="288" t="s">
        <v>25</v>
      </c>
      <c r="D1496" s="292"/>
      <c r="E1496" s="292"/>
      <c r="F1496" s="292"/>
      <c r="G1496" s="292"/>
      <c r="H1496" s="292"/>
      <c r="I1496" s="292"/>
      <c r="J1496" s="292"/>
      <c r="K1496" s="292"/>
      <c r="L1496" s="292"/>
      <c r="M1496" s="292"/>
      <c r="N1496" s="292"/>
      <c r="O1496" s="292"/>
      <c r="P1496" s="292"/>
      <c r="Q1496" s="292">
        <v>12</v>
      </c>
      <c r="R1496" s="292"/>
      <c r="S1496" s="292"/>
      <c r="T1496" s="292"/>
      <c r="U1496" s="292"/>
      <c r="V1496" s="292"/>
      <c r="W1496" s="292"/>
      <c r="X1496" s="292"/>
      <c r="Y1496" s="292"/>
      <c r="Z1496" s="292"/>
      <c r="AA1496" s="292"/>
      <c r="AB1496" s="292"/>
      <c r="AC1496" s="292"/>
      <c r="AD1496" s="292"/>
      <c r="AE1496" s="422"/>
      <c r="AF1496" s="411"/>
      <c r="AG1496" s="411"/>
      <c r="AH1496" s="411"/>
      <c r="AI1496" s="411"/>
      <c r="AJ1496" s="411"/>
      <c r="AK1496" s="411"/>
      <c r="AL1496" s="411"/>
      <c r="AM1496" s="411"/>
      <c r="AN1496" s="411"/>
      <c r="AO1496" s="411"/>
      <c r="AP1496" s="411"/>
      <c r="AQ1496" s="411"/>
      <c r="AR1496" s="411"/>
      <c r="AS1496" s="293">
        <f>SUM(AE1496:AR1496)</f>
        <v>0</v>
      </c>
    </row>
    <row r="1497" spans="1:45" ht="15" hidden="1" customHeight="1" outlineLevel="1">
      <c r="A1497" s="521"/>
      <c r="B1497" s="291" t="s">
        <v>744</v>
      </c>
      <c r="C1497" s="288" t="s">
        <v>163</v>
      </c>
      <c r="D1497" s="292"/>
      <c r="E1497" s="292"/>
      <c r="F1497" s="292"/>
      <c r="G1497" s="292"/>
      <c r="H1497" s="292"/>
      <c r="I1497" s="292"/>
      <c r="J1497" s="292"/>
      <c r="K1497" s="292"/>
      <c r="L1497" s="292"/>
      <c r="M1497" s="292"/>
      <c r="N1497" s="292"/>
      <c r="O1497" s="292"/>
      <c r="P1497" s="292"/>
      <c r="Q1497" s="292">
        <f>Q1496</f>
        <v>12</v>
      </c>
      <c r="R1497" s="292"/>
      <c r="S1497" s="292"/>
      <c r="T1497" s="292"/>
      <c r="U1497" s="292"/>
      <c r="V1497" s="292"/>
      <c r="W1497" s="292"/>
      <c r="X1497" s="292"/>
      <c r="Y1497" s="292"/>
      <c r="Z1497" s="292"/>
      <c r="AA1497" s="292"/>
      <c r="AB1497" s="292"/>
      <c r="AC1497" s="292"/>
      <c r="AD1497" s="292"/>
      <c r="AE1497" s="407">
        <f>AE1496</f>
        <v>0</v>
      </c>
      <c r="AF1497" s="407">
        <f>AF1496</f>
        <v>0</v>
      </c>
      <c r="AG1497" s="407">
        <f t="shared" ref="AG1497:AJ1497" si="3590">AG1496</f>
        <v>0</v>
      </c>
      <c r="AH1497" s="407">
        <f t="shared" si="3590"/>
        <v>0</v>
      </c>
      <c r="AI1497" s="407">
        <f t="shared" si="3590"/>
        <v>0</v>
      </c>
      <c r="AJ1497" s="407">
        <f t="shared" si="3590"/>
        <v>0</v>
      </c>
      <c r="AK1497" s="407">
        <f>AK1496</f>
        <v>0</v>
      </c>
      <c r="AL1497" s="407">
        <f t="shared" ref="AL1497:AR1497" si="3591">AL1496</f>
        <v>0</v>
      </c>
      <c r="AM1497" s="407">
        <f t="shared" si="3591"/>
        <v>0</v>
      </c>
      <c r="AN1497" s="407">
        <f t="shared" si="3591"/>
        <v>0</v>
      </c>
      <c r="AO1497" s="407">
        <f t="shared" si="3591"/>
        <v>0</v>
      </c>
      <c r="AP1497" s="407">
        <f t="shared" si="3591"/>
        <v>0</v>
      </c>
      <c r="AQ1497" s="407">
        <f t="shared" si="3591"/>
        <v>0</v>
      </c>
      <c r="AR1497" s="407">
        <f t="shared" si="3591"/>
        <v>0</v>
      </c>
      <c r="AS1497" s="303"/>
    </row>
    <row r="1498" spans="1:45" ht="15" hidden="1" customHeight="1" outlineLevel="1">
      <c r="A1498" s="521"/>
      <c r="B1498" s="291"/>
      <c r="C1498" s="288"/>
      <c r="D1498" s="288"/>
      <c r="E1498" s="288"/>
      <c r="F1498" s="288"/>
      <c r="G1498" s="288"/>
      <c r="H1498" s="288"/>
      <c r="I1498" s="288"/>
      <c r="J1498" s="288"/>
      <c r="K1498" s="288"/>
      <c r="L1498" s="288"/>
      <c r="M1498" s="288"/>
      <c r="N1498" s="288"/>
      <c r="O1498" s="288"/>
      <c r="P1498" s="288"/>
      <c r="Q1498" s="288"/>
      <c r="R1498" s="288"/>
      <c r="S1498" s="288"/>
      <c r="T1498" s="288"/>
      <c r="U1498" s="288"/>
      <c r="V1498" s="288"/>
      <c r="W1498" s="288"/>
      <c r="X1498" s="288"/>
      <c r="Y1498" s="288"/>
      <c r="Z1498" s="288"/>
      <c r="AA1498" s="288"/>
      <c r="AB1498" s="288"/>
      <c r="AC1498" s="288"/>
      <c r="AD1498" s="288"/>
      <c r="AE1498" s="408"/>
      <c r="AF1498" s="421"/>
      <c r="AG1498" s="421"/>
      <c r="AH1498" s="421"/>
      <c r="AI1498" s="421"/>
      <c r="AJ1498" s="421"/>
      <c r="AK1498" s="421"/>
      <c r="AL1498" s="421"/>
      <c r="AM1498" s="421"/>
      <c r="AN1498" s="421"/>
      <c r="AO1498" s="421"/>
      <c r="AP1498" s="421"/>
      <c r="AQ1498" s="421"/>
      <c r="AR1498" s="421"/>
      <c r="AS1498" s="303"/>
    </row>
    <row r="1499" spans="1:45" ht="15" hidden="1" customHeight="1" outlineLevel="1">
      <c r="A1499" s="521">
        <v>29</v>
      </c>
      <c r="B1499" s="424" t="s">
        <v>121</v>
      </c>
      <c r="C1499" s="288" t="s">
        <v>25</v>
      </c>
      <c r="D1499" s="292"/>
      <c r="E1499" s="292"/>
      <c r="F1499" s="292"/>
      <c r="G1499" s="292"/>
      <c r="H1499" s="292"/>
      <c r="I1499" s="292"/>
      <c r="J1499" s="292"/>
      <c r="K1499" s="292"/>
      <c r="L1499" s="292"/>
      <c r="M1499" s="292"/>
      <c r="N1499" s="292"/>
      <c r="O1499" s="292"/>
      <c r="P1499" s="292"/>
      <c r="Q1499" s="292">
        <v>3</v>
      </c>
      <c r="R1499" s="292"/>
      <c r="S1499" s="292"/>
      <c r="T1499" s="292"/>
      <c r="U1499" s="292"/>
      <c r="V1499" s="292"/>
      <c r="W1499" s="292"/>
      <c r="X1499" s="292"/>
      <c r="Y1499" s="292"/>
      <c r="Z1499" s="292"/>
      <c r="AA1499" s="292"/>
      <c r="AB1499" s="292"/>
      <c r="AC1499" s="292"/>
      <c r="AD1499" s="292"/>
      <c r="AE1499" s="422"/>
      <c r="AF1499" s="411"/>
      <c r="AG1499" s="411"/>
      <c r="AH1499" s="411"/>
      <c r="AI1499" s="411"/>
      <c r="AJ1499" s="411"/>
      <c r="AK1499" s="411"/>
      <c r="AL1499" s="411"/>
      <c r="AM1499" s="411"/>
      <c r="AN1499" s="411"/>
      <c r="AO1499" s="411"/>
      <c r="AP1499" s="411"/>
      <c r="AQ1499" s="411"/>
      <c r="AR1499" s="411"/>
      <c r="AS1499" s="293">
        <f>SUM(AE1499:AR1499)</f>
        <v>0</v>
      </c>
    </row>
    <row r="1500" spans="1:45" ht="15" hidden="1" customHeight="1" outlineLevel="1">
      <c r="A1500" s="521"/>
      <c r="B1500" s="291" t="s">
        <v>744</v>
      </c>
      <c r="C1500" s="288" t="s">
        <v>163</v>
      </c>
      <c r="D1500" s="292"/>
      <c r="E1500" s="292"/>
      <c r="F1500" s="292"/>
      <c r="G1500" s="292"/>
      <c r="H1500" s="292"/>
      <c r="I1500" s="292"/>
      <c r="J1500" s="292"/>
      <c r="K1500" s="292"/>
      <c r="L1500" s="292"/>
      <c r="M1500" s="292"/>
      <c r="N1500" s="292"/>
      <c r="O1500" s="292"/>
      <c r="P1500" s="292"/>
      <c r="Q1500" s="292">
        <f>Q1499</f>
        <v>3</v>
      </c>
      <c r="R1500" s="292"/>
      <c r="S1500" s="292"/>
      <c r="T1500" s="292"/>
      <c r="U1500" s="292"/>
      <c r="V1500" s="292"/>
      <c r="W1500" s="292"/>
      <c r="X1500" s="292"/>
      <c r="Y1500" s="292"/>
      <c r="Z1500" s="292"/>
      <c r="AA1500" s="292"/>
      <c r="AB1500" s="292"/>
      <c r="AC1500" s="292"/>
      <c r="AD1500" s="292"/>
      <c r="AE1500" s="407">
        <f>AE1499</f>
        <v>0</v>
      </c>
      <c r="AF1500" s="407">
        <f t="shared" ref="AF1500:AR1500" si="3592">AF1499</f>
        <v>0</v>
      </c>
      <c r="AG1500" s="407">
        <f t="shared" si="3592"/>
        <v>0</v>
      </c>
      <c r="AH1500" s="407">
        <f t="shared" si="3592"/>
        <v>0</v>
      </c>
      <c r="AI1500" s="407">
        <f t="shared" si="3592"/>
        <v>0</v>
      </c>
      <c r="AJ1500" s="407">
        <f t="shared" si="3592"/>
        <v>0</v>
      </c>
      <c r="AK1500" s="407">
        <f t="shared" si="3592"/>
        <v>0</v>
      </c>
      <c r="AL1500" s="407">
        <f t="shared" si="3592"/>
        <v>0</v>
      </c>
      <c r="AM1500" s="407">
        <f t="shared" si="3592"/>
        <v>0</v>
      </c>
      <c r="AN1500" s="407">
        <f t="shared" si="3592"/>
        <v>0</v>
      </c>
      <c r="AO1500" s="407">
        <f t="shared" si="3592"/>
        <v>0</v>
      </c>
      <c r="AP1500" s="407">
        <f t="shared" si="3592"/>
        <v>0</v>
      </c>
      <c r="AQ1500" s="407">
        <f t="shared" si="3592"/>
        <v>0</v>
      </c>
      <c r="AR1500" s="407">
        <f t="shared" si="3592"/>
        <v>0</v>
      </c>
      <c r="AS1500" s="303"/>
    </row>
    <row r="1501" spans="1:45" ht="15" hidden="1" customHeight="1" outlineLevel="1">
      <c r="A1501" s="521"/>
      <c r="B1501" s="291"/>
      <c r="C1501" s="288"/>
      <c r="D1501" s="288"/>
      <c r="E1501" s="288"/>
      <c r="F1501" s="288"/>
      <c r="G1501" s="288"/>
      <c r="H1501" s="288"/>
      <c r="I1501" s="288"/>
      <c r="J1501" s="288"/>
      <c r="K1501" s="288"/>
      <c r="L1501" s="288"/>
      <c r="M1501" s="288"/>
      <c r="N1501" s="288"/>
      <c r="O1501" s="288"/>
      <c r="P1501" s="288"/>
      <c r="Q1501" s="288"/>
      <c r="R1501" s="288"/>
      <c r="S1501" s="288"/>
      <c r="T1501" s="288"/>
      <c r="U1501" s="288"/>
      <c r="V1501" s="288"/>
      <c r="W1501" s="288"/>
      <c r="X1501" s="288"/>
      <c r="Y1501" s="288"/>
      <c r="Z1501" s="288"/>
      <c r="AA1501" s="288"/>
      <c r="AB1501" s="288"/>
      <c r="AC1501" s="288"/>
      <c r="AD1501" s="288"/>
      <c r="AE1501" s="408"/>
      <c r="AF1501" s="421"/>
      <c r="AG1501" s="421"/>
      <c r="AH1501" s="421"/>
      <c r="AI1501" s="421"/>
      <c r="AJ1501" s="421"/>
      <c r="AK1501" s="421"/>
      <c r="AL1501" s="421"/>
      <c r="AM1501" s="421"/>
      <c r="AN1501" s="421"/>
      <c r="AO1501" s="421"/>
      <c r="AP1501" s="421"/>
      <c r="AQ1501" s="421"/>
      <c r="AR1501" s="421"/>
      <c r="AS1501" s="303"/>
    </row>
    <row r="1502" spans="1:45" ht="15" hidden="1" customHeight="1" outlineLevel="1">
      <c r="A1502" s="521">
        <v>30</v>
      </c>
      <c r="B1502" s="424" t="s">
        <v>122</v>
      </c>
      <c r="C1502" s="288" t="s">
        <v>25</v>
      </c>
      <c r="D1502" s="292"/>
      <c r="E1502" s="292"/>
      <c r="F1502" s="292"/>
      <c r="G1502" s="292"/>
      <c r="H1502" s="292"/>
      <c r="I1502" s="292"/>
      <c r="J1502" s="292"/>
      <c r="K1502" s="292"/>
      <c r="L1502" s="292"/>
      <c r="M1502" s="292"/>
      <c r="N1502" s="292"/>
      <c r="O1502" s="292"/>
      <c r="P1502" s="292"/>
      <c r="Q1502" s="292">
        <v>12</v>
      </c>
      <c r="R1502" s="292"/>
      <c r="S1502" s="292"/>
      <c r="T1502" s="292"/>
      <c r="U1502" s="292"/>
      <c r="V1502" s="292"/>
      <c r="W1502" s="292"/>
      <c r="X1502" s="292"/>
      <c r="Y1502" s="292"/>
      <c r="Z1502" s="292"/>
      <c r="AA1502" s="292"/>
      <c r="AB1502" s="292"/>
      <c r="AC1502" s="292"/>
      <c r="AD1502" s="292"/>
      <c r="AE1502" s="422"/>
      <c r="AF1502" s="411"/>
      <c r="AG1502" s="411"/>
      <c r="AH1502" s="411"/>
      <c r="AI1502" s="411"/>
      <c r="AJ1502" s="411"/>
      <c r="AK1502" s="411"/>
      <c r="AL1502" s="411"/>
      <c r="AM1502" s="411"/>
      <c r="AN1502" s="411"/>
      <c r="AO1502" s="411"/>
      <c r="AP1502" s="411"/>
      <c r="AQ1502" s="411"/>
      <c r="AR1502" s="411"/>
      <c r="AS1502" s="293">
        <f>SUM(AE1502:AR1502)</f>
        <v>0</v>
      </c>
    </row>
    <row r="1503" spans="1:45" ht="15" hidden="1" customHeight="1" outlineLevel="1">
      <c r="A1503" s="521"/>
      <c r="B1503" s="291" t="s">
        <v>744</v>
      </c>
      <c r="C1503" s="288" t="s">
        <v>163</v>
      </c>
      <c r="D1503" s="292"/>
      <c r="E1503" s="292"/>
      <c r="F1503" s="292"/>
      <c r="G1503" s="292"/>
      <c r="H1503" s="292"/>
      <c r="I1503" s="292"/>
      <c r="J1503" s="292"/>
      <c r="K1503" s="292"/>
      <c r="L1503" s="292"/>
      <c r="M1503" s="292"/>
      <c r="N1503" s="292"/>
      <c r="O1503" s="292"/>
      <c r="P1503" s="292"/>
      <c r="Q1503" s="292">
        <f>Q1502</f>
        <v>12</v>
      </c>
      <c r="R1503" s="292"/>
      <c r="S1503" s="292"/>
      <c r="T1503" s="292"/>
      <c r="U1503" s="292"/>
      <c r="V1503" s="292"/>
      <c r="W1503" s="292"/>
      <c r="X1503" s="292"/>
      <c r="Y1503" s="292"/>
      <c r="Z1503" s="292"/>
      <c r="AA1503" s="292"/>
      <c r="AB1503" s="292"/>
      <c r="AC1503" s="292"/>
      <c r="AD1503" s="292"/>
      <c r="AE1503" s="407">
        <f>AE1502</f>
        <v>0</v>
      </c>
      <c r="AF1503" s="407">
        <f t="shared" ref="AF1503:AR1503" si="3593">AF1502</f>
        <v>0</v>
      </c>
      <c r="AG1503" s="407">
        <f t="shared" si="3593"/>
        <v>0</v>
      </c>
      <c r="AH1503" s="407">
        <f t="shared" si="3593"/>
        <v>0</v>
      </c>
      <c r="AI1503" s="407">
        <f t="shared" si="3593"/>
        <v>0</v>
      </c>
      <c r="AJ1503" s="407">
        <f t="shared" si="3593"/>
        <v>0</v>
      </c>
      <c r="AK1503" s="407">
        <f t="shared" si="3593"/>
        <v>0</v>
      </c>
      <c r="AL1503" s="407">
        <f t="shared" si="3593"/>
        <v>0</v>
      </c>
      <c r="AM1503" s="407">
        <f t="shared" si="3593"/>
        <v>0</v>
      </c>
      <c r="AN1503" s="407">
        <f t="shared" si="3593"/>
        <v>0</v>
      </c>
      <c r="AO1503" s="407">
        <f t="shared" si="3593"/>
        <v>0</v>
      </c>
      <c r="AP1503" s="407">
        <f t="shared" si="3593"/>
        <v>0</v>
      </c>
      <c r="AQ1503" s="407">
        <f t="shared" si="3593"/>
        <v>0</v>
      </c>
      <c r="AR1503" s="407">
        <f t="shared" si="3593"/>
        <v>0</v>
      </c>
      <c r="AS1503" s="303"/>
    </row>
    <row r="1504" spans="1:45" ht="15" hidden="1" customHeight="1" outlineLevel="1">
      <c r="A1504" s="521"/>
      <c r="B1504" s="291"/>
      <c r="C1504" s="288"/>
      <c r="D1504" s="288"/>
      <c r="E1504" s="288"/>
      <c r="F1504" s="288"/>
      <c r="G1504" s="288"/>
      <c r="H1504" s="288"/>
      <c r="I1504" s="288"/>
      <c r="J1504" s="288"/>
      <c r="K1504" s="288"/>
      <c r="L1504" s="288"/>
      <c r="M1504" s="288"/>
      <c r="N1504" s="288"/>
      <c r="O1504" s="288"/>
      <c r="P1504" s="288"/>
      <c r="Q1504" s="288"/>
      <c r="R1504" s="288"/>
      <c r="S1504" s="288"/>
      <c r="T1504" s="288"/>
      <c r="U1504" s="288"/>
      <c r="V1504" s="288"/>
      <c r="W1504" s="288"/>
      <c r="X1504" s="288"/>
      <c r="Y1504" s="288"/>
      <c r="Z1504" s="288"/>
      <c r="AA1504" s="288"/>
      <c r="AB1504" s="288"/>
      <c r="AC1504" s="288"/>
      <c r="AD1504" s="288"/>
      <c r="AE1504" s="408"/>
      <c r="AF1504" s="421"/>
      <c r="AG1504" s="421"/>
      <c r="AH1504" s="421"/>
      <c r="AI1504" s="421"/>
      <c r="AJ1504" s="421"/>
      <c r="AK1504" s="421"/>
      <c r="AL1504" s="421"/>
      <c r="AM1504" s="421"/>
      <c r="AN1504" s="421"/>
      <c r="AO1504" s="421"/>
      <c r="AP1504" s="421"/>
      <c r="AQ1504" s="421"/>
      <c r="AR1504" s="421"/>
      <c r="AS1504" s="303"/>
    </row>
    <row r="1505" spans="1:45" ht="15" hidden="1" customHeight="1" outlineLevel="1">
      <c r="A1505" s="521">
        <v>31</v>
      </c>
      <c r="B1505" s="424" t="s">
        <v>123</v>
      </c>
      <c r="C1505" s="288" t="s">
        <v>25</v>
      </c>
      <c r="D1505" s="292"/>
      <c r="E1505" s="292"/>
      <c r="F1505" s="292"/>
      <c r="G1505" s="292"/>
      <c r="H1505" s="292"/>
      <c r="I1505" s="292"/>
      <c r="J1505" s="292"/>
      <c r="K1505" s="292"/>
      <c r="L1505" s="292"/>
      <c r="M1505" s="292"/>
      <c r="N1505" s="292"/>
      <c r="O1505" s="292"/>
      <c r="P1505" s="292"/>
      <c r="Q1505" s="292">
        <v>12</v>
      </c>
      <c r="R1505" s="292"/>
      <c r="S1505" s="292"/>
      <c r="T1505" s="292"/>
      <c r="U1505" s="292"/>
      <c r="V1505" s="292"/>
      <c r="W1505" s="292"/>
      <c r="X1505" s="292"/>
      <c r="Y1505" s="292"/>
      <c r="Z1505" s="292"/>
      <c r="AA1505" s="292"/>
      <c r="AB1505" s="292"/>
      <c r="AC1505" s="292"/>
      <c r="AD1505" s="292"/>
      <c r="AE1505" s="422"/>
      <c r="AF1505" s="411"/>
      <c r="AG1505" s="411"/>
      <c r="AH1505" s="411"/>
      <c r="AI1505" s="411"/>
      <c r="AJ1505" s="411"/>
      <c r="AK1505" s="411"/>
      <c r="AL1505" s="411"/>
      <c r="AM1505" s="411"/>
      <c r="AN1505" s="411"/>
      <c r="AO1505" s="411"/>
      <c r="AP1505" s="411"/>
      <c r="AQ1505" s="411"/>
      <c r="AR1505" s="411"/>
      <c r="AS1505" s="293">
        <f>SUM(AE1505:AR1505)</f>
        <v>0</v>
      </c>
    </row>
    <row r="1506" spans="1:45" ht="15" hidden="1" customHeight="1" outlineLevel="1">
      <c r="A1506" s="521"/>
      <c r="B1506" s="291" t="s">
        <v>744</v>
      </c>
      <c r="C1506" s="288" t="s">
        <v>163</v>
      </c>
      <c r="D1506" s="292"/>
      <c r="E1506" s="292"/>
      <c r="F1506" s="292"/>
      <c r="G1506" s="292"/>
      <c r="H1506" s="292"/>
      <c r="I1506" s="292"/>
      <c r="J1506" s="292"/>
      <c r="K1506" s="292"/>
      <c r="L1506" s="292"/>
      <c r="M1506" s="292"/>
      <c r="N1506" s="292"/>
      <c r="O1506" s="292"/>
      <c r="P1506" s="292"/>
      <c r="Q1506" s="292">
        <f>Q1505</f>
        <v>12</v>
      </c>
      <c r="R1506" s="292"/>
      <c r="S1506" s="292"/>
      <c r="T1506" s="292"/>
      <c r="U1506" s="292"/>
      <c r="V1506" s="292"/>
      <c r="W1506" s="292"/>
      <c r="X1506" s="292"/>
      <c r="Y1506" s="292"/>
      <c r="Z1506" s="292"/>
      <c r="AA1506" s="292"/>
      <c r="AB1506" s="292"/>
      <c r="AC1506" s="292"/>
      <c r="AD1506" s="292"/>
      <c r="AE1506" s="407">
        <f>AE1505</f>
        <v>0</v>
      </c>
      <c r="AF1506" s="407">
        <f t="shared" ref="AF1506:AR1506" si="3594">AF1505</f>
        <v>0</v>
      </c>
      <c r="AG1506" s="407">
        <f t="shared" si="3594"/>
        <v>0</v>
      </c>
      <c r="AH1506" s="407">
        <f t="shared" si="3594"/>
        <v>0</v>
      </c>
      <c r="AI1506" s="407">
        <f t="shared" si="3594"/>
        <v>0</v>
      </c>
      <c r="AJ1506" s="407">
        <f t="shared" si="3594"/>
        <v>0</v>
      </c>
      <c r="AK1506" s="407">
        <f t="shared" si="3594"/>
        <v>0</v>
      </c>
      <c r="AL1506" s="407">
        <f t="shared" si="3594"/>
        <v>0</v>
      </c>
      <c r="AM1506" s="407">
        <f t="shared" si="3594"/>
        <v>0</v>
      </c>
      <c r="AN1506" s="407">
        <f t="shared" si="3594"/>
        <v>0</v>
      </c>
      <c r="AO1506" s="407">
        <f t="shared" si="3594"/>
        <v>0</v>
      </c>
      <c r="AP1506" s="407">
        <f t="shared" si="3594"/>
        <v>0</v>
      </c>
      <c r="AQ1506" s="407">
        <f t="shared" si="3594"/>
        <v>0</v>
      </c>
      <c r="AR1506" s="407">
        <f t="shared" si="3594"/>
        <v>0</v>
      </c>
      <c r="AS1506" s="303"/>
    </row>
    <row r="1507" spans="1:45" ht="15" hidden="1" customHeight="1" outlineLevel="1">
      <c r="A1507" s="521"/>
      <c r="B1507" s="424"/>
      <c r="C1507" s="288"/>
      <c r="D1507" s="288"/>
      <c r="E1507" s="288"/>
      <c r="F1507" s="288"/>
      <c r="G1507" s="288"/>
      <c r="H1507" s="288"/>
      <c r="I1507" s="288"/>
      <c r="J1507" s="288"/>
      <c r="K1507" s="288"/>
      <c r="L1507" s="288"/>
      <c r="M1507" s="288"/>
      <c r="N1507" s="288"/>
      <c r="O1507" s="288"/>
      <c r="P1507" s="288"/>
      <c r="Q1507" s="288"/>
      <c r="R1507" s="288"/>
      <c r="S1507" s="288"/>
      <c r="T1507" s="288"/>
      <c r="U1507" s="288"/>
      <c r="V1507" s="288"/>
      <c r="W1507" s="288"/>
      <c r="X1507" s="288"/>
      <c r="Y1507" s="288"/>
      <c r="Z1507" s="288"/>
      <c r="AA1507" s="288"/>
      <c r="AB1507" s="288"/>
      <c r="AC1507" s="288"/>
      <c r="AD1507" s="288"/>
      <c r="AE1507" s="408"/>
      <c r="AF1507" s="421"/>
      <c r="AG1507" s="421"/>
      <c r="AH1507" s="421"/>
      <c r="AI1507" s="421"/>
      <c r="AJ1507" s="421"/>
      <c r="AK1507" s="421"/>
      <c r="AL1507" s="421"/>
      <c r="AM1507" s="421"/>
      <c r="AN1507" s="421"/>
      <c r="AO1507" s="421"/>
      <c r="AP1507" s="421"/>
      <c r="AQ1507" s="421"/>
      <c r="AR1507" s="421"/>
      <c r="AS1507" s="303"/>
    </row>
    <row r="1508" spans="1:45" ht="15" hidden="1" customHeight="1" outlineLevel="1">
      <c r="A1508" s="521">
        <v>32</v>
      </c>
      <c r="B1508" s="424" t="s">
        <v>124</v>
      </c>
      <c r="C1508" s="288" t="s">
        <v>25</v>
      </c>
      <c r="D1508" s="292"/>
      <c r="E1508" s="292"/>
      <c r="F1508" s="292"/>
      <c r="G1508" s="292"/>
      <c r="H1508" s="292"/>
      <c r="I1508" s="292"/>
      <c r="J1508" s="292"/>
      <c r="K1508" s="292"/>
      <c r="L1508" s="292"/>
      <c r="M1508" s="292"/>
      <c r="N1508" s="292"/>
      <c r="O1508" s="292"/>
      <c r="P1508" s="292"/>
      <c r="Q1508" s="292">
        <v>12</v>
      </c>
      <c r="R1508" s="292"/>
      <c r="S1508" s="292"/>
      <c r="T1508" s="292"/>
      <c r="U1508" s="292"/>
      <c r="V1508" s="292"/>
      <c r="W1508" s="292"/>
      <c r="X1508" s="292"/>
      <c r="Y1508" s="292"/>
      <c r="Z1508" s="292"/>
      <c r="AA1508" s="292"/>
      <c r="AB1508" s="292"/>
      <c r="AC1508" s="292"/>
      <c r="AD1508" s="292"/>
      <c r="AE1508" s="422"/>
      <c r="AF1508" s="411"/>
      <c r="AG1508" s="411"/>
      <c r="AH1508" s="411"/>
      <c r="AI1508" s="411"/>
      <c r="AJ1508" s="411"/>
      <c r="AK1508" s="411"/>
      <c r="AL1508" s="411"/>
      <c r="AM1508" s="411"/>
      <c r="AN1508" s="411"/>
      <c r="AO1508" s="411"/>
      <c r="AP1508" s="411"/>
      <c r="AQ1508" s="411"/>
      <c r="AR1508" s="411"/>
      <c r="AS1508" s="293">
        <f>SUM(AE1508:AR1508)</f>
        <v>0</v>
      </c>
    </row>
    <row r="1509" spans="1:45" ht="15" hidden="1" customHeight="1" outlineLevel="1">
      <c r="A1509" s="521"/>
      <c r="B1509" s="291" t="s">
        <v>744</v>
      </c>
      <c r="C1509" s="288" t="s">
        <v>163</v>
      </c>
      <c r="D1509" s="292"/>
      <c r="E1509" s="292"/>
      <c r="F1509" s="292"/>
      <c r="G1509" s="292"/>
      <c r="H1509" s="292"/>
      <c r="I1509" s="292"/>
      <c r="J1509" s="292"/>
      <c r="K1509" s="292"/>
      <c r="L1509" s="292"/>
      <c r="M1509" s="292"/>
      <c r="N1509" s="292"/>
      <c r="O1509" s="292"/>
      <c r="P1509" s="292"/>
      <c r="Q1509" s="292">
        <f>Q1508</f>
        <v>12</v>
      </c>
      <c r="R1509" s="292"/>
      <c r="S1509" s="292"/>
      <c r="T1509" s="292"/>
      <c r="U1509" s="292"/>
      <c r="V1509" s="292"/>
      <c r="W1509" s="292"/>
      <c r="X1509" s="292"/>
      <c r="Y1509" s="292"/>
      <c r="Z1509" s="292"/>
      <c r="AA1509" s="292"/>
      <c r="AB1509" s="292"/>
      <c r="AC1509" s="292"/>
      <c r="AD1509" s="292"/>
      <c r="AE1509" s="407">
        <f>AE1508</f>
        <v>0</v>
      </c>
      <c r="AF1509" s="407">
        <f t="shared" ref="AF1509:AR1509" si="3595">AF1508</f>
        <v>0</v>
      </c>
      <c r="AG1509" s="407">
        <f t="shared" si="3595"/>
        <v>0</v>
      </c>
      <c r="AH1509" s="407">
        <f t="shared" si="3595"/>
        <v>0</v>
      </c>
      <c r="AI1509" s="407">
        <f t="shared" si="3595"/>
        <v>0</v>
      </c>
      <c r="AJ1509" s="407">
        <f t="shared" si="3595"/>
        <v>0</v>
      </c>
      <c r="AK1509" s="407">
        <f t="shared" si="3595"/>
        <v>0</v>
      </c>
      <c r="AL1509" s="407">
        <f t="shared" si="3595"/>
        <v>0</v>
      </c>
      <c r="AM1509" s="407">
        <f t="shared" si="3595"/>
        <v>0</v>
      </c>
      <c r="AN1509" s="407">
        <f t="shared" si="3595"/>
        <v>0</v>
      </c>
      <c r="AO1509" s="407">
        <f t="shared" si="3595"/>
        <v>0</v>
      </c>
      <c r="AP1509" s="407">
        <f t="shared" si="3595"/>
        <v>0</v>
      </c>
      <c r="AQ1509" s="407">
        <f t="shared" si="3595"/>
        <v>0</v>
      </c>
      <c r="AR1509" s="407">
        <f t="shared" si="3595"/>
        <v>0</v>
      </c>
      <c r="AS1509" s="303"/>
    </row>
    <row r="1510" spans="1:45" ht="15" hidden="1" customHeight="1" outlineLevel="1">
      <c r="A1510" s="521"/>
      <c r="B1510" s="424"/>
      <c r="C1510" s="288"/>
      <c r="D1510" s="288"/>
      <c r="E1510" s="288"/>
      <c r="F1510" s="288"/>
      <c r="G1510" s="288"/>
      <c r="H1510" s="288"/>
      <c r="I1510" s="288"/>
      <c r="J1510" s="288"/>
      <c r="K1510" s="288"/>
      <c r="L1510" s="288"/>
      <c r="M1510" s="288"/>
      <c r="N1510" s="288"/>
      <c r="O1510" s="288"/>
      <c r="P1510" s="288"/>
      <c r="Q1510" s="288"/>
      <c r="R1510" s="288"/>
      <c r="S1510" s="288"/>
      <c r="T1510" s="288"/>
      <c r="U1510" s="288"/>
      <c r="V1510" s="288"/>
      <c r="W1510" s="288"/>
      <c r="X1510" s="288"/>
      <c r="Y1510" s="288"/>
      <c r="Z1510" s="288"/>
      <c r="AA1510" s="288"/>
      <c r="AB1510" s="288"/>
      <c r="AC1510" s="288"/>
      <c r="AD1510" s="288"/>
      <c r="AE1510" s="408"/>
      <c r="AF1510" s="421"/>
      <c r="AG1510" s="421"/>
      <c r="AH1510" s="421"/>
      <c r="AI1510" s="421"/>
      <c r="AJ1510" s="421"/>
      <c r="AK1510" s="421"/>
      <c r="AL1510" s="421"/>
      <c r="AM1510" s="421"/>
      <c r="AN1510" s="421"/>
      <c r="AO1510" s="421"/>
      <c r="AP1510" s="421"/>
      <c r="AQ1510" s="421"/>
      <c r="AR1510" s="421"/>
      <c r="AS1510" s="303"/>
    </row>
    <row r="1511" spans="1:45" ht="15" hidden="1" customHeight="1" outlineLevel="1">
      <c r="A1511" s="521"/>
      <c r="B1511" s="285" t="s">
        <v>497</v>
      </c>
      <c r="C1511" s="288"/>
      <c r="D1511" s="288"/>
      <c r="E1511" s="288"/>
      <c r="F1511" s="288"/>
      <c r="G1511" s="288"/>
      <c r="H1511" s="288"/>
      <c r="I1511" s="288"/>
      <c r="J1511" s="288"/>
      <c r="K1511" s="288"/>
      <c r="L1511" s="288"/>
      <c r="M1511" s="288"/>
      <c r="N1511" s="288"/>
      <c r="O1511" s="288"/>
      <c r="P1511" s="288"/>
      <c r="Q1511" s="288"/>
      <c r="R1511" s="288"/>
      <c r="S1511" s="288"/>
      <c r="T1511" s="288"/>
      <c r="U1511" s="288"/>
      <c r="V1511" s="288"/>
      <c r="W1511" s="288"/>
      <c r="X1511" s="288"/>
      <c r="Y1511" s="288"/>
      <c r="Z1511" s="288"/>
      <c r="AA1511" s="288"/>
      <c r="AB1511" s="288"/>
      <c r="AC1511" s="288"/>
      <c r="AD1511" s="288"/>
      <c r="AE1511" s="408"/>
      <c r="AF1511" s="421"/>
      <c r="AG1511" s="421"/>
      <c r="AH1511" s="421"/>
      <c r="AI1511" s="421"/>
      <c r="AJ1511" s="421"/>
      <c r="AK1511" s="421"/>
      <c r="AL1511" s="421"/>
      <c r="AM1511" s="421"/>
      <c r="AN1511" s="421"/>
      <c r="AO1511" s="421"/>
      <c r="AP1511" s="421"/>
      <c r="AQ1511" s="421"/>
      <c r="AR1511" s="421"/>
      <c r="AS1511" s="303"/>
    </row>
    <row r="1512" spans="1:45" ht="15" hidden="1" customHeight="1" outlineLevel="1">
      <c r="A1512" s="521">
        <v>33</v>
      </c>
      <c r="B1512" s="424" t="s">
        <v>125</v>
      </c>
      <c r="C1512" s="288" t="s">
        <v>25</v>
      </c>
      <c r="D1512" s="292"/>
      <c r="E1512" s="292"/>
      <c r="F1512" s="292"/>
      <c r="G1512" s="292"/>
      <c r="H1512" s="292"/>
      <c r="I1512" s="292"/>
      <c r="J1512" s="292"/>
      <c r="K1512" s="292"/>
      <c r="L1512" s="292"/>
      <c r="M1512" s="292"/>
      <c r="N1512" s="292"/>
      <c r="O1512" s="292"/>
      <c r="P1512" s="292"/>
      <c r="Q1512" s="292">
        <v>0</v>
      </c>
      <c r="R1512" s="292"/>
      <c r="S1512" s="292"/>
      <c r="T1512" s="292"/>
      <c r="U1512" s="292"/>
      <c r="V1512" s="292"/>
      <c r="W1512" s="292"/>
      <c r="X1512" s="292"/>
      <c r="Y1512" s="292"/>
      <c r="Z1512" s="292"/>
      <c r="AA1512" s="292"/>
      <c r="AB1512" s="292"/>
      <c r="AC1512" s="292"/>
      <c r="AD1512" s="292"/>
      <c r="AE1512" s="422"/>
      <c r="AF1512" s="411"/>
      <c r="AG1512" s="411"/>
      <c r="AH1512" s="411"/>
      <c r="AI1512" s="411"/>
      <c r="AJ1512" s="411"/>
      <c r="AK1512" s="411"/>
      <c r="AL1512" s="411"/>
      <c r="AM1512" s="411"/>
      <c r="AN1512" s="411"/>
      <c r="AO1512" s="411"/>
      <c r="AP1512" s="411"/>
      <c r="AQ1512" s="411"/>
      <c r="AR1512" s="411"/>
      <c r="AS1512" s="293">
        <f>SUM(AE1512:AR1512)</f>
        <v>0</v>
      </c>
    </row>
    <row r="1513" spans="1:45" ht="15" hidden="1" customHeight="1" outlineLevel="1">
      <c r="A1513" s="521"/>
      <c r="B1513" s="291" t="s">
        <v>744</v>
      </c>
      <c r="C1513" s="288" t="s">
        <v>163</v>
      </c>
      <c r="D1513" s="292"/>
      <c r="E1513" s="292"/>
      <c r="F1513" s="292"/>
      <c r="G1513" s="292"/>
      <c r="H1513" s="292"/>
      <c r="I1513" s="292"/>
      <c r="J1513" s="292"/>
      <c r="K1513" s="292"/>
      <c r="L1513" s="292"/>
      <c r="M1513" s="292"/>
      <c r="N1513" s="292"/>
      <c r="O1513" s="292"/>
      <c r="P1513" s="292"/>
      <c r="Q1513" s="292">
        <f>Q1512</f>
        <v>0</v>
      </c>
      <c r="R1513" s="292"/>
      <c r="S1513" s="292"/>
      <c r="T1513" s="292"/>
      <c r="U1513" s="292"/>
      <c r="V1513" s="292"/>
      <c r="W1513" s="292"/>
      <c r="X1513" s="292"/>
      <c r="Y1513" s="292"/>
      <c r="Z1513" s="292"/>
      <c r="AA1513" s="292"/>
      <c r="AB1513" s="292"/>
      <c r="AC1513" s="292"/>
      <c r="AD1513" s="292"/>
      <c r="AE1513" s="407">
        <f>AE1512</f>
        <v>0</v>
      </c>
      <c r="AF1513" s="407">
        <f t="shared" ref="AF1513:AR1513" si="3596">AF1512</f>
        <v>0</v>
      </c>
      <c r="AG1513" s="407">
        <f t="shared" si="3596"/>
        <v>0</v>
      </c>
      <c r="AH1513" s="407">
        <f t="shared" si="3596"/>
        <v>0</v>
      </c>
      <c r="AI1513" s="407">
        <f t="shared" si="3596"/>
        <v>0</v>
      </c>
      <c r="AJ1513" s="407">
        <f t="shared" si="3596"/>
        <v>0</v>
      </c>
      <c r="AK1513" s="407">
        <f t="shared" si="3596"/>
        <v>0</v>
      </c>
      <c r="AL1513" s="407">
        <f t="shared" si="3596"/>
        <v>0</v>
      </c>
      <c r="AM1513" s="407">
        <f t="shared" si="3596"/>
        <v>0</v>
      </c>
      <c r="AN1513" s="407">
        <f t="shared" si="3596"/>
        <v>0</v>
      </c>
      <c r="AO1513" s="407">
        <f t="shared" si="3596"/>
        <v>0</v>
      </c>
      <c r="AP1513" s="407">
        <f t="shared" si="3596"/>
        <v>0</v>
      </c>
      <c r="AQ1513" s="407">
        <f t="shared" si="3596"/>
        <v>0</v>
      </c>
      <c r="AR1513" s="407">
        <f t="shared" si="3596"/>
        <v>0</v>
      </c>
      <c r="AS1513" s="303"/>
    </row>
    <row r="1514" spans="1:45" ht="15" hidden="1" customHeight="1" outlineLevel="1">
      <c r="A1514" s="521"/>
      <c r="B1514" s="424"/>
      <c r="C1514" s="288"/>
      <c r="D1514" s="288"/>
      <c r="E1514" s="288"/>
      <c r="F1514" s="288"/>
      <c r="G1514" s="288"/>
      <c r="H1514" s="288"/>
      <c r="I1514" s="288"/>
      <c r="J1514" s="288"/>
      <c r="K1514" s="288"/>
      <c r="L1514" s="288"/>
      <c r="M1514" s="288"/>
      <c r="N1514" s="288"/>
      <c r="O1514" s="288"/>
      <c r="P1514" s="288"/>
      <c r="Q1514" s="288"/>
      <c r="R1514" s="288"/>
      <c r="S1514" s="288"/>
      <c r="T1514" s="288"/>
      <c r="U1514" s="288"/>
      <c r="V1514" s="288"/>
      <c r="W1514" s="288"/>
      <c r="X1514" s="288"/>
      <c r="Y1514" s="288"/>
      <c r="Z1514" s="288"/>
      <c r="AA1514" s="288"/>
      <c r="AB1514" s="288"/>
      <c r="AC1514" s="288"/>
      <c r="AD1514" s="288"/>
      <c r="AE1514" s="408"/>
      <c r="AF1514" s="421"/>
      <c r="AG1514" s="421"/>
      <c r="AH1514" s="421"/>
      <c r="AI1514" s="421"/>
      <c r="AJ1514" s="421"/>
      <c r="AK1514" s="421"/>
      <c r="AL1514" s="421"/>
      <c r="AM1514" s="421"/>
      <c r="AN1514" s="421"/>
      <c r="AO1514" s="421"/>
      <c r="AP1514" s="421"/>
      <c r="AQ1514" s="421"/>
      <c r="AR1514" s="421"/>
      <c r="AS1514" s="303"/>
    </row>
    <row r="1515" spans="1:45" ht="15" hidden="1" customHeight="1" outlineLevel="1">
      <c r="A1515" s="521">
        <v>34</v>
      </c>
      <c r="B1515" s="424" t="s">
        <v>126</v>
      </c>
      <c r="C1515" s="288" t="s">
        <v>25</v>
      </c>
      <c r="D1515" s="292"/>
      <c r="E1515" s="292"/>
      <c r="F1515" s="292"/>
      <c r="G1515" s="292"/>
      <c r="H1515" s="292"/>
      <c r="I1515" s="292"/>
      <c r="J1515" s="292"/>
      <c r="K1515" s="292"/>
      <c r="L1515" s="292"/>
      <c r="M1515" s="292"/>
      <c r="N1515" s="292"/>
      <c r="O1515" s="292"/>
      <c r="P1515" s="292"/>
      <c r="Q1515" s="292">
        <v>0</v>
      </c>
      <c r="R1515" s="292"/>
      <c r="S1515" s="292"/>
      <c r="T1515" s="292"/>
      <c r="U1515" s="292"/>
      <c r="V1515" s="292"/>
      <c r="W1515" s="292"/>
      <c r="X1515" s="292"/>
      <c r="Y1515" s="292"/>
      <c r="Z1515" s="292"/>
      <c r="AA1515" s="292"/>
      <c r="AB1515" s="292"/>
      <c r="AC1515" s="292"/>
      <c r="AD1515" s="292"/>
      <c r="AE1515" s="422"/>
      <c r="AF1515" s="411"/>
      <c r="AG1515" s="411"/>
      <c r="AH1515" s="411"/>
      <c r="AI1515" s="411"/>
      <c r="AJ1515" s="411"/>
      <c r="AK1515" s="411"/>
      <c r="AL1515" s="411"/>
      <c r="AM1515" s="411"/>
      <c r="AN1515" s="411"/>
      <c r="AO1515" s="411"/>
      <c r="AP1515" s="411"/>
      <c r="AQ1515" s="411"/>
      <c r="AR1515" s="411"/>
      <c r="AS1515" s="293">
        <f>SUM(AE1515:AR1515)</f>
        <v>0</v>
      </c>
    </row>
    <row r="1516" spans="1:45" ht="15" hidden="1" customHeight="1" outlineLevel="1">
      <c r="A1516" s="521"/>
      <c r="B1516" s="291" t="s">
        <v>744</v>
      </c>
      <c r="C1516" s="288" t="s">
        <v>163</v>
      </c>
      <c r="D1516" s="292"/>
      <c r="E1516" s="292"/>
      <c r="F1516" s="292"/>
      <c r="G1516" s="292"/>
      <c r="H1516" s="292"/>
      <c r="I1516" s="292"/>
      <c r="J1516" s="292"/>
      <c r="K1516" s="292"/>
      <c r="L1516" s="292"/>
      <c r="M1516" s="292"/>
      <c r="N1516" s="292"/>
      <c r="O1516" s="292"/>
      <c r="P1516" s="292"/>
      <c r="Q1516" s="292">
        <f>Q1515</f>
        <v>0</v>
      </c>
      <c r="R1516" s="292"/>
      <c r="S1516" s="292"/>
      <c r="T1516" s="292"/>
      <c r="U1516" s="292"/>
      <c r="V1516" s="292"/>
      <c r="W1516" s="292"/>
      <c r="X1516" s="292"/>
      <c r="Y1516" s="292"/>
      <c r="Z1516" s="292"/>
      <c r="AA1516" s="292"/>
      <c r="AB1516" s="292"/>
      <c r="AC1516" s="292"/>
      <c r="AD1516" s="292"/>
      <c r="AE1516" s="407">
        <f>AE1515</f>
        <v>0</v>
      </c>
      <c r="AF1516" s="407">
        <f t="shared" ref="AF1516:AR1516" si="3597">AF1515</f>
        <v>0</v>
      </c>
      <c r="AG1516" s="407">
        <f t="shared" si="3597"/>
        <v>0</v>
      </c>
      <c r="AH1516" s="407">
        <f t="shared" si="3597"/>
        <v>0</v>
      </c>
      <c r="AI1516" s="407">
        <f t="shared" si="3597"/>
        <v>0</v>
      </c>
      <c r="AJ1516" s="407">
        <f t="shared" si="3597"/>
        <v>0</v>
      </c>
      <c r="AK1516" s="407">
        <f t="shared" si="3597"/>
        <v>0</v>
      </c>
      <c r="AL1516" s="407">
        <f t="shared" si="3597"/>
        <v>0</v>
      </c>
      <c r="AM1516" s="407">
        <f t="shared" si="3597"/>
        <v>0</v>
      </c>
      <c r="AN1516" s="407">
        <f t="shared" si="3597"/>
        <v>0</v>
      </c>
      <c r="AO1516" s="407">
        <f t="shared" si="3597"/>
        <v>0</v>
      </c>
      <c r="AP1516" s="407">
        <f t="shared" si="3597"/>
        <v>0</v>
      </c>
      <c r="AQ1516" s="407">
        <f t="shared" si="3597"/>
        <v>0</v>
      </c>
      <c r="AR1516" s="407">
        <f t="shared" si="3597"/>
        <v>0</v>
      </c>
      <c r="AS1516" s="303"/>
    </row>
    <row r="1517" spans="1:45" ht="15" hidden="1" customHeight="1" outlineLevel="1">
      <c r="A1517" s="521"/>
      <c r="B1517" s="424"/>
      <c r="C1517" s="288"/>
      <c r="D1517" s="288"/>
      <c r="E1517" s="288"/>
      <c r="F1517" s="288"/>
      <c r="G1517" s="288"/>
      <c r="H1517" s="288"/>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408"/>
      <c r="AF1517" s="421"/>
      <c r="AG1517" s="421"/>
      <c r="AH1517" s="421"/>
      <c r="AI1517" s="421"/>
      <c r="AJ1517" s="421"/>
      <c r="AK1517" s="421"/>
      <c r="AL1517" s="421"/>
      <c r="AM1517" s="421"/>
      <c r="AN1517" s="421"/>
      <c r="AO1517" s="421"/>
      <c r="AP1517" s="421"/>
      <c r="AQ1517" s="421"/>
      <c r="AR1517" s="421"/>
      <c r="AS1517" s="303"/>
    </row>
    <row r="1518" spans="1:45" ht="15" hidden="1" customHeight="1" outlineLevel="1">
      <c r="A1518" s="521">
        <v>35</v>
      </c>
      <c r="B1518" s="424" t="s">
        <v>127</v>
      </c>
      <c r="C1518" s="288" t="s">
        <v>25</v>
      </c>
      <c r="D1518" s="292"/>
      <c r="E1518" s="292"/>
      <c r="F1518" s="292"/>
      <c r="G1518" s="292"/>
      <c r="H1518" s="292"/>
      <c r="I1518" s="292"/>
      <c r="J1518" s="292"/>
      <c r="K1518" s="292"/>
      <c r="L1518" s="292"/>
      <c r="M1518" s="292"/>
      <c r="N1518" s="292"/>
      <c r="O1518" s="292"/>
      <c r="P1518" s="292"/>
      <c r="Q1518" s="292">
        <v>0</v>
      </c>
      <c r="R1518" s="292"/>
      <c r="S1518" s="292"/>
      <c r="T1518" s="292"/>
      <c r="U1518" s="292"/>
      <c r="V1518" s="292"/>
      <c r="W1518" s="292"/>
      <c r="X1518" s="292"/>
      <c r="Y1518" s="292"/>
      <c r="Z1518" s="292"/>
      <c r="AA1518" s="292"/>
      <c r="AB1518" s="292"/>
      <c r="AC1518" s="292"/>
      <c r="AD1518" s="292"/>
      <c r="AE1518" s="422"/>
      <c r="AF1518" s="411"/>
      <c r="AG1518" s="411"/>
      <c r="AH1518" s="411"/>
      <c r="AI1518" s="411"/>
      <c r="AJ1518" s="411"/>
      <c r="AK1518" s="411"/>
      <c r="AL1518" s="411"/>
      <c r="AM1518" s="411"/>
      <c r="AN1518" s="411"/>
      <c r="AO1518" s="411"/>
      <c r="AP1518" s="411"/>
      <c r="AQ1518" s="411"/>
      <c r="AR1518" s="411"/>
      <c r="AS1518" s="293">
        <f>SUM(AE1518:AR1518)</f>
        <v>0</v>
      </c>
    </row>
    <row r="1519" spans="1:45" ht="15" hidden="1" customHeight="1" outlineLevel="1">
      <c r="A1519" s="521"/>
      <c r="B1519" s="291" t="s">
        <v>744</v>
      </c>
      <c r="C1519" s="288" t="s">
        <v>163</v>
      </c>
      <c r="D1519" s="292"/>
      <c r="E1519" s="292"/>
      <c r="F1519" s="292"/>
      <c r="G1519" s="292"/>
      <c r="H1519" s="292"/>
      <c r="I1519" s="292"/>
      <c r="J1519" s="292"/>
      <c r="K1519" s="292"/>
      <c r="L1519" s="292"/>
      <c r="M1519" s="292"/>
      <c r="N1519" s="292"/>
      <c r="O1519" s="292"/>
      <c r="P1519" s="292"/>
      <c r="Q1519" s="292">
        <f>Q1518</f>
        <v>0</v>
      </c>
      <c r="R1519" s="292"/>
      <c r="S1519" s="292"/>
      <c r="T1519" s="292"/>
      <c r="U1519" s="292"/>
      <c r="V1519" s="292"/>
      <c r="W1519" s="292"/>
      <c r="X1519" s="292"/>
      <c r="Y1519" s="292"/>
      <c r="Z1519" s="292"/>
      <c r="AA1519" s="292"/>
      <c r="AB1519" s="292"/>
      <c r="AC1519" s="292"/>
      <c r="AD1519" s="292"/>
      <c r="AE1519" s="407">
        <f>AE1518</f>
        <v>0</v>
      </c>
      <c r="AF1519" s="407">
        <f t="shared" ref="AF1519:AR1519" si="3598">AF1518</f>
        <v>0</v>
      </c>
      <c r="AG1519" s="407">
        <f t="shared" si="3598"/>
        <v>0</v>
      </c>
      <c r="AH1519" s="407">
        <f t="shared" si="3598"/>
        <v>0</v>
      </c>
      <c r="AI1519" s="407">
        <f t="shared" si="3598"/>
        <v>0</v>
      </c>
      <c r="AJ1519" s="407">
        <f t="shared" si="3598"/>
        <v>0</v>
      </c>
      <c r="AK1519" s="407">
        <f t="shared" si="3598"/>
        <v>0</v>
      </c>
      <c r="AL1519" s="407">
        <f t="shared" si="3598"/>
        <v>0</v>
      </c>
      <c r="AM1519" s="407">
        <f t="shared" si="3598"/>
        <v>0</v>
      </c>
      <c r="AN1519" s="407">
        <f t="shared" si="3598"/>
        <v>0</v>
      </c>
      <c r="AO1519" s="407">
        <f t="shared" si="3598"/>
        <v>0</v>
      </c>
      <c r="AP1519" s="407">
        <f t="shared" si="3598"/>
        <v>0</v>
      </c>
      <c r="AQ1519" s="407">
        <f t="shared" si="3598"/>
        <v>0</v>
      </c>
      <c r="AR1519" s="407">
        <f t="shared" si="3598"/>
        <v>0</v>
      </c>
      <c r="AS1519" s="303"/>
    </row>
    <row r="1520" spans="1:45" ht="15" hidden="1" customHeight="1" outlineLevel="1">
      <c r="A1520" s="521"/>
      <c r="B1520" s="427"/>
      <c r="C1520" s="288"/>
      <c r="D1520" s="288"/>
      <c r="E1520" s="288"/>
      <c r="F1520" s="288"/>
      <c r="G1520" s="288"/>
      <c r="H1520" s="288"/>
      <c r="I1520" s="288"/>
      <c r="J1520" s="288"/>
      <c r="K1520" s="288"/>
      <c r="L1520" s="288"/>
      <c r="M1520" s="288"/>
      <c r="N1520" s="288"/>
      <c r="O1520" s="288"/>
      <c r="P1520" s="288"/>
      <c r="Q1520" s="288"/>
      <c r="R1520" s="288"/>
      <c r="S1520" s="288"/>
      <c r="T1520" s="288"/>
      <c r="U1520" s="288"/>
      <c r="V1520" s="288"/>
      <c r="W1520" s="288"/>
      <c r="X1520" s="288"/>
      <c r="Y1520" s="288"/>
      <c r="Z1520" s="288"/>
      <c r="AA1520" s="288"/>
      <c r="AB1520" s="288"/>
      <c r="AC1520" s="288"/>
      <c r="AD1520" s="288"/>
      <c r="AE1520" s="408"/>
      <c r="AF1520" s="421"/>
      <c r="AG1520" s="421"/>
      <c r="AH1520" s="421"/>
      <c r="AI1520" s="421"/>
      <c r="AJ1520" s="421"/>
      <c r="AK1520" s="421"/>
      <c r="AL1520" s="421"/>
      <c r="AM1520" s="421"/>
      <c r="AN1520" s="421"/>
      <c r="AO1520" s="421"/>
      <c r="AP1520" s="421"/>
      <c r="AQ1520" s="421"/>
      <c r="AR1520" s="421"/>
      <c r="AS1520" s="303"/>
    </row>
    <row r="1521" spans="1:45" ht="15" hidden="1" customHeight="1" outlineLevel="1">
      <c r="A1521" s="521"/>
      <c r="B1521" s="285" t="s">
        <v>498</v>
      </c>
      <c r="C1521" s="288"/>
      <c r="D1521" s="288"/>
      <c r="E1521" s="288"/>
      <c r="F1521" s="288"/>
      <c r="G1521" s="288"/>
      <c r="H1521" s="288"/>
      <c r="I1521" s="288"/>
      <c r="J1521" s="288"/>
      <c r="K1521" s="288"/>
      <c r="L1521" s="288"/>
      <c r="M1521" s="288"/>
      <c r="N1521" s="288"/>
      <c r="O1521" s="288"/>
      <c r="P1521" s="288"/>
      <c r="Q1521" s="288"/>
      <c r="R1521" s="288"/>
      <c r="S1521" s="288"/>
      <c r="T1521" s="288"/>
      <c r="U1521" s="288"/>
      <c r="V1521" s="288"/>
      <c r="W1521" s="288"/>
      <c r="X1521" s="288"/>
      <c r="Y1521" s="288"/>
      <c r="Z1521" s="288"/>
      <c r="AA1521" s="288"/>
      <c r="AB1521" s="288"/>
      <c r="AC1521" s="288"/>
      <c r="AD1521" s="288"/>
      <c r="AE1521" s="408"/>
      <c r="AF1521" s="421"/>
      <c r="AG1521" s="421"/>
      <c r="AH1521" s="421"/>
      <c r="AI1521" s="421"/>
      <c r="AJ1521" s="421"/>
      <c r="AK1521" s="421"/>
      <c r="AL1521" s="421"/>
      <c r="AM1521" s="421"/>
      <c r="AN1521" s="421"/>
      <c r="AO1521" s="421"/>
      <c r="AP1521" s="421"/>
      <c r="AQ1521" s="421"/>
      <c r="AR1521" s="421"/>
      <c r="AS1521" s="303"/>
    </row>
    <row r="1522" spans="1:45" ht="28.5" hidden="1" customHeight="1" outlineLevel="1">
      <c r="A1522" s="521">
        <v>36</v>
      </c>
      <c r="B1522" s="424" t="s">
        <v>128</v>
      </c>
      <c r="C1522" s="288" t="s">
        <v>25</v>
      </c>
      <c r="D1522" s="292"/>
      <c r="E1522" s="292"/>
      <c r="F1522" s="292"/>
      <c r="G1522" s="292"/>
      <c r="H1522" s="292"/>
      <c r="I1522" s="292"/>
      <c r="J1522" s="292"/>
      <c r="K1522" s="292"/>
      <c r="L1522" s="292"/>
      <c r="M1522" s="292"/>
      <c r="N1522" s="292"/>
      <c r="O1522" s="292"/>
      <c r="P1522" s="292"/>
      <c r="Q1522" s="292">
        <v>12</v>
      </c>
      <c r="R1522" s="292"/>
      <c r="S1522" s="292"/>
      <c r="T1522" s="292"/>
      <c r="U1522" s="292"/>
      <c r="V1522" s="292"/>
      <c r="W1522" s="292"/>
      <c r="X1522" s="292"/>
      <c r="Y1522" s="292"/>
      <c r="Z1522" s="292"/>
      <c r="AA1522" s="292"/>
      <c r="AB1522" s="292"/>
      <c r="AC1522" s="292"/>
      <c r="AD1522" s="292"/>
      <c r="AE1522" s="422"/>
      <c r="AF1522" s="411"/>
      <c r="AG1522" s="411"/>
      <c r="AH1522" s="411"/>
      <c r="AI1522" s="411"/>
      <c r="AJ1522" s="411"/>
      <c r="AK1522" s="411"/>
      <c r="AL1522" s="411"/>
      <c r="AM1522" s="411"/>
      <c r="AN1522" s="411"/>
      <c r="AO1522" s="411"/>
      <c r="AP1522" s="411"/>
      <c r="AQ1522" s="411"/>
      <c r="AR1522" s="411"/>
      <c r="AS1522" s="293">
        <f>SUM(AE1522:AR1522)</f>
        <v>0</v>
      </c>
    </row>
    <row r="1523" spans="1:45" ht="15" hidden="1" customHeight="1" outlineLevel="1">
      <c r="A1523" s="521"/>
      <c r="B1523" s="291" t="s">
        <v>744</v>
      </c>
      <c r="C1523" s="288" t="s">
        <v>163</v>
      </c>
      <c r="D1523" s="292"/>
      <c r="E1523" s="292"/>
      <c r="F1523" s="292"/>
      <c r="G1523" s="292"/>
      <c r="H1523" s="292"/>
      <c r="I1523" s="292"/>
      <c r="J1523" s="292"/>
      <c r="K1523" s="292"/>
      <c r="L1523" s="292"/>
      <c r="M1523" s="292"/>
      <c r="N1523" s="292"/>
      <c r="O1523" s="292"/>
      <c r="P1523" s="292"/>
      <c r="Q1523" s="292">
        <f>Q1522</f>
        <v>12</v>
      </c>
      <c r="R1523" s="292"/>
      <c r="S1523" s="292"/>
      <c r="T1523" s="292"/>
      <c r="U1523" s="292"/>
      <c r="V1523" s="292"/>
      <c r="W1523" s="292"/>
      <c r="X1523" s="292"/>
      <c r="Y1523" s="292"/>
      <c r="Z1523" s="292"/>
      <c r="AA1523" s="292"/>
      <c r="AB1523" s="292"/>
      <c r="AC1523" s="292"/>
      <c r="AD1523" s="292"/>
      <c r="AE1523" s="407">
        <f>AE1522</f>
        <v>0</v>
      </c>
      <c r="AF1523" s="407">
        <f t="shared" ref="AF1523:AR1523" si="3599">AF1522</f>
        <v>0</v>
      </c>
      <c r="AG1523" s="407">
        <f t="shared" si="3599"/>
        <v>0</v>
      </c>
      <c r="AH1523" s="407">
        <f t="shared" si="3599"/>
        <v>0</v>
      </c>
      <c r="AI1523" s="407">
        <f t="shared" si="3599"/>
        <v>0</v>
      </c>
      <c r="AJ1523" s="407">
        <f t="shared" si="3599"/>
        <v>0</v>
      </c>
      <c r="AK1523" s="407">
        <f t="shared" si="3599"/>
        <v>0</v>
      </c>
      <c r="AL1523" s="407">
        <f t="shared" si="3599"/>
        <v>0</v>
      </c>
      <c r="AM1523" s="407">
        <f t="shared" si="3599"/>
        <v>0</v>
      </c>
      <c r="AN1523" s="407">
        <f t="shared" si="3599"/>
        <v>0</v>
      </c>
      <c r="AO1523" s="407">
        <f t="shared" si="3599"/>
        <v>0</v>
      </c>
      <c r="AP1523" s="407">
        <f t="shared" si="3599"/>
        <v>0</v>
      </c>
      <c r="AQ1523" s="407">
        <f t="shared" si="3599"/>
        <v>0</v>
      </c>
      <c r="AR1523" s="407">
        <f t="shared" si="3599"/>
        <v>0</v>
      </c>
      <c r="AS1523" s="303"/>
    </row>
    <row r="1524" spans="1:45" ht="15" hidden="1" customHeight="1" outlineLevel="1">
      <c r="A1524" s="521"/>
      <c r="B1524" s="424"/>
      <c r="C1524" s="288"/>
      <c r="D1524" s="288"/>
      <c r="E1524" s="288"/>
      <c r="F1524" s="288"/>
      <c r="G1524" s="288"/>
      <c r="H1524" s="288"/>
      <c r="I1524" s="288"/>
      <c r="J1524" s="288"/>
      <c r="K1524" s="288"/>
      <c r="L1524" s="288"/>
      <c r="M1524" s="288"/>
      <c r="N1524" s="288"/>
      <c r="O1524" s="288"/>
      <c r="P1524" s="288"/>
      <c r="Q1524" s="288"/>
      <c r="R1524" s="288"/>
      <c r="S1524" s="288"/>
      <c r="T1524" s="288"/>
      <c r="U1524" s="288"/>
      <c r="V1524" s="288"/>
      <c r="W1524" s="288"/>
      <c r="X1524" s="288"/>
      <c r="Y1524" s="288"/>
      <c r="Z1524" s="288"/>
      <c r="AA1524" s="288"/>
      <c r="AB1524" s="288"/>
      <c r="AC1524" s="288"/>
      <c r="AD1524" s="288"/>
      <c r="AE1524" s="408"/>
      <c r="AF1524" s="421"/>
      <c r="AG1524" s="421"/>
      <c r="AH1524" s="421"/>
      <c r="AI1524" s="421"/>
      <c r="AJ1524" s="421"/>
      <c r="AK1524" s="421"/>
      <c r="AL1524" s="421"/>
      <c r="AM1524" s="421"/>
      <c r="AN1524" s="421"/>
      <c r="AO1524" s="421"/>
      <c r="AP1524" s="421"/>
      <c r="AQ1524" s="421"/>
      <c r="AR1524" s="421"/>
      <c r="AS1524" s="303"/>
    </row>
    <row r="1525" spans="1:45" ht="15" hidden="1" customHeight="1" outlineLevel="1">
      <c r="A1525" s="521">
        <v>37</v>
      </c>
      <c r="B1525" s="424" t="s">
        <v>129</v>
      </c>
      <c r="C1525" s="288" t="s">
        <v>25</v>
      </c>
      <c r="D1525" s="292"/>
      <c r="E1525" s="292"/>
      <c r="F1525" s="292"/>
      <c r="G1525" s="292"/>
      <c r="H1525" s="292"/>
      <c r="I1525" s="292"/>
      <c r="J1525" s="292"/>
      <c r="K1525" s="292"/>
      <c r="L1525" s="292"/>
      <c r="M1525" s="292"/>
      <c r="N1525" s="292"/>
      <c r="O1525" s="292"/>
      <c r="P1525" s="292"/>
      <c r="Q1525" s="292">
        <v>12</v>
      </c>
      <c r="R1525" s="292"/>
      <c r="S1525" s="292"/>
      <c r="T1525" s="292"/>
      <c r="U1525" s="292"/>
      <c r="V1525" s="292"/>
      <c r="W1525" s="292"/>
      <c r="X1525" s="292"/>
      <c r="Y1525" s="292"/>
      <c r="Z1525" s="292"/>
      <c r="AA1525" s="292"/>
      <c r="AB1525" s="292"/>
      <c r="AC1525" s="292"/>
      <c r="AD1525" s="292"/>
      <c r="AE1525" s="422"/>
      <c r="AF1525" s="411"/>
      <c r="AG1525" s="411"/>
      <c r="AH1525" s="411"/>
      <c r="AI1525" s="411"/>
      <c r="AJ1525" s="411"/>
      <c r="AK1525" s="411"/>
      <c r="AL1525" s="411"/>
      <c r="AM1525" s="411"/>
      <c r="AN1525" s="411"/>
      <c r="AO1525" s="411"/>
      <c r="AP1525" s="411"/>
      <c r="AQ1525" s="411"/>
      <c r="AR1525" s="411"/>
      <c r="AS1525" s="293">
        <f>SUM(AE1525:AR1525)</f>
        <v>0</v>
      </c>
    </row>
    <row r="1526" spans="1:45" ht="15" hidden="1" customHeight="1" outlineLevel="1">
      <c r="A1526" s="521"/>
      <c r="B1526" s="291" t="s">
        <v>744</v>
      </c>
      <c r="C1526" s="288" t="s">
        <v>163</v>
      </c>
      <c r="D1526" s="292"/>
      <c r="E1526" s="292"/>
      <c r="F1526" s="292"/>
      <c r="G1526" s="292"/>
      <c r="H1526" s="292"/>
      <c r="I1526" s="292"/>
      <c r="J1526" s="292"/>
      <c r="K1526" s="292"/>
      <c r="L1526" s="292"/>
      <c r="M1526" s="292"/>
      <c r="N1526" s="292"/>
      <c r="O1526" s="292"/>
      <c r="P1526" s="292"/>
      <c r="Q1526" s="292">
        <f>Q1525</f>
        <v>12</v>
      </c>
      <c r="R1526" s="292"/>
      <c r="S1526" s="292"/>
      <c r="T1526" s="292"/>
      <c r="U1526" s="292"/>
      <c r="V1526" s="292"/>
      <c r="W1526" s="292"/>
      <c r="X1526" s="292"/>
      <c r="Y1526" s="292"/>
      <c r="Z1526" s="292"/>
      <c r="AA1526" s="292"/>
      <c r="AB1526" s="292"/>
      <c r="AC1526" s="292"/>
      <c r="AD1526" s="292"/>
      <c r="AE1526" s="407">
        <f>AE1525</f>
        <v>0</v>
      </c>
      <c r="AF1526" s="407">
        <f t="shared" ref="AF1526:AR1526" si="3600">AF1525</f>
        <v>0</v>
      </c>
      <c r="AG1526" s="407">
        <f t="shared" si="3600"/>
        <v>0</v>
      </c>
      <c r="AH1526" s="407">
        <f t="shared" si="3600"/>
        <v>0</v>
      </c>
      <c r="AI1526" s="407">
        <f t="shared" si="3600"/>
        <v>0</v>
      </c>
      <c r="AJ1526" s="407">
        <f t="shared" si="3600"/>
        <v>0</v>
      </c>
      <c r="AK1526" s="407">
        <f t="shared" si="3600"/>
        <v>0</v>
      </c>
      <c r="AL1526" s="407">
        <f t="shared" si="3600"/>
        <v>0</v>
      </c>
      <c r="AM1526" s="407">
        <f t="shared" si="3600"/>
        <v>0</v>
      </c>
      <c r="AN1526" s="407">
        <f t="shared" si="3600"/>
        <v>0</v>
      </c>
      <c r="AO1526" s="407">
        <f t="shared" si="3600"/>
        <v>0</v>
      </c>
      <c r="AP1526" s="407">
        <f t="shared" si="3600"/>
        <v>0</v>
      </c>
      <c r="AQ1526" s="407">
        <f t="shared" si="3600"/>
        <v>0</v>
      </c>
      <c r="AR1526" s="407">
        <f t="shared" si="3600"/>
        <v>0</v>
      </c>
      <c r="AS1526" s="303"/>
    </row>
    <row r="1527" spans="1:45" ht="15" hidden="1" customHeight="1" outlineLevel="1">
      <c r="A1527" s="521"/>
      <c r="B1527" s="424"/>
      <c r="C1527" s="288"/>
      <c r="D1527" s="288"/>
      <c r="E1527" s="288"/>
      <c r="F1527" s="288"/>
      <c r="G1527" s="288"/>
      <c r="H1527" s="288"/>
      <c r="I1527" s="288"/>
      <c r="J1527" s="288"/>
      <c r="K1527" s="288"/>
      <c r="L1527" s="288"/>
      <c r="M1527" s="288"/>
      <c r="N1527" s="288"/>
      <c r="O1527" s="288"/>
      <c r="P1527" s="288"/>
      <c r="Q1527" s="288"/>
      <c r="R1527" s="288"/>
      <c r="S1527" s="288"/>
      <c r="T1527" s="288"/>
      <c r="U1527" s="288"/>
      <c r="V1527" s="288"/>
      <c r="W1527" s="288"/>
      <c r="X1527" s="288"/>
      <c r="Y1527" s="288"/>
      <c r="Z1527" s="288"/>
      <c r="AA1527" s="288"/>
      <c r="AB1527" s="288"/>
      <c r="AC1527" s="288"/>
      <c r="AD1527" s="288"/>
      <c r="AE1527" s="408"/>
      <c r="AF1527" s="421"/>
      <c r="AG1527" s="421"/>
      <c r="AH1527" s="421"/>
      <c r="AI1527" s="421"/>
      <c r="AJ1527" s="421"/>
      <c r="AK1527" s="421"/>
      <c r="AL1527" s="421"/>
      <c r="AM1527" s="421"/>
      <c r="AN1527" s="421"/>
      <c r="AO1527" s="421"/>
      <c r="AP1527" s="421"/>
      <c r="AQ1527" s="421"/>
      <c r="AR1527" s="421"/>
      <c r="AS1527" s="303"/>
    </row>
    <row r="1528" spans="1:45" ht="15" hidden="1" customHeight="1" outlineLevel="1">
      <c r="A1528" s="521">
        <v>38</v>
      </c>
      <c r="B1528" s="424" t="s">
        <v>130</v>
      </c>
      <c r="C1528" s="288" t="s">
        <v>25</v>
      </c>
      <c r="D1528" s="292"/>
      <c r="E1528" s="292"/>
      <c r="F1528" s="292"/>
      <c r="G1528" s="292"/>
      <c r="H1528" s="292"/>
      <c r="I1528" s="292"/>
      <c r="J1528" s="292"/>
      <c r="K1528" s="292"/>
      <c r="L1528" s="292"/>
      <c r="M1528" s="292"/>
      <c r="N1528" s="292"/>
      <c r="O1528" s="292"/>
      <c r="P1528" s="292"/>
      <c r="Q1528" s="292">
        <v>12</v>
      </c>
      <c r="R1528" s="292"/>
      <c r="S1528" s="292"/>
      <c r="T1528" s="292"/>
      <c r="U1528" s="292"/>
      <c r="V1528" s="292"/>
      <c r="W1528" s="292"/>
      <c r="X1528" s="292"/>
      <c r="Y1528" s="292"/>
      <c r="Z1528" s="292"/>
      <c r="AA1528" s="292"/>
      <c r="AB1528" s="292"/>
      <c r="AC1528" s="292"/>
      <c r="AD1528" s="292"/>
      <c r="AE1528" s="422"/>
      <c r="AF1528" s="411"/>
      <c r="AG1528" s="411"/>
      <c r="AH1528" s="411"/>
      <c r="AI1528" s="411"/>
      <c r="AJ1528" s="411"/>
      <c r="AK1528" s="411"/>
      <c r="AL1528" s="411"/>
      <c r="AM1528" s="411"/>
      <c r="AN1528" s="411"/>
      <c r="AO1528" s="411"/>
      <c r="AP1528" s="411"/>
      <c r="AQ1528" s="411"/>
      <c r="AR1528" s="411"/>
      <c r="AS1528" s="293">
        <f>SUM(AE1528:AR1528)</f>
        <v>0</v>
      </c>
    </row>
    <row r="1529" spans="1:45" ht="15" hidden="1" customHeight="1" outlineLevel="1">
      <c r="A1529" s="521"/>
      <c r="B1529" s="291" t="s">
        <v>744</v>
      </c>
      <c r="C1529" s="288" t="s">
        <v>163</v>
      </c>
      <c r="D1529" s="292"/>
      <c r="E1529" s="292"/>
      <c r="F1529" s="292"/>
      <c r="G1529" s="292"/>
      <c r="H1529" s="292"/>
      <c r="I1529" s="292"/>
      <c r="J1529" s="292"/>
      <c r="K1529" s="292"/>
      <c r="L1529" s="292"/>
      <c r="M1529" s="292"/>
      <c r="N1529" s="292"/>
      <c r="O1529" s="292"/>
      <c r="P1529" s="292"/>
      <c r="Q1529" s="292">
        <f>Q1528</f>
        <v>12</v>
      </c>
      <c r="R1529" s="292"/>
      <c r="S1529" s="292"/>
      <c r="T1529" s="292"/>
      <c r="U1529" s="292"/>
      <c r="V1529" s="292"/>
      <c r="W1529" s="292"/>
      <c r="X1529" s="292"/>
      <c r="Y1529" s="292"/>
      <c r="Z1529" s="292"/>
      <c r="AA1529" s="292"/>
      <c r="AB1529" s="292"/>
      <c r="AC1529" s="292"/>
      <c r="AD1529" s="292"/>
      <c r="AE1529" s="407">
        <f>AE1528</f>
        <v>0</v>
      </c>
      <c r="AF1529" s="407">
        <f t="shared" ref="AF1529:AR1529" si="3601">AF1528</f>
        <v>0</v>
      </c>
      <c r="AG1529" s="407">
        <f t="shared" si="3601"/>
        <v>0</v>
      </c>
      <c r="AH1529" s="407">
        <f t="shared" si="3601"/>
        <v>0</v>
      </c>
      <c r="AI1529" s="407">
        <f t="shared" si="3601"/>
        <v>0</v>
      </c>
      <c r="AJ1529" s="407">
        <f t="shared" si="3601"/>
        <v>0</v>
      </c>
      <c r="AK1529" s="407">
        <f t="shared" si="3601"/>
        <v>0</v>
      </c>
      <c r="AL1529" s="407">
        <f t="shared" si="3601"/>
        <v>0</v>
      </c>
      <c r="AM1529" s="407">
        <f t="shared" si="3601"/>
        <v>0</v>
      </c>
      <c r="AN1529" s="407">
        <f t="shared" si="3601"/>
        <v>0</v>
      </c>
      <c r="AO1529" s="407">
        <f t="shared" si="3601"/>
        <v>0</v>
      </c>
      <c r="AP1529" s="407">
        <f t="shared" si="3601"/>
        <v>0</v>
      </c>
      <c r="AQ1529" s="407">
        <f t="shared" si="3601"/>
        <v>0</v>
      </c>
      <c r="AR1529" s="407">
        <f t="shared" si="3601"/>
        <v>0</v>
      </c>
      <c r="AS1529" s="303"/>
    </row>
    <row r="1530" spans="1:45" ht="15" hidden="1" customHeight="1" outlineLevel="1">
      <c r="A1530" s="521"/>
      <c r="B1530" s="424"/>
      <c r="C1530" s="288"/>
      <c r="D1530" s="288"/>
      <c r="E1530" s="288"/>
      <c r="F1530" s="288"/>
      <c r="G1530" s="288"/>
      <c r="H1530" s="288"/>
      <c r="I1530" s="288"/>
      <c r="J1530" s="288"/>
      <c r="K1530" s="288"/>
      <c r="L1530" s="288"/>
      <c r="M1530" s="288"/>
      <c r="N1530" s="288"/>
      <c r="O1530" s="288"/>
      <c r="P1530" s="288"/>
      <c r="Q1530" s="288"/>
      <c r="R1530" s="288"/>
      <c r="S1530" s="288"/>
      <c r="T1530" s="288"/>
      <c r="U1530" s="288"/>
      <c r="V1530" s="288"/>
      <c r="W1530" s="288"/>
      <c r="X1530" s="288"/>
      <c r="Y1530" s="288"/>
      <c r="Z1530" s="288"/>
      <c r="AA1530" s="288"/>
      <c r="AB1530" s="288"/>
      <c r="AC1530" s="288"/>
      <c r="AD1530" s="288"/>
      <c r="AE1530" s="408"/>
      <c r="AF1530" s="421"/>
      <c r="AG1530" s="421"/>
      <c r="AH1530" s="421"/>
      <c r="AI1530" s="421"/>
      <c r="AJ1530" s="421"/>
      <c r="AK1530" s="421"/>
      <c r="AL1530" s="421"/>
      <c r="AM1530" s="421"/>
      <c r="AN1530" s="421"/>
      <c r="AO1530" s="421"/>
      <c r="AP1530" s="421"/>
      <c r="AQ1530" s="421"/>
      <c r="AR1530" s="421"/>
      <c r="AS1530" s="303"/>
    </row>
    <row r="1531" spans="1:45" ht="15" hidden="1" customHeight="1" outlineLevel="1">
      <c r="A1531" s="521">
        <v>39</v>
      </c>
      <c r="B1531" s="424" t="s">
        <v>131</v>
      </c>
      <c r="C1531" s="288" t="s">
        <v>25</v>
      </c>
      <c r="D1531" s="292"/>
      <c r="E1531" s="292"/>
      <c r="F1531" s="292"/>
      <c r="G1531" s="292"/>
      <c r="H1531" s="292"/>
      <c r="I1531" s="292"/>
      <c r="J1531" s="292"/>
      <c r="K1531" s="292"/>
      <c r="L1531" s="292"/>
      <c r="M1531" s="292"/>
      <c r="N1531" s="292"/>
      <c r="O1531" s="292"/>
      <c r="P1531" s="292"/>
      <c r="Q1531" s="292">
        <v>12</v>
      </c>
      <c r="R1531" s="292"/>
      <c r="S1531" s="292"/>
      <c r="T1531" s="292"/>
      <c r="U1531" s="292"/>
      <c r="V1531" s="292"/>
      <c r="W1531" s="292"/>
      <c r="X1531" s="292"/>
      <c r="Y1531" s="292"/>
      <c r="Z1531" s="292"/>
      <c r="AA1531" s="292"/>
      <c r="AB1531" s="292"/>
      <c r="AC1531" s="292"/>
      <c r="AD1531" s="292"/>
      <c r="AE1531" s="422"/>
      <c r="AF1531" s="411"/>
      <c r="AG1531" s="411"/>
      <c r="AH1531" s="411"/>
      <c r="AI1531" s="411"/>
      <c r="AJ1531" s="411"/>
      <c r="AK1531" s="411"/>
      <c r="AL1531" s="411"/>
      <c r="AM1531" s="411"/>
      <c r="AN1531" s="411"/>
      <c r="AO1531" s="411"/>
      <c r="AP1531" s="411"/>
      <c r="AQ1531" s="411"/>
      <c r="AR1531" s="411"/>
      <c r="AS1531" s="293">
        <f>SUM(AE1531:AR1531)</f>
        <v>0</v>
      </c>
    </row>
    <row r="1532" spans="1:45" ht="15" hidden="1" customHeight="1" outlineLevel="1">
      <c r="A1532" s="521"/>
      <c r="B1532" s="291" t="s">
        <v>744</v>
      </c>
      <c r="C1532" s="288" t="s">
        <v>163</v>
      </c>
      <c r="D1532" s="292"/>
      <c r="E1532" s="292"/>
      <c r="F1532" s="292"/>
      <c r="G1532" s="292"/>
      <c r="H1532" s="292"/>
      <c r="I1532" s="292"/>
      <c r="J1532" s="292"/>
      <c r="K1532" s="292"/>
      <c r="L1532" s="292"/>
      <c r="M1532" s="292"/>
      <c r="N1532" s="292"/>
      <c r="O1532" s="292"/>
      <c r="P1532" s="292"/>
      <c r="Q1532" s="292">
        <f>Q1531</f>
        <v>12</v>
      </c>
      <c r="R1532" s="292"/>
      <c r="S1532" s="292"/>
      <c r="T1532" s="292"/>
      <c r="U1532" s="292"/>
      <c r="V1532" s="292"/>
      <c r="W1532" s="292"/>
      <c r="X1532" s="292"/>
      <c r="Y1532" s="292"/>
      <c r="Z1532" s="292"/>
      <c r="AA1532" s="292"/>
      <c r="AB1532" s="292"/>
      <c r="AC1532" s="292"/>
      <c r="AD1532" s="292"/>
      <c r="AE1532" s="407">
        <f>AE1531</f>
        <v>0</v>
      </c>
      <c r="AF1532" s="407">
        <f t="shared" ref="AF1532:AR1532" si="3602">AF1531</f>
        <v>0</v>
      </c>
      <c r="AG1532" s="407">
        <f t="shared" si="3602"/>
        <v>0</v>
      </c>
      <c r="AH1532" s="407">
        <f t="shared" si="3602"/>
        <v>0</v>
      </c>
      <c r="AI1532" s="407">
        <f t="shared" si="3602"/>
        <v>0</v>
      </c>
      <c r="AJ1532" s="407">
        <f t="shared" si="3602"/>
        <v>0</v>
      </c>
      <c r="AK1532" s="407">
        <f t="shared" si="3602"/>
        <v>0</v>
      </c>
      <c r="AL1532" s="407">
        <f t="shared" si="3602"/>
        <v>0</v>
      </c>
      <c r="AM1532" s="407">
        <f t="shared" si="3602"/>
        <v>0</v>
      </c>
      <c r="AN1532" s="407">
        <f t="shared" si="3602"/>
        <v>0</v>
      </c>
      <c r="AO1532" s="407">
        <f t="shared" si="3602"/>
        <v>0</v>
      </c>
      <c r="AP1532" s="407">
        <f t="shared" si="3602"/>
        <v>0</v>
      </c>
      <c r="AQ1532" s="407">
        <f t="shared" si="3602"/>
        <v>0</v>
      </c>
      <c r="AR1532" s="407">
        <f t="shared" si="3602"/>
        <v>0</v>
      </c>
      <c r="AS1532" s="303"/>
    </row>
    <row r="1533" spans="1:45" ht="15" hidden="1" customHeight="1" outlineLevel="1">
      <c r="A1533" s="521"/>
      <c r="B1533" s="424"/>
      <c r="C1533" s="288"/>
      <c r="D1533" s="288"/>
      <c r="E1533" s="288"/>
      <c r="F1533" s="288"/>
      <c r="G1533" s="288"/>
      <c r="H1533" s="288"/>
      <c r="I1533" s="288"/>
      <c r="J1533" s="288"/>
      <c r="K1533" s="288"/>
      <c r="L1533" s="288"/>
      <c r="M1533" s="288"/>
      <c r="N1533" s="288"/>
      <c r="O1533" s="288"/>
      <c r="P1533" s="288"/>
      <c r="Q1533" s="288"/>
      <c r="R1533" s="288"/>
      <c r="S1533" s="288"/>
      <c r="T1533" s="288"/>
      <c r="U1533" s="288"/>
      <c r="V1533" s="288"/>
      <c r="W1533" s="288"/>
      <c r="X1533" s="288"/>
      <c r="Y1533" s="288"/>
      <c r="Z1533" s="288"/>
      <c r="AA1533" s="288"/>
      <c r="AB1533" s="288"/>
      <c r="AC1533" s="288"/>
      <c r="AD1533" s="288"/>
      <c r="AE1533" s="408"/>
      <c r="AF1533" s="421"/>
      <c r="AG1533" s="421"/>
      <c r="AH1533" s="421"/>
      <c r="AI1533" s="421"/>
      <c r="AJ1533" s="421"/>
      <c r="AK1533" s="421"/>
      <c r="AL1533" s="421"/>
      <c r="AM1533" s="421"/>
      <c r="AN1533" s="421"/>
      <c r="AO1533" s="421"/>
      <c r="AP1533" s="421"/>
      <c r="AQ1533" s="421"/>
      <c r="AR1533" s="421"/>
      <c r="AS1533" s="303"/>
    </row>
    <row r="1534" spans="1:45" ht="15" hidden="1" customHeight="1" outlineLevel="1">
      <c r="A1534" s="521">
        <v>40</v>
      </c>
      <c r="B1534" s="424" t="s">
        <v>132</v>
      </c>
      <c r="C1534" s="288" t="s">
        <v>25</v>
      </c>
      <c r="D1534" s="292"/>
      <c r="E1534" s="292"/>
      <c r="F1534" s="292"/>
      <c r="G1534" s="292"/>
      <c r="H1534" s="292"/>
      <c r="I1534" s="292"/>
      <c r="J1534" s="292"/>
      <c r="K1534" s="292"/>
      <c r="L1534" s="292"/>
      <c r="M1534" s="292"/>
      <c r="N1534" s="292"/>
      <c r="O1534" s="292"/>
      <c r="P1534" s="292"/>
      <c r="Q1534" s="292">
        <v>12</v>
      </c>
      <c r="R1534" s="292"/>
      <c r="S1534" s="292"/>
      <c r="T1534" s="292"/>
      <c r="U1534" s="292"/>
      <c r="V1534" s="292"/>
      <c r="W1534" s="292"/>
      <c r="X1534" s="292"/>
      <c r="Y1534" s="292"/>
      <c r="Z1534" s="292"/>
      <c r="AA1534" s="292"/>
      <c r="AB1534" s="292"/>
      <c r="AC1534" s="292"/>
      <c r="AD1534" s="292"/>
      <c r="AE1534" s="422"/>
      <c r="AF1534" s="411"/>
      <c r="AG1534" s="411"/>
      <c r="AH1534" s="411"/>
      <c r="AI1534" s="411"/>
      <c r="AJ1534" s="411"/>
      <c r="AK1534" s="411"/>
      <c r="AL1534" s="411"/>
      <c r="AM1534" s="411"/>
      <c r="AN1534" s="411"/>
      <c r="AO1534" s="411"/>
      <c r="AP1534" s="411"/>
      <c r="AQ1534" s="411"/>
      <c r="AR1534" s="411"/>
      <c r="AS1534" s="293">
        <f>SUM(AE1534:AR1534)</f>
        <v>0</v>
      </c>
    </row>
    <row r="1535" spans="1:45" ht="15" hidden="1" customHeight="1" outlineLevel="1">
      <c r="A1535" s="521"/>
      <c r="B1535" s="291" t="s">
        <v>744</v>
      </c>
      <c r="C1535" s="288" t="s">
        <v>163</v>
      </c>
      <c r="D1535" s="292"/>
      <c r="E1535" s="292"/>
      <c r="F1535" s="292"/>
      <c r="G1535" s="292"/>
      <c r="H1535" s="292"/>
      <c r="I1535" s="292"/>
      <c r="J1535" s="292"/>
      <c r="K1535" s="292"/>
      <c r="L1535" s="292"/>
      <c r="M1535" s="292"/>
      <c r="N1535" s="292"/>
      <c r="O1535" s="292"/>
      <c r="P1535" s="292"/>
      <c r="Q1535" s="292">
        <f>Q1534</f>
        <v>12</v>
      </c>
      <c r="R1535" s="292"/>
      <c r="S1535" s="292"/>
      <c r="T1535" s="292"/>
      <c r="U1535" s="292"/>
      <c r="V1535" s="292"/>
      <c r="W1535" s="292"/>
      <c r="X1535" s="292"/>
      <c r="Y1535" s="292"/>
      <c r="Z1535" s="292"/>
      <c r="AA1535" s="292"/>
      <c r="AB1535" s="292"/>
      <c r="AC1535" s="292"/>
      <c r="AD1535" s="292"/>
      <c r="AE1535" s="407">
        <f>AE1534</f>
        <v>0</v>
      </c>
      <c r="AF1535" s="407">
        <f t="shared" ref="AF1535:AR1535" si="3603">AF1534</f>
        <v>0</v>
      </c>
      <c r="AG1535" s="407">
        <f t="shared" si="3603"/>
        <v>0</v>
      </c>
      <c r="AH1535" s="407">
        <f t="shared" si="3603"/>
        <v>0</v>
      </c>
      <c r="AI1535" s="407">
        <f t="shared" si="3603"/>
        <v>0</v>
      </c>
      <c r="AJ1535" s="407">
        <f t="shared" si="3603"/>
        <v>0</v>
      </c>
      <c r="AK1535" s="407">
        <f t="shared" si="3603"/>
        <v>0</v>
      </c>
      <c r="AL1535" s="407">
        <f t="shared" si="3603"/>
        <v>0</v>
      </c>
      <c r="AM1535" s="407">
        <f t="shared" si="3603"/>
        <v>0</v>
      </c>
      <c r="AN1535" s="407">
        <f t="shared" si="3603"/>
        <v>0</v>
      </c>
      <c r="AO1535" s="407">
        <f t="shared" si="3603"/>
        <v>0</v>
      </c>
      <c r="AP1535" s="407">
        <f t="shared" si="3603"/>
        <v>0</v>
      </c>
      <c r="AQ1535" s="407">
        <f t="shared" si="3603"/>
        <v>0</v>
      </c>
      <c r="AR1535" s="407">
        <f t="shared" si="3603"/>
        <v>0</v>
      </c>
      <c r="AS1535" s="303"/>
    </row>
    <row r="1536" spans="1:45" ht="15" hidden="1" customHeight="1" outlineLevel="1">
      <c r="A1536" s="521"/>
      <c r="B1536" s="424"/>
      <c r="C1536" s="288"/>
      <c r="D1536" s="288"/>
      <c r="E1536" s="288"/>
      <c r="F1536" s="288"/>
      <c r="G1536" s="288"/>
      <c r="H1536" s="288"/>
      <c r="I1536" s="288"/>
      <c r="J1536" s="288"/>
      <c r="K1536" s="288"/>
      <c r="L1536" s="288"/>
      <c r="M1536" s="288"/>
      <c r="N1536" s="288"/>
      <c r="O1536" s="288"/>
      <c r="P1536" s="288"/>
      <c r="Q1536" s="288"/>
      <c r="R1536" s="288"/>
      <c r="S1536" s="288"/>
      <c r="T1536" s="288"/>
      <c r="U1536" s="288"/>
      <c r="V1536" s="288"/>
      <c r="W1536" s="288"/>
      <c r="X1536" s="288"/>
      <c r="Y1536" s="288"/>
      <c r="Z1536" s="288"/>
      <c r="AA1536" s="288"/>
      <c r="AB1536" s="288"/>
      <c r="AC1536" s="288"/>
      <c r="AD1536" s="288"/>
      <c r="AE1536" s="408"/>
      <c r="AF1536" s="421"/>
      <c r="AG1536" s="421"/>
      <c r="AH1536" s="421"/>
      <c r="AI1536" s="421"/>
      <c r="AJ1536" s="421"/>
      <c r="AK1536" s="421"/>
      <c r="AL1536" s="421"/>
      <c r="AM1536" s="421"/>
      <c r="AN1536" s="421"/>
      <c r="AO1536" s="421"/>
      <c r="AP1536" s="421"/>
      <c r="AQ1536" s="421"/>
      <c r="AR1536" s="421"/>
      <c r="AS1536" s="303"/>
    </row>
    <row r="1537" spans="1:45" ht="28.5" hidden="1" customHeight="1" outlineLevel="1">
      <c r="A1537" s="521">
        <v>41</v>
      </c>
      <c r="B1537" s="424" t="s">
        <v>133</v>
      </c>
      <c r="C1537" s="288" t="s">
        <v>25</v>
      </c>
      <c r="D1537" s="292"/>
      <c r="E1537" s="292"/>
      <c r="F1537" s="292"/>
      <c r="G1537" s="292"/>
      <c r="H1537" s="292"/>
      <c r="I1537" s="292"/>
      <c r="J1537" s="292"/>
      <c r="K1537" s="292"/>
      <c r="L1537" s="292"/>
      <c r="M1537" s="292"/>
      <c r="N1537" s="292"/>
      <c r="O1537" s="292"/>
      <c r="P1537" s="292"/>
      <c r="Q1537" s="292">
        <v>12</v>
      </c>
      <c r="R1537" s="292"/>
      <c r="S1537" s="292"/>
      <c r="T1537" s="292"/>
      <c r="U1537" s="292"/>
      <c r="V1537" s="292"/>
      <c r="W1537" s="292"/>
      <c r="X1537" s="292"/>
      <c r="Y1537" s="292"/>
      <c r="Z1537" s="292"/>
      <c r="AA1537" s="292"/>
      <c r="AB1537" s="292"/>
      <c r="AC1537" s="292"/>
      <c r="AD1537" s="292"/>
      <c r="AE1537" s="422"/>
      <c r="AF1537" s="411"/>
      <c r="AG1537" s="411"/>
      <c r="AH1537" s="411"/>
      <c r="AI1537" s="411"/>
      <c r="AJ1537" s="411"/>
      <c r="AK1537" s="411"/>
      <c r="AL1537" s="411"/>
      <c r="AM1537" s="411"/>
      <c r="AN1537" s="411"/>
      <c r="AO1537" s="411"/>
      <c r="AP1537" s="411"/>
      <c r="AQ1537" s="411"/>
      <c r="AR1537" s="411"/>
      <c r="AS1537" s="293">
        <f>SUM(AE1537:AR1537)</f>
        <v>0</v>
      </c>
    </row>
    <row r="1538" spans="1:45" ht="15" hidden="1" customHeight="1" outlineLevel="1">
      <c r="A1538" s="521"/>
      <c r="B1538" s="291" t="s">
        <v>744</v>
      </c>
      <c r="C1538" s="288" t="s">
        <v>163</v>
      </c>
      <c r="D1538" s="292"/>
      <c r="E1538" s="292"/>
      <c r="F1538" s="292"/>
      <c r="G1538" s="292"/>
      <c r="H1538" s="292"/>
      <c r="I1538" s="292"/>
      <c r="J1538" s="292"/>
      <c r="K1538" s="292"/>
      <c r="L1538" s="292"/>
      <c r="M1538" s="292"/>
      <c r="N1538" s="292"/>
      <c r="O1538" s="292"/>
      <c r="P1538" s="292"/>
      <c r="Q1538" s="292">
        <f>Q1537</f>
        <v>12</v>
      </c>
      <c r="R1538" s="292"/>
      <c r="S1538" s="292"/>
      <c r="T1538" s="292"/>
      <c r="U1538" s="292"/>
      <c r="V1538" s="292"/>
      <c r="W1538" s="292"/>
      <c r="X1538" s="292"/>
      <c r="Y1538" s="292"/>
      <c r="Z1538" s="292"/>
      <c r="AA1538" s="292"/>
      <c r="AB1538" s="292"/>
      <c r="AC1538" s="292"/>
      <c r="AD1538" s="292"/>
      <c r="AE1538" s="407">
        <f>AE1537</f>
        <v>0</v>
      </c>
      <c r="AF1538" s="407">
        <f t="shared" ref="AF1538:AR1538" si="3604">AF1537</f>
        <v>0</v>
      </c>
      <c r="AG1538" s="407">
        <f t="shared" si="3604"/>
        <v>0</v>
      </c>
      <c r="AH1538" s="407">
        <f t="shared" si="3604"/>
        <v>0</v>
      </c>
      <c r="AI1538" s="407">
        <f t="shared" si="3604"/>
        <v>0</v>
      </c>
      <c r="AJ1538" s="407">
        <f t="shared" si="3604"/>
        <v>0</v>
      </c>
      <c r="AK1538" s="407">
        <f t="shared" si="3604"/>
        <v>0</v>
      </c>
      <c r="AL1538" s="407">
        <f t="shared" si="3604"/>
        <v>0</v>
      </c>
      <c r="AM1538" s="407">
        <f t="shared" si="3604"/>
        <v>0</v>
      </c>
      <c r="AN1538" s="407">
        <f t="shared" si="3604"/>
        <v>0</v>
      </c>
      <c r="AO1538" s="407">
        <f t="shared" si="3604"/>
        <v>0</v>
      </c>
      <c r="AP1538" s="407">
        <f t="shared" si="3604"/>
        <v>0</v>
      </c>
      <c r="AQ1538" s="407">
        <f t="shared" si="3604"/>
        <v>0</v>
      </c>
      <c r="AR1538" s="407">
        <f t="shared" si="3604"/>
        <v>0</v>
      </c>
      <c r="AS1538" s="303"/>
    </row>
    <row r="1539" spans="1:45" ht="15" hidden="1" customHeight="1" outlineLevel="1">
      <c r="A1539" s="521"/>
      <c r="B1539" s="424"/>
      <c r="C1539" s="288"/>
      <c r="D1539" s="288"/>
      <c r="E1539" s="288"/>
      <c r="F1539" s="288"/>
      <c r="G1539" s="288"/>
      <c r="H1539" s="288"/>
      <c r="I1539" s="288"/>
      <c r="J1539" s="288"/>
      <c r="K1539" s="288"/>
      <c r="L1539" s="288"/>
      <c r="M1539" s="288"/>
      <c r="N1539" s="288"/>
      <c r="O1539" s="288"/>
      <c r="P1539" s="288"/>
      <c r="Q1539" s="288"/>
      <c r="R1539" s="288"/>
      <c r="S1539" s="288"/>
      <c r="T1539" s="288"/>
      <c r="U1539" s="288"/>
      <c r="V1539" s="288"/>
      <c r="W1539" s="288"/>
      <c r="X1539" s="288"/>
      <c r="Y1539" s="288"/>
      <c r="Z1539" s="288"/>
      <c r="AA1539" s="288"/>
      <c r="AB1539" s="288"/>
      <c r="AC1539" s="288"/>
      <c r="AD1539" s="288"/>
      <c r="AE1539" s="408"/>
      <c r="AF1539" s="421"/>
      <c r="AG1539" s="421"/>
      <c r="AH1539" s="421"/>
      <c r="AI1539" s="421"/>
      <c r="AJ1539" s="421"/>
      <c r="AK1539" s="421"/>
      <c r="AL1539" s="421"/>
      <c r="AM1539" s="421"/>
      <c r="AN1539" s="421"/>
      <c r="AO1539" s="421"/>
      <c r="AP1539" s="421"/>
      <c r="AQ1539" s="421"/>
      <c r="AR1539" s="421"/>
      <c r="AS1539" s="303"/>
    </row>
    <row r="1540" spans="1:45" ht="28.5" hidden="1" customHeight="1" outlineLevel="1">
      <c r="A1540" s="521">
        <v>42</v>
      </c>
      <c r="B1540" s="424" t="s">
        <v>134</v>
      </c>
      <c r="C1540" s="288" t="s">
        <v>25</v>
      </c>
      <c r="D1540" s="292"/>
      <c r="E1540" s="292"/>
      <c r="F1540" s="292"/>
      <c r="G1540" s="292"/>
      <c r="H1540" s="292"/>
      <c r="I1540" s="292"/>
      <c r="J1540" s="292"/>
      <c r="K1540" s="292"/>
      <c r="L1540" s="292"/>
      <c r="M1540" s="292"/>
      <c r="N1540" s="292"/>
      <c r="O1540" s="292"/>
      <c r="P1540" s="292"/>
      <c r="Q1540" s="288"/>
      <c r="R1540" s="292"/>
      <c r="S1540" s="292"/>
      <c r="T1540" s="292"/>
      <c r="U1540" s="292"/>
      <c r="V1540" s="292"/>
      <c r="W1540" s="292"/>
      <c r="X1540" s="292"/>
      <c r="Y1540" s="292"/>
      <c r="Z1540" s="292"/>
      <c r="AA1540" s="292"/>
      <c r="AB1540" s="292"/>
      <c r="AC1540" s="292"/>
      <c r="AD1540" s="292"/>
      <c r="AE1540" s="422"/>
      <c r="AF1540" s="411"/>
      <c r="AG1540" s="411"/>
      <c r="AH1540" s="411"/>
      <c r="AI1540" s="411"/>
      <c r="AJ1540" s="411"/>
      <c r="AK1540" s="411"/>
      <c r="AL1540" s="411"/>
      <c r="AM1540" s="411"/>
      <c r="AN1540" s="411"/>
      <c r="AO1540" s="411"/>
      <c r="AP1540" s="411"/>
      <c r="AQ1540" s="411"/>
      <c r="AR1540" s="411"/>
      <c r="AS1540" s="293">
        <f>SUM(AE1540:AR1540)</f>
        <v>0</v>
      </c>
    </row>
    <row r="1541" spans="1:45" ht="15" hidden="1" customHeight="1" outlineLevel="1">
      <c r="A1541" s="521"/>
      <c r="B1541" s="291" t="s">
        <v>744</v>
      </c>
      <c r="C1541" s="288" t="s">
        <v>163</v>
      </c>
      <c r="D1541" s="292"/>
      <c r="E1541" s="292"/>
      <c r="F1541" s="292"/>
      <c r="G1541" s="292"/>
      <c r="H1541" s="292"/>
      <c r="I1541" s="292"/>
      <c r="J1541" s="292"/>
      <c r="K1541" s="292"/>
      <c r="L1541" s="292"/>
      <c r="M1541" s="292"/>
      <c r="N1541" s="292"/>
      <c r="O1541" s="292"/>
      <c r="P1541" s="292"/>
      <c r="Q1541" s="464"/>
      <c r="R1541" s="292"/>
      <c r="S1541" s="292"/>
      <c r="T1541" s="292"/>
      <c r="U1541" s="292"/>
      <c r="V1541" s="292"/>
      <c r="W1541" s="292"/>
      <c r="X1541" s="292"/>
      <c r="Y1541" s="292"/>
      <c r="Z1541" s="292"/>
      <c r="AA1541" s="292"/>
      <c r="AB1541" s="292"/>
      <c r="AC1541" s="292"/>
      <c r="AD1541" s="292"/>
      <c r="AE1541" s="407">
        <f>AE1540</f>
        <v>0</v>
      </c>
      <c r="AF1541" s="407">
        <f t="shared" ref="AF1541:AR1541" si="3605">AF1540</f>
        <v>0</v>
      </c>
      <c r="AG1541" s="407">
        <f t="shared" si="3605"/>
        <v>0</v>
      </c>
      <c r="AH1541" s="407">
        <f t="shared" si="3605"/>
        <v>0</v>
      </c>
      <c r="AI1541" s="407">
        <f t="shared" si="3605"/>
        <v>0</v>
      </c>
      <c r="AJ1541" s="407">
        <f t="shared" si="3605"/>
        <v>0</v>
      </c>
      <c r="AK1541" s="407">
        <f t="shared" si="3605"/>
        <v>0</v>
      </c>
      <c r="AL1541" s="407">
        <f t="shared" si="3605"/>
        <v>0</v>
      </c>
      <c r="AM1541" s="407">
        <f t="shared" si="3605"/>
        <v>0</v>
      </c>
      <c r="AN1541" s="407">
        <f t="shared" si="3605"/>
        <v>0</v>
      </c>
      <c r="AO1541" s="407">
        <f t="shared" si="3605"/>
        <v>0</v>
      </c>
      <c r="AP1541" s="407">
        <f t="shared" si="3605"/>
        <v>0</v>
      </c>
      <c r="AQ1541" s="407">
        <f t="shared" si="3605"/>
        <v>0</v>
      </c>
      <c r="AR1541" s="407">
        <f t="shared" si="3605"/>
        <v>0</v>
      </c>
      <c r="AS1541" s="303"/>
    </row>
    <row r="1542" spans="1:45" ht="15" hidden="1" customHeight="1" outlineLevel="1">
      <c r="A1542" s="521"/>
      <c r="B1542" s="424"/>
      <c r="C1542" s="288"/>
      <c r="D1542" s="288"/>
      <c r="E1542" s="288"/>
      <c r="F1542" s="288"/>
      <c r="G1542" s="288"/>
      <c r="H1542" s="288"/>
      <c r="I1542" s="288"/>
      <c r="J1542" s="288"/>
      <c r="K1542" s="288"/>
      <c r="L1542" s="288"/>
      <c r="M1542" s="288"/>
      <c r="N1542" s="288"/>
      <c r="O1542" s="288"/>
      <c r="P1542" s="288"/>
      <c r="Q1542" s="288"/>
      <c r="R1542" s="288"/>
      <c r="S1542" s="288"/>
      <c r="T1542" s="288"/>
      <c r="U1542" s="288"/>
      <c r="V1542" s="288"/>
      <c r="W1542" s="288"/>
      <c r="X1542" s="288"/>
      <c r="Y1542" s="288"/>
      <c r="Z1542" s="288"/>
      <c r="AA1542" s="288"/>
      <c r="AB1542" s="288"/>
      <c r="AC1542" s="288"/>
      <c r="AD1542" s="288"/>
      <c r="AE1542" s="408"/>
      <c r="AF1542" s="421"/>
      <c r="AG1542" s="421"/>
      <c r="AH1542" s="421"/>
      <c r="AI1542" s="421"/>
      <c r="AJ1542" s="421"/>
      <c r="AK1542" s="421"/>
      <c r="AL1542" s="421"/>
      <c r="AM1542" s="421"/>
      <c r="AN1542" s="421"/>
      <c r="AO1542" s="421"/>
      <c r="AP1542" s="421"/>
      <c r="AQ1542" s="421"/>
      <c r="AR1542" s="421"/>
      <c r="AS1542" s="303"/>
    </row>
    <row r="1543" spans="1:45" ht="15" hidden="1" customHeight="1" outlineLevel="1">
      <c r="A1543" s="521">
        <v>43</v>
      </c>
      <c r="B1543" s="424" t="s">
        <v>135</v>
      </c>
      <c r="C1543" s="288" t="s">
        <v>25</v>
      </c>
      <c r="D1543" s="292"/>
      <c r="E1543" s="292"/>
      <c r="F1543" s="292"/>
      <c r="G1543" s="292"/>
      <c r="H1543" s="292"/>
      <c r="I1543" s="292"/>
      <c r="J1543" s="292"/>
      <c r="K1543" s="292"/>
      <c r="L1543" s="292"/>
      <c r="M1543" s="292"/>
      <c r="N1543" s="292"/>
      <c r="O1543" s="292"/>
      <c r="P1543" s="292"/>
      <c r="Q1543" s="292">
        <v>12</v>
      </c>
      <c r="R1543" s="292"/>
      <c r="S1543" s="292"/>
      <c r="T1543" s="292"/>
      <c r="U1543" s="292"/>
      <c r="V1543" s="292"/>
      <c r="W1543" s="292"/>
      <c r="X1543" s="292"/>
      <c r="Y1543" s="292"/>
      <c r="Z1543" s="292"/>
      <c r="AA1543" s="292"/>
      <c r="AB1543" s="292"/>
      <c r="AC1543" s="292"/>
      <c r="AD1543" s="292"/>
      <c r="AE1543" s="422"/>
      <c r="AF1543" s="411"/>
      <c r="AG1543" s="411"/>
      <c r="AH1543" s="411"/>
      <c r="AI1543" s="411"/>
      <c r="AJ1543" s="411"/>
      <c r="AK1543" s="411"/>
      <c r="AL1543" s="411"/>
      <c r="AM1543" s="411"/>
      <c r="AN1543" s="411"/>
      <c r="AO1543" s="411"/>
      <c r="AP1543" s="411"/>
      <c r="AQ1543" s="411"/>
      <c r="AR1543" s="411"/>
      <c r="AS1543" s="293">
        <f>SUM(AE1543:AR1543)</f>
        <v>0</v>
      </c>
    </row>
    <row r="1544" spans="1:45" ht="15" hidden="1" customHeight="1" outlineLevel="1">
      <c r="A1544" s="521"/>
      <c r="B1544" s="291" t="s">
        <v>744</v>
      </c>
      <c r="C1544" s="288" t="s">
        <v>163</v>
      </c>
      <c r="D1544" s="292"/>
      <c r="E1544" s="292"/>
      <c r="F1544" s="292"/>
      <c r="G1544" s="292"/>
      <c r="H1544" s="292"/>
      <c r="I1544" s="292"/>
      <c r="J1544" s="292"/>
      <c r="K1544" s="292"/>
      <c r="L1544" s="292"/>
      <c r="M1544" s="292"/>
      <c r="N1544" s="292"/>
      <c r="O1544" s="292"/>
      <c r="P1544" s="292"/>
      <c r="Q1544" s="292">
        <f>Q1543</f>
        <v>12</v>
      </c>
      <c r="R1544" s="292"/>
      <c r="S1544" s="292"/>
      <c r="T1544" s="292"/>
      <c r="U1544" s="292"/>
      <c r="V1544" s="292"/>
      <c r="W1544" s="292"/>
      <c r="X1544" s="292"/>
      <c r="Y1544" s="292"/>
      <c r="Z1544" s="292"/>
      <c r="AA1544" s="292"/>
      <c r="AB1544" s="292"/>
      <c r="AC1544" s="292"/>
      <c r="AD1544" s="292"/>
      <c r="AE1544" s="407">
        <f>AE1543</f>
        <v>0</v>
      </c>
      <c r="AF1544" s="407">
        <f t="shared" ref="AF1544:AR1544" si="3606">AF1543</f>
        <v>0</v>
      </c>
      <c r="AG1544" s="407">
        <f t="shared" si="3606"/>
        <v>0</v>
      </c>
      <c r="AH1544" s="407">
        <f t="shared" si="3606"/>
        <v>0</v>
      </c>
      <c r="AI1544" s="407">
        <f t="shared" si="3606"/>
        <v>0</v>
      </c>
      <c r="AJ1544" s="407">
        <f t="shared" si="3606"/>
        <v>0</v>
      </c>
      <c r="AK1544" s="407">
        <f t="shared" si="3606"/>
        <v>0</v>
      </c>
      <c r="AL1544" s="407">
        <f t="shared" si="3606"/>
        <v>0</v>
      </c>
      <c r="AM1544" s="407">
        <f t="shared" si="3606"/>
        <v>0</v>
      </c>
      <c r="AN1544" s="407">
        <f t="shared" si="3606"/>
        <v>0</v>
      </c>
      <c r="AO1544" s="407">
        <f t="shared" si="3606"/>
        <v>0</v>
      </c>
      <c r="AP1544" s="407">
        <f t="shared" si="3606"/>
        <v>0</v>
      </c>
      <c r="AQ1544" s="407">
        <f t="shared" si="3606"/>
        <v>0</v>
      </c>
      <c r="AR1544" s="407">
        <f t="shared" si="3606"/>
        <v>0</v>
      </c>
      <c r="AS1544" s="303"/>
    </row>
    <row r="1545" spans="1:45" ht="15" hidden="1" customHeight="1" outlineLevel="1">
      <c r="A1545" s="521"/>
      <c r="B1545" s="424"/>
      <c r="C1545" s="288"/>
      <c r="D1545" s="288"/>
      <c r="E1545" s="288"/>
      <c r="F1545" s="288"/>
      <c r="G1545" s="288"/>
      <c r="H1545" s="288"/>
      <c r="I1545" s="288"/>
      <c r="J1545" s="288"/>
      <c r="K1545" s="288"/>
      <c r="L1545" s="288"/>
      <c r="M1545" s="288"/>
      <c r="N1545" s="288"/>
      <c r="O1545" s="288"/>
      <c r="P1545" s="288"/>
      <c r="Q1545" s="288"/>
      <c r="R1545" s="288"/>
      <c r="S1545" s="288"/>
      <c r="T1545" s="288"/>
      <c r="U1545" s="288"/>
      <c r="V1545" s="288"/>
      <c r="W1545" s="288"/>
      <c r="X1545" s="288"/>
      <c r="Y1545" s="288"/>
      <c r="Z1545" s="288"/>
      <c r="AA1545" s="288"/>
      <c r="AB1545" s="288"/>
      <c r="AC1545" s="288"/>
      <c r="AD1545" s="288"/>
      <c r="AE1545" s="408"/>
      <c r="AF1545" s="421"/>
      <c r="AG1545" s="421"/>
      <c r="AH1545" s="421"/>
      <c r="AI1545" s="421"/>
      <c r="AJ1545" s="421"/>
      <c r="AK1545" s="421"/>
      <c r="AL1545" s="421"/>
      <c r="AM1545" s="421"/>
      <c r="AN1545" s="421"/>
      <c r="AO1545" s="421"/>
      <c r="AP1545" s="421"/>
      <c r="AQ1545" s="421"/>
      <c r="AR1545" s="421"/>
      <c r="AS1545" s="303"/>
    </row>
    <row r="1546" spans="1:45" ht="28.5" hidden="1" customHeight="1" outlineLevel="1">
      <c r="A1546" s="521">
        <v>44</v>
      </c>
      <c r="B1546" s="424" t="s">
        <v>136</v>
      </c>
      <c r="C1546" s="288" t="s">
        <v>25</v>
      </c>
      <c r="D1546" s="292"/>
      <c r="E1546" s="292"/>
      <c r="F1546" s="292"/>
      <c r="G1546" s="292"/>
      <c r="H1546" s="292"/>
      <c r="I1546" s="292"/>
      <c r="J1546" s="292"/>
      <c r="K1546" s="292"/>
      <c r="L1546" s="292"/>
      <c r="M1546" s="292"/>
      <c r="N1546" s="292"/>
      <c r="O1546" s="292"/>
      <c r="P1546" s="292"/>
      <c r="Q1546" s="292">
        <v>12</v>
      </c>
      <c r="R1546" s="292"/>
      <c r="S1546" s="292"/>
      <c r="T1546" s="292"/>
      <c r="U1546" s="292"/>
      <c r="V1546" s="292"/>
      <c r="W1546" s="292"/>
      <c r="X1546" s="292"/>
      <c r="Y1546" s="292"/>
      <c r="Z1546" s="292"/>
      <c r="AA1546" s="292"/>
      <c r="AB1546" s="292"/>
      <c r="AC1546" s="292"/>
      <c r="AD1546" s="292"/>
      <c r="AE1546" s="422"/>
      <c r="AF1546" s="411"/>
      <c r="AG1546" s="411"/>
      <c r="AH1546" s="411"/>
      <c r="AI1546" s="411"/>
      <c r="AJ1546" s="411"/>
      <c r="AK1546" s="411"/>
      <c r="AL1546" s="411"/>
      <c r="AM1546" s="411"/>
      <c r="AN1546" s="411"/>
      <c r="AO1546" s="411"/>
      <c r="AP1546" s="411"/>
      <c r="AQ1546" s="411"/>
      <c r="AR1546" s="411"/>
      <c r="AS1546" s="293">
        <f>SUM(AE1546:AR1546)</f>
        <v>0</v>
      </c>
    </row>
    <row r="1547" spans="1:45" ht="15" hidden="1" customHeight="1" outlineLevel="1">
      <c r="A1547" s="521"/>
      <c r="B1547" s="291" t="s">
        <v>744</v>
      </c>
      <c r="C1547" s="288" t="s">
        <v>163</v>
      </c>
      <c r="D1547" s="292"/>
      <c r="E1547" s="292"/>
      <c r="F1547" s="292"/>
      <c r="G1547" s="292"/>
      <c r="H1547" s="292"/>
      <c r="I1547" s="292"/>
      <c r="J1547" s="292"/>
      <c r="K1547" s="292"/>
      <c r="L1547" s="292"/>
      <c r="M1547" s="292"/>
      <c r="N1547" s="292"/>
      <c r="O1547" s="292"/>
      <c r="P1547" s="292"/>
      <c r="Q1547" s="292">
        <f>Q1546</f>
        <v>12</v>
      </c>
      <c r="R1547" s="292"/>
      <c r="S1547" s="292"/>
      <c r="T1547" s="292"/>
      <c r="U1547" s="292"/>
      <c r="V1547" s="292"/>
      <c r="W1547" s="292"/>
      <c r="X1547" s="292"/>
      <c r="Y1547" s="292"/>
      <c r="Z1547" s="292"/>
      <c r="AA1547" s="292"/>
      <c r="AB1547" s="292"/>
      <c r="AC1547" s="292"/>
      <c r="AD1547" s="292"/>
      <c r="AE1547" s="407">
        <f>AE1546</f>
        <v>0</v>
      </c>
      <c r="AF1547" s="407">
        <f t="shared" ref="AF1547:AR1547" si="3607">AF1546</f>
        <v>0</v>
      </c>
      <c r="AG1547" s="407">
        <f t="shared" si="3607"/>
        <v>0</v>
      </c>
      <c r="AH1547" s="407">
        <f t="shared" si="3607"/>
        <v>0</v>
      </c>
      <c r="AI1547" s="407">
        <f t="shared" si="3607"/>
        <v>0</v>
      </c>
      <c r="AJ1547" s="407">
        <f t="shared" si="3607"/>
        <v>0</v>
      </c>
      <c r="AK1547" s="407">
        <f t="shared" si="3607"/>
        <v>0</v>
      </c>
      <c r="AL1547" s="407">
        <f t="shared" si="3607"/>
        <v>0</v>
      </c>
      <c r="AM1547" s="407">
        <f t="shared" si="3607"/>
        <v>0</v>
      </c>
      <c r="AN1547" s="407">
        <f t="shared" si="3607"/>
        <v>0</v>
      </c>
      <c r="AO1547" s="407">
        <f t="shared" si="3607"/>
        <v>0</v>
      </c>
      <c r="AP1547" s="407">
        <f t="shared" si="3607"/>
        <v>0</v>
      </c>
      <c r="AQ1547" s="407">
        <f t="shared" si="3607"/>
        <v>0</v>
      </c>
      <c r="AR1547" s="407">
        <f t="shared" si="3607"/>
        <v>0</v>
      </c>
      <c r="AS1547" s="303"/>
    </row>
    <row r="1548" spans="1:45" ht="15" hidden="1" customHeight="1" outlineLevel="1">
      <c r="A1548" s="521"/>
      <c r="B1548" s="424"/>
      <c r="C1548" s="288"/>
      <c r="D1548" s="288"/>
      <c r="E1548" s="288"/>
      <c r="F1548" s="288"/>
      <c r="G1548" s="288"/>
      <c r="H1548" s="288"/>
      <c r="I1548" s="288"/>
      <c r="J1548" s="288"/>
      <c r="K1548" s="288"/>
      <c r="L1548" s="288"/>
      <c r="M1548" s="288"/>
      <c r="N1548" s="288"/>
      <c r="O1548" s="288"/>
      <c r="P1548" s="288"/>
      <c r="Q1548" s="288"/>
      <c r="R1548" s="288"/>
      <c r="S1548" s="288"/>
      <c r="T1548" s="288"/>
      <c r="U1548" s="288"/>
      <c r="V1548" s="288"/>
      <c r="W1548" s="288"/>
      <c r="X1548" s="288"/>
      <c r="Y1548" s="288"/>
      <c r="Z1548" s="288"/>
      <c r="AA1548" s="288"/>
      <c r="AB1548" s="288"/>
      <c r="AC1548" s="288"/>
      <c r="AD1548" s="288"/>
      <c r="AE1548" s="408"/>
      <c r="AF1548" s="421"/>
      <c r="AG1548" s="421"/>
      <c r="AH1548" s="421"/>
      <c r="AI1548" s="421"/>
      <c r="AJ1548" s="421"/>
      <c r="AK1548" s="421"/>
      <c r="AL1548" s="421"/>
      <c r="AM1548" s="421"/>
      <c r="AN1548" s="421"/>
      <c r="AO1548" s="421"/>
      <c r="AP1548" s="421"/>
      <c r="AQ1548" s="421"/>
      <c r="AR1548" s="421"/>
      <c r="AS1548" s="303"/>
    </row>
    <row r="1549" spans="1:45" ht="32.5" hidden="1" customHeight="1" outlineLevel="1">
      <c r="A1549" s="521">
        <v>45</v>
      </c>
      <c r="B1549" s="424" t="s">
        <v>137</v>
      </c>
      <c r="C1549" s="288" t="s">
        <v>25</v>
      </c>
      <c r="D1549" s="292"/>
      <c r="E1549" s="292"/>
      <c r="F1549" s="292"/>
      <c r="G1549" s="292"/>
      <c r="H1549" s="292"/>
      <c r="I1549" s="292"/>
      <c r="J1549" s="292"/>
      <c r="K1549" s="292"/>
      <c r="L1549" s="292"/>
      <c r="M1549" s="292"/>
      <c r="N1549" s="292"/>
      <c r="O1549" s="292"/>
      <c r="P1549" s="292"/>
      <c r="Q1549" s="292">
        <v>12</v>
      </c>
      <c r="R1549" s="292"/>
      <c r="S1549" s="292"/>
      <c r="T1549" s="292"/>
      <c r="U1549" s="292"/>
      <c r="V1549" s="292"/>
      <c r="W1549" s="292"/>
      <c r="X1549" s="292"/>
      <c r="Y1549" s="292"/>
      <c r="Z1549" s="292"/>
      <c r="AA1549" s="292"/>
      <c r="AB1549" s="292"/>
      <c r="AC1549" s="292"/>
      <c r="AD1549" s="292"/>
      <c r="AE1549" s="422"/>
      <c r="AF1549" s="411"/>
      <c r="AG1549" s="411"/>
      <c r="AH1549" s="411"/>
      <c r="AI1549" s="411"/>
      <c r="AJ1549" s="411"/>
      <c r="AK1549" s="411"/>
      <c r="AL1549" s="411"/>
      <c r="AM1549" s="411"/>
      <c r="AN1549" s="411"/>
      <c r="AO1549" s="411"/>
      <c r="AP1549" s="411"/>
      <c r="AQ1549" s="411"/>
      <c r="AR1549" s="411"/>
      <c r="AS1549" s="293">
        <f>SUM(AE1549:AR1549)</f>
        <v>0</v>
      </c>
    </row>
    <row r="1550" spans="1:45" ht="15" hidden="1" customHeight="1" outlineLevel="1">
      <c r="A1550" s="521"/>
      <c r="B1550" s="291" t="s">
        <v>744</v>
      </c>
      <c r="C1550" s="288" t="s">
        <v>163</v>
      </c>
      <c r="D1550" s="292"/>
      <c r="E1550" s="292"/>
      <c r="F1550" s="292"/>
      <c r="G1550" s="292"/>
      <c r="H1550" s="292"/>
      <c r="I1550" s="292"/>
      <c r="J1550" s="292"/>
      <c r="K1550" s="292"/>
      <c r="L1550" s="292"/>
      <c r="M1550" s="292"/>
      <c r="N1550" s="292"/>
      <c r="O1550" s="292"/>
      <c r="P1550" s="292"/>
      <c r="Q1550" s="292">
        <f>Q1549</f>
        <v>12</v>
      </c>
      <c r="R1550" s="292"/>
      <c r="S1550" s="292"/>
      <c r="T1550" s="292"/>
      <c r="U1550" s="292"/>
      <c r="V1550" s="292"/>
      <c r="W1550" s="292"/>
      <c r="X1550" s="292"/>
      <c r="Y1550" s="292"/>
      <c r="Z1550" s="292"/>
      <c r="AA1550" s="292"/>
      <c r="AB1550" s="292"/>
      <c r="AC1550" s="292"/>
      <c r="AD1550" s="292"/>
      <c r="AE1550" s="407">
        <f>AE1549</f>
        <v>0</v>
      </c>
      <c r="AF1550" s="407">
        <f t="shared" ref="AF1550:AR1550" si="3608">AF1549</f>
        <v>0</v>
      </c>
      <c r="AG1550" s="407">
        <f t="shared" si="3608"/>
        <v>0</v>
      </c>
      <c r="AH1550" s="407">
        <f t="shared" si="3608"/>
        <v>0</v>
      </c>
      <c r="AI1550" s="407">
        <f t="shared" si="3608"/>
        <v>0</v>
      </c>
      <c r="AJ1550" s="407">
        <f t="shared" si="3608"/>
        <v>0</v>
      </c>
      <c r="AK1550" s="407">
        <f t="shared" si="3608"/>
        <v>0</v>
      </c>
      <c r="AL1550" s="407">
        <f t="shared" si="3608"/>
        <v>0</v>
      </c>
      <c r="AM1550" s="407">
        <f t="shared" si="3608"/>
        <v>0</v>
      </c>
      <c r="AN1550" s="407">
        <f t="shared" si="3608"/>
        <v>0</v>
      </c>
      <c r="AO1550" s="407">
        <f t="shared" si="3608"/>
        <v>0</v>
      </c>
      <c r="AP1550" s="407">
        <f t="shared" si="3608"/>
        <v>0</v>
      </c>
      <c r="AQ1550" s="407">
        <f t="shared" si="3608"/>
        <v>0</v>
      </c>
      <c r="AR1550" s="407">
        <f t="shared" si="3608"/>
        <v>0</v>
      </c>
      <c r="AS1550" s="303"/>
    </row>
    <row r="1551" spans="1:45" ht="15" hidden="1" customHeight="1" outlineLevel="1">
      <c r="A1551" s="521"/>
      <c r="B1551" s="424"/>
      <c r="C1551" s="288"/>
      <c r="D1551" s="288"/>
      <c r="E1551" s="288"/>
      <c r="F1551" s="288"/>
      <c r="G1551" s="288"/>
      <c r="H1551" s="288"/>
      <c r="I1551" s="288"/>
      <c r="J1551" s="288"/>
      <c r="K1551" s="288"/>
      <c r="L1551" s="288"/>
      <c r="M1551" s="288"/>
      <c r="N1551" s="288"/>
      <c r="O1551" s="288"/>
      <c r="P1551" s="288"/>
      <c r="Q1551" s="288"/>
      <c r="R1551" s="288"/>
      <c r="S1551" s="288"/>
      <c r="T1551" s="288"/>
      <c r="U1551" s="288"/>
      <c r="V1551" s="288"/>
      <c r="W1551" s="288"/>
      <c r="X1551" s="288"/>
      <c r="Y1551" s="288"/>
      <c r="Z1551" s="288"/>
      <c r="AA1551" s="288"/>
      <c r="AB1551" s="288"/>
      <c r="AC1551" s="288"/>
      <c r="AD1551" s="288"/>
      <c r="AE1551" s="408"/>
      <c r="AF1551" s="421"/>
      <c r="AG1551" s="421"/>
      <c r="AH1551" s="421"/>
      <c r="AI1551" s="421"/>
      <c r="AJ1551" s="421"/>
      <c r="AK1551" s="421"/>
      <c r="AL1551" s="421"/>
      <c r="AM1551" s="421"/>
      <c r="AN1551" s="421"/>
      <c r="AO1551" s="421"/>
      <c r="AP1551" s="421"/>
      <c r="AQ1551" s="421"/>
      <c r="AR1551" s="421"/>
      <c r="AS1551" s="303"/>
    </row>
    <row r="1552" spans="1:45" ht="32.15" hidden="1" customHeight="1" outlineLevel="1">
      <c r="A1552" s="521">
        <v>46</v>
      </c>
      <c r="B1552" s="424" t="s">
        <v>138</v>
      </c>
      <c r="C1552" s="288" t="s">
        <v>25</v>
      </c>
      <c r="D1552" s="292"/>
      <c r="E1552" s="292"/>
      <c r="F1552" s="292"/>
      <c r="G1552" s="292"/>
      <c r="H1552" s="292"/>
      <c r="I1552" s="292"/>
      <c r="J1552" s="292"/>
      <c r="K1552" s="292"/>
      <c r="L1552" s="292"/>
      <c r="M1552" s="292"/>
      <c r="N1552" s="292"/>
      <c r="O1552" s="292"/>
      <c r="P1552" s="292"/>
      <c r="Q1552" s="292">
        <v>12</v>
      </c>
      <c r="R1552" s="292"/>
      <c r="S1552" s="292"/>
      <c r="T1552" s="292"/>
      <c r="U1552" s="292"/>
      <c r="V1552" s="292"/>
      <c r="W1552" s="292"/>
      <c r="X1552" s="292"/>
      <c r="Y1552" s="292"/>
      <c r="Z1552" s="292"/>
      <c r="AA1552" s="292"/>
      <c r="AB1552" s="292"/>
      <c r="AC1552" s="292"/>
      <c r="AD1552" s="292"/>
      <c r="AE1552" s="422"/>
      <c r="AF1552" s="411"/>
      <c r="AG1552" s="411"/>
      <c r="AH1552" s="411"/>
      <c r="AI1552" s="411"/>
      <c r="AJ1552" s="411"/>
      <c r="AK1552" s="411"/>
      <c r="AL1552" s="411"/>
      <c r="AM1552" s="411"/>
      <c r="AN1552" s="411"/>
      <c r="AO1552" s="411"/>
      <c r="AP1552" s="411"/>
      <c r="AQ1552" s="411"/>
      <c r="AR1552" s="411"/>
      <c r="AS1552" s="293">
        <f>SUM(AE1552:AR1552)</f>
        <v>0</v>
      </c>
    </row>
    <row r="1553" spans="1:45" ht="15" hidden="1" customHeight="1" outlineLevel="1">
      <c r="A1553" s="521"/>
      <c r="B1553" s="291" t="s">
        <v>744</v>
      </c>
      <c r="C1553" s="288" t="s">
        <v>163</v>
      </c>
      <c r="D1553" s="292"/>
      <c r="E1553" s="292"/>
      <c r="F1553" s="292"/>
      <c r="G1553" s="292"/>
      <c r="H1553" s="292"/>
      <c r="I1553" s="292"/>
      <c r="J1553" s="292"/>
      <c r="K1553" s="292"/>
      <c r="L1553" s="292"/>
      <c r="M1553" s="292"/>
      <c r="N1553" s="292"/>
      <c r="O1553" s="292"/>
      <c r="P1553" s="292"/>
      <c r="Q1553" s="292">
        <f>Q1552</f>
        <v>12</v>
      </c>
      <c r="R1553" s="292"/>
      <c r="S1553" s="292"/>
      <c r="T1553" s="292"/>
      <c r="U1553" s="292"/>
      <c r="V1553" s="292"/>
      <c r="W1553" s="292"/>
      <c r="X1553" s="292"/>
      <c r="Y1553" s="292"/>
      <c r="Z1553" s="292"/>
      <c r="AA1553" s="292"/>
      <c r="AB1553" s="292"/>
      <c r="AC1553" s="292"/>
      <c r="AD1553" s="292"/>
      <c r="AE1553" s="407">
        <f>AE1552</f>
        <v>0</v>
      </c>
      <c r="AF1553" s="407">
        <f t="shared" ref="AF1553:AR1553" si="3609">AF1552</f>
        <v>0</v>
      </c>
      <c r="AG1553" s="407">
        <f t="shared" si="3609"/>
        <v>0</v>
      </c>
      <c r="AH1553" s="407">
        <f t="shared" si="3609"/>
        <v>0</v>
      </c>
      <c r="AI1553" s="407">
        <f t="shared" si="3609"/>
        <v>0</v>
      </c>
      <c r="AJ1553" s="407">
        <f t="shared" si="3609"/>
        <v>0</v>
      </c>
      <c r="AK1553" s="407">
        <f t="shared" si="3609"/>
        <v>0</v>
      </c>
      <c r="AL1553" s="407">
        <f t="shared" si="3609"/>
        <v>0</v>
      </c>
      <c r="AM1553" s="407">
        <f t="shared" si="3609"/>
        <v>0</v>
      </c>
      <c r="AN1553" s="407">
        <f t="shared" si="3609"/>
        <v>0</v>
      </c>
      <c r="AO1553" s="407">
        <f t="shared" si="3609"/>
        <v>0</v>
      </c>
      <c r="AP1553" s="407">
        <f t="shared" si="3609"/>
        <v>0</v>
      </c>
      <c r="AQ1553" s="407">
        <f t="shared" si="3609"/>
        <v>0</v>
      </c>
      <c r="AR1553" s="407">
        <f t="shared" si="3609"/>
        <v>0</v>
      </c>
      <c r="AS1553" s="303"/>
    </row>
    <row r="1554" spans="1:45" ht="15" hidden="1" customHeight="1" outlineLevel="1">
      <c r="A1554" s="521"/>
      <c r="B1554" s="424"/>
      <c r="C1554" s="288"/>
      <c r="D1554" s="288"/>
      <c r="E1554" s="288"/>
      <c r="F1554" s="288"/>
      <c r="G1554" s="288"/>
      <c r="H1554" s="288"/>
      <c r="I1554" s="288"/>
      <c r="J1554" s="288"/>
      <c r="K1554" s="288"/>
      <c r="L1554" s="288"/>
      <c r="M1554" s="288"/>
      <c r="N1554" s="288"/>
      <c r="O1554" s="288"/>
      <c r="P1554" s="288"/>
      <c r="Q1554" s="288"/>
      <c r="R1554" s="288"/>
      <c r="S1554" s="288"/>
      <c r="T1554" s="288"/>
      <c r="U1554" s="288"/>
      <c r="V1554" s="288"/>
      <c r="W1554" s="288"/>
      <c r="X1554" s="288"/>
      <c r="Y1554" s="288"/>
      <c r="Z1554" s="288"/>
      <c r="AA1554" s="288"/>
      <c r="AB1554" s="288"/>
      <c r="AC1554" s="288"/>
      <c r="AD1554" s="288"/>
      <c r="AE1554" s="408"/>
      <c r="AF1554" s="421"/>
      <c r="AG1554" s="421"/>
      <c r="AH1554" s="421"/>
      <c r="AI1554" s="421"/>
      <c r="AJ1554" s="421"/>
      <c r="AK1554" s="421"/>
      <c r="AL1554" s="421"/>
      <c r="AM1554" s="421"/>
      <c r="AN1554" s="421"/>
      <c r="AO1554" s="421"/>
      <c r="AP1554" s="421"/>
      <c r="AQ1554" s="421"/>
      <c r="AR1554" s="421"/>
      <c r="AS1554" s="303"/>
    </row>
    <row r="1555" spans="1:45" ht="35.5" hidden="1" customHeight="1" outlineLevel="1">
      <c r="A1555" s="521">
        <v>47</v>
      </c>
      <c r="B1555" s="424" t="s">
        <v>139</v>
      </c>
      <c r="C1555" s="288" t="s">
        <v>25</v>
      </c>
      <c r="D1555" s="292"/>
      <c r="E1555" s="292"/>
      <c r="F1555" s="292"/>
      <c r="G1555" s="292"/>
      <c r="H1555" s="292"/>
      <c r="I1555" s="292"/>
      <c r="J1555" s="292"/>
      <c r="K1555" s="292"/>
      <c r="L1555" s="292"/>
      <c r="M1555" s="292"/>
      <c r="N1555" s="292"/>
      <c r="O1555" s="292"/>
      <c r="P1555" s="292"/>
      <c r="Q1555" s="292">
        <v>12</v>
      </c>
      <c r="R1555" s="292"/>
      <c r="S1555" s="292"/>
      <c r="T1555" s="292"/>
      <c r="U1555" s="292"/>
      <c r="V1555" s="292"/>
      <c r="W1555" s="292"/>
      <c r="X1555" s="292"/>
      <c r="Y1555" s="292"/>
      <c r="Z1555" s="292"/>
      <c r="AA1555" s="292"/>
      <c r="AB1555" s="292"/>
      <c r="AC1555" s="292"/>
      <c r="AD1555" s="292"/>
      <c r="AE1555" s="422"/>
      <c r="AF1555" s="411"/>
      <c r="AG1555" s="411"/>
      <c r="AH1555" s="411"/>
      <c r="AI1555" s="411"/>
      <c r="AJ1555" s="411"/>
      <c r="AK1555" s="411"/>
      <c r="AL1555" s="411"/>
      <c r="AM1555" s="411"/>
      <c r="AN1555" s="411"/>
      <c r="AO1555" s="411"/>
      <c r="AP1555" s="411"/>
      <c r="AQ1555" s="411"/>
      <c r="AR1555" s="411"/>
      <c r="AS1555" s="293">
        <f>SUM(AE1555:AR1555)</f>
        <v>0</v>
      </c>
    </row>
    <row r="1556" spans="1:45" ht="15" hidden="1" customHeight="1" outlineLevel="1">
      <c r="A1556" s="521"/>
      <c r="B1556" s="291" t="s">
        <v>744</v>
      </c>
      <c r="C1556" s="288" t="s">
        <v>163</v>
      </c>
      <c r="D1556" s="292"/>
      <c r="E1556" s="292"/>
      <c r="F1556" s="292"/>
      <c r="G1556" s="292"/>
      <c r="H1556" s="292"/>
      <c r="I1556" s="292"/>
      <c r="J1556" s="292"/>
      <c r="K1556" s="292"/>
      <c r="L1556" s="292"/>
      <c r="M1556" s="292"/>
      <c r="N1556" s="292"/>
      <c r="O1556" s="292"/>
      <c r="P1556" s="292"/>
      <c r="Q1556" s="292">
        <f>Q1555</f>
        <v>12</v>
      </c>
      <c r="R1556" s="292"/>
      <c r="S1556" s="292"/>
      <c r="T1556" s="292"/>
      <c r="U1556" s="292"/>
      <c r="V1556" s="292"/>
      <c r="W1556" s="292"/>
      <c r="X1556" s="292"/>
      <c r="Y1556" s="292"/>
      <c r="Z1556" s="292"/>
      <c r="AA1556" s="292"/>
      <c r="AB1556" s="292"/>
      <c r="AC1556" s="292"/>
      <c r="AD1556" s="292"/>
      <c r="AE1556" s="407">
        <f>AE1555</f>
        <v>0</v>
      </c>
      <c r="AF1556" s="407">
        <f t="shared" ref="AF1556:AR1556" si="3610">AF1555</f>
        <v>0</v>
      </c>
      <c r="AG1556" s="407">
        <f t="shared" si="3610"/>
        <v>0</v>
      </c>
      <c r="AH1556" s="407">
        <f t="shared" si="3610"/>
        <v>0</v>
      </c>
      <c r="AI1556" s="407">
        <f t="shared" si="3610"/>
        <v>0</v>
      </c>
      <c r="AJ1556" s="407">
        <f t="shared" si="3610"/>
        <v>0</v>
      </c>
      <c r="AK1556" s="407">
        <f t="shared" si="3610"/>
        <v>0</v>
      </c>
      <c r="AL1556" s="407">
        <f t="shared" si="3610"/>
        <v>0</v>
      </c>
      <c r="AM1556" s="407">
        <f t="shared" si="3610"/>
        <v>0</v>
      </c>
      <c r="AN1556" s="407">
        <f t="shared" si="3610"/>
        <v>0</v>
      </c>
      <c r="AO1556" s="407">
        <f t="shared" si="3610"/>
        <v>0</v>
      </c>
      <c r="AP1556" s="407">
        <f t="shared" si="3610"/>
        <v>0</v>
      </c>
      <c r="AQ1556" s="407">
        <f t="shared" si="3610"/>
        <v>0</v>
      </c>
      <c r="AR1556" s="407">
        <f t="shared" si="3610"/>
        <v>0</v>
      </c>
      <c r="AS1556" s="303"/>
    </row>
    <row r="1557" spans="1:45" ht="15" hidden="1" customHeight="1" outlineLevel="1">
      <c r="A1557" s="521"/>
      <c r="B1557" s="424"/>
      <c r="C1557" s="288"/>
      <c r="D1557" s="288"/>
      <c r="E1557" s="288"/>
      <c r="F1557" s="288"/>
      <c r="G1557" s="288"/>
      <c r="H1557" s="288"/>
      <c r="I1557" s="288"/>
      <c r="J1557" s="288"/>
      <c r="K1557" s="288"/>
      <c r="L1557" s="288"/>
      <c r="M1557" s="288"/>
      <c r="N1557" s="288"/>
      <c r="O1557" s="288"/>
      <c r="P1557" s="288"/>
      <c r="Q1557" s="288"/>
      <c r="R1557" s="288"/>
      <c r="S1557" s="288"/>
      <c r="T1557" s="288"/>
      <c r="U1557" s="288"/>
      <c r="V1557" s="288"/>
      <c r="W1557" s="288"/>
      <c r="X1557" s="288"/>
      <c r="Y1557" s="288"/>
      <c r="Z1557" s="288"/>
      <c r="AA1557" s="288"/>
      <c r="AB1557" s="288"/>
      <c r="AC1557" s="288"/>
      <c r="AD1557" s="288"/>
      <c r="AE1557" s="408"/>
      <c r="AF1557" s="421"/>
      <c r="AG1557" s="421"/>
      <c r="AH1557" s="421"/>
      <c r="AI1557" s="421"/>
      <c r="AJ1557" s="421"/>
      <c r="AK1557" s="421"/>
      <c r="AL1557" s="421"/>
      <c r="AM1557" s="421"/>
      <c r="AN1557" s="421"/>
      <c r="AO1557" s="421"/>
      <c r="AP1557" s="421"/>
      <c r="AQ1557" s="421"/>
      <c r="AR1557" s="421"/>
      <c r="AS1557" s="303"/>
    </row>
    <row r="1558" spans="1:45" ht="39.75" hidden="1" customHeight="1" outlineLevel="1">
      <c r="A1558" s="521">
        <v>48</v>
      </c>
      <c r="B1558" s="424" t="s">
        <v>140</v>
      </c>
      <c r="C1558" s="288" t="s">
        <v>25</v>
      </c>
      <c r="D1558" s="292"/>
      <c r="E1558" s="292"/>
      <c r="F1558" s="292"/>
      <c r="G1558" s="292"/>
      <c r="H1558" s="292"/>
      <c r="I1558" s="292"/>
      <c r="J1558" s="292"/>
      <c r="K1558" s="292"/>
      <c r="L1558" s="292"/>
      <c r="M1558" s="292"/>
      <c r="N1558" s="292"/>
      <c r="O1558" s="292"/>
      <c r="P1558" s="292"/>
      <c r="Q1558" s="292">
        <v>12</v>
      </c>
      <c r="R1558" s="292"/>
      <c r="S1558" s="292"/>
      <c r="T1558" s="292"/>
      <c r="U1558" s="292"/>
      <c r="V1558" s="292"/>
      <c r="W1558" s="292"/>
      <c r="X1558" s="292"/>
      <c r="Y1558" s="292"/>
      <c r="Z1558" s="292"/>
      <c r="AA1558" s="292"/>
      <c r="AB1558" s="292"/>
      <c r="AC1558" s="292"/>
      <c r="AD1558" s="292"/>
      <c r="AE1558" s="422"/>
      <c r="AF1558" s="411"/>
      <c r="AG1558" s="411"/>
      <c r="AH1558" s="411"/>
      <c r="AI1558" s="411"/>
      <c r="AJ1558" s="411"/>
      <c r="AK1558" s="411"/>
      <c r="AL1558" s="411"/>
      <c r="AM1558" s="411"/>
      <c r="AN1558" s="411"/>
      <c r="AO1558" s="411"/>
      <c r="AP1558" s="411"/>
      <c r="AQ1558" s="411"/>
      <c r="AR1558" s="411"/>
      <c r="AS1558" s="293">
        <f>SUM(AE1558:AR1558)</f>
        <v>0</v>
      </c>
    </row>
    <row r="1559" spans="1:45" ht="15" hidden="1" customHeight="1" outlineLevel="1">
      <c r="A1559" s="521"/>
      <c r="B1559" s="291" t="s">
        <v>744</v>
      </c>
      <c r="C1559" s="288" t="s">
        <v>163</v>
      </c>
      <c r="D1559" s="292"/>
      <c r="E1559" s="292"/>
      <c r="F1559" s="292"/>
      <c r="G1559" s="292"/>
      <c r="H1559" s="292"/>
      <c r="I1559" s="292"/>
      <c r="J1559" s="292"/>
      <c r="K1559" s="292"/>
      <c r="L1559" s="292"/>
      <c r="M1559" s="292"/>
      <c r="N1559" s="292"/>
      <c r="O1559" s="292"/>
      <c r="P1559" s="292"/>
      <c r="Q1559" s="292">
        <f>Q1558</f>
        <v>12</v>
      </c>
      <c r="R1559" s="292"/>
      <c r="S1559" s="292"/>
      <c r="T1559" s="292"/>
      <c r="U1559" s="292"/>
      <c r="V1559" s="292"/>
      <c r="W1559" s="292"/>
      <c r="X1559" s="292"/>
      <c r="Y1559" s="292"/>
      <c r="Z1559" s="292"/>
      <c r="AA1559" s="292"/>
      <c r="AB1559" s="292"/>
      <c r="AC1559" s="292"/>
      <c r="AD1559" s="292"/>
      <c r="AE1559" s="407">
        <f>AE1558</f>
        <v>0</v>
      </c>
      <c r="AF1559" s="407">
        <f t="shared" ref="AF1559:AR1559" si="3611">AF1558</f>
        <v>0</v>
      </c>
      <c r="AG1559" s="407">
        <f t="shared" si="3611"/>
        <v>0</v>
      </c>
      <c r="AH1559" s="407">
        <f t="shared" si="3611"/>
        <v>0</v>
      </c>
      <c r="AI1559" s="407">
        <f t="shared" si="3611"/>
        <v>0</v>
      </c>
      <c r="AJ1559" s="407">
        <f t="shared" si="3611"/>
        <v>0</v>
      </c>
      <c r="AK1559" s="407">
        <f t="shared" si="3611"/>
        <v>0</v>
      </c>
      <c r="AL1559" s="407">
        <f t="shared" si="3611"/>
        <v>0</v>
      </c>
      <c r="AM1559" s="407">
        <f t="shared" si="3611"/>
        <v>0</v>
      </c>
      <c r="AN1559" s="407">
        <f t="shared" si="3611"/>
        <v>0</v>
      </c>
      <c r="AO1559" s="407">
        <f t="shared" si="3611"/>
        <v>0</v>
      </c>
      <c r="AP1559" s="407">
        <f t="shared" si="3611"/>
        <v>0</v>
      </c>
      <c r="AQ1559" s="407">
        <f t="shared" si="3611"/>
        <v>0</v>
      </c>
      <c r="AR1559" s="407">
        <f t="shared" si="3611"/>
        <v>0</v>
      </c>
      <c r="AS1559" s="303"/>
    </row>
    <row r="1560" spans="1:45" ht="15" hidden="1" customHeight="1" outlineLevel="1">
      <c r="A1560" s="521"/>
      <c r="B1560" s="424"/>
      <c r="C1560" s="288"/>
      <c r="D1560" s="288"/>
      <c r="E1560" s="288"/>
      <c r="F1560" s="288"/>
      <c r="G1560" s="288"/>
      <c r="H1560" s="288"/>
      <c r="I1560" s="288"/>
      <c r="J1560" s="288"/>
      <c r="K1560" s="288"/>
      <c r="L1560" s="288"/>
      <c r="M1560" s="288"/>
      <c r="N1560" s="288"/>
      <c r="O1560" s="288"/>
      <c r="P1560" s="288"/>
      <c r="Q1560" s="288"/>
      <c r="R1560" s="288"/>
      <c r="S1560" s="288"/>
      <c r="T1560" s="288"/>
      <c r="U1560" s="288"/>
      <c r="V1560" s="288"/>
      <c r="W1560" s="288"/>
      <c r="X1560" s="288"/>
      <c r="Y1560" s="288"/>
      <c r="Z1560" s="288"/>
      <c r="AA1560" s="288"/>
      <c r="AB1560" s="288"/>
      <c r="AC1560" s="288"/>
      <c r="AD1560" s="288"/>
      <c r="AE1560" s="408"/>
      <c r="AF1560" s="421"/>
      <c r="AG1560" s="421"/>
      <c r="AH1560" s="421"/>
      <c r="AI1560" s="421"/>
      <c r="AJ1560" s="421"/>
      <c r="AK1560" s="421"/>
      <c r="AL1560" s="421"/>
      <c r="AM1560" s="421"/>
      <c r="AN1560" s="421"/>
      <c r="AO1560" s="421"/>
      <c r="AP1560" s="421"/>
      <c r="AQ1560" s="421"/>
      <c r="AR1560" s="421"/>
      <c r="AS1560" s="303"/>
    </row>
    <row r="1561" spans="1:45" ht="33" hidden="1" customHeight="1" outlineLevel="1">
      <c r="A1561" s="521">
        <v>49</v>
      </c>
      <c r="B1561" s="424" t="s">
        <v>141</v>
      </c>
      <c r="C1561" s="288" t="s">
        <v>25</v>
      </c>
      <c r="D1561" s="292"/>
      <c r="E1561" s="292"/>
      <c r="F1561" s="292"/>
      <c r="G1561" s="292"/>
      <c r="H1561" s="292"/>
      <c r="I1561" s="292"/>
      <c r="J1561" s="292"/>
      <c r="K1561" s="292"/>
      <c r="L1561" s="292"/>
      <c r="M1561" s="292"/>
      <c r="N1561" s="292"/>
      <c r="O1561" s="292"/>
      <c r="P1561" s="292"/>
      <c r="Q1561" s="292">
        <v>12</v>
      </c>
      <c r="R1561" s="292"/>
      <c r="S1561" s="292"/>
      <c r="T1561" s="292"/>
      <c r="U1561" s="292"/>
      <c r="V1561" s="292"/>
      <c r="W1561" s="292"/>
      <c r="X1561" s="292"/>
      <c r="Y1561" s="292"/>
      <c r="Z1561" s="292"/>
      <c r="AA1561" s="292"/>
      <c r="AB1561" s="292"/>
      <c r="AC1561" s="292"/>
      <c r="AD1561" s="292"/>
      <c r="AE1561" s="422"/>
      <c r="AF1561" s="411"/>
      <c r="AG1561" s="411"/>
      <c r="AH1561" s="411"/>
      <c r="AI1561" s="411"/>
      <c r="AJ1561" s="411"/>
      <c r="AK1561" s="411"/>
      <c r="AL1561" s="411"/>
      <c r="AM1561" s="411"/>
      <c r="AN1561" s="411"/>
      <c r="AO1561" s="411"/>
      <c r="AP1561" s="411"/>
      <c r="AQ1561" s="411"/>
      <c r="AR1561" s="411"/>
      <c r="AS1561" s="293">
        <f>SUM(AE1561:AR1561)</f>
        <v>0</v>
      </c>
    </row>
    <row r="1562" spans="1:45" ht="15" hidden="1" customHeight="1" outlineLevel="1">
      <c r="A1562" s="521"/>
      <c r="B1562" s="291" t="s">
        <v>744</v>
      </c>
      <c r="C1562" s="288" t="s">
        <v>163</v>
      </c>
      <c r="D1562" s="292"/>
      <c r="E1562" s="292"/>
      <c r="F1562" s="292"/>
      <c r="G1562" s="292"/>
      <c r="H1562" s="292"/>
      <c r="I1562" s="292"/>
      <c r="J1562" s="292"/>
      <c r="K1562" s="292"/>
      <c r="L1562" s="292"/>
      <c r="M1562" s="292"/>
      <c r="N1562" s="292"/>
      <c r="O1562" s="292"/>
      <c r="P1562" s="292"/>
      <c r="Q1562" s="292">
        <f>Q1561</f>
        <v>12</v>
      </c>
      <c r="R1562" s="292"/>
      <c r="S1562" s="292"/>
      <c r="T1562" s="292"/>
      <c r="U1562" s="292"/>
      <c r="V1562" s="292"/>
      <c r="W1562" s="292"/>
      <c r="X1562" s="292"/>
      <c r="Y1562" s="292"/>
      <c r="Z1562" s="292"/>
      <c r="AA1562" s="292"/>
      <c r="AB1562" s="292"/>
      <c r="AC1562" s="292"/>
      <c r="AD1562" s="292"/>
      <c r="AE1562" s="407">
        <f>AE1561</f>
        <v>0</v>
      </c>
      <c r="AF1562" s="407">
        <f t="shared" ref="AF1562:AR1562" si="3612">AF1561</f>
        <v>0</v>
      </c>
      <c r="AG1562" s="407">
        <f t="shared" si="3612"/>
        <v>0</v>
      </c>
      <c r="AH1562" s="407">
        <f t="shared" si="3612"/>
        <v>0</v>
      </c>
      <c r="AI1562" s="407">
        <f t="shared" si="3612"/>
        <v>0</v>
      </c>
      <c r="AJ1562" s="407">
        <f t="shared" si="3612"/>
        <v>0</v>
      </c>
      <c r="AK1562" s="407">
        <f t="shared" si="3612"/>
        <v>0</v>
      </c>
      <c r="AL1562" s="407">
        <f t="shared" si="3612"/>
        <v>0</v>
      </c>
      <c r="AM1562" s="407">
        <f t="shared" si="3612"/>
        <v>0</v>
      </c>
      <c r="AN1562" s="407">
        <f t="shared" si="3612"/>
        <v>0</v>
      </c>
      <c r="AO1562" s="407">
        <f t="shared" si="3612"/>
        <v>0</v>
      </c>
      <c r="AP1562" s="407">
        <f t="shared" si="3612"/>
        <v>0</v>
      </c>
      <c r="AQ1562" s="407">
        <f t="shared" si="3612"/>
        <v>0</v>
      </c>
      <c r="AR1562" s="407">
        <f t="shared" si="3612"/>
        <v>0</v>
      </c>
      <c r="AS1562" s="303"/>
    </row>
    <row r="1563" spans="1:45" ht="15" hidden="1" customHeight="1" outlineLevel="1">
      <c r="A1563" s="521"/>
      <c r="B1563" s="291"/>
      <c r="C1563" s="288"/>
      <c r="D1563" s="758"/>
      <c r="E1563" s="758"/>
      <c r="F1563" s="758"/>
      <c r="G1563" s="758"/>
      <c r="H1563" s="758"/>
      <c r="I1563" s="758"/>
      <c r="J1563" s="758"/>
      <c r="K1563" s="758"/>
      <c r="L1563" s="758"/>
      <c r="M1563" s="758"/>
      <c r="N1563" s="758"/>
      <c r="O1563" s="758"/>
      <c r="P1563" s="758"/>
      <c r="Q1563" s="758"/>
      <c r="R1563" s="758"/>
      <c r="S1563" s="758"/>
      <c r="T1563" s="758"/>
      <c r="U1563" s="758"/>
      <c r="V1563" s="758"/>
      <c r="W1563" s="758"/>
      <c r="X1563" s="758"/>
      <c r="Y1563" s="758"/>
      <c r="Z1563" s="758"/>
      <c r="AA1563" s="758"/>
      <c r="AB1563" s="758"/>
      <c r="AC1563" s="758"/>
      <c r="AD1563" s="758"/>
      <c r="AE1563" s="407"/>
      <c r="AF1563" s="407"/>
      <c r="AG1563" s="407"/>
      <c r="AH1563" s="407"/>
      <c r="AI1563" s="407"/>
      <c r="AJ1563" s="407"/>
      <c r="AK1563" s="407"/>
      <c r="AL1563" s="407"/>
      <c r="AM1563" s="407"/>
      <c r="AN1563" s="407"/>
      <c r="AO1563" s="407"/>
      <c r="AP1563" s="407"/>
      <c r="AQ1563" s="407"/>
      <c r="AR1563" s="407"/>
      <c r="AS1563" s="303"/>
    </row>
    <row r="1564" spans="1:45" ht="15.5" hidden="1" outlineLevel="1">
      <c r="A1564" s="521"/>
      <c r="B1564" s="763" t="s">
        <v>937</v>
      </c>
      <c r="AS1564" s="759"/>
    </row>
    <row r="1565" spans="1:45" ht="15.5" hidden="1" outlineLevel="1">
      <c r="A1565" s="521">
        <v>50</v>
      </c>
      <c r="B1565" s="291"/>
      <c r="AS1565" s="759"/>
    </row>
    <row r="1566" spans="1:45" ht="15.5" hidden="1" outlineLevel="1">
      <c r="A1566" s="521"/>
      <c r="B1566" s="424" t="s">
        <v>936</v>
      </c>
      <c r="C1566" s="288" t="s">
        <v>25</v>
      </c>
      <c r="D1566" s="292"/>
      <c r="E1566" s="292"/>
      <c r="F1566" s="292"/>
      <c r="G1566" s="292"/>
      <c r="H1566" s="292"/>
      <c r="I1566" s="292"/>
      <c r="J1566" s="292"/>
      <c r="K1566" s="292"/>
      <c r="L1566" s="292"/>
      <c r="M1566" s="292"/>
      <c r="N1566" s="292"/>
      <c r="O1566" s="292"/>
      <c r="P1566" s="292"/>
      <c r="Q1566" s="292">
        <v>12</v>
      </c>
      <c r="R1566" s="292"/>
      <c r="S1566" s="292"/>
      <c r="T1566" s="292"/>
      <c r="U1566" s="292"/>
      <c r="V1566" s="292"/>
      <c r="W1566" s="292"/>
      <c r="X1566" s="292"/>
      <c r="Y1566" s="292"/>
      <c r="Z1566" s="292"/>
      <c r="AA1566" s="292"/>
      <c r="AB1566" s="292"/>
      <c r="AC1566" s="292"/>
      <c r="AD1566" s="292"/>
      <c r="AE1566" s="422"/>
      <c r="AF1566" s="411"/>
      <c r="AG1566" s="411"/>
      <c r="AH1566" s="411"/>
      <c r="AI1566" s="411"/>
      <c r="AJ1566" s="411"/>
      <c r="AK1566" s="411"/>
      <c r="AL1566" s="411"/>
      <c r="AM1566" s="411"/>
      <c r="AN1566" s="411"/>
      <c r="AO1566" s="411"/>
      <c r="AP1566" s="411"/>
      <c r="AQ1566" s="411"/>
      <c r="AR1566" s="411"/>
      <c r="AS1566" s="293">
        <f>SUM(AE1566:AR1566)</f>
        <v>0</v>
      </c>
    </row>
    <row r="1567" spans="1:45" ht="15.5" hidden="1" outlineLevel="1">
      <c r="A1567" s="521"/>
      <c r="B1567" s="291" t="s">
        <v>744</v>
      </c>
      <c r="C1567" s="288" t="s">
        <v>163</v>
      </c>
      <c r="D1567" s="292"/>
      <c r="E1567" s="292"/>
      <c r="F1567" s="292"/>
      <c r="G1567" s="292"/>
      <c r="H1567" s="292"/>
      <c r="I1567" s="292"/>
      <c r="J1567" s="292"/>
      <c r="K1567" s="292"/>
      <c r="L1567" s="292"/>
      <c r="M1567" s="292"/>
      <c r="N1567" s="292"/>
      <c r="O1567" s="292"/>
      <c r="P1567" s="292"/>
      <c r="Q1567" s="292">
        <f>Q1566</f>
        <v>12</v>
      </c>
      <c r="R1567" s="292"/>
      <c r="S1567" s="292"/>
      <c r="T1567" s="292"/>
      <c r="U1567" s="292"/>
      <c r="V1567" s="292"/>
      <c r="W1567" s="292"/>
      <c r="X1567" s="292"/>
      <c r="Y1567" s="292"/>
      <c r="Z1567" s="292"/>
      <c r="AA1567" s="292"/>
      <c r="AB1567" s="292"/>
      <c r="AC1567" s="292"/>
      <c r="AD1567" s="292"/>
      <c r="AE1567" s="407">
        <f>AE1566</f>
        <v>0</v>
      </c>
      <c r="AF1567" s="407">
        <f t="shared" ref="AF1567:AR1567" si="3613">AF1566</f>
        <v>0</v>
      </c>
      <c r="AG1567" s="407">
        <f t="shared" si="3613"/>
        <v>0</v>
      </c>
      <c r="AH1567" s="407">
        <f t="shared" si="3613"/>
        <v>0</v>
      </c>
      <c r="AI1567" s="407">
        <f t="shared" si="3613"/>
        <v>0</v>
      </c>
      <c r="AJ1567" s="407">
        <f t="shared" si="3613"/>
        <v>0</v>
      </c>
      <c r="AK1567" s="407">
        <f t="shared" si="3613"/>
        <v>0</v>
      </c>
      <c r="AL1567" s="407">
        <f t="shared" si="3613"/>
        <v>0</v>
      </c>
      <c r="AM1567" s="407">
        <f t="shared" si="3613"/>
        <v>0</v>
      </c>
      <c r="AN1567" s="407">
        <f t="shared" si="3613"/>
        <v>0</v>
      </c>
      <c r="AO1567" s="407">
        <f t="shared" si="3613"/>
        <v>0</v>
      </c>
      <c r="AP1567" s="407">
        <f t="shared" si="3613"/>
        <v>0</v>
      </c>
      <c r="AQ1567" s="407">
        <f t="shared" si="3613"/>
        <v>0</v>
      </c>
      <c r="AR1567" s="407">
        <f t="shared" si="3613"/>
        <v>0</v>
      </c>
      <c r="AS1567" s="303"/>
    </row>
    <row r="1568" spans="1:45" ht="15.75" hidden="1" customHeight="1" outlineLevel="1">
      <c r="A1568" s="521"/>
      <c r="B1568" s="291"/>
      <c r="C1568" s="302"/>
      <c r="D1568" s="288"/>
      <c r="E1568" s="288"/>
      <c r="F1568" s="288"/>
      <c r="G1568" s="288"/>
      <c r="H1568" s="288"/>
      <c r="I1568" s="288"/>
      <c r="J1568" s="288"/>
      <c r="K1568" s="288"/>
      <c r="L1568" s="288"/>
      <c r="M1568" s="288"/>
      <c r="N1568" s="288"/>
      <c r="O1568" s="288"/>
      <c r="P1568" s="288"/>
      <c r="Q1568" s="288"/>
      <c r="R1568" s="288"/>
      <c r="S1568" s="288"/>
      <c r="T1568" s="288"/>
      <c r="U1568" s="288"/>
      <c r="V1568" s="288"/>
      <c r="W1568" s="288"/>
      <c r="X1568" s="288"/>
      <c r="Y1568" s="288"/>
      <c r="Z1568" s="288"/>
      <c r="AA1568" s="288"/>
      <c r="AB1568" s="288"/>
      <c r="AC1568" s="288"/>
      <c r="AD1568" s="288"/>
      <c r="AE1568" s="298"/>
      <c r="AF1568" s="298"/>
      <c r="AG1568" s="298"/>
      <c r="AH1568" s="298"/>
      <c r="AI1568" s="298"/>
      <c r="AJ1568" s="298"/>
      <c r="AK1568" s="298"/>
      <c r="AL1568" s="298"/>
      <c r="AM1568" s="298"/>
      <c r="AN1568" s="298"/>
      <c r="AO1568" s="298"/>
      <c r="AP1568" s="298"/>
      <c r="AQ1568" s="298"/>
      <c r="AR1568" s="298"/>
      <c r="AS1568" s="303"/>
    </row>
    <row r="1569" spans="2:45" ht="15.5" collapsed="1">
      <c r="B1569" s="324" t="s">
        <v>745</v>
      </c>
      <c r="C1569" s="326"/>
      <c r="D1569" s="326">
        <f>SUM(D1407:D1562)</f>
        <v>0</v>
      </c>
      <c r="E1569" s="326"/>
      <c r="F1569" s="326"/>
      <c r="G1569" s="326"/>
      <c r="H1569" s="326"/>
      <c r="I1569" s="326"/>
      <c r="J1569" s="326"/>
      <c r="K1569" s="326"/>
      <c r="L1569" s="326"/>
      <c r="M1569" s="326"/>
      <c r="N1569" s="326"/>
      <c r="O1569" s="326"/>
      <c r="P1569" s="326"/>
      <c r="Q1569" s="326"/>
      <c r="R1569" s="326">
        <f>SUM(R1407:R1562)</f>
        <v>0</v>
      </c>
      <c r="S1569" s="326"/>
      <c r="T1569" s="326"/>
      <c r="U1569" s="326"/>
      <c r="V1569" s="326"/>
      <c r="W1569" s="326"/>
      <c r="X1569" s="326"/>
      <c r="Y1569" s="326"/>
      <c r="Z1569" s="326"/>
      <c r="AA1569" s="326"/>
      <c r="AB1569" s="326"/>
      <c r="AC1569" s="326"/>
      <c r="AD1569" s="326"/>
      <c r="AE1569" s="326">
        <f>IF(AE1405="kWh",SUMPRODUCT(D1407:D1562,AE1407:AE1562))</f>
        <v>0</v>
      </c>
      <c r="AF1569" s="326">
        <f>IF(AF1405="kWh",SUMPRODUCT(D1407:D1562,AF1407:AF1562))</f>
        <v>0</v>
      </c>
      <c r="AG1569" s="326">
        <f>IF(AG1405="kw",SUMPRODUCT(Q1407:Q1562,R1407:R1562,AG1407:AG1562),SUMPRODUCT(D1407:D1562,AG1407:AG1562))</f>
        <v>0</v>
      </c>
      <c r="AH1569" s="326">
        <f>IF(AH1405="kw",SUMPRODUCT(Q1407:Q1562,R1407:R1562,AH1407:AH1562),SUMPRODUCT(D1407:D1562,AH1407:AH1562))</f>
        <v>0</v>
      </c>
      <c r="AI1569" s="326">
        <f>IF(AI1405="kw",SUMPRODUCT(Q1407:Q1562,R1407:R1562,AI1407:AI1562),SUMPRODUCT(D1407:D1562,AI1407:AI1562))</f>
        <v>0</v>
      </c>
      <c r="AJ1569" s="326">
        <f>IF(AJ1405="kw",SUMPRODUCT(Q1407:Q1562,R1407:R1562,AJ1407:AJ1562),SUMPRODUCT(D1407:D1562,AJ1407:AJ1562))</f>
        <v>0</v>
      </c>
      <c r="AK1569" s="326">
        <f>IF(AK1405="kw",SUMPRODUCT(Q1407:Q1562,R1407:R1562,AK1407:AK1562),SUMPRODUCT(D1407:D1562,AK1407:AK1562))</f>
        <v>0</v>
      </c>
      <c r="AL1569" s="326">
        <f>IF(AL1405="kw",SUMPRODUCT(Q1407:Q1562,R1407:R1562,AL1407:AL1562),SUMPRODUCT(D1407:D1562,AL1407:AL1562))</f>
        <v>0</v>
      </c>
      <c r="AM1569" s="326">
        <f>IF(AM1405="kw",SUMPRODUCT(Q1407:Q1562,R1407:R1562,AM1407:AM1562),SUMPRODUCT(D1407:D1562,AM1407:AM1562))</f>
        <v>0</v>
      </c>
      <c r="AN1569" s="326">
        <f>IF(AN1405="kw",SUMPRODUCT(Q1407:Q1562,R1407:R1562,AN1407:AN1562),SUMPRODUCT(D1407:D1562,AN1407:AN1562))</f>
        <v>0</v>
      </c>
      <c r="AO1569" s="326">
        <f>IF(AO1405="kw",SUMPRODUCT(Q1407:Q1562,R1407:R1562,AO1407:AO1562),SUMPRODUCT(D1407:D1562,AO1407:AO1562))</f>
        <v>0</v>
      </c>
      <c r="AP1569" s="326">
        <f>IF(AP1405="kw",SUMPRODUCT(Q1407:Q1562,R1407:R1562,AP1407:AP1562),SUMPRODUCT(D1407:D1562,AP1407:AP1562))</f>
        <v>0</v>
      </c>
      <c r="AQ1569" s="326">
        <f>IF(AQ1405="kw",SUMPRODUCT(Q1407:Q1562,R1407:R1562,AQ1407:AQ1562),SUMPRODUCT(D1407:D1562,AQ1407:AQ1562))</f>
        <v>0</v>
      </c>
      <c r="AR1569" s="326">
        <f>IF(AR1405="kw",SUMPRODUCT(Q1407:Q1562,R1407:R1562,AR1407:AR1562),SUMPRODUCT(D1407:D1562,AR1407:AR1562))</f>
        <v>0</v>
      </c>
      <c r="AS1569" s="327"/>
    </row>
    <row r="1570" spans="2:45" ht="15.5">
      <c r="B1570" s="387" t="s">
        <v>746</v>
      </c>
      <c r="C1570" s="388"/>
      <c r="D1570" s="388"/>
      <c r="E1570" s="388"/>
      <c r="F1570" s="388"/>
      <c r="G1570" s="388"/>
      <c r="H1570" s="388"/>
      <c r="I1570" s="388"/>
      <c r="J1570" s="388"/>
      <c r="K1570" s="388"/>
      <c r="L1570" s="388"/>
      <c r="M1570" s="388"/>
      <c r="N1570" s="388"/>
      <c r="O1570" s="388"/>
      <c r="P1570" s="388"/>
      <c r="Q1570" s="388"/>
      <c r="R1570" s="388"/>
      <c r="S1570" s="388"/>
      <c r="T1570" s="388"/>
      <c r="U1570" s="388"/>
      <c r="V1570" s="388"/>
      <c r="W1570" s="388"/>
      <c r="X1570" s="388"/>
      <c r="Y1570" s="388"/>
      <c r="Z1570" s="388"/>
      <c r="AA1570" s="388"/>
      <c r="AB1570" s="388"/>
      <c r="AC1570" s="388"/>
      <c r="AD1570" s="388"/>
      <c r="AE1570" s="388">
        <f>HLOOKUP(AE1404,'2. LRAMVA Threshold'!$B$42:$Q$60,14,FALSE)</f>
        <v>0</v>
      </c>
      <c r="AF1570" s="388">
        <f>HLOOKUP(AF1404,'2. LRAMVA Threshold'!$B$42:$Q$60,14,FALSE)</f>
        <v>0</v>
      </c>
      <c r="AG1570" s="388">
        <f>HLOOKUP(AG1404,'2. LRAMVA Threshold'!$B$42:$Q$60,14,FALSE)</f>
        <v>0</v>
      </c>
      <c r="AH1570" s="388">
        <f>HLOOKUP(AH1404,'2. LRAMVA Threshold'!$B$42:$Q$60,14,FALSE)</f>
        <v>0</v>
      </c>
      <c r="AI1570" s="388">
        <f>HLOOKUP(AI1404,'2. LRAMVA Threshold'!$B$42:$Q$60,14,FALSE)</f>
        <v>0</v>
      </c>
      <c r="AJ1570" s="388">
        <f>HLOOKUP(AJ1404,'2. LRAMVA Threshold'!$B$42:$Q$60,14,FALSE)</f>
        <v>0</v>
      </c>
      <c r="AK1570" s="388">
        <f>HLOOKUP(AK1404,'2. LRAMVA Threshold'!$B$42:$Q$60,14,FALSE)</f>
        <v>0</v>
      </c>
      <c r="AL1570" s="388">
        <f>HLOOKUP(AL1404,'2. LRAMVA Threshold'!$B$42:$Q$60,14,FALSE)</f>
        <v>0</v>
      </c>
      <c r="AM1570" s="388">
        <f>HLOOKUP(AM1404,'2. LRAMVA Threshold'!$B$42:$Q$60,14,FALSE)</f>
        <v>0</v>
      </c>
      <c r="AN1570" s="388">
        <f>HLOOKUP(AN1404,'2. LRAMVA Threshold'!$B$42:$Q$60,14,FALSE)</f>
        <v>0</v>
      </c>
      <c r="AO1570" s="388">
        <f>HLOOKUP(AO1404,'2. LRAMVA Threshold'!$B$42:$Q$60,14,FALSE)</f>
        <v>0</v>
      </c>
      <c r="AP1570" s="388">
        <f>HLOOKUP(AP1404,'2. LRAMVA Threshold'!$B$42:$Q$60,14,FALSE)</f>
        <v>0</v>
      </c>
      <c r="AQ1570" s="388">
        <f>HLOOKUP(AQ1404,'2. LRAMVA Threshold'!$B$42:$Q$60,14,FALSE)</f>
        <v>0</v>
      </c>
      <c r="AR1570" s="388">
        <f>HLOOKUP(AR1404,'2. LRAMVA Threshold'!$B$42:$Q$60,14,FALSE)</f>
        <v>0</v>
      </c>
      <c r="AS1570" s="438"/>
    </row>
    <row r="1571" spans="2:45" ht="15.5">
      <c r="B1571" s="390"/>
      <c r="C1571" s="428"/>
      <c r="D1571" s="429"/>
      <c r="E1571" s="429"/>
      <c r="F1571" s="429"/>
      <c r="G1571" s="429"/>
      <c r="H1571" s="429"/>
      <c r="I1571" s="429"/>
      <c r="J1571" s="429"/>
      <c r="K1571" s="429"/>
      <c r="L1571" s="429"/>
      <c r="M1571" s="429"/>
      <c r="N1571" s="392"/>
      <c r="O1571" s="392"/>
      <c r="P1571" s="392"/>
      <c r="Q1571" s="429"/>
      <c r="R1571" s="430"/>
      <c r="S1571" s="429"/>
      <c r="T1571" s="429"/>
      <c r="U1571" s="429"/>
      <c r="V1571" s="431"/>
      <c r="W1571" s="431"/>
      <c r="X1571" s="431"/>
      <c r="Y1571" s="431"/>
      <c r="Z1571" s="429"/>
      <c r="AA1571" s="429"/>
      <c r="AB1571" s="392"/>
      <c r="AC1571" s="392"/>
      <c r="AD1571" s="392"/>
      <c r="AE1571" s="432"/>
      <c r="AF1571" s="432"/>
      <c r="AG1571" s="432"/>
      <c r="AH1571" s="432"/>
      <c r="AI1571" s="432"/>
      <c r="AJ1571" s="432"/>
      <c r="AK1571" s="432"/>
      <c r="AL1571" s="395"/>
      <c r="AM1571" s="395"/>
      <c r="AN1571" s="395"/>
      <c r="AO1571" s="395"/>
      <c r="AP1571" s="395"/>
      <c r="AQ1571" s="395"/>
      <c r="AR1571" s="395"/>
      <c r="AS1571" s="396"/>
    </row>
    <row r="1572" spans="2:45" ht="15.5">
      <c r="B1572" s="321" t="s">
        <v>747</v>
      </c>
      <c r="C1572" s="335"/>
      <c r="D1572" s="335"/>
      <c r="E1572" s="372"/>
      <c r="F1572" s="372"/>
      <c r="G1572" s="372"/>
      <c r="H1572" s="372"/>
      <c r="I1572" s="372"/>
      <c r="J1572" s="372"/>
      <c r="K1572" s="372"/>
      <c r="L1572" s="372"/>
      <c r="M1572" s="372"/>
      <c r="N1572" s="372"/>
      <c r="O1572" s="372"/>
      <c r="P1572" s="372"/>
      <c r="Q1572" s="372"/>
      <c r="R1572" s="288"/>
      <c r="S1572" s="337"/>
      <c r="T1572" s="337"/>
      <c r="U1572" s="337"/>
      <c r="V1572" s="336"/>
      <c r="W1572" s="336"/>
      <c r="X1572" s="336"/>
      <c r="Y1572" s="336"/>
      <c r="Z1572" s="337"/>
      <c r="AA1572" s="337"/>
      <c r="AB1572" s="337"/>
      <c r="AC1572" s="337"/>
      <c r="AD1572" s="337"/>
      <c r="AE1572" s="824">
        <f>HLOOKUP(AE35,'3.  Distribution Rates'!$C$122:$P$135,14,FALSE)</f>
        <v>0</v>
      </c>
      <c r="AF1572" s="824">
        <f>HLOOKUP(AF35,'3.  Distribution Rates'!$C$122:$P$135,14,FALSE)</f>
        <v>0</v>
      </c>
      <c r="AG1572" s="338">
        <f>HLOOKUP(AG35,'3.  Distribution Rates'!$C$122:$P$135,14,FALSE)</f>
        <v>0</v>
      </c>
      <c r="AH1572" s="338">
        <f>HLOOKUP(AH35,'3.  Distribution Rates'!$C$122:$P$135,14,FALSE)</f>
        <v>0</v>
      </c>
      <c r="AI1572" s="338">
        <f>HLOOKUP(AI35,'3.  Distribution Rates'!$C$122:$P$135,14,FALSE)</f>
        <v>0</v>
      </c>
      <c r="AJ1572" s="338">
        <f>HLOOKUP(AJ35,'3.  Distribution Rates'!$C$122:$P$135,14,FALSE)</f>
        <v>0</v>
      </c>
      <c r="AK1572" s="338">
        <f>HLOOKUP(AK35,'3.  Distribution Rates'!$C$122:$P$135,14,FALSE)</f>
        <v>0</v>
      </c>
      <c r="AL1572" s="338">
        <f>HLOOKUP(AL35,'3.  Distribution Rates'!$C$122:$P$135,14,FALSE)</f>
        <v>0</v>
      </c>
      <c r="AM1572" s="338">
        <f>HLOOKUP(AM35,'3.  Distribution Rates'!$C$122:$P$135,14,FALSE)</f>
        <v>0</v>
      </c>
      <c r="AN1572" s="338">
        <f>HLOOKUP(AN35,'3.  Distribution Rates'!$C$122:$P$135,14,FALSE)</f>
        <v>0</v>
      </c>
      <c r="AO1572" s="338">
        <f>HLOOKUP(AO35,'3.  Distribution Rates'!$C$122:$P$135,14,FALSE)</f>
        <v>0</v>
      </c>
      <c r="AP1572" s="338">
        <f>HLOOKUP(AP35,'3.  Distribution Rates'!$C$122:$P$135,14,FALSE)</f>
        <v>0</v>
      </c>
      <c r="AQ1572" s="338">
        <f>HLOOKUP(AQ35,'3.  Distribution Rates'!$C$122:$P$135,14,FALSE)</f>
        <v>0</v>
      </c>
      <c r="AR1572" s="338">
        <f>HLOOKUP(AR35,'3.  Distribution Rates'!$C$122:$P$135,14,FALSE)</f>
        <v>0</v>
      </c>
      <c r="AS1572" s="440"/>
    </row>
    <row r="1573" spans="2:45" ht="15.5">
      <c r="B1573" s="321" t="s">
        <v>748</v>
      </c>
      <c r="C1573" s="342"/>
      <c r="D1573" s="306"/>
      <c r="E1573" s="276"/>
      <c r="F1573" s="276"/>
      <c r="G1573" s="276"/>
      <c r="H1573" s="276"/>
      <c r="I1573" s="276"/>
      <c r="J1573" s="276"/>
      <c r="K1573" s="276"/>
      <c r="L1573" s="276"/>
      <c r="M1573" s="276"/>
      <c r="N1573" s="276"/>
      <c r="O1573" s="276"/>
      <c r="P1573" s="276"/>
      <c r="Q1573" s="276"/>
      <c r="R1573" s="288"/>
      <c r="S1573" s="276"/>
      <c r="T1573" s="276"/>
      <c r="U1573" s="276"/>
      <c r="V1573" s="306"/>
      <c r="W1573" s="306"/>
      <c r="X1573" s="306"/>
      <c r="Y1573" s="306"/>
      <c r="Z1573" s="276"/>
      <c r="AA1573" s="276"/>
      <c r="AB1573" s="276"/>
      <c r="AC1573" s="276"/>
      <c r="AD1573" s="276"/>
      <c r="AE1573" s="374">
        <f>'4.  2011-2014 LRAM'!AM145*AE1572</f>
        <v>0</v>
      </c>
      <c r="AF1573" s="374">
        <f>'4.  2011-2014 LRAM'!AN145*AF1572</f>
        <v>0</v>
      </c>
      <c r="AG1573" s="374">
        <f>'4.  2011-2014 LRAM'!AO145*AG1572</f>
        <v>0</v>
      </c>
      <c r="AH1573" s="374">
        <f>'4.  2011-2014 LRAM'!AP145*AH1572</f>
        <v>0</v>
      </c>
      <c r="AI1573" s="374">
        <f>'4.  2011-2014 LRAM'!AQ145*AI1572</f>
        <v>0</v>
      </c>
      <c r="AJ1573" s="374">
        <f>'4.  2011-2014 LRAM'!AR145*AJ1572</f>
        <v>0</v>
      </c>
      <c r="AK1573" s="374">
        <f>'4.  2011-2014 LRAM'!AS145*AK1572</f>
        <v>0</v>
      </c>
      <c r="AL1573" s="374">
        <f>'4.  2011-2014 LRAM'!AT145*AL1572</f>
        <v>0</v>
      </c>
      <c r="AM1573" s="374">
        <f>'4.  2011-2014 LRAM'!AU145*AM1572</f>
        <v>0</v>
      </c>
      <c r="AN1573" s="374">
        <f>'4.  2011-2014 LRAM'!AV145*AN1572</f>
        <v>0</v>
      </c>
      <c r="AO1573" s="374">
        <f>'4.  2011-2014 LRAM'!AW145*AO1572</f>
        <v>0</v>
      </c>
      <c r="AP1573" s="374">
        <f>'4.  2011-2014 LRAM'!AX145*AP1572</f>
        <v>0</v>
      </c>
      <c r="AQ1573" s="374">
        <f>'4.  2011-2014 LRAM'!AY145*AQ1572</f>
        <v>0</v>
      </c>
      <c r="AR1573" s="374">
        <f>'4.  2011-2014 LRAM'!AZ145*AR1572</f>
        <v>0</v>
      </c>
      <c r="AS1573" s="615">
        <f>SUM(AE1573:AR1573)</f>
        <v>0</v>
      </c>
    </row>
    <row r="1574" spans="2:45" ht="15.5">
      <c r="B1574" s="321" t="s">
        <v>749</v>
      </c>
      <c r="C1574" s="342"/>
      <c r="D1574" s="306"/>
      <c r="E1574" s="276"/>
      <c r="F1574" s="276"/>
      <c r="G1574" s="276"/>
      <c r="H1574" s="276"/>
      <c r="I1574" s="276"/>
      <c r="J1574" s="276"/>
      <c r="K1574" s="276"/>
      <c r="L1574" s="276"/>
      <c r="M1574" s="276"/>
      <c r="N1574" s="276"/>
      <c r="O1574" s="276"/>
      <c r="P1574" s="276"/>
      <c r="Q1574" s="276"/>
      <c r="R1574" s="288"/>
      <c r="S1574" s="276"/>
      <c r="T1574" s="276"/>
      <c r="U1574" s="276"/>
      <c r="V1574" s="306"/>
      <c r="W1574" s="306"/>
      <c r="X1574" s="306"/>
      <c r="Y1574" s="306"/>
      <c r="Z1574" s="276"/>
      <c r="AA1574" s="276"/>
      <c r="AB1574" s="276"/>
      <c r="AC1574" s="276"/>
      <c r="AD1574" s="276"/>
      <c r="AE1574" s="374">
        <f>'4.  2011-2014 LRAM'!AM284*AE1572</f>
        <v>0</v>
      </c>
      <c r="AF1574" s="374">
        <f>'4.  2011-2014 LRAM'!AN284*AF1572</f>
        <v>0</v>
      </c>
      <c r="AG1574" s="374">
        <f>'4.  2011-2014 LRAM'!AO284*AG1572</f>
        <v>0</v>
      </c>
      <c r="AH1574" s="374">
        <f>'4.  2011-2014 LRAM'!AP284*AH1572</f>
        <v>0</v>
      </c>
      <c r="AI1574" s="374">
        <f>'4.  2011-2014 LRAM'!AQ284*AI1572</f>
        <v>0</v>
      </c>
      <c r="AJ1574" s="374">
        <f>'4.  2011-2014 LRAM'!AR284*AJ1572</f>
        <v>0</v>
      </c>
      <c r="AK1574" s="374">
        <f>'4.  2011-2014 LRAM'!AS284*AK1572</f>
        <v>0</v>
      </c>
      <c r="AL1574" s="374">
        <f>'4.  2011-2014 LRAM'!AT284*AL1572</f>
        <v>0</v>
      </c>
      <c r="AM1574" s="374">
        <f>'4.  2011-2014 LRAM'!AU284*AM1572</f>
        <v>0</v>
      </c>
      <c r="AN1574" s="374">
        <f>'4.  2011-2014 LRAM'!AV284*AN1572</f>
        <v>0</v>
      </c>
      <c r="AO1574" s="374">
        <f>'4.  2011-2014 LRAM'!AW284*AO1572</f>
        <v>0</v>
      </c>
      <c r="AP1574" s="374">
        <f>'4.  2011-2014 LRAM'!AX284*AP1572</f>
        <v>0</v>
      </c>
      <c r="AQ1574" s="374">
        <f>'4.  2011-2014 LRAM'!AY284*AQ1572</f>
        <v>0</v>
      </c>
      <c r="AR1574" s="374">
        <f>'4.  2011-2014 LRAM'!AZ284*AR1572</f>
        <v>0</v>
      </c>
      <c r="AS1574" s="615">
        <f t="shared" ref="AS1574:AS1583" si="3614">SUM(AE1574:AR1574)</f>
        <v>0</v>
      </c>
    </row>
    <row r="1575" spans="2:45" ht="15.5">
      <c r="B1575" s="321" t="s">
        <v>750</v>
      </c>
      <c r="C1575" s="342"/>
      <c r="D1575" s="306"/>
      <c r="E1575" s="276"/>
      <c r="F1575" s="276"/>
      <c r="G1575" s="276"/>
      <c r="H1575" s="276"/>
      <c r="I1575" s="276"/>
      <c r="J1575" s="276"/>
      <c r="K1575" s="276"/>
      <c r="L1575" s="276"/>
      <c r="M1575" s="276"/>
      <c r="N1575" s="276"/>
      <c r="O1575" s="276"/>
      <c r="P1575" s="276"/>
      <c r="Q1575" s="276"/>
      <c r="R1575" s="288"/>
      <c r="S1575" s="276"/>
      <c r="T1575" s="276"/>
      <c r="U1575" s="276"/>
      <c r="V1575" s="306"/>
      <c r="W1575" s="306"/>
      <c r="X1575" s="306"/>
      <c r="Y1575" s="306"/>
      <c r="Z1575" s="276"/>
      <c r="AA1575" s="276"/>
      <c r="AB1575" s="276"/>
      <c r="AC1575" s="276"/>
      <c r="AD1575" s="276"/>
      <c r="AE1575" s="374">
        <f>'4.  2011-2014 LRAM'!AM420*AE1572</f>
        <v>0</v>
      </c>
      <c r="AF1575" s="374">
        <f>'4.  2011-2014 LRAM'!AN420*AF1572</f>
        <v>0</v>
      </c>
      <c r="AG1575" s="374">
        <f>'4.  2011-2014 LRAM'!AO420*AG1572</f>
        <v>0</v>
      </c>
      <c r="AH1575" s="374">
        <f>'4.  2011-2014 LRAM'!AP420*AH1572</f>
        <v>0</v>
      </c>
      <c r="AI1575" s="374">
        <f>'4.  2011-2014 LRAM'!AQ420*AI1572</f>
        <v>0</v>
      </c>
      <c r="AJ1575" s="374">
        <f>'4.  2011-2014 LRAM'!AR420*AJ1572</f>
        <v>0</v>
      </c>
      <c r="AK1575" s="374">
        <f>'4.  2011-2014 LRAM'!AS420*AK1572</f>
        <v>0</v>
      </c>
      <c r="AL1575" s="374">
        <f>'4.  2011-2014 LRAM'!AT420*AL1572</f>
        <v>0</v>
      </c>
      <c r="AM1575" s="374">
        <f>'4.  2011-2014 LRAM'!AU420*AM1572</f>
        <v>0</v>
      </c>
      <c r="AN1575" s="374">
        <f>'4.  2011-2014 LRAM'!AV420*AN1572</f>
        <v>0</v>
      </c>
      <c r="AO1575" s="374">
        <f>'4.  2011-2014 LRAM'!AW420*AO1572</f>
        <v>0</v>
      </c>
      <c r="AP1575" s="374">
        <f>'4.  2011-2014 LRAM'!AX420*AP1572</f>
        <v>0</v>
      </c>
      <c r="AQ1575" s="374">
        <f>'4.  2011-2014 LRAM'!AY420*AQ1572</f>
        <v>0</v>
      </c>
      <c r="AR1575" s="374">
        <f>'4.  2011-2014 LRAM'!AZ420*AR1572</f>
        <v>0</v>
      </c>
      <c r="AS1575" s="615">
        <f>SUM(AE1575:AR1575)</f>
        <v>0</v>
      </c>
    </row>
    <row r="1576" spans="2:45" ht="15.5">
      <c r="B1576" s="321" t="s">
        <v>751</v>
      </c>
      <c r="C1576" s="342"/>
      <c r="D1576" s="306"/>
      <c r="E1576" s="276"/>
      <c r="F1576" s="276"/>
      <c r="G1576" s="276"/>
      <c r="H1576" s="276"/>
      <c r="I1576" s="276"/>
      <c r="J1576" s="276"/>
      <c r="K1576" s="276"/>
      <c r="L1576" s="276"/>
      <c r="M1576" s="276"/>
      <c r="N1576" s="276"/>
      <c r="O1576" s="276"/>
      <c r="P1576" s="276"/>
      <c r="Q1576" s="276"/>
      <c r="R1576" s="288"/>
      <c r="S1576" s="276"/>
      <c r="T1576" s="276"/>
      <c r="U1576" s="276"/>
      <c r="V1576" s="306"/>
      <c r="W1576" s="306"/>
      <c r="X1576" s="306"/>
      <c r="Y1576" s="306"/>
      <c r="Z1576" s="276"/>
      <c r="AA1576" s="276"/>
      <c r="AB1576" s="276"/>
      <c r="AC1576" s="276"/>
      <c r="AD1576" s="276"/>
      <c r="AE1576" s="374">
        <f>'4.  2011-2014 LRAM'!AM557*AE1572</f>
        <v>0</v>
      </c>
      <c r="AF1576" s="374">
        <f>'4.  2011-2014 LRAM'!AN557*AF1572</f>
        <v>0</v>
      </c>
      <c r="AG1576" s="374">
        <f>'4.  2011-2014 LRAM'!AO557*AG1572</f>
        <v>0</v>
      </c>
      <c r="AH1576" s="374">
        <f>'4.  2011-2014 LRAM'!AP557*AH1572</f>
        <v>0</v>
      </c>
      <c r="AI1576" s="374">
        <f>'4.  2011-2014 LRAM'!AQ557*AI1572</f>
        <v>0</v>
      </c>
      <c r="AJ1576" s="374">
        <f>'4.  2011-2014 LRAM'!AR557*AJ1572</f>
        <v>0</v>
      </c>
      <c r="AK1576" s="374">
        <f>'4.  2011-2014 LRAM'!AS557*AK1572</f>
        <v>0</v>
      </c>
      <c r="AL1576" s="374">
        <f>'4.  2011-2014 LRAM'!AT557*AL1572</f>
        <v>0</v>
      </c>
      <c r="AM1576" s="374">
        <f>'4.  2011-2014 LRAM'!AU557*AM1572</f>
        <v>0</v>
      </c>
      <c r="AN1576" s="374">
        <f>'4.  2011-2014 LRAM'!AV557*AN1572</f>
        <v>0</v>
      </c>
      <c r="AO1576" s="374">
        <f>'4.  2011-2014 LRAM'!AW557*AO1572</f>
        <v>0</v>
      </c>
      <c r="AP1576" s="374">
        <f>'4.  2011-2014 LRAM'!AX557*AP1572</f>
        <v>0</v>
      </c>
      <c r="AQ1576" s="374">
        <f>'4.  2011-2014 LRAM'!AY557*AQ1572</f>
        <v>0</v>
      </c>
      <c r="AR1576" s="374">
        <f>'4.  2011-2014 LRAM'!AZ557*AR1572</f>
        <v>0</v>
      </c>
      <c r="AS1576" s="615">
        <f>SUM(AE1576:AR1576)</f>
        <v>0</v>
      </c>
    </row>
    <row r="1577" spans="2:45" ht="15.5">
      <c r="B1577" s="321" t="s">
        <v>752</v>
      </c>
      <c r="C1577" s="342"/>
      <c r="D1577" s="306"/>
      <c r="E1577" s="276"/>
      <c r="F1577" s="276"/>
      <c r="G1577" s="276"/>
      <c r="H1577" s="276"/>
      <c r="I1577" s="276"/>
      <c r="J1577" s="276"/>
      <c r="K1577" s="276"/>
      <c r="L1577" s="276"/>
      <c r="M1577" s="276"/>
      <c r="N1577" s="276"/>
      <c r="O1577" s="276"/>
      <c r="P1577" s="276"/>
      <c r="Q1577" s="276"/>
      <c r="R1577" s="288"/>
      <c r="S1577" s="276"/>
      <c r="T1577" s="276"/>
      <c r="U1577" s="276"/>
      <c r="V1577" s="306"/>
      <c r="W1577" s="306"/>
      <c r="X1577" s="306"/>
      <c r="Y1577" s="306"/>
      <c r="Z1577" s="276"/>
      <c r="AA1577" s="276"/>
      <c r="AB1577" s="276"/>
      <c r="AC1577" s="276"/>
      <c r="AD1577" s="276"/>
      <c r="AE1577" s="374">
        <f t="shared" ref="AE1577:AR1577" si="3615">AE215*AE1572</f>
        <v>0</v>
      </c>
      <c r="AF1577" s="374">
        <f t="shared" si="3615"/>
        <v>0</v>
      </c>
      <c r="AG1577" s="374">
        <f t="shared" si="3615"/>
        <v>0</v>
      </c>
      <c r="AH1577" s="374">
        <f t="shared" si="3615"/>
        <v>0</v>
      </c>
      <c r="AI1577" s="374">
        <f t="shared" si="3615"/>
        <v>0</v>
      </c>
      <c r="AJ1577" s="374">
        <f t="shared" si="3615"/>
        <v>0</v>
      </c>
      <c r="AK1577" s="374">
        <f t="shared" si="3615"/>
        <v>0</v>
      </c>
      <c r="AL1577" s="374">
        <f t="shared" si="3615"/>
        <v>0</v>
      </c>
      <c r="AM1577" s="374">
        <f t="shared" si="3615"/>
        <v>0</v>
      </c>
      <c r="AN1577" s="374">
        <f t="shared" si="3615"/>
        <v>0</v>
      </c>
      <c r="AO1577" s="374">
        <f t="shared" si="3615"/>
        <v>0</v>
      </c>
      <c r="AP1577" s="374">
        <f t="shared" si="3615"/>
        <v>0</v>
      </c>
      <c r="AQ1577" s="374">
        <f t="shared" si="3615"/>
        <v>0</v>
      </c>
      <c r="AR1577" s="374">
        <f t="shared" si="3615"/>
        <v>0</v>
      </c>
      <c r="AS1577" s="615">
        <f t="shared" ref="AS1577" si="3616">SUM(AE1577:AR1577)</f>
        <v>0</v>
      </c>
    </row>
    <row r="1578" spans="2:45" ht="15.5">
      <c r="B1578" s="321" t="s">
        <v>753</v>
      </c>
      <c r="C1578" s="342"/>
      <c r="D1578" s="306"/>
      <c r="E1578" s="276"/>
      <c r="F1578" s="276"/>
      <c r="G1578" s="276"/>
      <c r="H1578" s="276"/>
      <c r="I1578" s="276"/>
      <c r="J1578" s="276"/>
      <c r="K1578" s="276"/>
      <c r="L1578" s="276"/>
      <c r="M1578" s="276"/>
      <c r="N1578" s="276"/>
      <c r="O1578" s="276"/>
      <c r="P1578" s="276"/>
      <c r="Q1578" s="276"/>
      <c r="R1578" s="288"/>
      <c r="S1578" s="276"/>
      <c r="T1578" s="276"/>
      <c r="U1578" s="276"/>
      <c r="V1578" s="306"/>
      <c r="W1578" s="306"/>
      <c r="X1578" s="306"/>
      <c r="Y1578" s="306"/>
      <c r="Z1578" s="276"/>
      <c r="AA1578" s="276"/>
      <c r="AB1578" s="276"/>
      <c r="AC1578" s="276"/>
      <c r="AD1578" s="276"/>
      <c r="AE1578" s="374">
        <f t="shared" ref="AE1578:AR1578" si="3617">AE411*AE1572</f>
        <v>0</v>
      </c>
      <c r="AF1578" s="374">
        <f t="shared" si="3617"/>
        <v>0</v>
      </c>
      <c r="AG1578" s="374">
        <f t="shared" si="3617"/>
        <v>0</v>
      </c>
      <c r="AH1578" s="374">
        <f t="shared" si="3617"/>
        <v>0</v>
      </c>
      <c r="AI1578" s="374">
        <f t="shared" si="3617"/>
        <v>0</v>
      </c>
      <c r="AJ1578" s="374">
        <f t="shared" si="3617"/>
        <v>0</v>
      </c>
      <c r="AK1578" s="374">
        <f t="shared" si="3617"/>
        <v>0</v>
      </c>
      <c r="AL1578" s="374">
        <f t="shared" si="3617"/>
        <v>0</v>
      </c>
      <c r="AM1578" s="374">
        <f t="shared" si="3617"/>
        <v>0</v>
      </c>
      <c r="AN1578" s="374">
        <f t="shared" si="3617"/>
        <v>0</v>
      </c>
      <c r="AO1578" s="374">
        <f t="shared" si="3617"/>
        <v>0</v>
      </c>
      <c r="AP1578" s="374">
        <f t="shared" si="3617"/>
        <v>0</v>
      </c>
      <c r="AQ1578" s="374">
        <f t="shared" si="3617"/>
        <v>0</v>
      </c>
      <c r="AR1578" s="374">
        <f t="shared" si="3617"/>
        <v>0</v>
      </c>
      <c r="AS1578" s="615">
        <f t="shared" si="3614"/>
        <v>0</v>
      </c>
    </row>
    <row r="1579" spans="2:45" ht="15.5">
      <c r="B1579" s="321" t="s">
        <v>754</v>
      </c>
      <c r="C1579" s="342"/>
      <c r="D1579" s="306"/>
      <c r="E1579" s="276"/>
      <c r="F1579" s="276"/>
      <c r="G1579" s="276"/>
      <c r="H1579" s="276"/>
      <c r="I1579" s="276"/>
      <c r="J1579" s="276"/>
      <c r="K1579" s="276"/>
      <c r="L1579" s="276"/>
      <c r="M1579" s="276"/>
      <c r="N1579" s="276"/>
      <c r="O1579" s="276"/>
      <c r="P1579" s="276"/>
      <c r="Q1579" s="276"/>
      <c r="R1579" s="288"/>
      <c r="S1579" s="276"/>
      <c r="T1579" s="276"/>
      <c r="U1579" s="276"/>
      <c r="V1579" s="306"/>
      <c r="W1579" s="306"/>
      <c r="X1579" s="306"/>
      <c r="Y1579" s="306"/>
      <c r="Z1579" s="276"/>
      <c r="AA1579" s="276"/>
      <c r="AB1579" s="276"/>
      <c r="AC1579" s="276"/>
      <c r="AD1579" s="276"/>
      <c r="AE1579" s="374">
        <f>AE614*AE1572</f>
        <v>0</v>
      </c>
      <c r="AF1579" s="374">
        <f t="shared" ref="AF1579:AR1579" si="3618">AF614*AF1572</f>
        <v>0</v>
      </c>
      <c r="AG1579" s="374">
        <f t="shared" si="3618"/>
        <v>0</v>
      </c>
      <c r="AH1579" s="374">
        <f t="shared" si="3618"/>
        <v>0</v>
      </c>
      <c r="AI1579" s="374">
        <f t="shared" si="3618"/>
        <v>0</v>
      </c>
      <c r="AJ1579" s="374">
        <f t="shared" si="3618"/>
        <v>0</v>
      </c>
      <c r="AK1579" s="374">
        <f t="shared" si="3618"/>
        <v>0</v>
      </c>
      <c r="AL1579" s="374">
        <f t="shared" si="3618"/>
        <v>0</v>
      </c>
      <c r="AM1579" s="374">
        <f t="shared" si="3618"/>
        <v>0</v>
      </c>
      <c r="AN1579" s="374">
        <f t="shared" si="3618"/>
        <v>0</v>
      </c>
      <c r="AO1579" s="374">
        <f t="shared" si="3618"/>
        <v>0</v>
      </c>
      <c r="AP1579" s="374">
        <f t="shared" si="3618"/>
        <v>0</v>
      </c>
      <c r="AQ1579" s="374">
        <f t="shared" si="3618"/>
        <v>0</v>
      </c>
      <c r="AR1579" s="374">
        <f t="shared" si="3618"/>
        <v>0</v>
      </c>
      <c r="AS1579" s="615">
        <f t="shared" si="3614"/>
        <v>0</v>
      </c>
    </row>
    <row r="1580" spans="2:45" ht="15.5">
      <c r="B1580" s="321" t="s">
        <v>755</v>
      </c>
      <c r="C1580" s="342"/>
      <c r="D1580" s="306"/>
      <c r="E1580" s="276"/>
      <c r="F1580" s="276"/>
      <c r="G1580" s="276"/>
      <c r="H1580" s="276"/>
      <c r="I1580" s="276"/>
      <c r="J1580" s="276"/>
      <c r="K1580" s="276"/>
      <c r="L1580" s="276"/>
      <c r="M1580" s="276"/>
      <c r="N1580" s="276"/>
      <c r="O1580" s="276"/>
      <c r="P1580" s="276"/>
      <c r="Q1580" s="276"/>
      <c r="R1580" s="288"/>
      <c r="S1580" s="276"/>
      <c r="T1580" s="276"/>
      <c r="U1580" s="276"/>
      <c r="V1580" s="306"/>
      <c r="W1580" s="306"/>
      <c r="X1580" s="306"/>
      <c r="Y1580" s="306"/>
      <c r="Z1580" s="276"/>
      <c r="AA1580" s="276"/>
      <c r="AB1580" s="276"/>
      <c r="AC1580" s="276"/>
      <c r="AD1580" s="276"/>
      <c r="AE1580" s="374">
        <f>AE808*AE1572</f>
        <v>0</v>
      </c>
      <c r="AF1580" s="374">
        <f t="shared" ref="AF1580:AR1580" si="3619">AF808*AF1572</f>
        <v>0</v>
      </c>
      <c r="AG1580" s="374">
        <f t="shared" si="3619"/>
        <v>0</v>
      </c>
      <c r="AH1580" s="374">
        <f t="shared" si="3619"/>
        <v>0</v>
      </c>
      <c r="AI1580" s="374">
        <f t="shared" si="3619"/>
        <v>0</v>
      </c>
      <c r="AJ1580" s="374">
        <f t="shared" si="3619"/>
        <v>0</v>
      </c>
      <c r="AK1580" s="374">
        <f t="shared" si="3619"/>
        <v>0</v>
      </c>
      <c r="AL1580" s="374">
        <f t="shared" si="3619"/>
        <v>0</v>
      </c>
      <c r="AM1580" s="374">
        <f t="shared" si="3619"/>
        <v>0</v>
      </c>
      <c r="AN1580" s="374">
        <f t="shared" si="3619"/>
        <v>0</v>
      </c>
      <c r="AO1580" s="374">
        <f t="shared" si="3619"/>
        <v>0</v>
      </c>
      <c r="AP1580" s="374">
        <f t="shared" si="3619"/>
        <v>0</v>
      </c>
      <c r="AQ1580" s="374">
        <f t="shared" si="3619"/>
        <v>0</v>
      </c>
      <c r="AR1580" s="374">
        <f t="shared" si="3619"/>
        <v>0</v>
      </c>
      <c r="AS1580" s="615">
        <f>SUM(AE1580:AR1580)</f>
        <v>0</v>
      </c>
    </row>
    <row r="1581" spans="2:45" ht="15.5">
      <c r="B1581" s="321" t="s">
        <v>756</v>
      </c>
      <c r="C1581" s="342"/>
      <c r="D1581" s="306"/>
      <c r="E1581" s="276"/>
      <c r="F1581" s="276"/>
      <c r="G1581" s="276"/>
      <c r="H1581" s="276"/>
      <c r="I1581" s="276"/>
      <c r="J1581" s="276"/>
      <c r="K1581" s="276"/>
      <c r="L1581" s="276"/>
      <c r="M1581" s="276"/>
      <c r="N1581" s="276"/>
      <c r="O1581" s="276"/>
      <c r="P1581" s="276"/>
      <c r="Q1581" s="276"/>
      <c r="R1581" s="288"/>
      <c r="S1581" s="276"/>
      <c r="T1581" s="276"/>
      <c r="U1581" s="276"/>
      <c r="V1581" s="306"/>
      <c r="W1581" s="306"/>
      <c r="X1581" s="306"/>
      <c r="Y1581" s="306"/>
      <c r="Z1581" s="276"/>
      <c r="AA1581" s="276"/>
      <c r="AB1581" s="276"/>
      <c r="AC1581" s="276"/>
      <c r="AD1581" s="276"/>
      <c r="AE1581" s="374">
        <f>AE1004*AE1572</f>
        <v>0</v>
      </c>
      <c r="AF1581" s="374">
        <f t="shared" ref="AF1581:AR1581" si="3620">AF1004*AF1572</f>
        <v>0</v>
      </c>
      <c r="AG1581" s="374">
        <f t="shared" si="3620"/>
        <v>0</v>
      </c>
      <c r="AH1581" s="374">
        <f t="shared" si="3620"/>
        <v>0</v>
      </c>
      <c r="AI1581" s="374">
        <f t="shared" si="3620"/>
        <v>0</v>
      </c>
      <c r="AJ1581" s="374">
        <f t="shared" si="3620"/>
        <v>0</v>
      </c>
      <c r="AK1581" s="374">
        <f t="shared" si="3620"/>
        <v>0</v>
      </c>
      <c r="AL1581" s="374">
        <f t="shared" si="3620"/>
        <v>0</v>
      </c>
      <c r="AM1581" s="374">
        <f t="shared" si="3620"/>
        <v>0</v>
      </c>
      <c r="AN1581" s="374">
        <f t="shared" si="3620"/>
        <v>0</v>
      </c>
      <c r="AO1581" s="374">
        <f t="shared" si="3620"/>
        <v>0</v>
      </c>
      <c r="AP1581" s="374">
        <f t="shared" si="3620"/>
        <v>0</v>
      </c>
      <c r="AQ1581" s="374">
        <f t="shared" si="3620"/>
        <v>0</v>
      </c>
      <c r="AR1581" s="374">
        <f t="shared" si="3620"/>
        <v>0</v>
      </c>
      <c r="AS1581" s="615">
        <f t="shared" si="3614"/>
        <v>0</v>
      </c>
    </row>
    <row r="1582" spans="2:45" ht="15.5">
      <c r="B1582" s="321" t="s">
        <v>761</v>
      </c>
      <c r="C1582" s="342"/>
      <c r="D1582" s="306"/>
      <c r="E1582" s="276"/>
      <c r="F1582" s="276"/>
      <c r="G1582" s="276"/>
      <c r="H1582" s="276"/>
      <c r="I1582" s="276"/>
      <c r="J1582" s="276"/>
      <c r="K1582" s="276"/>
      <c r="L1582" s="276"/>
      <c r="M1582" s="276"/>
      <c r="N1582" s="276"/>
      <c r="O1582" s="276"/>
      <c r="P1582" s="276"/>
      <c r="Q1582" s="276"/>
      <c r="R1582" s="288"/>
      <c r="S1582" s="276"/>
      <c r="T1582" s="276"/>
      <c r="U1582" s="276"/>
      <c r="V1582" s="306"/>
      <c r="W1582" s="306"/>
      <c r="X1582" s="306"/>
      <c r="Y1582" s="306"/>
      <c r="Z1582" s="276"/>
      <c r="AA1582" s="276"/>
      <c r="AB1582" s="276"/>
      <c r="AC1582" s="276"/>
      <c r="AD1582" s="276"/>
      <c r="AE1582" s="374">
        <f>AE1199*AE1572</f>
        <v>0</v>
      </c>
      <c r="AF1582" s="374">
        <f>AF1199*AF1572</f>
        <v>0</v>
      </c>
      <c r="AG1582" s="374">
        <f>AG1199*AG1572</f>
        <v>0</v>
      </c>
      <c r="AH1582" s="374">
        <f>AH1199*AH1572</f>
        <v>0</v>
      </c>
      <c r="AI1582" s="374">
        <f t="shared" ref="AI1582:AR1582" si="3621">AI1199*AI1573</f>
        <v>0</v>
      </c>
      <c r="AJ1582" s="374">
        <f t="shared" si="3621"/>
        <v>0</v>
      </c>
      <c r="AK1582" s="374">
        <f t="shared" si="3621"/>
        <v>0</v>
      </c>
      <c r="AL1582" s="374">
        <f t="shared" si="3621"/>
        <v>0</v>
      </c>
      <c r="AM1582" s="374">
        <f t="shared" si="3621"/>
        <v>0</v>
      </c>
      <c r="AN1582" s="374">
        <f t="shared" si="3621"/>
        <v>0</v>
      </c>
      <c r="AO1582" s="374">
        <f t="shared" si="3621"/>
        <v>0</v>
      </c>
      <c r="AP1582" s="374">
        <f t="shared" si="3621"/>
        <v>0</v>
      </c>
      <c r="AQ1582" s="374">
        <f t="shared" si="3621"/>
        <v>0</v>
      </c>
      <c r="AR1582" s="374">
        <f t="shared" si="3621"/>
        <v>0</v>
      </c>
      <c r="AS1582" s="615">
        <f t="shared" si="3614"/>
        <v>0</v>
      </c>
    </row>
    <row r="1583" spans="2:45" ht="15.5">
      <c r="B1583" s="321" t="s">
        <v>762</v>
      </c>
      <c r="C1583" s="342"/>
      <c r="D1583" s="306"/>
      <c r="E1583" s="276"/>
      <c r="F1583" s="276"/>
      <c r="G1583" s="276"/>
      <c r="H1583" s="276"/>
      <c r="I1583" s="276"/>
      <c r="J1583" s="276"/>
      <c r="K1583" s="276"/>
      <c r="L1583" s="276"/>
      <c r="M1583" s="276"/>
      <c r="N1583" s="276"/>
      <c r="O1583" s="276"/>
      <c r="P1583" s="276"/>
      <c r="Q1583" s="276"/>
      <c r="R1583" s="288"/>
      <c r="S1583" s="276"/>
      <c r="T1583" s="276"/>
      <c r="U1583" s="276"/>
      <c r="V1583" s="306"/>
      <c r="W1583" s="306"/>
      <c r="X1583" s="306"/>
      <c r="Y1583" s="306"/>
      <c r="Z1583" s="276"/>
      <c r="AA1583" s="276"/>
      <c r="AB1583" s="276"/>
      <c r="AC1583" s="276"/>
      <c r="AD1583" s="276"/>
      <c r="AE1583" s="374">
        <f>AE1572*AE1394</f>
        <v>0</v>
      </c>
      <c r="AF1583" s="374">
        <f t="shared" ref="AF1583:AR1583" si="3622">AF1572*AF1394</f>
        <v>0</v>
      </c>
      <c r="AG1583" s="374">
        <f t="shared" si="3622"/>
        <v>0</v>
      </c>
      <c r="AH1583" s="374">
        <f t="shared" si="3622"/>
        <v>0</v>
      </c>
      <c r="AI1583" s="374">
        <f t="shared" si="3622"/>
        <v>0</v>
      </c>
      <c r="AJ1583" s="374">
        <f t="shared" si="3622"/>
        <v>0</v>
      </c>
      <c r="AK1583" s="374">
        <f t="shared" si="3622"/>
        <v>0</v>
      </c>
      <c r="AL1583" s="374">
        <f t="shared" si="3622"/>
        <v>0</v>
      </c>
      <c r="AM1583" s="374">
        <f t="shared" si="3622"/>
        <v>0</v>
      </c>
      <c r="AN1583" s="374">
        <f t="shared" si="3622"/>
        <v>0</v>
      </c>
      <c r="AO1583" s="374">
        <f t="shared" si="3622"/>
        <v>0</v>
      </c>
      <c r="AP1583" s="374">
        <f t="shared" si="3622"/>
        <v>0</v>
      </c>
      <c r="AQ1583" s="374">
        <f t="shared" si="3622"/>
        <v>0</v>
      </c>
      <c r="AR1583" s="374">
        <f t="shared" si="3622"/>
        <v>0</v>
      </c>
      <c r="AS1583" s="615">
        <f t="shared" si="3614"/>
        <v>0</v>
      </c>
    </row>
    <row r="1584" spans="2:45" ht="15.5">
      <c r="B1584" s="321" t="s">
        <v>757</v>
      </c>
      <c r="C1584" s="342"/>
      <c r="D1584" s="306"/>
      <c r="E1584" s="276"/>
      <c r="F1584" s="276"/>
      <c r="G1584" s="276"/>
      <c r="H1584" s="276"/>
      <c r="I1584" s="276"/>
      <c r="J1584" s="276"/>
      <c r="K1584" s="276"/>
      <c r="L1584" s="276"/>
      <c r="M1584" s="276"/>
      <c r="N1584" s="276"/>
      <c r="O1584" s="276"/>
      <c r="P1584" s="276"/>
      <c r="Q1584" s="276"/>
      <c r="R1584" s="288"/>
      <c r="S1584" s="276"/>
      <c r="T1584" s="276"/>
      <c r="U1584" s="276"/>
      <c r="V1584" s="306"/>
      <c r="W1584" s="306"/>
      <c r="X1584" s="306"/>
      <c r="Y1584" s="306"/>
      <c r="Z1584" s="276"/>
      <c r="AA1584" s="276"/>
      <c r="AB1584" s="276"/>
      <c r="AC1584" s="276"/>
      <c r="AD1584" s="276"/>
      <c r="AE1584" s="374">
        <f>AE1569*AE1572</f>
        <v>0</v>
      </c>
      <c r="AF1584" s="374">
        <f t="shared" ref="AF1584:AR1584" si="3623">AF1569*AF1572</f>
        <v>0</v>
      </c>
      <c r="AG1584" s="374">
        <f t="shared" si="3623"/>
        <v>0</v>
      </c>
      <c r="AH1584" s="374">
        <f t="shared" si="3623"/>
        <v>0</v>
      </c>
      <c r="AI1584" s="374">
        <f t="shared" si="3623"/>
        <v>0</v>
      </c>
      <c r="AJ1584" s="374">
        <f t="shared" si="3623"/>
        <v>0</v>
      </c>
      <c r="AK1584" s="374">
        <f t="shared" si="3623"/>
        <v>0</v>
      </c>
      <c r="AL1584" s="374">
        <f t="shared" si="3623"/>
        <v>0</v>
      </c>
      <c r="AM1584" s="374">
        <f t="shared" si="3623"/>
        <v>0</v>
      </c>
      <c r="AN1584" s="374">
        <f t="shared" si="3623"/>
        <v>0</v>
      </c>
      <c r="AO1584" s="374">
        <f t="shared" si="3623"/>
        <v>0</v>
      </c>
      <c r="AP1584" s="374">
        <f t="shared" si="3623"/>
        <v>0</v>
      </c>
      <c r="AQ1584" s="374">
        <f t="shared" si="3623"/>
        <v>0</v>
      </c>
      <c r="AR1584" s="374">
        <f t="shared" si="3623"/>
        <v>0</v>
      </c>
      <c r="AS1584" s="615">
        <f>SUM(AE1584:AR1584)</f>
        <v>0</v>
      </c>
    </row>
    <row r="1585" spans="2:45" ht="15.5">
      <c r="B1585" s="346" t="s">
        <v>758</v>
      </c>
      <c r="C1585" s="342"/>
      <c r="D1585" s="333"/>
      <c r="E1585" s="331"/>
      <c r="F1585" s="331"/>
      <c r="G1585" s="331"/>
      <c r="H1585" s="331"/>
      <c r="I1585" s="331"/>
      <c r="J1585" s="331"/>
      <c r="K1585" s="331"/>
      <c r="L1585" s="331"/>
      <c r="M1585" s="331"/>
      <c r="N1585" s="331"/>
      <c r="O1585" s="331"/>
      <c r="P1585" s="331"/>
      <c r="Q1585" s="331"/>
      <c r="R1585" s="297"/>
      <c r="S1585" s="331"/>
      <c r="T1585" s="331"/>
      <c r="U1585" s="331"/>
      <c r="V1585" s="333"/>
      <c r="W1585" s="333"/>
      <c r="X1585" s="333"/>
      <c r="Y1585" s="333"/>
      <c r="Z1585" s="331"/>
      <c r="AA1585" s="331"/>
      <c r="AB1585" s="331"/>
      <c r="AC1585" s="331"/>
      <c r="AD1585" s="331"/>
      <c r="AE1585" s="343">
        <f>SUM(AE1573:AE1584)</f>
        <v>0</v>
      </c>
      <c r="AF1585" s="343">
        <f t="shared" ref="AF1585:AR1585" si="3624">SUM(AF1573:AF1584)</f>
        <v>0</v>
      </c>
      <c r="AG1585" s="343">
        <f t="shared" si="3624"/>
        <v>0</v>
      </c>
      <c r="AH1585" s="343">
        <f t="shared" si="3624"/>
        <v>0</v>
      </c>
      <c r="AI1585" s="343">
        <f t="shared" si="3624"/>
        <v>0</v>
      </c>
      <c r="AJ1585" s="343">
        <f t="shared" si="3624"/>
        <v>0</v>
      </c>
      <c r="AK1585" s="343">
        <f t="shared" si="3624"/>
        <v>0</v>
      </c>
      <c r="AL1585" s="343">
        <f t="shared" si="3624"/>
        <v>0</v>
      </c>
      <c r="AM1585" s="343">
        <f t="shared" si="3624"/>
        <v>0</v>
      </c>
      <c r="AN1585" s="343">
        <f t="shared" si="3624"/>
        <v>0</v>
      </c>
      <c r="AO1585" s="343">
        <f t="shared" si="3624"/>
        <v>0</v>
      </c>
      <c r="AP1585" s="343">
        <f t="shared" si="3624"/>
        <v>0</v>
      </c>
      <c r="AQ1585" s="343">
        <f t="shared" si="3624"/>
        <v>0</v>
      </c>
      <c r="AR1585" s="343">
        <f t="shared" si="3624"/>
        <v>0</v>
      </c>
      <c r="AS1585" s="785">
        <f>SUM(AS1573:AS1584)</f>
        <v>0</v>
      </c>
    </row>
    <row r="1586" spans="2:45" ht="15.5">
      <c r="B1586" s="346" t="s">
        <v>759</v>
      </c>
      <c r="C1586" s="342"/>
      <c r="D1586" s="347"/>
      <c r="E1586" s="331"/>
      <c r="F1586" s="331"/>
      <c r="G1586" s="331"/>
      <c r="H1586" s="331"/>
      <c r="I1586" s="331"/>
      <c r="J1586" s="331"/>
      <c r="K1586" s="331"/>
      <c r="L1586" s="331"/>
      <c r="M1586" s="331"/>
      <c r="N1586" s="331"/>
      <c r="O1586" s="331"/>
      <c r="P1586" s="331"/>
      <c r="Q1586" s="331"/>
      <c r="R1586" s="297"/>
      <c r="S1586" s="331"/>
      <c r="T1586" s="331"/>
      <c r="U1586" s="331"/>
      <c r="V1586" s="333"/>
      <c r="W1586" s="333"/>
      <c r="X1586" s="333"/>
      <c r="Y1586" s="333"/>
      <c r="Z1586" s="331"/>
      <c r="AA1586" s="331"/>
      <c r="AB1586" s="331"/>
      <c r="AC1586" s="331"/>
      <c r="AD1586" s="331"/>
      <c r="AE1586" s="344">
        <f>AE1570*AE1572</f>
        <v>0</v>
      </c>
      <c r="AF1586" s="344">
        <f t="shared" ref="AF1586:AR1586" si="3625">AF1570*AF1572</f>
        <v>0</v>
      </c>
      <c r="AG1586" s="344">
        <f t="shared" si="3625"/>
        <v>0</v>
      </c>
      <c r="AH1586" s="344">
        <f t="shared" si="3625"/>
        <v>0</v>
      </c>
      <c r="AI1586" s="344">
        <f t="shared" si="3625"/>
        <v>0</v>
      </c>
      <c r="AJ1586" s="344">
        <f t="shared" si="3625"/>
        <v>0</v>
      </c>
      <c r="AK1586" s="344">
        <f t="shared" si="3625"/>
        <v>0</v>
      </c>
      <c r="AL1586" s="344">
        <f t="shared" si="3625"/>
        <v>0</v>
      </c>
      <c r="AM1586" s="344">
        <f t="shared" si="3625"/>
        <v>0</v>
      </c>
      <c r="AN1586" s="344">
        <f t="shared" si="3625"/>
        <v>0</v>
      </c>
      <c r="AO1586" s="344">
        <f t="shared" si="3625"/>
        <v>0</v>
      </c>
      <c r="AP1586" s="344">
        <f t="shared" si="3625"/>
        <v>0</v>
      </c>
      <c r="AQ1586" s="344">
        <f t="shared" si="3625"/>
        <v>0</v>
      </c>
      <c r="AR1586" s="344">
        <f t="shared" si="3625"/>
        <v>0</v>
      </c>
      <c r="AS1586" s="786">
        <f>SUM(AE1586:AR1586)</f>
        <v>0</v>
      </c>
    </row>
    <row r="1587" spans="2:45" ht="15.5">
      <c r="B1587" s="346" t="s">
        <v>760</v>
      </c>
      <c r="C1587" s="342"/>
      <c r="D1587" s="347"/>
      <c r="E1587" s="331"/>
      <c r="F1587" s="331"/>
      <c r="G1587" s="331"/>
      <c r="H1587" s="331"/>
      <c r="I1587" s="331"/>
      <c r="J1587" s="331"/>
      <c r="K1587" s="331"/>
      <c r="L1587" s="331"/>
      <c r="M1587" s="331"/>
      <c r="N1587" s="331"/>
      <c r="O1587" s="331"/>
      <c r="P1587" s="331"/>
      <c r="Q1587" s="331"/>
      <c r="R1587" s="297"/>
      <c r="S1587" s="331"/>
      <c r="T1587" s="331"/>
      <c r="U1587" s="331"/>
      <c r="V1587" s="347"/>
      <c r="W1587" s="347"/>
      <c r="X1587" s="347"/>
      <c r="Y1587" s="347"/>
      <c r="Z1587" s="331"/>
      <c r="AA1587" s="331"/>
      <c r="AB1587" s="331"/>
      <c r="AC1587" s="331"/>
      <c r="AD1587" s="331"/>
      <c r="AE1587" s="348"/>
      <c r="AF1587" s="348"/>
      <c r="AG1587" s="348"/>
      <c r="AH1587" s="348"/>
      <c r="AI1587" s="348"/>
      <c r="AJ1587" s="348"/>
      <c r="AK1587" s="348"/>
      <c r="AL1587" s="348"/>
      <c r="AM1587" s="348"/>
      <c r="AN1587" s="348"/>
      <c r="AO1587" s="348"/>
      <c r="AP1587" s="348"/>
      <c r="AQ1587" s="348"/>
      <c r="AR1587" s="348"/>
      <c r="AS1587" s="403">
        <f>AS1585-AS1586</f>
        <v>0</v>
      </c>
    </row>
    <row r="1588" spans="2:45" ht="15.5">
      <c r="B1588" s="346"/>
      <c r="C1588" s="342"/>
      <c r="D1588" s="347"/>
      <c r="E1588" s="331"/>
      <c r="F1588" s="331"/>
      <c r="G1588" s="331"/>
      <c r="H1588" s="331"/>
      <c r="I1588" s="331"/>
      <c r="J1588" s="331"/>
      <c r="K1588" s="331"/>
      <c r="L1588" s="331"/>
      <c r="M1588" s="331"/>
      <c r="N1588" s="331"/>
      <c r="O1588" s="331"/>
      <c r="P1588" s="331"/>
      <c r="Q1588" s="331"/>
      <c r="R1588" s="297"/>
      <c r="S1588" s="331"/>
      <c r="T1588" s="331"/>
      <c r="U1588" s="331"/>
      <c r="V1588" s="347"/>
      <c r="W1588" s="347"/>
      <c r="X1588" s="347"/>
      <c r="Y1588" s="347"/>
      <c r="Z1588" s="331"/>
      <c r="AA1588" s="331"/>
      <c r="AB1588" s="331"/>
      <c r="AC1588" s="331"/>
      <c r="AD1588" s="331"/>
      <c r="AE1588" s="348"/>
      <c r="AF1588" s="348"/>
      <c r="AG1588" s="348"/>
      <c r="AH1588" s="348"/>
      <c r="AI1588" s="348"/>
      <c r="AJ1588" s="348"/>
      <c r="AK1588" s="348"/>
      <c r="AL1588" s="348"/>
      <c r="AM1588" s="348"/>
      <c r="AN1588" s="348"/>
      <c r="AO1588" s="348"/>
      <c r="AP1588" s="348"/>
      <c r="AQ1588" s="348"/>
      <c r="AR1588" s="348"/>
      <c r="AS1588" s="403"/>
    </row>
    <row r="1589" spans="2:45" ht="15.5">
      <c r="B1589" s="321" t="s">
        <v>892</v>
      </c>
      <c r="C1589" s="347"/>
      <c r="D1589" s="347"/>
      <c r="E1589" s="331"/>
      <c r="F1589" s="331"/>
      <c r="G1589" s="331"/>
      <c r="H1589" s="331"/>
      <c r="I1589" s="331"/>
      <c r="J1589" s="331"/>
      <c r="K1589" s="331"/>
      <c r="L1589" s="331"/>
      <c r="M1589" s="331"/>
      <c r="N1589" s="331"/>
      <c r="O1589" s="331"/>
      <c r="P1589" s="331"/>
      <c r="Q1589" s="331"/>
      <c r="R1589" s="297"/>
      <c r="S1589" s="331"/>
      <c r="T1589" s="331"/>
      <c r="U1589" s="331"/>
      <c r="V1589" s="347"/>
      <c r="W1589" s="342"/>
      <c r="X1589" s="347"/>
      <c r="Y1589" s="347"/>
      <c r="Z1589" s="331"/>
      <c r="AA1589" s="331"/>
      <c r="AB1589" s="331"/>
      <c r="AC1589" s="331"/>
      <c r="AD1589" s="331"/>
      <c r="AE1589" s="770">
        <f>SUMPRODUCT($E$1407:$E$1567,AE1407:AE1567)</f>
        <v>0</v>
      </c>
      <c r="AF1589" s="770">
        <f>SUMPRODUCT($E$1407:$E$1567,AF1407:AF1567)</f>
        <v>0</v>
      </c>
      <c r="AG1589" s="770">
        <f>IF(AG1405="kw",SUMPRODUCT($Q$1407:$Q$1567,$S$1407:$S$1567,AG1407:AG1567),SUMPRODUCT($E$1407:$E$1567,AG1407:AG1567))</f>
        <v>0</v>
      </c>
      <c r="AH1589" s="770">
        <f t="shared" ref="AH1589:AR1589" si="3626">IF(AH1405="kw",SUMPRODUCT($Q$1407:$Q$1567,$S$1407:$S$1567,AH1407:AH1567),SUMPRODUCT($E$1407:$E$1567,AH1407:AH1567))</f>
        <v>0</v>
      </c>
      <c r="AI1589" s="770">
        <f t="shared" si="3626"/>
        <v>0</v>
      </c>
      <c r="AJ1589" s="770">
        <f t="shared" si="3626"/>
        <v>0</v>
      </c>
      <c r="AK1589" s="770">
        <f t="shared" si="3626"/>
        <v>0</v>
      </c>
      <c r="AL1589" s="770">
        <f t="shared" si="3626"/>
        <v>0</v>
      </c>
      <c r="AM1589" s="770">
        <f t="shared" si="3626"/>
        <v>0</v>
      </c>
      <c r="AN1589" s="770">
        <f t="shared" si="3626"/>
        <v>0</v>
      </c>
      <c r="AO1589" s="770">
        <f t="shared" si="3626"/>
        <v>0</v>
      </c>
      <c r="AP1589" s="770">
        <f t="shared" si="3626"/>
        <v>0</v>
      </c>
      <c r="AQ1589" s="770">
        <f t="shared" si="3626"/>
        <v>0</v>
      </c>
      <c r="AR1589" s="770">
        <f t="shared" si="3626"/>
        <v>0</v>
      </c>
      <c r="AS1589" s="334"/>
    </row>
    <row r="1590" spans="2:45" ht="15.5">
      <c r="B1590" s="321" t="s">
        <v>893</v>
      </c>
      <c r="C1590" s="347"/>
      <c r="D1590" s="347"/>
      <c r="E1590" s="331"/>
      <c r="F1590" s="331"/>
      <c r="G1590" s="331"/>
      <c r="H1590" s="331"/>
      <c r="I1590" s="331"/>
      <c r="J1590" s="331"/>
      <c r="K1590" s="331"/>
      <c r="L1590" s="331"/>
      <c r="M1590" s="331"/>
      <c r="N1590" s="331"/>
      <c r="O1590" s="331"/>
      <c r="P1590" s="331"/>
      <c r="Q1590" s="331"/>
      <c r="R1590" s="297"/>
      <c r="S1590" s="331"/>
      <c r="T1590" s="331"/>
      <c r="U1590" s="331"/>
      <c r="V1590" s="347"/>
      <c r="W1590" s="342"/>
      <c r="X1590" s="347"/>
      <c r="Y1590" s="347"/>
      <c r="Z1590" s="331"/>
      <c r="AA1590" s="331"/>
      <c r="AB1590" s="331"/>
      <c r="AC1590" s="331"/>
      <c r="AD1590" s="331"/>
      <c r="AE1590" s="770">
        <f>SUMPRODUCT($F$1407:$F$1567,AE1407:AE1567)</f>
        <v>0</v>
      </c>
      <c r="AF1590" s="770">
        <f>SUMPRODUCT($F$1407:$F$1567,AF1407:AF1567)</f>
        <v>0</v>
      </c>
      <c r="AG1590" s="770">
        <f>IF(AG1405="kw",SUMPRODUCT($Q$1407:$Q$1567,$T$1407:$T$1567,AG1407:AG1567),SUMPRODUCT($F$1407:$F$1567,AG1407:AG1567))</f>
        <v>0</v>
      </c>
      <c r="AH1590" s="770">
        <f t="shared" ref="AH1590:AR1590" si="3627">IF(AH1405="kw",SUMPRODUCT($Q$1407:$Q$1567,$T$1407:$T$1567,AH1407:AH1567),SUMPRODUCT($F$1407:$F$1567,AH1407:AH1567))</f>
        <v>0</v>
      </c>
      <c r="AI1590" s="770">
        <f t="shared" si="3627"/>
        <v>0</v>
      </c>
      <c r="AJ1590" s="770">
        <f t="shared" si="3627"/>
        <v>0</v>
      </c>
      <c r="AK1590" s="770">
        <f t="shared" si="3627"/>
        <v>0</v>
      </c>
      <c r="AL1590" s="770">
        <f t="shared" si="3627"/>
        <v>0</v>
      </c>
      <c r="AM1590" s="770">
        <f t="shared" si="3627"/>
        <v>0</v>
      </c>
      <c r="AN1590" s="770">
        <f t="shared" si="3627"/>
        <v>0</v>
      </c>
      <c r="AO1590" s="770">
        <f t="shared" si="3627"/>
        <v>0</v>
      </c>
      <c r="AP1590" s="770">
        <f t="shared" si="3627"/>
        <v>0</v>
      </c>
      <c r="AQ1590" s="770">
        <f t="shared" si="3627"/>
        <v>0</v>
      </c>
      <c r="AR1590" s="770">
        <f t="shared" si="3627"/>
        <v>0</v>
      </c>
      <c r="AS1590" s="334"/>
    </row>
    <row r="1591" spans="2:45" ht="15.5">
      <c r="B1591" s="321" t="s">
        <v>894</v>
      </c>
      <c r="C1591" s="347"/>
      <c r="D1591" s="347"/>
      <c r="E1591" s="331"/>
      <c r="F1591" s="331"/>
      <c r="G1591" s="331"/>
      <c r="H1591" s="331"/>
      <c r="I1591" s="331"/>
      <c r="J1591" s="331"/>
      <c r="K1591" s="331"/>
      <c r="L1591" s="331"/>
      <c r="M1591" s="331"/>
      <c r="N1591" s="331"/>
      <c r="O1591" s="331"/>
      <c r="P1591" s="331"/>
      <c r="Q1591" s="331"/>
      <c r="R1591" s="297"/>
      <c r="S1591" s="331"/>
      <c r="T1591" s="331"/>
      <c r="U1591" s="331"/>
      <c r="V1591" s="347"/>
      <c r="W1591" s="342"/>
      <c r="X1591" s="347"/>
      <c r="Y1591" s="347"/>
      <c r="Z1591" s="331"/>
      <c r="AA1591" s="331"/>
      <c r="AB1591" s="331"/>
      <c r="AC1591" s="331"/>
      <c r="AD1591" s="331"/>
      <c r="AE1591" s="770">
        <f>SUMPRODUCT($G$1407:$G$1567,AE1407:AE1567)</f>
        <v>0</v>
      </c>
      <c r="AF1591" s="770">
        <f>SUMPRODUCT($G$1407:$G$1567,AF1407:AF1567)</f>
        <v>0</v>
      </c>
      <c r="AG1591" s="770">
        <f>IF(AG1405="kw",SUMPRODUCT($Q$1407:$Q$1567,$U$1407:$U$1567,AG1407:AG1567),SUMPRODUCT($G$1407:$G$1567,AG1407:AG1567))</f>
        <v>0</v>
      </c>
      <c r="AH1591" s="770">
        <f t="shared" ref="AH1591:AR1591" si="3628">IF(AH1405="kw",SUMPRODUCT($Q$1407:$Q$1567,$U$1407:$U$1567,AH1407:AH1567),SUMPRODUCT($G$1407:$G$1567,AH1407:AH1567))</f>
        <v>0</v>
      </c>
      <c r="AI1591" s="770">
        <f t="shared" si="3628"/>
        <v>0</v>
      </c>
      <c r="AJ1591" s="770">
        <f t="shared" si="3628"/>
        <v>0</v>
      </c>
      <c r="AK1591" s="770">
        <f t="shared" si="3628"/>
        <v>0</v>
      </c>
      <c r="AL1591" s="770">
        <f t="shared" si="3628"/>
        <v>0</v>
      </c>
      <c r="AM1591" s="770">
        <f t="shared" si="3628"/>
        <v>0</v>
      </c>
      <c r="AN1591" s="770">
        <f t="shared" si="3628"/>
        <v>0</v>
      </c>
      <c r="AO1591" s="770">
        <f t="shared" si="3628"/>
        <v>0</v>
      </c>
      <c r="AP1591" s="770">
        <f t="shared" si="3628"/>
        <v>0</v>
      </c>
      <c r="AQ1591" s="770">
        <f t="shared" si="3628"/>
        <v>0</v>
      </c>
      <c r="AR1591" s="770">
        <f t="shared" si="3628"/>
        <v>0</v>
      </c>
      <c r="AS1591" s="334"/>
    </row>
    <row r="1592" spans="2:45" ht="15.5">
      <c r="B1592" s="321" t="s">
        <v>895</v>
      </c>
      <c r="C1592" s="347"/>
      <c r="D1592" s="347"/>
      <c r="E1592" s="331"/>
      <c r="F1592" s="331"/>
      <c r="G1592" s="331"/>
      <c r="H1592" s="331"/>
      <c r="I1592" s="331"/>
      <c r="J1592" s="331"/>
      <c r="K1592" s="331"/>
      <c r="L1592" s="331"/>
      <c r="M1592" s="331"/>
      <c r="N1592" s="331"/>
      <c r="O1592" s="331"/>
      <c r="P1592" s="331"/>
      <c r="Q1592" s="331"/>
      <c r="R1592" s="297"/>
      <c r="S1592" s="331"/>
      <c r="T1592" s="331"/>
      <c r="U1592" s="331"/>
      <c r="V1592" s="347"/>
      <c r="W1592" s="342"/>
      <c r="X1592" s="347"/>
      <c r="Y1592" s="347"/>
      <c r="Z1592" s="331"/>
      <c r="AA1592" s="331"/>
      <c r="AB1592" s="331"/>
      <c r="AC1592" s="331"/>
      <c r="AD1592" s="331"/>
      <c r="AE1592" s="770">
        <f>SUMPRODUCT($H$1407:$H$1567,AE1407:AE1567)</f>
        <v>0</v>
      </c>
      <c r="AF1592" s="770">
        <f>SUMPRODUCT($H$1407:$H$1567,AF1407:AF1567)</f>
        <v>0</v>
      </c>
      <c r="AG1592" s="770">
        <f>IF(AG1405="kw",SUMPRODUCT($Q$1407:$Q$1567,$V$1407:$V$1567,AG1407:AG1567),SUMPRODUCT($H$1407:$H$1567,AG1407:AG1567))</f>
        <v>0</v>
      </c>
      <c r="AH1592" s="770">
        <f t="shared" ref="AH1592:AR1592" si="3629">IF(AH1405="kw",SUMPRODUCT($Q$1407:$Q$1567,$V$1407:$V$1567,AH1407:AH1567),SUMPRODUCT($H$1407:$H$1567,AH1407:AH1567))</f>
        <v>0</v>
      </c>
      <c r="AI1592" s="770">
        <f t="shared" si="3629"/>
        <v>0</v>
      </c>
      <c r="AJ1592" s="770">
        <f t="shared" si="3629"/>
        <v>0</v>
      </c>
      <c r="AK1592" s="770">
        <f t="shared" si="3629"/>
        <v>0</v>
      </c>
      <c r="AL1592" s="770">
        <f t="shared" si="3629"/>
        <v>0</v>
      </c>
      <c r="AM1592" s="770">
        <f t="shared" si="3629"/>
        <v>0</v>
      </c>
      <c r="AN1592" s="770">
        <f t="shared" si="3629"/>
        <v>0</v>
      </c>
      <c r="AO1592" s="770">
        <f t="shared" si="3629"/>
        <v>0</v>
      </c>
      <c r="AP1592" s="770">
        <f t="shared" si="3629"/>
        <v>0</v>
      </c>
      <c r="AQ1592" s="770">
        <f t="shared" si="3629"/>
        <v>0</v>
      </c>
      <c r="AR1592" s="770">
        <f t="shared" si="3629"/>
        <v>0</v>
      </c>
      <c r="AS1592" s="334"/>
    </row>
    <row r="1593" spans="2:45" ht="15.5">
      <c r="B1593" s="377" t="s">
        <v>896</v>
      </c>
      <c r="C1593" s="441"/>
      <c r="D1593" s="441"/>
      <c r="E1593" s="442"/>
      <c r="F1593" s="442"/>
      <c r="G1593" s="442"/>
      <c r="H1593" s="442"/>
      <c r="I1593" s="442"/>
      <c r="J1593" s="442"/>
      <c r="K1593" s="442"/>
      <c r="L1593" s="442"/>
      <c r="M1593" s="442"/>
      <c r="N1593" s="442"/>
      <c r="O1593" s="442"/>
      <c r="P1593" s="442"/>
      <c r="Q1593" s="442"/>
      <c r="R1593" s="443"/>
      <c r="S1593" s="442"/>
      <c r="T1593" s="442"/>
      <c r="U1593" s="442"/>
      <c r="V1593" s="441"/>
      <c r="W1593" s="444"/>
      <c r="X1593" s="441"/>
      <c r="Y1593" s="441"/>
      <c r="Z1593" s="442"/>
      <c r="AA1593" s="442"/>
      <c r="AB1593" s="442"/>
      <c r="AC1593" s="442"/>
      <c r="AD1593" s="442"/>
      <c r="AE1593" s="771">
        <f>SUMPRODUCT($I$1407:$I$1567,AE1407:AE1567)</f>
        <v>0</v>
      </c>
      <c r="AF1593" s="771">
        <f>SUMPRODUCT($I$1407:$I$1567,AF1407:AF1567)</f>
        <v>0</v>
      </c>
      <c r="AG1593" s="771">
        <f>IF(AG1405="kw",SUMPRODUCT($Q$1407:$Q$1567,$W$1407:$W$1567,AG1407:AG1567),SUMPRODUCT($I$1407:$I$1567,AG1407:AG1567))</f>
        <v>0</v>
      </c>
      <c r="AH1593" s="771">
        <f t="shared" ref="AH1593:AR1593" si="3630">IF(AH1405="kw",SUMPRODUCT($Q$1407:$Q$1567,$W$1407:$W$1567,AH1407:AH1567),SUMPRODUCT($I$1407:$I$1567,AH1407:AH1567))</f>
        <v>0</v>
      </c>
      <c r="AI1593" s="771">
        <f t="shared" si="3630"/>
        <v>0</v>
      </c>
      <c r="AJ1593" s="771">
        <f t="shared" si="3630"/>
        <v>0</v>
      </c>
      <c r="AK1593" s="771">
        <f t="shared" si="3630"/>
        <v>0</v>
      </c>
      <c r="AL1593" s="771">
        <f t="shared" si="3630"/>
        <v>0</v>
      </c>
      <c r="AM1593" s="771">
        <f t="shared" si="3630"/>
        <v>0</v>
      </c>
      <c r="AN1593" s="771">
        <f t="shared" si="3630"/>
        <v>0</v>
      </c>
      <c r="AO1593" s="771">
        <f t="shared" si="3630"/>
        <v>0</v>
      </c>
      <c r="AP1593" s="771">
        <f t="shared" si="3630"/>
        <v>0</v>
      </c>
      <c r="AQ1593" s="771">
        <f t="shared" si="3630"/>
        <v>0</v>
      </c>
      <c r="AR1593" s="771">
        <f t="shared" si="3630"/>
        <v>0</v>
      </c>
      <c r="AS1593" s="382"/>
    </row>
    <row r="1594" spans="2:45" ht="19.5" customHeight="1">
      <c r="B1594" s="364" t="s">
        <v>581</v>
      </c>
      <c r="C1594" s="383"/>
      <c r="D1594" s="384"/>
      <c r="E1594" s="384"/>
      <c r="F1594" s="384"/>
      <c r="G1594" s="384"/>
      <c r="H1594" s="384"/>
      <c r="I1594" s="384"/>
      <c r="J1594" s="384"/>
      <c r="K1594" s="384"/>
      <c r="L1594" s="384"/>
      <c r="M1594" s="384"/>
      <c r="N1594" s="384"/>
      <c r="O1594" s="384"/>
      <c r="P1594" s="384"/>
      <c r="Q1594" s="384"/>
      <c r="R1594" s="384"/>
      <c r="S1594" s="384"/>
      <c r="T1594" s="384"/>
      <c r="U1594" s="384"/>
      <c r="V1594" s="367"/>
      <c r="W1594" s="368"/>
      <c r="X1594" s="384"/>
      <c r="Y1594" s="384"/>
      <c r="Z1594" s="384"/>
      <c r="AA1594" s="384"/>
      <c r="AB1594" s="384"/>
      <c r="AC1594" s="384"/>
      <c r="AD1594" s="384"/>
      <c r="AE1594" s="405"/>
      <c r="AF1594" s="405"/>
      <c r="AG1594" s="405"/>
      <c r="AH1594" s="405"/>
      <c r="AI1594" s="405"/>
      <c r="AJ1594" s="405"/>
      <c r="AK1594" s="405"/>
      <c r="AL1594" s="405"/>
      <c r="AM1594" s="405"/>
      <c r="AN1594" s="405"/>
      <c r="AO1594" s="405"/>
      <c r="AP1594" s="405"/>
      <c r="AQ1594" s="405"/>
      <c r="AR1594" s="405"/>
      <c r="AS1594" s="385"/>
    </row>
    <row r="1595" spans="2:45" ht="19.5" customHeight="1" thickBot="1">
      <c r="B1595" s="760"/>
      <c r="C1595" s="761"/>
      <c r="D1595" s="742"/>
      <c r="E1595" s="742"/>
      <c r="F1595" s="742"/>
      <c r="G1595" s="742"/>
      <c r="H1595" s="742"/>
      <c r="I1595" s="742"/>
      <c r="J1595" s="742"/>
      <c r="K1595" s="742"/>
      <c r="L1595" s="742"/>
      <c r="M1595" s="742"/>
      <c r="N1595" s="742"/>
      <c r="O1595" s="742"/>
      <c r="P1595" s="742"/>
      <c r="Q1595" s="742"/>
      <c r="R1595" s="742"/>
      <c r="S1595" s="742"/>
      <c r="T1595" s="742"/>
      <c r="U1595" s="742"/>
      <c r="V1595" s="301"/>
      <c r="W1595" s="762"/>
      <c r="X1595" s="742"/>
      <c r="Y1595" s="742"/>
      <c r="Z1595" s="742"/>
      <c r="AA1595" s="742"/>
      <c r="AB1595" s="742"/>
      <c r="AC1595" s="742"/>
      <c r="AD1595" s="742"/>
      <c r="AE1595" s="252"/>
      <c r="AF1595" s="252"/>
      <c r="AG1595" s="252"/>
      <c r="AH1595" s="252"/>
      <c r="AI1595" s="252"/>
      <c r="AJ1595" s="252"/>
      <c r="AK1595" s="252"/>
      <c r="AL1595" s="252"/>
      <c r="AM1595" s="252"/>
      <c r="AN1595" s="252"/>
      <c r="AO1595" s="252"/>
      <c r="AP1595" s="252"/>
      <c r="AQ1595" s="252"/>
      <c r="AR1595" s="252"/>
      <c r="AS1595" s="253"/>
    </row>
    <row r="1596" spans="2:45" ht="48" customHeight="1" thickBot="1">
      <c r="B1596" s="788" t="s">
        <v>949</v>
      </c>
      <c r="C1596" s="789"/>
      <c r="D1596" s="790"/>
      <c r="E1596" s="790"/>
      <c r="F1596" s="790"/>
      <c r="G1596" s="790"/>
      <c r="H1596" s="790"/>
      <c r="I1596" s="790"/>
      <c r="J1596" s="790"/>
      <c r="K1596" s="790"/>
      <c r="L1596" s="790"/>
      <c r="M1596" s="790"/>
      <c r="N1596" s="790"/>
      <c r="O1596" s="790"/>
      <c r="P1596" s="790"/>
      <c r="Q1596" s="790"/>
      <c r="R1596" s="790"/>
      <c r="S1596" s="790"/>
      <c r="T1596" s="790"/>
      <c r="U1596" s="790"/>
      <c r="V1596" s="791"/>
      <c r="W1596" s="792"/>
      <c r="X1596" s="790"/>
      <c r="Y1596" s="790"/>
      <c r="Z1596" s="790"/>
      <c r="AA1596" s="790"/>
      <c r="AB1596" s="790"/>
      <c r="AC1596" s="790"/>
      <c r="AD1596" s="790"/>
      <c r="AE1596" s="793"/>
      <c r="AF1596" s="793"/>
      <c r="AG1596" s="793"/>
      <c r="AH1596" s="793"/>
      <c r="AI1596" s="793"/>
      <c r="AJ1596" s="793"/>
      <c r="AK1596" s="793"/>
      <c r="AL1596" s="793"/>
      <c r="AM1596" s="793"/>
      <c r="AN1596" s="793"/>
      <c r="AO1596" s="793"/>
      <c r="AP1596" s="793"/>
      <c r="AQ1596" s="793"/>
      <c r="AR1596" s="793"/>
      <c r="AS1596" s="794"/>
    </row>
    <row r="1597" spans="2:45" ht="296.5" customHeight="1">
      <c r="B1597" s="813" t="s">
        <v>501</v>
      </c>
      <c r="C1597" s="1339" t="s">
        <v>958</v>
      </c>
      <c r="D1597" s="1340"/>
      <c r="E1597" s="1340"/>
      <c r="F1597" s="1340"/>
      <c r="G1597" s="1340"/>
      <c r="H1597" s="1340"/>
      <c r="I1597" s="1340"/>
      <c r="J1597" s="1340"/>
      <c r="K1597" s="1340"/>
      <c r="L1597" s="1340"/>
      <c r="M1597" s="1340"/>
      <c r="N1597" s="1340"/>
      <c r="O1597" s="1340"/>
      <c r="P1597" s="1340"/>
      <c r="Q1597" s="1340"/>
      <c r="R1597" s="1340"/>
      <c r="S1597" s="1340"/>
      <c r="T1597" s="1340"/>
      <c r="U1597" s="1340"/>
      <c r="V1597" s="1340"/>
      <c r="W1597" s="1340"/>
      <c r="X1597" s="1340"/>
      <c r="Y1597" s="1340"/>
      <c r="Z1597" s="1340"/>
      <c r="AA1597" s="1340"/>
      <c r="AB1597" s="1340"/>
      <c r="AC1597" s="1340"/>
      <c r="AD1597" s="1340"/>
      <c r="AE1597" s="253"/>
      <c r="AF1597" s="253"/>
      <c r="AG1597" s="253"/>
      <c r="AH1597" s="253"/>
      <c r="AI1597" s="253"/>
      <c r="AJ1597" s="253"/>
      <c r="AK1597" s="253"/>
      <c r="AL1597" s="253"/>
      <c r="AM1597" s="253"/>
      <c r="AN1597" s="253"/>
      <c r="AO1597" s="253"/>
      <c r="AP1597" s="253"/>
      <c r="AQ1597" s="253"/>
      <c r="AR1597" s="253"/>
      <c r="AS1597" s="253"/>
    </row>
    <row r="1598" spans="2:45" ht="14" customHeight="1">
      <c r="B1598" s="814"/>
      <c r="C1598" s="815"/>
      <c r="D1598" s="816"/>
      <c r="E1598" s="816"/>
      <c r="F1598" s="816"/>
      <c r="G1598" s="816"/>
      <c r="H1598" s="816"/>
      <c r="I1598" s="816"/>
      <c r="J1598" s="816"/>
      <c r="K1598" s="816"/>
      <c r="L1598" s="816"/>
      <c r="M1598" s="816"/>
      <c r="N1598" s="816"/>
      <c r="O1598" s="816"/>
      <c r="P1598" s="816"/>
      <c r="Q1598" s="816"/>
      <c r="R1598" s="816"/>
      <c r="S1598" s="816"/>
      <c r="T1598" s="816"/>
      <c r="U1598" s="816"/>
      <c r="V1598" s="816"/>
      <c r="W1598" s="816"/>
      <c r="X1598" s="816"/>
      <c r="Y1598" s="816"/>
      <c r="Z1598" s="816"/>
      <c r="AA1598" s="816"/>
      <c r="AB1598" s="816"/>
      <c r="AC1598" s="816"/>
      <c r="AD1598" s="816"/>
      <c r="AE1598" s="253"/>
      <c r="AF1598" s="253"/>
      <c r="AG1598" s="253"/>
      <c r="AH1598" s="253"/>
      <c r="AI1598" s="253"/>
      <c r="AJ1598" s="253"/>
      <c r="AK1598" s="253"/>
      <c r="AL1598" s="253"/>
      <c r="AM1598" s="253"/>
      <c r="AN1598" s="253"/>
      <c r="AO1598" s="253"/>
      <c r="AP1598" s="253"/>
      <c r="AQ1598" s="253"/>
      <c r="AR1598" s="253"/>
      <c r="AS1598" s="253"/>
    </row>
    <row r="1599" spans="2:45" ht="15.5">
      <c r="B1599" s="277" t="s">
        <v>817</v>
      </c>
      <c r="C1599" s="278"/>
      <c r="D1599" s="579" t="s">
        <v>522</v>
      </c>
      <c r="E1599" s="250"/>
      <c r="F1599" s="579"/>
      <c r="G1599" s="250"/>
      <c r="H1599" s="250"/>
      <c r="I1599" s="250"/>
      <c r="J1599" s="250"/>
      <c r="K1599" s="250"/>
      <c r="L1599" s="250"/>
      <c r="M1599" s="250"/>
      <c r="N1599" s="250"/>
      <c r="O1599" s="250"/>
      <c r="P1599" s="250"/>
      <c r="Q1599" s="250"/>
      <c r="R1599" s="278"/>
      <c r="S1599" s="250"/>
      <c r="T1599" s="250"/>
      <c r="U1599" s="250"/>
      <c r="V1599" s="250"/>
      <c r="W1599" s="250"/>
      <c r="X1599" s="250"/>
      <c r="Y1599" s="250"/>
      <c r="Z1599" s="250"/>
      <c r="AA1599" s="250"/>
      <c r="AB1599" s="250"/>
      <c r="AC1599" s="250"/>
      <c r="AD1599" s="250"/>
      <c r="AE1599" s="267"/>
      <c r="AF1599" s="264"/>
      <c r="AG1599" s="264"/>
      <c r="AH1599" s="264"/>
      <c r="AI1599" s="264"/>
      <c r="AJ1599" s="264"/>
      <c r="AK1599" s="264"/>
      <c r="AL1599" s="264"/>
      <c r="AM1599" s="264"/>
      <c r="AN1599" s="264"/>
      <c r="AO1599" s="264"/>
      <c r="AP1599" s="264"/>
      <c r="AQ1599" s="264"/>
      <c r="AR1599" s="264"/>
    </row>
    <row r="1600" spans="2:45" ht="39.75" customHeight="1">
      <c r="B1600" s="1318" t="s">
        <v>211</v>
      </c>
      <c r="C1600" s="1334" t="s">
        <v>33</v>
      </c>
      <c r="D1600" s="281" t="s">
        <v>420</v>
      </c>
      <c r="E1600" s="1329" t="s">
        <v>209</v>
      </c>
      <c r="F1600" s="1330"/>
      <c r="G1600" s="1330"/>
      <c r="H1600" s="1330"/>
      <c r="I1600" s="1330"/>
      <c r="J1600" s="1330"/>
      <c r="K1600" s="1330"/>
      <c r="L1600" s="1330"/>
      <c r="M1600" s="1330"/>
      <c r="N1600" s="1330"/>
      <c r="O1600" s="1330"/>
      <c r="P1600" s="1331"/>
      <c r="Q1600" s="1327" t="s">
        <v>213</v>
      </c>
      <c r="R1600" s="281" t="s">
        <v>421</v>
      </c>
      <c r="S1600" s="1324" t="s">
        <v>212</v>
      </c>
      <c r="T1600" s="1325"/>
      <c r="U1600" s="1325"/>
      <c r="V1600" s="1325"/>
      <c r="W1600" s="1325"/>
      <c r="X1600" s="1325"/>
      <c r="Y1600" s="1325"/>
      <c r="Z1600" s="1325"/>
      <c r="AA1600" s="1325"/>
      <c r="AB1600" s="1325"/>
      <c r="AC1600" s="1325"/>
      <c r="AD1600" s="1332"/>
      <c r="AE1600" s="1324" t="s">
        <v>242</v>
      </c>
      <c r="AF1600" s="1325"/>
      <c r="AG1600" s="1325"/>
      <c r="AH1600" s="1325"/>
      <c r="AI1600" s="1325"/>
      <c r="AJ1600" s="1325"/>
      <c r="AK1600" s="1325"/>
      <c r="AL1600" s="1325"/>
      <c r="AM1600" s="1325"/>
      <c r="AN1600" s="1325"/>
      <c r="AO1600" s="1325"/>
      <c r="AP1600" s="1325"/>
      <c r="AQ1600" s="1325"/>
      <c r="AR1600" s="1325"/>
      <c r="AS1600" s="1326"/>
    </row>
    <row r="1601" spans="2:45" ht="65.25" customHeight="1">
      <c r="B1601" s="1319"/>
      <c r="C1601" s="1333"/>
      <c r="D1601" s="282">
        <v>2023</v>
      </c>
      <c r="E1601" s="282">
        <v>2024</v>
      </c>
      <c r="F1601" s="282">
        <v>2025</v>
      </c>
      <c r="G1601" s="282">
        <v>2026</v>
      </c>
      <c r="H1601" s="282">
        <v>2027</v>
      </c>
      <c r="I1601" s="282">
        <v>2028</v>
      </c>
      <c r="J1601" s="282">
        <v>2029</v>
      </c>
      <c r="K1601" s="282">
        <v>2030</v>
      </c>
      <c r="L1601" s="282">
        <v>2031</v>
      </c>
      <c r="M1601" s="282">
        <v>2032</v>
      </c>
      <c r="N1601" s="282">
        <v>2033</v>
      </c>
      <c r="O1601" s="282">
        <v>2034</v>
      </c>
      <c r="P1601" s="282">
        <v>2035</v>
      </c>
      <c r="Q1601" s="1328"/>
      <c r="R1601" s="282">
        <v>2023</v>
      </c>
      <c r="S1601" s="282">
        <v>2024</v>
      </c>
      <c r="T1601" s="282">
        <v>2025</v>
      </c>
      <c r="U1601" s="282">
        <v>2026</v>
      </c>
      <c r="V1601" s="282">
        <v>2027</v>
      </c>
      <c r="W1601" s="282">
        <v>2028</v>
      </c>
      <c r="X1601" s="282">
        <v>2029</v>
      </c>
      <c r="Y1601" s="282">
        <v>2030</v>
      </c>
      <c r="Z1601" s="282">
        <v>2031</v>
      </c>
      <c r="AA1601" s="282">
        <v>2032</v>
      </c>
      <c r="AB1601" s="282">
        <v>2033</v>
      </c>
      <c r="AC1601" s="282">
        <v>2034</v>
      </c>
      <c r="AD1601" s="282">
        <v>2035</v>
      </c>
      <c r="AE1601" s="282" t="str">
        <f>'1.  LRAMVA Summary'!$D$53</f>
        <v>Residential</v>
      </c>
      <c r="AF1601" s="282" t="str">
        <f>'1.  LRAMVA Summary'!$E$53</f>
        <v>GS&lt;50 kW</v>
      </c>
      <c r="AG1601" s="282" t="str">
        <f>'1.  LRAMVA Summary'!$F$53</f>
        <v>GS 50 - 4,999 kW</v>
      </c>
      <c r="AH1601" s="282" t="str">
        <f>'1.  LRAMVA Summary'!$G$53</f>
        <v>Co-Generation 1,000 - 4,999 kW</v>
      </c>
      <c r="AI1601" s="282" t="str">
        <f>'1.  LRAMVA Summary'!$H$53</f>
        <v>Large User</v>
      </c>
      <c r="AJ1601" s="282" t="str">
        <f>'1.  LRAMVA Summary'!$I$53</f>
        <v>Street Lighting</v>
      </c>
      <c r="AK1601" s="282" t="str">
        <f>'1.  LRAMVA Summary'!$J$53</f>
        <v>Sentinel Lighting</v>
      </c>
      <c r="AL1601" s="282" t="str">
        <f>'1.  LRAMVA Summary'!$K$53</f>
        <v>Unmetered Scattered Load</v>
      </c>
      <c r="AM1601" s="282" t="str">
        <f>'1.  LRAMVA Summary'!$L$53</f>
        <v/>
      </c>
      <c r="AN1601" s="282" t="str">
        <f>'1.  LRAMVA Summary'!$M$53</f>
        <v/>
      </c>
      <c r="AO1601" s="282" t="str">
        <f>'1.  LRAMVA Summary'!$N$53</f>
        <v/>
      </c>
      <c r="AP1601" s="282" t="str">
        <f>'1.  LRAMVA Summary'!$O$53</f>
        <v/>
      </c>
      <c r="AQ1601" s="282" t="str">
        <f>'1.  LRAMVA Summary'!$P$53</f>
        <v/>
      </c>
      <c r="AR1601" s="282" t="str">
        <f>'1.  LRAMVA Summary'!$Q$53</f>
        <v/>
      </c>
      <c r="AS1601" s="284" t="str">
        <f>'1.  LRAMVA Summary'!$R$53</f>
        <v>Total</v>
      </c>
    </row>
    <row r="1602" spans="2:45" ht="15.5">
      <c r="B1602" s="828"/>
      <c r="C1602" s="332"/>
      <c r="D1602" s="332"/>
      <c r="E1602" s="332"/>
      <c r="F1602" s="332"/>
      <c r="G1602" s="332"/>
      <c r="H1602" s="332"/>
      <c r="I1602" s="332"/>
      <c r="J1602" s="332"/>
      <c r="K1602" s="332"/>
      <c r="L1602" s="332"/>
      <c r="M1602" s="332"/>
      <c r="N1602" s="332"/>
      <c r="O1602" s="332"/>
      <c r="P1602" s="332"/>
      <c r="Q1602" s="332"/>
      <c r="R1602" s="332"/>
      <c r="S1602" s="332"/>
      <c r="T1602" s="332"/>
      <c r="U1602" s="332"/>
      <c r="V1602" s="332"/>
      <c r="W1602" s="332"/>
      <c r="X1602" s="332"/>
      <c r="Y1602" s="332"/>
      <c r="Z1602" s="332"/>
      <c r="AA1602" s="332"/>
      <c r="AB1602" s="332"/>
      <c r="AC1602" s="332"/>
      <c r="AD1602" s="833"/>
      <c r="AE1602" s="288" t="str">
        <f>'1.  LRAMVA Summary'!$D$54</f>
        <v>kWh</v>
      </c>
      <c r="AF1602" s="288" t="str">
        <f>'1.  LRAMVA Summary'!$E$54</f>
        <v>kWh</v>
      </c>
      <c r="AG1602" s="288" t="str">
        <f>'1.  LRAMVA Summary'!$F$54</f>
        <v>kW</v>
      </c>
      <c r="AH1602" s="288" t="str">
        <f>'1.  LRAMVA Summary'!$G$54</f>
        <v>kW</v>
      </c>
      <c r="AI1602" s="288" t="str">
        <f>'1.  LRAMVA Summary'!$H$54</f>
        <v>kW</v>
      </c>
      <c r="AJ1602" s="288" t="str">
        <f>'1.  LRAMVA Summary'!$I$54</f>
        <v>kW</v>
      </c>
      <c r="AK1602" s="288" t="str">
        <f>'1.  LRAMVA Summary'!$J$54</f>
        <v>kW</v>
      </c>
      <c r="AL1602" s="288" t="str">
        <f>'1.  LRAMVA Summary'!$K$54</f>
        <v>kWh</v>
      </c>
      <c r="AM1602" s="288">
        <f>'1.  LRAMVA Summary'!$L$54</f>
        <v>0</v>
      </c>
      <c r="AN1602" s="288">
        <f>'1.  LRAMVA Summary'!$M$54</f>
        <v>0</v>
      </c>
      <c r="AO1602" s="288">
        <f>'1.  LRAMVA Summary'!$N$54</f>
        <v>0</v>
      </c>
      <c r="AP1602" s="288">
        <f>'1.  LRAMVA Summary'!$O$54</f>
        <v>0</v>
      </c>
      <c r="AQ1602" s="288">
        <f>'1.  LRAMVA Summary'!$P$54</f>
        <v>0</v>
      </c>
      <c r="AR1602" s="288">
        <f>'1.  LRAMVA Summary'!$Q$54</f>
        <v>0</v>
      </c>
      <c r="AS1602" s="289"/>
    </row>
    <row r="1603" spans="2:45" ht="15.5">
      <c r="B1603" s="829" t="s">
        <v>964</v>
      </c>
      <c r="C1603" s="332"/>
      <c r="D1603" s="332"/>
      <c r="E1603" s="332"/>
      <c r="F1603" s="332"/>
      <c r="G1603" s="332"/>
      <c r="H1603" s="332"/>
      <c r="I1603" s="332"/>
      <c r="J1603" s="332"/>
      <c r="K1603" s="332"/>
      <c r="L1603" s="332"/>
      <c r="M1603" s="332"/>
      <c r="N1603" s="332"/>
      <c r="O1603" s="332"/>
      <c r="P1603" s="332"/>
      <c r="Q1603" s="332"/>
      <c r="R1603" s="332"/>
      <c r="S1603" s="332"/>
      <c r="T1603" s="332"/>
      <c r="U1603" s="332"/>
      <c r="V1603" s="332"/>
      <c r="W1603" s="332"/>
      <c r="X1603" s="332"/>
      <c r="Y1603" s="332"/>
      <c r="Z1603" s="332"/>
      <c r="AA1603" s="332"/>
      <c r="AB1603" s="332"/>
      <c r="AC1603" s="332"/>
      <c r="AD1603" s="833"/>
      <c r="AE1603" s="831">
        <v>0</v>
      </c>
      <c r="AF1603" s="826">
        <v>0</v>
      </c>
      <c r="AG1603" s="826">
        <v>0</v>
      </c>
      <c r="AH1603" s="826">
        <v>0</v>
      </c>
      <c r="AI1603" s="826">
        <v>0</v>
      </c>
      <c r="AJ1603" s="826">
        <v>0</v>
      </c>
      <c r="AK1603" s="826">
        <v>0</v>
      </c>
      <c r="AL1603" s="826">
        <v>0</v>
      </c>
      <c r="AM1603" s="826">
        <v>0</v>
      </c>
      <c r="AN1603" s="826">
        <v>0</v>
      </c>
      <c r="AO1603" s="826">
        <v>0</v>
      </c>
      <c r="AP1603" s="826">
        <v>0</v>
      </c>
      <c r="AQ1603" s="826">
        <v>0</v>
      </c>
      <c r="AR1603" s="826">
        <v>0</v>
      </c>
      <c r="AS1603" s="289"/>
    </row>
    <row r="1604" spans="2:45" ht="15.5">
      <c r="B1604" s="830" t="s">
        <v>763</v>
      </c>
      <c r="C1604" s="399"/>
      <c r="D1604" s="399"/>
      <c r="E1604" s="399"/>
      <c r="F1604" s="399"/>
      <c r="G1604" s="399"/>
      <c r="H1604" s="399"/>
      <c r="I1604" s="399"/>
      <c r="J1604" s="399"/>
      <c r="K1604" s="399"/>
      <c r="L1604" s="399"/>
      <c r="M1604" s="399"/>
      <c r="N1604" s="399"/>
      <c r="O1604" s="399"/>
      <c r="P1604" s="399"/>
      <c r="Q1604" s="399"/>
      <c r="R1604" s="399"/>
      <c r="S1604" s="399"/>
      <c r="T1604" s="399"/>
      <c r="U1604" s="399"/>
      <c r="V1604" s="399"/>
      <c r="W1604" s="399"/>
      <c r="X1604" s="399"/>
      <c r="Y1604" s="399"/>
      <c r="Z1604" s="399"/>
      <c r="AA1604" s="399"/>
      <c r="AB1604" s="399"/>
      <c r="AC1604" s="399"/>
      <c r="AD1604" s="834"/>
      <c r="AE1604" s="832">
        <f>HLOOKUP(AE1601,'2. LRAMVA Threshold'!$B$42:$Q$60,15,FALSE)</f>
        <v>0</v>
      </c>
      <c r="AF1604" s="388">
        <f>HLOOKUP(AF1601,'2. LRAMVA Threshold'!$B$42:$Q$60,15,FALSE)</f>
        <v>0</v>
      </c>
      <c r="AG1604" s="388">
        <f>HLOOKUP(AG1601,'2. LRAMVA Threshold'!$B$42:$Q$60,15,FALSE)</f>
        <v>0</v>
      </c>
      <c r="AH1604" s="388">
        <f>HLOOKUP(AH1601,'2. LRAMVA Threshold'!$B$42:$Q$60,15,FALSE)</f>
        <v>0</v>
      </c>
      <c r="AI1604" s="388">
        <f>HLOOKUP(AI1601,'2. LRAMVA Threshold'!$B$42:$Q$60,15,FALSE)</f>
        <v>0</v>
      </c>
      <c r="AJ1604" s="388">
        <f>HLOOKUP(AJ1601,'2. LRAMVA Threshold'!$B$42:$Q$60,15,FALSE)</f>
        <v>0</v>
      </c>
      <c r="AK1604" s="388">
        <f>HLOOKUP(AK1601,'2. LRAMVA Threshold'!$B$42:$Q$60,15,FALSE)</f>
        <v>0</v>
      </c>
      <c r="AL1604" s="388">
        <f>HLOOKUP(AL1601,'2. LRAMVA Threshold'!$B$42:$Q$60,15,FALSE)</f>
        <v>0</v>
      </c>
      <c r="AM1604" s="388">
        <f>HLOOKUP(AM1601,'2. LRAMVA Threshold'!$B$42:$Q$60,15,FALSE)</f>
        <v>0</v>
      </c>
      <c r="AN1604" s="388">
        <f>HLOOKUP(AN1601,'2. LRAMVA Threshold'!$B$42:$Q$60,15,FALSE)</f>
        <v>0</v>
      </c>
      <c r="AO1604" s="388">
        <f>HLOOKUP(AO1601,'2. LRAMVA Threshold'!$B$42:$Q$60,15,FALSE)</f>
        <v>0</v>
      </c>
      <c r="AP1604" s="388">
        <f>HLOOKUP(AP1601,'2. LRAMVA Threshold'!$B$42:$Q$60,15,FALSE)</f>
        <v>0</v>
      </c>
      <c r="AQ1604" s="388">
        <f>HLOOKUP(AQ1601,'2. LRAMVA Threshold'!$B$42:$Q$60,15,FALSE)</f>
        <v>0</v>
      </c>
      <c r="AR1604" s="388">
        <f>HLOOKUP(AR1601,'2. LRAMVA Threshold'!$B$42:$Q$60,15,FALSE)</f>
        <v>0</v>
      </c>
      <c r="AS1604" s="438"/>
    </row>
    <row r="1605" spans="2:45" ht="15.5">
      <c r="B1605" s="390"/>
      <c r="C1605" s="330"/>
      <c r="D1605" s="331"/>
      <c r="E1605" s="331"/>
      <c r="F1605" s="331"/>
      <c r="G1605" s="331"/>
      <c r="H1605" s="331"/>
      <c r="I1605" s="331"/>
      <c r="J1605" s="331"/>
      <c r="K1605" s="331"/>
      <c r="L1605" s="331"/>
      <c r="M1605" s="331"/>
      <c r="N1605" s="331"/>
      <c r="O1605" s="331"/>
      <c r="P1605" s="331"/>
      <c r="Q1605" s="331"/>
      <c r="R1605" s="332"/>
      <c r="S1605" s="331"/>
      <c r="T1605" s="331"/>
      <c r="U1605" s="331"/>
      <c r="V1605" s="333"/>
      <c r="W1605" s="333"/>
      <c r="X1605" s="333"/>
      <c r="Y1605" s="333"/>
      <c r="Z1605" s="331"/>
      <c r="AA1605" s="331"/>
      <c r="AB1605" s="331"/>
      <c r="AC1605" s="331"/>
      <c r="AD1605" s="331"/>
      <c r="AE1605" s="432"/>
      <c r="AF1605" s="432"/>
      <c r="AG1605" s="432"/>
      <c r="AH1605" s="432"/>
      <c r="AI1605" s="432"/>
      <c r="AJ1605" s="432"/>
      <c r="AK1605" s="432"/>
      <c r="AL1605" s="395"/>
      <c r="AM1605" s="395"/>
      <c r="AN1605" s="395"/>
      <c r="AO1605" s="395"/>
      <c r="AP1605" s="395"/>
      <c r="AQ1605" s="395"/>
      <c r="AR1605" s="395"/>
      <c r="AS1605" s="396"/>
    </row>
    <row r="1606" spans="2:45" ht="15.5">
      <c r="B1606" s="321" t="s">
        <v>747</v>
      </c>
      <c r="C1606" s="335"/>
      <c r="D1606" s="335"/>
      <c r="E1606" s="372"/>
      <c r="F1606" s="372"/>
      <c r="G1606" s="372"/>
      <c r="H1606" s="372"/>
      <c r="I1606" s="372"/>
      <c r="J1606" s="372"/>
      <c r="K1606" s="372"/>
      <c r="L1606" s="372"/>
      <c r="M1606" s="372"/>
      <c r="N1606" s="372"/>
      <c r="O1606" s="372"/>
      <c r="P1606" s="372"/>
      <c r="Q1606" s="372"/>
      <c r="R1606" s="288"/>
      <c r="S1606" s="337"/>
      <c r="T1606" s="337"/>
      <c r="U1606" s="337"/>
      <c r="V1606" s="336"/>
      <c r="W1606" s="336"/>
      <c r="X1606" s="336"/>
      <c r="Y1606" s="336"/>
      <c r="Z1606" s="337"/>
      <c r="AA1606" s="337"/>
      <c r="AB1606" s="337"/>
      <c r="AC1606" s="337"/>
      <c r="AD1606" s="337"/>
      <c r="AE1606" s="824">
        <f>HLOOKUP(AE35,'3.  Distribution Rates'!$C$122:$P$135,14,FALSE)</f>
        <v>0</v>
      </c>
      <c r="AF1606" s="824">
        <f>HLOOKUP(AF35,'3.  Distribution Rates'!$C$122:$P$135,14,FALSE)</f>
        <v>0</v>
      </c>
      <c r="AG1606" s="338">
        <f>HLOOKUP(AG35,'3.  Distribution Rates'!$C$122:$P$135,14,FALSE)</f>
        <v>0</v>
      </c>
      <c r="AH1606" s="338">
        <f>HLOOKUP(AH35,'3.  Distribution Rates'!$C$122:$P$135,14,FALSE)</f>
        <v>0</v>
      </c>
      <c r="AI1606" s="338">
        <f>HLOOKUP(AI35,'3.  Distribution Rates'!$C$122:$P$135,14,FALSE)</f>
        <v>0</v>
      </c>
      <c r="AJ1606" s="338">
        <f>HLOOKUP(AJ35,'3.  Distribution Rates'!$C$122:$P$135,14,FALSE)</f>
        <v>0</v>
      </c>
      <c r="AK1606" s="338">
        <f>HLOOKUP(AK35,'3.  Distribution Rates'!$C$122:$P$135,14,FALSE)</f>
        <v>0</v>
      </c>
      <c r="AL1606" s="338">
        <f>HLOOKUP(AL35,'3.  Distribution Rates'!$C$122:$P$135,14,FALSE)</f>
        <v>0</v>
      </c>
      <c r="AM1606" s="338">
        <f>HLOOKUP(AM35,'3.  Distribution Rates'!$C$122:$P$135,14,FALSE)</f>
        <v>0</v>
      </c>
      <c r="AN1606" s="338">
        <f>HLOOKUP(AN35,'3.  Distribution Rates'!$C$122:$P$135,14,FALSE)</f>
        <v>0</v>
      </c>
      <c r="AO1606" s="338">
        <f>HLOOKUP(AO35,'3.  Distribution Rates'!$C$122:$P$135,14,FALSE)</f>
        <v>0</v>
      </c>
      <c r="AP1606" s="338">
        <f>HLOOKUP(AP35,'3.  Distribution Rates'!$C$122:$P$135,14,FALSE)</f>
        <v>0</v>
      </c>
      <c r="AQ1606" s="338">
        <f>HLOOKUP(AQ35,'3.  Distribution Rates'!$C$122:$P$135,14,FALSE)</f>
        <v>0</v>
      </c>
      <c r="AR1606" s="338">
        <f>HLOOKUP(AR35,'3.  Distribution Rates'!$C$122:$P$135,14,FALSE)</f>
        <v>0</v>
      </c>
      <c r="AS1606" s="440"/>
    </row>
    <row r="1607" spans="2:45" ht="15.5">
      <c r="B1607" s="321" t="s">
        <v>764</v>
      </c>
      <c r="C1607" s="342"/>
      <c r="D1607" s="306"/>
      <c r="E1607" s="276"/>
      <c r="F1607" s="276"/>
      <c r="G1607" s="276"/>
      <c r="H1607" s="276"/>
      <c r="I1607" s="276"/>
      <c r="J1607" s="276"/>
      <c r="K1607" s="276"/>
      <c r="L1607" s="276"/>
      <c r="M1607" s="276"/>
      <c r="N1607" s="276"/>
      <c r="O1607" s="276"/>
      <c r="P1607" s="276"/>
      <c r="Q1607" s="276"/>
      <c r="R1607" s="288"/>
      <c r="S1607" s="276"/>
      <c r="T1607" s="276"/>
      <c r="U1607" s="276"/>
      <c r="V1607" s="306"/>
      <c r="W1607" s="306"/>
      <c r="X1607" s="306"/>
      <c r="Y1607" s="306"/>
      <c r="Z1607" s="276"/>
      <c r="AA1607" s="276"/>
      <c r="AB1607" s="276"/>
      <c r="AC1607" s="276"/>
      <c r="AD1607" s="276"/>
      <c r="AE1607" s="374">
        <f>'4.  2011-2014 LRAM'!AM146*AE1606</f>
        <v>0</v>
      </c>
      <c r="AF1607" s="374">
        <f>'4.  2011-2014 LRAM'!AN146*AF1606</f>
        <v>0</v>
      </c>
      <c r="AG1607" s="374">
        <f>'4.  2011-2014 LRAM'!AO146*AG1606</f>
        <v>0</v>
      </c>
      <c r="AH1607" s="374">
        <f>'4.  2011-2014 LRAM'!AP146*AH1606</f>
        <v>0</v>
      </c>
      <c r="AI1607" s="374">
        <f>'4.  2011-2014 LRAM'!AQ146*AI1606</f>
        <v>0</v>
      </c>
      <c r="AJ1607" s="374">
        <f>'4.  2011-2014 LRAM'!AR146*AJ1606</f>
        <v>0</v>
      </c>
      <c r="AK1607" s="374">
        <f>'4.  2011-2014 LRAM'!AS146*AK1606</f>
        <v>0</v>
      </c>
      <c r="AL1607" s="374">
        <f>'4.  2011-2014 LRAM'!AT146*AL1606</f>
        <v>0</v>
      </c>
      <c r="AM1607" s="374">
        <f>'4.  2011-2014 LRAM'!AU146*AM1606</f>
        <v>0</v>
      </c>
      <c r="AN1607" s="374">
        <f>'4.  2011-2014 LRAM'!AV146*AN1606</f>
        <v>0</v>
      </c>
      <c r="AO1607" s="374">
        <f>'4.  2011-2014 LRAM'!AW146*AO1606</f>
        <v>0</v>
      </c>
      <c r="AP1607" s="374">
        <f>'4.  2011-2014 LRAM'!AX146*AP1606</f>
        <v>0</v>
      </c>
      <c r="AQ1607" s="374">
        <f>'4.  2011-2014 LRAM'!AY146*AQ1606</f>
        <v>0</v>
      </c>
      <c r="AR1607" s="374">
        <f>'4.  2011-2014 LRAM'!AZ146*AR1606</f>
        <v>0</v>
      </c>
      <c r="AS1607" s="615">
        <f t="shared" ref="AS1607:AS1618" si="3631">SUM(AE1607:AR1607)</f>
        <v>0</v>
      </c>
    </row>
    <row r="1608" spans="2:45" ht="15.5" customHeight="1">
      <c r="B1608" s="321" t="s">
        <v>765</v>
      </c>
      <c r="C1608" s="342"/>
      <c r="D1608" s="306"/>
      <c r="E1608" s="276"/>
      <c r="F1608" s="276"/>
      <c r="G1608" s="276"/>
      <c r="H1608" s="276"/>
      <c r="I1608" s="276"/>
      <c r="J1608" s="276"/>
      <c r="K1608" s="276"/>
      <c r="L1608" s="276"/>
      <c r="M1608" s="276"/>
      <c r="N1608" s="276"/>
      <c r="O1608" s="276"/>
      <c r="P1608" s="276"/>
      <c r="Q1608" s="276"/>
      <c r="R1608" s="288"/>
      <c r="S1608" s="276"/>
      <c r="T1608" s="276"/>
      <c r="U1608" s="276"/>
      <c r="V1608" s="306"/>
      <c r="W1608" s="306"/>
      <c r="X1608" s="306"/>
      <c r="Y1608" s="306"/>
      <c r="Z1608" s="276"/>
      <c r="AA1608" s="276"/>
      <c r="AB1608" s="276"/>
      <c r="AC1608" s="276"/>
      <c r="AD1608" s="276"/>
      <c r="AE1608" s="374">
        <f>'4.  2011-2014 LRAM'!AM285*AE1606</f>
        <v>0</v>
      </c>
      <c r="AF1608" s="374">
        <f>'4.  2011-2014 LRAM'!AN285*AF1606</f>
        <v>0</v>
      </c>
      <c r="AG1608" s="374">
        <f>'4.  2011-2014 LRAM'!AO285*AG1606</f>
        <v>0</v>
      </c>
      <c r="AH1608" s="374">
        <f>'4.  2011-2014 LRAM'!AP285*AH1606</f>
        <v>0</v>
      </c>
      <c r="AI1608" s="374">
        <f>'4.  2011-2014 LRAM'!AQ285*AI1606</f>
        <v>0</v>
      </c>
      <c r="AJ1608" s="374">
        <f>'4.  2011-2014 LRAM'!AR285*AJ1606</f>
        <v>0</v>
      </c>
      <c r="AK1608" s="374">
        <f>'4.  2011-2014 LRAM'!AS285*AK1606</f>
        <v>0</v>
      </c>
      <c r="AL1608" s="374">
        <f>'4.  2011-2014 LRAM'!AT285*AL1606</f>
        <v>0</v>
      </c>
      <c r="AM1608" s="374">
        <f>'4.  2011-2014 LRAM'!AU285*AM1606</f>
        <v>0</v>
      </c>
      <c r="AN1608" s="374">
        <f>'4.  2011-2014 LRAM'!AV285*AN1606</f>
        <v>0</v>
      </c>
      <c r="AO1608" s="374">
        <f>'4.  2011-2014 LRAM'!AW285*AO1606</f>
        <v>0</v>
      </c>
      <c r="AP1608" s="374">
        <f>'4.  2011-2014 LRAM'!AX285*AP1606</f>
        <v>0</v>
      </c>
      <c r="AQ1608" s="374">
        <f>'4.  2011-2014 LRAM'!AY285*AQ1606</f>
        <v>0</v>
      </c>
      <c r="AR1608" s="374">
        <f>'4.  2011-2014 LRAM'!AZ285*AR1606</f>
        <v>0</v>
      </c>
      <c r="AS1608" s="615">
        <f t="shared" si="3631"/>
        <v>0</v>
      </c>
    </row>
    <row r="1609" spans="2:45" ht="15.5">
      <c r="B1609" s="321" t="s">
        <v>766</v>
      </c>
      <c r="C1609" s="342"/>
      <c r="D1609" s="306"/>
      <c r="E1609" s="276"/>
      <c r="F1609" s="276"/>
      <c r="G1609" s="276"/>
      <c r="H1609" s="276"/>
      <c r="I1609" s="276"/>
      <c r="J1609" s="276"/>
      <c r="K1609" s="276"/>
      <c r="L1609" s="276"/>
      <c r="M1609" s="276"/>
      <c r="N1609" s="276"/>
      <c r="O1609" s="276"/>
      <c r="P1609" s="276"/>
      <c r="Q1609" s="276"/>
      <c r="R1609" s="288"/>
      <c r="S1609" s="276"/>
      <c r="T1609" s="276"/>
      <c r="U1609" s="276"/>
      <c r="V1609" s="306"/>
      <c r="W1609" s="306"/>
      <c r="X1609" s="306"/>
      <c r="Y1609" s="306"/>
      <c r="Z1609" s="276"/>
      <c r="AA1609" s="276"/>
      <c r="AB1609" s="276"/>
      <c r="AC1609" s="276"/>
      <c r="AD1609" s="276"/>
      <c r="AE1609" s="374">
        <f>'4.  2011-2014 LRAM'!AM421*AE1606</f>
        <v>0</v>
      </c>
      <c r="AF1609" s="374">
        <f>'4.  2011-2014 LRAM'!AN421*AF1606</f>
        <v>0</v>
      </c>
      <c r="AG1609" s="374">
        <f>'4.  2011-2014 LRAM'!AO421*AG1606</f>
        <v>0</v>
      </c>
      <c r="AH1609" s="374">
        <f>'4.  2011-2014 LRAM'!AP421*AH1606</f>
        <v>0</v>
      </c>
      <c r="AI1609" s="374">
        <f>'4.  2011-2014 LRAM'!AQ421*AI1606</f>
        <v>0</v>
      </c>
      <c r="AJ1609" s="374">
        <f>'4.  2011-2014 LRAM'!AR421*AJ1606</f>
        <v>0</v>
      </c>
      <c r="AK1609" s="374">
        <f>'4.  2011-2014 LRAM'!AS421*AK1606</f>
        <v>0</v>
      </c>
      <c r="AL1609" s="374">
        <f>'4.  2011-2014 LRAM'!AT421*AL1606</f>
        <v>0</v>
      </c>
      <c r="AM1609" s="374">
        <f>'4.  2011-2014 LRAM'!AU421*AM1606</f>
        <v>0</v>
      </c>
      <c r="AN1609" s="374">
        <f>'4.  2011-2014 LRAM'!AV421*AN1606</f>
        <v>0</v>
      </c>
      <c r="AO1609" s="374">
        <f>'4.  2011-2014 LRAM'!AW421*AO1606</f>
        <v>0</v>
      </c>
      <c r="AP1609" s="374">
        <f>'4.  2011-2014 LRAM'!AX421*AP1606</f>
        <v>0</v>
      </c>
      <c r="AQ1609" s="374">
        <f>'4.  2011-2014 LRAM'!AY421*AQ1606</f>
        <v>0</v>
      </c>
      <c r="AR1609" s="374">
        <f>'4.  2011-2014 LRAM'!AZ421*AR1606</f>
        <v>0</v>
      </c>
      <c r="AS1609" s="615">
        <f t="shared" si="3631"/>
        <v>0</v>
      </c>
    </row>
    <row r="1610" spans="2:45" ht="15.5">
      <c r="B1610" s="321" t="s">
        <v>767</v>
      </c>
      <c r="C1610" s="342"/>
      <c r="D1610" s="306"/>
      <c r="E1610" s="276"/>
      <c r="F1610" s="276"/>
      <c r="G1610" s="276"/>
      <c r="H1610" s="276"/>
      <c r="I1610" s="276"/>
      <c r="J1610" s="276"/>
      <c r="K1610" s="276"/>
      <c r="L1610" s="276"/>
      <c r="M1610" s="276"/>
      <c r="N1610" s="276"/>
      <c r="O1610" s="276"/>
      <c r="P1610" s="276"/>
      <c r="Q1610" s="276"/>
      <c r="R1610" s="288"/>
      <c r="S1610" s="276"/>
      <c r="T1610" s="276"/>
      <c r="U1610" s="276"/>
      <c r="V1610" s="306"/>
      <c r="W1610" s="306"/>
      <c r="X1610" s="306"/>
      <c r="Y1610" s="306"/>
      <c r="Z1610" s="276"/>
      <c r="AA1610" s="276"/>
      <c r="AB1610" s="276"/>
      <c r="AC1610" s="276"/>
      <c r="AD1610" s="276"/>
      <c r="AE1610" s="374">
        <f>'4.  2011-2014 LRAM'!AM558*AE1606</f>
        <v>0</v>
      </c>
      <c r="AF1610" s="374">
        <f>'4.  2011-2014 LRAM'!AN558*AF1606</f>
        <v>0</v>
      </c>
      <c r="AG1610" s="374">
        <f>'4.  2011-2014 LRAM'!AO558*AG1606</f>
        <v>0</v>
      </c>
      <c r="AH1610" s="374">
        <f>'4.  2011-2014 LRAM'!AP558*AH1606</f>
        <v>0</v>
      </c>
      <c r="AI1610" s="374">
        <f>'4.  2011-2014 LRAM'!AQ558*AI1606</f>
        <v>0</v>
      </c>
      <c r="AJ1610" s="374">
        <f>'4.  2011-2014 LRAM'!AR558*AJ1606</f>
        <v>0</v>
      </c>
      <c r="AK1610" s="374">
        <f>'4.  2011-2014 LRAM'!AS558*AK1606</f>
        <v>0</v>
      </c>
      <c r="AL1610" s="374">
        <f>'4.  2011-2014 LRAM'!AT558*AL1606</f>
        <v>0</v>
      </c>
      <c r="AM1610" s="374">
        <f>'4.  2011-2014 LRAM'!AU558*AM1606</f>
        <v>0</v>
      </c>
      <c r="AN1610" s="374">
        <f>'4.  2011-2014 LRAM'!AV558*AN1606</f>
        <v>0</v>
      </c>
      <c r="AO1610" s="374">
        <f>'4.  2011-2014 LRAM'!AW558*AO1606</f>
        <v>0</v>
      </c>
      <c r="AP1610" s="374">
        <f>'4.  2011-2014 LRAM'!AX558*AP1606</f>
        <v>0</v>
      </c>
      <c r="AQ1610" s="374">
        <f>'4.  2011-2014 LRAM'!AY558*AQ1606</f>
        <v>0</v>
      </c>
      <c r="AR1610" s="374">
        <f>'4.  2011-2014 LRAM'!AZ558*AR1606</f>
        <v>0</v>
      </c>
      <c r="AS1610" s="615">
        <f>SUM(AE1610:AR1610)</f>
        <v>0</v>
      </c>
    </row>
    <row r="1611" spans="2:45" ht="15.5">
      <c r="B1611" s="321" t="s">
        <v>768</v>
      </c>
      <c r="C1611" s="342"/>
      <c r="D1611" s="306"/>
      <c r="E1611" s="276"/>
      <c r="F1611" s="276"/>
      <c r="G1611" s="276"/>
      <c r="H1611" s="276"/>
      <c r="I1611" s="276"/>
      <c r="J1611" s="276"/>
      <c r="K1611" s="276"/>
      <c r="L1611" s="276"/>
      <c r="M1611" s="276"/>
      <c r="N1611" s="276"/>
      <c r="O1611" s="276"/>
      <c r="P1611" s="276"/>
      <c r="Q1611" s="276"/>
      <c r="R1611" s="288"/>
      <c r="S1611" s="276"/>
      <c r="T1611" s="276"/>
      <c r="U1611" s="276"/>
      <c r="V1611" s="306"/>
      <c r="W1611" s="306"/>
      <c r="X1611" s="306"/>
      <c r="Y1611" s="306"/>
      <c r="Z1611" s="276"/>
      <c r="AA1611" s="276"/>
      <c r="AB1611" s="276"/>
      <c r="AC1611" s="276"/>
      <c r="AD1611" s="276"/>
      <c r="AE1611" s="374">
        <f t="shared" ref="AE1611:AR1611" si="3632">AE216*AE1606</f>
        <v>0</v>
      </c>
      <c r="AF1611" s="374">
        <f t="shared" si="3632"/>
        <v>0</v>
      </c>
      <c r="AG1611" s="374">
        <f t="shared" si="3632"/>
        <v>0</v>
      </c>
      <c r="AH1611" s="374">
        <f t="shared" si="3632"/>
        <v>0</v>
      </c>
      <c r="AI1611" s="374">
        <f t="shared" si="3632"/>
        <v>0</v>
      </c>
      <c r="AJ1611" s="374">
        <f t="shared" si="3632"/>
        <v>0</v>
      </c>
      <c r="AK1611" s="374">
        <f t="shared" si="3632"/>
        <v>0</v>
      </c>
      <c r="AL1611" s="374">
        <f t="shared" si="3632"/>
        <v>0</v>
      </c>
      <c r="AM1611" s="374">
        <f t="shared" si="3632"/>
        <v>0</v>
      </c>
      <c r="AN1611" s="374">
        <f t="shared" si="3632"/>
        <v>0</v>
      </c>
      <c r="AO1611" s="374">
        <f t="shared" si="3632"/>
        <v>0</v>
      </c>
      <c r="AP1611" s="374">
        <f t="shared" si="3632"/>
        <v>0</v>
      </c>
      <c r="AQ1611" s="374">
        <f t="shared" si="3632"/>
        <v>0</v>
      </c>
      <c r="AR1611" s="374">
        <f t="shared" si="3632"/>
        <v>0</v>
      </c>
      <c r="AS1611" s="615">
        <f t="shared" si="3631"/>
        <v>0</v>
      </c>
    </row>
    <row r="1612" spans="2:45" ht="15.5">
      <c r="B1612" s="321" t="s">
        <v>769</v>
      </c>
      <c r="C1612" s="342"/>
      <c r="D1612" s="306"/>
      <c r="E1612" s="276"/>
      <c r="F1612" s="276"/>
      <c r="G1612" s="276"/>
      <c r="H1612" s="276"/>
      <c r="I1612" s="276"/>
      <c r="J1612" s="276"/>
      <c r="K1612" s="276"/>
      <c r="L1612" s="276"/>
      <c r="M1612" s="276"/>
      <c r="N1612" s="276"/>
      <c r="O1612" s="276"/>
      <c r="P1612" s="276"/>
      <c r="Q1612" s="276"/>
      <c r="R1612" s="288"/>
      <c r="S1612" s="276"/>
      <c r="T1612" s="276"/>
      <c r="U1612" s="276"/>
      <c r="V1612" s="306"/>
      <c r="W1612" s="306"/>
      <c r="X1612" s="306"/>
      <c r="Y1612" s="306"/>
      <c r="Z1612" s="276"/>
      <c r="AA1612" s="276"/>
      <c r="AB1612" s="276"/>
      <c r="AC1612" s="276"/>
      <c r="AD1612" s="276"/>
      <c r="AE1612" s="374">
        <f t="shared" ref="AE1612:AR1612" si="3633">AE412*AE1606</f>
        <v>0</v>
      </c>
      <c r="AF1612" s="374">
        <f t="shared" si="3633"/>
        <v>0</v>
      </c>
      <c r="AG1612" s="374">
        <f t="shared" si="3633"/>
        <v>0</v>
      </c>
      <c r="AH1612" s="374">
        <f t="shared" si="3633"/>
        <v>0</v>
      </c>
      <c r="AI1612" s="374">
        <f t="shared" si="3633"/>
        <v>0</v>
      </c>
      <c r="AJ1612" s="374">
        <f t="shared" si="3633"/>
        <v>0</v>
      </c>
      <c r="AK1612" s="374">
        <f t="shared" si="3633"/>
        <v>0</v>
      </c>
      <c r="AL1612" s="374">
        <f t="shared" si="3633"/>
        <v>0</v>
      </c>
      <c r="AM1612" s="374">
        <f t="shared" si="3633"/>
        <v>0</v>
      </c>
      <c r="AN1612" s="374">
        <f t="shared" si="3633"/>
        <v>0</v>
      </c>
      <c r="AO1612" s="374">
        <f t="shared" si="3633"/>
        <v>0</v>
      </c>
      <c r="AP1612" s="374">
        <f t="shared" si="3633"/>
        <v>0</v>
      </c>
      <c r="AQ1612" s="374">
        <f t="shared" si="3633"/>
        <v>0</v>
      </c>
      <c r="AR1612" s="374">
        <f t="shared" si="3633"/>
        <v>0</v>
      </c>
      <c r="AS1612" s="615">
        <f t="shared" si="3631"/>
        <v>0</v>
      </c>
    </row>
    <row r="1613" spans="2:45" ht="15.5">
      <c r="B1613" s="321" t="s">
        <v>770</v>
      </c>
      <c r="C1613" s="342"/>
      <c r="D1613" s="306"/>
      <c r="E1613" s="276"/>
      <c r="F1613" s="276"/>
      <c r="G1613" s="276"/>
      <c r="H1613" s="276"/>
      <c r="I1613" s="276"/>
      <c r="J1613" s="276"/>
      <c r="K1613" s="276"/>
      <c r="L1613" s="276"/>
      <c r="M1613" s="276"/>
      <c r="N1613" s="276"/>
      <c r="O1613" s="276"/>
      <c r="P1613" s="276"/>
      <c r="Q1613" s="276"/>
      <c r="R1613" s="288"/>
      <c r="S1613" s="276"/>
      <c r="T1613" s="276"/>
      <c r="U1613" s="276"/>
      <c r="V1613" s="306"/>
      <c r="W1613" s="306"/>
      <c r="X1613" s="306"/>
      <c r="Y1613" s="306"/>
      <c r="Z1613" s="276"/>
      <c r="AA1613" s="276"/>
      <c r="AB1613" s="276"/>
      <c r="AC1613" s="276"/>
      <c r="AD1613" s="276"/>
      <c r="AE1613" s="374">
        <f t="shared" ref="AE1613:AR1613" si="3634">AE615*AE1606</f>
        <v>0</v>
      </c>
      <c r="AF1613" s="374">
        <f t="shared" si="3634"/>
        <v>0</v>
      </c>
      <c r="AG1613" s="374">
        <f t="shared" si="3634"/>
        <v>0</v>
      </c>
      <c r="AH1613" s="374">
        <f t="shared" si="3634"/>
        <v>0</v>
      </c>
      <c r="AI1613" s="374">
        <f t="shared" si="3634"/>
        <v>0</v>
      </c>
      <c r="AJ1613" s="374">
        <f t="shared" si="3634"/>
        <v>0</v>
      </c>
      <c r="AK1613" s="374">
        <f t="shared" si="3634"/>
        <v>0</v>
      </c>
      <c r="AL1613" s="374">
        <f t="shared" si="3634"/>
        <v>0</v>
      </c>
      <c r="AM1613" s="374">
        <f t="shared" si="3634"/>
        <v>0</v>
      </c>
      <c r="AN1613" s="374">
        <f t="shared" si="3634"/>
        <v>0</v>
      </c>
      <c r="AO1613" s="374">
        <f t="shared" si="3634"/>
        <v>0</v>
      </c>
      <c r="AP1613" s="374">
        <f t="shared" si="3634"/>
        <v>0</v>
      </c>
      <c r="AQ1613" s="374">
        <f t="shared" si="3634"/>
        <v>0</v>
      </c>
      <c r="AR1613" s="374">
        <f t="shared" si="3634"/>
        <v>0</v>
      </c>
      <c r="AS1613" s="615">
        <f t="shared" si="3631"/>
        <v>0</v>
      </c>
    </row>
    <row r="1614" spans="2:45" ht="15.5">
      <c r="B1614" s="321" t="s">
        <v>771</v>
      </c>
      <c r="C1614" s="342"/>
      <c r="D1614" s="306"/>
      <c r="E1614" s="276"/>
      <c r="F1614" s="276"/>
      <c r="G1614" s="276"/>
      <c r="H1614" s="276"/>
      <c r="I1614" s="276"/>
      <c r="J1614" s="276"/>
      <c r="K1614" s="276"/>
      <c r="L1614" s="276"/>
      <c r="M1614" s="276"/>
      <c r="N1614" s="276"/>
      <c r="O1614" s="276"/>
      <c r="P1614" s="276"/>
      <c r="Q1614" s="276"/>
      <c r="R1614" s="288"/>
      <c r="S1614" s="276"/>
      <c r="T1614" s="276"/>
      <c r="U1614" s="276"/>
      <c r="V1614" s="306"/>
      <c r="W1614" s="306"/>
      <c r="X1614" s="306"/>
      <c r="Y1614" s="306"/>
      <c r="Z1614" s="276"/>
      <c r="AA1614" s="276"/>
      <c r="AB1614" s="276"/>
      <c r="AC1614" s="276"/>
      <c r="AD1614" s="276"/>
      <c r="AE1614" s="374">
        <f t="shared" ref="AE1614:AR1614" si="3635">AE809*AE1606</f>
        <v>0</v>
      </c>
      <c r="AF1614" s="374">
        <f t="shared" si="3635"/>
        <v>0</v>
      </c>
      <c r="AG1614" s="374">
        <f t="shared" si="3635"/>
        <v>0</v>
      </c>
      <c r="AH1614" s="374">
        <f t="shared" si="3635"/>
        <v>0</v>
      </c>
      <c r="AI1614" s="374">
        <f t="shared" si="3635"/>
        <v>0</v>
      </c>
      <c r="AJ1614" s="374">
        <f t="shared" si="3635"/>
        <v>0</v>
      </c>
      <c r="AK1614" s="374">
        <f t="shared" si="3635"/>
        <v>0</v>
      </c>
      <c r="AL1614" s="374">
        <f t="shared" si="3635"/>
        <v>0</v>
      </c>
      <c r="AM1614" s="374">
        <f t="shared" si="3635"/>
        <v>0</v>
      </c>
      <c r="AN1614" s="374">
        <f t="shared" si="3635"/>
        <v>0</v>
      </c>
      <c r="AO1614" s="374">
        <f t="shared" si="3635"/>
        <v>0</v>
      </c>
      <c r="AP1614" s="374">
        <f t="shared" si="3635"/>
        <v>0</v>
      </c>
      <c r="AQ1614" s="374">
        <f t="shared" si="3635"/>
        <v>0</v>
      </c>
      <c r="AR1614" s="374">
        <f t="shared" si="3635"/>
        <v>0</v>
      </c>
      <c r="AS1614" s="615">
        <f t="shared" si="3631"/>
        <v>0</v>
      </c>
    </row>
    <row r="1615" spans="2:45" ht="15.5">
      <c r="B1615" s="321" t="s">
        <v>772</v>
      </c>
      <c r="C1615" s="342"/>
      <c r="D1615" s="306"/>
      <c r="E1615" s="276"/>
      <c r="F1615" s="276"/>
      <c r="G1615" s="276"/>
      <c r="H1615" s="276"/>
      <c r="I1615" s="276"/>
      <c r="J1615" s="276"/>
      <c r="K1615" s="276"/>
      <c r="L1615" s="276"/>
      <c r="M1615" s="276"/>
      <c r="N1615" s="276"/>
      <c r="O1615" s="276"/>
      <c r="P1615" s="276"/>
      <c r="Q1615" s="276"/>
      <c r="R1615" s="288"/>
      <c r="S1615" s="276"/>
      <c r="T1615" s="276"/>
      <c r="U1615" s="276"/>
      <c r="V1615" s="306"/>
      <c r="W1615" s="306"/>
      <c r="X1615" s="306"/>
      <c r="Y1615" s="306"/>
      <c r="Z1615" s="276"/>
      <c r="AA1615" s="276"/>
      <c r="AB1615" s="276"/>
      <c r="AC1615" s="276"/>
      <c r="AD1615" s="276"/>
      <c r="AE1615" s="374">
        <f t="shared" ref="AE1615:AR1615" si="3636">AE1005*AE1606</f>
        <v>0</v>
      </c>
      <c r="AF1615" s="374">
        <f t="shared" si="3636"/>
        <v>0</v>
      </c>
      <c r="AG1615" s="374">
        <f t="shared" si="3636"/>
        <v>0</v>
      </c>
      <c r="AH1615" s="374">
        <f t="shared" si="3636"/>
        <v>0</v>
      </c>
      <c r="AI1615" s="374">
        <f t="shared" si="3636"/>
        <v>0</v>
      </c>
      <c r="AJ1615" s="374">
        <f t="shared" si="3636"/>
        <v>0</v>
      </c>
      <c r="AK1615" s="374">
        <f t="shared" si="3636"/>
        <v>0</v>
      </c>
      <c r="AL1615" s="374">
        <f t="shared" si="3636"/>
        <v>0</v>
      </c>
      <c r="AM1615" s="374">
        <f t="shared" si="3636"/>
        <v>0</v>
      </c>
      <c r="AN1615" s="374">
        <f t="shared" si="3636"/>
        <v>0</v>
      </c>
      <c r="AO1615" s="374">
        <f t="shared" si="3636"/>
        <v>0</v>
      </c>
      <c r="AP1615" s="374">
        <f t="shared" si="3636"/>
        <v>0</v>
      </c>
      <c r="AQ1615" s="374">
        <f t="shared" si="3636"/>
        <v>0</v>
      </c>
      <c r="AR1615" s="374">
        <f t="shared" si="3636"/>
        <v>0</v>
      </c>
      <c r="AS1615" s="615">
        <f t="shared" si="3631"/>
        <v>0</v>
      </c>
    </row>
    <row r="1616" spans="2:45" ht="15.5">
      <c r="B1616" s="321" t="s">
        <v>773</v>
      </c>
      <c r="C1616" s="342"/>
      <c r="D1616" s="306"/>
      <c r="E1616" s="276"/>
      <c r="F1616" s="276"/>
      <c r="G1616" s="276"/>
      <c r="H1616" s="276"/>
      <c r="I1616" s="276"/>
      <c r="J1616" s="276"/>
      <c r="K1616" s="276"/>
      <c r="L1616" s="276"/>
      <c r="M1616" s="276"/>
      <c r="N1616" s="276"/>
      <c r="O1616" s="276"/>
      <c r="P1616" s="276"/>
      <c r="Q1616" s="276"/>
      <c r="R1616" s="288"/>
      <c r="S1616" s="276"/>
      <c r="T1616" s="276"/>
      <c r="U1616" s="276"/>
      <c r="V1616" s="306"/>
      <c r="W1616" s="306"/>
      <c r="X1616" s="306"/>
      <c r="Y1616" s="306"/>
      <c r="Z1616" s="276"/>
      <c r="AA1616" s="276"/>
      <c r="AB1616" s="276"/>
      <c r="AC1616" s="276"/>
      <c r="AD1616" s="276"/>
      <c r="AE1616" s="374">
        <f t="shared" ref="AE1616:AR1616" si="3637">AE1200*AE1606</f>
        <v>0</v>
      </c>
      <c r="AF1616" s="374">
        <f t="shared" si="3637"/>
        <v>0</v>
      </c>
      <c r="AG1616" s="374">
        <f t="shared" si="3637"/>
        <v>0</v>
      </c>
      <c r="AH1616" s="374">
        <f t="shared" si="3637"/>
        <v>0</v>
      </c>
      <c r="AI1616" s="374">
        <f t="shared" si="3637"/>
        <v>0</v>
      </c>
      <c r="AJ1616" s="374">
        <f t="shared" si="3637"/>
        <v>0</v>
      </c>
      <c r="AK1616" s="374">
        <f t="shared" si="3637"/>
        <v>0</v>
      </c>
      <c r="AL1616" s="374">
        <f t="shared" si="3637"/>
        <v>0</v>
      </c>
      <c r="AM1616" s="374">
        <f t="shared" si="3637"/>
        <v>0</v>
      </c>
      <c r="AN1616" s="374">
        <f t="shared" si="3637"/>
        <v>0</v>
      </c>
      <c r="AO1616" s="374">
        <f t="shared" si="3637"/>
        <v>0</v>
      </c>
      <c r="AP1616" s="374">
        <f t="shared" si="3637"/>
        <v>0</v>
      </c>
      <c r="AQ1616" s="374">
        <f t="shared" si="3637"/>
        <v>0</v>
      </c>
      <c r="AR1616" s="374">
        <f t="shared" si="3637"/>
        <v>0</v>
      </c>
      <c r="AS1616" s="615">
        <f>SUM(AE1616:AR1616)</f>
        <v>0</v>
      </c>
    </row>
    <row r="1617" spans="2:45" ht="15.5">
      <c r="B1617" s="321" t="s">
        <v>774</v>
      </c>
      <c r="C1617" s="342"/>
      <c r="D1617" s="306"/>
      <c r="E1617" s="276"/>
      <c r="F1617" s="276"/>
      <c r="G1617" s="276"/>
      <c r="H1617" s="276"/>
      <c r="I1617" s="276"/>
      <c r="J1617" s="276"/>
      <c r="K1617" s="276"/>
      <c r="L1617" s="276"/>
      <c r="M1617" s="276"/>
      <c r="N1617" s="276"/>
      <c r="O1617" s="276"/>
      <c r="P1617" s="276"/>
      <c r="Q1617" s="276"/>
      <c r="R1617" s="288"/>
      <c r="S1617" s="276"/>
      <c r="T1617" s="276"/>
      <c r="U1617" s="276"/>
      <c r="V1617" s="306"/>
      <c r="W1617" s="306"/>
      <c r="X1617" s="306"/>
      <c r="Y1617" s="306"/>
      <c r="Z1617" s="276"/>
      <c r="AA1617" s="276"/>
      <c r="AB1617" s="276"/>
      <c r="AC1617" s="276"/>
      <c r="AD1617" s="276"/>
      <c r="AE1617" s="374">
        <f t="shared" ref="AE1617:AR1617" si="3638">AE1395*AE1606</f>
        <v>0</v>
      </c>
      <c r="AF1617" s="374">
        <f t="shared" si="3638"/>
        <v>0</v>
      </c>
      <c r="AG1617" s="374">
        <f t="shared" si="3638"/>
        <v>0</v>
      </c>
      <c r="AH1617" s="374">
        <f t="shared" si="3638"/>
        <v>0</v>
      </c>
      <c r="AI1617" s="374">
        <f t="shared" si="3638"/>
        <v>0</v>
      </c>
      <c r="AJ1617" s="374">
        <f t="shared" si="3638"/>
        <v>0</v>
      </c>
      <c r="AK1617" s="374">
        <f t="shared" si="3638"/>
        <v>0</v>
      </c>
      <c r="AL1617" s="374">
        <f t="shared" si="3638"/>
        <v>0</v>
      </c>
      <c r="AM1617" s="374">
        <f t="shared" si="3638"/>
        <v>0</v>
      </c>
      <c r="AN1617" s="374">
        <f t="shared" si="3638"/>
        <v>0</v>
      </c>
      <c r="AO1617" s="374">
        <f t="shared" si="3638"/>
        <v>0</v>
      </c>
      <c r="AP1617" s="374">
        <f t="shared" si="3638"/>
        <v>0</v>
      </c>
      <c r="AQ1617" s="374">
        <f t="shared" si="3638"/>
        <v>0</v>
      </c>
      <c r="AR1617" s="374">
        <f t="shared" si="3638"/>
        <v>0</v>
      </c>
      <c r="AS1617" s="615">
        <f>SUM(AE1617:AR1617)</f>
        <v>0</v>
      </c>
    </row>
    <row r="1618" spans="2:45" ht="15.5">
      <c r="B1618" s="321" t="s">
        <v>775</v>
      </c>
      <c r="C1618" s="342"/>
      <c r="D1618" s="306"/>
      <c r="E1618" s="276"/>
      <c r="F1618" s="276"/>
      <c r="G1618" s="276"/>
      <c r="H1618" s="276"/>
      <c r="I1618" s="276"/>
      <c r="J1618" s="276"/>
      <c r="K1618" s="276"/>
      <c r="L1618" s="276"/>
      <c r="M1618" s="276"/>
      <c r="N1618" s="276"/>
      <c r="O1618" s="276"/>
      <c r="P1618" s="276"/>
      <c r="Q1618" s="276"/>
      <c r="R1618" s="288"/>
      <c r="S1618" s="276"/>
      <c r="T1618" s="276"/>
      <c r="U1618" s="276"/>
      <c r="V1618" s="306"/>
      <c r="W1618" s="306"/>
      <c r="X1618" s="306"/>
      <c r="Y1618" s="306"/>
      <c r="Z1618" s="276"/>
      <c r="AA1618" s="276"/>
      <c r="AB1618" s="276"/>
      <c r="AC1618" s="276"/>
      <c r="AD1618" s="276"/>
      <c r="AE1618" s="374">
        <f t="shared" ref="AE1618:AR1618" si="3639">AE1589*AE1606</f>
        <v>0</v>
      </c>
      <c r="AF1618" s="374">
        <f t="shared" si="3639"/>
        <v>0</v>
      </c>
      <c r="AG1618" s="374">
        <f t="shared" si="3639"/>
        <v>0</v>
      </c>
      <c r="AH1618" s="374">
        <f t="shared" si="3639"/>
        <v>0</v>
      </c>
      <c r="AI1618" s="374">
        <f t="shared" si="3639"/>
        <v>0</v>
      </c>
      <c r="AJ1618" s="374">
        <f t="shared" si="3639"/>
        <v>0</v>
      </c>
      <c r="AK1618" s="374">
        <f t="shared" si="3639"/>
        <v>0</v>
      </c>
      <c r="AL1618" s="374">
        <f t="shared" si="3639"/>
        <v>0</v>
      </c>
      <c r="AM1618" s="374">
        <f t="shared" si="3639"/>
        <v>0</v>
      </c>
      <c r="AN1618" s="374">
        <f t="shared" si="3639"/>
        <v>0</v>
      </c>
      <c r="AO1618" s="374">
        <f t="shared" si="3639"/>
        <v>0</v>
      </c>
      <c r="AP1618" s="374">
        <f t="shared" si="3639"/>
        <v>0</v>
      </c>
      <c r="AQ1618" s="374">
        <f t="shared" si="3639"/>
        <v>0</v>
      </c>
      <c r="AR1618" s="374">
        <f t="shared" si="3639"/>
        <v>0</v>
      </c>
      <c r="AS1618" s="615">
        <f t="shared" si="3631"/>
        <v>0</v>
      </c>
    </row>
    <row r="1619" spans="2:45" ht="15.5">
      <c r="B1619" s="346" t="s">
        <v>901</v>
      </c>
      <c r="C1619" s="342"/>
      <c r="D1619" s="333"/>
      <c r="E1619" s="331"/>
      <c r="F1619" s="331"/>
      <c r="G1619" s="331"/>
      <c r="H1619" s="331"/>
      <c r="I1619" s="331"/>
      <c r="J1619" s="331"/>
      <c r="K1619" s="331"/>
      <c r="L1619" s="331"/>
      <c r="M1619" s="331"/>
      <c r="N1619" s="331"/>
      <c r="O1619" s="331"/>
      <c r="P1619" s="331"/>
      <c r="Q1619" s="331"/>
      <c r="R1619" s="297"/>
      <c r="S1619" s="331"/>
      <c r="T1619" s="331"/>
      <c r="U1619" s="331"/>
      <c r="V1619" s="333"/>
      <c r="W1619" s="333"/>
      <c r="X1619" s="333"/>
      <c r="Y1619" s="333"/>
      <c r="Z1619" s="331"/>
      <c r="AA1619" s="331"/>
      <c r="AB1619" s="331"/>
      <c r="AC1619" s="331"/>
      <c r="AD1619" s="331"/>
      <c r="AE1619" s="343">
        <f>SUM(AE1607:AE1618)</f>
        <v>0</v>
      </c>
      <c r="AF1619" s="343">
        <f t="shared" ref="AF1619:AR1619" si="3640">SUM(AF1607:AF1618)</f>
        <v>0</v>
      </c>
      <c r="AG1619" s="343">
        <f t="shared" si="3640"/>
        <v>0</v>
      </c>
      <c r="AH1619" s="343">
        <f t="shared" si="3640"/>
        <v>0</v>
      </c>
      <c r="AI1619" s="343">
        <f t="shared" si="3640"/>
        <v>0</v>
      </c>
      <c r="AJ1619" s="343">
        <f t="shared" si="3640"/>
        <v>0</v>
      </c>
      <c r="AK1619" s="343">
        <f t="shared" si="3640"/>
        <v>0</v>
      </c>
      <c r="AL1619" s="343">
        <f t="shared" si="3640"/>
        <v>0</v>
      </c>
      <c r="AM1619" s="343">
        <f t="shared" si="3640"/>
        <v>0</v>
      </c>
      <c r="AN1619" s="343">
        <f t="shared" si="3640"/>
        <v>0</v>
      </c>
      <c r="AO1619" s="343">
        <f t="shared" si="3640"/>
        <v>0</v>
      </c>
      <c r="AP1619" s="343">
        <f t="shared" si="3640"/>
        <v>0</v>
      </c>
      <c r="AQ1619" s="343">
        <f t="shared" si="3640"/>
        <v>0</v>
      </c>
      <c r="AR1619" s="343">
        <f t="shared" si="3640"/>
        <v>0</v>
      </c>
      <c r="AS1619" s="785">
        <f>SUM(AS1607:AS1618)</f>
        <v>0</v>
      </c>
    </row>
    <row r="1620" spans="2:45" ht="15.5">
      <c r="B1620" s="346" t="s">
        <v>902</v>
      </c>
      <c r="C1620" s="342"/>
      <c r="D1620" s="347"/>
      <c r="E1620" s="331"/>
      <c r="F1620" s="331"/>
      <c r="G1620" s="331"/>
      <c r="H1620" s="331"/>
      <c r="I1620" s="331"/>
      <c r="J1620" s="331"/>
      <c r="K1620" s="331"/>
      <c r="L1620" s="331"/>
      <c r="M1620" s="331"/>
      <c r="N1620" s="331"/>
      <c r="O1620" s="331"/>
      <c r="P1620" s="331"/>
      <c r="Q1620" s="331"/>
      <c r="R1620" s="297"/>
      <c r="S1620" s="331"/>
      <c r="T1620" s="331"/>
      <c r="U1620" s="331"/>
      <c r="V1620" s="333"/>
      <c r="W1620" s="333"/>
      <c r="X1620" s="333"/>
      <c r="Y1620" s="333"/>
      <c r="Z1620" s="331"/>
      <c r="AA1620" s="331"/>
      <c r="AB1620" s="331"/>
      <c r="AC1620" s="331"/>
      <c r="AD1620" s="331"/>
      <c r="AE1620" s="344">
        <f>AE1604*AE1606</f>
        <v>0</v>
      </c>
      <c r="AF1620" s="344">
        <f t="shared" ref="AF1620:AR1620" si="3641">AF1604*AF1606</f>
        <v>0</v>
      </c>
      <c r="AG1620" s="344">
        <f t="shared" si="3641"/>
        <v>0</v>
      </c>
      <c r="AH1620" s="344">
        <f t="shared" si="3641"/>
        <v>0</v>
      </c>
      <c r="AI1620" s="344">
        <f t="shared" si="3641"/>
        <v>0</v>
      </c>
      <c r="AJ1620" s="344">
        <f t="shared" si="3641"/>
        <v>0</v>
      </c>
      <c r="AK1620" s="344">
        <f t="shared" si="3641"/>
        <v>0</v>
      </c>
      <c r="AL1620" s="344">
        <f t="shared" si="3641"/>
        <v>0</v>
      </c>
      <c r="AM1620" s="344">
        <f t="shared" si="3641"/>
        <v>0</v>
      </c>
      <c r="AN1620" s="344">
        <f t="shared" si="3641"/>
        <v>0</v>
      </c>
      <c r="AO1620" s="344">
        <f t="shared" si="3641"/>
        <v>0</v>
      </c>
      <c r="AP1620" s="344">
        <f t="shared" si="3641"/>
        <v>0</v>
      </c>
      <c r="AQ1620" s="344">
        <f t="shared" si="3641"/>
        <v>0</v>
      </c>
      <c r="AR1620" s="344">
        <f t="shared" si="3641"/>
        <v>0</v>
      </c>
      <c r="AS1620" s="786">
        <f>SUM(AE1620:AR1620)</f>
        <v>0</v>
      </c>
    </row>
    <row r="1621" spans="2:45" ht="15.5">
      <c r="B1621" s="346" t="s">
        <v>900</v>
      </c>
      <c r="C1621" s="342"/>
      <c r="D1621" s="347"/>
      <c r="E1621" s="331"/>
      <c r="F1621" s="331"/>
      <c r="G1621" s="331"/>
      <c r="H1621" s="331"/>
      <c r="I1621" s="331"/>
      <c r="J1621" s="331"/>
      <c r="K1621" s="331"/>
      <c r="L1621" s="331"/>
      <c r="M1621" s="331"/>
      <c r="N1621" s="331"/>
      <c r="O1621" s="331"/>
      <c r="P1621" s="331"/>
      <c r="Q1621" s="331"/>
      <c r="R1621" s="297"/>
      <c r="S1621" s="331"/>
      <c r="T1621" s="331"/>
      <c r="U1621" s="331"/>
      <c r="V1621" s="347"/>
      <c r="W1621" s="347"/>
      <c r="X1621" s="347"/>
      <c r="Y1621" s="347"/>
      <c r="Z1621" s="331"/>
      <c r="AA1621" s="331"/>
      <c r="AB1621" s="331"/>
      <c r="AC1621" s="331"/>
      <c r="AD1621" s="331"/>
      <c r="AE1621" s="348"/>
      <c r="AF1621" s="348"/>
      <c r="AG1621" s="348"/>
      <c r="AH1621" s="348"/>
      <c r="AI1621" s="348"/>
      <c r="AJ1621" s="348"/>
      <c r="AK1621" s="348"/>
      <c r="AL1621" s="348"/>
      <c r="AM1621" s="348"/>
      <c r="AN1621" s="348"/>
      <c r="AO1621" s="348"/>
      <c r="AP1621" s="348"/>
      <c r="AQ1621" s="348"/>
      <c r="AR1621" s="348"/>
      <c r="AS1621" s="403">
        <f>AS1619-AS1620</f>
        <v>0</v>
      </c>
    </row>
    <row r="1622" spans="2:45" ht="15.5">
      <c r="B1622" s="377"/>
      <c r="C1622" s="441"/>
      <c r="D1622" s="441"/>
      <c r="E1622" s="442"/>
      <c r="F1622" s="442"/>
      <c r="G1622" s="442"/>
      <c r="H1622" s="442"/>
      <c r="I1622" s="442"/>
      <c r="J1622" s="442"/>
      <c r="K1622" s="442"/>
      <c r="L1622" s="442"/>
      <c r="M1622" s="442"/>
      <c r="N1622" s="442"/>
      <c r="O1622" s="442"/>
      <c r="P1622" s="442"/>
      <c r="Q1622" s="442"/>
      <c r="R1622" s="443"/>
      <c r="S1622" s="442"/>
      <c r="T1622" s="442"/>
      <c r="U1622" s="442"/>
      <c r="V1622" s="441"/>
      <c r="W1622" s="444"/>
      <c r="X1622" s="441"/>
      <c r="Y1622" s="441"/>
      <c r="Z1622" s="442"/>
      <c r="AA1622" s="442"/>
      <c r="AB1622" s="442"/>
      <c r="AC1622" s="442"/>
      <c r="AD1622" s="442"/>
      <c r="AE1622" s="771"/>
      <c r="AF1622" s="771"/>
      <c r="AG1622" s="771"/>
      <c r="AH1622" s="771"/>
      <c r="AI1622" s="771"/>
      <c r="AJ1622" s="771"/>
      <c r="AK1622" s="771"/>
      <c r="AL1622" s="771"/>
      <c r="AM1622" s="771"/>
      <c r="AN1622" s="771"/>
      <c r="AO1622" s="771"/>
      <c r="AP1622" s="771"/>
      <c r="AQ1622" s="771"/>
      <c r="AR1622" s="771"/>
      <c r="AS1622" s="382"/>
    </row>
    <row r="1623" spans="2:45" ht="19.5" customHeight="1">
      <c r="B1623" s="364" t="s">
        <v>581</v>
      </c>
      <c r="C1623" s="383"/>
      <c r="D1623" s="384"/>
      <c r="E1623" s="384"/>
      <c r="F1623" s="384"/>
      <c r="G1623" s="384"/>
      <c r="H1623" s="384"/>
      <c r="I1623" s="384"/>
      <c r="J1623" s="384"/>
      <c r="K1623" s="384"/>
      <c r="L1623" s="384"/>
      <c r="M1623" s="384"/>
      <c r="N1623" s="384"/>
      <c r="O1623" s="384"/>
      <c r="P1623" s="384"/>
      <c r="Q1623" s="384"/>
      <c r="R1623" s="384"/>
      <c r="S1623" s="384"/>
      <c r="T1623" s="384"/>
      <c r="U1623" s="384"/>
      <c r="V1623" s="367"/>
      <c r="W1623" s="368"/>
      <c r="X1623" s="384"/>
      <c r="Y1623" s="384"/>
      <c r="Z1623" s="384"/>
      <c r="AA1623" s="384"/>
      <c r="AB1623" s="384"/>
      <c r="AC1623" s="384"/>
      <c r="AD1623" s="384"/>
      <c r="AE1623" s="405"/>
      <c r="AF1623" s="405"/>
      <c r="AG1623" s="405"/>
      <c r="AH1623" s="405"/>
      <c r="AI1623" s="405"/>
      <c r="AJ1623" s="405"/>
      <c r="AK1623" s="405"/>
      <c r="AL1623" s="405"/>
      <c r="AM1623" s="405"/>
      <c r="AN1623" s="405"/>
      <c r="AO1623" s="405"/>
      <c r="AP1623" s="405"/>
      <c r="AQ1623" s="405"/>
      <c r="AR1623" s="405"/>
      <c r="AS1623" s="385"/>
    </row>
    <row r="1624" spans="2:45" ht="19.5" customHeight="1">
      <c r="B1624" s="760"/>
      <c r="C1624" s="761"/>
      <c r="D1624" s="742"/>
      <c r="E1624" s="742"/>
      <c r="F1624" s="742"/>
      <c r="G1624" s="742"/>
      <c r="H1624" s="742"/>
      <c r="I1624" s="742"/>
      <c r="J1624" s="742"/>
      <c r="K1624" s="742"/>
      <c r="L1624" s="742"/>
      <c r="M1624" s="742"/>
      <c r="N1624" s="742"/>
      <c r="O1624" s="742"/>
      <c r="P1624" s="742"/>
      <c r="Q1624" s="742"/>
      <c r="R1624" s="742"/>
      <c r="S1624" s="742"/>
      <c r="T1624" s="742"/>
      <c r="U1624" s="742"/>
      <c r="V1624" s="301"/>
      <c r="W1624" s="762"/>
      <c r="X1624" s="742"/>
      <c r="Y1624" s="742"/>
      <c r="Z1624" s="742"/>
      <c r="AA1624" s="742"/>
      <c r="AB1624" s="742"/>
      <c r="AC1624" s="742"/>
      <c r="AD1624" s="742"/>
      <c r="AE1624" s="252"/>
      <c r="AF1624" s="252"/>
      <c r="AG1624" s="252"/>
      <c r="AH1624" s="252"/>
      <c r="AI1624" s="252"/>
      <c r="AJ1624" s="252"/>
      <c r="AK1624" s="252"/>
      <c r="AL1624" s="252"/>
      <c r="AM1624" s="252"/>
      <c r="AN1624" s="252"/>
      <c r="AO1624" s="252"/>
      <c r="AP1624" s="252"/>
      <c r="AQ1624" s="252"/>
      <c r="AR1624" s="252"/>
      <c r="AS1624" s="253"/>
    </row>
    <row r="1625" spans="2:45" ht="15.5">
      <c r="B1625" s="277" t="s">
        <v>818</v>
      </c>
      <c r="C1625" s="278"/>
      <c r="D1625" s="579" t="s">
        <v>522</v>
      </c>
      <c r="E1625" s="250"/>
      <c r="F1625" s="579"/>
      <c r="G1625" s="250"/>
      <c r="H1625" s="250"/>
      <c r="I1625" s="250"/>
      <c r="J1625" s="250"/>
      <c r="K1625" s="250"/>
      <c r="L1625" s="250"/>
      <c r="M1625" s="250"/>
      <c r="N1625" s="250"/>
      <c r="O1625" s="250"/>
      <c r="P1625" s="250"/>
      <c r="Q1625" s="250"/>
      <c r="R1625" s="278"/>
      <c r="S1625" s="250"/>
      <c r="T1625" s="250"/>
      <c r="U1625" s="250"/>
      <c r="V1625" s="250"/>
      <c r="W1625" s="250"/>
      <c r="X1625" s="250"/>
      <c r="Y1625" s="250"/>
      <c r="Z1625" s="250"/>
      <c r="AA1625" s="250"/>
      <c r="AB1625" s="250"/>
      <c r="AC1625" s="250"/>
      <c r="AD1625" s="250"/>
      <c r="AE1625" s="267"/>
      <c r="AF1625" s="264"/>
      <c r="AG1625" s="264"/>
      <c r="AH1625" s="264"/>
      <c r="AI1625" s="264"/>
      <c r="AJ1625" s="264"/>
      <c r="AK1625" s="264"/>
      <c r="AL1625" s="264"/>
      <c r="AM1625" s="264"/>
      <c r="AN1625" s="264"/>
      <c r="AO1625" s="264"/>
      <c r="AP1625" s="264"/>
      <c r="AQ1625" s="264"/>
      <c r="AR1625" s="264"/>
    </row>
    <row r="1626" spans="2:45" ht="39.75" customHeight="1">
      <c r="B1626" s="1318" t="s">
        <v>211</v>
      </c>
      <c r="C1626" s="1320" t="s">
        <v>33</v>
      </c>
      <c r="D1626" s="281" t="s">
        <v>420</v>
      </c>
      <c r="E1626" s="1329" t="s">
        <v>209</v>
      </c>
      <c r="F1626" s="1330"/>
      <c r="G1626" s="1330"/>
      <c r="H1626" s="1330"/>
      <c r="I1626" s="1330"/>
      <c r="J1626" s="1330"/>
      <c r="K1626" s="1330"/>
      <c r="L1626" s="1330"/>
      <c r="M1626" s="1330"/>
      <c r="N1626" s="1330"/>
      <c r="O1626" s="1330"/>
      <c r="P1626" s="1331"/>
      <c r="Q1626" s="1327" t="s">
        <v>213</v>
      </c>
      <c r="R1626" s="281" t="s">
        <v>421</v>
      </c>
      <c r="S1626" s="1324" t="s">
        <v>212</v>
      </c>
      <c r="T1626" s="1325"/>
      <c r="U1626" s="1325"/>
      <c r="V1626" s="1325"/>
      <c r="W1626" s="1325"/>
      <c r="X1626" s="1325"/>
      <c r="Y1626" s="1325"/>
      <c r="Z1626" s="1325"/>
      <c r="AA1626" s="1325"/>
      <c r="AB1626" s="1325"/>
      <c r="AC1626" s="1325"/>
      <c r="AD1626" s="1332"/>
      <c r="AE1626" s="1324" t="s">
        <v>242</v>
      </c>
      <c r="AF1626" s="1325"/>
      <c r="AG1626" s="1325"/>
      <c r="AH1626" s="1325"/>
      <c r="AI1626" s="1325"/>
      <c r="AJ1626" s="1325"/>
      <c r="AK1626" s="1325"/>
      <c r="AL1626" s="1325"/>
      <c r="AM1626" s="1325"/>
      <c r="AN1626" s="1325"/>
      <c r="AO1626" s="1325"/>
      <c r="AP1626" s="1325"/>
      <c r="AQ1626" s="1325"/>
      <c r="AR1626" s="1325"/>
      <c r="AS1626" s="1326"/>
    </row>
    <row r="1627" spans="2:45" ht="65.25" customHeight="1">
      <c r="B1627" s="1319"/>
      <c r="C1627" s="1333"/>
      <c r="D1627" s="282">
        <v>2024</v>
      </c>
      <c r="E1627" s="282">
        <v>2025</v>
      </c>
      <c r="F1627" s="282">
        <v>2026</v>
      </c>
      <c r="G1627" s="282">
        <v>2027</v>
      </c>
      <c r="H1627" s="282">
        <v>2028</v>
      </c>
      <c r="I1627" s="282">
        <v>2029</v>
      </c>
      <c r="J1627" s="282">
        <v>2030</v>
      </c>
      <c r="K1627" s="282">
        <v>2031</v>
      </c>
      <c r="L1627" s="282">
        <v>2032</v>
      </c>
      <c r="M1627" s="282">
        <v>2033</v>
      </c>
      <c r="N1627" s="282">
        <v>2034</v>
      </c>
      <c r="O1627" s="282">
        <v>2035</v>
      </c>
      <c r="P1627" s="282">
        <v>2036</v>
      </c>
      <c r="Q1627" s="1328"/>
      <c r="R1627" s="282">
        <v>2024</v>
      </c>
      <c r="S1627" s="282">
        <v>2025</v>
      </c>
      <c r="T1627" s="282">
        <v>2026</v>
      </c>
      <c r="U1627" s="282">
        <v>2027</v>
      </c>
      <c r="V1627" s="282">
        <v>2028</v>
      </c>
      <c r="W1627" s="282">
        <v>2029</v>
      </c>
      <c r="X1627" s="282">
        <v>2030</v>
      </c>
      <c r="Y1627" s="282">
        <v>2031</v>
      </c>
      <c r="Z1627" s="282">
        <v>2032</v>
      </c>
      <c r="AA1627" s="282">
        <v>2033</v>
      </c>
      <c r="AB1627" s="282">
        <v>2034</v>
      </c>
      <c r="AC1627" s="282">
        <v>2035</v>
      </c>
      <c r="AD1627" s="282">
        <v>2036</v>
      </c>
      <c r="AE1627" s="282" t="str">
        <f>'1.  LRAMVA Summary'!$D$53</f>
        <v>Residential</v>
      </c>
      <c r="AF1627" s="282" t="str">
        <f>'1.  LRAMVA Summary'!$E$53</f>
        <v>GS&lt;50 kW</v>
      </c>
      <c r="AG1627" s="282" t="str">
        <f>'1.  LRAMVA Summary'!$F$53</f>
        <v>GS 50 - 4,999 kW</v>
      </c>
      <c r="AH1627" s="282" t="str">
        <f>'1.  LRAMVA Summary'!$G$53</f>
        <v>Co-Generation 1,000 - 4,999 kW</v>
      </c>
      <c r="AI1627" s="282" t="str">
        <f>'1.  LRAMVA Summary'!$H$53</f>
        <v>Large User</v>
      </c>
      <c r="AJ1627" s="282" t="str">
        <f>'1.  LRAMVA Summary'!$I$53</f>
        <v>Street Lighting</v>
      </c>
      <c r="AK1627" s="282" t="str">
        <f>'1.  LRAMVA Summary'!$J$53</f>
        <v>Sentinel Lighting</v>
      </c>
      <c r="AL1627" s="282" t="str">
        <f>'1.  LRAMVA Summary'!$K$53</f>
        <v>Unmetered Scattered Load</v>
      </c>
      <c r="AM1627" s="282" t="str">
        <f>'1.  LRAMVA Summary'!$L$53</f>
        <v/>
      </c>
      <c r="AN1627" s="282" t="str">
        <f>'1.  LRAMVA Summary'!$M$53</f>
        <v/>
      </c>
      <c r="AO1627" s="282" t="str">
        <f>'1.  LRAMVA Summary'!$N$53</f>
        <v/>
      </c>
      <c r="AP1627" s="282" t="str">
        <f>'1.  LRAMVA Summary'!$O$53</f>
        <v/>
      </c>
      <c r="AQ1627" s="282" t="str">
        <f>'1.  LRAMVA Summary'!$P$53</f>
        <v/>
      </c>
      <c r="AR1627" s="282" t="str">
        <f>'1.  LRAMVA Summary'!$Q$53</f>
        <v/>
      </c>
      <c r="AS1627" s="284" t="str">
        <f>'1.  LRAMVA Summary'!$R$53</f>
        <v>Total</v>
      </c>
    </row>
    <row r="1628" spans="2:45" ht="15.5">
      <c r="B1628" s="828"/>
      <c r="C1628" s="332"/>
      <c r="D1628" s="332"/>
      <c r="E1628" s="332"/>
      <c r="F1628" s="332"/>
      <c r="G1628" s="332"/>
      <c r="H1628" s="332"/>
      <c r="I1628" s="332"/>
      <c r="J1628" s="332"/>
      <c r="K1628" s="332"/>
      <c r="L1628" s="332"/>
      <c r="M1628" s="332"/>
      <c r="N1628" s="332"/>
      <c r="O1628" s="332"/>
      <c r="P1628" s="332"/>
      <c r="Q1628" s="332"/>
      <c r="R1628" s="332"/>
      <c r="S1628" s="332"/>
      <c r="T1628" s="332"/>
      <c r="U1628" s="332"/>
      <c r="V1628" s="332"/>
      <c r="W1628" s="332"/>
      <c r="X1628" s="332"/>
      <c r="Y1628" s="332"/>
      <c r="Z1628" s="332"/>
      <c r="AA1628" s="332"/>
      <c r="AB1628" s="332"/>
      <c r="AC1628" s="332"/>
      <c r="AD1628" s="833"/>
      <c r="AE1628" s="288" t="str">
        <f>'1.  LRAMVA Summary'!$D$54</f>
        <v>kWh</v>
      </c>
      <c r="AF1628" s="288" t="str">
        <f>'1.  LRAMVA Summary'!$E$54</f>
        <v>kWh</v>
      </c>
      <c r="AG1628" s="288" t="str">
        <f>'1.  LRAMVA Summary'!$F$54</f>
        <v>kW</v>
      </c>
      <c r="AH1628" s="288" t="str">
        <f>'1.  LRAMVA Summary'!$G$54</f>
        <v>kW</v>
      </c>
      <c r="AI1628" s="288" t="str">
        <f>'1.  LRAMVA Summary'!$H$54</f>
        <v>kW</v>
      </c>
      <c r="AJ1628" s="288" t="str">
        <f>'1.  LRAMVA Summary'!$I$54</f>
        <v>kW</v>
      </c>
      <c r="AK1628" s="288" t="str">
        <f>'1.  LRAMVA Summary'!$J$54</f>
        <v>kW</v>
      </c>
      <c r="AL1628" s="288" t="str">
        <f>'1.  LRAMVA Summary'!$K$54</f>
        <v>kWh</v>
      </c>
      <c r="AM1628" s="288">
        <f>'1.  LRAMVA Summary'!$L$54</f>
        <v>0</v>
      </c>
      <c r="AN1628" s="288">
        <f>'1.  LRAMVA Summary'!$M$54</f>
        <v>0</v>
      </c>
      <c r="AO1628" s="288">
        <f>'1.  LRAMVA Summary'!$N$54</f>
        <v>0</v>
      </c>
      <c r="AP1628" s="288">
        <f>'1.  LRAMVA Summary'!$O$54</f>
        <v>0</v>
      </c>
      <c r="AQ1628" s="288">
        <f>'1.  LRAMVA Summary'!$P$54</f>
        <v>0</v>
      </c>
      <c r="AR1628" s="288">
        <f>'1.  LRAMVA Summary'!$Q$54</f>
        <v>0</v>
      </c>
      <c r="AS1628" s="327"/>
    </row>
    <row r="1629" spans="2:45" ht="15.5">
      <c r="B1629" s="829" t="s">
        <v>965</v>
      </c>
      <c r="C1629" s="332"/>
      <c r="D1629" s="332"/>
      <c r="E1629" s="332"/>
      <c r="F1629" s="332"/>
      <c r="G1629" s="332"/>
      <c r="H1629" s="332"/>
      <c r="I1629" s="332"/>
      <c r="J1629" s="332"/>
      <c r="K1629" s="332"/>
      <c r="L1629" s="332"/>
      <c r="M1629" s="332"/>
      <c r="N1629" s="332"/>
      <c r="O1629" s="332"/>
      <c r="P1629" s="332"/>
      <c r="Q1629" s="332"/>
      <c r="R1629" s="332"/>
      <c r="S1629" s="332"/>
      <c r="T1629" s="332"/>
      <c r="U1629" s="332"/>
      <c r="V1629" s="332"/>
      <c r="W1629" s="332"/>
      <c r="X1629" s="332"/>
      <c r="Y1629" s="332"/>
      <c r="Z1629" s="332"/>
      <c r="AA1629" s="332"/>
      <c r="AB1629" s="332"/>
      <c r="AC1629" s="332"/>
      <c r="AD1629" s="833"/>
      <c r="AE1629" s="831">
        <v>0</v>
      </c>
      <c r="AF1629" s="826">
        <v>0</v>
      </c>
      <c r="AG1629" s="826">
        <v>0</v>
      </c>
      <c r="AH1629" s="826">
        <v>0</v>
      </c>
      <c r="AI1629" s="826">
        <v>0</v>
      </c>
      <c r="AJ1629" s="826">
        <v>0</v>
      </c>
      <c r="AK1629" s="826">
        <v>0</v>
      </c>
      <c r="AL1629" s="826">
        <v>0</v>
      </c>
      <c r="AM1629" s="826">
        <v>0</v>
      </c>
      <c r="AN1629" s="826">
        <v>0</v>
      </c>
      <c r="AO1629" s="826">
        <v>0</v>
      </c>
      <c r="AP1629" s="826">
        <v>0</v>
      </c>
      <c r="AQ1629" s="826">
        <v>0</v>
      </c>
      <c r="AR1629" s="826">
        <v>0</v>
      </c>
      <c r="AS1629" s="827"/>
    </row>
    <row r="1630" spans="2:45" ht="15.5">
      <c r="B1630" s="830" t="s">
        <v>776</v>
      </c>
      <c r="C1630" s="399"/>
      <c r="D1630" s="399"/>
      <c r="E1630" s="399"/>
      <c r="F1630" s="399"/>
      <c r="G1630" s="399"/>
      <c r="H1630" s="399"/>
      <c r="I1630" s="399"/>
      <c r="J1630" s="399"/>
      <c r="K1630" s="399"/>
      <c r="L1630" s="399"/>
      <c r="M1630" s="399"/>
      <c r="N1630" s="399"/>
      <c r="O1630" s="399"/>
      <c r="P1630" s="399"/>
      <c r="Q1630" s="399"/>
      <c r="R1630" s="399"/>
      <c r="S1630" s="399"/>
      <c r="T1630" s="399"/>
      <c r="U1630" s="399"/>
      <c r="V1630" s="399"/>
      <c r="W1630" s="399"/>
      <c r="X1630" s="399"/>
      <c r="Y1630" s="399"/>
      <c r="Z1630" s="399"/>
      <c r="AA1630" s="399"/>
      <c r="AB1630" s="399"/>
      <c r="AC1630" s="399"/>
      <c r="AD1630" s="834"/>
      <c r="AE1630" s="832">
        <f>HLOOKUP(AE1627,'2. LRAMVA Threshold'!$B$42:$Q$60,16,FALSE)</f>
        <v>0</v>
      </c>
      <c r="AF1630" s="388">
        <f>HLOOKUP(AF1627,'2. LRAMVA Threshold'!$B$42:$Q$60,16,FALSE)</f>
        <v>0</v>
      </c>
      <c r="AG1630" s="388">
        <f>HLOOKUP(AG1627,'2. LRAMVA Threshold'!$B$42:$Q$60,16,FALSE)</f>
        <v>0</v>
      </c>
      <c r="AH1630" s="388">
        <f>HLOOKUP(AH1627,'2. LRAMVA Threshold'!$B$42:$Q$60,16,FALSE)</f>
        <v>0</v>
      </c>
      <c r="AI1630" s="388">
        <f>HLOOKUP(AI1627,'2. LRAMVA Threshold'!$B$42:$Q$60,16,FALSE)</f>
        <v>0</v>
      </c>
      <c r="AJ1630" s="388">
        <f>HLOOKUP(AJ1627,'2. LRAMVA Threshold'!$B$42:$Q$60,16,FALSE)</f>
        <v>0</v>
      </c>
      <c r="AK1630" s="388">
        <f>HLOOKUP(AK1627,'2. LRAMVA Threshold'!$B$42:$Q$60,16,FALSE)</f>
        <v>0</v>
      </c>
      <c r="AL1630" s="388">
        <f>HLOOKUP(AL1627,'2. LRAMVA Threshold'!$B$42:$Q$60,16,FALSE)</f>
        <v>0</v>
      </c>
      <c r="AM1630" s="388">
        <f>HLOOKUP(AM1627,'2. LRAMVA Threshold'!$B$42:$Q$60,16,FALSE)</f>
        <v>0</v>
      </c>
      <c r="AN1630" s="388">
        <f>HLOOKUP(AN1627,'2. LRAMVA Threshold'!$B$42:$Q$60,16,FALSE)</f>
        <v>0</v>
      </c>
      <c r="AO1630" s="388">
        <f>HLOOKUP(AO1627,'2. LRAMVA Threshold'!$B$42:$Q$60,16,FALSE)</f>
        <v>0</v>
      </c>
      <c r="AP1630" s="388">
        <f>HLOOKUP(AP1627,'2. LRAMVA Threshold'!$B$42:$Q$60,16,FALSE)</f>
        <v>0</v>
      </c>
      <c r="AQ1630" s="388">
        <f>HLOOKUP(AQ1627,'2. LRAMVA Threshold'!$B$42:$Q$60,16,FALSE)</f>
        <v>0</v>
      </c>
      <c r="AR1630" s="388">
        <f>HLOOKUP(AR1627,'2. LRAMVA Threshold'!$B$42:$Q$60,16,FALSE)</f>
        <v>0</v>
      </c>
      <c r="AS1630" s="438"/>
    </row>
    <row r="1631" spans="2:45" ht="15.5">
      <c r="B1631" s="390"/>
      <c r="C1631" s="330"/>
      <c r="D1631" s="331"/>
      <c r="E1631" s="331"/>
      <c r="F1631" s="331"/>
      <c r="G1631" s="331"/>
      <c r="H1631" s="331"/>
      <c r="I1631" s="331"/>
      <c r="J1631" s="331"/>
      <c r="K1631" s="331"/>
      <c r="L1631" s="331"/>
      <c r="M1631" s="331"/>
      <c r="N1631" s="331"/>
      <c r="O1631" s="331"/>
      <c r="P1631" s="331"/>
      <c r="Q1631" s="331"/>
      <c r="R1631" s="332"/>
      <c r="S1631" s="331"/>
      <c r="T1631" s="331"/>
      <c r="U1631" s="331"/>
      <c r="V1631" s="333"/>
      <c r="W1631" s="333"/>
      <c r="X1631" s="333"/>
      <c r="Y1631" s="333"/>
      <c r="Z1631" s="331"/>
      <c r="AA1631" s="331"/>
      <c r="AB1631" s="331"/>
      <c r="AC1631" s="331"/>
      <c r="AD1631" s="331"/>
      <c r="AE1631" s="432"/>
      <c r="AF1631" s="432"/>
      <c r="AG1631" s="432"/>
      <c r="AH1631" s="432"/>
      <c r="AI1631" s="432"/>
      <c r="AJ1631" s="432"/>
      <c r="AK1631" s="432"/>
      <c r="AL1631" s="395"/>
      <c r="AM1631" s="395"/>
      <c r="AN1631" s="395"/>
      <c r="AO1631" s="395"/>
      <c r="AP1631" s="395"/>
      <c r="AQ1631" s="395"/>
      <c r="AR1631" s="395"/>
      <c r="AS1631" s="396"/>
    </row>
    <row r="1632" spans="2:45" ht="15.5">
      <c r="B1632" s="321" t="s">
        <v>747</v>
      </c>
      <c r="C1632" s="335"/>
      <c r="D1632" s="335"/>
      <c r="E1632" s="372"/>
      <c r="F1632" s="372"/>
      <c r="G1632" s="372"/>
      <c r="H1632" s="372"/>
      <c r="I1632" s="372"/>
      <c r="J1632" s="372"/>
      <c r="K1632" s="372"/>
      <c r="L1632" s="372"/>
      <c r="M1632" s="372"/>
      <c r="N1632" s="372"/>
      <c r="O1632" s="372"/>
      <c r="P1632" s="372"/>
      <c r="Q1632" s="372"/>
      <c r="R1632" s="288"/>
      <c r="S1632" s="337"/>
      <c r="T1632" s="337"/>
      <c r="U1632" s="337"/>
      <c r="V1632" s="336"/>
      <c r="W1632" s="336"/>
      <c r="X1632" s="336"/>
      <c r="Y1632" s="336"/>
      <c r="Z1632" s="337"/>
      <c r="AA1632" s="337"/>
      <c r="AB1632" s="337"/>
      <c r="AC1632" s="337"/>
      <c r="AD1632" s="337"/>
      <c r="AE1632" s="338">
        <f>HLOOKUP(AE35,'3.  Distribution Rates'!$C$122:$P$135,14,FALSE)</f>
        <v>0</v>
      </c>
      <c r="AF1632" s="338">
        <f>HLOOKUP(AF35,'3.  Distribution Rates'!$C$122:$P$135,14,FALSE)</f>
        <v>0</v>
      </c>
      <c r="AG1632" s="338">
        <f>HLOOKUP(AG35,'3.  Distribution Rates'!$C$122:$P$135,14,FALSE)</f>
        <v>0</v>
      </c>
      <c r="AH1632" s="338">
        <f>HLOOKUP(AH35,'3.  Distribution Rates'!$C$122:$P$135,14,FALSE)</f>
        <v>0</v>
      </c>
      <c r="AI1632" s="338">
        <f>HLOOKUP(AI35,'3.  Distribution Rates'!$C$122:$P$135,14,FALSE)</f>
        <v>0</v>
      </c>
      <c r="AJ1632" s="338">
        <f>HLOOKUP(AJ35,'3.  Distribution Rates'!$C$122:$P$135,14,FALSE)</f>
        <v>0</v>
      </c>
      <c r="AK1632" s="338">
        <f>HLOOKUP(AK35,'3.  Distribution Rates'!$C$122:$P$135,14,FALSE)</f>
        <v>0</v>
      </c>
      <c r="AL1632" s="338">
        <f>HLOOKUP(AL35,'3.  Distribution Rates'!$C$122:$P$135,14,FALSE)</f>
        <v>0</v>
      </c>
      <c r="AM1632" s="338">
        <f>HLOOKUP(AM35,'3.  Distribution Rates'!$C$122:$P$135,14,FALSE)</f>
        <v>0</v>
      </c>
      <c r="AN1632" s="338">
        <f>HLOOKUP(AN35,'3.  Distribution Rates'!$C$122:$P$135,14,FALSE)</f>
        <v>0</v>
      </c>
      <c r="AO1632" s="338">
        <f>HLOOKUP(AO35,'3.  Distribution Rates'!$C$122:$P$135,14,FALSE)</f>
        <v>0</v>
      </c>
      <c r="AP1632" s="338">
        <f>HLOOKUP(AP35,'3.  Distribution Rates'!$C$122:$P$135,14,FALSE)</f>
        <v>0</v>
      </c>
      <c r="AQ1632" s="338">
        <f>HLOOKUP(AQ35,'3.  Distribution Rates'!$C$122:$P$135,14,FALSE)</f>
        <v>0</v>
      </c>
      <c r="AR1632" s="338">
        <f>HLOOKUP(AR35,'3.  Distribution Rates'!$C$122:$P$135,14,FALSE)</f>
        <v>0</v>
      </c>
      <c r="AS1632" s="440"/>
    </row>
    <row r="1633" spans="2:45" ht="15.5">
      <c r="B1633" s="321" t="s">
        <v>777</v>
      </c>
      <c r="C1633" s="342"/>
      <c r="D1633" s="306"/>
      <c r="E1633" s="276"/>
      <c r="F1633" s="276"/>
      <c r="G1633" s="276"/>
      <c r="H1633" s="276"/>
      <c r="I1633" s="276"/>
      <c r="J1633" s="276"/>
      <c r="K1633" s="276"/>
      <c r="L1633" s="276"/>
      <c r="M1633" s="276"/>
      <c r="N1633" s="276"/>
      <c r="O1633" s="276"/>
      <c r="P1633" s="276"/>
      <c r="Q1633" s="276"/>
      <c r="R1633" s="288"/>
      <c r="S1633" s="276"/>
      <c r="T1633" s="276"/>
      <c r="U1633" s="276"/>
      <c r="V1633" s="306"/>
      <c r="W1633" s="306"/>
      <c r="X1633" s="306"/>
      <c r="Y1633" s="306"/>
      <c r="Z1633" s="276"/>
      <c r="AA1633" s="276"/>
      <c r="AB1633" s="276"/>
      <c r="AC1633" s="276"/>
      <c r="AD1633" s="276"/>
      <c r="AE1633" s="374">
        <f>'4.  2011-2014 LRAM'!AM147*AE1632</f>
        <v>0</v>
      </c>
      <c r="AF1633" s="374">
        <f>'4.  2011-2014 LRAM'!AN147*AF1632</f>
        <v>0</v>
      </c>
      <c r="AG1633" s="374">
        <f>'4.  2011-2014 LRAM'!AO147*AG1632</f>
        <v>0</v>
      </c>
      <c r="AH1633" s="374">
        <f>'4.  2011-2014 LRAM'!AP147*AH1632</f>
        <v>0</v>
      </c>
      <c r="AI1633" s="374">
        <f>'4.  2011-2014 LRAM'!AQ147*AI1632</f>
        <v>0</v>
      </c>
      <c r="AJ1633" s="374">
        <f>'4.  2011-2014 LRAM'!AR147*AJ1632</f>
        <v>0</v>
      </c>
      <c r="AK1633" s="374">
        <f>'4.  2011-2014 LRAM'!AS147*AK1632</f>
        <v>0</v>
      </c>
      <c r="AL1633" s="374">
        <f>'4.  2011-2014 LRAM'!AT147*AL1632</f>
        <v>0</v>
      </c>
      <c r="AM1633" s="374">
        <f>'4.  2011-2014 LRAM'!AU147*AM1632</f>
        <v>0</v>
      </c>
      <c r="AN1633" s="374">
        <f>'4.  2011-2014 LRAM'!AV147*AN1632</f>
        <v>0</v>
      </c>
      <c r="AO1633" s="374">
        <f>'4.  2011-2014 LRAM'!AW147*AO1632</f>
        <v>0</v>
      </c>
      <c r="AP1633" s="374">
        <f>'4.  2011-2014 LRAM'!AX147*AP1632</f>
        <v>0</v>
      </c>
      <c r="AQ1633" s="374">
        <f>'4.  2011-2014 LRAM'!AY147*AQ1632</f>
        <v>0</v>
      </c>
      <c r="AR1633" s="374">
        <f>'4.  2011-2014 LRAM'!AZ147*AR1632</f>
        <v>0</v>
      </c>
      <c r="AS1633" s="615">
        <f>SUM(AE1633:AR1633)</f>
        <v>0</v>
      </c>
    </row>
    <row r="1634" spans="2:45" ht="15.5">
      <c r="B1634" s="321" t="s">
        <v>778</v>
      </c>
      <c r="C1634" s="342"/>
      <c r="D1634" s="306"/>
      <c r="E1634" s="276"/>
      <c r="F1634" s="276"/>
      <c r="G1634" s="276"/>
      <c r="H1634" s="276"/>
      <c r="I1634" s="276"/>
      <c r="J1634" s="276"/>
      <c r="K1634" s="276"/>
      <c r="L1634" s="276"/>
      <c r="M1634" s="276"/>
      <c r="N1634" s="276"/>
      <c r="O1634" s="276"/>
      <c r="P1634" s="276"/>
      <c r="Q1634" s="276"/>
      <c r="R1634" s="288"/>
      <c r="S1634" s="276"/>
      <c r="T1634" s="276"/>
      <c r="U1634" s="276"/>
      <c r="V1634" s="306"/>
      <c r="W1634" s="306"/>
      <c r="X1634" s="306"/>
      <c r="Y1634" s="306"/>
      <c r="Z1634" s="276"/>
      <c r="AA1634" s="276"/>
      <c r="AB1634" s="276"/>
      <c r="AC1634" s="276"/>
      <c r="AD1634" s="276"/>
      <c r="AE1634" s="374">
        <f>'4.  2011-2014 LRAM'!AM286*AE1632</f>
        <v>0</v>
      </c>
      <c r="AF1634" s="374">
        <f>'4.  2011-2014 LRAM'!AN286*AF1632</f>
        <v>0</v>
      </c>
      <c r="AG1634" s="374">
        <f>'4.  2011-2014 LRAM'!AO286*AG1632</f>
        <v>0</v>
      </c>
      <c r="AH1634" s="374">
        <f>'4.  2011-2014 LRAM'!AP286*AH1632</f>
        <v>0</v>
      </c>
      <c r="AI1634" s="374">
        <f>'4.  2011-2014 LRAM'!AQ286*AI1632</f>
        <v>0</v>
      </c>
      <c r="AJ1634" s="374">
        <f>'4.  2011-2014 LRAM'!AR286*AJ1632</f>
        <v>0</v>
      </c>
      <c r="AK1634" s="374">
        <f>'4.  2011-2014 LRAM'!AS286*AK1632</f>
        <v>0</v>
      </c>
      <c r="AL1634" s="374">
        <f>'4.  2011-2014 LRAM'!AT286*AL1632</f>
        <v>0</v>
      </c>
      <c r="AM1634" s="374">
        <f>'4.  2011-2014 LRAM'!AU286*AM1632</f>
        <v>0</v>
      </c>
      <c r="AN1634" s="374">
        <f>'4.  2011-2014 LRAM'!AV286*AN1632</f>
        <v>0</v>
      </c>
      <c r="AO1634" s="374">
        <f>'4.  2011-2014 LRAM'!AW286*AO1632</f>
        <v>0</v>
      </c>
      <c r="AP1634" s="374">
        <f>'4.  2011-2014 LRAM'!AX286*AP1632</f>
        <v>0</v>
      </c>
      <c r="AQ1634" s="374">
        <f>'4.  2011-2014 LRAM'!AY286*AQ1632</f>
        <v>0</v>
      </c>
      <c r="AR1634" s="374">
        <f>'4.  2011-2014 LRAM'!AZ286*AR1632</f>
        <v>0</v>
      </c>
      <c r="AS1634" s="615">
        <f>SUM(AE1634:AR1634)</f>
        <v>0</v>
      </c>
    </row>
    <row r="1635" spans="2:45" ht="15.5">
      <c r="B1635" s="321" t="s">
        <v>779</v>
      </c>
      <c r="C1635" s="342"/>
      <c r="D1635" s="306"/>
      <c r="E1635" s="276"/>
      <c r="F1635" s="276"/>
      <c r="G1635" s="276"/>
      <c r="H1635" s="276"/>
      <c r="I1635" s="276"/>
      <c r="J1635" s="276"/>
      <c r="K1635" s="276"/>
      <c r="L1635" s="276"/>
      <c r="M1635" s="276"/>
      <c r="N1635" s="276"/>
      <c r="O1635" s="276"/>
      <c r="P1635" s="276"/>
      <c r="Q1635" s="276"/>
      <c r="R1635" s="288"/>
      <c r="S1635" s="276"/>
      <c r="T1635" s="276"/>
      <c r="U1635" s="276"/>
      <c r="V1635" s="306"/>
      <c r="W1635" s="306"/>
      <c r="X1635" s="306"/>
      <c r="Y1635" s="306"/>
      <c r="Z1635" s="276"/>
      <c r="AA1635" s="276"/>
      <c r="AB1635" s="276"/>
      <c r="AC1635" s="276"/>
      <c r="AD1635" s="276"/>
      <c r="AE1635" s="374">
        <f>'4.  2011-2014 LRAM'!AM422*AE1632</f>
        <v>0</v>
      </c>
      <c r="AF1635" s="374">
        <f>'4.  2011-2014 LRAM'!AN422*AF1632</f>
        <v>0</v>
      </c>
      <c r="AG1635" s="374">
        <f>'4.  2011-2014 LRAM'!AO422*AG1632</f>
        <v>0</v>
      </c>
      <c r="AH1635" s="374">
        <f>'4.  2011-2014 LRAM'!AP422*AH1632</f>
        <v>0</v>
      </c>
      <c r="AI1635" s="374">
        <f>'4.  2011-2014 LRAM'!AQ422*AI1632</f>
        <v>0</v>
      </c>
      <c r="AJ1635" s="374">
        <f>'4.  2011-2014 LRAM'!AR422*AJ1632</f>
        <v>0</v>
      </c>
      <c r="AK1635" s="374">
        <f>'4.  2011-2014 LRAM'!AS422*AK1632</f>
        <v>0</v>
      </c>
      <c r="AL1635" s="374">
        <f>'4.  2011-2014 LRAM'!AT422*AL1632</f>
        <v>0</v>
      </c>
      <c r="AM1635" s="374">
        <f>'4.  2011-2014 LRAM'!AU422*AM1632</f>
        <v>0</v>
      </c>
      <c r="AN1635" s="374">
        <f>'4.  2011-2014 LRAM'!AV422*AN1632</f>
        <v>0</v>
      </c>
      <c r="AO1635" s="374">
        <f>'4.  2011-2014 LRAM'!AW422*AO1632</f>
        <v>0</v>
      </c>
      <c r="AP1635" s="374">
        <f>'4.  2011-2014 LRAM'!AX422*AP1632</f>
        <v>0</v>
      </c>
      <c r="AQ1635" s="374">
        <f>'4.  2011-2014 LRAM'!AY422*AQ1632</f>
        <v>0</v>
      </c>
      <c r="AR1635" s="374">
        <f>'4.  2011-2014 LRAM'!AZ422*AR1632</f>
        <v>0</v>
      </c>
      <c r="AS1635" s="615">
        <f>SUM(AE1635:AR1635)</f>
        <v>0</v>
      </c>
    </row>
    <row r="1636" spans="2:45" ht="15.5">
      <c r="B1636" s="321" t="s">
        <v>780</v>
      </c>
      <c r="C1636" s="342"/>
      <c r="D1636" s="306"/>
      <c r="E1636" s="276"/>
      <c r="F1636" s="276"/>
      <c r="G1636" s="276"/>
      <c r="H1636" s="276"/>
      <c r="I1636" s="276"/>
      <c r="J1636" s="276"/>
      <c r="K1636" s="276"/>
      <c r="L1636" s="276"/>
      <c r="M1636" s="276"/>
      <c r="N1636" s="276"/>
      <c r="O1636" s="276"/>
      <c r="P1636" s="276"/>
      <c r="Q1636" s="276"/>
      <c r="R1636" s="288"/>
      <c r="S1636" s="276"/>
      <c r="T1636" s="276"/>
      <c r="U1636" s="276"/>
      <c r="V1636" s="306"/>
      <c r="W1636" s="306"/>
      <c r="X1636" s="306"/>
      <c r="Y1636" s="306"/>
      <c r="Z1636" s="276"/>
      <c r="AA1636" s="276"/>
      <c r="AB1636" s="276"/>
      <c r="AC1636" s="276"/>
      <c r="AD1636" s="276"/>
      <c r="AE1636" s="374">
        <f>'4.  2011-2014 LRAM'!AM559*AE1632</f>
        <v>0</v>
      </c>
      <c r="AF1636" s="374">
        <f>'4.  2011-2014 LRAM'!AN559*AF1632</f>
        <v>0</v>
      </c>
      <c r="AG1636" s="374">
        <f>'4.  2011-2014 LRAM'!AO559*AG1632</f>
        <v>0</v>
      </c>
      <c r="AH1636" s="374">
        <f>'4.  2011-2014 LRAM'!AP559*AH1632</f>
        <v>0</v>
      </c>
      <c r="AI1636" s="374">
        <f>'4.  2011-2014 LRAM'!AQ559*AI1632</f>
        <v>0</v>
      </c>
      <c r="AJ1636" s="374">
        <f>'4.  2011-2014 LRAM'!AR559*AJ1632</f>
        <v>0</v>
      </c>
      <c r="AK1636" s="374">
        <f>'4.  2011-2014 LRAM'!AS559*AK1632</f>
        <v>0</v>
      </c>
      <c r="AL1636" s="374">
        <f>'4.  2011-2014 LRAM'!AT559*AL1632</f>
        <v>0</v>
      </c>
      <c r="AM1636" s="374">
        <f>'4.  2011-2014 LRAM'!AU559*AM1632</f>
        <v>0</v>
      </c>
      <c r="AN1636" s="374">
        <f>'4.  2011-2014 LRAM'!AV559*AN1632</f>
        <v>0</v>
      </c>
      <c r="AO1636" s="374">
        <f>'4.  2011-2014 LRAM'!AW559*AO1632</f>
        <v>0</v>
      </c>
      <c r="AP1636" s="374">
        <f>'4.  2011-2014 LRAM'!AX559*AP1632</f>
        <v>0</v>
      </c>
      <c r="AQ1636" s="374">
        <f>'4.  2011-2014 LRAM'!AY559*AQ1632</f>
        <v>0</v>
      </c>
      <c r="AR1636" s="374">
        <f>'4.  2011-2014 LRAM'!AZ559*AR1632</f>
        <v>0</v>
      </c>
      <c r="AS1636" s="615">
        <f t="shared" ref="AS1636:AS1645" si="3642">SUM(AE1636:AR1636)</f>
        <v>0</v>
      </c>
    </row>
    <row r="1637" spans="2:45" ht="15.5">
      <c r="B1637" s="321" t="s">
        <v>781</v>
      </c>
      <c r="C1637" s="342"/>
      <c r="D1637" s="306"/>
      <c r="E1637" s="276"/>
      <c r="F1637" s="276"/>
      <c r="G1637" s="276"/>
      <c r="H1637" s="276"/>
      <c r="I1637" s="276"/>
      <c r="J1637" s="276"/>
      <c r="K1637" s="276"/>
      <c r="L1637" s="276"/>
      <c r="M1637" s="276"/>
      <c r="N1637" s="276"/>
      <c r="O1637" s="276"/>
      <c r="P1637" s="276"/>
      <c r="Q1637" s="276"/>
      <c r="R1637" s="288"/>
      <c r="S1637" s="276"/>
      <c r="T1637" s="276"/>
      <c r="U1637" s="276"/>
      <c r="V1637" s="306"/>
      <c r="W1637" s="306"/>
      <c r="X1637" s="306"/>
      <c r="Y1637" s="306"/>
      <c r="Z1637" s="276"/>
      <c r="AA1637" s="276"/>
      <c r="AB1637" s="276"/>
      <c r="AC1637" s="276"/>
      <c r="AD1637" s="276"/>
      <c r="AE1637" s="374">
        <f t="shared" ref="AE1637:AR1637" si="3643">AE217*AE1632</f>
        <v>0</v>
      </c>
      <c r="AF1637" s="374">
        <f t="shared" si="3643"/>
        <v>0</v>
      </c>
      <c r="AG1637" s="374">
        <f t="shared" si="3643"/>
        <v>0</v>
      </c>
      <c r="AH1637" s="374">
        <f t="shared" si="3643"/>
        <v>0</v>
      </c>
      <c r="AI1637" s="374">
        <f t="shared" si="3643"/>
        <v>0</v>
      </c>
      <c r="AJ1637" s="374">
        <f t="shared" si="3643"/>
        <v>0</v>
      </c>
      <c r="AK1637" s="374">
        <f t="shared" si="3643"/>
        <v>0</v>
      </c>
      <c r="AL1637" s="374">
        <f t="shared" si="3643"/>
        <v>0</v>
      </c>
      <c r="AM1637" s="374">
        <f t="shared" si="3643"/>
        <v>0</v>
      </c>
      <c r="AN1637" s="374">
        <f t="shared" si="3643"/>
        <v>0</v>
      </c>
      <c r="AO1637" s="374">
        <f t="shared" si="3643"/>
        <v>0</v>
      </c>
      <c r="AP1637" s="374">
        <f t="shared" si="3643"/>
        <v>0</v>
      </c>
      <c r="AQ1637" s="374">
        <f t="shared" si="3643"/>
        <v>0</v>
      </c>
      <c r="AR1637" s="374">
        <f t="shared" si="3643"/>
        <v>0</v>
      </c>
      <c r="AS1637" s="615">
        <f t="shared" si="3642"/>
        <v>0</v>
      </c>
    </row>
    <row r="1638" spans="2:45" ht="15.5">
      <c r="B1638" s="321" t="s">
        <v>782</v>
      </c>
      <c r="C1638" s="342"/>
      <c r="D1638" s="306"/>
      <c r="E1638" s="276"/>
      <c r="F1638" s="276"/>
      <c r="G1638" s="276"/>
      <c r="H1638" s="276"/>
      <c r="I1638" s="276"/>
      <c r="J1638" s="276"/>
      <c r="K1638" s="276"/>
      <c r="L1638" s="276"/>
      <c r="M1638" s="276"/>
      <c r="N1638" s="276"/>
      <c r="O1638" s="276"/>
      <c r="P1638" s="276"/>
      <c r="Q1638" s="276"/>
      <c r="R1638" s="288"/>
      <c r="S1638" s="276"/>
      <c r="T1638" s="276"/>
      <c r="U1638" s="276"/>
      <c r="V1638" s="306"/>
      <c r="W1638" s="306"/>
      <c r="X1638" s="306"/>
      <c r="Y1638" s="306"/>
      <c r="Z1638" s="276"/>
      <c r="AA1638" s="276"/>
      <c r="AB1638" s="276"/>
      <c r="AC1638" s="276"/>
      <c r="AD1638" s="276"/>
      <c r="AE1638" s="374">
        <f t="shared" ref="AE1638:AR1638" si="3644">AE413*AE1632</f>
        <v>0</v>
      </c>
      <c r="AF1638" s="374">
        <f t="shared" si="3644"/>
        <v>0</v>
      </c>
      <c r="AG1638" s="374">
        <f t="shared" si="3644"/>
        <v>0</v>
      </c>
      <c r="AH1638" s="374">
        <f t="shared" si="3644"/>
        <v>0</v>
      </c>
      <c r="AI1638" s="374">
        <f t="shared" si="3644"/>
        <v>0</v>
      </c>
      <c r="AJ1638" s="374">
        <f t="shared" si="3644"/>
        <v>0</v>
      </c>
      <c r="AK1638" s="374">
        <f t="shared" si="3644"/>
        <v>0</v>
      </c>
      <c r="AL1638" s="374">
        <f t="shared" si="3644"/>
        <v>0</v>
      </c>
      <c r="AM1638" s="374">
        <f t="shared" si="3644"/>
        <v>0</v>
      </c>
      <c r="AN1638" s="374">
        <f t="shared" si="3644"/>
        <v>0</v>
      </c>
      <c r="AO1638" s="374">
        <f t="shared" si="3644"/>
        <v>0</v>
      </c>
      <c r="AP1638" s="374">
        <f t="shared" si="3644"/>
        <v>0</v>
      </c>
      <c r="AQ1638" s="374">
        <f t="shared" si="3644"/>
        <v>0</v>
      </c>
      <c r="AR1638" s="374">
        <f t="shared" si="3644"/>
        <v>0</v>
      </c>
      <c r="AS1638" s="615">
        <f t="shared" si="3642"/>
        <v>0</v>
      </c>
    </row>
    <row r="1639" spans="2:45" ht="15.5">
      <c r="B1639" s="321" t="s">
        <v>783</v>
      </c>
      <c r="C1639" s="342"/>
      <c r="D1639" s="306"/>
      <c r="E1639" s="276"/>
      <c r="F1639" s="276"/>
      <c r="G1639" s="276"/>
      <c r="H1639" s="276"/>
      <c r="I1639" s="276"/>
      <c r="J1639" s="276"/>
      <c r="K1639" s="276"/>
      <c r="L1639" s="276"/>
      <c r="M1639" s="276"/>
      <c r="N1639" s="276"/>
      <c r="O1639" s="276"/>
      <c r="P1639" s="276"/>
      <c r="Q1639" s="276"/>
      <c r="R1639" s="288"/>
      <c r="S1639" s="276"/>
      <c r="T1639" s="276"/>
      <c r="U1639" s="276"/>
      <c r="V1639" s="306"/>
      <c r="W1639" s="306"/>
      <c r="X1639" s="306"/>
      <c r="Y1639" s="306"/>
      <c r="Z1639" s="276"/>
      <c r="AA1639" s="276"/>
      <c r="AB1639" s="276"/>
      <c r="AC1639" s="276"/>
      <c r="AD1639" s="276"/>
      <c r="AE1639" s="374">
        <f t="shared" ref="AE1639:AR1639" si="3645">AE616*AE1632</f>
        <v>0</v>
      </c>
      <c r="AF1639" s="374">
        <f t="shared" si="3645"/>
        <v>0</v>
      </c>
      <c r="AG1639" s="374">
        <f t="shared" si="3645"/>
        <v>0</v>
      </c>
      <c r="AH1639" s="374">
        <f t="shared" si="3645"/>
        <v>0</v>
      </c>
      <c r="AI1639" s="374">
        <f t="shared" si="3645"/>
        <v>0</v>
      </c>
      <c r="AJ1639" s="374">
        <f t="shared" si="3645"/>
        <v>0</v>
      </c>
      <c r="AK1639" s="374">
        <f t="shared" si="3645"/>
        <v>0</v>
      </c>
      <c r="AL1639" s="374">
        <f t="shared" si="3645"/>
        <v>0</v>
      </c>
      <c r="AM1639" s="374">
        <f t="shared" si="3645"/>
        <v>0</v>
      </c>
      <c r="AN1639" s="374">
        <f t="shared" si="3645"/>
        <v>0</v>
      </c>
      <c r="AO1639" s="374">
        <f t="shared" si="3645"/>
        <v>0</v>
      </c>
      <c r="AP1639" s="374">
        <f t="shared" si="3645"/>
        <v>0</v>
      </c>
      <c r="AQ1639" s="374">
        <f t="shared" si="3645"/>
        <v>0</v>
      </c>
      <c r="AR1639" s="374">
        <f t="shared" si="3645"/>
        <v>0</v>
      </c>
      <c r="AS1639" s="615">
        <f t="shared" si="3642"/>
        <v>0</v>
      </c>
    </row>
    <row r="1640" spans="2:45" ht="15.5">
      <c r="B1640" s="321" t="s">
        <v>784</v>
      </c>
      <c r="C1640" s="342"/>
      <c r="D1640" s="306"/>
      <c r="E1640" s="276"/>
      <c r="F1640" s="276"/>
      <c r="G1640" s="276"/>
      <c r="H1640" s="276"/>
      <c r="I1640" s="276"/>
      <c r="J1640" s="276"/>
      <c r="K1640" s="276"/>
      <c r="L1640" s="276"/>
      <c r="M1640" s="276"/>
      <c r="N1640" s="276"/>
      <c r="O1640" s="276"/>
      <c r="P1640" s="276"/>
      <c r="Q1640" s="276"/>
      <c r="R1640" s="288"/>
      <c r="S1640" s="276"/>
      <c r="T1640" s="276"/>
      <c r="U1640" s="276"/>
      <c r="V1640" s="306"/>
      <c r="W1640" s="306"/>
      <c r="X1640" s="306"/>
      <c r="Y1640" s="306"/>
      <c r="Z1640" s="276"/>
      <c r="AA1640" s="276"/>
      <c r="AB1640" s="276"/>
      <c r="AC1640" s="276"/>
      <c r="AD1640" s="276"/>
      <c r="AE1640" s="374">
        <f t="shared" ref="AE1640:AR1640" si="3646">AE810*AE1632</f>
        <v>0</v>
      </c>
      <c r="AF1640" s="374">
        <f t="shared" si="3646"/>
        <v>0</v>
      </c>
      <c r="AG1640" s="374">
        <f t="shared" si="3646"/>
        <v>0</v>
      </c>
      <c r="AH1640" s="374">
        <f t="shared" si="3646"/>
        <v>0</v>
      </c>
      <c r="AI1640" s="374">
        <f t="shared" si="3646"/>
        <v>0</v>
      </c>
      <c r="AJ1640" s="374">
        <f t="shared" si="3646"/>
        <v>0</v>
      </c>
      <c r="AK1640" s="374">
        <f t="shared" si="3646"/>
        <v>0</v>
      </c>
      <c r="AL1640" s="374">
        <f t="shared" si="3646"/>
        <v>0</v>
      </c>
      <c r="AM1640" s="374">
        <f t="shared" si="3646"/>
        <v>0</v>
      </c>
      <c r="AN1640" s="374">
        <f t="shared" si="3646"/>
        <v>0</v>
      </c>
      <c r="AO1640" s="374">
        <f t="shared" si="3646"/>
        <v>0</v>
      </c>
      <c r="AP1640" s="374">
        <f t="shared" si="3646"/>
        <v>0</v>
      </c>
      <c r="AQ1640" s="374">
        <f t="shared" si="3646"/>
        <v>0</v>
      </c>
      <c r="AR1640" s="374">
        <f t="shared" si="3646"/>
        <v>0</v>
      </c>
      <c r="AS1640" s="615">
        <f t="shared" si="3642"/>
        <v>0</v>
      </c>
    </row>
    <row r="1641" spans="2:45" ht="15.5">
      <c r="B1641" s="321" t="s">
        <v>785</v>
      </c>
      <c r="C1641" s="342"/>
      <c r="D1641" s="306"/>
      <c r="E1641" s="276"/>
      <c r="F1641" s="276"/>
      <c r="G1641" s="276"/>
      <c r="H1641" s="276"/>
      <c r="I1641" s="276"/>
      <c r="J1641" s="276"/>
      <c r="K1641" s="276"/>
      <c r="L1641" s="276"/>
      <c r="M1641" s="276"/>
      <c r="N1641" s="276"/>
      <c r="O1641" s="276"/>
      <c r="P1641" s="276"/>
      <c r="Q1641" s="276"/>
      <c r="R1641" s="288"/>
      <c r="S1641" s="276"/>
      <c r="T1641" s="276"/>
      <c r="U1641" s="276"/>
      <c r="V1641" s="306"/>
      <c r="W1641" s="306"/>
      <c r="X1641" s="306"/>
      <c r="Y1641" s="306"/>
      <c r="Z1641" s="276"/>
      <c r="AA1641" s="276"/>
      <c r="AB1641" s="276"/>
      <c r="AC1641" s="276"/>
      <c r="AD1641" s="276"/>
      <c r="AE1641" s="374">
        <f t="shared" ref="AE1641:AR1641" si="3647">AE1006*AE1632</f>
        <v>0</v>
      </c>
      <c r="AF1641" s="374">
        <f t="shared" si="3647"/>
        <v>0</v>
      </c>
      <c r="AG1641" s="374">
        <f t="shared" si="3647"/>
        <v>0</v>
      </c>
      <c r="AH1641" s="374">
        <f t="shared" si="3647"/>
        <v>0</v>
      </c>
      <c r="AI1641" s="374">
        <f t="shared" si="3647"/>
        <v>0</v>
      </c>
      <c r="AJ1641" s="374">
        <f t="shared" si="3647"/>
        <v>0</v>
      </c>
      <c r="AK1641" s="374">
        <f t="shared" si="3647"/>
        <v>0</v>
      </c>
      <c r="AL1641" s="374">
        <f t="shared" si="3647"/>
        <v>0</v>
      </c>
      <c r="AM1641" s="374">
        <f t="shared" si="3647"/>
        <v>0</v>
      </c>
      <c r="AN1641" s="374">
        <f t="shared" si="3647"/>
        <v>0</v>
      </c>
      <c r="AO1641" s="374">
        <f t="shared" si="3647"/>
        <v>0</v>
      </c>
      <c r="AP1641" s="374">
        <f t="shared" si="3647"/>
        <v>0</v>
      </c>
      <c r="AQ1641" s="374">
        <f t="shared" si="3647"/>
        <v>0</v>
      </c>
      <c r="AR1641" s="374">
        <f t="shared" si="3647"/>
        <v>0</v>
      </c>
      <c r="AS1641" s="615">
        <f t="shared" si="3642"/>
        <v>0</v>
      </c>
    </row>
    <row r="1642" spans="2:45" ht="15.5">
      <c r="B1642" s="321" t="s">
        <v>786</v>
      </c>
      <c r="C1642" s="342"/>
      <c r="D1642" s="306"/>
      <c r="E1642" s="276"/>
      <c r="F1642" s="276"/>
      <c r="G1642" s="276"/>
      <c r="H1642" s="276"/>
      <c r="I1642" s="276"/>
      <c r="J1642" s="276"/>
      <c r="K1642" s="276"/>
      <c r="L1642" s="276"/>
      <c r="M1642" s="276"/>
      <c r="N1642" s="276"/>
      <c r="O1642" s="276"/>
      <c r="P1642" s="276"/>
      <c r="Q1642" s="276"/>
      <c r="R1642" s="288"/>
      <c r="S1642" s="276"/>
      <c r="T1642" s="276"/>
      <c r="U1642" s="276"/>
      <c r="V1642" s="306"/>
      <c r="W1642" s="306"/>
      <c r="X1642" s="306"/>
      <c r="Y1642" s="306"/>
      <c r="Z1642" s="276"/>
      <c r="AA1642" s="276"/>
      <c r="AB1642" s="276"/>
      <c r="AC1642" s="276"/>
      <c r="AD1642" s="276"/>
      <c r="AE1642" s="374">
        <f t="shared" ref="AE1642:AR1642" si="3648">AE1201*AE1632</f>
        <v>0</v>
      </c>
      <c r="AF1642" s="374">
        <f t="shared" si="3648"/>
        <v>0</v>
      </c>
      <c r="AG1642" s="374">
        <f t="shared" si="3648"/>
        <v>0</v>
      </c>
      <c r="AH1642" s="374">
        <f t="shared" si="3648"/>
        <v>0</v>
      </c>
      <c r="AI1642" s="374">
        <f t="shared" si="3648"/>
        <v>0</v>
      </c>
      <c r="AJ1642" s="374">
        <f t="shared" si="3648"/>
        <v>0</v>
      </c>
      <c r="AK1642" s="374">
        <f t="shared" si="3648"/>
        <v>0</v>
      </c>
      <c r="AL1642" s="374">
        <f t="shared" si="3648"/>
        <v>0</v>
      </c>
      <c r="AM1642" s="374">
        <f t="shared" si="3648"/>
        <v>0</v>
      </c>
      <c r="AN1642" s="374">
        <f t="shared" si="3648"/>
        <v>0</v>
      </c>
      <c r="AO1642" s="374">
        <f t="shared" si="3648"/>
        <v>0</v>
      </c>
      <c r="AP1642" s="374">
        <f t="shared" si="3648"/>
        <v>0</v>
      </c>
      <c r="AQ1642" s="374">
        <f t="shared" si="3648"/>
        <v>0</v>
      </c>
      <c r="AR1642" s="374">
        <f t="shared" si="3648"/>
        <v>0</v>
      </c>
      <c r="AS1642" s="615">
        <f t="shared" si="3642"/>
        <v>0</v>
      </c>
    </row>
    <row r="1643" spans="2:45" ht="15.5">
      <c r="B1643" s="321" t="s">
        <v>787</v>
      </c>
      <c r="C1643" s="342"/>
      <c r="D1643" s="306"/>
      <c r="E1643" s="276"/>
      <c r="F1643" s="276"/>
      <c r="G1643" s="276"/>
      <c r="H1643" s="276"/>
      <c r="I1643" s="276"/>
      <c r="J1643" s="276"/>
      <c r="K1643" s="276"/>
      <c r="L1643" s="276"/>
      <c r="M1643" s="276"/>
      <c r="N1643" s="276"/>
      <c r="O1643" s="276"/>
      <c r="P1643" s="276"/>
      <c r="Q1643" s="276"/>
      <c r="R1643" s="288"/>
      <c r="S1643" s="276"/>
      <c r="T1643" s="276"/>
      <c r="U1643" s="276"/>
      <c r="V1643" s="306"/>
      <c r="W1643" s="306"/>
      <c r="X1643" s="306"/>
      <c r="Y1643" s="306"/>
      <c r="Z1643" s="276"/>
      <c r="AA1643" s="276"/>
      <c r="AB1643" s="276"/>
      <c r="AC1643" s="276"/>
      <c r="AD1643" s="276"/>
      <c r="AE1643" s="374">
        <f t="shared" ref="AE1643:AR1643" si="3649">AE1396*AE1632</f>
        <v>0</v>
      </c>
      <c r="AF1643" s="374">
        <f t="shared" si="3649"/>
        <v>0</v>
      </c>
      <c r="AG1643" s="374">
        <f t="shared" si="3649"/>
        <v>0</v>
      </c>
      <c r="AH1643" s="374">
        <f t="shared" si="3649"/>
        <v>0</v>
      </c>
      <c r="AI1643" s="374">
        <f t="shared" si="3649"/>
        <v>0</v>
      </c>
      <c r="AJ1643" s="374">
        <f t="shared" si="3649"/>
        <v>0</v>
      </c>
      <c r="AK1643" s="374">
        <f t="shared" si="3649"/>
        <v>0</v>
      </c>
      <c r="AL1643" s="374">
        <f t="shared" si="3649"/>
        <v>0</v>
      </c>
      <c r="AM1643" s="374">
        <f t="shared" si="3649"/>
        <v>0</v>
      </c>
      <c r="AN1643" s="374">
        <f t="shared" si="3649"/>
        <v>0</v>
      </c>
      <c r="AO1643" s="374">
        <f t="shared" si="3649"/>
        <v>0</v>
      </c>
      <c r="AP1643" s="374">
        <f t="shared" si="3649"/>
        <v>0</v>
      </c>
      <c r="AQ1643" s="374">
        <f t="shared" si="3649"/>
        <v>0</v>
      </c>
      <c r="AR1643" s="374">
        <f t="shared" si="3649"/>
        <v>0</v>
      </c>
      <c r="AS1643" s="615">
        <f t="shared" si="3642"/>
        <v>0</v>
      </c>
    </row>
    <row r="1644" spans="2:45" ht="15.5">
      <c r="B1644" s="321" t="s">
        <v>788</v>
      </c>
      <c r="C1644" s="342"/>
      <c r="D1644" s="306"/>
      <c r="E1644" s="276"/>
      <c r="F1644" s="276"/>
      <c r="G1644" s="276"/>
      <c r="H1644" s="276"/>
      <c r="I1644" s="276"/>
      <c r="J1644" s="276"/>
      <c r="K1644" s="276"/>
      <c r="L1644" s="276"/>
      <c r="M1644" s="276"/>
      <c r="N1644" s="276"/>
      <c r="O1644" s="276"/>
      <c r="P1644" s="276"/>
      <c r="Q1644" s="276"/>
      <c r="R1644" s="288"/>
      <c r="S1644" s="276"/>
      <c r="T1644" s="276"/>
      <c r="U1644" s="276"/>
      <c r="V1644" s="306"/>
      <c r="W1644" s="306"/>
      <c r="X1644" s="306"/>
      <c r="Y1644" s="306"/>
      <c r="Z1644" s="276"/>
      <c r="AA1644" s="276"/>
      <c r="AB1644" s="276"/>
      <c r="AC1644" s="276"/>
      <c r="AD1644" s="276"/>
      <c r="AE1644" s="374">
        <f t="shared" ref="AE1644:AR1644" si="3650">AE1590*AE1632</f>
        <v>0</v>
      </c>
      <c r="AF1644" s="374">
        <f t="shared" si="3650"/>
        <v>0</v>
      </c>
      <c r="AG1644" s="374">
        <f t="shared" si="3650"/>
        <v>0</v>
      </c>
      <c r="AH1644" s="374">
        <f t="shared" si="3650"/>
        <v>0</v>
      </c>
      <c r="AI1644" s="374">
        <f t="shared" si="3650"/>
        <v>0</v>
      </c>
      <c r="AJ1644" s="374">
        <f t="shared" si="3650"/>
        <v>0</v>
      </c>
      <c r="AK1644" s="374">
        <f t="shared" si="3650"/>
        <v>0</v>
      </c>
      <c r="AL1644" s="374">
        <f t="shared" si="3650"/>
        <v>0</v>
      </c>
      <c r="AM1644" s="374">
        <f t="shared" si="3650"/>
        <v>0</v>
      </c>
      <c r="AN1644" s="374">
        <f t="shared" si="3650"/>
        <v>0</v>
      </c>
      <c r="AO1644" s="374">
        <f t="shared" si="3650"/>
        <v>0</v>
      </c>
      <c r="AP1644" s="374">
        <f t="shared" si="3650"/>
        <v>0</v>
      </c>
      <c r="AQ1644" s="374">
        <f t="shared" si="3650"/>
        <v>0</v>
      </c>
      <c r="AR1644" s="374">
        <f t="shared" si="3650"/>
        <v>0</v>
      </c>
      <c r="AS1644" s="615">
        <f t="shared" si="3642"/>
        <v>0</v>
      </c>
    </row>
    <row r="1645" spans="2:45" ht="15.5">
      <c r="B1645" s="346" t="s">
        <v>903</v>
      </c>
      <c r="C1645" s="342"/>
      <c r="D1645" s="333"/>
      <c r="E1645" s="331"/>
      <c r="F1645" s="331"/>
      <c r="G1645" s="331"/>
      <c r="H1645" s="331"/>
      <c r="I1645" s="331"/>
      <c r="J1645" s="331"/>
      <c r="K1645" s="331"/>
      <c r="L1645" s="331"/>
      <c r="M1645" s="331"/>
      <c r="N1645" s="331"/>
      <c r="O1645" s="331"/>
      <c r="P1645" s="331"/>
      <c r="Q1645" s="331"/>
      <c r="R1645" s="297"/>
      <c r="S1645" s="331"/>
      <c r="T1645" s="331"/>
      <c r="U1645" s="331"/>
      <c r="V1645" s="333"/>
      <c r="W1645" s="333"/>
      <c r="X1645" s="333"/>
      <c r="Y1645" s="333"/>
      <c r="Z1645" s="331"/>
      <c r="AA1645" s="331"/>
      <c r="AB1645" s="331"/>
      <c r="AC1645" s="331"/>
      <c r="AD1645" s="331"/>
      <c r="AE1645" s="343">
        <f>SUM(AE1633:AE1644)</f>
        <v>0</v>
      </c>
      <c r="AF1645" s="343">
        <f>SUM(AF1633:AF1644)</f>
        <v>0</v>
      </c>
      <c r="AG1645" s="343">
        <f t="shared" ref="AG1645:AR1645" si="3651">SUM(AG1633:AG1644)</f>
        <v>0</v>
      </c>
      <c r="AH1645" s="343">
        <f t="shared" si="3651"/>
        <v>0</v>
      </c>
      <c r="AI1645" s="343">
        <f t="shared" si="3651"/>
        <v>0</v>
      </c>
      <c r="AJ1645" s="343">
        <f t="shared" si="3651"/>
        <v>0</v>
      </c>
      <c r="AK1645" s="343">
        <f t="shared" si="3651"/>
        <v>0</v>
      </c>
      <c r="AL1645" s="343">
        <f t="shared" si="3651"/>
        <v>0</v>
      </c>
      <c r="AM1645" s="343">
        <f t="shared" si="3651"/>
        <v>0</v>
      </c>
      <c r="AN1645" s="343">
        <f t="shared" si="3651"/>
        <v>0</v>
      </c>
      <c r="AO1645" s="343">
        <f t="shared" si="3651"/>
        <v>0</v>
      </c>
      <c r="AP1645" s="343">
        <f t="shared" si="3651"/>
        <v>0</v>
      </c>
      <c r="AQ1645" s="343">
        <f t="shared" si="3651"/>
        <v>0</v>
      </c>
      <c r="AR1645" s="343">
        <f t="shared" si="3651"/>
        <v>0</v>
      </c>
      <c r="AS1645" s="403">
        <f t="shared" si="3642"/>
        <v>0</v>
      </c>
    </row>
    <row r="1646" spans="2:45" ht="15.5">
      <c r="B1646" s="346" t="s">
        <v>904</v>
      </c>
      <c r="C1646" s="342"/>
      <c r="D1646" s="347"/>
      <c r="E1646" s="331"/>
      <c r="F1646" s="331"/>
      <c r="G1646" s="331"/>
      <c r="H1646" s="331"/>
      <c r="I1646" s="331"/>
      <c r="J1646" s="331"/>
      <c r="K1646" s="331"/>
      <c r="L1646" s="331"/>
      <c r="M1646" s="331"/>
      <c r="N1646" s="331"/>
      <c r="O1646" s="331"/>
      <c r="P1646" s="331"/>
      <c r="Q1646" s="331"/>
      <c r="R1646" s="297"/>
      <c r="S1646" s="331"/>
      <c r="T1646" s="331"/>
      <c r="U1646" s="331"/>
      <c r="V1646" s="333"/>
      <c r="W1646" s="333"/>
      <c r="X1646" s="333"/>
      <c r="Y1646" s="333"/>
      <c r="Z1646" s="331"/>
      <c r="AA1646" s="331"/>
      <c r="AB1646" s="331"/>
      <c r="AC1646" s="331"/>
      <c r="AD1646" s="331"/>
      <c r="AE1646" s="344">
        <f>AE1630*AE1632</f>
        <v>0</v>
      </c>
      <c r="AF1646" s="344">
        <f t="shared" ref="AF1646:AR1646" si="3652">AF1630*AF1632</f>
        <v>0</v>
      </c>
      <c r="AG1646" s="344">
        <f t="shared" si="3652"/>
        <v>0</v>
      </c>
      <c r="AH1646" s="344">
        <f t="shared" si="3652"/>
        <v>0</v>
      </c>
      <c r="AI1646" s="344">
        <f t="shared" si="3652"/>
        <v>0</v>
      </c>
      <c r="AJ1646" s="344">
        <f t="shared" si="3652"/>
        <v>0</v>
      </c>
      <c r="AK1646" s="344">
        <f t="shared" si="3652"/>
        <v>0</v>
      </c>
      <c r="AL1646" s="344">
        <f t="shared" si="3652"/>
        <v>0</v>
      </c>
      <c r="AM1646" s="344">
        <f t="shared" si="3652"/>
        <v>0</v>
      </c>
      <c r="AN1646" s="344">
        <f t="shared" si="3652"/>
        <v>0</v>
      </c>
      <c r="AO1646" s="344">
        <f t="shared" si="3652"/>
        <v>0</v>
      </c>
      <c r="AP1646" s="344">
        <f t="shared" si="3652"/>
        <v>0</v>
      </c>
      <c r="AQ1646" s="344">
        <f t="shared" si="3652"/>
        <v>0</v>
      </c>
      <c r="AR1646" s="344">
        <f t="shared" si="3652"/>
        <v>0</v>
      </c>
      <c r="AS1646" s="403">
        <f>SUM(AE1646:AR1646)</f>
        <v>0</v>
      </c>
    </row>
    <row r="1647" spans="2:45" ht="15.5">
      <c r="B1647" s="346" t="s">
        <v>905</v>
      </c>
      <c r="C1647" s="342"/>
      <c r="D1647" s="347"/>
      <c r="E1647" s="331"/>
      <c r="F1647" s="331"/>
      <c r="G1647" s="331"/>
      <c r="H1647" s="331"/>
      <c r="I1647" s="331"/>
      <c r="J1647" s="331"/>
      <c r="K1647" s="331"/>
      <c r="L1647" s="331"/>
      <c r="M1647" s="331"/>
      <c r="N1647" s="331"/>
      <c r="O1647" s="331"/>
      <c r="P1647" s="331"/>
      <c r="Q1647" s="331"/>
      <c r="R1647" s="297"/>
      <c r="S1647" s="331"/>
      <c r="T1647" s="331"/>
      <c r="U1647" s="331"/>
      <c r="V1647" s="347"/>
      <c r="W1647" s="347"/>
      <c r="X1647" s="347"/>
      <c r="Y1647" s="347"/>
      <c r="Z1647" s="331"/>
      <c r="AA1647" s="331"/>
      <c r="AB1647" s="331"/>
      <c r="AC1647" s="331"/>
      <c r="AD1647" s="331"/>
      <c r="AE1647" s="348"/>
      <c r="AF1647" s="348"/>
      <c r="AG1647" s="348"/>
      <c r="AH1647" s="348"/>
      <c r="AI1647" s="348"/>
      <c r="AJ1647" s="348"/>
      <c r="AK1647" s="348"/>
      <c r="AL1647" s="348"/>
      <c r="AM1647" s="348"/>
      <c r="AN1647" s="348"/>
      <c r="AO1647" s="348"/>
      <c r="AP1647" s="348"/>
      <c r="AQ1647" s="348"/>
      <c r="AR1647" s="348"/>
      <c r="AS1647" s="403">
        <f>AS1645-AS1646</f>
        <v>0</v>
      </c>
    </row>
    <row r="1648" spans="2:45" ht="15.5">
      <c r="B1648" s="377"/>
      <c r="C1648" s="441"/>
      <c r="D1648" s="441"/>
      <c r="E1648" s="442"/>
      <c r="F1648" s="442"/>
      <c r="G1648" s="442"/>
      <c r="H1648" s="442"/>
      <c r="I1648" s="442"/>
      <c r="J1648" s="442"/>
      <c r="K1648" s="442"/>
      <c r="L1648" s="442"/>
      <c r="M1648" s="442"/>
      <c r="N1648" s="442"/>
      <c r="O1648" s="442"/>
      <c r="P1648" s="442"/>
      <c r="Q1648" s="442"/>
      <c r="R1648" s="443"/>
      <c r="S1648" s="442"/>
      <c r="T1648" s="442"/>
      <c r="U1648" s="442"/>
      <c r="V1648" s="441"/>
      <c r="W1648" s="444"/>
      <c r="X1648" s="441"/>
      <c r="Y1648" s="441"/>
      <c r="Z1648" s="442"/>
      <c r="AA1648" s="442"/>
      <c r="AB1648" s="442"/>
      <c r="AC1648" s="442"/>
      <c r="AD1648" s="442"/>
      <c r="AE1648" s="771"/>
      <c r="AF1648" s="771"/>
      <c r="AG1648" s="771"/>
      <c r="AH1648" s="771"/>
      <c r="AI1648" s="771"/>
      <c r="AJ1648" s="771"/>
      <c r="AK1648" s="771"/>
      <c r="AL1648" s="771"/>
      <c r="AM1648" s="771"/>
      <c r="AN1648" s="771"/>
      <c r="AO1648" s="771"/>
      <c r="AP1648" s="771"/>
      <c r="AQ1648" s="771"/>
      <c r="AR1648" s="771"/>
      <c r="AS1648" s="787"/>
    </row>
    <row r="1649" spans="1:45" ht="19.5" customHeight="1">
      <c r="B1649" s="364" t="s">
        <v>581</v>
      </c>
      <c r="C1649" s="383"/>
      <c r="D1649" s="384"/>
      <c r="E1649" s="384"/>
      <c r="F1649" s="384"/>
      <c r="G1649" s="384"/>
      <c r="H1649" s="384"/>
      <c r="I1649" s="384"/>
      <c r="J1649" s="384"/>
      <c r="K1649" s="384"/>
      <c r="L1649" s="384"/>
      <c r="M1649" s="384"/>
      <c r="N1649" s="384"/>
      <c r="O1649" s="384"/>
      <c r="P1649" s="384"/>
      <c r="Q1649" s="384"/>
      <c r="R1649" s="384"/>
      <c r="S1649" s="384"/>
      <c r="T1649" s="384"/>
      <c r="U1649" s="384"/>
      <c r="V1649" s="367"/>
      <c r="W1649" s="368"/>
      <c r="X1649" s="384"/>
      <c r="Y1649" s="384"/>
      <c r="Z1649" s="384"/>
      <c r="AA1649" s="384"/>
      <c r="AB1649" s="384"/>
      <c r="AC1649" s="384"/>
      <c r="AD1649" s="384"/>
      <c r="AE1649" s="405"/>
      <c r="AF1649" s="405"/>
      <c r="AG1649" s="405"/>
      <c r="AH1649" s="405"/>
      <c r="AI1649" s="405"/>
      <c r="AJ1649" s="405"/>
      <c r="AK1649" s="405"/>
      <c r="AL1649" s="405"/>
      <c r="AM1649" s="405"/>
      <c r="AN1649" s="405"/>
      <c r="AO1649" s="405"/>
      <c r="AP1649" s="405"/>
      <c r="AQ1649" s="405"/>
      <c r="AR1649" s="405"/>
      <c r="AS1649" s="385"/>
    </row>
    <row r="1650" spans="1:45" ht="19.5" customHeight="1">
      <c r="B1650" s="760"/>
      <c r="C1650" s="761"/>
      <c r="D1650" s="742"/>
      <c r="E1650" s="742"/>
      <c r="F1650" s="742"/>
      <c r="G1650" s="742"/>
      <c r="H1650" s="742"/>
      <c r="I1650" s="742"/>
      <c r="J1650" s="742"/>
      <c r="K1650" s="742"/>
      <c r="L1650" s="742"/>
      <c r="M1650" s="742"/>
      <c r="N1650" s="742"/>
      <c r="O1650" s="742"/>
      <c r="P1650" s="742"/>
      <c r="Q1650" s="742"/>
      <c r="R1650" s="742"/>
      <c r="S1650" s="742"/>
      <c r="T1650" s="742"/>
      <c r="U1650" s="742"/>
      <c r="V1650" s="301"/>
      <c r="W1650" s="762"/>
      <c r="X1650" s="742"/>
      <c r="Y1650" s="742"/>
      <c r="Z1650" s="742"/>
      <c r="AA1650" s="742"/>
      <c r="AB1650" s="742"/>
      <c r="AC1650" s="742"/>
      <c r="AD1650" s="742"/>
      <c r="AE1650" s="252"/>
      <c r="AF1650" s="252"/>
      <c r="AG1650" s="252"/>
      <c r="AH1650" s="252"/>
      <c r="AI1650" s="252"/>
      <c r="AJ1650" s="252"/>
      <c r="AK1650" s="252"/>
      <c r="AL1650" s="252"/>
      <c r="AM1650" s="252"/>
      <c r="AN1650" s="252"/>
      <c r="AO1650" s="252"/>
      <c r="AP1650" s="252"/>
      <c r="AQ1650" s="252"/>
      <c r="AR1650" s="252"/>
      <c r="AS1650" s="253"/>
    </row>
    <row r="1651" spans="1:45" ht="15.5">
      <c r="B1651" s="277" t="s">
        <v>819</v>
      </c>
      <c r="C1651" s="278"/>
      <c r="D1651" s="579" t="s">
        <v>522</v>
      </c>
      <c r="E1651" s="250"/>
      <c r="F1651" s="579"/>
      <c r="G1651" s="250"/>
      <c r="H1651" s="250"/>
      <c r="I1651" s="250"/>
      <c r="J1651" s="250"/>
      <c r="K1651" s="250"/>
      <c r="L1651" s="250"/>
      <c r="M1651" s="250"/>
      <c r="N1651" s="250"/>
      <c r="O1651" s="250"/>
      <c r="P1651" s="250"/>
      <c r="Q1651" s="250"/>
      <c r="R1651" s="278"/>
      <c r="S1651" s="250"/>
      <c r="T1651" s="250"/>
      <c r="U1651" s="250"/>
      <c r="V1651" s="250"/>
      <c r="W1651" s="250"/>
      <c r="X1651" s="250"/>
      <c r="Y1651" s="250"/>
      <c r="Z1651" s="250"/>
      <c r="AA1651" s="250"/>
      <c r="AB1651" s="250"/>
      <c r="AC1651" s="250"/>
      <c r="AD1651" s="250"/>
      <c r="AE1651" s="267"/>
      <c r="AF1651" s="264"/>
      <c r="AG1651" s="264"/>
      <c r="AH1651" s="264"/>
      <c r="AI1651" s="264"/>
      <c r="AJ1651" s="264"/>
      <c r="AK1651" s="264"/>
      <c r="AL1651" s="264"/>
      <c r="AM1651" s="264"/>
      <c r="AN1651" s="264"/>
      <c r="AO1651" s="264"/>
      <c r="AP1651" s="264"/>
      <c r="AQ1651" s="264"/>
      <c r="AR1651" s="264"/>
    </row>
    <row r="1652" spans="1:45" ht="39.75" customHeight="1">
      <c r="B1652" s="1318" t="s">
        <v>211</v>
      </c>
      <c r="C1652" s="1320" t="s">
        <v>33</v>
      </c>
      <c r="D1652" s="281" t="s">
        <v>420</v>
      </c>
      <c r="E1652" s="1329" t="s">
        <v>209</v>
      </c>
      <c r="F1652" s="1330"/>
      <c r="G1652" s="1330"/>
      <c r="H1652" s="1330"/>
      <c r="I1652" s="1330"/>
      <c r="J1652" s="1330"/>
      <c r="K1652" s="1330"/>
      <c r="L1652" s="1330"/>
      <c r="M1652" s="1330"/>
      <c r="N1652" s="1330"/>
      <c r="O1652" s="1330"/>
      <c r="P1652" s="1331"/>
      <c r="Q1652" s="1327" t="s">
        <v>213</v>
      </c>
      <c r="R1652" s="281" t="s">
        <v>421</v>
      </c>
      <c r="S1652" s="1324" t="s">
        <v>212</v>
      </c>
      <c r="T1652" s="1325"/>
      <c r="U1652" s="1325"/>
      <c r="V1652" s="1325"/>
      <c r="W1652" s="1325"/>
      <c r="X1652" s="1325"/>
      <c r="Y1652" s="1325"/>
      <c r="Z1652" s="1325"/>
      <c r="AA1652" s="1325"/>
      <c r="AB1652" s="1325"/>
      <c r="AC1652" s="1325"/>
      <c r="AD1652" s="1332"/>
      <c r="AE1652" s="1324" t="s">
        <v>242</v>
      </c>
      <c r="AF1652" s="1325"/>
      <c r="AG1652" s="1325"/>
      <c r="AH1652" s="1325"/>
      <c r="AI1652" s="1325"/>
      <c r="AJ1652" s="1325"/>
      <c r="AK1652" s="1325"/>
      <c r="AL1652" s="1325"/>
      <c r="AM1652" s="1325"/>
      <c r="AN1652" s="1325"/>
      <c r="AO1652" s="1325"/>
      <c r="AP1652" s="1325"/>
      <c r="AQ1652" s="1325"/>
      <c r="AR1652" s="1325"/>
      <c r="AS1652" s="1326"/>
    </row>
    <row r="1653" spans="1:45" ht="65.25" customHeight="1">
      <c r="B1653" s="1319"/>
      <c r="C1653" s="1321"/>
      <c r="D1653" s="282">
        <v>2025</v>
      </c>
      <c r="E1653" s="282">
        <v>2026</v>
      </c>
      <c r="F1653" s="282">
        <v>2027</v>
      </c>
      <c r="G1653" s="282">
        <v>2028</v>
      </c>
      <c r="H1653" s="282">
        <v>2029</v>
      </c>
      <c r="I1653" s="282">
        <v>2030</v>
      </c>
      <c r="J1653" s="282">
        <v>2031</v>
      </c>
      <c r="K1653" s="282">
        <v>2032</v>
      </c>
      <c r="L1653" s="282">
        <v>2033</v>
      </c>
      <c r="M1653" s="282">
        <v>2034</v>
      </c>
      <c r="N1653" s="282">
        <v>2035</v>
      </c>
      <c r="O1653" s="282">
        <v>2036</v>
      </c>
      <c r="P1653" s="282">
        <v>2037</v>
      </c>
      <c r="Q1653" s="1328"/>
      <c r="R1653" s="282">
        <v>2025</v>
      </c>
      <c r="S1653" s="282">
        <v>2026</v>
      </c>
      <c r="T1653" s="282">
        <v>2027</v>
      </c>
      <c r="U1653" s="282">
        <v>2028</v>
      </c>
      <c r="V1653" s="282">
        <v>2029</v>
      </c>
      <c r="W1653" s="282">
        <v>2030</v>
      </c>
      <c r="X1653" s="282">
        <v>2031</v>
      </c>
      <c r="Y1653" s="282">
        <v>2032</v>
      </c>
      <c r="Z1653" s="282">
        <v>2033</v>
      </c>
      <c r="AA1653" s="282">
        <v>2034</v>
      </c>
      <c r="AB1653" s="282">
        <v>2035</v>
      </c>
      <c r="AC1653" s="282">
        <v>2036</v>
      </c>
      <c r="AD1653" s="282">
        <v>2037</v>
      </c>
      <c r="AE1653" s="282" t="str">
        <f>'1.  LRAMVA Summary'!$D$53</f>
        <v>Residential</v>
      </c>
      <c r="AF1653" s="282" t="str">
        <f>'1.  LRAMVA Summary'!$E$53</f>
        <v>GS&lt;50 kW</v>
      </c>
      <c r="AG1653" s="282" t="str">
        <f>'1.  LRAMVA Summary'!$F$53</f>
        <v>GS 50 - 4,999 kW</v>
      </c>
      <c r="AH1653" s="282" t="str">
        <f>'1.  LRAMVA Summary'!$G$53</f>
        <v>Co-Generation 1,000 - 4,999 kW</v>
      </c>
      <c r="AI1653" s="282" t="str">
        <f>'1.  LRAMVA Summary'!$H$53</f>
        <v>Large User</v>
      </c>
      <c r="AJ1653" s="282" t="str">
        <f>'1.  LRAMVA Summary'!$I$53</f>
        <v>Street Lighting</v>
      </c>
      <c r="AK1653" s="282" t="str">
        <f>'1.  LRAMVA Summary'!$J$53</f>
        <v>Sentinel Lighting</v>
      </c>
      <c r="AL1653" s="282" t="str">
        <f>'1.  LRAMVA Summary'!$K$53</f>
        <v>Unmetered Scattered Load</v>
      </c>
      <c r="AM1653" s="282" t="str">
        <f>'1.  LRAMVA Summary'!$L$53</f>
        <v/>
      </c>
      <c r="AN1653" s="282" t="str">
        <f>'1.  LRAMVA Summary'!$M$53</f>
        <v/>
      </c>
      <c r="AO1653" s="282" t="str">
        <f>'1.  LRAMVA Summary'!$N$53</f>
        <v/>
      </c>
      <c r="AP1653" s="282" t="str">
        <f>'1.  LRAMVA Summary'!$O$53</f>
        <v/>
      </c>
      <c r="AQ1653" s="282" t="str">
        <f>'1.  LRAMVA Summary'!$P$53</f>
        <v/>
      </c>
      <c r="AR1653" s="282" t="str">
        <f>'1.  LRAMVA Summary'!$Q$53</f>
        <v/>
      </c>
      <c r="AS1653" s="284" t="str">
        <f>'1.  LRAMVA Summary'!$R$53</f>
        <v>Total</v>
      </c>
    </row>
    <row r="1654" spans="1:45" ht="15" hidden="1" customHeight="1" outlineLevel="1">
      <c r="A1654" s="521"/>
      <c r="B1654" s="291"/>
      <c r="C1654" s="302"/>
      <c r="D1654" s="288"/>
      <c r="E1654" s="288"/>
      <c r="F1654" s="288"/>
      <c r="G1654" s="288"/>
      <c r="H1654" s="288"/>
      <c r="I1654" s="288"/>
      <c r="J1654" s="288"/>
      <c r="K1654" s="288"/>
      <c r="L1654" s="288"/>
      <c r="M1654" s="288"/>
      <c r="N1654" s="288"/>
      <c r="O1654" s="288"/>
      <c r="P1654" s="288"/>
      <c r="Q1654" s="288"/>
      <c r="R1654" s="288"/>
      <c r="S1654" s="288"/>
      <c r="T1654" s="288"/>
      <c r="U1654" s="288"/>
      <c r="V1654" s="288"/>
      <c r="W1654" s="288"/>
      <c r="X1654" s="288"/>
      <c r="Y1654" s="288"/>
      <c r="Z1654" s="288"/>
      <c r="AA1654" s="288"/>
      <c r="AB1654" s="288"/>
      <c r="AC1654" s="288"/>
      <c r="AD1654" s="288"/>
      <c r="AE1654" s="288">
        <f>'1.  LRAMVA Summary'!D695</f>
        <v>0</v>
      </c>
      <c r="AF1654" s="288">
        <f>'1.  LRAMVA Summary'!E695</f>
        <v>0</v>
      </c>
      <c r="AG1654" s="288">
        <f>'1.  LRAMVA Summary'!F695</f>
        <v>0</v>
      </c>
      <c r="AH1654" s="288">
        <f>'1.  LRAMVA Summary'!G695</f>
        <v>0</v>
      </c>
      <c r="AI1654" s="288">
        <f>'1.  LRAMVA Summary'!H695</f>
        <v>0</v>
      </c>
      <c r="AJ1654" s="288">
        <f>'1.  LRAMVA Summary'!I695</f>
        <v>0</v>
      </c>
      <c r="AK1654" s="288">
        <f>'1.  LRAMVA Summary'!J695</f>
        <v>0</v>
      </c>
      <c r="AL1654" s="288">
        <f>'1.  LRAMVA Summary'!K695</f>
        <v>0</v>
      </c>
      <c r="AM1654" s="288">
        <f>'1.  LRAMVA Summary'!L695</f>
        <v>0</v>
      </c>
      <c r="AN1654" s="288">
        <f>'1.  LRAMVA Summary'!M695</f>
        <v>0</v>
      </c>
      <c r="AO1654" s="288">
        <f>'1.  LRAMVA Summary'!N695</f>
        <v>0</v>
      </c>
      <c r="AP1654" s="288">
        <f>'1.  LRAMVA Summary'!O695</f>
        <v>0</v>
      </c>
      <c r="AQ1654" s="288">
        <f>'1.  LRAMVA Summary'!P695</f>
        <v>0</v>
      </c>
      <c r="AR1654" s="288">
        <f>'1.  LRAMVA Summary'!Q695</f>
        <v>0</v>
      </c>
      <c r="AS1654" s="289"/>
    </row>
    <row r="1655" spans="1:45" ht="15.5" collapsed="1">
      <c r="B1655" s="828"/>
      <c r="C1655" s="332"/>
      <c r="D1655" s="332"/>
      <c r="E1655" s="332"/>
      <c r="F1655" s="332"/>
      <c r="G1655" s="332"/>
      <c r="H1655" s="332"/>
      <c r="I1655" s="332"/>
      <c r="J1655" s="332"/>
      <c r="K1655" s="332"/>
      <c r="L1655" s="332"/>
      <c r="M1655" s="332"/>
      <c r="N1655" s="332"/>
      <c r="O1655" s="332"/>
      <c r="P1655" s="332"/>
      <c r="Q1655" s="332"/>
      <c r="R1655" s="332"/>
      <c r="S1655" s="332"/>
      <c r="T1655" s="332"/>
      <c r="U1655" s="332"/>
      <c r="V1655" s="332"/>
      <c r="W1655" s="332"/>
      <c r="X1655" s="332"/>
      <c r="Y1655" s="332"/>
      <c r="Z1655" s="332"/>
      <c r="AA1655" s="332"/>
      <c r="AB1655" s="332"/>
      <c r="AC1655" s="332"/>
      <c r="AD1655" s="833"/>
      <c r="AE1655" s="288" t="str">
        <f>'1.  LRAMVA Summary'!$D$54</f>
        <v>kWh</v>
      </c>
      <c r="AF1655" s="288" t="str">
        <f>'1.  LRAMVA Summary'!$E$54</f>
        <v>kWh</v>
      </c>
      <c r="AG1655" s="288" t="str">
        <f>'1.  LRAMVA Summary'!$F$54</f>
        <v>kW</v>
      </c>
      <c r="AH1655" s="288" t="str">
        <f>'1.  LRAMVA Summary'!$G$54</f>
        <v>kW</v>
      </c>
      <c r="AI1655" s="288" t="str">
        <f>'1.  LRAMVA Summary'!$H$54</f>
        <v>kW</v>
      </c>
      <c r="AJ1655" s="288" t="str">
        <f>'1.  LRAMVA Summary'!$I$54</f>
        <v>kW</v>
      </c>
      <c r="AK1655" s="288" t="str">
        <f>'1.  LRAMVA Summary'!$J$54</f>
        <v>kW</v>
      </c>
      <c r="AL1655" s="288" t="str">
        <f>'1.  LRAMVA Summary'!$K$54</f>
        <v>kWh</v>
      </c>
      <c r="AM1655" s="288">
        <f>'1.  LRAMVA Summary'!$L$54</f>
        <v>0</v>
      </c>
      <c r="AN1655" s="288">
        <f>'1.  LRAMVA Summary'!$M$54</f>
        <v>0</v>
      </c>
      <c r="AO1655" s="288">
        <f>'1.  LRAMVA Summary'!$N$54</f>
        <v>0</v>
      </c>
      <c r="AP1655" s="288">
        <f>'1.  LRAMVA Summary'!$O$54</f>
        <v>0</v>
      </c>
      <c r="AQ1655" s="288">
        <f>'1.  LRAMVA Summary'!$P$54</f>
        <v>0</v>
      </c>
      <c r="AR1655" s="288">
        <f>'1.  LRAMVA Summary'!$Q$54</f>
        <v>0</v>
      </c>
      <c r="AS1655" s="327"/>
    </row>
    <row r="1656" spans="1:45" ht="15.5">
      <c r="B1656" s="829" t="s">
        <v>966</v>
      </c>
      <c r="C1656" s="332"/>
      <c r="D1656" s="332"/>
      <c r="E1656" s="332"/>
      <c r="F1656" s="332"/>
      <c r="G1656" s="332"/>
      <c r="H1656" s="332"/>
      <c r="I1656" s="332"/>
      <c r="J1656" s="332"/>
      <c r="K1656" s="332"/>
      <c r="L1656" s="332"/>
      <c r="M1656" s="332"/>
      <c r="N1656" s="332"/>
      <c r="O1656" s="332"/>
      <c r="P1656" s="332"/>
      <c r="Q1656" s="332"/>
      <c r="R1656" s="332"/>
      <c r="S1656" s="332"/>
      <c r="T1656" s="332"/>
      <c r="U1656" s="332"/>
      <c r="V1656" s="332"/>
      <c r="W1656" s="332"/>
      <c r="X1656" s="332"/>
      <c r="Y1656" s="332"/>
      <c r="Z1656" s="332"/>
      <c r="AA1656" s="332"/>
      <c r="AB1656" s="332"/>
      <c r="AC1656" s="332"/>
      <c r="AD1656" s="833"/>
      <c r="AE1656" s="831">
        <v>0</v>
      </c>
      <c r="AF1656" s="826">
        <v>0</v>
      </c>
      <c r="AG1656" s="826">
        <v>0</v>
      </c>
      <c r="AH1656" s="826">
        <v>0</v>
      </c>
      <c r="AI1656" s="826">
        <v>0</v>
      </c>
      <c r="AJ1656" s="826">
        <v>0</v>
      </c>
      <c r="AK1656" s="826">
        <v>0</v>
      </c>
      <c r="AL1656" s="826">
        <v>0</v>
      </c>
      <c r="AM1656" s="826">
        <v>0</v>
      </c>
      <c r="AN1656" s="826">
        <v>0</v>
      </c>
      <c r="AO1656" s="826">
        <v>0</v>
      </c>
      <c r="AP1656" s="826">
        <v>0</v>
      </c>
      <c r="AQ1656" s="826">
        <v>0</v>
      </c>
      <c r="AR1656" s="826">
        <v>0</v>
      </c>
      <c r="AS1656" s="827"/>
    </row>
    <row r="1657" spans="1:45" ht="15.5">
      <c r="B1657" s="830" t="s">
        <v>789</v>
      </c>
      <c r="C1657" s="399"/>
      <c r="D1657" s="399"/>
      <c r="E1657" s="399"/>
      <c r="F1657" s="399"/>
      <c r="G1657" s="399"/>
      <c r="H1657" s="399"/>
      <c r="I1657" s="399"/>
      <c r="J1657" s="399"/>
      <c r="K1657" s="399"/>
      <c r="L1657" s="399"/>
      <c r="M1657" s="399"/>
      <c r="N1657" s="399"/>
      <c r="O1657" s="399"/>
      <c r="P1657" s="399"/>
      <c r="Q1657" s="399"/>
      <c r="R1657" s="399"/>
      <c r="S1657" s="399"/>
      <c r="T1657" s="399"/>
      <c r="U1657" s="399"/>
      <c r="V1657" s="399"/>
      <c r="W1657" s="399"/>
      <c r="X1657" s="399"/>
      <c r="Y1657" s="399"/>
      <c r="Z1657" s="399"/>
      <c r="AA1657" s="399"/>
      <c r="AB1657" s="399"/>
      <c r="AC1657" s="399"/>
      <c r="AD1657" s="834"/>
      <c r="AE1657" s="832">
        <f>HLOOKUP(AE1653,'2. LRAMVA Threshold'!$B$42:$Q$60,17,FALSE)</f>
        <v>0</v>
      </c>
      <c r="AF1657" s="832">
        <f>HLOOKUP(AF1653,'2. LRAMVA Threshold'!$B$42:$Q$60,17,FALSE)</f>
        <v>0</v>
      </c>
      <c r="AG1657" s="832">
        <f>HLOOKUP(AG1653,'2. LRAMVA Threshold'!$B$42:$Q$60,17,FALSE)</f>
        <v>0</v>
      </c>
      <c r="AH1657" s="832">
        <f>HLOOKUP(AH1653,'2. LRAMVA Threshold'!$B$42:$Q$60,17,FALSE)</f>
        <v>0</v>
      </c>
      <c r="AI1657" s="832">
        <f>HLOOKUP(AI1653,'2. LRAMVA Threshold'!$B$42:$Q$60,17,FALSE)</f>
        <v>0</v>
      </c>
      <c r="AJ1657" s="832">
        <f>HLOOKUP(AJ1653,'2. LRAMVA Threshold'!$B$42:$Q$60,17,FALSE)</f>
        <v>0</v>
      </c>
      <c r="AK1657" s="832">
        <f>HLOOKUP(AK1653,'2. LRAMVA Threshold'!$B$42:$Q$60,17,FALSE)</f>
        <v>0</v>
      </c>
      <c r="AL1657" s="832">
        <f>HLOOKUP(AL1653,'2. LRAMVA Threshold'!$B$42:$Q$60,17,FALSE)</f>
        <v>0</v>
      </c>
      <c r="AM1657" s="832">
        <f>HLOOKUP(AM1653,'2. LRAMVA Threshold'!$B$42:$Q$60,17,FALSE)</f>
        <v>0</v>
      </c>
      <c r="AN1657" s="832">
        <f>HLOOKUP(AN1653,'2. LRAMVA Threshold'!$B$42:$Q$60,17,FALSE)</f>
        <v>0</v>
      </c>
      <c r="AO1657" s="832">
        <f>HLOOKUP(AO1653,'2. LRAMVA Threshold'!$B$42:$Q$60,17,FALSE)</f>
        <v>0</v>
      </c>
      <c r="AP1657" s="832">
        <f>HLOOKUP(AP1653,'2. LRAMVA Threshold'!$B$42:$Q$60,17,FALSE)</f>
        <v>0</v>
      </c>
      <c r="AQ1657" s="832">
        <f>HLOOKUP(AQ1653,'2. LRAMVA Threshold'!$B$42:$Q$60,17,FALSE)</f>
        <v>0</v>
      </c>
      <c r="AR1657" s="832">
        <f>HLOOKUP(AR1653,'2. LRAMVA Threshold'!$B$42:$Q$60,17,FALSE)</f>
        <v>0</v>
      </c>
      <c r="AS1657" s="438"/>
    </row>
    <row r="1658" spans="1:45" ht="15.5">
      <c r="B1658" s="390"/>
      <c r="C1658" s="330"/>
      <c r="D1658" s="331"/>
      <c r="E1658" s="331"/>
      <c r="F1658" s="331"/>
      <c r="G1658" s="331"/>
      <c r="H1658" s="331"/>
      <c r="I1658" s="331"/>
      <c r="J1658" s="331"/>
      <c r="K1658" s="331"/>
      <c r="L1658" s="331"/>
      <c r="M1658" s="331"/>
      <c r="N1658" s="331"/>
      <c r="O1658" s="331"/>
      <c r="P1658" s="331"/>
      <c r="Q1658" s="331"/>
      <c r="R1658" s="332"/>
      <c r="S1658" s="331"/>
      <c r="T1658" s="331"/>
      <c r="U1658" s="331"/>
      <c r="V1658" s="333"/>
      <c r="W1658" s="333"/>
      <c r="X1658" s="333"/>
      <c r="Y1658" s="333"/>
      <c r="Z1658" s="331"/>
      <c r="AA1658" s="331"/>
      <c r="AB1658" s="331"/>
      <c r="AC1658" s="331"/>
      <c r="AD1658" s="331"/>
      <c r="AE1658" s="432"/>
      <c r="AF1658" s="432"/>
      <c r="AG1658" s="432"/>
      <c r="AH1658" s="432"/>
      <c r="AI1658" s="432"/>
      <c r="AJ1658" s="432"/>
      <c r="AK1658" s="432"/>
      <c r="AL1658" s="395"/>
      <c r="AM1658" s="395"/>
      <c r="AN1658" s="395"/>
      <c r="AO1658" s="395"/>
      <c r="AP1658" s="395"/>
      <c r="AQ1658" s="395"/>
      <c r="AR1658" s="395"/>
      <c r="AS1658" s="396"/>
    </row>
    <row r="1659" spans="1:45" ht="15.5">
      <c r="B1659" s="321" t="s">
        <v>747</v>
      </c>
      <c r="C1659" s="335"/>
      <c r="D1659" s="335"/>
      <c r="E1659" s="372"/>
      <c r="F1659" s="372"/>
      <c r="G1659" s="372"/>
      <c r="H1659" s="372"/>
      <c r="I1659" s="372"/>
      <c r="J1659" s="372"/>
      <c r="K1659" s="372"/>
      <c r="L1659" s="372"/>
      <c r="M1659" s="372"/>
      <c r="N1659" s="372"/>
      <c r="O1659" s="372"/>
      <c r="P1659" s="372"/>
      <c r="Q1659" s="372"/>
      <c r="R1659" s="288"/>
      <c r="S1659" s="337"/>
      <c r="T1659" s="337"/>
      <c r="U1659" s="337"/>
      <c r="V1659" s="336"/>
      <c r="W1659" s="336"/>
      <c r="X1659" s="336"/>
      <c r="Y1659" s="336"/>
      <c r="Z1659" s="337"/>
      <c r="AA1659" s="337"/>
      <c r="AB1659" s="337"/>
      <c r="AC1659" s="337"/>
      <c r="AD1659" s="337"/>
      <c r="AE1659" s="824">
        <f>HLOOKUP(AE35,'3.  Distribution Rates'!$C$122:$P$135,14,FALSE)</f>
        <v>0</v>
      </c>
      <c r="AF1659" s="824">
        <f>HLOOKUP(AF35,'3.  Distribution Rates'!$C$122:$P$135,14,FALSE)</f>
        <v>0</v>
      </c>
      <c r="AG1659" s="338">
        <f>HLOOKUP(AG35,'3.  Distribution Rates'!$C$122:$P$135,14,FALSE)</f>
        <v>0</v>
      </c>
      <c r="AH1659" s="338">
        <f>HLOOKUP(AH35,'3.  Distribution Rates'!$C$122:$P$135,14,FALSE)</f>
        <v>0</v>
      </c>
      <c r="AI1659" s="338">
        <f>HLOOKUP(AI35,'3.  Distribution Rates'!$C$122:$P$135,14,FALSE)</f>
        <v>0</v>
      </c>
      <c r="AJ1659" s="338">
        <f>HLOOKUP(AJ35,'3.  Distribution Rates'!$C$122:$P$135,14,FALSE)</f>
        <v>0</v>
      </c>
      <c r="AK1659" s="338">
        <f>HLOOKUP(AK35,'3.  Distribution Rates'!$C$122:$P$135,14,FALSE)</f>
        <v>0</v>
      </c>
      <c r="AL1659" s="338">
        <f>HLOOKUP(AL35,'3.  Distribution Rates'!$C$122:$P$135,14,FALSE)</f>
        <v>0</v>
      </c>
      <c r="AM1659" s="338">
        <f>HLOOKUP(AM35,'3.  Distribution Rates'!$C$122:$P$135,14,FALSE)</f>
        <v>0</v>
      </c>
      <c r="AN1659" s="338">
        <f>HLOOKUP(AN35,'3.  Distribution Rates'!$C$122:$P$135,14,FALSE)</f>
        <v>0</v>
      </c>
      <c r="AO1659" s="338">
        <f>HLOOKUP(AO35,'3.  Distribution Rates'!$C$122:$P$135,14,FALSE)</f>
        <v>0</v>
      </c>
      <c r="AP1659" s="338">
        <f>HLOOKUP(AP35,'3.  Distribution Rates'!$C$122:$P$135,14,FALSE)</f>
        <v>0</v>
      </c>
      <c r="AQ1659" s="338">
        <f>HLOOKUP(AQ35,'3.  Distribution Rates'!$C$122:$P$135,14,FALSE)</f>
        <v>0</v>
      </c>
      <c r="AR1659" s="338">
        <f>HLOOKUP(AR35,'3.  Distribution Rates'!$C$122:$P$135,14,FALSE)</f>
        <v>0</v>
      </c>
      <c r="AS1659" s="440"/>
    </row>
    <row r="1660" spans="1:45" ht="15.5">
      <c r="B1660" s="321" t="s">
        <v>790</v>
      </c>
      <c r="C1660" s="342"/>
      <c r="D1660" s="306"/>
      <c r="E1660" s="276"/>
      <c r="F1660" s="276"/>
      <c r="G1660" s="276"/>
      <c r="H1660" s="276"/>
      <c r="I1660" s="276"/>
      <c r="J1660" s="276"/>
      <c r="K1660" s="276"/>
      <c r="L1660" s="276"/>
      <c r="M1660" s="276"/>
      <c r="N1660" s="276"/>
      <c r="O1660" s="276"/>
      <c r="P1660" s="276"/>
      <c r="Q1660" s="276"/>
      <c r="R1660" s="288"/>
      <c r="S1660" s="276"/>
      <c r="T1660" s="276"/>
      <c r="U1660" s="276"/>
      <c r="V1660" s="306"/>
      <c r="W1660" s="306"/>
      <c r="X1660" s="306"/>
      <c r="Y1660" s="306"/>
      <c r="Z1660" s="276"/>
      <c r="AA1660" s="276"/>
      <c r="AB1660" s="276"/>
      <c r="AC1660" s="276"/>
      <c r="AD1660" s="276"/>
      <c r="AE1660" s="374">
        <f>'4.  2011-2014 LRAM'!AM148*AE1659</f>
        <v>0</v>
      </c>
      <c r="AF1660" s="374">
        <f>'4.  2011-2014 LRAM'!AN148*AF1659</f>
        <v>0</v>
      </c>
      <c r="AG1660" s="374">
        <f>'4.  2011-2014 LRAM'!AO148*AG1659</f>
        <v>0</v>
      </c>
      <c r="AH1660" s="374">
        <f>'4.  2011-2014 LRAM'!AP148*AH1659</f>
        <v>0</v>
      </c>
      <c r="AI1660" s="374">
        <f>'4.  2011-2014 LRAM'!AQ148*AI1659</f>
        <v>0</v>
      </c>
      <c r="AJ1660" s="374">
        <f>'4.  2011-2014 LRAM'!AR148*AJ1659</f>
        <v>0</v>
      </c>
      <c r="AK1660" s="374">
        <f>'4.  2011-2014 LRAM'!AS148*AK1659</f>
        <v>0</v>
      </c>
      <c r="AL1660" s="374">
        <f>'4.  2011-2014 LRAM'!AT148*AL1659</f>
        <v>0</v>
      </c>
      <c r="AM1660" s="374">
        <f>'4.  2011-2014 LRAM'!AU148*AM1659</f>
        <v>0</v>
      </c>
      <c r="AN1660" s="374">
        <f>'4.  2011-2014 LRAM'!AV148*AN1659</f>
        <v>0</v>
      </c>
      <c r="AO1660" s="374">
        <f>'4.  2011-2014 LRAM'!AW148*AO1659</f>
        <v>0</v>
      </c>
      <c r="AP1660" s="374">
        <f>'4.  2011-2014 LRAM'!AX148*AP1659</f>
        <v>0</v>
      </c>
      <c r="AQ1660" s="374">
        <f>'4.  2011-2014 LRAM'!AY148*AQ1659</f>
        <v>0</v>
      </c>
      <c r="AR1660" s="374">
        <f>'4.  2011-2014 LRAM'!AZ148*AR1659</f>
        <v>0</v>
      </c>
      <c r="AS1660" s="615">
        <f t="shared" ref="AS1660:AS1663" si="3653">SUM(AE1660:AR1660)</f>
        <v>0</v>
      </c>
    </row>
    <row r="1661" spans="1:45" ht="15.5">
      <c r="B1661" s="321" t="s">
        <v>791</v>
      </c>
      <c r="C1661" s="342"/>
      <c r="D1661" s="306"/>
      <c r="E1661" s="276"/>
      <c r="F1661" s="276"/>
      <c r="G1661" s="276"/>
      <c r="H1661" s="276"/>
      <c r="I1661" s="276"/>
      <c r="J1661" s="276"/>
      <c r="K1661" s="276"/>
      <c r="L1661" s="276"/>
      <c r="M1661" s="276"/>
      <c r="N1661" s="276"/>
      <c r="O1661" s="276"/>
      <c r="P1661" s="276"/>
      <c r="Q1661" s="276"/>
      <c r="R1661" s="288"/>
      <c r="S1661" s="276"/>
      <c r="T1661" s="276"/>
      <c r="U1661" s="276"/>
      <c r="V1661" s="306"/>
      <c r="W1661" s="306"/>
      <c r="X1661" s="306"/>
      <c r="Y1661" s="306"/>
      <c r="Z1661" s="276"/>
      <c r="AA1661" s="276"/>
      <c r="AB1661" s="276"/>
      <c r="AC1661" s="276"/>
      <c r="AD1661" s="276"/>
      <c r="AE1661" s="374">
        <f>'4.  2011-2014 LRAM'!AM287*AE1659</f>
        <v>0</v>
      </c>
      <c r="AF1661" s="374">
        <f>'4.  2011-2014 LRAM'!AN287*AF1659</f>
        <v>0</v>
      </c>
      <c r="AG1661" s="374">
        <f>'4.  2011-2014 LRAM'!AO287*AG1659</f>
        <v>0</v>
      </c>
      <c r="AH1661" s="374">
        <f>'4.  2011-2014 LRAM'!AP287*AH1659</f>
        <v>0</v>
      </c>
      <c r="AI1661" s="374">
        <f>'4.  2011-2014 LRAM'!AQ287*AI1659</f>
        <v>0</v>
      </c>
      <c r="AJ1661" s="374">
        <f>'4.  2011-2014 LRAM'!AR287*AJ1659</f>
        <v>0</v>
      </c>
      <c r="AK1661" s="374">
        <f>'4.  2011-2014 LRAM'!AS287*AK1659</f>
        <v>0</v>
      </c>
      <c r="AL1661" s="374">
        <f>'4.  2011-2014 LRAM'!AT287*AL1659</f>
        <v>0</v>
      </c>
      <c r="AM1661" s="374">
        <f>'4.  2011-2014 LRAM'!AU287*AM1659</f>
        <v>0</v>
      </c>
      <c r="AN1661" s="374">
        <f>'4.  2011-2014 LRAM'!AV287*AN1659</f>
        <v>0</v>
      </c>
      <c r="AO1661" s="374">
        <f>'4.  2011-2014 LRAM'!AW287*AO1659</f>
        <v>0</v>
      </c>
      <c r="AP1661" s="374">
        <f>'4.  2011-2014 LRAM'!AX287*AP1659</f>
        <v>0</v>
      </c>
      <c r="AQ1661" s="374">
        <f>'4.  2011-2014 LRAM'!AY287*AQ1659</f>
        <v>0</v>
      </c>
      <c r="AR1661" s="374">
        <f>'4.  2011-2014 LRAM'!AZ287*AR1659</f>
        <v>0</v>
      </c>
      <c r="AS1661" s="615">
        <f t="shared" si="3653"/>
        <v>0</v>
      </c>
    </row>
    <row r="1662" spans="1:45" ht="15.5">
      <c r="B1662" s="321" t="s">
        <v>792</v>
      </c>
      <c r="C1662" s="342"/>
      <c r="D1662" s="306"/>
      <c r="E1662" s="276"/>
      <c r="F1662" s="276"/>
      <c r="G1662" s="276"/>
      <c r="H1662" s="276"/>
      <c r="I1662" s="276"/>
      <c r="J1662" s="276"/>
      <c r="K1662" s="276"/>
      <c r="L1662" s="276"/>
      <c r="M1662" s="276"/>
      <c r="N1662" s="276"/>
      <c r="O1662" s="276"/>
      <c r="P1662" s="276"/>
      <c r="Q1662" s="276"/>
      <c r="R1662" s="288"/>
      <c r="S1662" s="276"/>
      <c r="T1662" s="276"/>
      <c r="U1662" s="276"/>
      <c r="V1662" s="306"/>
      <c r="W1662" s="306"/>
      <c r="X1662" s="306"/>
      <c r="Y1662" s="306"/>
      <c r="Z1662" s="276"/>
      <c r="AA1662" s="276"/>
      <c r="AB1662" s="276"/>
      <c r="AC1662" s="276"/>
      <c r="AD1662" s="276"/>
      <c r="AE1662" s="374">
        <f>'4.  2011-2014 LRAM'!AM423*AE1659</f>
        <v>0</v>
      </c>
      <c r="AF1662" s="374">
        <f>'4.  2011-2014 LRAM'!AN423*AF1659</f>
        <v>0</v>
      </c>
      <c r="AG1662" s="374">
        <f>'4.  2011-2014 LRAM'!AO423*AG1659</f>
        <v>0</v>
      </c>
      <c r="AH1662" s="374">
        <f>'4.  2011-2014 LRAM'!AP423*AH1659</f>
        <v>0</v>
      </c>
      <c r="AI1662" s="374">
        <f>'4.  2011-2014 LRAM'!AQ423*AI1659</f>
        <v>0</v>
      </c>
      <c r="AJ1662" s="374">
        <f>'4.  2011-2014 LRAM'!AR423*AJ1659</f>
        <v>0</v>
      </c>
      <c r="AK1662" s="374">
        <f>'4.  2011-2014 LRAM'!AS423*AK1659</f>
        <v>0</v>
      </c>
      <c r="AL1662" s="374">
        <f>'4.  2011-2014 LRAM'!AT423*AL1659</f>
        <v>0</v>
      </c>
      <c r="AM1662" s="374">
        <f>'4.  2011-2014 LRAM'!AU423*AM1659</f>
        <v>0</v>
      </c>
      <c r="AN1662" s="374">
        <f>'4.  2011-2014 LRAM'!AV423*AN1659</f>
        <v>0</v>
      </c>
      <c r="AO1662" s="374">
        <f>'4.  2011-2014 LRAM'!AW423*AO1659</f>
        <v>0</v>
      </c>
      <c r="AP1662" s="374">
        <f>'4.  2011-2014 LRAM'!AX423*AP1659</f>
        <v>0</v>
      </c>
      <c r="AQ1662" s="374">
        <f>'4.  2011-2014 LRAM'!AY423*AQ1659</f>
        <v>0</v>
      </c>
      <c r="AR1662" s="374">
        <f>'4.  2011-2014 LRAM'!AZ423*AR1659</f>
        <v>0</v>
      </c>
      <c r="AS1662" s="615">
        <f t="shared" si="3653"/>
        <v>0</v>
      </c>
    </row>
    <row r="1663" spans="1:45" ht="15.5">
      <c r="B1663" s="321" t="s">
        <v>793</v>
      </c>
      <c r="C1663" s="342"/>
      <c r="D1663" s="306"/>
      <c r="E1663" s="276"/>
      <c r="F1663" s="276"/>
      <c r="G1663" s="276"/>
      <c r="H1663" s="276"/>
      <c r="I1663" s="276"/>
      <c r="J1663" s="276"/>
      <c r="K1663" s="276"/>
      <c r="L1663" s="276"/>
      <c r="M1663" s="276"/>
      <c r="N1663" s="276"/>
      <c r="O1663" s="276"/>
      <c r="P1663" s="276"/>
      <c r="Q1663" s="276"/>
      <c r="R1663" s="288"/>
      <c r="S1663" s="276"/>
      <c r="T1663" s="276"/>
      <c r="U1663" s="276"/>
      <c r="V1663" s="306"/>
      <c r="W1663" s="306"/>
      <c r="X1663" s="306"/>
      <c r="Y1663" s="306"/>
      <c r="Z1663" s="276"/>
      <c r="AA1663" s="276"/>
      <c r="AB1663" s="276"/>
      <c r="AC1663" s="276"/>
      <c r="AD1663" s="276"/>
      <c r="AE1663" s="374">
        <f>'4.  2011-2014 LRAM'!AM560*AE1659</f>
        <v>0</v>
      </c>
      <c r="AF1663" s="374">
        <f>'4.  2011-2014 LRAM'!AN560*AF1659</f>
        <v>0</v>
      </c>
      <c r="AG1663" s="374">
        <f>'4.  2011-2014 LRAM'!AO560*AG1659</f>
        <v>0</v>
      </c>
      <c r="AH1663" s="374">
        <f>'4.  2011-2014 LRAM'!AP560*AH1659</f>
        <v>0</v>
      </c>
      <c r="AI1663" s="374">
        <f>'4.  2011-2014 LRAM'!AQ560*AI1659</f>
        <v>0</v>
      </c>
      <c r="AJ1663" s="374">
        <f>'4.  2011-2014 LRAM'!AR560*AJ1659</f>
        <v>0</v>
      </c>
      <c r="AK1663" s="374">
        <f>'4.  2011-2014 LRAM'!AS560*AK1659</f>
        <v>0</v>
      </c>
      <c r="AL1663" s="374">
        <f>'4.  2011-2014 LRAM'!AT560*AL1659</f>
        <v>0</v>
      </c>
      <c r="AM1663" s="374">
        <f>'4.  2011-2014 LRAM'!AU560*AM1659</f>
        <v>0</v>
      </c>
      <c r="AN1663" s="374">
        <f>'4.  2011-2014 LRAM'!AV560*AN1659</f>
        <v>0</v>
      </c>
      <c r="AO1663" s="374">
        <f>'4.  2011-2014 LRAM'!AW560*AO1659</f>
        <v>0</v>
      </c>
      <c r="AP1663" s="374">
        <f>'4.  2011-2014 LRAM'!AX560*AP1659</f>
        <v>0</v>
      </c>
      <c r="AQ1663" s="374">
        <f>'4.  2011-2014 LRAM'!AY560*AQ1659</f>
        <v>0</v>
      </c>
      <c r="AR1663" s="374">
        <f>'4.  2011-2014 LRAM'!AZ560*AR1659</f>
        <v>0</v>
      </c>
      <c r="AS1663" s="615">
        <f t="shared" si="3653"/>
        <v>0</v>
      </c>
    </row>
    <row r="1664" spans="1:45" ht="15.5">
      <c r="B1664" s="321" t="s">
        <v>794</v>
      </c>
      <c r="C1664" s="342"/>
      <c r="D1664" s="306"/>
      <c r="E1664" s="276"/>
      <c r="F1664" s="276"/>
      <c r="G1664" s="276"/>
      <c r="H1664" s="276"/>
      <c r="I1664" s="276"/>
      <c r="J1664" s="276"/>
      <c r="K1664" s="276"/>
      <c r="L1664" s="276"/>
      <c r="M1664" s="276"/>
      <c r="N1664" s="276"/>
      <c r="O1664" s="276"/>
      <c r="P1664" s="276"/>
      <c r="Q1664" s="276"/>
      <c r="R1664" s="288"/>
      <c r="S1664" s="276"/>
      <c r="T1664" s="276"/>
      <c r="U1664" s="276"/>
      <c r="V1664" s="306"/>
      <c r="W1664" s="306"/>
      <c r="X1664" s="306"/>
      <c r="Y1664" s="306"/>
      <c r="Z1664" s="276"/>
      <c r="AA1664" s="276"/>
      <c r="AB1664" s="276"/>
      <c r="AC1664" s="276"/>
      <c r="AD1664" s="276"/>
      <c r="AE1664" s="374">
        <f t="shared" ref="AE1664:AR1664" si="3654">AE218*AE1659</f>
        <v>0</v>
      </c>
      <c r="AF1664" s="374">
        <f t="shared" si="3654"/>
        <v>0</v>
      </c>
      <c r="AG1664" s="374">
        <f t="shared" si="3654"/>
        <v>0</v>
      </c>
      <c r="AH1664" s="374">
        <f t="shared" si="3654"/>
        <v>0</v>
      </c>
      <c r="AI1664" s="374">
        <f t="shared" si="3654"/>
        <v>0</v>
      </c>
      <c r="AJ1664" s="374">
        <f t="shared" si="3654"/>
        <v>0</v>
      </c>
      <c r="AK1664" s="374">
        <f t="shared" si="3654"/>
        <v>0</v>
      </c>
      <c r="AL1664" s="374">
        <f t="shared" si="3654"/>
        <v>0</v>
      </c>
      <c r="AM1664" s="374">
        <f t="shared" si="3654"/>
        <v>0</v>
      </c>
      <c r="AN1664" s="374">
        <f t="shared" si="3654"/>
        <v>0</v>
      </c>
      <c r="AO1664" s="374">
        <f t="shared" si="3654"/>
        <v>0</v>
      </c>
      <c r="AP1664" s="374">
        <f t="shared" si="3654"/>
        <v>0</v>
      </c>
      <c r="AQ1664" s="374">
        <f t="shared" si="3654"/>
        <v>0</v>
      </c>
      <c r="AR1664" s="374">
        <f t="shared" si="3654"/>
        <v>0</v>
      </c>
      <c r="AS1664" s="615">
        <f>SUM(AE1664:AR1664)</f>
        <v>0</v>
      </c>
    </row>
    <row r="1665" spans="2:45" ht="15.5">
      <c r="B1665" s="321" t="s">
        <v>795</v>
      </c>
      <c r="C1665" s="342"/>
      <c r="D1665" s="306"/>
      <c r="E1665" s="276"/>
      <c r="F1665" s="276"/>
      <c r="G1665" s="276"/>
      <c r="H1665" s="276"/>
      <c r="I1665" s="276"/>
      <c r="J1665" s="276"/>
      <c r="K1665" s="276"/>
      <c r="L1665" s="276"/>
      <c r="M1665" s="276"/>
      <c r="N1665" s="276"/>
      <c r="O1665" s="276"/>
      <c r="P1665" s="276"/>
      <c r="Q1665" s="276"/>
      <c r="R1665" s="288"/>
      <c r="S1665" s="276"/>
      <c r="T1665" s="276"/>
      <c r="U1665" s="276"/>
      <c r="V1665" s="306"/>
      <c r="W1665" s="306"/>
      <c r="X1665" s="306"/>
      <c r="Y1665" s="306"/>
      <c r="Z1665" s="276"/>
      <c r="AA1665" s="276"/>
      <c r="AB1665" s="276"/>
      <c r="AC1665" s="276"/>
      <c r="AD1665" s="276"/>
      <c r="AE1665" s="374">
        <f t="shared" ref="AE1665:AR1665" si="3655">AE414*AE1659</f>
        <v>0</v>
      </c>
      <c r="AF1665" s="374">
        <f t="shared" si="3655"/>
        <v>0</v>
      </c>
      <c r="AG1665" s="374">
        <f t="shared" si="3655"/>
        <v>0</v>
      </c>
      <c r="AH1665" s="374">
        <f t="shared" si="3655"/>
        <v>0</v>
      </c>
      <c r="AI1665" s="374">
        <f t="shared" si="3655"/>
        <v>0</v>
      </c>
      <c r="AJ1665" s="374">
        <f t="shared" si="3655"/>
        <v>0</v>
      </c>
      <c r="AK1665" s="374">
        <f t="shared" si="3655"/>
        <v>0</v>
      </c>
      <c r="AL1665" s="374">
        <f t="shared" si="3655"/>
        <v>0</v>
      </c>
      <c r="AM1665" s="374">
        <f t="shared" si="3655"/>
        <v>0</v>
      </c>
      <c r="AN1665" s="374">
        <f t="shared" si="3655"/>
        <v>0</v>
      </c>
      <c r="AO1665" s="374">
        <f t="shared" si="3655"/>
        <v>0</v>
      </c>
      <c r="AP1665" s="374">
        <f t="shared" si="3655"/>
        <v>0</v>
      </c>
      <c r="AQ1665" s="374">
        <f t="shared" si="3655"/>
        <v>0</v>
      </c>
      <c r="AR1665" s="374">
        <f t="shared" si="3655"/>
        <v>0</v>
      </c>
      <c r="AS1665" s="615">
        <f t="shared" ref="AS1665:AS1672" si="3656">SUM(AE1665:AR1665)</f>
        <v>0</v>
      </c>
    </row>
    <row r="1666" spans="2:45" ht="15.5">
      <c r="B1666" s="321" t="s">
        <v>796</v>
      </c>
      <c r="C1666" s="342"/>
      <c r="D1666" s="306"/>
      <c r="E1666" s="276"/>
      <c r="F1666" s="276"/>
      <c r="G1666" s="276"/>
      <c r="H1666" s="276"/>
      <c r="I1666" s="276"/>
      <c r="J1666" s="276"/>
      <c r="K1666" s="276"/>
      <c r="L1666" s="276"/>
      <c r="M1666" s="276"/>
      <c r="N1666" s="276"/>
      <c r="O1666" s="276"/>
      <c r="P1666" s="276"/>
      <c r="Q1666" s="276"/>
      <c r="R1666" s="288"/>
      <c r="S1666" s="276"/>
      <c r="T1666" s="276"/>
      <c r="U1666" s="276"/>
      <c r="V1666" s="306"/>
      <c r="W1666" s="306"/>
      <c r="X1666" s="306"/>
      <c r="Y1666" s="306"/>
      <c r="Z1666" s="276"/>
      <c r="AA1666" s="276"/>
      <c r="AB1666" s="276"/>
      <c r="AC1666" s="276"/>
      <c r="AD1666" s="276"/>
      <c r="AE1666" s="374">
        <f t="shared" ref="AE1666:AR1666" si="3657">AE617*AE1659</f>
        <v>0</v>
      </c>
      <c r="AF1666" s="374">
        <f t="shared" si="3657"/>
        <v>0</v>
      </c>
      <c r="AG1666" s="374">
        <f t="shared" si="3657"/>
        <v>0</v>
      </c>
      <c r="AH1666" s="374">
        <f t="shared" si="3657"/>
        <v>0</v>
      </c>
      <c r="AI1666" s="374">
        <f t="shared" si="3657"/>
        <v>0</v>
      </c>
      <c r="AJ1666" s="374">
        <f t="shared" si="3657"/>
        <v>0</v>
      </c>
      <c r="AK1666" s="374">
        <f t="shared" si="3657"/>
        <v>0</v>
      </c>
      <c r="AL1666" s="374">
        <f t="shared" si="3657"/>
        <v>0</v>
      </c>
      <c r="AM1666" s="374">
        <f t="shared" si="3657"/>
        <v>0</v>
      </c>
      <c r="AN1666" s="374">
        <f t="shared" si="3657"/>
        <v>0</v>
      </c>
      <c r="AO1666" s="374">
        <f t="shared" si="3657"/>
        <v>0</v>
      </c>
      <c r="AP1666" s="374">
        <f t="shared" si="3657"/>
        <v>0</v>
      </c>
      <c r="AQ1666" s="374">
        <f t="shared" si="3657"/>
        <v>0</v>
      </c>
      <c r="AR1666" s="374">
        <f t="shared" si="3657"/>
        <v>0</v>
      </c>
      <c r="AS1666" s="615">
        <f t="shared" si="3656"/>
        <v>0</v>
      </c>
    </row>
    <row r="1667" spans="2:45" ht="15.5">
      <c r="B1667" s="321" t="s">
        <v>797</v>
      </c>
      <c r="C1667" s="342"/>
      <c r="D1667" s="306"/>
      <c r="E1667" s="276"/>
      <c r="F1667" s="276"/>
      <c r="G1667" s="276"/>
      <c r="H1667" s="276"/>
      <c r="I1667" s="276"/>
      <c r="J1667" s="276"/>
      <c r="K1667" s="276"/>
      <c r="L1667" s="276"/>
      <c r="M1667" s="276"/>
      <c r="N1667" s="276"/>
      <c r="O1667" s="276"/>
      <c r="P1667" s="276"/>
      <c r="Q1667" s="276"/>
      <c r="R1667" s="288"/>
      <c r="S1667" s="276"/>
      <c r="T1667" s="276"/>
      <c r="U1667" s="276"/>
      <c r="V1667" s="306"/>
      <c r="W1667" s="306"/>
      <c r="X1667" s="306"/>
      <c r="Y1667" s="306"/>
      <c r="Z1667" s="276"/>
      <c r="AA1667" s="276"/>
      <c r="AB1667" s="276"/>
      <c r="AC1667" s="276"/>
      <c r="AD1667" s="276"/>
      <c r="AE1667" s="374">
        <f t="shared" ref="AE1667:AR1667" si="3658">AE1659*AE811</f>
        <v>0</v>
      </c>
      <c r="AF1667" s="374">
        <f t="shared" si="3658"/>
        <v>0</v>
      </c>
      <c r="AG1667" s="374">
        <f t="shared" si="3658"/>
        <v>0</v>
      </c>
      <c r="AH1667" s="374">
        <f t="shared" si="3658"/>
        <v>0</v>
      </c>
      <c r="AI1667" s="374">
        <f t="shared" si="3658"/>
        <v>0</v>
      </c>
      <c r="AJ1667" s="374">
        <f t="shared" si="3658"/>
        <v>0</v>
      </c>
      <c r="AK1667" s="374">
        <f t="shared" si="3658"/>
        <v>0</v>
      </c>
      <c r="AL1667" s="374">
        <f t="shared" si="3658"/>
        <v>0</v>
      </c>
      <c r="AM1667" s="374">
        <f t="shared" si="3658"/>
        <v>0</v>
      </c>
      <c r="AN1667" s="374">
        <f t="shared" si="3658"/>
        <v>0</v>
      </c>
      <c r="AO1667" s="374">
        <f t="shared" si="3658"/>
        <v>0</v>
      </c>
      <c r="AP1667" s="374">
        <f t="shared" si="3658"/>
        <v>0</v>
      </c>
      <c r="AQ1667" s="374">
        <f t="shared" si="3658"/>
        <v>0</v>
      </c>
      <c r="AR1667" s="374">
        <f t="shared" si="3658"/>
        <v>0</v>
      </c>
      <c r="AS1667" s="615">
        <f t="shared" si="3656"/>
        <v>0</v>
      </c>
    </row>
    <row r="1668" spans="2:45" ht="15.5">
      <c r="B1668" s="321" t="s">
        <v>798</v>
      </c>
      <c r="C1668" s="342"/>
      <c r="D1668" s="306"/>
      <c r="E1668" s="276"/>
      <c r="F1668" s="276"/>
      <c r="G1668" s="276"/>
      <c r="H1668" s="276"/>
      <c r="I1668" s="276"/>
      <c r="J1668" s="276"/>
      <c r="K1668" s="276"/>
      <c r="L1668" s="276"/>
      <c r="M1668" s="276"/>
      <c r="N1668" s="276"/>
      <c r="O1668" s="276"/>
      <c r="P1668" s="276"/>
      <c r="Q1668" s="276"/>
      <c r="R1668" s="288"/>
      <c r="S1668" s="276"/>
      <c r="T1668" s="276"/>
      <c r="U1668" s="276"/>
      <c r="V1668" s="306"/>
      <c r="W1668" s="306"/>
      <c r="X1668" s="306"/>
      <c r="Y1668" s="306"/>
      <c r="Z1668" s="276"/>
      <c r="AA1668" s="276"/>
      <c r="AB1668" s="276"/>
      <c r="AC1668" s="276"/>
      <c r="AD1668" s="276"/>
      <c r="AE1668" s="374">
        <f t="shared" ref="AE1668:AR1668" si="3659">AE1007*AE1659</f>
        <v>0</v>
      </c>
      <c r="AF1668" s="374">
        <f t="shared" si="3659"/>
        <v>0</v>
      </c>
      <c r="AG1668" s="374">
        <f t="shared" si="3659"/>
        <v>0</v>
      </c>
      <c r="AH1668" s="374">
        <f t="shared" si="3659"/>
        <v>0</v>
      </c>
      <c r="AI1668" s="374">
        <f t="shared" si="3659"/>
        <v>0</v>
      </c>
      <c r="AJ1668" s="374">
        <f t="shared" si="3659"/>
        <v>0</v>
      </c>
      <c r="AK1668" s="374">
        <f t="shared" si="3659"/>
        <v>0</v>
      </c>
      <c r="AL1668" s="374">
        <f t="shared" si="3659"/>
        <v>0</v>
      </c>
      <c r="AM1668" s="374">
        <f t="shared" si="3659"/>
        <v>0</v>
      </c>
      <c r="AN1668" s="374">
        <f t="shared" si="3659"/>
        <v>0</v>
      </c>
      <c r="AO1668" s="374">
        <f t="shared" si="3659"/>
        <v>0</v>
      </c>
      <c r="AP1668" s="374">
        <f t="shared" si="3659"/>
        <v>0</v>
      </c>
      <c r="AQ1668" s="374">
        <f t="shared" si="3659"/>
        <v>0</v>
      </c>
      <c r="AR1668" s="374">
        <f t="shared" si="3659"/>
        <v>0</v>
      </c>
      <c r="AS1668" s="615">
        <f t="shared" si="3656"/>
        <v>0</v>
      </c>
    </row>
    <row r="1669" spans="2:45" ht="15.5">
      <c r="B1669" s="321" t="s">
        <v>799</v>
      </c>
      <c r="C1669" s="342"/>
      <c r="D1669" s="306"/>
      <c r="E1669" s="276"/>
      <c r="F1669" s="276"/>
      <c r="G1669" s="276"/>
      <c r="H1669" s="276"/>
      <c r="I1669" s="276"/>
      <c r="J1669" s="276"/>
      <c r="K1669" s="276"/>
      <c r="L1669" s="276"/>
      <c r="M1669" s="276"/>
      <c r="N1669" s="276"/>
      <c r="O1669" s="276"/>
      <c r="P1669" s="276"/>
      <c r="Q1669" s="276"/>
      <c r="R1669" s="288"/>
      <c r="S1669" s="276"/>
      <c r="T1669" s="276"/>
      <c r="U1669" s="276"/>
      <c r="V1669" s="306"/>
      <c r="W1669" s="306"/>
      <c r="X1669" s="306"/>
      <c r="Y1669" s="306"/>
      <c r="Z1669" s="276"/>
      <c r="AA1669" s="276"/>
      <c r="AB1669" s="276"/>
      <c r="AC1669" s="276"/>
      <c r="AD1669" s="276"/>
      <c r="AE1669" s="374">
        <f t="shared" ref="AE1669:AR1669" si="3660">AE1202*AE1659</f>
        <v>0</v>
      </c>
      <c r="AF1669" s="374">
        <f t="shared" si="3660"/>
        <v>0</v>
      </c>
      <c r="AG1669" s="374">
        <f t="shared" si="3660"/>
        <v>0</v>
      </c>
      <c r="AH1669" s="374">
        <f t="shared" si="3660"/>
        <v>0</v>
      </c>
      <c r="AI1669" s="374">
        <f t="shared" si="3660"/>
        <v>0</v>
      </c>
      <c r="AJ1669" s="374">
        <f t="shared" si="3660"/>
        <v>0</v>
      </c>
      <c r="AK1669" s="374">
        <f t="shared" si="3660"/>
        <v>0</v>
      </c>
      <c r="AL1669" s="374">
        <f t="shared" si="3660"/>
        <v>0</v>
      </c>
      <c r="AM1669" s="374">
        <f t="shared" si="3660"/>
        <v>0</v>
      </c>
      <c r="AN1669" s="374">
        <f t="shared" si="3660"/>
        <v>0</v>
      </c>
      <c r="AO1669" s="374">
        <f t="shared" si="3660"/>
        <v>0</v>
      </c>
      <c r="AP1669" s="374">
        <f t="shared" si="3660"/>
        <v>0</v>
      </c>
      <c r="AQ1669" s="374">
        <f t="shared" si="3660"/>
        <v>0</v>
      </c>
      <c r="AR1669" s="374">
        <f t="shared" si="3660"/>
        <v>0</v>
      </c>
      <c r="AS1669" s="615">
        <f t="shared" si="3656"/>
        <v>0</v>
      </c>
    </row>
    <row r="1670" spans="2:45" ht="15.5">
      <c r="B1670" s="321" t="s">
        <v>800</v>
      </c>
      <c r="C1670" s="342"/>
      <c r="D1670" s="306"/>
      <c r="E1670" s="276"/>
      <c r="F1670" s="276"/>
      <c r="G1670" s="276"/>
      <c r="H1670" s="276"/>
      <c r="I1670" s="276"/>
      <c r="J1670" s="276"/>
      <c r="K1670" s="276"/>
      <c r="L1670" s="276"/>
      <c r="M1670" s="276"/>
      <c r="N1670" s="276"/>
      <c r="O1670" s="276"/>
      <c r="P1670" s="276"/>
      <c r="Q1670" s="276"/>
      <c r="R1670" s="288"/>
      <c r="S1670" s="276"/>
      <c r="T1670" s="276"/>
      <c r="U1670" s="276"/>
      <c r="V1670" s="306"/>
      <c r="W1670" s="306"/>
      <c r="X1670" s="306"/>
      <c r="Y1670" s="306"/>
      <c r="Z1670" s="276"/>
      <c r="AA1670" s="276"/>
      <c r="AB1670" s="276"/>
      <c r="AC1670" s="276"/>
      <c r="AD1670" s="276"/>
      <c r="AE1670" s="374">
        <f t="shared" ref="AE1670:AR1670" si="3661">AE1397*AE1659</f>
        <v>0</v>
      </c>
      <c r="AF1670" s="374">
        <f t="shared" si="3661"/>
        <v>0</v>
      </c>
      <c r="AG1670" s="374">
        <f t="shared" si="3661"/>
        <v>0</v>
      </c>
      <c r="AH1670" s="374">
        <f t="shared" si="3661"/>
        <v>0</v>
      </c>
      <c r="AI1670" s="374">
        <f t="shared" si="3661"/>
        <v>0</v>
      </c>
      <c r="AJ1670" s="374">
        <f t="shared" si="3661"/>
        <v>0</v>
      </c>
      <c r="AK1670" s="374">
        <f t="shared" si="3661"/>
        <v>0</v>
      </c>
      <c r="AL1670" s="374">
        <f t="shared" si="3661"/>
        <v>0</v>
      </c>
      <c r="AM1670" s="374">
        <f t="shared" si="3661"/>
        <v>0</v>
      </c>
      <c r="AN1670" s="374">
        <f t="shared" si="3661"/>
        <v>0</v>
      </c>
      <c r="AO1670" s="374">
        <f t="shared" si="3661"/>
        <v>0</v>
      </c>
      <c r="AP1670" s="374">
        <f t="shared" si="3661"/>
        <v>0</v>
      </c>
      <c r="AQ1670" s="374">
        <f t="shared" si="3661"/>
        <v>0</v>
      </c>
      <c r="AR1670" s="374">
        <f t="shared" si="3661"/>
        <v>0</v>
      </c>
      <c r="AS1670" s="615">
        <f t="shared" si="3656"/>
        <v>0</v>
      </c>
    </row>
    <row r="1671" spans="2:45" ht="15.5">
      <c r="B1671" s="321" t="s">
        <v>801</v>
      </c>
      <c r="C1671" s="342"/>
      <c r="D1671" s="306"/>
      <c r="E1671" s="276"/>
      <c r="F1671" s="276"/>
      <c r="G1671" s="276"/>
      <c r="H1671" s="276"/>
      <c r="I1671" s="276"/>
      <c r="J1671" s="276"/>
      <c r="K1671" s="276"/>
      <c r="L1671" s="276"/>
      <c r="M1671" s="276"/>
      <c r="N1671" s="276"/>
      <c r="O1671" s="276"/>
      <c r="P1671" s="276"/>
      <c r="Q1671" s="276"/>
      <c r="R1671" s="288"/>
      <c r="S1671" s="276"/>
      <c r="T1671" s="276"/>
      <c r="U1671" s="276"/>
      <c r="V1671" s="306"/>
      <c r="W1671" s="306"/>
      <c r="X1671" s="306"/>
      <c r="Y1671" s="306"/>
      <c r="Z1671" s="276"/>
      <c r="AA1671" s="276"/>
      <c r="AB1671" s="276"/>
      <c r="AC1671" s="276"/>
      <c r="AD1671" s="276"/>
      <c r="AE1671" s="374">
        <f t="shared" ref="AE1671:AR1671" si="3662">AE1591*AE1659</f>
        <v>0</v>
      </c>
      <c r="AF1671" s="374">
        <f t="shared" si="3662"/>
        <v>0</v>
      </c>
      <c r="AG1671" s="374">
        <f t="shared" si="3662"/>
        <v>0</v>
      </c>
      <c r="AH1671" s="374">
        <f t="shared" si="3662"/>
        <v>0</v>
      </c>
      <c r="AI1671" s="374">
        <f t="shared" si="3662"/>
        <v>0</v>
      </c>
      <c r="AJ1671" s="374">
        <f t="shared" si="3662"/>
        <v>0</v>
      </c>
      <c r="AK1671" s="374">
        <f t="shared" si="3662"/>
        <v>0</v>
      </c>
      <c r="AL1671" s="374">
        <f t="shared" si="3662"/>
        <v>0</v>
      </c>
      <c r="AM1671" s="374">
        <f t="shared" si="3662"/>
        <v>0</v>
      </c>
      <c r="AN1671" s="374">
        <f t="shared" si="3662"/>
        <v>0</v>
      </c>
      <c r="AO1671" s="374">
        <f t="shared" si="3662"/>
        <v>0</v>
      </c>
      <c r="AP1671" s="374">
        <f t="shared" si="3662"/>
        <v>0</v>
      </c>
      <c r="AQ1671" s="374">
        <f t="shared" si="3662"/>
        <v>0</v>
      </c>
      <c r="AR1671" s="374">
        <f t="shared" si="3662"/>
        <v>0</v>
      </c>
      <c r="AS1671" s="615">
        <f t="shared" si="3656"/>
        <v>0</v>
      </c>
    </row>
    <row r="1672" spans="2:45" ht="15.5">
      <c r="B1672" s="346" t="s">
        <v>906</v>
      </c>
      <c r="C1672" s="342"/>
      <c r="D1672" s="333"/>
      <c r="E1672" s="331"/>
      <c r="F1672" s="331"/>
      <c r="G1672" s="331"/>
      <c r="H1672" s="331"/>
      <c r="I1672" s="331"/>
      <c r="J1672" s="331"/>
      <c r="K1672" s="331"/>
      <c r="L1672" s="331"/>
      <c r="M1672" s="331"/>
      <c r="N1672" s="331"/>
      <c r="O1672" s="331"/>
      <c r="P1672" s="331"/>
      <c r="Q1672" s="331"/>
      <c r="R1672" s="297"/>
      <c r="S1672" s="331"/>
      <c r="T1672" s="331"/>
      <c r="U1672" s="331"/>
      <c r="V1672" s="333"/>
      <c r="W1672" s="333"/>
      <c r="X1672" s="333"/>
      <c r="Y1672" s="333"/>
      <c r="Z1672" s="331"/>
      <c r="AA1672" s="331"/>
      <c r="AB1672" s="331"/>
      <c r="AC1672" s="331"/>
      <c r="AD1672" s="331"/>
      <c r="AE1672" s="343">
        <f>SUM(AE1660:AE1671)</f>
        <v>0</v>
      </c>
      <c r="AF1672" s="343">
        <f>SUM(AF1660:AF1671)</f>
        <v>0</v>
      </c>
      <c r="AG1672" s="343">
        <f t="shared" ref="AG1672:AR1672" si="3663">SUM(AG1660:AG1671)</f>
        <v>0</v>
      </c>
      <c r="AH1672" s="343">
        <f t="shared" si="3663"/>
        <v>0</v>
      </c>
      <c r="AI1672" s="343">
        <f t="shared" si="3663"/>
        <v>0</v>
      </c>
      <c r="AJ1672" s="343">
        <f t="shared" si="3663"/>
        <v>0</v>
      </c>
      <c r="AK1672" s="343">
        <f t="shared" si="3663"/>
        <v>0</v>
      </c>
      <c r="AL1672" s="343">
        <f t="shared" si="3663"/>
        <v>0</v>
      </c>
      <c r="AM1672" s="343">
        <f t="shared" si="3663"/>
        <v>0</v>
      </c>
      <c r="AN1672" s="343">
        <f t="shared" si="3663"/>
        <v>0</v>
      </c>
      <c r="AO1672" s="343">
        <f t="shared" si="3663"/>
        <v>0</v>
      </c>
      <c r="AP1672" s="343">
        <f t="shared" si="3663"/>
        <v>0</v>
      </c>
      <c r="AQ1672" s="343">
        <f t="shared" si="3663"/>
        <v>0</v>
      </c>
      <c r="AR1672" s="343">
        <f t="shared" si="3663"/>
        <v>0</v>
      </c>
      <c r="AS1672" s="403">
        <f t="shared" si="3656"/>
        <v>0</v>
      </c>
    </row>
    <row r="1673" spans="2:45" ht="15.5">
      <c r="B1673" s="346" t="s">
        <v>907</v>
      </c>
      <c r="C1673" s="342"/>
      <c r="D1673" s="347"/>
      <c r="E1673" s="331"/>
      <c r="F1673" s="331"/>
      <c r="G1673" s="331"/>
      <c r="H1673" s="331"/>
      <c r="I1673" s="331"/>
      <c r="J1673" s="331"/>
      <c r="K1673" s="331"/>
      <c r="L1673" s="331"/>
      <c r="M1673" s="331"/>
      <c r="N1673" s="331"/>
      <c r="O1673" s="331"/>
      <c r="P1673" s="331"/>
      <c r="Q1673" s="331"/>
      <c r="R1673" s="297"/>
      <c r="S1673" s="331"/>
      <c r="T1673" s="331"/>
      <c r="U1673" s="331"/>
      <c r="V1673" s="333"/>
      <c r="W1673" s="333"/>
      <c r="X1673" s="333"/>
      <c r="Y1673" s="333"/>
      <c r="Z1673" s="331"/>
      <c r="AA1673" s="331"/>
      <c r="AB1673" s="331"/>
      <c r="AC1673" s="331"/>
      <c r="AD1673" s="331"/>
      <c r="AE1673" s="344">
        <f>AE1657*AE1659</f>
        <v>0</v>
      </c>
      <c r="AF1673" s="344">
        <f t="shared" ref="AF1673:AR1673" si="3664">AF1657*AF1659</f>
        <v>0</v>
      </c>
      <c r="AG1673" s="344">
        <f t="shared" si="3664"/>
        <v>0</v>
      </c>
      <c r="AH1673" s="344">
        <f t="shared" si="3664"/>
        <v>0</v>
      </c>
      <c r="AI1673" s="344">
        <f t="shared" si="3664"/>
        <v>0</v>
      </c>
      <c r="AJ1673" s="344">
        <f t="shared" si="3664"/>
        <v>0</v>
      </c>
      <c r="AK1673" s="344">
        <f t="shared" si="3664"/>
        <v>0</v>
      </c>
      <c r="AL1673" s="344">
        <f t="shared" si="3664"/>
        <v>0</v>
      </c>
      <c r="AM1673" s="344">
        <f t="shared" si="3664"/>
        <v>0</v>
      </c>
      <c r="AN1673" s="344">
        <f t="shared" si="3664"/>
        <v>0</v>
      </c>
      <c r="AO1673" s="344">
        <f t="shared" si="3664"/>
        <v>0</v>
      </c>
      <c r="AP1673" s="344">
        <f t="shared" si="3664"/>
        <v>0</v>
      </c>
      <c r="AQ1673" s="344">
        <f t="shared" si="3664"/>
        <v>0</v>
      </c>
      <c r="AR1673" s="344">
        <f t="shared" si="3664"/>
        <v>0</v>
      </c>
      <c r="AS1673" s="403">
        <f>SUM(AE1673:AR1673)</f>
        <v>0</v>
      </c>
    </row>
    <row r="1674" spans="2:45" ht="15.5">
      <c r="B1674" s="346" t="s">
        <v>908</v>
      </c>
      <c r="C1674" s="342"/>
      <c r="D1674" s="347"/>
      <c r="E1674" s="331"/>
      <c r="F1674" s="331"/>
      <c r="G1674" s="331"/>
      <c r="H1674" s="331"/>
      <c r="I1674" s="331"/>
      <c r="J1674" s="331"/>
      <c r="K1674" s="331"/>
      <c r="L1674" s="331"/>
      <c r="M1674" s="331"/>
      <c r="N1674" s="331"/>
      <c r="O1674" s="331"/>
      <c r="P1674" s="331"/>
      <c r="Q1674" s="331"/>
      <c r="R1674" s="297"/>
      <c r="S1674" s="331"/>
      <c r="T1674" s="331"/>
      <c r="U1674" s="331"/>
      <c r="V1674" s="347"/>
      <c r="W1674" s="347"/>
      <c r="X1674" s="347"/>
      <c r="Y1674" s="347"/>
      <c r="Z1674" s="331"/>
      <c r="AA1674" s="331"/>
      <c r="AB1674" s="331"/>
      <c r="AC1674" s="331"/>
      <c r="AD1674" s="331"/>
      <c r="AE1674" s="348"/>
      <c r="AF1674" s="348"/>
      <c r="AG1674" s="348"/>
      <c r="AH1674" s="348"/>
      <c r="AI1674" s="348"/>
      <c r="AJ1674" s="348"/>
      <c r="AK1674" s="348"/>
      <c r="AL1674" s="348"/>
      <c r="AM1674" s="348"/>
      <c r="AN1674" s="348"/>
      <c r="AO1674" s="348"/>
      <c r="AP1674" s="348"/>
      <c r="AQ1674" s="348"/>
      <c r="AR1674" s="348"/>
      <c r="AS1674" s="403">
        <f>AS1672-AS1673</f>
        <v>0</v>
      </c>
    </row>
    <row r="1675" spans="2:45" ht="15.5">
      <c r="B1675" s="377"/>
      <c r="C1675" s="441"/>
      <c r="D1675" s="441"/>
      <c r="E1675" s="442"/>
      <c r="F1675" s="442"/>
      <c r="G1675" s="442"/>
      <c r="H1675" s="442"/>
      <c r="I1675" s="442"/>
      <c r="J1675" s="442"/>
      <c r="K1675" s="442"/>
      <c r="L1675" s="442"/>
      <c r="M1675" s="442"/>
      <c r="N1675" s="442"/>
      <c r="O1675" s="442"/>
      <c r="P1675" s="442"/>
      <c r="Q1675" s="442"/>
      <c r="R1675" s="443"/>
      <c r="S1675" s="442"/>
      <c r="T1675" s="442"/>
      <c r="U1675" s="442"/>
      <c r="V1675" s="441"/>
      <c r="W1675" s="444"/>
      <c r="X1675" s="441"/>
      <c r="Y1675" s="441"/>
      <c r="Z1675" s="442"/>
      <c r="AA1675" s="442"/>
      <c r="AB1675" s="442"/>
      <c r="AC1675" s="442"/>
      <c r="AD1675" s="442"/>
      <c r="AE1675" s="771"/>
      <c r="AF1675" s="771"/>
      <c r="AG1675" s="771"/>
      <c r="AH1675" s="771"/>
      <c r="AI1675" s="771"/>
      <c r="AJ1675" s="771"/>
      <c r="AK1675" s="771"/>
      <c r="AL1675" s="771"/>
      <c r="AM1675" s="771"/>
      <c r="AN1675" s="771"/>
      <c r="AO1675" s="771"/>
      <c r="AP1675" s="771"/>
      <c r="AQ1675" s="771"/>
      <c r="AR1675" s="771"/>
      <c r="AS1675" s="787"/>
    </row>
    <row r="1676" spans="2:45" ht="19.5" customHeight="1">
      <c r="B1676" s="364" t="s">
        <v>581</v>
      </c>
      <c r="C1676" s="383"/>
      <c r="D1676" s="384"/>
      <c r="E1676" s="384"/>
      <c r="F1676" s="384"/>
      <c r="G1676" s="384"/>
      <c r="H1676" s="384"/>
      <c r="I1676" s="384"/>
      <c r="J1676" s="384"/>
      <c r="K1676" s="384"/>
      <c r="L1676" s="384"/>
      <c r="M1676" s="384"/>
      <c r="N1676" s="384"/>
      <c r="O1676" s="384"/>
      <c r="P1676" s="384"/>
      <c r="Q1676" s="384"/>
      <c r="R1676" s="384"/>
      <c r="S1676" s="384"/>
      <c r="T1676" s="384"/>
      <c r="U1676" s="384"/>
      <c r="V1676" s="367"/>
      <c r="W1676" s="368"/>
      <c r="X1676" s="384"/>
      <c r="Y1676" s="384"/>
      <c r="Z1676" s="384"/>
      <c r="AA1676" s="384"/>
      <c r="AB1676" s="384"/>
      <c r="AC1676" s="384"/>
      <c r="AD1676" s="384"/>
      <c r="AE1676" s="405"/>
      <c r="AF1676" s="405"/>
      <c r="AG1676" s="405"/>
      <c r="AH1676" s="405"/>
      <c r="AI1676" s="405"/>
      <c r="AJ1676" s="405"/>
      <c r="AK1676" s="405"/>
      <c r="AL1676" s="405"/>
      <c r="AM1676" s="405"/>
      <c r="AN1676" s="405"/>
      <c r="AO1676" s="405"/>
      <c r="AP1676" s="405"/>
      <c r="AQ1676" s="405"/>
      <c r="AR1676" s="405"/>
      <c r="AS1676" s="385"/>
    </row>
    <row r="1677" spans="2:45" ht="19.5" customHeight="1">
      <c r="B1677" s="760"/>
      <c r="C1677" s="761"/>
      <c r="D1677" s="742"/>
      <c r="E1677" s="742"/>
      <c r="F1677" s="742"/>
      <c r="G1677" s="742"/>
      <c r="H1677" s="742"/>
      <c r="I1677" s="742"/>
      <c r="J1677" s="742"/>
      <c r="K1677" s="742"/>
      <c r="L1677" s="742"/>
      <c r="M1677" s="742"/>
      <c r="N1677" s="742"/>
      <c r="O1677" s="742"/>
      <c r="P1677" s="742"/>
      <c r="Q1677" s="742"/>
      <c r="R1677" s="742"/>
      <c r="S1677" s="742"/>
      <c r="T1677" s="742"/>
      <c r="U1677" s="742"/>
      <c r="V1677" s="301"/>
      <c r="W1677" s="762"/>
      <c r="X1677" s="742"/>
      <c r="Y1677" s="742"/>
      <c r="Z1677" s="742"/>
      <c r="AA1677" s="742"/>
      <c r="AB1677" s="742"/>
      <c r="AC1677" s="742"/>
      <c r="AD1677" s="742"/>
      <c r="AE1677" s="252"/>
      <c r="AF1677" s="252"/>
      <c r="AG1677" s="252"/>
      <c r="AH1677" s="252"/>
      <c r="AI1677" s="252"/>
      <c r="AJ1677" s="252"/>
      <c r="AK1677" s="252"/>
      <c r="AL1677" s="252"/>
      <c r="AM1677" s="252"/>
      <c r="AN1677" s="252"/>
      <c r="AO1677" s="252"/>
      <c r="AP1677" s="252"/>
      <c r="AQ1677" s="252"/>
      <c r="AR1677" s="252"/>
      <c r="AS1677" s="253"/>
    </row>
    <row r="1678" spans="2:45" ht="15.5">
      <c r="B1678" s="277" t="s">
        <v>820</v>
      </c>
      <c r="C1678" s="278"/>
      <c r="D1678" s="579" t="s">
        <v>522</v>
      </c>
      <c r="E1678" s="250"/>
      <c r="F1678" s="579"/>
      <c r="G1678" s="250"/>
      <c r="H1678" s="250"/>
      <c r="I1678" s="250"/>
      <c r="J1678" s="250"/>
      <c r="K1678" s="250"/>
      <c r="L1678" s="250"/>
      <c r="M1678" s="250"/>
      <c r="N1678" s="250"/>
      <c r="O1678" s="250"/>
      <c r="P1678" s="250"/>
      <c r="Q1678" s="250"/>
      <c r="R1678" s="278"/>
      <c r="S1678" s="250"/>
      <c r="T1678" s="250"/>
      <c r="U1678" s="250"/>
      <c r="V1678" s="250"/>
      <c r="W1678" s="250"/>
      <c r="X1678" s="250"/>
      <c r="Y1678" s="250"/>
      <c r="Z1678" s="250"/>
      <c r="AA1678" s="250"/>
      <c r="AB1678" s="250"/>
      <c r="AC1678" s="250"/>
      <c r="AD1678" s="250"/>
      <c r="AE1678" s="267"/>
      <c r="AF1678" s="264"/>
      <c r="AG1678" s="264"/>
      <c r="AH1678" s="264"/>
      <c r="AI1678" s="264"/>
      <c r="AJ1678" s="264"/>
      <c r="AK1678" s="264"/>
      <c r="AL1678" s="264"/>
      <c r="AM1678" s="264"/>
      <c r="AN1678" s="264"/>
      <c r="AO1678" s="264"/>
      <c r="AP1678" s="264"/>
      <c r="AQ1678" s="264"/>
      <c r="AR1678" s="264"/>
    </row>
    <row r="1679" spans="2:45" ht="39.75" customHeight="1">
      <c r="B1679" s="1318" t="s">
        <v>211</v>
      </c>
      <c r="C1679" s="1320" t="s">
        <v>33</v>
      </c>
      <c r="D1679" s="281" t="s">
        <v>420</v>
      </c>
      <c r="E1679" s="1329" t="s">
        <v>209</v>
      </c>
      <c r="F1679" s="1330"/>
      <c r="G1679" s="1330"/>
      <c r="H1679" s="1330"/>
      <c r="I1679" s="1330"/>
      <c r="J1679" s="1330"/>
      <c r="K1679" s="1330"/>
      <c r="L1679" s="1330"/>
      <c r="M1679" s="1330"/>
      <c r="N1679" s="1330"/>
      <c r="O1679" s="1330"/>
      <c r="P1679" s="1331"/>
      <c r="Q1679" s="1327" t="s">
        <v>213</v>
      </c>
      <c r="R1679" s="281" t="s">
        <v>421</v>
      </c>
      <c r="S1679" s="1324" t="s">
        <v>212</v>
      </c>
      <c r="T1679" s="1325"/>
      <c r="U1679" s="1325"/>
      <c r="V1679" s="1325"/>
      <c r="W1679" s="1325"/>
      <c r="X1679" s="1325"/>
      <c r="Y1679" s="1325"/>
      <c r="Z1679" s="1325"/>
      <c r="AA1679" s="1325"/>
      <c r="AB1679" s="1325"/>
      <c r="AC1679" s="1325"/>
      <c r="AD1679" s="1332"/>
      <c r="AE1679" s="1324" t="s">
        <v>242</v>
      </c>
      <c r="AF1679" s="1325"/>
      <c r="AG1679" s="1325"/>
      <c r="AH1679" s="1325"/>
      <c r="AI1679" s="1325"/>
      <c r="AJ1679" s="1325"/>
      <c r="AK1679" s="1325"/>
      <c r="AL1679" s="1325"/>
      <c r="AM1679" s="1325"/>
      <c r="AN1679" s="1325"/>
      <c r="AO1679" s="1325"/>
      <c r="AP1679" s="1325"/>
      <c r="AQ1679" s="1325"/>
      <c r="AR1679" s="1325"/>
      <c r="AS1679" s="1326"/>
    </row>
    <row r="1680" spans="2:45" ht="65.25" customHeight="1">
      <c r="B1680" s="1319"/>
      <c r="C1680" s="1321"/>
      <c r="D1680" s="282">
        <v>2026</v>
      </c>
      <c r="E1680" s="282">
        <v>2027</v>
      </c>
      <c r="F1680" s="282">
        <v>2028</v>
      </c>
      <c r="G1680" s="282">
        <v>2029</v>
      </c>
      <c r="H1680" s="282">
        <v>2030</v>
      </c>
      <c r="I1680" s="282">
        <v>2031</v>
      </c>
      <c r="J1680" s="282">
        <v>2032</v>
      </c>
      <c r="K1680" s="282">
        <v>2033</v>
      </c>
      <c r="L1680" s="282">
        <v>2034</v>
      </c>
      <c r="M1680" s="282">
        <v>2035</v>
      </c>
      <c r="N1680" s="282">
        <v>2036</v>
      </c>
      <c r="O1680" s="282">
        <v>2037</v>
      </c>
      <c r="P1680" s="282">
        <v>2038</v>
      </c>
      <c r="Q1680" s="1328"/>
      <c r="R1680" s="282">
        <v>2026</v>
      </c>
      <c r="S1680" s="282">
        <v>2027</v>
      </c>
      <c r="T1680" s="282">
        <v>2028</v>
      </c>
      <c r="U1680" s="282">
        <v>2029</v>
      </c>
      <c r="V1680" s="282">
        <v>2030</v>
      </c>
      <c r="W1680" s="282">
        <v>2031</v>
      </c>
      <c r="X1680" s="282">
        <v>2032</v>
      </c>
      <c r="Y1680" s="282">
        <v>2033</v>
      </c>
      <c r="Z1680" s="282">
        <v>2034</v>
      </c>
      <c r="AA1680" s="282">
        <v>2035</v>
      </c>
      <c r="AB1680" s="282">
        <v>2036</v>
      </c>
      <c r="AC1680" s="282">
        <v>2037</v>
      </c>
      <c r="AD1680" s="282">
        <v>2038</v>
      </c>
      <c r="AE1680" s="282" t="str">
        <f>'1.  LRAMVA Summary'!$D$53</f>
        <v>Residential</v>
      </c>
      <c r="AF1680" s="282" t="str">
        <f>'1.  LRAMVA Summary'!$E$53</f>
        <v>GS&lt;50 kW</v>
      </c>
      <c r="AG1680" s="282" t="str">
        <f>'1.  LRAMVA Summary'!$F$53</f>
        <v>GS 50 - 4,999 kW</v>
      </c>
      <c r="AH1680" s="282" t="str">
        <f>'1.  LRAMVA Summary'!$G$53</f>
        <v>Co-Generation 1,000 - 4,999 kW</v>
      </c>
      <c r="AI1680" s="282" t="str">
        <f>'1.  LRAMVA Summary'!$H$53</f>
        <v>Large User</v>
      </c>
      <c r="AJ1680" s="282" t="str">
        <f>'1.  LRAMVA Summary'!$I$53</f>
        <v>Street Lighting</v>
      </c>
      <c r="AK1680" s="282" t="str">
        <f>'1.  LRAMVA Summary'!$J$53</f>
        <v>Sentinel Lighting</v>
      </c>
      <c r="AL1680" s="282" t="str">
        <f>'1.  LRAMVA Summary'!$K$53</f>
        <v>Unmetered Scattered Load</v>
      </c>
      <c r="AM1680" s="282" t="str">
        <f>'1.  LRAMVA Summary'!$L$53</f>
        <v/>
      </c>
      <c r="AN1680" s="282" t="str">
        <f>'1.  LRAMVA Summary'!$M$53</f>
        <v/>
      </c>
      <c r="AO1680" s="282" t="str">
        <f>'1.  LRAMVA Summary'!$N$53</f>
        <v/>
      </c>
      <c r="AP1680" s="282" t="str">
        <f>'1.  LRAMVA Summary'!$O$53</f>
        <v/>
      </c>
      <c r="AQ1680" s="282" t="str">
        <f>'1.  LRAMVA Summary'!$P$53</f>
        <v/>
      </c>
      <c r="AR1680" s="282" t="str">
        <f>'1.  LRAMVA Summary'!$Q$53</f>
        <v/>
      </c>
      <c r="AS1680" s="284" t="str">
        <f>'1.  LRAMVA Summary'!$R$53</f>
        <v>Total</v>
      </c>
    </row>
    <row r="1681" spans="1:45" ht="15" hidden="1" customHeight="1" outlineLevel="1">
      <c r="A1681" s="521"/>
      <c r="B1681" s="291"/>
      <c r="C1681" s="302"/>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288"/>
      <c r="AE1681" s="288">
        <f>'1.  LRAMVA Summary'!D720</f>
        <v>0</v>
      </c>
      <c r="AF1681" s="288">
        <f>'1.  LRAMVA Summary'!E720</f>
        <v>0</v>
      </c>
      <c r="AG1681" s="288">
        <f>'1.  LRAMVA Summary'!F720</f>
        <v>0</v>
      </c>
      <c r="AH1681" s="288">
        <f>'1.  LRAMVA Summary'!G720</f>
        <v>0</v>
      </c>
      <c r="AI1681" s="288">
        <f>'1.  LRAMVA Summary'!H720</f>
        <v>0</v>
      </c>
      <c r="AJ1681" s="288">
        <f>'1.  LRAMVA Summary'!I720</f>
        <v>0</v>
      </c>
      <c r="AK1681" s="288">
        <f>'1.  LRAMVA Summary'!J720</f>
        <v>0</v>
      </c>
      <c r="AL1681" s="288">
        <f>'1.  LRAMVA Summary'!K720</f>
        <v>0</v>
      </c>
      <c r="AM1681" s="288">
        <f>'1.  LRAMVA Summary'!L720</f>
        <v>0</v>
      </c>
      <c r="AN1681" s="288">
        <f>'1.  LRAMVA Summary'!M720</f>
        <v>0</v>
      </c>
      <c r="AO1681" s="288">
        <f>'1.  LRAMVA Summary'!N720</f>
        <v>0</v>
      </c>
      <c r="AP1681" s="288">
        <f>'1.  LRAMVA Summary'!O720</f>
        <v>0</v>
      </c>
      <c r="AQ1681" s="288">
        <f>'1.  LRAMVA Summary'!P720</f>
        <v>0</v>
      </c>
      <c r="AR1681" s="288">
        <f>'1.  LRAMVA Summary'!Q720</f>
        <v>0</v>
      </c>
      <c r="AS1681" s="289"/>
    </row>
    <row r="1682" spans="1:45" ht="15.5" collapsed="1">
      <c r="B1682" s="828"/>
      <c r="C1682" s="332"/>
      <c r="D1682" s="332"/>
      <c r="E1682" s="332"/>
      <c r="F1682" s="332"/>
      <c r="G1682" s="332"/>
      <c r="H1682" s="332"/>
      <c r="I1682" s="332"/>
      <c r="J1682" s="332"/>
      <c r="K1682" s="332"/>
      <c r="L1682" s="332"/>
      <c r="M1682" s="332"/>
      <c r="N1682" s="332"/>
      <c r="O1682" s="332"/>
      <c r="P1682" s="332"/>
      <c r="Q1682" s="332"/>
      <c r="R1682" s="332"/>
      <c r="S1682" s="332"/>
      <c r="T1682" s="332"/>
      <c r="U1682" s="332"/>
      <c r="V1682" s="332"/>
      <c r="W1682" s="332"/>
      <c r="X1682" s="332"/>
      <c r="Y1682" s="332"/>
      <c r="Z1682" s="332"/>
      <c r="AA1682" s="332"/>
      <c r="AB1682" s="332"/>
      <c r="AC1682" s="332"/>
      <c r="AD1682" s="833"/>
      <c r="AE1682" s="288" t="str">
        <f>'1.  LRAMVA Summary'!$D$54</f>
        <v>kWh</v>
      </c>
      <c r="AF1682" s="288" t="str">
        <f>'1.  LRAMVA Summary'!$E$54</f>
        <v>kWh</v>
      </c>
      <c r="AG1682" s="288" t="str">
        <f>'1.  LRAMVA Summary'!$F$54</f>
        <v>kW</v>
      </c>
      <c r="AH1682" s="288" t="str">
        <f>'1.  LRAMVA Summary'!$G$54</f>
        <v>kW</v>
      </c>
      <c r="AI1682" s="288" t="str">
        <f>'1.  LRAMVA Summary'!$H$54</f>
        <v>kW</v>
      </c>
      <c r="AJ1682" s="288" t="str">
        <f>'1.  LRAMVA Summary'!$I$54</f>
        <v>kW</v>
      </c>
      <c r="AK1682" s="288" t="str">
        <f>'1.  LRAMVA Summary'!$J$54</f>
        <v>kW</v>
      </c>
      <c r="AL1682" s="288" t="str">
        <f>'1.  LRAMVA Summary'!$K$54</f>
        <v>kWh</v>
      </c>
      <c r="AM1682" s="288">
        <f>'1.  LRAMVA Summary'!$L$54</f>
        <v>0</v>
      </c>
      <c r="AN1682" s="288">
        <f>'1.  LRAMVA Summary'!$M$54</f>
        <v>0</v>
      </c>
      <c r="AO1682" s="288">
        <f>'1.  LRAMVA Summary'!$N$54</f>
        <v>0</v>
      </c>
      <c r="AP1682" s="288">
        <f>'1.  LRAMVA Summary'!$O$54</f>
        <v>0</v>
      </c>
      <c r="AQ1682" s="288">
        <f>'1.  LRAMVA Summary'!$P$54</f>
        <v>0</v>
      </c>
      <c r="AR1682" s="288">
        <f>'1.  LRAMVA Summary'!$Q$54</f>
        <v>0</v>
      </c>
      <c r="AS1682" s="327"/>
    </row>
    <row r="1683" spans="1:45" ht="15.5">
      <c r="B1683" s="829" t="s">
        <v>967</v>
      </c>
      <c r="C1683" s="332"/>
      <c r="D1683" s="332"/>
      <c r="E1683" s="332"/>
      <c r="F1683" s="332"/>
      <c r="G1683" s="332"/>
      <c r="H1683" s="332"/>
      <c r="I1683" s="332"/>
      <c r="J1683" s="332"/>
      <c r="K1683" s="332"/>
      <c r="L1683" s="332"/>
      <c r="M1683" s="332"/>
      <c r="N1683" s="332"/>
      <c r="O1683" s="332"/>
      <c r="P1683" s="332"/>
      <c r="Q1683" s="332"/>
      <c r="R1683" s="332"/>
      <c r="S1683" s="332"/>
      <c r="T1683" s="332"/>
      <c r="U1683" s="332"/>
      <c r="V1683" s="332"/>
      <c r="W1683" s="332"/>
      <c r="X1683" s="332"/>
      <c r="Y1683" s="332"/>
      <c r="Z1683" s="332"/>
      <c r="AA1683" s="332"/>
      <c r="AB1683" s="332"/>
      <c r="AC1683" s="332"/>
      <c r="AD1683" s="833"/>
      <c r="AE1683" s="831">
        <v>0</v>
      </c>
      <c r="AF1683" s="826">
        <v>0</v>
      </c>
      <c r="AG1683" s="826">
        <v>0</v>
      </c>
      <c r="AH1683" s="826">
        <v>0</v>
      </c>
      <c r="AI1683" s="826">
        <v>0</v>
      </c>
      <c r="AJ1683" s="826">
        <v>0</v>
      </c>
      <c r="AK1683" s="826">
        <v>0</v>
      </c>
      <c r="AL1683" s="826">
        <v>0</v>
      </c>
      <c r="AM1683" s="826">
        <v>0</v>
      </c>
      <c r="AN1683" s="826">
        <v>0</v>
      </c>
      <c r="AO1683" s="826">
        <v>0</v>
      </c>
      <c r="AP1683" s="826">
        <v>0</v>
      </c>
      <c r="AQ1683" s="826">
        <v>0</v>
      </c>
      <c r="AR1683" s="826">
        <v>0</v>
      </c>
      <c r="AS1683" s="827"/>
    </row>
    <row r="1684" spans="1:45" ht="15.5">
      <c r="B1684" s="830" t="s">
        <v>802</v>
      </c>
      <c r="C1684" s="399"/>
      <c r="D1684" s="399"/>
      <c r="E1684" s="399"/>
      <c r="F1684" s="399"/>
      <c r="G1684" s="399"/>
      <c r="H1684" s="399"/>
      <c r="I1684" s="399"/>
      <c r="J1684" s="399"/>
      <c r="K1684" s="399"/>
      <c r="L1684" s="399"/>
      <c r="M1684" s="399"/>
      <c r="N1684" s="399"/>
      <c r="O1684" s="399"/>
      <c r="P1684" s="399"/>
      <c r="Q1684" s="399"/>
      <c r="R1684" s="399"/>
      <c r="S1684" s="399"/>
      <c r="T1684" s="399"/>
      <c r="U1684" s="399"/>
      <c r="V1684" s="399"/>
      <c r="W1684" s="399"/>
      <c r="X1684" s="399"/>
      <c r="Y1684" s="399"/>
      <c r="Z1684" s="399"/>
      <c r="AA1684" s="399"/>
      <c r="AB1684" s="399"/>
      <c r="AC1684" s="399"/>
      <c r="AD1684" s="834"/>
      <c r="AE1684" s="832">
        <f>HLOOKUP(AE1680,'2. LRAMVA Threshold'!$B$42:$Q$60,18,FALSE)</f>
        <v>0</v>
      </c>
      <c r="AF1684" s="832">
        <f>HLOOKUP(AF1680,'2. LRAMVA Threshold'!$B$42:$Q$60,18,FALSE)</f>
        <v>0</v>
      </c>
      <c r="AG1684" s="832">
        <f>HLOOKUP(AG1680,'2. LRAMVA Threshold'!$B$42:$Q$60,18,FALSE)</f>
        <v>0</v>
      </c>
      <c r="AH1684" s="832">
        <f>HLOOKUP(AH1680,'2. LRAMVA Threshold'!$B$42:$Q$60,18,FALSE)</f>
        <v>0</v>
      </c>
      <c r="AI1684" s="832">
        <f>HLOOKUP(AI1680,'2. LRAMVA Threshold'!$B$42:$Q$60,18,FALSE)</f>
        <v>0</v>
      </c>
      <c r="AJ1684" s="832">
        <f>HLOOKUP(AJ1680,'2. LRAMVA Threshold'!$B$42:$Q$60,18,FALSE)</f>
        <v>0</v>
      </c>
      <c r="AK1684" s="832">
        <f>HLOOKUP(AK1680,'2. LRAMVA Threshold'!$B$42:$Q$60,18,FALSE)</f>
        <v>0</v>
      </c>
      <c r="AL1684" s="832">
        <f>HLOOKUP(AL1680,'2. LRAMVA Threshold'!$B$42:$Q$60,18,FALSE)</f>
        <v>0</v>
      </c>
      <c r="AM1684" s="832">
        <f>HLOOKUP(AM1680,'2. LRAMVA Threshold'!$B$42:$Q$60,18,FALSE)</f>
        <v>0</v>
      </c>
      <c r="AN1684" s="832">
        <f>HLOOKUP(AN1680,'2. LRAMVA Threshold'!$B$42:$Q$60,18,FALSE)</f>
        <v>0</v>
      </c>
      <c r="AO1684" s="832">
        <f>HLOOKUP(AO1680,'2. LRAMVA Threshold'!$B$42:$Q$60,18,FALSE)</f>
        <v>0</v>
      </c>
      <c r="AP1684" s="832">
        <f>HLOOKUP(AP1680,'2. LRAMVA Threshold'!$B$42:$Q$60,18,FALSE)</f>
        <v>0</v>
      </c>
      <c r="AQ1684" s="832">
        <f>HLOOKUP(AQ1680,'2. LRAMVA Threshold'!$B$42:$Q$60,18,FALSE)</f>
        <v>0</v>
      </c>
      <c r="AR1684" s="832">
        <f>HLOOKUP(AR1680,'2. LRAMVA Threshold'!$B$42:$Q$60,18,FALSE)</f>
        <v>0</v>
      </c>
      <c r="AS1684" s="438"/>
    </row>
    <row r="1685" spans="1:45" ht="15.5">
      <c r="B1685" s="390"/>
      <c r="C1685" s="330"/>
      <c r="D1685" s="331"/>
      <c r="E1685" s="331"/>
      <c r="F1685" s="331"/>
      <c r="G1685" s="331"/>
      <c r="H1685" s="331"/>
      <c r="I1685" s="331"/>
      <c r="J1685" s="331"/>
      <c r="K1685" s="331"/>
      <c r="L1685" s="331"/>
      <c r="M1685" s="331"/>
      <c r="N1685" s="331"/>
      <c r="O1685" s="331"/>
      <c r="P1685" s="331"/>
      <c r="Q1685" s="331"/>
      <c r="R1685" s="332"/>
      <c r="S1685" s="331"/>
      <c r="T1685" s="331"/>
      <c r="U1685" s="331"/>
      <c r="V1685" s="333"/>
      <c r="W1685" s="333"/>
      <c r="X1685" s="333"/>
      <c r="Y1685" s="333"/>
      <c r="Z1685" s="331"/>
      <c r="AA1685" s="331"/>
      <c r="AB1685" s="331"/>
      <c r="AC1685" s="331"/>
      <c r="AD1685" s="331"/>
      <c r="AE1685" s="432"/>
      <c r="AF1685" s="432"/>
      <c r="AG1685" s="432"/>
      <c r="AH1685" s="432"/>
      <c r="AI1685" s="432"/>
      <c r="AJ1685" s="432"/>
      <c r="AK1685" s="432"/>
      <c r="AL1685" s="395"/>
      <c r="AM1685" s="395"/>
      <c r="AN1685" s="395"/>
      <c r="AO1685" s="395"/>
      <c r="AP1685" s="395"/>
      <c r="AQ1685" s="395"/>
      <c r="AR1685" s="395"/>
      <c r="AS1685" s="396"/>
    </row>
    <row r="1686" spans="1:45" ht="15.5">
      <c r="B1686" s="321" t="s">
        <v>747</v>
      </c>
      <c r="C1686" s="335"/>
      <c r="D1686" s="335"/>
      <c r="E1686" s="372"/>
      <c r="F1686" s="372"/>
      <c r="G1686" s="372"/>
      <c r="H1686" s="372"/>
      <c r="I1686" s="372"/>
      <c r="J1686" s="372"/>
      <c r="K1686" s="372"/>
      <c r="L1686" s="372"/>
      <c r="M1686" s="372"/>
      <c r="N1686" s="372"/>
      <c r="O1686" s="372"/>
      <c r="P1686" s="372"/>
      <c r="Q1686" s="372"/>
      <c r="R1686" s="288"/>
      <c r="S1686" s="337"/>
      <c r="T1686" s="337"/>
      <c r="U1686" s="337"/>
      <c r="V1686" s="336"/>
      <c r="W1686" s="336"/>
      <c r="X1686" s="336"/>
      <c r="Y1686" s="336"/>
      <c r="Z1686" s="337"/>
      <c r="AA1686" s="337"/>
      <c r="AB1686" s="337"/>
      <c r="AC1686" s="337"/>
      <c r="AD1686" s="337"/>
      <c r="AE1686" s="824">
        <f>HLOOKUP(AE35,'3.  Distribution Rates'!$C$122:$P$135,14,FALSE)</f>
        <v>0</v>
      </c>
      <c r="AF1686" s="824">
        <f>HLOOKUP(AF35,'3.  Distribution Rates'!$C$122:$P$135,14,FALSE)</f>
        <v>0</v>
      </c>
      <c r="AG1686" s="338">
        <f>HLOOKUP(AG35,'3.  Distribution Rates'!$C$122:$P$135,14,FALSE)</f>
        <v>0</v>
      </c>
      <c r="AH1686" s="338">
        <f>HLOOKUP(AH35,'3.  Distribution Rates'!$C$122:$P$135,14,FALSE)</f>
        <v>0</v>
      </c>
      <c r="AI1686" s="338">
        <f>HLOOKUP(AI35,'3.  Distribution Rates'!$C$122:$P$135,14,FALSE)</f>
        <v>0</v>
      </c>
      <c r="AJ1686" s="338">
        <f>HLOOKUP(AJ35,'3.  Distribution Rates'!$C$122:$P$135,14,FALSE)</f>
        <v>0</v>
      </c>
      <c r="AK1686" s="338">
        <f>HLOOKUP(AK35,'3.  Distribution Rates'!$C$122:$P$135,14,FALSE)</f>
        <v>0</v>
      </c>
      <c r="AL1686" s="338">
        <f>HLOOKUP(AL35,'3.  Distribution Rates'!$C$122:$P$135,14,FALSE)</f>
        <v>0</v>
      </c>
      <c r="AM1686" s="338">
        <f>HLOOKUP(AM35,'3.  Distribution Rates'!$C$122:$P$135,14,FALSE)</f>
        <v>0</v>
      </c>
      <c r="AN1686" s="338">
        <f>HLOOKUP(AN35,'3.  Distribution Rates'!$C$122:$P$135,14,FALSE)</f>
        <v>0</v>
      </c>
      <c r="AO1686" s="338">
        <f>HLOOKUP(AO35,'3.  Distribution Rates'!$C$122:$P$135,14,FALSE)</f>
        <v>0</v>
      </c>
      <c r="AP1686" s="338">
        <f>HLOOKUP(AP35,'3.  Distribution Rates'!$C$122:$P$135,14,FALSE)</f>
        <v>0</v>
      </c>
      <c r="AQ1686" s="338">
        <f>HLOOKUP(AQ35,'3.  Distribution Rates'!$C$122:$P$135,14,FALSE)</f>
        <v>0</v>
      </c>
      <c r="AR1686" s="338">
        <f>HLOOKUP(AR35,'3.  Distribution Rates'!$C$122:$P$135,14,FALSE)</f>
        <v>0</v>
      </c>
      <c r="AS1686" s="440"/>
    </row>
    <row r="1687" spans="1:45" ht="15.5">
      <c r="B1687" s="321" t="s">
        <v>803</v>
      </c>
      <c r="C1687" s="342"/>
      <c r="D1687" s="306"/>
      <c r="E1687" s="276"/>
      <c r="F1687" s="276"/>
      <c r="G1687" s="276"/>
      <c r="H1687" s="276"/>
      <c r="I1687" s="276"/>
      <c r="J1687" s="276"/>
      <c r="K1687" s="276"/>
      <c r="L1687" s="276"/>
      <c r="M1687" s="276"/>
      <c r="N1687" s="276"/>
      <c r="O1687" s="276"/>
      <c r="P1687" s="276"/>
      <c r="Q1687" s="276"/>
      <c r="R1687" s="288"/>
      <c r="S1687" s="276"/>
      <c r="T1687" s="276"/>
      <c r="U1687" s="276"/>
      <c r="V1687" s="306"/>
      <c r="W1687" s="306"/>
      <c r="X1687" s="306"/>
      <c r="Y1687" s="306"/>
      <c r="Z1687" s="276"/>
      <c r="AA1687" s="276"/>
      <c r="AB1687" s="276"/>
      <c r="AC1687" s="276"/>
      <c r="AD1687" s="276"/>
      <c r="AE1687" s="374">
        <f>'4.  2011-2014 LRAM'!AM149*AE1686</f>
        <v>0</v>
      </c>
      <c r="AF1687" s="374">
        <f>'4.  2011-2014 LRAM'!AN149*AF1686</f>
        <v>0</v>
      </c>
      <c r="AG1687" s="374">
        <f>'4.  2011-2014 LRAM'!AO149*AG1686</f>
        <v>0</v>
      </c>
      <c r="AH1687" s="374">
        <f>'4.  2011-2014 LRAM'!AP149*AH1686</f>
        <v>0</v>
      </c>
      <c r="AI1687" s="374">
        <f>'4.  2011-2014 LRAM'!AQ149*AI1686</f>
        <v>0</v>
      </c>
      <c r="AJ1687" s="374">
        <f>'4.  2011-2014 LRAM'!AR149*AJ1686</f>
        <v>0</v>
      </c>
      <c r="AK1687" s="374">
        <f>'4.  2011-2014 LRAM'!AS149*AK1686</f>
        <v>0</v>
      </c>
      <c r="AL1687" s="374">
        <f>'4.  2011-2014 LRAM'!AT149*AL1686</f>
        <v>0</v>
      </c>
      <c r="AM1687" s="374">
        <f>'4.  2011-2014 LRAM'!AU149*AM1686</f>
        <v>0</v>
      </c>
      <c r="AN1687" s="374">
        <f>'4.  2011-2014 LRAM'!AV149*AN1686</f>
        <v>0</v>
      </c>
      <c r="AO1687" s="374">
        <f>'4.  2011-2014 LRAM'!AW149*AO1686</f>
        <v>0</v>
      </c>
      <c r="AP1687" s="374">
        <f>'4.  2011-2014 LRAM'!AX149*AP1686</f>
        <v>0</v>
      </c>
      <c r="AQ1687" s="374">
        <f>'4.  2011-2014 LRAM'!AY149*AQ1686</f>
        <v>0</v>
      </c>
      <c r="AR1687" s="374">
        <f>'4.  2011-2014 LRAM'!AZ149*AR1686</f>
        <v>0</v>
      </c>
      <c r="AS1687" s="615">
        <f t="shared" ref="AS1687:AS1690" si="3665">SUM(AE1687:AR1687)</f>
        <v>0</v>
      </c>
    </row>
    <row r="1688" spans="1:45" ht="15.5">
      <c r="B1688" s="321" t="s">
        <v>804</v>
      </c>
      <c r="C1688" s="342"/>
      <c r="D1688" s="306"/>
      <c r="E1688" s="276"/>
      <c r="F1688" s="276"/>
      <c r="G1688" s="276"/>
      <c r="H1688" s="276"/>
      <c r="I1688" s="276"/>
      <c r="J1688" s="276"/>
      <c r="K1688" s="276"/>
      <c r="L1688" s="276"/>
      <c r="M1688" s="276"/>
      <c r="N1688" s="276"/>
      <c r="O1688" s="276"/>
      <c r="P1688" s="276"/>
      <c r="Q1688" s="276"/>
      <c r="R1688" s="288"/>
      <c r="S1688" s="276"/>
      <c r="T1688" s="276"/>
      <c r="U1688" s="276"/>
      <c r="V1688" s="306"/>
      <c r="W1688" s="306"/>
      <c r="X1688" s="306"/>
      <c r="Y1688" s="306"/>
      <c r="Z1688" s="276"/>
      <c r="AA1688" s="276"/>
      <c r="AB1688" s="276"/>
      <c r="AC1688" s="276"/>
      <c r="AD1688" s="276"/>
      <c r="AE1688" s="374">
        <f>'4.  2011-2014 LRAM'!AM288*AE1686</f>
        <v>0</v>
      </c>
      <c r="AF1688" s="374">
        <f>'4.  2011-2014 LRAM'!AN288*AF1686</f>
        <v>0</v>
      </c>
      <c r="AG1688" s="374">
        <f>'4.  2011-2014 LRAM'!AO288*AG1686</f>
        <v>0</v>
      </c>
      <c r="AH1688" s="374">
        <f>'4.  2011-2014 LRAM'!AP288*AH1686</f>
        <v>0</v>
      </c>
      <c r="AI1688" s="374">
        <f>'4.  2011-2014 LRAM'!AQ288*AI1686</f>
        <v>0</v>
      </c>
      <c r="AJ1688" s="374">
        <f>'4.  2011-2014 LRAM'!AR288*AJ1686</f>
        <v>0</v>
      </c>
      <c r="AK1688" s="374">
        <f>'4.  2011-2014 LRAM'!AS288*AK1686</f>
        <v>0</v>
      </c>
      <c r="AL1688" s="374">
        <f>'4.  2011-2014 LRAM'!AT288*AL1686</f>
        <v>0</v>
      </c>
      <c r="AM1688" s="374">
        <f>'4.  2011-2014 LRAM'!AU288*AM1686</f>
        <v>0</v>
      </c>
      <c r="AN1688" s="374">
        <f>'4.  2011-2014 LRAM'!AV288*AN1686</f>
        <v>0</v>
      </c>
      <c r="AO1688" s="374">
        <f>'4.  2011-2014 LRAM'!AW288*AO1686</f>
        <v>0</v>
      </c>
      <c r="AP1688" s="374">
        <f>'4.  2011-2014 LRAM'!AX288*AP1686</f>
        <v>0</v>
      </c>
      <c r="AQ1688" s="374">
        <f>'4.  2011-2014 LRAM'!AY288*AQ1686</f>
        <v>0</v>
      </c>
      <c r="AR1688" s="374">
        <f>'4.  2011-2014 LRAM'!AZ288*AR1686</f>
        <v>0</v>
      </c>
      <c r="AS1688" s="615">
        <f t="shared" si="3665"/>
        <v>0</v>
      </c>
    </row>
    <row r="1689" spans="1:45" ht="15.5">
      <c r="B1689" s="321" t="s">
        <v>805</v>
      </c>
      <c r="C1689" s="342"/>
      <c r="D1689" s="306"/>
      <c r="E1689" s="276"/>
      <c r="F1689" s="276"/>
      <c r="G1689" s="276"/>
      <c r="H1689" s="276"/>
      <c r="I1689" s="276"/>
      <c r="J1689" s="276"/>
      <c r="K1689" s="276"/>
      <c r="L1689" s="276"/>
      <c r="M1689" s="276"/>
      <c r="N1689" s="276"/>
      <c r="O1689" s="276"/>
      <c r="P1689" s="276"/>
      <c r="Q1689" s="276"/>
      <c r="R1689" s="288"/>
      <c r="S1689" s="276"/>
      <c r="T1689" s="276"/>
      <c r="U1689" s="276"/>
      <c r="V1689" s="306"/>
      <c r="W1689" s="306"/>
      <c r="X1689" s="306"/>
      <c r="Y1689" s="306"/>
      <c r="Z1689" s="276"/>
      <c r="AA1689" s="276"/>
      <c r="AB1689" s="276"/>
      <c r="AC1689" s="276"/>
      <c r="AD1689" s="276"/>
      <c r="AE1689" s="374">
        <f>'4.  2011-2014 LRAM'!AM425*AE1686</f>
        <v>0</v>
      </c>
      <c r="AF1689" s="374">
        <f>'4.  2011-2014 LRAM'!AN425*AF1686</f>
        <v>0</v>
      </c>
      <c r="AG1689" s="374">
        <f>'4.  2011-2014 LRAM'!AO425*AG1686</f>
        <v>0</v>
      </c>
      <c r="AH1689" s="374">
        <f>'4.  2011-2014 LRAM'!AP425*AH1686</f>
        <v>0</v>
      </c>
      <c r="AI1689" s="374">
        <f>'4.  2011-2014 LRAM'!AQ425*AI1686</f>
        <v>0</v>
      </c>
      <c r="AJ1689" s="374">
        <f>'4.  2011-2014 LRAM'!AR425*AJ1686</f>
        <v>0</v>
      </c>
      <c r="AK1689" s="374">
        <f>'4.  2011-2014 LRAM'!AS425*AK1686</f>
        <v>0</v>
      </c>
      <c r="AL1689" s="374">
        <f>'4.  2011-2014 LRAM'!AT425*AL1686</f>
        <v>0</v>
      </c>
      <c r="AM1689" s="374">
        <f>'4.  2011-2014 LRAM'!AU425*AM1686</f>
        <v>0</v>
      </c>
      <c r="AN1689" s="374">
        <f>'4.  2011-2014 LRAM'!AV425*AN1686</f>
        <v>0</v>
      </c>
      <c r="AO1689" s="374">
        <f>'4.  2011-2014 LRAM'!AW425*AO1686</f>
        <v>0</v>
      </c>
      <c r="AP1689" s="374">
        <f>'4.  2011-2014 LRAM'!AX425*AP1686</f>
        <v>0</v>
      </c>
      <c r="AQ1689" s="374">
        <f>'4.  2011-2014 LRAM'!AY425*AQ1686</f>
        <v>0</v>
      </c>
      <c r="AR1689" s="374">
        <f>'4.  2011-2014 LRAM'!AZ425*AR1686</f>
        <v>0</v>
      </c>
      <c r="AS1689" s="615">
        <f t="shared" si="3665"/>
        <v>0</v>
      </c>
    </row>
    <row r="1690" spans="1:45" ht="15.5">
      <c r="B1690" s="321" t="s">
        <v>806</v>
      </c>
      <c r="C1690" s="342"/>
      <c r="D1690" s="306"/>
      <c r="E1690" s="276"/>
      <c r="F1690" s="276"/>
      <c r="G1690" s="276"/>
      <c r="H1690" s="276"/>
      <c r="I1690" s="276"/>
      <c r="J1690" s="276"/>
      <c r="K1690" s="276"/>
      <c r="L1690" s="276"/>
      <c r="M1690" s="276"/>
      <c r="N1690" s="276"/>
      <c r="O1690" s="276"/>
      <c r="P1690" s="276"/>
      <c r="Q1690" s="276"/>
      <c r="R1690" s="288"/>
      <c r="S1690" s="276"/>
      <c r="T1690" s="276"/>
      <c r="U1690" s="276"/>
      <c r="V1690" s="306"/>
      <c r="W1690" s="306"/>
      <c r="X1690" s="306"/>
      <c r="Y1690" s="306"/>
      <c r="Z1690" s="276"/>
      <c r="AA1690" s="276"/>
      <c r="AB1690" s="276"/>
      <c r="AC1690" s="276"/>
      <c r="AD1690" s="276"/>
      <c r="AE1690" s="374">
        <f>'4.  2011-2014 LRAM'!AM561*AE1686</f>
        <v>0</v>
      </c>
      <c r="AF1690" s="374">
        <f>'4.  2011-2014 LRAM'!AN561*AF1686</f>
        <v>0</v>
      </c>
      <c r="AG1690" s="374">
        <f>'4.  2011-2014 LRAM'!AO561*AG1686</f>
        <v>0</v>
      </c>
      <c r="AH1690" s="374">
        <f>'4.  2011-2014 LRAM'!AP561*AH1686</f>
        <v>0</v>
      </c>
      <c r="AI1690" s="374">
        <f>'4.  2011-2014 LRAM'!AQ561*AI1686</f>
        <v>0</v>
      </c>
      <c r="AJ1690" s="374">
        <f>'4.  2011-2014 LRAM'!AR561*AJ1686</f>
        <v>0</v>
      </c>
      <c r="AK1690" s="374">
        <f>'4.  2011-2014 LRAM'!AS561*AK1686</f>
        <v>0</v>
      </c>
      <c r="AL1690" s="374">
        <f>'4.  2011-2014 LRAM'!AT561*AL1686</f>
        <v>0</v>
      </c>
      <c r="AM1690" s="374">
        <f>'4.  2011-2014 LRAM'!AU561*AM1686</f>
        <v>0</v>
      </c>
      <c r="AN1690" s="374">
        <f>'4.  2011-2014 LRAM'!AV561*AN1686</f>
        <v>0</v>
      </c>
      <c r="AO1690" s="374">
        <f>'4.  2011-2014 LRAM'!AW561*AO1686</f>
        <v>0</v>
      </c>
      <c r="AP1690" s="374">
        <f>'4.  2011-2014 LRAM'!AX561*AP1686</f>
        <v>0</v>
      </c>
      <c r="AQ1690" s="374">
        <f>'4.  2011-2014 LRAM'!AY561*AQ1686</f>
        <v>0</v>
      </c>
      <c r="AR1690" s="374">
        <f>'4.  2011-2014 LRAM'!AZ561*AR1686</f>
        <v>0</v>
      </c>
      <c r="AS1690" s="615">
        <f t="shared" si="3665"/>
        <v>0</v>
      </c>
    </row>
    <row r="1691" spans="1:45" ht="15.5">
      <c r="B1691" s="321" t="s">
        <v>807</v>
      </c>
      <c r="C1691" s="342"/>
      <c r="D1691" s="306"/>
      <c r="E1691" s="276"/>
      <c r="F1691" s="276"/>
      <c r="G1691" s="276"/>
      <c r="H1691" s="276"/>
      <c r="I1691" s="276"/>
      <c r="J1691" s="276"/>
      <c r="K1691" s="276"/>
      <c r="L1691" s="276"/>
      <c r="M1691" s="276"/>
      <c r="N1691" s="276"/>
      <c r="O1691" s="276"/>
      <c r="P1691" s="276"/>
      <c r="Q1691" s="276"/>
      <c r="R1691" s="288"/>
      <c r="S1691" s="276"/>
      <c r="T1691" s="276"/>
      <c r="U1691" s="276"/>
      <c r="V1691" s="306"/>
      <c r="W1691" s="306"/>
      <c r="X1691" s="306"/>
      <c r="Y1691" s="306"/>
      <c r="Z1691" s="276"/>
      <c r="AA1691" s="276"/>
      <c r="AB1691" s="276"/>
      <c r="AC1691" s="276"/>
      <c r="AD1691" s="276"/>
      <c r="AE1691" s="374">
        <f t="shared" ref="AE1691:AR1691" si="3666">AE219*AE1686</f>
        <v>0</v>
      </c>
      <c r="AF1691" s="374">
        <f t="shared" si="3666"/>
        <v>0</v>
      </c>
      <c r="AG1691" s="374">
        <f t="shared" si="3666"/>
        <v>0</v>
      </c>
      <c r="AH1691" s="374">
        <f t="shared" si="3666"/>
        <v>0</v>
      </c>
      <c r="AI1691" s="374">
        <f t="shared" si="3666"/>
        <v>0</v>
      </c>
      <c r="AJ1691" s="374">
        <f t="shared" si="3666"/>
        <v>0</v>
      </c>
      <c r="AK1691" s="374">
        <f t="shared" si="3666"/>
        <v>0</v>
      </c>
      <c r="AL1691" s="374">
        <f t="shared" si="3666"/>
        <v>0</v>
      </c>
      <c r="AM1691" s="374">
        <f t="shared" si="3666"/>
        <v>0</v>
      </c>
      <c r="AN1691" s="374">
        <f t="shared" si="3666"/>
        <v>0</v>
      </c>
      <c r="AO1691" s="374">
        <f t="shared" si="3666"/>
        <v>0</v>
      </c>
      <c r="AP1691" s="374">
        <f t="shared" si="3666"/>
        <v>0</v>
      </c>
      <c r="AQ1691" s="374">
        <f t="shared" si="3666"/>
        <v>0</v>
      </c>
      <c r="AR1691" s="374">
        <f t="shared" si="3666"/>
        <v>0</v>
      </c>
      <c r="AS1691" s="615">
        <f>SUM(AE1691:AR1691)</f>
        <v>0</v>
      </c>
    </row>
    <row r="1692" spans="1:45" ht="15.5">
      <c r="B1692" s="321" t="s">
        <v>808</v>
      </c>
      <c r="C1692" s="342"/>
      <c r="D1692" s="306"/>
      <c r="E1692" s="276"/>
      <c r="F1692" s="276"/>
      <c r="G1692" s="276"/>
      <c r="H1692" s="276"/>
      <c r="I1692" s="276"/>
      <c r="J1692" s="276"/>
      <c r="K1692" s="276"/>
      <c r="L1692" s="276"/>
      <c r="M1692" s="276"/>
      <c r="N1692" s="276"/>
      <c r="O1692" s="276"/>
      <c r="P1692" s="276"/>
      <c r="Q1692" s="276"/>
      <c r="R1692" s="288"/>
      <c r="S1692" s="276"/>
      <c r="T1692" s="276"/>
      <c r="U1692" s="276"/>
      <c r="V1692" s="306"/>
      <c r="W1692" s="306"/>
      <c r="X1692" s="306"/>
      <c r="Y1692" s="306"/>
      <c r="Z1692" s="276"/>
      <c r="AA1692" s="276"/>
      <c r="AB1692" s="276"/>
      <c r="AC1692" s="276"/>
      <c r="AD1692" s="276"/>
      <c r="AE1692" s="374">
        <f t="shared" ref="AE1692:AR1692" si="3667">AE415*AE1686</f>
        <v>0</v>
      </c>
      <c r="AF1692" s="374">
        <f t="shared" si="3667"/>
        <v>0</v>
      </c>
      <c r="AG1692" s="374">
        <f t="shared" si="3667"/>
        <v>0</v>
      </c>
      <c r="AH1692" s="374">
        <f t="shared" si="3667"/>
        <v>0</v>
      </c>
      <c r="AI1692" s="374">
        <f t="shared" si="3667"/>
        <v>0</v>
      </c>
      <c r="AJ1692" s="374">
        <f t="shared" si="3667"/>
        <v>0</v>
      </c>
      <c r="AK1692" s="374">
        <f t="shared" si="3667"/>
        <v>0</v>
      </c>
      <c r="AL1692" s="374">
        <f t="shared" si="3667"/>
        <v>0</v>
      </c>
      <c r="AM1692" s="374">
        <f t="shared" si="3667"/>
        <v>0</v>
      </c>
      <c r="AN1692" s="374">
        <f t="shared" si="3667"/>
        <v>0</v>
      </c>
      <c r="AO1692" s="374">
        <f t="shared" si="3667"/>
        <v>0</v>
      </c>
      <c r="AP1692" s="374">
        <f t="shared" si="3667"/>
        <v>0</v>
      </c>
      <c r="AQ1692" s="374">
        <f t="shared" si="3667"/>
        <v>0</v>
      </c>
      <c r="AR1692" s="374">
        <f t="shared" si="3667"/>
        <v>0</v>
      </c>
      <c r="AS1692" s="615">
        <f>SUM(AE1692:AR1692)</f>
        <v>0</v>
      </c>
    </row>
    <row r="1693" spans="1:45" ht="15.5">
      <c r="B1693" s="321" t="s">
        <v>809</v>
      </c>
      <c r="C1693" s="342"/>
      <c r="D1693" s="306"/>
      <c r="E1693" s="276"/>
      <c r="F1693" s="276"/>
      <c r="G1693" s="276"/>
      <c r="H1693" s="276"/>
      <c r="I1693" s="276"/>
      <c r="J1693" s="276"/>
      <c r="K1693" s="276"/>
      <c r="L1693" s="276"/>
      <c r="M1693" s="276"/>
      <c r="N1693" s="276"/>
      <c r="O1693" s="276"/>
      <c r="P1693" s="276"/>
      <c r="Q1693" s="276"/>
      <c r="R1693" s="288"/>
      <c r="S1693" s="276"/>
      <c r="T1693" s="276"/>
      <c r="U1693" s="276"/>
      <c r="V1693" s="306"/>
      <c r="W1693" s="306"/>
      <c r="X1693" s="306"/>
      <c r="Y1693" s="306"/>
      <c r="Z1693" s="276"/>
      <c r="AA1693" s="276"/>
      <c r="AB1693" s="276"/>
      <c r="AC1693" s="276"/>
      <c r="AD1693" s="276"/>
      <c r="AE1693" s="374">
        <f t="shared" ref="AE1693:AR1693" si="3668">AE618*AE1686</f>
        <v>0</v>
      </c>
      <c r="AF1693" s="374">
        <f t="shared" si="3668"/>
        <v>0</v>
      </c>
      <c r="AG1693" s="374">
        <f t="shared" si="3668"/>
        <v>0</v>
      </c>
      <c r="AH1693" s="374">
        <f t="shared" si="3668"/>
        <v>0</v>
      </c>
      <c r="AI1693" s="374">
        <f t="shared" si="3668"/>
        <v>0</v>
      </c>
      <c r="AJ1693" s="374">
        <f t="shared" si="3668"/>
        <v>0</v>
      </c>
      <c r="AK1693" s="374">
        <f t="shared" si="3668"/>
        <v>0</v>
      </c>
      <c r="AL1693" s="374">
        <f t="shared" si="3668"/>
        <v>0</v>
      </c>
      <c r="AM1693" s="374">
        <f t="shared" si="3668"/>
        <v>0</v>
      </c>
      <c r="AN1693" s="374">
        <f t="shared" si="3668"/>
        <v>0</v>
      </c>
      <c r="AO1693" s="374">
        <f t="shared" si="3668"/>
        <v>0</v>
      </c>
      <c r="AP1693" s="374">
        <f t="shared" si="3668"/>
        <v>0</v>
      </c>
      <c r="AQ1693" s="374">
        <f t="shared" si="3668"/>
        <v>0</v>
      </c>
      <c r="AR1693" s="374">
        <f t="shared" si="3668"/>
        <v>0</v>
      </c>
      <c r="AS1693" s="615">
        <f>SUM(AE1693:AR1693)</f>
        <v>0</v>
      </c>
    </row>
    <row r="1694" spans="1:45" ht="15.5">
      <c r="B1694" s="321" t="s">
        <v>810</v>
      </c>
      <c r="C1694" s="342"/>
      <c r="D1694" s="306"/>
      <c r="E1694" s="276"/>
      <c r="F1694" s="276"/>
      <c r="G1694" s="276"/>
      <c r="H1694" s="276"/>
      <c r="I1694" s="276"/>
      <c r="J1694" s="276"/>
      <c r="K1694" s="276"/>
      <c r="L1694" s="276"/>
      <c r="M1694" s="276"/>
      <c r="N1694" s="276"/>
      <c r="O1694" s="276"/>
      <c r="P1694" s="276"/>
      <c r="Q1694" s="276"/>
      <c r="R1694" s="288"/>
      <c r="S1694" s="276"/>
      <c r="T1694" s="276"/>
      <c r="U1694" s="276"/>
      <c r="V1694" s="306"/>
      <c r="W1694" s="306"/>
      <c r="X1694" s="306"/>
      <c r="Y1694" s="306"/>
      <c r="Z1694" s="276"/>
      <c r="AA1694" s="276"/>
      <c r="AB1694" s="276"/>
      <c r="AC1694" s="276"/>
      <c r="AD1694" s="276"/>
      <c r="AE1694" s="374">
        <f t="shared" ref="AE1694:AR1694" si="3669">AE812*AE1686</f>
        <v>0</v>
      </c>
      <c r="AF1694" s="374">
        <f t="shared" si="3669"/>
        <v>0</v>
      </c>
      <c r="AG1694" s="374">
        <f t="shared" si="3669"/>
        <v>0</v>
      </c>
      <c r="AH1694" s="374">
        <f t="shared" si="3669"/>
        <v>0</v>
      </c>
      <c r="AI1694" s="374">
        <f t="shared" si="3669"/>
        <v>0</v>
      </c>
      <c r="AJ1694" s="374">
        <f t="shared" si="3669"/>
        <v>0</v>
      </c>
      <c r="AK1694" s="374">
        <f t="shared" si="3669"/>
        <v>0</v>
      </c>
      <c r="AL1694" s="374">
        <f t="shared" si="3669"/>
        <v>0</v>
      </c>
      <c r="AM1694" s="374">
        <f t="shared" si="3669"/>
        <v>0</v>
      </c>
      <c r="AN1694" s="374">
        <f t="shared" si="3669"/>
        <v>0</v>
      </c>
      <c r="AO1694" s="374">
        <f t="shared" si="3669"/>
        <v>0</v>
      </c>
      <c r="AP1694" s="374">
        <f t="shared" si="3669"/>
        <v>0</v>
      </c>
      <c r="AQ1694" s="374">
        <f t="shared" si="3669"/>
        <v>0</v>
      </c>
      <c r="AR1694" s="374">
        <f t="shared" si="3669"/>
        <v>0</v>
      </c>
      <c r="AS1694" s="615">
        <f t="shared" ref="AS1694:AS1699" si="3670">SUM(AE1694:AR1694)</f>
        <v>0</v>
      </c>
    </row>
    <row r="1695" spans="1:45" ht="15.5">
      <c r="B1695" s="321" t="s">
        <v>811</v>
      </c>
      <c r="C1695" s="342"/>
      <c r="D1695" s="306"/>
      <c r="E1695" s="276"/>
      <c r="F1695" s="276"/>
      <c r="G1695" s="276"/>
      <c r="H1695" s="276"/>
      <c r="I1695" s="276"/>
      <c r="J1695" s="276"/>
      <c r="K1695" s="276"/>
      <c r="L1695" s="276"/>
      <c r="M1695" s="276"/>
      <c r="N1695" s="276"/>
      <c r="O1695" s="276"/>
      <c r="P1695" s="276"/>
      <c r="Q1695" s="276"/>
      <c r="R1695" s="288"/>
      <c r="S1695" s="276"/>
      <c r="T1695" s="276"/>
      <c r="U1695" s="276"/>
      <c r="V1695" s="306"/>
      <c r="W1695" s="306"/>
      <c r="X1695" s="306"/>
      <c r="Y1695" s="306"/>
      <c r="Z1695" s="276"/>
      <c r="AA1695" s="276"/>
      <c r="AB1695" s="276"/>
      <c r="AC1695" s="276"/>
      <c r="AD1695" s="276"/>
      <c r="AE1695" s="374">
        <f t="shared" ref="AE1695:AR1695" si="3671">AE1008*AE1686</f>
        <v>0</v>
      </c>
      <c r="AF1695" s="374">
        <f t="shared" si="3671"/>
        <v>0</v>
      </c>
      <c r="AG1695" s="374">
        <f t="shared" si="3671"/>
        <v>0</v>
      </c>
      <c r="AH1695" s="374">
        <f t="shared" si="3671"/>
        <v>0</v>
      </c>
      <c r="AI1695" s="374">
        <f t="shared" si="3671"/>
        <v>0</v>
      </c>
      <c r="AJ1695" s="374">
        <f t="shared" si="3671"/>
        <v>0</v>
      </c>
      <c r="AK1695" s="374">
        <f t="shared" si="3671"/>
        <v>0</v>
      </c>
      <c r="AL1695" s="374">
        <f t="shared" si="3671"/>
        <v>0</v>
      </c>
      <c r="AM1695" s="374">
        <f t="shared" si="3671"/>
        <v>0</v>
      </c>
      <c r="AN1695" s="374">
        <f t="shared" si="3671"/>
        <v>0</v>
      </c>
      <c r="AO1695" s="374">
        <f t="shared" si="3671"/>
        <v>0</v>
      </c>
      <c r="AP1695" s="374">
        <f t="shared" si="3671"/>
        <v>0</v>
      </c>
      <c r="AQ1695" s="374">
        <f t="shared" si="3671"/>
        <v>0</v>
      </c>
      <c r="AR1695" s="374">
        <f t="shared" si="3671"/>
        <v>0</v>
      </c>
      <c r="AS1695" s="615">
        <f t="shared" si="3670"/>
        <v>0</v>
      </c>
    </row>
    <row r="1696" spans="1:45" ht="15.5">
      <c r="B1696" s="321" t="s">
        <v>812</v>
      </c>
      <c r="C1696" s="342"/>
      <c r="D1696" s="306"/>
      <c r="E1696" s="276"/>
      <c r="F1696" s="276"/>
      <c r="G1696" s="276"/>
      <c r="H1696" s="276"/>
      <c r="I1696" s="276"/>
      <c r="J1696" s="276"/>
      <c r="K1696" s="276"/>
      <c r="L1696" s="276"/>
      <c r="M1696" s="276"/>
      <c r="N1696" s="276"/>
      <c r="O1696" s="276"/>
      <c r="P1696" s="276"/>
      <c r="Q1696" s="276"/>
      <c r="R1696" s="288"/>
      <c r="S1696" s="276"/>
      <c r="T1696" s="276"/>
      <c r="U1696" s="276"/>
      <c r="V1696" s="306"/>
      <c r="W1696" s="306"/>
      <c r="X1696" s="306"/>
      <c r="Y1696" s="306"/>
      <c r="Z1696" s="276"/>
      <c r="AA1696" s="276"/>
      <c r="AB1696" s="276"/>
      <c r="AC1696" s="276"/>
      <c r="AD1696" s="276"/>
      <c r="AE1696" s="374">
        <f t="shared" ref="AE1696:AR1696" si="3672">AE1203*AE1686</f>
        <v>0</v>
      </c>
      <c r="AF1696" s="374">
        <f t="shared" si="3672"/>
        <v>0</v>
      </c>
      <c r="AG1696" s="374">
        <f t="shared" si="3672"/>
        <v>0</v>
      </c>
      <c r="AH1696" s="374">
        <f t="shared" si="3672"/>
        <v>0</v>
      </c>
      <c r="AI1696" s="374">
        <f t="shared" si="3672"/>
        <v>0</v>
      </c>
      <c r="AJ1696" s="374">
        <f t="shared" si="3672"/>
        <v>0</v>
      </c>
      <c r="AK1696" s="374">
        <f t="shared" si="3672"/>
        <v>0</v>
      </c>
      <c r="AL1696" s="374">
        <f t="shared" si="3672"/>
        <v>0</v>
      </c>
      <c r="AM1696" s="374">
        <f t="shared" si="3672"/>
        <v>0</v>
      </c>
      <c r="AN1696" s="374">
        <f t="shared" si="3672"/>
        <v>0</v>
      </c>
      <c r="AO1696" s="374">
        <f t="shared" si="3672"/>
        <v>0</v>
      </c>
      <c r="AP1696" s="374">
        <f t="shared" si="3672"/>
        <v>0</v>
      </c>
      <c r="AQ1696" s="374">
        <f t="shared" si="3672"/>
        <v>0</v>
      </c>
      <c r="AR1696" s="374">
        <f t="shared" si="3672"/>
        <v>0</v>
      </c>
      <c r="AS1696" s="615">
        <f t="shared" si="3670"/>
        <v>0</v>
      </c>
    </row>
    <row r="1697" spans="1:45" ht="15.5">
      <c r="B1697" s="321" t="s">
        <v>813</v>
      </c>
      <c r="C1697" s="342"/>
      <c r="D1697" s="306"/>
      <c r="E1697" s="276"/>
      <c r="F1697" s="276"/>
      <c r="G1697" s="276"/>
      <c r="H1697" s="276"/>
      <c r="I1697" s="276"/>
      <c r="J1697" s="276"/>
      <c r="K1697" s="276"/>
      <c r="L1697" s="276"/>
      <c r="M1697" s="276"/>
      <c r="N1697" s="276"/>
      <c r="O1697" s="276"/>
      <c r="P1697" s="276"/>
      <c r="Q1697" s="276"/>
      <c r="R1697" s="288"/>
      <c r="S1697" s="276"/>
      <c r="T1697" s="276"/>
      <c r="U1697" s="276"/>
      <c r="V1697" s="306"/>
      <c r="W1697" s="306"/>
      <c r="X1697" s="306"/>
      <c r="Y1697" s="306"/>
      <c r="Z1697" s="276"/>
      <c r="AA1697" s="276"/>
      <c r="AB1697" s="276"/>
      <c r="AC1697" s="276"/>
      <c r="AD1697" s="276"/>
      <c r="AE1697" s="374">
        <f t="shared" ref="AE1697:AR1697" si="3673">AE1398*AE1686</f>
        <v>0</v>
      </c>
      <c r="AF1697" s="374">
        <f t="shared" si="3673"/>
        <v>0</v>
      </c>
      <c r="AG1697" s="374">
        <f t="shared" si="3673"/>
        <v>0</v>
      </c>
      <c r="AH1697" s="374">
        <f t="shared" si="3673"/>
        <v>0</v>
      </c>
      <c r="AI1697" s="374">
        <f t="shared" si="3673"/>
        <v>0</v>
      </c>
      <c r="AJ1697" s="374">
        <f t="shared" si="3673"/>
        <v>0</v>
      </c>
      <c r="AK1697" s="374">
        <f t="shared" si="3673"/>
        <v>0</v>
      </c>
      <c r="AL1697" s="374">
        <f t="shared" si="3673"/>
        <v>0</v>
      </c>
      <c r="AM1697" s="374">
        <f t="shared" si="3673"/>
        <v>0</v>
      </c>
      <c r="AN1697" s="374">
        <f t="shared" si="3673"/>
        <v>0</v>
      </c>
      <c r="AO1697" s="374">
        <f t="shared" si="3673"/>
        <v>0</v>
      </c>
      <c r="AP1697" s="374">
        <f t="shared" si="3673"/>
        <v>0</v>
      </c>
      <c r="AQ1697" s="374">
        <f t="shared" si="3673"/>
        <v>0</v>
      </c>
      <c r="AR1697" s="374">
        <f t="shared" si="3673"/>
        <v>0</v>
      </c>
      <c r="AS1697" s="615">
        <f t="shared" si="3670"/>
        <v>0</v>
      </c>
    </row>
    <row r="1698" spans="1:45" ht="15.5">
      <c r="B1698" s="321" t="s">
        <v>814</v>
      </c>
      <c r="C1698" s="342"/>
      <c r="D1698" s="306"/>
      <c r="E1698" s="276"/>
      <c r="F1698" s="276"/>
      <c r="G1698" s="276"/>
      <c r="H1698" s="276"/>
      <c r="I1698" s="276"/>
      <c r="J1698" s="276"/>
      <c r="K1698" s="276"/>
      <c r="L1698" s="276"/>
      <c r="M1698" s="276"/>
      <c r="N1698" s="276"/>
      <c r="O1698" s="276"/>
      <c r="P1698" s="276"/>
      <c r="Q1698" s="276"/>
      <c r="R1698" s="288"/>
      <c r="S1698" s="276"/>
      <c r="T1698" s="276"/>
      <c r="U1698" s="276"/>
      <c r="V1698" s="306"/>
      <c r="W1698" s="306"/>
      <c r="X1698" s="306"/>
      <c r="Y1698" s="306"/>
      <c r="Z1698" s="276"/>
      <c r="AA1698" s="276"/>
      <c r="AB1698" s="276"/>
      <c r="AC1698" s="276"/>
      <c r="AD1698" s="276"/>
      <c r="AE1698" s="374">
        <f t="shared" ref="AE1698:AR1698" si="3674">AE1592*AE1686</f>
        <v>0</v>
      </c>
      <c r="AF1698" s="374">
        <f t="shared" si="3674"/>
        <v>0</v>
      </c>
      <c r="AG1698" s="374">
        <f t="shared" si="3674"/>
        <v>0</v>
      </c>
      <c r="AH1698" s="374">
        <f t="shared" si="3674"/>
        <v>0</v>
      </c>
      <c r="AI1698" s="374">
        <f t="shared" si="3674"/>
        <v>0</v>
      </c>
      <c r="AJ1698" s="374">
        <f t="shared" si="3674"/>
        <v>0</v>
      </c>
      <c r="AK1698" s="374">
        <f t="shared" si="3674"/>
        <v>0</v>
      </c>
      <c r="AL1698" s="374">
        <f t="shared" si="3674"/>
        <v>0</v>
      </c>
      <c r="AM1698" s="374">
        <f t="shared" si="3674"/>
        <v>0</v>
      </c>
      <c r="AN1698" s="374">
        <f t="shared" si="3674"/>
        <v>0</v>
      </c>
      <c r="AO1698" s="374">
        <f t="shared" si="3674"/>
        <v>0</v>
      </c>
      <c r="AP1698" s="374">
        <f t="shared" si="3674"/>
        <v>0</v>
      </c>
      <c r="AQ1698" s="374">
        <f t="shared" si="3674"/>
        <v>0</v>
      </c>
      <c r="AR1698" s="374">
        <f t="shared" si="3674"/>
        <v>0</v>
      </c>
      <c r="AS1698" s="615">
        <f t="shared" si="3670"/>
        <v>0</v>
      </c>
    </row>
    <row r="1699" spans="1:45" ht="15.5">
      <c r="B1699" s="346" t="s">
        <v>909</v>
      </c>
      <c r="C1699" s="342"/>
      <c r="D1699" s="333"/>
      <c r="E1699" s="331"/>
      <c r="F1699" s="331"/>
      <c r="G1699" s="331"/>
      <c r="H1699" s="331"/>
      <c r="I1699" s="331"/>
      <c r="J1699" s="331"/>
      <c r="K1699" s="331"/>
      <c r="L1699" s="331"/>
      <c r="M1699" s="331"/>
      <c r="N1699" s="331"/>
      <c r="O1699" s="331"/>
      <c r="P1699" s="331"/>
      <c r="Q1699" s="331"/>
      <c r="R1699" s="297"/>
      <c r="S1699" s="331"/>
      <c r="T1699" s="331"/>
      <c r="U1699" s="331"/>
      <c r="V1699" s="333"/>
      <c r="W1699" s="333"/>
      <c r="X1699" s="333"/>
      <c r="Y1699" s="333"/>
      <c r="Z1699" s="331"/>
      <c r="AA1699" s="331"/>
      <c r="AB1699" s="331"/>
      <c r="AC1699" s="331"/>
      <c r="AD1699" s="331"/>
      <c r="AE1699" s="343">
        <f>SUM(AE1687:AE1698)</f>
        <v>0</v>
      </c>
      <c r="AF1699" s="343">
        <f t="shared" ref="AF1699:AR1699" si="3675">SUM(AF1687:AF1698)</f>
        <v>0</v>
      </c>
      <c r="AG1699" s="343">
        <f t="shared" si="3675"/>
        <v>0</v>
      </c>
      <c r="AH1699" s="343">
        <f t="shared" si="3675"/>
        <v>0</v>
      </c>
      <c r="AI1699" s="343">
        <f t="shared" si="3675"/>
        <v>0</v>
      </c>
      <c r="AJ1699" s="343">
        <f t="shared" si="3675"/>
        <v>0</v>
      </c>
      <c r="AK1699" s="343">
        <f t="shared" si="3675"/>
        <v>0</v>
      </c>
      <c r="AL1699" s="343">
        <f t="shared" si="3675"/>
        <v>0</v>
      </c>
      <c r="AM1699" s="343">
        <f t="shared" si="3675"/>
        <v>0</v>
      </c>
      <c r="AN1699" s="343">
        <f t="shared" si="3675"/>
        <v>0</v>
      </c>
      <c r="AO1699" s="343">
        <f t="shared" si="3675"/>
        <v>0</v>
      </c>
      <c r="AP1699" s="343">
        <f t="shared" si="3675"/>
        <v>0</v>
      </c>
      <c r="AQ1699" s="343">
        <f t="shared" si="3675"/>
        <v>0</v>
      </c>
      <c r="AR1699" s="343">
        <f t="shared" si="3675"/>
        <v>0</v>
      </c>
      <c r="AS1699" s="403">
        <f t="shared" si="3670"/>
        <v>0</v>
      </c>
    </row>
    <row r="1700" spans="1:45" ht="15.5">
      <c r="B1700" s="346" t="s">
        <v>910</v>
      </c>
      <c r="C1700" s="342"/>
      <c r="D1700" s="347"/>
      <c r="E1700" s="331"/>
      <c r="F1700" s="331"/>
      <c r="G1700" s="331"/>
      <c r="H1700" s="331"/>
      <c r="I1700" s="331"/>
      <c r="J1700" s="331"/>
      <c r="K1700" s="331"/>
      <c r="L1700" s="331"/>
      <c r="M1700" s="331"/>
      <c r="N1700" s="331"/>
      <c r="O1700" s="331"/>
      <c r="P1700" s="331"/>
      <c r="Q1700" s="331"/>
      <c r="R1700" s="297"/>
      <c r="S1700" s="331"/>
      <c r="T1700" s="331"/>
      <c r="U1700" s="331"/>
      <c r="V1700" s="333"/>
      <c r="W1700" s="333"/>
      <c r="X1700" s="333"/>
      <c r="Y1700" s="333"/>
      <c r="Z1700" s="331"/>
      <c r="AA1700" s="331"/>
      <c r="AB1700" s="331"/>
      <c r="AC1700" s="331"/>
      <c r="AD1700" s="331"/>
      <c r="AE1700" s="344">
        <f>AE1684*AE1686</f>
        <v>0</v>
      </c>
      <c r="AF1700" s="344">
        <f t="shared" ref="AF1700:AR1700" si="3676">AF1684*AF1686</f>
        <v>0</v>
      </c>
      <c r="AG1700" s="344">
        <f t="shared" si="3676"/>
        <v>0</v>
      </c>
      <c r="AH1700" s="344">
        <f t="shared" si="3676"/>
        <v>0</v>
      </c>
      <c r="AI1700" s="344">
        <f t="shared" si="3676"/>
        <v>0</v>
      </c>
      <c r="AJ1700" s="344">
        <f t="shared" si="3676"/>
        <v>0</v>
      </c>
      <c r="AK1700" s="344">
        <f t="shared" si="3676"/>
        <v>0</v>
      </c>
      <c r="AL1700" s="344">
        <f t="shared" si="3676"/>
        <v>0</v>
      </c>
      <c r="AM1700" s="344">
        <f t="shared" si="3676"/>
        <v>0</v>
      </c>
      <c r="AN1700" s="344">
        <f t="shared" si="3676"/>
        <v>0</v>
      </c>
      <c r="AO1700" s="344">
        <f t="shared" si="3676"/>
        <v>0</v>
      </c>
      <c r="AP1700" s="344">
        <f t="shared" si="3676"/>
        <v>0</v>
      </c>
      <c r="AQ1700" s="344">
        <f t="shared" si="3676"/>
        <v>0</v>
      </c>
      <c r="AR1700" s="344">
        <f t="shared" si="3676"/>
        <v>0</v>
      </c>
      <c r="AS1700" s="403">
        <f>SUM(AE1700:AR1700)</f>
        <v>0</v>
      </c>
    </row>
    <row r="1701" spans="1:45" ht="15.5">
      <c r="B1701" s="346" t="s">
        <v>911</v>
      </c>
      <c r="C1701" s="342"/>
      <c r="D1701" s="347"/>
      <c r="E1701" s="331"/>
      <c r="F1701" s="331"/>
      <c r="G1701" s="331"/>
      <c r="H1701" s="331"/>
      <c r="I1701" s="331"/>
      <c r="J1701" s="331"/>
      <c r="K1701" s="331"/>
      <c r="L1701" s="331"/>
      <c r="M1701" s="331"/>
      <c r="N1701" s="331"/>
      <c r="O1701" s="331"/>
      <c r="P1701" s="331"/>
      <c r="Q1701" s="331"/>
      <c r="R1701" s="297"/>
      <c r="S1701" s="331"/>
      <c r="T1701" s="331"/>
      <c r="U1701" s="331"/>
      <c r="V1701" s="347"/>
      <c r="W1701" s="347"/>
      <c r="X1701" s="347"/>
      <c r="Y1701" s="347"/>
      <c r="Z1701" s="331"/>
      <c r="AA1701" s="331"/>
      <c r="AB1701" s="331"/>
      <c r="AC1701" s="331"/>
      <c r="AD1701" s="331"/>
      <c r="AE1701" s="348"/>
      <c r="AF1701" s="348"/>
      <c r="AG1701" s="348"/>
      <c r="AH1701" s="348"/>
      <c r="AI1701" s="348"/>
      <c r="AJ1701" s="348"/>
      <c r="AK1701" s="348"/>
      <c r="AL1701" s="348"/>
      <c r="AM1701" s="348"/>
      <c r="AN1701" s="348"/>
      <c r="AO1701" s="348"/>
      <c r="AP1701" s="348"/>
      <c r="AQ1701" s="348"/>
      <c r="AR1701" s="348"/>
      <c r="AS1701" s="403">
        <f>AS1699-AS1700</f>
        <v>0</v>
      </c>
    </row>
    <row r="1702" spans="1:45" ht="15.5">
      <c r="B1702" s="377"/>
      <c r="C1702" s="441"/>
      <c r="D1702" s="441"/>
      <c r="E1702" s="442"/>
      <c r="F1702" s="442"/>
      <c r="G1702" s="442"/>
      <c r="H1702" s="442"/>
      <c r="I1702" s="442"/>
      <c r="J1702" s="442"/>
      <c r="K1702" s="442"/>
      <c r="L1702" s="442"/>
      <c r="M1702" s="442"/>
      <c r="N1702" s="442"/>
      <c r="O1702" s="442"/>
      <c r="P1702" s="442"/>
      <c r="Q1702" s="442"/>
      <c r="R1702" s="443"/>
      <c r="S1702" s="442"/>
      <c r="T1702" s="442"/>
      <c r="U1702" s="442"/>
      <c r="V1702" s="441"/>
      <c r="W1702" s="444"/>
      <c r="X1702" s="441"/>
      <c r="Y1702" s="441"/>
      <c r="Z1702" s="442"/>
      <c r="AA1702" s="442"/>
      <c r="AB1702" s="442"/>
      <c r="AC1702" s="442"/>
      <c r="AD1702" s="442"/>
      <c r="AE1702" s="771"/>
      <c r="AF1702" s="771"/>
      <c r="AG1702" s="771"/>
      <c r="AH1702" s="771"/>
      <c r="AI1702" s="771"/>
      <c r="AJ1702" s="771"/>
      <c r="AK1702" s="771"/>
      <c r="AL1702" s="771"/>
      <c r="AM1702" s="771"/>
      <c r="AN1702" s="771"/>
      <c r="AO1702" s="771"/>
      <c r="AP1702" s="771"/>
      <c r="AQ1702" s="771"/>
      <c r="AR1702" s="771"/>
      <c r="AS1702" s="787"/>
    </row>
    <row r="1703" spans="1:45" ht="19.5" customHeight="1">
      <c r="B1703" s="364" t="s">
        <v>581</v>
      </c>
      <c r="C1703" s="383"/>
      <c r="D1703" s="384"/>
      <c r="E1703" s="384"/>
      <c r="F1703" s="384"/>
      <c r="G1703" s="384"/>
      <c r="H1703" s="384"/>
      <c r="I1703" s="384"/>
      <c r="J1703" s="384"/>
      <c r="K1703" s="384"/>
      <c r="L1703" s="384"/>
      <c r="M1703" s="384"/>
      <c r="N1703" s="384"/>
      <c r="O1703" s="384"/>
      <c r="P1703" s="384"/>
      <c r="Q1703" s="384"/>
      <c r="R1703" s="384"/>
      <c r="S1703" s="384"/>
      <c r="T1703" s="384"/>
      <c r="U1703" s="384"/>
      <c r="V1703" s="367"/>
      <c r="W1703" s="368"/>
      <c r="X1703" s="384"/>
      <c r="Y1703" s="384"/>
      <c r="Z1703" s="384"/>
      <c r="AA1703" s="384"/>
      <c r="AB1703" s="384"/>
      <c r="AC1703" s="384"/>
      <c r="AD1703" s="384"/>
      <c r="AE1703" s="405"/>
      <c r="AF1703" s="405"/>
      <c r="AG1703" s="405"/>
      <c r="AH1703" s="405"/>
      <c r="AI1703" s="405"/>
      <c r="AJ1703" s="405"/>
      <c r="AK1703" s="405"/>
      <c r="AL1703" s="405"/>
      <c r="AM1703" s="405"/>
      <c r="AN1703" s="405"/>
      <c r="AO1703" s="405"/>
      <c r="AP1703" s="405"/>
      <c r="AQ1703" s="405"/>
      <c r="AR1703" s="405"/>
      <c r="AS1703" s="385"/>
    </row>
    <row r="1704" spans="1:45" ht="19.5" customHeight="1">
      <c r="B1704" s="760"/>
      <c r="C1704" s="761"/>
      <c r="D1704" s="742"/>
      <c r="E1704" s="742"/>
      <c r="F1704" s="742"/>
      <c r="G1704" s="742"/>
      <c r="H1704" s="742"/>
      <c r="I1704" s="742"/>
      <c r="J1704" s="742"/>
      <c r="K1704" s="742"/>
      <c r="L1704" s="742"/>
      <c r="M1704" s="742"/>
      <c r="N1704" s="742"/>
      <c r="O1704" s="742"/>
      <c r="P1704" s="742"/>
      <c r="Q1704" s="742"/>
      <c r="R1704" s="742"/>
      <c r="S1704" s="742"/>
      <c r="T1704" s="742"/>
      <c r="U1704" s="742"/>
      <c r="V1704" s="301"/>
      <c r="W1704" s="762"/>
      <c r="X1704" s="742"/>
      <c r="Y1704" s="742"/>
      <c r="Z1704" s="742"/>
      <c r="AA1704" s="742"/>
      <c r="AB1704" s="742"/>
      <c r="AC1704" s="742"/>
      <c r="AD1704" s="742"/>
      <c r="AE1704" s="252"/>
      <c r="AF1704" s="252"/>
      <c r="AG1704" s="252"/>
      <c r="AH1704" s="252"/>
      <c r="AI1704" s="252"/>
      <c r="AJ1704" s="252"/>
      <c r="AK1704" s="252"/>
      <c r="AL1704" s="252"/>
      <c r="AM1704" s="252"/>
      <c r="AN1704" s="252"/>
      <c r="AO1704" s="252"/>
      <c r="AP1704" s="252"/>
      <c r="AQ1704" s="252"/>
      <c r="AR1704" s="252"/>
      <c r="AS1704" s="253"/>
    </row>
    <row r="1705" spans="1:45" ht="15.5">
      <c r="B1705" s="277" t="s">
        <v>821</v>
      </c>
      <c r="C1705" s="278"/>
      <c r="D1705" s="579" t="s">
        <v>522</v>
      </c>
      <c r="E1705" s="250"/>
      <c r="F1705" s="579"/>
      <c r="G1705" s="250"/>
      <c r="H1705" s="250"/>
      <c r="I1705" s="250"/>
      <c r="J1705" s="250"/>
      <c r="K1705" s="250"/>
      <c r="L1705" s="250"/>
      <c r="M1705" s="250"/>
      <c r="N1705" s="250"/>
      <c r="O1705" s="250"/>
      <c r="P1705" s="250"/>
      <c r="Q1705" s="250"/>
      <c r="R1705" s="278"/>
      <c r="S1705" s="250"/>
      <c r="T1705" s="250"/>
      <c r="U1705" s="250"/>
      <c r="V1705" s="250"/>
      <c r="W1705" s="250"/>
      <c r="X1705" s="250"/>
      <c r="Y1705" s="250"/>
      <c r="Z1705" s="250"/>
      <c r="AA1705" s="250"/>
      <c r="AB1705" s="250"/>
      <c r="AC1705" s="250"/>
      <c r="AD1705" s="250"/>
      <c r="AE1705" s="267"/>
      <c r="AF1705" s="264"/>
      <c r="AG1705" s="264"/>
      <c r="AH1705" s="264"/>
      <c r="AI1705" s="264"/>
      <c r="AJ1705" s="264"/>
      <c r="AK1705" s="264"/>
      <c r="AL1705" s="264"/>
      <c r="AM1705" s="264"/>
      <c r="AN1705" s="264"/>
      <c r="AO1705" s="264"/>
      <c r="AP1705" s="264"/>
      <c r="AQ1705" s="264"/>
      <c r="AR1705" s="264"/>
    </row>
    <row r="1706" spans="1:45" ht="39.75" customHeight="1">
      <c r="B1706" s="1318" t="s">
        <v>211</v>
      </c>
      <c r="C1706" s="1320" t="s">
        <v>33</v>
      </c>
      <c r="D1706" s="281" t="s">
        <v>420</v>
      </c>
      <c r="E1706" s="1329" t="s">
        <v>209</v>
      </c>
      <c r="F1706" s="1330"/>
      <c r="G1706" s="1330"/>
      <c r="H1706" s="1330"/>
      <c r="I1706" s="1330"/>
      <c r="J1706" s="1330"/>
      <c r="K1706" s="1330"/>
      <c r="L1706" s="1330"/>
      <c r="M1706" s="1330"/>
      <c r="N1706" s="1330"/>
      <c r="O1706" s="1330"/>
      <c r="P1706" s="1331"/>
      <c r="Q1706" s="1327" t="s">
        <v>213</v>
      </c>
      <c r="R1706" s="281" t="s">
        <v>421</v>
      </c>
      <c r="S1706" s="1324" t="s">
        <v>212</v>
      </c>
      <c r="T1706" s="1325"/>
      <c r="U1706" s="1325"/>
      <c r="V1706" s="1325"/>
      <c r="W1706" s="1325"/>
      <c r="X1706" s="1325"/>
      <c r="Y1706" s="1325"/>
      <c r="Z1706" s="1325"/>
      <c r="AA1706" s="1325"/>
      <c r="AB1706" s="1325"/>
      <c r="AC1706" s="1325"/>
      <c r="AD1706" s="1332"/>
      <c r="AE1706" s="1324" t="s">
        <v>242</v>
      </c>
      <c r="AF1706" s="1325"/>
      <c r="AG1706" s="1325"/>
      <c r="AH1706" s="1325"/>
      <c r="AI1706" s="1325"/>
      <c r="AJ1706" s="1325"/>
      <c r="AK1706" s="1325"/>
      <c r="AL1706" s="1325"/>
      <c r="AM1706" s="1325"/>
      <c r="AN1706" s="1325"/>
      <c r="AO1706" s="1325"/>
      <c r="AP1706" s="1325"/>
      <c r="AQ1706" s="1325"/>
      <c r="AR1706" s="1325"/>
      <c r="AS1706" s="1326"/>
    </row>
    <row r="1707" spans="1:45" ht="65.25" customHeight="1">
      <c r="B1707" s="1319"/>
      <c r="C1707" s="1321"/>
      <c r="D1707" s="282">
        <v>2027</v>
      </c>
      <c r="E1707" s="282">
        <v>2028</v>
      </c>
      <c r="F1707" s="282">
        <v>2029</v>
      </c>
      <c r="G1707" s="282">
        <v>2030</v>
      </c>
      <c r="H1707" s="282">
        <v>2031</v>
      </c>
      <c r="I1707" s="282">
        <v>2032</v>
      </c>
      <c r="J1707" s="282">
        <v>2033</v>
      </c>
      <c r="K1707" s="282">
        <v>2034</v>
      </c>
      <c r="L1707" s="282">
        <v>2035</v>
      </c>
      <c r="M1707" s="282">
        <v>2036</v>
      </c>
      <c r="N1707" s="282">
        <v>2037</v>
      </c>
      <c r="O1707" s="282">
        <v>2038</v>
      </c>
      <c r="P1707" s="282">
        <v>2039</v>
      </c>
      <c r="Q1707" s="1328"/>
      <c r="R1707" s="282">
        <v>2027</v>
      </c>
      <c r="S1707" s="282">
        <v>2028</v>
      </c>
      <c r="T1707" s="282">
        <v>2029</v>
      </c>
      <c r="U1707" s="282">
        <v>2030</v>
      </c>
      <c r="V1707" s="282">
        <v>2031</v>
      </c>
      <c r="W1707" s="282">
        <v>2032</v>
      </c>
      <c r="X1707" s="282">
        <v>2033</v>
      </c>
      <c r="Y1707" s="282">
        <v>2034</v>
      </c>
      <c r="Z1707" s="282">
        <v>2035</v>
      </c>
      <c r="AA1707" s="282">
        <v>2036</v>
      </c>
      <c r="AB1707" s="282">
        <v>2037</v>
      </c>
      <c r="AC1707" s="282">
        <v>2038</v>
      </c>
      <c r="AD1707" s="282">
        <v>2039</v>
      </c>
      <c r="AE1707" s="282" t="str">
        <f>'1.  LRAMVA Summary'!$D$53</f>
        <v>Residential</v>
      </c>
      <c r="AF1707" s="282" t="str">
        <f>'1.  LRAMVA Summary'!$E$53</f>
        <v>GS&lt;50 kW</v>
      </c>
      <c r="AG1707" s="282" t="str">
        <f>'1.  LRAMVA Summary'!$F$53</f>
        <v>GS 50 - 4,999 kW</v>
      </c>
      <c r="AH1707" s="282" t="str">
        <f>'1.  LRAMVA Summary'!$G$53</f>
        <v>Co-Generation 1,000 - 4,999 kW</v>
      </c>
      <c r="AI1707" s="282" t="str">
        <f>'1.  LRAMVA Summary'!$H$53</f>
        <v>Large User</v>
      </c>
      <c r="AJ1707" s="282" t="str">
        <f>'1.  LRAMVA Summary'!$I$53</f>
        <v>Street Lighting</v>
      </c>
      <c r="AK1707" s="282" t="str">
        <f>'1.  LRAMVA Summary'!$J$53</f>
        <v>Sentinel Lighting</v>
      </c>
      <c r="AL1707" s="282" t="str">
        <f>'1.  LRAMVA Summary'!$K$53</f>
        <v>Unmetered Scattered Load</v>
      </c>
      <c r="AM1707" s="282" t="str">
        <f>'1.  LRAMVA Summary'!$L$53</f>
        <v/>
      </c>
      <c r="AN1707" s="282" t="str">
        <f>'1.  LRAMVA Summary'!$M$53</f>
        <v/>
      </c>
      <c r="AO1707" s="282" t="str">
        <f>'1.  LRAMVA Summary'!$N$53</f>
        <v/>
      </c>
      <c r="AP1707" s="282" t="str">
        <f>'1.  LRAMVA Summary'!$O$53</f>
        <v/>
      </c>
      <c r="AQ1707" s="282" t="str">
        <f>'1.  LRAMVA Summary'!$P$53</f>
        <v/>
      </c>
      <c r="AR1707" s="282" t="str">
        <f>'1.  LRAMVA Summary'!$Q$53</f>
        <v/>
      </c>
      <c r="AS1707" s="284" t="str">
        <f>'1.  LRAMVA Summary'!$R$53</f>
        <v>Total</v>
      </c>
    </row>
    <row r="1708" spans="1:45" ht="15" hidden="1" customHeight="1" outlineLevel="1">
      <c r="A1708" s="521"/>
      <c r="B1708" s="291"/>
      <c r="C1708" s="302"/>
      <c r="D1708" s="288"/>
      <c r="E1708" s="288"/>
      <c r="F1708" s="288"/>
      <c r="G1708" s="288"/>
      <c r="H1708" s="288"/>
      <c r="I1708" s="288"/>
      <c r="J1708" s="288"/>
      <c r="K1708" s="288"/>
      <c r="L1708" s="288"/>
      <c r="M1708" s="288"/>
      <c r="N1708" s="288"/>
      <c r="O1708" s="288"/>
      <c r="P1708" s="288"/>
      <c r="Q1708" s="288"/>
      <c r="R1708" s="288"/>
      <c r="S1708" s="288"/>
      <c r="T1708" s="288"/>
      <c r="U1708" s="288"/>
      <c r="V1708" s="288"/>
      <c r="W1708" s="288"/>
      <c r="X1708" s="288"/>
      <c r="Y1708" s="288"/>
      <c r="Z1708" s="288"/>
      <c r="AA1708" s="288"/>
      <c r="AB1708" s="288"/>
      <c r="AC1708" s="288"/>
      <c r="AD1708" s="288"/>
      <c r="AE1708" s="288">
        <f>'1.  LRAMVA Summary'!D745</f>
        <v>0</v>
      </c>
      <c r="AF1708" s="288">
        <f>'1.  LRAMVA Summary'!E745</f>
        <v>0</v>
      </c>
      <c r="AG1708" s="288">
        <f>'1.  LRAMVA Summary'!F745</f>
        <v>0</v>
      </c>
      <c r="AH1708" s="288">
        <f>'1.  LRAMVA Summary'!G745</f>
        <v>0</v>
      </c>
      <c r="AI1708" s="288">
        <f>'1.  LRAMVA Summary'!H745</f>
        <v>0</v>
      </c>
      <c r="AJ1708" s="288">
        <f>'1.  LRAMVA Summary'!I745</f>
        <v>0</v>
      </c>
      <c r="AK1708" s="288">
        <f>'1.  LRAMVA Summary'!J745</f>
        <v>0</v>
      </c>
      <c r="AL1708" s="288">
        <f>'1.  LRAMVA Summary'!K745</f>
        <v>0</v>
      </c>
      <c r="AM1708" s="288">
        <f>'1.  LRAMVA Summary'!L745</f>
        <v>0</v>
      </c>
      <c r="AN1708" s="288">
        <f>'1.  LRAMVA Summary'!M745</f>
        <v>0</v>
      </c>
      <c r="AO1708" s="288">
        <f>'1.  LRAMVA Summary'!N745</f>
        <v>0</v>
      </c>
      <c r="AP1708" s="288">
        <f>'1.  LRAMVA Summary'!O745</f>
        <v>0</v>
      </c>
      <c r="AQ1708" s="288">
        <f>'1.  LRAMVA Summary'!P745</f>
        <v>0</v>
      </c>
      <c r="AR1708" s="288">
        <f>'1.  LRAMVA Summary'!Q745</f>
        <v>0</v>
      </c>
      <c r="AS1708" s="289"/>
    </row>
    <row r="1709" spans="1:45" ht="15.5" collapsed="1">
      <c r="B1709" s="828"/>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833"/>
      <c r="AE1709" s="288" t="str">
        <f>'1.  LRAMVA Summary'!$D$54</f>
        <v>kWh</v>
      </c>
      <c r="AF1709" s="288" t="str">
        <f>'1.  LRAMVA Summary'!$E$54</f>
        <v>kWh</v>
      </c>
      <c r="AG1709" s="288" t="str">
        <f>'1.  LRAMVA Summary'!$F$54</f>
        <v>kW</v>
      </c>
      <c r="AH1709" s="288" t="str">
        <f>'1.  LRAMVA Summary'!$G$54</f>
        <v>kW</v>
      </c>
      <c r="AI1709" s="288" t="str">
        <f>'1.  LRAMVA Summary'!$H$54</f>
        <v>kW</v>
      </c>
      <c r="AJ1709" s="288" t="str">
        <f>'1.  LRAMVA Summary'!$I$54</f>
        <v>kW</v>
      </c>
      <c r="AK1709" s="288" t="str">
        <f>'1.  LRAMVA Summary'!$J$54</f>
        <v>kW</v>
      </c>
      <c r="AL1709" s="288" t="str">
        <f>'1.  LRAMVA Summary'!$K$54</f>
        <v>kWh</v>
      </c>
      <c r="AM1709" s="288">
        <f>'1.  LRAMVA Summary'!$L$54</f>
        <v>0</v>
      </c>
      <c r="AN1709" s="288">
        <f>'1.  LRAMVA Summary'!$M$54</f>
        <v>0</v>
      </c>
      <c r="AO1709" s="288">
        <f>'1.  LRAMVA Summary'!$N$54</f>
        <v>0</v>
      </c>
      <c r="AP1709" s="288">
        <f>'1.  LRAMVA Summary'!$O$54</f>
        <v>0</v>
      </c>
      <c r="AQ1709" s="288">
        <f>'1.  LRAMVA Summary'!$P$54</f>
        <v>0</v>
      </c>
      <c r="AR1709" s="288">
        <f>'1.  LRAMVA Summary'!$Q$54</f>
        <v>0</v>
      </c>
      <c r="AS1709" s="327"/>
    </row>
    <row r="1710" spans="1:45" ht="15.5">
      <c r="B1710" s="829" t="s">
        <v>968</v>
      </c>
      <c r="C1710" s="332"/>
      <c r="D1710" s="332"/>
      <c r="E1710" s="332"/>
      <c r="F1710" s="332"/>
      <c r="G1710" s="332"/>
      <c r="H1710" s="332"/>
      <c r="I1710" s="332"/>
      <c r="J1710" s="332"/>
      <c r="K1710" s="332"/>
      <c r="L1710" s="332"/>
      <c r="M1710" s="332"/>
      <c r="N1710" s="332"/>
      <c r="O1710" s="332"/>
      <c r="P1710" s="332"/>
      <c r="Q1710" s="332"/>
      <c r="R1710" s="332"/>
      <c r="S1710" s="332"/>
      <c r="T1710" s="332"/>
      <c r="U1710" s="332"/>
      <c r="V1710" s="332"/>
      <c r="W1710" s="332"/>
      <c r="X1710" s="332"/>
      <c r="Y1710" s="332"/>
      <c r="Z1710" s="332"/>
      <c r="AA1710" s="332"/>
      <c r="AB1710" s="332"/>
      <c r="AC1710" s="332"/>
      <c r="AD1710" s="833"/>
      <c r="AE1710" s="831">
        <v>0</v>
      </c>
      <c r="AF1710" s="826">
        <v>0</v>
      </c>
      <c r="AG1710" s="826">
        <v>0</v>
      </c>
      <c r="AH1710" s="826">
        <v>0</v>
      </c>
      <c r="AI1710" s="826">
        <v>0</v>
      </c>
      <c r="AJ1710" s="826">
        <v>0</v>
      </c>
      <c r="AK1710" s="826">
        <v>0</v>
      </c>
      <c r="AL1710" s="826">
        <v>0</v>
      </c>
      <c r="AM1710" s="826">
        <v>0</v>
      </c>
      <c r="AN1710" s="826">
        <v>0</v>
      </c>
      <c r="AO1710" s="826">
        <v>0</v>
      </c>
      <c r="AP1710" s="826">
        <v>0</v>
      </c>
      <c r="AQ1710" s="826">
        <v>0</v>
      </c>
      <c r="AR1710" s="826">
        <v>0</v>
      </c>
      <c r="AS1710" s="827"/>
    </row>
    <row r="1711" spans="1:45" ht="15.5">
      <c r="B1711" s="830" t="s">
        <v>822</v>
      </c>
      <c r="C1711" s="399"/>
      <c r="D1711" s="399"/>
      <c r="E1711" s="399"/>
      <c r="F1711" s="399"/>
      <c r="G1711" s="399"/>
      <c r="H1711" s="399"/>
      <c r="I1711" s="399"/>
      <c r="J1711" s="399"/>
      <c r="K1711" s="399"/>
      <c r="L1711" s="399"/>
      <c r="M1711" s="399"/>
      <c r="N1711" s="399"/>
      <c r="O1711" s="399"/>
      <c r="P1711" s="399"/>
      <c r="Q1711" s="399"/>
      <c r="R1711" s="399"/>
      <c r="S1711" s="399"/>
      <c r="T1711" s="399"/>
      <c r="U1711" s="399"/>
      <c r="V1711" s="399"/>
      <c r="W1711" s="399"/>
      <c r="X1711" s="399"/>
      <c r="Y1711" s="399"/>
      <c r="Z1711" s="399"/>
      <c r="AA1711" s="399"/>
      <c r="AB1711" s="399"/>
      <c r="AC1711" s="399"/>
      <c r="AD1711" s="834"/>
      <c r="AE1711" s="832">
        <f>HLOOKUP(AE1707,'2. LRAMVA Threshold'!$B$42:$Q$60,19,FALSE)</f>
        <v>0</v>
      </c>
      <c r="AF1711" s="832">
        <f>HLOOKUP(AF1707,'2. LRAMVA Threshold'!$B$42:$Q$60,19,FALSE)</f>
        <v>0</v>
      </c>
      <c r="AG1711" s="832">
        <f>HLOOKUP(AG1707,'2. LRAMVA Threshold'!$B$42:$Q$60,19,FALSE)</f>
        <v>0</v>
      </c>
      <c r="AH1711" s="832">
        <f>HLOOKUP(AH1707,'2. LRAMVA Threshold'!$B$42:$Q$60,19,FALSE)</f>
        <v>0</v>
      </c>
      <c r="AI1711" s="832">
        <f>HLOOKUP(AI1707,'2. LRAMVA Threshold'!$B$42:$Q$60,19,FALSE)</f>
        <v>0</v>
      </c>
      <c r="AJ1711" s="832">
        <f>HLOOKUP(AJ1707,'2. LRAMVA Threshold'!$B$42:$Q$60,19,FALSE)</f>
        <v>0</v>
      </c>
      <c r="AK1711" s="832">
        <f>HLOOKUP(AK1707,'2. LRAMVA Threshold'!$B$42:$Q$60,19,FALSE)</f>
        <v>0</v>
      </c>
      <c r="AL1711" s="832">
        <f>HLOOKUP(AL1707,'2. LRAMVA Threshold'!$B$42:$Q$60,19,FALSE)</f>
        <v>0</v>
      </c>
      <c r="AM1711" s="832">
        <f>HLOOKUP(AM1707,'2. LRAMVA Threshold'!$B$42:$Q$60,19,FALSE)</f>
        <v>0</v>
      </c>
      <c r="AN1711" s="832">
        <f>HLOOKUP(AN1707,'2. LRAMVA Threshold'!$B$42:$Q$60,19,FALSE)</f>
        <v>0</v>
      </c>
      <c r="AO1711" s="832">
        <f>HLOOKUP(AO1707,'2. LRAMVA Threshold'!$B$42:$Q$60,19,FALSE)</f>
        <v>0</v>
      </c>
      <c r="AP1711" s="832">
        <f>HLOOKUP(AP1707,'2. LRAMVA Threshold'!$B$42:$Q$60,19,FALSE)</f>
        <v>0</v>
      </c>
      <c r="AQ1711" s="832">
        <f>HLOOKUP(AQ1707,'2. LRAMVA Threshold'!$B$42:$Q$60,19,FALSE)</f>
        <v>0</v>
      </c>
      <c r="AR1711" s="832">
        <f>HLOOKUP(AR1707,'2. LRAMVA Threshold'!$B$42:$Q$60,19,FALSE)</f>
        <v>0</v>
      </c>
      <c r="AS1711" s="438"/>
    </row>
    <row r="1712" spans="1:45" ht="15.5">
      <c r="B1712" s="390"/>
      <c r="C1712" s="330"/>
      <c r="D1712" s="331"/>
      <c r="E1712" s="331"/>
      <c r="F1712" s="331"/>
      <c r="G1712" s="331"/>
      <c r="H1712" s="331"/>
      <c r="I1712" s="331"/>
      <c r="J1712" s="331"/>
      <c r="K1712" s="331"/>
      <c r="L1712" s="331"/>
      <c r="M1712" s="331"/>
      <c r="N1712" s="331"/>
      <c r="O1712" s="331"/>
      <c r="P1712" s="331"/>
      <c r="Q1712" s="331"/>
      <c r="R1712" s="332"/>
      <c r="S1712" s="331"/>
      <c r="T1712" s="331"/>
      <c r="U1712" s="331"/>
      <c r="V1712" s="333"/>
      <c r="W1712" s="333"/>
      <c r="X1712" s="333"/>
      <c r="Y1712" s="333"/>
      <c r="Z1712" s="331"/>
      <c r="AA1712" s="331"/>
      <c r="AB1712" s="331"/>
      <c r="AC1712" s="331"/>
      <c r="AD1712" s="331"/>
      <c r="AE1712" s="432"/>
      <c r="AF1712" s="432"/>
      <c r="AG1712" s="432"/>
      <c r="AH1712" s="432"/>
      <c r="AI1712" s="432"/>
      <c r="AJ1712" s="432"/>
      <c r="AK1712" s="432"/>
      <c r="AL1712" s="395"/>
      <c r="AM1712" s="395"/>
      <c r="AN1712" s="395"/>
      <c r="AO1712" s="395"/>
      <c r="AP1712" s="395"/>
      <c r="AQ1712" s="395"/>
      <c r="AR1712" s="395"/>
      <c r="AS1712" s="396"/>
    </row>
    <row r="1713" spans="2:45" ht="15.5">
      <c r="B1713" s="321" t="s">
        <v>747</v>
      </c>
      <c r="C1713" s="335"/>
      <c r="D1713" s="335"/>
      <c r="E1713" s="372"/>
      <c r="F1713" s="372"/>
      <c r="G1713" s="372"/>
      <c r="H1713" s="372"/>
      <c r="I1713" s="372"/>
      <c r="J1713" s="372"/>
      <c r="K1713" s="372"/>
      <c r="L1713" s="372"/>
      <c r="M1713" s="372"/>
      <c r="N1713" s="372"/>
      <c r="O1713" s="372"/>
      <c r="P1713" s="372"/>
      <c r="Q1713" s="372"/>
      <c r="R1713" s="288"/>
      <c r="S1713" s="337"/>
      <c r="T1713" s="337"/>
      <c r="U1713" s="337"/>
      <c r="V1713" s="336"/>
      <c r="W1713" s="336"/>
      <c r="X1713" s="336"/>
      <c r="Y1713" s="336"/>
      <c r="Z1713" s="337"/>
      <c r="AA1713" s="337"/>
      <c r="AB1713" s="337"/>
      <c r="AC1713" s="337"/>
      <c r="AD1713" s="337"/>
      <c r="AE1713" s="824">
        <f>HLOOKUP(AE35,'3.  Distribution Rates'!$C$122:$P$135,14,FALSE)</f>
        <v>0</v>
      </c>
      <c r="AF1713" s="824">
        <f>HLOOKUP(AF35,'3.  Distribution Rates'!$C$122:$P$135,14,FALSE)</f>
        <v>0</v>
      </c>
      <c r="AG1713" s="338">
        <f>HLOOKUP(AG35,'3.  Distribution Rates'!$C$122:$P$135,14,FALSE)</f>
        <v>0</v>
      </c>
      <c r="AH1713" s="338">
        <f>HLOOKUP(AH35,'3.  Distribution Rates'!$C$122:$P$135,14,FALSE)</f>
        <v>0</v>
      </c>
      <c r="AI1713" s="338">
        <f>HLOOKUP(AI35,'3.  Distribution Rates'!$C$122:$P$135,14,FALSE)</f>
        <v>0</v>
      </c>
      <c r="AJ1713" s="338">
        <f>HLOOKUP(AJ35,'3.  Distribution Rates'!$C$122:$P$135,14,FALSE)</f>
        <v>0</v>
      </c>
      <c r="AK1713" s="338">
        <f>HLOOKUP(AK35,'3.  Distribution Rates'!$C$122:$P$135,14,FALSE)</f>
        <v>0</v>
      </c>
      <c r="AL1713" s="338">
        <f>HLOOKUP(AL35,'3.  Distribution Rates'!$C$122:$P$135,14,FALSE)</f>
        <v>0</v>
      </c>
      <c r="AM1713" s="338">
        <f>HLOOKUP(AM35,'3.  Distribution Rates'!$C$122:$P$135,14,FALSE)</f>
        <v>0</v>
      </c>
      <c r="AN1713" s="338">
        <f>HLOOKUP(AN35,'3.  Distribution Rates'!$C$122:$P$135,14,FALSE)</f>
        <v>0</v>
      </c>
      <c r="AO1713" s="338">
        <f>HLOOKUP(AO35,'3.  Distribution Rates'!$C$122:$P$135,14,FALSE)</f>
        <v>0</v>
      </c>
      <c r="AP1713" s="338">
        <f>HLOOKUP(AP35,'3.  Distribution Rates'!$C$122:$P$135,14,FALSE)</f>
        <v>0</v>
      </c>
      <c r="AQ1713" s="338">
        <f>HLOOKUP(AQ35,'3.  Distribution Rates'!$C$122:$P$135,14,FALSE)</f>
        <v>0</v>
      </c>
      <c r="AR1713" s="338">
        <f>HLOOKUP(AR35,'3.  Distribution Rates'!$C$122:$P$135,14,FALSE)</f>
        <v>0</v>
      </c>
      <c r="AS1713" s="440"/>
    </row>
    <row r="1714" spans="2:45" ht="15.5">
      <c r="B1714" s="321" t="s">
        <v>823</v>
      </c>
      <c r="C1714" s="342"/>
      <c r="D1714" s="306"/>
      <c r="E1714" s="276"/>
      <c r="F1714" s="276"/>
      <c r="G1714" s="276"/>
      <c r="H1714" s="276"/>
      <c r="I1714" s="276"/>
      <c r="J1714" s="276"/>
      <c r="K1714" s="276"/>
      <c r="L1714" s="276"/>
      <c r="M1714" s="276"/>
      <c r="N1714" s="276"/>
      <c r="O1714" s="276"/>
      <c r="P1714" s="276"/>
      <c r="Q1714" s="276"/>
      <c r="R1714" s="288"/>
      <c r="S1714" s="276"/>
      <c r="T1714" s="276"/>
      <c r="U1714" s="276"/>
      <c r="V1714" s="306"/>
      <c r="W1714" s="306"/>
      <c r="X1714" s="306"/>
      <c r="Y1714" s="306"/>
      <c r="Z1714" s="276"/>
      <c r="AA1714" s="276"/>
      <c r="AB1714" s="276"/>
      <c r="AC1714" s="276"/>
      <c r="AD1714" s="276"/>
      <c r="AE1714" s="374">
        <f>'4.  2011-2014 LRAM'!AM150*AE1713</f>
        <v>0</v>
      </c>
      <c r="AF1714" s="374">
        <f>'4.  2011-2014 LRAM'!AN150*AF1713</f>
        <v>0</v>
      </c>
      <c r="AG1714" s="374">
        <f>'4.  2011-2014 LRAM'!AO150*AG1713</f>
        <v>0</v>
      </c>
      <c r="AH1714" s="374">
        <f>'4.  2011-2014 LRAM'!AP150*AH1713</f>
        <v>0</v>
      </c>
      <c r="AI1714" s="374">
        <f>'4.  2011-2014 LRAM'!AQ150*AI1713</f>
        <v>0</v>
      </c>
      <c r="AJ1714" s="374">
        <f>'4.  2011-2014 LRAM'!AR150*AJ1713</f>
        <v>0</v>
      </c>
      <c r="AK1714" s="374">
        <f>'4.  2011-2014 LRAM'!AS150*AK1713</f>
        <v>0</v>
      </c>
      <c r="AL1714" s="374">
        <f>'4.  2011-2014 LRAM'!AT150*AL1713</f>
        <v>0</v>
      </c>
      <c r="AM1714" s="374">
        <f>'4.  2011-2014 LRAM'!AU150*AM1713</f>
        <v>0</v>
      </c>
      <c r="AN1714" s="374">
        <f>'4.  2011-2014 LRAM'!AV150*AN1713</f>
        <v>0</v>
      </c>
      <c r="AO1714" s="374">
        <f>'4.  2011-2014 LRAM'!AW150*AO1713</f>
        <v>0</v>
      </c>
      <c r="AP1714" s="374">
        <f>'4.  2011-2014 LRAM'!AX150*AP1713</f>
        <v>0</v>
      </c>
      <c r="AQ1714" s="374">
        <f>'4.  2011-2014 LRAM'!AY150*AQ1713</f>
        <v>0</v>
      </c>
      <c r="AR1714" s="374">
        <f>'4.  2011-2014 LRAM'!AZ150*AR1713</f>
        <v>0</v>
      </c>
      <c r="AS1714" s="615">
        <f>SUM(AE1714:AR1714)</f>
        <v>0</v>
      </c>
    </row>
    <row r="1715" spans="2:45" ht="15.5">
      <c r="B1715" s="321" t="s">
        <v>824</v>
      </c>
      <c r="C1715" s="342"/>
      <c r="D1715" s="306"/>
      <c r="E1715" s="276"/>
      <c r="F1715" s="276"/>
      <c r="G1715" s="276"/>
      <c r="H1715" s="276"/>
      <c r="I1715" s="276"/>
      <c r="J1715" s="276"/>
      <c r="K1715" s="276"/>
      <c r="L1715" s="276"/>
      <c r="M1715" s="276"/>
      <c r="N1715" s="276"/>
      <c r="O1715" s="276"/>
      <c r="P1715" s="276"/>
      <c r="Q1715" s="276"/>
      <c r="R1715" s="288"/>
      <c r="S1715" s="276"/>
      <c r="T1715" s="276"/>
      <c r="U1715" s="276"/>
      <c r="V1715" s="306"/>
      <c r="W1715" s="306"/>
      <c r="X1715" s="306"/>
      <c r="Y1715" s="306"/>
      <c r="Z1715" s="276"/>
      <c r="AA1715" s="276"/>
      <c r="AB1715" s="276"/>
      <c r="AC1715" s="276"/>
      <c r="AD1715" s="276"/>
      <c r="AE1715" s="374">
        <f>'4.  2011-2014 LRAM'!AM289*AE1713</f>
        <v>0</v>
      </c>
      <c r="AF1715" s="374">
        <f>'4.  2011-2014 LRAM'!AN289*AF1713</f>
        <v>0</v>
      </c>
      <c r="AG1715" s="374">
        <f>'4.  2011-2014 LRAM'!AO289*AG1713</f>
        <v>0</v>
      </c>
      <c r="AH1715" s="374">
        <f>'4.  2011-2014 LRAM'!AP289*AH1713</f>
        <v>0</v>
      </c>
      <c r="AI1715" s="374">
        <f>'4.  2011-2014 LRAM'!AQ289*AI1713</f>
        <v>0</v>
      </c>
      <c r="AJ1715" s="374">
        <f>'4.  2011-2014 LRAM'!AR289*AJ1713</f>
        <v>0</v>
      </c>
      <c r="AK1715" s="374">
        <f>'4.  2011-2014 LRAM'!AS289*AK1713</f>
        <v>0</v>
      </c>
      <c r="AL1715" s="374">
        <f>'4.  2011-2014 LRAM'!AT289*AL1713</f>
        <v>0</v>
      </c>
      <c r="AM1715" s="374">
        <f>'4.  2011-2014 LRAM'!AU289*AM1713</f>
        <v>0</v>
      </c>
      <c r="AN1715" s="374">
        <f>'4.  2011-2014 LRAM'!AV289*AN1713</f>
        <v>0</v>
      </c>
      <c r="AO1715" s="374">
        <f>'4.  2011-2014 LRAM'!AW289*AO1713</f>
        <v>0</v>
      </c>
      <c r="AP1715" s="374">
        <f>'4.  2011-2014 LRAM'!AX289*AP1713</f>
        <v>0</v>
      </c>
      <c r="AQ1715" s="374">
        <f>'4.  2011-2014 LRAM'!AY289*AQ1713</f>
        <v>0</v>
      </c>
      <c r="AR1715" s="374">
        <f>'4.  2011-2014 LRAM'!AZ289*AR1713</f>
        <v>0</v>
      </c>
      <c r="AS1715" s="615">
        <f>SUM(AE1715:AR1715)</f>
        <v>0</v>
      </c>
    </row>
    <row r="1716" spans="2:45" ht="15.5">
      <c r="B1716" s="321" t="s">
        <v>825</v>
      </c>
      <c r="C1716" s="342"/>
      <c r="D1716" s="306"/>
      <c r="E1716" s="276"/>
      <c r="F1716" s="276"/>
      <c r="G1716" s="276"/>
      <c r="H1716" s="276"/>
      <c r="I1716" s="276"/>
      <c r="J1716" s="276"/>
      <c r="K1716" s="276"/>
      <c r="L1716" s="276"/>
      <c r="M1716" s="276"/>
      <c r="N1716" s="276"/>
      <c r="O1716" s="276"/>
      <c r="P1716" s="276"/>
      <c r="Q1716" s="276"/>
      <c r="R1716" s="288"/>
      <c r="S1716" s="276"/>
      <c r="T1716" s="276"/>
      <c r="U1716" s="276"/>
      <c r="V1716" s="306"/>
      <c r="W1716" s="306"/>
      <c r="X1716" s="306"/>
      <c r="Y1716" s="306"/>
      <c r="Z1716" s="276"/>
      <c r="AA1716" s="276"/>
      <c r="AB1716" s="276"/>
      <c r="AC1716" s="276"/>
      <c r="AD1716" s="276"/>
      <c r="AE1716" s="374">
        <f>'4.  2011-2014 LRAM'!AM425*AE1713</f>
        <v>0</v>
      </c>
      <c r="AF1716" s="374">
        <f>'4.  2011-2014 LRAM'!AN425*AF1713</f>
        <v>0</v>
      </c>
      <c r="AG1716" s="374">
        <f>'4.  2011-2014 LRAM'!AO425*AG1713</f>
        <v>0</v>
      </c>
      <c r="AH1716" s="374">
        <f>'4.  2011-2014 LRAM'!AP425*AH1713</f>
        <v>0</v>
      </c>
      <c r="AI1716" s="374">
        <f>'4.  2011-2014 LRAM'!AQ425*AI1713</f>
        <v>0</v>
      </c>
      <c r="AJ1716" s="374">
        <f>'4.  2011-2014 LRAM'!AR425*AJ1713</f>
        <v>0</v>
      </c>
      <c r="AK1716" s="374">
        <f>'4.  2011-2014 LRAM'!AS425*AK1713</f>
        <v>0</v>
      </c>
      <c r="AL1716" s="374">
        <f>'4.  2011-2014 LRAM'!AT425*AL1713</f>
        <v>0</v>
      </c>
      <c r="AM1716" s="374">
        <f>'4.  2011-2014 LRAM'!AU425*AM1713</f>
        <v>0</v>
      </c>
      <c r="AN1716" s="374">
        <f>'4.  2011-2014 LRAM'!AV425*AN1713</f>
        <v>0</v>
      </c>
      <c r="AO1716" s="374">
        <f>'4.  2011-2014 LRAM'!AW425*AO1713</f>
        <v>0</v>
      </c>
      <c r="AP1716" s="374">
        <f>'4.  2011-2014 LRAM'!AX425*AP1713</f>
        <v>0</v>
      </c>
      <c r="AQ1716" s="374">
        <f>'4.  2011-2014 LRAM'!AY425*AQ1713</f>
        <v>0</v>
      </c>
      <c r="AR1716" s="374">
        <f>'4.  2011-2014 LRAM'!AZ425*AR1713</f>
        <v>0</v>
      </c>
      <c r="AS1716" s="615">
        <f>SUM(AE1716:AR1716)</f>
        <v>0</v>
      </c>
    </row>
    <row r="1717" spans="2:45" ht="15.5">
      <c r="B1717" s="321" t="s">
        <v>826</v>
      </c>
      <c r="C1717" s="342"/>
      <c r="D1717" s="306"/>
      <c r="E1717" s="276"/>
      <c r="F1717" s="276"/>
      <c r="G1717" s="276"/>
      <c r="H1717" s="276"/>
      <c r="I1717" s="276"/>
      <c r="J1717" s="276"/>
      <c r="K1717" s="276"/>
      <c r="L1717" s="276"/>
      <c r="M1717" s="276"/>
      <c r="N1717" s="276"/>
      <c r="O1717" s="276"/>
      <c r="P1717" s="276"/>
      <c r="Q1717" s="276"/>
      <c r="R1717" s="288"/>
      <c r="S1717" s="276"/>
      <c r="T1717" s="276"/>
      <c r="U1717" s="276"/>
      <c r="V1717" s="306"/>
      <c r="W1717" s="306"/>
      <c r="X1717" s="306"/>
      <c r="Y1717" s="306"/>
      <c r="Z1717" s="276"/>
      <c r="AA1717" s="276"/>
      <c r="AB1717" s="276"/>
      <c r="AC1717" s="276"/>
      <c r="AD1717" s="276"/>
      <c r="AE1717" s="374">
        <f>'4.  2011-2014 LRAM'!AM562*AE1713</f>
        <v>0</v>
      </c>
      <c r="AF1717" s="374">
        <f>'4.  2011-2014 LRAM'!AN562*AF1713</f>
        <v>0</v>
      </c>
      <c r="AG1717" s="374">
        <f>'4.  2011-2014 LRAM'!AO562*AG1713</f>
        <v>0</v>
      </c>
      <c r="AH1717" s="374">
        <f>'4.  2011-2014 LRAM'!AP562*AH1713</f>
        <v>0</v>
      </c>
      <c r="AI1717" s="374">
        <f>'4.  2011-2014 LRAM'!AQ562*AI1713</f>
        <v>0</v>
      </c>
      <c r="AJ1717" s="374">
        <f>'4.  2011-2014 LRAM'!AR562*AJ1713</f>
        <v>0</v>
      </c>
      <c r="AK1717" s="374">
        <f>'4.  2011-2014 LRAM'!AS562*AK1713</f>
        <v>0</v>
      </c>
      <c r="AL1717" s="374">
        <f>'4.  2011-2014 LRAM'!AT562*AL1713</f>
        <v>0</v>
      </c>
      <c r="AM1717" s="374">
        <f>'4.  2011-2014 LRAM'!AU562*AM1713</f>
        <v>0</v>
      </c>
      <c r="AN1717" s="374">
        <f>'4.  2011-2014 LRAM'!AV562*AN1713</f>
        <v>0</v>
      </c>
      <c r="AO1717" s="374">
        <f>'4.  2011-2014 LRAM'!AW562*AO1713</f>
        <v>0</v>
      </c>
      <c r="AP1717" s="374">
        <f>'4.  2011-2014 LRAM'!AX562*AP1713</f>
        <v>0</v>
      </c>
      <c r="AQ1717" s="374">
        <f>'4.  2011-2014 LRAM'!AY562*AQ1713</f>
        <v>0</v>
      </c>
      <c r="AR1717" s="374">
        <f>'4.  2011-2014 LRAM'!AZ562*AR1713</f>
        <v>0</v>
      </c>
      <c r="AS1717" s="615">
        <f t="shared" ref="AS1717:AS1726" si="3677">SUM(AE1717:AR1717)</f>
        <v>0</v>
      </c>
    </row>
    <row r="1718" spans="2:45" ht="15.5">
      <c r="B1718" s="321" t="s">
        <v>827</v>
      </c>
      <c r="C1718" s="342"/>
      <c r="D1718" s="306"/>
      <c r="E1718" s="276"/>
      <c r="F1718" s="276"/>
      <c r="G1718" s="276"/>
      <c r="H1718" s="276"/>
      <c r="I1718" s="276"/>
      <c r="J1718" s="276"/>
      <c r="K1718" s="276"/>
      <c r="L1718" s="276"/>
      <c r="M1718" s="276"/>
      <c r="N1718" s="276"/>
      <c r="O1718" s="276"/>
      <c r="P1718" s="276"/>
      <c r="Q1718" s="276"/>
      <c r="R1718" s="288"/>
      <c r="S1718" s="276"/>
      <c r="T1718" s="276"/>
      <c r="U1718" s="276"/>
      <c r="V1718" s="306"/>
      <c r="W1718" s="306"/>
      <c r="X1718" s="306"/>
      <c r="Y1718" s="306"/>
      <c r="Z1718" s="276"/>
      <c r="AA1718" s="276"/>
      <c r="AB1718" s="276"/>
      <c r="AC1718" s="276"/>
      <c r="AD1718" s="276"/>
      <c r="AE1718" s="374">
        <f t="shared" ref="AE1718:AR1718" si="3678">AE220*AE1713</f>
        <v>0</v>
      </c>
      <c r="AF1718" s="374">
        <f t="shared" si="3678"/>
        <v>0</v>
      </c>
      <c r="AG1718" s="374">
        <f t="shared" si="3678"/>
        <v>0</v>
      </c>
      <c r="AH1718" s="374">
        <f t="shared" si="3678"/>
        <v>0</v>
      </c>
      <c r="AI1718" s="374">
        <f t="shared" si="3678"/>
        <v>0</v>
      </c>
      <c r="AJ1718" s="374">
        <f t="shared" si="3678"/>
        <v>0</v>
      </c>
      <c r="AK1718" s="374">
        <f t="shared" si="3678"/>
        <v>0</v>
      </c>
      <c r="AL1718" s="374">
        <f t="shared" si="3678"/>
        <v>0</v>
      </c>
      <c r="AM1718" s="374">
        <f t="shared" si="3678"/>
        <v>0</v>
      </c>
      <c r="AN1718" s="374">
        <f t="shared" si="3678"/>
        <v>0</v>
      </c>
      <c r="AO1718" s="374">
        <f t="shared" si="3678"/>
        <v>0</v>
      </c>
      <c r="AP1718" s="374">
        <f t="shared" si="3678"/>
        <v>0</v>
      </c>
      <c r="AQ1718" s="374">
        <f t="shared" si="3678"/>
        <v>0</v>
      </c>
      <c r="AR1718" s="374">
        <f t="shared" si="3678"/>
        <v>0</v>
      </c>
      <c r="AS1718" s="615">
        <f t="shared" si="3677"/>
        <v>0</v>
      </c>
    </row>
    <row r="1719" spans="2:45" ht="15.5">
      <c r="B1719" s="321" t="s">
        <v>828</v>
      </c>
      <c r="C1719" s="342"/>
      <c r="D1719" s="306"/>
      <c r="E1719" s="276"/>
      <c r="F1719" s="276"/>
      <c r="G1719" s="276"/>
      <c r="H1719" s="276"/>
      <c r="I1719" s="276"/>
      <c r="J1719" s="276"/>
      <c r="K1719" s="276"/>
      <c r="L1719" s="276"/>
      <c r="M1719" s="276"/>
      <c r="N1719" s="276"/>
      <c r="O1719" s="276"/>
      <c r="P1719" s="276"/>
      <c r="Q1719" s="276"/>
      <c r="R1719" s="288"/>
      <c r="S1719" s="276"/>
      <c r="T1719" s="276"/>
      <c r="U1719" s="276"/>
      <c r="V1719" s="306"/>
      <c r="W1719" s="306"/>
      <c r="X1719" s="306"/>
      <c r="Y1719" s="306"/>
      <c r="Z1719" s="276"/>
      <c r="AA1719" s="276"/>
      <c r="AB1719" s="276"/>
      <c r="AC1719" s="276"/>
      <c r="AD1719" s="276"/>
      <c r="AE1719" s="374">
        <f t="shared" ref="AE1719:AR1719" si="3679">AE416*AE1713</f>
        <v>0</v>
      </c>
      <c r="AF1719" s="374">
        <f t="shared" si="3679"/>
        <v>0</v>
      </c>
      <c r="AG1719" s="374">
        <f t="shared" si="3679"/>
        <v>0</v>
      </c>
      <c r="AH1719" s="374">
        <f t="shared" si="3679"/>
        <v>0</v>
      </c>
      <c r="AI1719" s="374">
        <f t="shared" si="3679"/>
        <v>0</v>
      </c>
      <c r="AJ1719" s="374">
        <f t="shared" si="3679"/>
        <v>0</v>
      </c>
      <c r="AK1719" s="374">
        <f t="shared" si="3679"/>
        <v>0</v>
      </c>
      <c r="AL1719" s="374">
        <f t="shared" si="3679"/>
        <v>0</v>
      </c>
      <c r="AM1719" s="374">
        <f t="shared" si="3679"/>
        <v>0</v>
      </c>
      <c r="AN1719" s="374">
        <f t="shared" si="3679"/>
        <v>0</v>
      </c>
      <c r="AO1719" s="374">
        <f t="shared" si="3679"/>
        <v>0</v>
      </c>
      <c r="AP1719" s="374">
        <f t="shared" si="3679"/>
        <v>0</v>
      </c>
      <c r="AQ1719" s="374">
        <f t="shared" si="3679"/>
        <v>0</v>
      </c>
      <c r="AR1719" s="374">
        <f t="shared" si="3679"/>
        <v>0</v>
      </c>
      <c r="AS1719" s="615">
        <f t="shared" si="3677"/>
        <v>0</v>
      </c>
    </row>
    <row r="1720" spans="2:45" ht="15.5">
      <c r="B1720" s="321" t="s">
        <v>829</v>
      </c>
      <c r="C1720" s="342"/>
      <c r="D1720" s="306"/>
      <c r="E1720" s="276"/>
      <c r="F1720" s="276"/>
      <c r="G1720" s="276"/>
      <c r="H1720" s="276"/>
      <c r="I1720" s="276"/>
      <c r="J1720" s="276"/>
      <c r="K1720" s="276"/>
      <c r="L1720" s="276"/>
      <c r="M1720" s="276"/>
      <c r="N1720" s="276"/>
      <c r="O1720" s="276"/>
      <c r="P1720" s="276"/>
      <c r="Q1720" s="276"/>
      <c r="R1720" s="288"/>
      <c r="S1720" s="276"/>
      <c r="T1720" s="276"/>
      <c r="U1720" s="276"/>
      <c r="V1720" s="306"/>
      <c r="W1720" s="306"/>
      <c r="X1720" s="306"/>
      <c r="Y1720" s="306"/>
      <c r="Z1720" s="276"/>
      <c r="AA1720" s="276"/>
      <c r="AB1720" s="276"/>
      <c r="AC1720" s="276"/>
      <c r="AD1720" s="276"/>
      <c r="AE1720" s="374">
        <f t="shared" ref="AE1720:AR1720" si="3680">AE619*AE1713</f>
        <v>0</v>
      </c>
      <c r="AF1720" s="374">
        <f t="shared" si="3680"/>
        <v>0</v>
      </c>
      <c r="AG1720" s="374">
        <f t="shared" si="3680"/>
        <v>0</v>
      </c>
      <c r="AH1720" s="374">
        <f t="shared" si="3680"/>
        <v>0</v>
      </c>
      <c r="AI1720" s="374">
        <f t="shared" si="3680"/>
        <v>0</v>
      </c>
      <c r="AJ1720" s="374">
        <f t="shared" si="3680"/>
        <v>0</v>
      </c>
      <c r="AK1720" s="374">
        <f t="shared" si="3680"/>
        <v>0</v>
      </c>
      <c r="AL1720" s="374">
        <f t="shared" si="3680"/>
        <v>0</v>
      </c>
      <c r="AM1720" s="374">
        <f t="shared" si="3680"/>
        <v>0</v>
      </c>
      <c r="AN1720" s="374">
        <f t="shared" si="3680"/>
        <v>0</v>
      </c>
      <c r="AO1720" s="374">
        <f t="shared" si="3680"/>
        <v>0</v>
      </c>
      <c r="AP1720" s="374">
        <f t="shared" si="3680"/>
        <v>0</v>
      </c>
      <c r="AQ1720" s="374">
        <f t="shared" si="3680"/>
        <v>0</v>
      </c>
      <c r="AR1720" s="374">
        <f t="shared" si="3680"/>
        <v>0</v>
      </c>
      <c r="AS1720" s="615">
        <f t="shared" si="3677"/>
        <v>0</v>
      </c>
    </row>
    <row r="1721" spans="2:45" ht="15.5">
      <c r="B1721" s="321" t="s">
        <v>830</v>
      </c>
      <c r="C1721" s="342"/>
      <c r="D1721" s="306"/>
      <c r="E1721" s="276"/>
      <c r="F1721" s="276"/>
      <c r="G1721" s="276"/>
      <c r="H1721" s="276"/>
      <c r="I1721" s="276"/>
      <c r="J1721" s="276"/>
      <c r="K1721" s="276"/>
      <c r="L1721" s="276"/>
      <c r="M1721" s="276"/>
      <c r="N1721" s="276"/>
      <c r="O1721" s="276"/>
      <c r="P1721" s="276"/>
      <c r="Q1721" s="276"/>
      <c r="R1721" s="288"/>
      <c r="S1721" s="276"/>
      <c r="T1721" s="276"/>
      <c r="U1721" s="276"/>
      <c r="V1721" s="306"/>
      <c r="W1721" s="306"/>
      <c r="X1721" s="306"/>
      <c r="Y1721" s="306"/>
      <c r="Z1721" s="276"/>
      <c r="AA1721" s="276"/>
      <c r="AB1721" s="276"/>
      <c r="AC1721" s="276"/>
      <c r="AD1721" s="276"/>
      <c r="AE1721" s="374">
        <f t="shared" ref="AE1721:AR1721" si="3681">AE813*AE1713</f>
        <v>0</v>
      </c>
      <c r="AF1721" s="374">
        <f t="shared" si="3681"/>
        <v>0</v>
      </c>
      <c r="AG1721" s="374">
        <f t="shared" si="3681"/>
        <v>0</v>
      </c>
      <c r="AH1721" s="374">
        <f t="shared" si="3681"/>
        <v>0</v>
      </c>
      <c r="AI1721" s="374">
        <f t="shared" si="3681"/>
        <v>0</v>
      </c>
      <c r="AJ1721" s="374">
        <f t="shared" si="3681"/>
        <v>0</v>
      </c>
      <c r="AK1721" s="374">
        <f t="shared" si="3681"/>
        <v>0</v>
      </c>
      <c r="AL1721" s="374">
        <f t="shared" si="3681"/>
        <v>0</v>
      </c>
      <c r="AM1721" s="374">
        <f t="shared" si="3681"/>
        <v>0</v>
      </c>
      <c r="AN1721" s="374">
        <f t="shared" si="3681"/>
        <v>0</v>
      </c>
      <c r="AO1721" s="374">
        <f t="shared" si="3681"/>
        <v>0</v>
      </c>
      <c r="AP1721" s="374">
        <f t="shared" si="3681"/>
        <v>0</v>
      </c>
      <c r="AQ1721" s="374">
        <f t="shared" si="3681"/>
        <v>0</v>
      </c>
      <c r="AR1721" s="374">
        <f t="shared" si="3681"/>
        <v>0</v>
      </c>
      <c r="AS1721" s="615">
        <f t="shared" si="3677"/>
        <v>0</v>
      </c>
    </row>
    <row r="1722" spans="2:45" ht="15.5">
      <c r="B1722" s="321" t="s">
        <v>831</v>
      </c>
      <c r="C1722" s="342"/>
      <c r="D1722" s="306"/>
      <c r="E1722" s="276"/>
      <c r="F1722" s="276"/>
      <c r="G1722" s="276"/>
      <c r="H1722" s="276"/>
      <c r="I1722" s="276"/>
      <c r="J1722" s="276"/>
      <c r="K1722" s="276"/>
      <c r="L1722" s="276"/>
      <c r="M1722" s="276"/>
      <c r="N1722" s="276"/>
      <c r="O1722" s="276"/>
      <c r="P1722" s="276"/>
      <c r="Q1722" s="276"/>
      <c r="R1722" s="288"/>
      <c r="S1722" s="276"/>
      <c r="T1722" s="276"/>
      <c r="U1722" s="276"/>
      <c r="V1722" s="306"/>
      <c r="W1722" s="306"/>
      <c r="X1722" s="306"/>
      <c r="Y1722" s="306"/>
      <c r="Z1722" s="276"/>
      <c r="AA1722" s="276"/>
      <c r="AB1722" s="276"/>
      <c r="AC1722" s="276"/>
      <c r="AD1722" s="276"/>
      <c r="AE1722" s="374">
        <f t="shared" ref="AE1722:AR1722" si="3682">AE1009*AE1713</f>
        <v>0</v>
      </c>
      <c r="AF1722" s="374">
        <f t="shared" si="3682"/>
        <v>0</v>
      </c>
      <c r="AG1722" s="374">
        <f t="shared" si="3682"/>
        <v>0</v>
      </c>
      <c r="AH1722" s="374">
        <f t="shared" si="3682"/>
        <v>0</v>
      </c>
      <c r="AI1722" s="374">
        <f t="shared" si="3682"/>
        <v>0</v>
      </c>
      <c r="AJ1722" s="374">
        <f t="shared" si="3682"/>
        <v>0</v>
      </c>
      <c r="AK1722" s="374">
        <f t="shared" si="3682"/>
        <v>0</v>
      </c>
      <c r="AL1722" s="374">
        <f t="shared" si="3682"/>
        <v>0</v>
      </c>
      <c r="AM1722" s="374">
        <f t="shared" si="3682"/>
        <v>0</v>
      </c>
      <c r="AN1722" s="374">
        <f t="shared" si="3682"/>
        <v>0</v>
      </c>
      <c r="AO1722" s="374">
        <f t="shared" si="3682"/>
        <v>0</v>
      </c>
      <c r="AP1722" s="374">
        <f t="shared" si="3682"/>
        <v>0</v>
      </c>
      <c r="AQ1722" s="374">
        <f t="shared" si="3682"/>
        <v>0</v>
      </c>
      <c r="AR1722" s="374">
        <f t="shared" si="3682"/>
        <v>0</v>
      </c>
      <c r="AS1722" s="615">
        <f t="shared" si="3677"/>
        <v>0</v>
      </c>
    </row>
    <row r="1723" spans="2:45" ht="15.5">
      <c r="B1723" s="321" t="s">
        <v>832</v>
      </c>
      <c r="C1723" s="342"/>
      <c r="D1723" s="306"/>
      <c r="E1723" s="276"/>
      <c r="F1723" s="276"/>
      <c r="G1723" s="276"/>
      <c r="H1723" s="276"/>
      <c r="I1723" s="276"/>
      <c r="J1723" s="276"/>
      <c r="K1723" s="276"/>
      <c r="L1723" s="276"/>
      <c r="M1723" s="276"/>
      <c r="N1723" s="276"/>
      <c r="O1723" s="276"/>
      <c r="P1723" s="276"/>
      <c r="Q1723" s="276"/>
      <c r="R1723" s="288"/>
      <c r="S1723" s="276"/>
      <c r="T1723" s="276"/>
      <c r="U1723" s="276"/>
      <c r="V1723" s="306"/>
      <c r="W1723" s="306"/>
      <c r="X1723" s="306"/>
      <c r="Y1723" s="306"/>
      <c r="Z1723" s="276"/>
      <c r="AA1723" s="276"/>
      <c r="AB1723" s="276"/>
      <c r="AC1723" s="276"/>
      <c r="AD1723" s="276"/>
      <c r="AE1723" s="374">
        <f t="shared" ref="AE1723:AR1723" si="3683">AE1204*AE1713</f>
        <v>0</v>
      </c>
      <c r="AF1723" s="374">
        <f t="shared" si="3683"/>
        <v>0</v>
      </c>
      <c r="AG1723" s="374">
        <f t="shared" si="3683"/>
        <v>0</v>
      </c>
      <c r="AH1723" s="374">
        <f t="shared" si="3683"/>
        <v>0</v>
      </c>
      <c r="AI1723" s="374">
        <f t="shared" si="3683"/>
        <v>0</v>
      </c>
      <c r="AJ1723" s="374">
        <f t="shared" si="3683"/>
        <v>0</v>
      </c>
      <c r="AK1723" s="374">
        <f t="shared" si="3683"/>
        <v>0</v>
      </c>
      <c r="AL1723" s="374">
        <f t="shared" si="3683"/>
        <v>0</v>
      </c>
      <c r="AM1723" s="374">
        <f t="shared" si="3683"/>
        <v>0</v>
      </c>
      <c r="AN1723" s="374">
        <f t="shared" si="3683"/>
        <v>0</v>
      </c>
      <c r="AO1723" s="374">
        <f t="shared" si="3683"/>
        <v>0</v>
      </c>
      <c r="AP1723" s="374">
        <f t="shared" si="3683"/>
        <v>0</v>
      </c>
      <c r="AQ1723" s="374">
        <f t="shared" si="3683"/>
        <v>0</v>
      </c>
      <c r="AR1723" s="374">
        <f t="shared" si="3683"/>
        <v>0</v>
      </c>
      <c r="AS1723" s="615">
        <f t="shared" si="3677"/>
        <v>0</v>
      </c>
    </row>
    <row r="1724" spans="2:45" ht="15.5">
      <c r="B1724" s="321" t="s">
        <v>833</v>
      </c>
      <c r="C1724" s="342"/>
      <c r="D1724" s="306"/>
      <c r="E1724" s="276"/>
      <c r="F1724" s="276"/>
      <c r="G1724" s="276"/>
      <c r="H1724" s="276"/>
      <c r="I1724" s="276"/>
      <c r="J1724" s="276"/>
      <c r="K1724" s="276"/>
      <c r="L1724" s="276"/>
      <c r="M1724" s="276"/>
      <c r="N1724" s="276"/>
      <c r="O1724" s="276"/>
      <c r="P1724" s="276"/>
      <c r="Q1724" s="276"/>
      <c r="R1724" s="288"/>
      <c r="S1724" s="276"/>
      <c r="T1724" s="276"/>
      <c r="U1724" s="276"/>
      <c r="V1724" s="306"/>
      <c r="W1724" s="306"/>
      <c r="X1724" s="306"/>
      <c r="Y1724" s="306"/>
      <c r="Z1724" s="276"/>
      <c r="AA1724" s="276"/>
      <c r="AB1724" s="276"/>
      <c r="AC1724" s="276"/>
      <c r="AD1724" s="276"/>
      <c r="AE1724" s="374">
        <f t="shared" ref="AE1724:AR1724" si="3684">AE1399*AE1713</f>
        <v>0</v>
      </c>
      <c r="AF1724" s="374">
        <f t="shared" si="3684"/>
        <v>0</v>
      </c>
      <c r="AG1724" s="374">
        <f t="shared" si="3684"/>
        <v>0</v>
      </c>
      <c r="AH1724" s="374">
        <f t="shared" si="3684"/>
        <v>0</v>
      </c>
      <c r="AI1724" s="374">
        <f t="shared" si="3684"/>
        <v>0</v>
      </c>
      <c r="AJ1724" s="374">
        <f t="shared" si="3684"/>
        <v>0</v>
      </c>
      <c r="AK1724" s="374">
        <f t="shared" si="3684"/>
        <v>0</v>
      </c>
      <c r="AL1724" s="374">
        <f t="shared" si="3684"/>
        <v>0</v>
      </c>
      <c r="AM1724" s="374">
        <f t="shared" si="3684"/>
        <v>0</v>
      </c>
      <c r="AN1724" s="374">
        <f t="shared" si="3684"/>
        <v>0</v>
      </c>
      <c r="AO1724" s="374">
        <f t="shared" si="3684"/>
        <v>0</v>
      </c>
      <c r="AP1724" s="374">
        <f t="shared" si="3684"/>
        <v>0</v>
      </c>
      <c r="AQ1724" s="374">
        <f t="shared" si="3684"/>
        <v>0</v>
      </c>
      <c r="AR1724" s="374">
        <f t="shared" si="3684"/>
        <v>0</v>
      </c>
      <c r="AS1724" s="615">
        <f t="shared" si="3677"/>
        <v>0</v>
      </c>
    </row>
    <row r="1725" spans="2:45" ht="15.5">
      <c r="B1725" s="321" t="s">
        <v>834</v>
      </c>
      <c r="C1725" s="342"/>
      <c r="D1725" s="306"/>
      <c r="E1725" s="276"/>
      <c r="F1725" s="276"/>
      <c r="G1725" s="276"/>
      <c r="H1725" s="276"/>
      <c r="I1725" s="276"/>
      <c r="J1725" s="276"/>
      <c r="K1725" s="276"/>
      <c r="L1725" s="276"/>
      <c r="M1725" s="276"/>
      <c r="N1725" s="276"/>
      <c r="O1725" s="276"/>
      <c r="P1725" s="276"/>
      <c r="Q1725" s="276"/>
      <c r="R1725" s="288"/>
      <c r="S1725" s="276"/>
      <c r="T1725" s="276"/>
      <c r="U1725" s="276"/>
      <c r="V1725" s="306"/>
      <c r="W1725" s="306"/>
      <c r="X1725" s="306"/>
      <c r="Y1725" s="306"/>
      <c r="Z1725" s="276"/>
      <c r="AA1725" s="276"/>
      <c r="AB1725" s="276"/>
      <c r="AC1725" s="276"/>
      <c r="AD1725" s="276"/>
      <c r="AE1725" s="374">
        <f t="shared" ref="AE1725:AR1725" si="3685">AE1593*AE1713</f>
        <v>0</v>
      </c>
      <c r="AF1725" s="374">
        <f t="shared" si="3685"/>
        <v>0</v>
      </c>
      <c r="AG1725" s="374">
        <f t="shared" si="3685"/>
        <v>0</v>
      </c>
      <c r="AH1725" s="374">
        <f t="shared" si="3685"/>
        <v>0</v>
      </c>
      <c r="AI1725" s="374">
        <f t="shared" si="3685"/>
        <v>0</v>
      </c>
      <c r="AJ1725" s="374">
        <f t="shared" si="3685"/>
        <v>0</v>
      </c>
      <c r="AK1725" s="374">
        <f t="shared" si="3685"/>
        <v>0</v>
      </c>
      <c r="AL1725" s="374">
        <f t="shared" si="3685"/>
        <v>0</v>
      </c>
      <c r="AM1725" s="374">
        <f t="shared" si="3685"/>
        <v>0</v>
      </c>
      <c r="AN1725" s="374">
        <f t="shared" si="3685"/>
        <v>0</v>
      </c>
      <c r="AO1725" s="374">
        <f t="shared" si="3685"/>
        <v>0</v>
      </c>
      <c r="AP1725" s="374">
        <f t="shared" si="3685"/>
        <v>0</v>
      </c>
      <c r="AQ1725" s="374">
        <f t="shared" si="3685"/>
        <v>0</v>
      </c>
      <c r="AR1725" s="374">
        <f t="shared" si="3685"/>
        <v>0</v>
      </c>
      <c r="AS1725" s="615">
        <f t="shared" si="3677"/>
        <v>0</v>
      </c>
    </row>
    <row r="1726" spans="2:45" ht="15.5">
      <c r="B1726" s="346" t="s">
        <v>912</v>
      </c>
      <c r="C1726" s="342"/>
      <c r="D1726" s="333"/>
      <c r="E1726" s="331"/>
      <c r="F1726" s="331"/>
      <c r="G1726" s="331"/>
      <c r="H1726" s="331"/>
      <c r="I1726" s="331"/>
      <c r="J1726" s="331"/>
      <c r="K1726" s="331"/>
      <c r="L1726" s="331"/>
      <c r="M1726" s="331"/>
      <c r="N1726" s="331"/>
      <c r="O1726" s="331"/>
      <c r="P1726" s="331"/>
      <c r="Q1726" s="331"/>
      <c r="R1726" s="297"/>
      <c r="S1726" s="331"/>
      <c r="T1726" s="331"/>
      <c r="U1726" s="331"/>
      <c r="V1726" s="333"/>
      <c r="W1726" s="333"/>
      <c r="X1726" s="333"/>
      <c r="Y1726" s="333"/>
      <c r="Z1726" s="331"/>
      <c r="AA1726" s="331"/>
      <c r="AB1726" s="331"/>
      <c r="AC1726" s="331"/>
      <c r="AD1726" s="331"/>
      <c r="AE1726" s="343">
        <f>SUM(AE1714:AE1725)</f>
        <v>0</v>
      </c>
      <c r="AF1726" s="343">
        <f t="shared" ref="AF1726:AR1726" si="3686">SUM(AF1714:AF1725)</f>
        <v>0</v>
      </c>
      <c r="AG1726" s="343">
        <f t="shared" si="3686"/>
        <v>0</v>
      </c>
      <c r="AH1726" s="343">
        <f t="shared" si="3686"/>
        <v>0</v>
      </c>
      <c r="AI1726" s="343">
        <f t="shared" si="3686"/>
        <v>0</v>
      </c>
      <c r="AJ1726" s="343">
        <f t="shared" si="3686"/>
        <v>0</v>
      </c>
      <c r="AK1726" s="343">
        <f t="shared" si="3686"/>
        <v>0</v>
      </c>
      <c r="AL1726" s="343">
        <f t="shared" si="3686"/>
        <v>0</v>
      </c>
      <c r="AM1726" s="343">
        <f t="shared" si="3686"/>
        <v>0</v>
      </c>
      <c r="AN1726" s="343">
        <f t="shared" si="3686"/>
        <v>0</v>
      </c>
      <c r="AO1726" s="343">
        <f t="shared" si="3686"/>
        <v>0</v>
      </c>
      <c r="AP1726" s="343">
        <f t="shared" si="3686"/>
        <v>0</v>
      </c>
      <c r="AQ1726" s="343">
        <f t="shared" si="3686"/>
        <v>0</v>
      </c>
      <c r="AR1726" s="343">
        <f t="shared" si="3686"/>
        <v>0</v>
      </c>
      <c r="AS1726" s="403">
        <f t="shared" si="3677"/>
        <v>0</v>
      </c>
    </row>
    <row r="1727" spans="2:45" ht="15.5">
      <c r="B1727" s="346" t="s">
        <v>913</v>
      </c>
      <c r="C1727" s="342"/>
      <c r="D1727" s="347"/>
      <c r="E1727" s="331"/>
      <c r="F1727" s="331"/>
      <c r="G1727" s="331"/>
      <c r="H1727" s="331"/>
      <c r="I1727" s="331"/>
      <c r="J1727" s="331"/>
      <c r="K1727" s="331"/>
      <c r="L1727" s="331"/>
      <c r="M1727" s="331"/>
      <c r="N1727" s="331"/>
      <c r="O1727" s="331"/>
      <c r="P1727" s="331"/>
      <c r="Q1727" s="331"/>
      <c r="R1727" s="297"/>
      <c r="S1727" s="331"/>
      <c r="T1727" s="331"/>
      <c r="U1727" s="331"/>
      <c r="V1727" s="333"/>
      <c r="W1727" s="333"/>
      <c r="X1727" s="333"/>
      <c r="Y1727" s="333"/>
      <c r="Z1727" s="331"/>
      <c r="AA1727" s="331"/>
      <c r="AB1727" s="331"/>
      <c r="AC1727" s="331"/>
      <c r="AD1727" s="331"/>
      <c r="AE1727" s="344">
        <f>AE1711*AE1713</f>
        <v>0</v>
      </c>
      <c r="AF1727" s="344">
        <f t="shared" ref="AF1727:AR1727" si="3687">AF1711*AF1713</f>
        <v>0</v>
      </c>
      <c r="AG1727" s="344">
        <f t="shared" si="3687"/>
        <v>0</v>
      </c>
      <c r="AH1727" s="344">
        <f t="shared" si="3687"/>
        <v>0</v>
      </c>
      <c r="AI1727" s="344">
        <f t="shared" si="3687"/>
        <v>0</v>
      </c>
      <c r="AJ1727" s="344">
        <f t="shared" si="3687"/>
        <v>0</v>
      </c>
      <c r="AK1727" s="344">
        <f t="shared" si="3687"/>
        <v>0</v>
      </c>
      <c r="AL1727" s="344">
        <f t="shared" si="3687"/>
        <v>0</v>
      </c>
      <c r="AM1727" s="344">
        <f t="shared" si="3687"/>
        <v>0</v>
      </c>
      <c r="AN1727" s="344">
        <f t="shared" si="3687"/>
        <v>0</v>
      </c>
      <c r="AO1727" s="344">
        <f t="shared" si="3687"/>
        <v>0</v>
      </c>
      <c r="AP1727" s="344">
        <f t="shared" si="3687"/>
        <v>0</v>
      </c>
      <c r="AQ1727" s="344">
        <f t="shared" si="3687"/>
        <v>0</v>
      </c>
      <c r="AR1727" s="344">
        <f t="shared" si="3687"/>
        <v>0</v>
      </c>
      <c r="AS1727" s="403">
        <f>SUM(AE1727:AR1727)</f>
        <v>0</v>
      </c>
    </row>
    <row r="1728" spans="2:45" ht="15.5">
      <c r="B1728" s="346" t="s">
        <v>914</v>
      </c>
      <c r="C1728" s="342"/>
      <c r="D1728" s="347"/>
      <c r="E1728" s="331"/>
      <c r="F1728" s="331"/>
      <c r="G1728" s="331"/>
      <c r="H1728" s="331"/>
      <c r="I1728" s="331"/>
      <c r="J1728" s="331"/>
      <c r="K1728" s="331"/>
      <c r="L1728" s="331"/>
      <c r="M1728" s="331"/>
      <c r="N1728" s="331"/>
      <c r="O1728" s="331"/>
      <c r="P1728" s="331"/>
      <c r="Q1728" s="331"/>
      <c r="R1728" s="297"/>
      <c r="S1728" s="331"/>
      <c r="T1728" s="331"/>
      <c r="U1728" s="331"/>
      <c r="V1728" s="347"/>
      <c r="W1728" s="347"/>
      <c r="X1728" s="347"/>
      <c r="Y1728" s="347"/>
      <c r="Z1728" s="331"/>
      <c r="AA1728" s="331"/>
      <c r="AB1728" s="331"/>
      <c r="AC1728" s="331"/>
      <c r="AD1728" s="331"/>
      <c r="AE1728" s="348"/>
      <c r="AF1728" s="348"/>
      <c r="AG1728" s="348"/>
      <c r="AH1728" s="348"/>
      <c r="AI1728" s="348"/>
      <c r="AJ1728" s="348"/>
      <c r="AK1728" s="348"/>
      <c r="AL1728" s="348"/>
      <c r="AM1728" s="348"/>
      <c r="AN1728" s="348"/>
      <c r="AO1728" s="348"/>
      <c r="AP1728" s="348"/>
      <c r="AQ1728" s="348"/>
      <c r="AR1728" s="348"/>
      <c r="AS1728" s="403">
        <f>AS1726-AS1727</f>
        <v>0</v>
      </c>
    </row>
    <row r="1729" spans="2:45" ht="15.5">
      <c r="B1729" s="377"/>
      <c r="C1729" s="441"/>
      <c r="D1729" s="441"/>
      <c r="E1729" s="442"/>
      <c r="F1729" s="442"/>
      <c r="G1729" s="442"/>
      <c r="H1729" s="442"/>
      <c r="I1729" s="442"/>
      <c r="J1729" s="442"/>
      <c r="K1729" s="442"/>
      <c r="L1729" s="442"/>
      <c r="M1729" s="442"/>
      <c r="N1729" s="442"/>
      <c r="O1729" s="442"/>
      <c r="P1729" s="442"/>
      <c r="Q1729" s="442"/>
      <c r="R1729" s="443"/>
      <c r="S1729" s="442"/>
      <c r="T1729" s="442"/>
      <c r="U1729" s="442"/>
      <c r="V1729" s="441"/>
      <c r="W1729" s="444"/>
      <c r="X1729" s="441"/>
      <c r="Y1729" s="441"/>
      <c r="Z1729" s="442"/>
      <c r="AA1729" s="442"/>
      <c r="AB1729" s="442"/>
      <c r="AC1729" s="442"/>
      <c r="AD1729" s="442"/>
      <c r="AE1729" s="445"/>
      <c r="AF1729" s="445"/>
      <c r="AG1729" s="445"/>
      <c r="AH1729" s="445"/>
      <c r="AI1729" s="445"/>
      <c r="AJ1729" s="445"/>
      <c r="AK1729" s="445"/>
      <c r="AL1729" s="445"/>
      <c r="AM1729" s="445"/>
      <c r="AN1729" s="445"/>
      <c r="AO1729" s="445"/>
      <c r="AP1729" s="445"/>
      <c r="AQ1729" s="445"/>
      <c r="AR1729" s="445"/>
      <c r="AS1729" s="382"/>
    </row>
  </sheetData>
  <sheetProtection formatCells="0" formatColumns="0" formatRows="0" insertColumns="0" insertRows="0" insertHyperlinks="0" deleteColumns="0" deleteRows="0" sort="0" autoFilter="0" pivotTables="0"/>
  <mergeCells count="90">
    <mergeCell ref="C1597:AD1597"/>
    <mergeCell ref="C22:AD22"/>
    <mergeCell ref="C21:AD21"/>
    <mergeCell ref="C20:AD20"/>
    <mergeCell ref="C19:AD19"/>
    <mergeCell ref="C421:C422"/>
    <mergeCell ref="S225:AD225"/>
    <mergeCell ref="Q624:Q625"/>
    <mergeCell ref="B620:Y620"/>
    <mergeCell ref="B814:Y814"/>
    <mergeCell ref="B1010:Y1010"/>
    <mergeCell ref="B421:B422"/>
    <mergeCell ref="E421:P421"/>
    <mergeCell ref="B225:B226"/>
    <mergeCell ref="C225:C226"/>
    <mergeCell ref="E225:P225"/>
    <mergeCell ref="C18:AD18"/>
    <mergeCell ref="B14:B16"/>
    <mergeCell ref="B34:B35"/>
    <mergeCell ref="C34:C35"/>
    <mergeCell ref="B18:B19"/>
    <mergeCell ref="B24:B25"/>
    <mergeCell ref="C16:D16"/>
    <mergeCell ref="E34:P34"/>
    <mergeCell ref="S34:AD34"/>
    <mergeCell ref="AE421:AS421"/>
    <mergeCell ref="AE225:AS225"/>
    <mergeCell ref="Q34:Q35"/>
    <mergeCell ref="AE34:AS34"/>
    <mergeCell ref="S421:AD421"/>
    <mergeCell ref="Q421:Q422"/>
    <mergeCell ref="Q225:Q226"/>
    <mergeCell ref="AE624:AS624"/>
    <mergeCell ref="Q1014:Q1015"/>
    <mergeCell ref="B1014:B1015"/>
    <mergeCell ref="C1014:C1015"/>
    <mergeCell ref="E818:P818"/>
    <mergeCell ref="E1014:P1014"/>
    <mergeCell ref="AE1014:AS1014"/>
    <mergeCell ref="B818:B819"/>
    <mergeCell ref="C818:C819"/>
    <mergeCell ref="Q818:Q819"/>
    <mergeCell ref="AE818:AS818"/>
    <mergeCell ref="S624:AD624"/>
    <mergeCell ref="S818:AD818"/>
    <mergeCell ref="S1014:AD1014"/>
    <mergeCell ref="B624:B625"/>
    <mergeCell ref="C624:C625"/>
    <mergeCell ref="AE1209:AS1209"/>
    <mergeCell ref="B1403:B1404"/>
    <mergeCell ref="C1403:C1404"/>
    <mergeCell ref="Q1403:Q1404"/>
    <mergeCell ref="AE1403:AS1403"/>
    <mergeCell ref="B1209:B1210"/>
    <mergeCell ref="C1209:C1210"/>
    <mergeCell ref="Q1209:Q1210"/>
    <mergeCell ref="E1209:P1209"/>
    <mergeCell ref="E1403:P1403"/>
    <mergeCell ref="S1209:AD1209"/>
    <mergeCell ref="S1403:AD1403"/>
    <mergeCell ref="AE1600:AS1600"/>
    <mergeCell ref="B1626:B1627"/>
    <mergeCell ref="C1626:C1627"/>
    <mergeCell ref="Q1626:Q1627"/>
    <mergeCell ref="AE1626:AS1626"/>
    <mergeCell ref="B1600:B1601"/>
    <mergeCell ref="C1600:C1601"/>
    <mergeCell ref="Q1600:Q1601"/>
    <mergeCell ref="E1600:P1600"/>
    <mergeCell ref="E1626:P1626"/>
    <mergeCell ref="S1600:AD1600"/>
    <mergeCell ref="S1626:AD1626"/>
    <mergeCell ref="AE1652:AS1652"/>
    <mergeCell ref="B1679:B1680"/>
    <mergeCell ref="C1679:C1680"/>
    <mergeCell ref="Q1679:Q1680"/>
    <mergeCell ref="AE1679:AS1679"/>
    <mergeCell ref="B1652:B1653"/>
    <mergeCell ref="C1652:C1653"/>
    <mergeCell ref="Q1652:Q1653"/>
    <mergeCell ref="E1652:P1652"/>
    <mergeCell ref="E1679:P1679"/>
    <mergeCell ref="S1679:AD1679"/>
    <mergeCell ref="S1652:AD1652"/>
    <mergeCell ref="AE1706:AS1706"/>
    <mergeCell ref="B1706:B1707"/>
    <mergeCell ref="C1706:C1707"/>
    <mergeCell ref="Q1706:Q1707"/>
    <mergeCell ref="E1706:P1706"/>
    <mergeCell ref="S1706:AD1706"/>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2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4" location="'5.  2015-2020 LRAM'!A1" display="Return to top" xr:uid="{00000000-0004-0000-0A00-000007000000}"/>
    <hyperlink ref="D420" location="'5.  2015-2020 LRAM'!A1" display="Return to top" xr:uid="{00000000-0004-0000-0A00-000008000000}"/>
    <hyperlink ref="D817" location="'5.  2015-2027 LRAM'!A1" display="Return to top" xr:uid="{00000000-0004-0000-0A00-000009000000}"/>
    <hyperlink ref="D1013" location="'5.  2015-2020 LRAM'!A1" display="Return to top" xr:uid="{00000000-0004-0000-0A00-00000A000000}"/>
    <hyperlink ref="B1207"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208" location="'5.  2015-2020 LRAM'!A1" display="Return to top" xr:uid="{141C9DF9-F462-465C-8607-9E22DF653212}"/>
    <hyperlink ref="D1402" location="'5.  2015-2020 LRAM'!A1" display="Return to top" xr:uid="{019149FC-4E2B-4E1F-8127-0F67A8621F66}"/>
    <hyperlink ref="D1625" location="'5.  2015-2020 LRAM'!A1" display="Return to top" xr:uid="{6EC8DA8E-6F1F-4C73-A137-6E5BB30C5B94}"/>
    <hyperlink ref="D1651" location="'5.  2015-2020 LRAM'!A1" display="Return to top" xr:uid="{31D5DA7B-CBF7-4225-982B-2FD4C5554E84}"/>
    <hyperlink ref="D1678" location="'5.  2015-2020 LRAM'!A1" display="Return to top" xr:uid="{278D811C-DEDB-43E0-A919-D4F625F1C6E5}"/>
    <hyperlink ref="D1705" location="'5.  2015-2020 LRAM'!A1" display="Return to top" xr:uid="{223528A0-8936-430C-B9FD-6493F6E71F79}"/>
    <hyperlink ref="D1599" location="'5.  2015-2020 LRAM'!A1" display="Return to top" xr:uid="{76C075F7-ADAE-47EB-98FE-BA816BC7C1E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12"/>
  <sheetViews>
    <sheetView topLeftCell="A157" zoomScale="60" zoomScaleNormal="60" workbookViewId="0">
      <selection activeCell="C60" sqref="C60:C62"/>
    </sheetView>
  </sheetViews>
  <sheetFormatPr defaultColWidth="9" defaultRowHeight="14.5"/>
  <cols>
    <col min="1" max="1" width="4.6328125" style="12" customWidth="1"/>
    <col min="2" max="2" width="19.6328125" style="11" customWidth="1"/>
    <col min="3" max="3" width="31" style="12" customWidth="1"/>
    <col min="4" max="4" width="5" style="12" customWidth="1"/>
    <col min="5" max="5" width="14.26953125" style="12" customWidth="1"/>
    <col min="6" max="6" width="15" style="12" customWidth="1"/>
    <col min="7" max="7" width="11.3632812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6328125" style="12" customWidth="1"/>
    <col min="17" max="17" width="14" style="12" customWidth="1"/>
    <col min="18" max="18" width="15.6328125" style="12" customWidth="1"/>
    <col min="19" max="19" width="14" style="12" customWidth="1"/>
    <col min="20" max="22" width="15" style="12" customWidth="1"/>
    <col min="23" max="23" width="15.81640625" style="12"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7" t="s">
        <v>171</v>
      </c>
      <c r="C4" s="124" t="s">
        <v>175</v>
      </c>
      <c r="D4" s="17"/>
      <c r="E4" s="17"/>
      <c r="F4" s="17"/>
      <c r="G4" s="174"/>
      <c r="H4" s="175"/>
      <c r="I4" s="176"/>
      <c r="J4" s="176"/>
      <c r="K4" s="176"/>
      <c r="L4" s="176"/>
      <c r="M4" s="176"/>
      <c r="N4" s="174"/>
      <c r="O4" s="174"/>
      <c r="P4" s="174"/>
      <c r="Q4" s="174"/>
      <c r="R4" s="174"/>
      <c r="S4" s="174"/>
      <c r="T4" s="174"/>
      <c r="U4" s="174"/>
      <c r="V4" s="174"/>
      <c r="W4" s="177"/>
    </row>
    <row r="5" spans="1:28" s="9" customFormat="1" ht="25.5" customHeight="1" thickBot="1">
      <c r="B5" s="48"/>
      <c r="C5" s="127" t="s">
        <v>172</v>
      </c>
      <c r="D5" s="174"/>
      <c r="E5" s="174"/>
      <c r="F5" s="17"/>
      <c r="G5" s="174"/>
      <c r="H5" s="175"/>
      <c r="I5" s="176"/>
      <c r="J5" s="176"/>
      <c r="K5" s="176"/>
      <c r="L5" s="176"/>
      <c r="M5" s="176"/>
      <c r="N5" s="174"/>
      <c r="O5" s="174"/>
      <c r="P5" s="174"/>
      <c r="Q5" s="174"/>
      <c r="R5" s="174"/>
      <c r="S5" s="174"/>
      <c r="T5" s="174"/>
      <c r="U5" s="174"/>
      <c r="V5" s="174"/>
      <c r="W5" s="17"/>
    </row>
    <row r="6" spans="1:28" s="9" customFormat="1" ht="31.5" customHeight="1" thickBot="1">
      <c r="B6" s="86"/>
      <c r="C6" s="597" t="s">
        <v>547</v>
      </c>
      <c r="D6" s="174"/>
      <c r="E6" s="174"/>
      <c r="F6" s="17"/>
      <c r="G6" s="174"/>
      <c r="H6" s="175"/>
      <c r="I6" s="176"/>
      <c r="J6" s="176"/>
      <c r="K6" s="176"/>
      <c r="L6" s="176"/>
      <c r="M6" s="176"/>
      <c r="N6" s="174"/>
      <c r="O6" s="174"/>
      <c r="P6" s="174"/>
      <c r="Q6" s="174"/>
      <c r="R6" s="174"/>
      <c r="S6" s="174"/>
      <c r="T6" s="174"/>
      <c r="U6" s="174"/>
      <c r="V6" s="174"/>
      <c r="W6" s="17"/>
    </row>
    <row r="7" spans="1:28" s="9" customFormat="1" ht="25.4" customHeight="1">
      <c r="B7" s="86"/>
      <c r="C7" s="174"/>
      <c r="D7" s="174"/>
      <c r="E7" s="174"/>
      <c r="F7" s="17"/>
      <c r="G7" s="174"/>
      <c r="H7" s="175"/>
      <c r="I7" s="176"/>
      <c r="J7" s="176"/>
      <c r="K7" s="176"/>
      <c r="L7" s="176"/>
      <c r="M7" s="176"/>
      <c r="N7" s="174"/>
      <c r="O7" s="174"/>
      <c r="P7" s="174"/>
      <c r="Q7" s="174"/>
      <c r="R7" s="174"/>
      <c r="S7" s="174"/>
      <c r="T7" s="174"/>
      <c r="U7" s="174"/>
      <c r="V7" s="174"/>
      <c r="W7" s="17"/>
    </row>
    <row r="8" spans="1:28" s="9" customFormat="1" ht="36" customHeight="1">
      <c r="A8" s="26"/>
      <c r="B8" s="114" t="s">
        <v>501</v>
      </c>
      <c r="C8" s="1344" t="s">
        <v>643</v>
      </c>
      <c r="D8" s="1344"/>
      <c r="E8" s="1344"/>
      <c r="F8" s="1344"/>
      <c r="G8" s="1344"/>
      <c r="H8" s="1344"/>
      <c r="I8" s="1344"/>
      <c r="J8" s="1344"/>
      <c r="K8" s="1344"/>
      <c r="L8" s="1344"/>
      <c r="M8" s="1344"/>
      <c r="N8" s="1344"/>
      <c r="O8" s="1344"/>
      <c r="P8" s="1344"/>
      <c r="Q8" s="1344"/>
      <c r="R8" s="1344"/>
      <c r="S8" s="1344"/>
      <c r="T8" s="103"/>
      <c r="U8" s="103"/>
      <c r="V8" s="103"/>
      <c r="W8" s="103"/>
    </row>
    <row r="9" spans="1:28" s="9" customFormat="1" ht="47.15" customHeight="1">
      <c r="B9" s="55"/>
      <c r="C9" s="1292" t="s">
        <v>653</v>
      </c>
      <c r="D9" s="1292"/>
      <c r="E9" s="1292"/>
      <c r="F9" s="1292"/>
      <c r="G9" s="1292"/>
      <c r="H9" s="1292"/>
      <c r="I9" s="1292"/>
      <c r="J9" s="1292"/>
      <c r="K9" s="1292"/>
      <c r="L9" s="1292"/>
      <c r="M9" s="1292"/>
      <c r="N9" s="1292"/>
      <c r="O9" s="1292"/>
      <c r="P9" s="1292"/>
      <c r="Q9" s="1292"/>
      <c r="R9" s="1292"/>
      <c r="S9" s="1292"/>
      <c r="T9" s="103"/>
      <c r="U9" s="103"/>
      <c r="V9" s="103"/>
      <c r="W9" s="103"/>
    </row>
    <row r="10" spans="1:28" s="9" customFormat="1" ht="38.15" customHeight="1">
      <c r="B10" s="86"/>
      <c r="C10" s="1312" t="s">
        <v>654</v>
      </c>
      <c r="D10" s="1292"/>
      <c r="E10" s="1292"/>
      <c r="F10" s="1292"/>
      <c r="G10" s="1292"/>
      <c r="H10" s="1292"/>
      <c r="I10" s="1292"/>
      <c r="J10" s="1292"/>
      <c r="K10" s="1292"/>
      <c r="L10" s="1292"/>
      <c r="M10" s="1292"/>
      <c r="N10" s="1292"/>
      <c r="O10" s="1292"/>
      <c r="P10" s="1292"/>
      <c r="Q10" s="1292"/>
      <c r="R10" s="1292"/>
      <c r="S10" s="1292"/>
      <c r="T10" s="86"/>
      <c r="U10" s="86"/>
      <c r="V10" s="86"/>
    </row>
    <row r="11" spans="1:28" ht="32.5"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1343" t="s">
        <v>235</v>
      </c>
      <c r="C12" s="1343"/>
      <c r="D12" s="178"/>
      <c r="E12" s="179" t="s">
        <v>236</v>
      </c>
      <c r="F12" s="51"/>
      <c r="G12" s="51"/>
      <c r="H12" s="44"/>
      <c r="I12" s="51"/>
      <c r="K12" s="581" t="s">
        <v>531</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198" t="s">
        <v>63</v>
      </c>
      <c r="C14" s="199" t="s">
        <v>468</v>
      </c>
      <c r="D14" s="200"/>
      <c r="E14" s="201" t="s">
        <v>62</v>
      </c>
      <c r="F14" s="201" t="s">
        <v>490</v>
      </c>
      <c r="G14" s="201" t="s">
        <v>63</v>
      </c>
      <c r="H14" s="201" t="s">
        <v>64</v>
      </c>
      <c r="I14" s="201" t="str">
        <f>'1.  LRAMVA Summary'!D53</f>
        <v>Residential</v>
      </c>
      <c r="J14" s="201" t="str">
        <f>'1.  LRAMVA Summary'!E53</f>
        <v>GS&lt;50 kW</v>
      </c>
      <c r="K14" s="201" t="str">
        <f>'1.  LRAMVA Summary'!F53</f>
        <v>GS 50 - 4,999 kW</v>
      </c>
      <c r="L14" s="201" t="str">
        <f>'1.  LRAMVA Summary'!G53</f>
        <v>Co-Generation 1,000 - 4,999 kW</v>
      </c>
      <c r="M14" s="201" t="str">
        <f>'1.  LRAMVA Summary'!H53</f>
        <v>Large User</v>
      </c>
      <c r="N14" s="201" t="str">
        <f>'1.  LRAMVA Summary'!I53</f>
        <v>Street Lighting</v>
      </c>
      <c r="O14" s="201" t="str">
        <f>'1.  LRAMVA Summary'!J53</f>
        <v>Sentinel Lighting</v>
      </c>
      <c r="P14" s="201" t="str">
        <f>'1.  LRAMVA Summary'!K53</f>
        <v>Unmetered Scattered Load</v>
      </c>
      <c r="Q14" s="201" t="str">
        <f>'1.  LRAMVA Summary'!L53</f>
        <v/>
      </c>
      <c r="R14" s="201" t="str">
        <f>'1.  LRAMVA Summary'!M53</f>
        <v/>
      </c>
      <c r="S14" s="201" t="str">
        <f>'1.  LRAMVA Summary'!N53</f>
        <v/>
      </c>
      <c r="T14" s="201" t="str">
        <f>'1.  LRAMVA Summary'!O53</f>
        <v/>
      </c>
      <c r="U14" s="201" t="str">
        <f>'1.  LRAMVA Summary'!P53</f>
        <v/>
      </c>
      <c r="V14" s="201" t="str">
        <f>'1.  LRAMVA Summary'!Q53</f>
        <v/>
      </c>
      <c r="W14" s="201" t="str">
        <f>'1.  LRAMVA Summary'!R53</f>
        <v>Total</v>
      </c>
    </row>
    <row r="15" spans="1:28" s="9" customFormat="1">
      <c r="B15" s="202" t="s">
        <v>44</v>
      </c>
      <c r="C15" s="202">
        <v>1.47E-2</v>
      </c>
      <c r="D15" s="203"/>
      <c r="E15" s="204">
        <v>40544</v>
      </c>
      <c r="F15" s="205">
        <v>2011</v>
      </c>
      <c r="G15" s="206" t="s">
        <v>65</v>
      </c>
      <c r="H15" s="207">
        <f>C$15/12</f>
        <v>1.225E-3</v>
      </c>
      <c r="I15" s="208">
        <f>SUM('1.  LRAMVA Summary'!D$55:D$56)*(MONTH($E15)-1)/12*$H15</f>
        <v>0</v>
      </c>
      <c r="J15" s="208">
        <f>SUM('1.  LRAMVA Summary'!E$55:E$56)*(MONTH($E15)-1)/12*$H15</f>
        <v>0</v>
      </c>
      <c r="K15" s="208">
        <f>SUM('1.  LRAMVA Summary'!F$55:F$56)*(MONTH($E15)-1)/12*$H15</f>
        <v>0</v>
      </c>
      <c r="L15" s="208">
        <f>SUM('1.  LRAMVA Summary'!G$55:G$56)*(MONTH($E15)-1)/12*$H15</f>
        <v>0</v>
      </c>
      <c r="M15" s="208">
        <f>SUM('1.  LRAMVA Summary'!H$55:H$56)*(MONTH($E15)-1)/12*$H15</f>
        <v>0</v>
      </c>
      <c r="N15" s="208">
        <f>SUM('1.  LRAMVA Summary'!I$55:I$56)*(MONTH($E15)-1)/12*$H15</f>
        <v>0</v>
      </c>
      <c r="O15" s="208">
        <f>SUM('1.  LRAMVA Summary'!J$55:J$56)*(MONTH($E15)-1)/12*$H15</f>
        <v>0</v>
      </c>
      <c r="P15" s="208">
        <f>SUM('1.  LRAMVA Summary'!K$55:K$56)*(MONTH($E15)-1)/12*$H15</f>
        <v>0</v>
      </c>
      <c r="Q15" s="208">
        <f>SUM('1.  LRAMVA Summary'!L$55:L$56)*(MONTH($E15)-1)/12*$H15</f>
        <v>0</v>
      </c>
      <c r="R15" s="208">
        <f>SUM('1.  LRAMVA Summary'!M$55:M$56)*(MONTH($E15)-1)/12*$H15</f>
        <v>0</v>
      </c>
      <c r="S15" s="208">
        <f>SUM('1.  LRAMVA Summary'!N$55:N$56)*(MONTH($E15)-1)/12*$H15</f>
        <v>0</v>
      </c>
      <c r="T15" s="208">
        <f>SUM('1.  LRAMVA Summary'!O$55:O$56)*(MONTH($E15)-1)/12*$H15</f>
        <v>0</v>
      </c>
      <c r="U15" s="208">
        <f>SUM('1.  LRAMVA Summary'!P$55:P$56)*(MONTH($E15)-1)/12*$H15</f>
        <v>0</v>
      </c>
      <c r="V15" s="208">
        <f>SUM('1.  LRAMVA Summary'!Q$55:Q$56)*(MONTH($E15)-1)/12*$H15</f>
        <v>0</v>
      </c>
      <c r="W15" s="209">
        <f>SUM(I15:V15)</f>
        <v>0</v>
      </c>
    </row>
    <row r="16" spans="1:28" s="9" customFormat="1">
      <c r="B16" s="210" t="s">
        <v>45</v>
      </c>
      <c r="C16" s="210">
        <v>1.47E-2</v>
      </c>
      <c r="D16" s="203"/>
      <c r="E16" s="204">
        <v>40575</v>
      </c>
      <c r="F16" s="205">
        <v>2011</v>
      </c>
      <c r="G16" s="206" t="s">
        <v>65</v>
      </c>
      <c r="H16" s="207">
        <f>C$15/12</f>
        <v>1.225E-3</v>
      </c>
      <c r="I16" s="208">
        <f>SUM('1.  LRAMVA Summary'!D$55:D$56)*(MONTH($E16)-1)/12*$H16</f>
        <v>0</v>
      </c>
      <c r="J16" s="208">
        <f>SUM('1.  LRAMVA Summary'!E$55:E$56)*(MONTH($E16)-1)/12*$H16</f>
        <v>0</v>
      </c>
      <c r="K16" s="208">
        <f>SUM('1.  LRAMVA Summary'!F$55:F$56)*(MONTH($E16)-1)/12*$H16</f>
        <v>0</v>
      </c>
      <c r="L16" s="208">
        <f>SUM('1.  LRAMVA Summary'!G$55:G$56)*(MONTH($E16)-1)/12*$H16</f>
        <v>0</v>
      </c>
      <c r="M16" s="208">
        <f>SUM('1.  LRAMVA Summary'!H$55:H$56)*(MONTH($E16)-1)/12*$H16</f>
        <v>0</v>
      </c>
      <c r="N16" s="208">
        <f>SUM('1.  LRAMVA Summary'!I$55:I$56)*(MONTH($E16)-1)/12*$H16</f>
        <v>0</v>
      </c>
      <c r="O16" s="208">
        <f>SUM('1.  LRAMVA Summary'!J$55:J$56)*(MONTH($E16)-1)/12*$H16</f>
        <v>0</v>
      </c>
      <c r="P16" s="208">
        <f>SUM('1.  LRAMVA Summary'!K$55:K$56)*(MONTH($E16)-1)/12*$H16</f>
        <v>0</v>
      </c>
      <c r="Q16" s="208">
        <f>SUM('1.  LRAMVA Summary'!L$55:L$56)*(MONTH($E16)-1)/12*$H16</f>
        <v>0</v>
      </c>
      <c r="R16" s="208">
        <f>SUM('1.  LRAMVA Summary'!M$55:M$56)*(MONTH($E16)-1)/12*$H16</f>
        <v>0</v>
      </c>
      <c r="S16" s="208">
        <f>SUM('1.  LRAMVA Summary'!N$55:N$56)*(MONTH($E16)-1)/12*$H16</f>
        <v>0</v>
      </c>
      <c r="T16" s="208">
        <f>SUM('1.  LRAMVA Summary'!O$55:O$56)*(MONTH($E16)-1)/12*$H16</f>
        <v>0</v>
      </c>
      <c r="U16" s="208">
        <f>SUM('1.  LRAMVA Summary'!P$55:P$56)*(MONTH($E16)-1)/12*$H16</f>
        <v>0</v>
      </c>
      <c r="V16" s="208">
        <f>SUM('1.  LRAMVA Summary'!Q$55:Q$56)*(MONTH($E16)-1)/12*$H16</f>
        <v>0</v>
      </c>
      <c r="W16" s="209">
        <f t="shared" ref="W16:W25" si="0">SUM(I16:V16)</f>
        <v>0</v>
      </c>
    </row>
    <row r="17" spans="2:23" s="9" customFormat="1">
      <c r="B17" s="210" t="s">
        <v>46</v>
      </c>
      <c r="C17" s="210">
        <v>1.47E-2</v>
      </c>
      <c r="D17" s="203"/>
      <c r="E17" s="204">
        <v>40603</v>
      </c>
      <c r="F17" s="205">
        <v>2011</v>
      </c>
      <c r="G17" s="206" t="s">
        <v>65</v>
      </c>
      <c r="H17" s="207">
        <f>C$15/12</f>
        <v>1.225E-3</v>
      </c>
      <c r="I17" s="208">
        <f>SUM('1.  LRAMVA Summary'!D$55:D$56)*(MONTH($E17)-1)/12*$H17</f>
        <v>0</v>
      </c>
      <c r="J17" s="208">
        <f>SUM('1.  LRAMVA Summary'!E$55:E$56)*(MONTH($E17)-1)/12*$H17</f>
        <v>0</v>
      </c>
      <c r="K17" s="208">
        <f>SUM('1.  LRAMVA Summary'!F$55:F$56)*(MONTH($E17)-1)/12*$H17</f>
        <v>0</v>
      </c>
      <c r="L17" s="208">
        <f>SUM('1.  LRAMVA Summary'!G$55:G$56)*(MONTH($E17)-1)/12*$H17</f>
        <v>0</v>
      </c>
      <c r="M17" s="208">
        <f>SUM('1.  LRAMVA Summary'!H$55:H$56)*(MONTH($E17)-1)/12*$H17</f>
        <v>0</v>
      </c>
      <c r="N17" s="208">
        <f>SUM('1.  LRAMVA Summary'!I$55:I$56)*(MONTH($E17)-1)/12*$H17</f>
        <v>0</v>
      </c>
      <c r="O17" s="208">
        <f>SUM('1.  LRAMVA Summary'!J$55:J$56)*(MONTH($E17)-1)/12*$H17</f>
        <v>0</v>
      </c>
      <c r="P17" s="208">
        <f>SUM('1.  LRAMVA Summary'!K$55:K$56)*(MONTH($E17)-1)/12*$H17</f>
        <v>0</v>
      </c>
      <c r="Q17" s="208">
        <f>SUM('1.  LRAMVA Summary'!L$55:L$56)*(MONTH($E17)-1)/12*$H17</f>
        <v>0</v>
      </c>
      <c r="R17" s="208">
        <f>SUM('1.  LRAMVA Summary'!M$55:M$56)*(MONTH($E17)-1)/12*$H17</f>
        <v>0</v>
      </c>
      <c r="S17" s="208">
        <f>SUM('1.  LRAMVA Summary'!N$55:N$56)*(MONTH($E17)-1)/12*$H17</f>
        <v>0</v>
      </c>
      <c r="T17" s="208">
        <f>SUM('1.  LRAMVA Summary'!O$55:O$56)*(MONTH($E17)-1)/12*$H17</f>
        <v>0</v>
      </c>
      <c r="U17" s="208">
        <f>SUM('1.  LRAMVA Summary'!P$55:P$56)*(MONTH($E17)-1)/12*$H17</f>
        <v>0</v>
      </c>
      <c r="V17" s="208">
        <f>SUM('1.  LRAMVA Summary'!Q$55:Q$56)*(MONTH($E17)-1)/12*$H17</f>
        <v>0</v>
      </c>
      <c r="W17" s="209">
        <f>SUM(I17:V17)</f>
        <v>0</v>
      </c>
    </row>
    <row r="18" spans="2:23" s="9" customFormat="1">
      <c r="B18" s="210" t="s">
        <v>47</v>
      </c>
      <c r="C18" s="210">
        <v>1.47E-2</v>
      </c>
      <c r="D18" s="203"/>
      <c r="E18" s="211">
        <v>40634</v>
      </c>
      <c r="F18" s="205">
        <v>2011</v>
      </c>
      <c r="G18" s="212" t="s">
        <v>66</v>
      </c>
      <c r="H18" s="207">
        <f>C$16/12</f>
        <v>1.225E-3</v>
      </c>
      <c r="I18" s="208">
        <f>SUM('1.  LRAMVA Summary'!D$55:D$56)*(MONTH($E18)-1)/12*$H18</f>
        <v>0</v>
      </c>
      <c r="J18" s="208">
        <f>SUM('1.  LRAMVA Summary'!E$55:E$56)*(MONTH($E18)-1)/12*$H18</f>
        <v>0</v>
      </c>
      <c r="K18" s="208">
        <f>SUM('1.  LRAMVA Summary'!F$55:F$56)*(MONTH($E18)-1)/12*$H18</f>
        <v>0</v>
      </c>
      <c r="L18" s="208">
        <f>SUM('1.  LRAMVA Summary'!G$55:G$56)*(MONTH($E18)-1)/12*$H18</f>
        <v>0</v>
      </c>
      <c r="M18" s="208">
        <f>SUM('1.  LRAMVA Summary'!H$55:H$56)*(MONTH($E18)-1)/12*$H18</f>
        <v>0</v>
      </c>
      <c r="N18" s="208">
        <f>SUM('1.  LRAMVA Summary'!I$55:I$56)*(MONTH($E18)-1)/12*$H18</f>
        <v>0</v>
      </c>
      <c r="O18" s="208">
        <f>SUM('1.  LRAMVA Summary'!J$55:J$56)*(MONTH($E18)-1)/12*$H18</f>
        <v>0</v>
      </c>
      <c r="P18" s="208">
        <f>SUM('1.  LRAMVA Summary'!K$55:K$56)*(MONTH($E18)-1)/12*$H18</f>
        <v>0</v>
      </c>
      <c r="Q18" s="208">
        <f>SUM('1.  LRAMVA Summary'!L$55:L$56)*(MONTH($E18)-1)/12*$H18</f>
        <v>0</v>
      </c>
      <c r="R18" s="208">
        <f>SUM('1.  LRAMVA Summary'!M$55:M$56)*(MONTH($E18)-1)/12*$H18</f>
        <v>0</v>
      </c>
      <c r="S18" s="208">
        <f>SUM('1.  LRAMVA Summary'!N$55:N$56)*(MONTH($E18)-1)/12*$H18</f>
        <v>0</v>
      </c>
      <c r="T18" s="208">
        <f>SUM('1.  LRAMVA Summary'!O$55:O$56)*(MONTH($E18)-1)/12*$H18</f>
        <v>0</v>
      </c>
      <c r="U18" s="208">
        <f>SUM('1.  LRAMVA Summary'!P$55:P$56)*(MONTH($E18)-1)/12*$H18</f>
        <v>0</v>
      </c>
      <c r="V18" s="208">
        <f>SUM('1.  LRAMVA Summary'!Q$55:Q$56)*(MONTH($E18)-1)/12*$H18</f>
        <v>0</v>
      </c>
      <c r="W18" s="209">
        <f>SUM(I18:V18)</f>
        <v>0</v>
      </c>
    </row>
    <row r="19" spans="2:23" s="9" customFormat="1">
      <c r="B19" s="210" t="s">
        <v>48</v>
      </c>
      <c r="C19" s="210">
        <v>1.47E-2</v>
      </c>
      <c r="D19" s="203"/>
      <c r="E19" s="211">
        <v>40664</v>
      </c>
      <c r="F19" s="205">
        <v>2011</v>
      </c>
      <c r="G19" s="212" t="s">
        <v>66</v>
      </c>
      <c r="H19" s="207">
        <f>C$16/12</f>
        <v>1.225E-3</v>
      </c>
      <c r="I19" s="208">
        <f>SUM('1.  LRAMVA Summary'!D$55:D$56)*(MONTH($E19)-1)/12*$H19</f>
        <v>0</v>
      </c>
      <c r="J19" s="208">
        <f>SUM('1.  LRAMVA Summary'!E$55:E$56)*(MONTH($E19)-1)/12*$H19</f>
        <v>0</v>
      </c>
      <c r="K19" s="208">
        <f>SUM('1.  LRAMVA Summary'!F$55:F$56)*(MONTH($E19)-1)/12*$H19</f>
        <v>0</v>
      </c>
      <c r="L19" s="208">
        <f>SUM('1.  LRAMVA Summary'!G$55:G$56)*(MONTH($E19)-1)/12*$H19</f>
        <v>0</v>
      </c>
      <c r="M19" s="208">
        <f>SUM('1.  LRAMVA Summary'!H$55:H$56)*(MONTH($E19)-1)/12*$H19</f>
        <v>0</v>
      </c>
      <c r="N19" s="208">
        <f>SUM('1.  LRAMVA Summary'!I$55:I$56)*(MONTH($E19)-1)/12*$H19</f>
        <v>0</v>
      </c>
      <c r="O19" s="208">
        <f>SUM('1.  LRAMVA Summary'!J$55:J$56)*(MONTH($E19)-1)/12*$H19</f>
        <v>0</v>
      </c>
      <c r="P19" s="208">
        <f>SUM('1.  LRAMVA Summary'!K$55:K$56)*(MONTH($E19)-1)/12*$H19</f>
        <v>0</v>
      </c>
      <c r="Q19" s="208">
        <f>SUM('1.  LRAMVA Summary'!L$55:L$56)*(MONTH($E19)-1)/12*$H19</f>
        <v>0</v>
      </c>
      <c r="R19" s="208">
        <f>SUM('1.  LRAMVA Summary'!M$55:M$56)*(MONTH($E19)-1)/12*$H19</f>
        <v>0</v>
      </c>
      <c r="S19" s="208">
        <f>SUM('1.  LRAMVA Summary'!N$55:N$56)*(MONTH($E19)-1)/12*$H19</f>
        <v>0</v>
      </c>
      <c r="T19" s="208">
        <f>SUM('1.  LRAMVA Summary'!O$55:O$56)*(MONTH($E19)-1)/12*$H19</f>
        <v>0</v>
      </c>
      <c r="U19" s="208">
        <f>SUM('1.  LRAMVA Summary'!P$55:P$56)*(MONTH($E19)-1)/12*$H19</f>
        <v>0</v>
      </c>
      <c r="V19" s="208">
        <f>SUM('1.  LRAMVA Summary'!Q$55:Q$56)*(MONTH($E19)-1)/12*$H19</f>
        <v>0</v>
      </c>
      <c r="W19" s="209">
        <f t="shared" si="0"/>
        <v>0</v>
      </c>
    </row>
    <row r="20" spans="2:23" s="9" customFormat="1">
      <c r="B20" s="210" t="s">
        <v>49</v>
      </c>
      <c r="C20" s="210">
        <v>1.47E-2</v>
      </c>
      <c r="D20" s="203"/>
      <c r="E20" s="211">
        <v>40695</v>
      </c>
      <c r="F20" s="205">
        <v>2011</v>
      </c>
      <c r="G20" s="212" t="s">
        <v>66</v>
      </c>
      <c r="H20" s="207">
        <f>C$16/12</f>
        <v>1.225E-3</v>
      </c>
      <c r="I20" s="208">
        <f>SUM('1.  LRAMVA Summary'!D$55:D$56)*(MONTH($E20)-1)/12*$H20</f>
        <v>0</v>
      </c>
      <c r="J20" s="208">
        <f>SUM('1.  LRAMVA Summary'!E$55:E$56)*(MONTH($E20)-1)/12*$H20</f>
        <v>0</v>
      </c>
      <c r="K20" s="208">
        <f>SUM('1.  LRAMVA Summary'!F$55:F$56)*(MONTH($E20)-1)/12*$H20</f>
        <v>0</v>
      </c>
      <c r="L20" s="208">
        <f>SUM('1.  LRAMVA Summary'!G$55:G$56)*(MONTH($E20)-1)/12*$H20</f>
        <v>0</v>
      </c>
      <c r="M20" s="208">
        <f>SUM('1.  LRAMVA Summary'!H$55:H$56)*(MONTH($E20)-1)/12*$H20</f>
        <v>0</v>
      </c>
      <c r="N20" s="208">
        <f>SUM('1.  LRAMVA Summary'!I$55:I$56)*(MONTH($E20)-1)/12*$H20</f>
        <v>0</v>
      </c>
      <c r="O20" s="208">
        <f>SUM('1.  LRAMVA Summary'!J$55:J$56)*(MONTH($E20)-1)/12*$H20</f>
        <v>0</v>
      </c>
      <c r="P20" s="208">
        <f>SUM('1.  LRAMVA Summary'!K$55:K$56)*(MONTH($E20)-1)/12*$H20</f>
        <v>0</v>
      </c>
      <c r="Q20" s="208">
        <f>SUM('1.  LRAMVA Summary'!L$55:L$56)*(MONTH($E20)-1)/12*$H20</f>
        <v>0</v>
      </c>
      <c r="R20" s="208">
        <f>SUM('1.  LRAMVA Summary'!M$55:M$56)*(MONTH($E20)-1)/12*$H20</f>
        <v>0</v>
      </c>
      <c r="S20" s="208">
        <f>SUM('1.  LRAMVA Summary'!N$55:N$56)*(MONTH($E20)-1)/12*$H20</f>
        <v>0</v>
      </c>
      <c r="T20" s="208">
        <f>SUM('1.  LRAMVA Summary'!O$55:O$56)*(MONTH($E20)-1)/12*$H20</f>
        <v>0</v>
      </c>
      <c r="U20" s="208">
        <f>SUM('1.  LRAMVA Summary'!P$55:P$56)*(MONTH($E20)-1)/12*$H20</f>
        <v>0</v>
      </c>
      <c r="V20" s="208">
        <f>SUM('1.  LRAMVA Summary'!Q$55:Q$56)*(MONTH($E20)-1)/12*$H20</f>
        <v>0</v>
      </c>
      <c r="W20" s="209">
        <f t="shared" si="0"/>
        <v>0</v>
      </c>
    </row>
    <row r="21" spans="2:23" s="9" customFormat="1">
      <c r="B21" s="210" t="s">
        <v>50</v>
      </c>
      <c r="C21" s="210">
        <v>1.47E-2</v>
      </c>
      <c r="D21" s="203"/>
      <c r="E21" s="211">
        <v>40725</v>
      </c>
      <c r="F21" s="205">
        <v>2011</v>
      </c>
      <c r="G21" s="212" t="s">
        <v>68</v>
      </c>
      <c r="H21" s="207">
        <f>C$17/12</f>
        <v>1.225E-3</v>
      </c>
      <c r="I21" s="208">
        <f>SUM('1.  LRAMVA Summary'!D$55:D$56)*(MONTH($E21)-1)/12*$H21</f>
        <v>0</v>
      </c>
      <c r="J21" s="208">
        <f>SUM('1.  LRAMVA Summary'!E$55:E$56)*(MONTH($E21)-1)/12*$H21</f>
        <v>0</v>
      </c>
      <c r="K21" s="208">
        <f>SUM('1.  LRAMVA Summary'!F$55:F$56)*(MONTH($E21)-1)/12*$H21</f>
        <v>0</v>
      </c>
      <c r="L21" s="208">
        <f>SUM('1.  LRAMVA Summary'!G$55:G$56)*(MONTH($E21)-1)/12*$H21</f>
        <v>0</v>
      </c>
      <c r="M21" s="208">
        <f>SUM('1.  LRAMVA Summary'!H$55:H$56)*(MONTH($E21)-1)/12*$H21</f>
        <v>0</v>
      </c>
      <c r="N21" s="208">
        <f>SUM('1.  LRAMVA Summary'!I$55:I$56)*(MONTH($E21)-1)/12*$H21</f>
        <v>0</v>
      </c>
      <c r="O21" s="208">
        <f>SUM('1.  LRAMVA Summary'!J$55:J$56)*(MONTH($E21)-1)/12*$H21</f>
        <v>0</v>
      </c>
      <c r="P21" s="208">
        <f>SUM('1.  LRAMVA Summary'!K$55:K$56)*(MONTH($E21)-1)/12*$H21</f>
        <v>0</v>
      </c>
      <c r="Q21" s="208">
        <f>SUM('1.  LRAMVA Summary'!L$55:L$56)*(MONTH($E21)-1)/12*$H21</f>
        <v>0</v>
      </c>
      <c r="R21" s="208">
        <f>SUM('1.  LRAMVA Summary'!M$55:M$56)*(MONTH($E21)-1)/12*$H21</f>
        <v>0</v>
      </c>
      <c r="S21" s="208">
        <f>SUM('1.  LRAMVA Summary'!N$55:N$56)*(MONTH($E21)-1)/12*$H21</f>
        <v>0</v>
      </c>
      <c r="T21" s="208">
        <f>SUM('1.  LRAMVA Summary'!O$55:O$56)*(MONTH($E21)-1)/12*$H21</f>
        <v>0</v>
      </c>
      <c r="U21" s="208">
        <f>SUM('1.  LRAMVA Summary'!P$55:P$56)*(MONTH($E21)-1)/12*$H21</f>
        <v>0</v>
      </c>
      <c r="V21" s="208">
        <f>SUM('1.  LRAMVA Summary'!Q$55:Q$56)*(MONTH($E21)-1)/12*$H21</f>
        <v>0</v>
      </c>
      <c r="W21" s="209">
        <f t="shared" si="0"/>
        <v>0</v>
      </c>
    </row>
    <row r="22" spans="2:23" s="9" customFormat="1">
      <c r="B22" s="210" t="s">
        <v>51</v>
      </c>
      <c r="C22" s="210">
        <v>1.47E-2</v>
      </c>
      <c r="D22" s="203"/>
      <c r="E22" s="211">
        <v>40756</v>
      </c>
      <c r="F22" s="205">
        <v>2011</v>
      </c>
      <c r="G22" s="212" t="s">
        <v>68</v>
      </c>
      <c r="H22" s="207">
        <f>C$17/12</f>
        <v>1.225E-3</v>
      </c>
      <c r="I22" s="208">
        <f>SUM('1.  LRAMVA Summary'!D$55:D$56)*(MONTH($E22)-1)/12*$H22</f>
        <v>0</v>
      </c>
      <c r="J22" s="208">
        <f>SUM('1.  LRAMVA Summary'!E$55:E$56)*(MONTH($E22)-1)/12*$H22</f>
        <v>0</v>
      </c>
      <c r="K22" s="208">
        <f>SUM('1.  LRAMVA Summary'!F$55:F$56)*(MONTH($E22)-1)/12*$H22</f>
        <v>0</v>
      </c>
      <c r="L22" s="208">
        <f>SUM('1.  LRAMVA Summary'!G$55:G$56)*(MONTH($E22)-1)/12*$H22</f>
        <v>0</v>
      </c>
      <c r="M22" s="208">
        <f>SUM('1.  LRAMVA Summary'!H$55:H$56)*(MONTH($E22)-1)/12*$H22</f>
        <v>0</v>
      </c>
      <c r="N22" s="208">
        <f>SUM('1.  LRAMVA Summary'!I$55:I$56)*(MONTH($E22)-1)/12*$H22</f>
        <v>0</v>
      </c>
      <c r="O22" s="208">
        <f>SUM('1.  LRAMVA Summary'!J$55:J$56)*(MONTH($E22)-1)/12*$H22</f>
        <v>0</v>
      </c>
      <c r="P22" s="208">
        <f>SUM('1.  LRAMVA Summary'!K$55:K$56)*(MONTH($E22)-1)/12*$H22</f>
        <v>0</v>
      </c>
      <c r="Q22" s="208">
        <f>SUM('1.  LRAMVA Summary'!L$55:L$56)*(MONTH($E22)-1)/12*$H22</f>
        <v>0</v>
      </c>
      <c r="R22" s="208">
        <f>SUM('1.  LRAMVA Summary'!M$55:M$56)*(MONTH($E22)-1)/12*$H22</f>
        <v>0</v>
      </c>
      <c r="S22" s="208">
        <f>SUM('1.  LRAMVA Summary'!N$55:N$56)*(MONTH($E22)-1)/12*$H22</f>
        <v>0</v>
      </c>
      <c r="T22" s="208">
        <f>SUM('1.  LRAMVA Summary'!O$55:O$56)*(MONTH($E22)-1)/12*$H22</f>
        <v>0</v>
      </c>
      <c r="U22" s="208">
        <f>SUM('1.  LRAMVA Summary'!P$55:P$56)*(MONTH($E22)-1)/12*$H22</f>
        <v>0</v>
      </c>
      <c r="V22" s="208">
        <f>SUM('1.  LRAMVA Summary'!Q$55:Q$56)*(MONTH($E22)-1)/12*$H22</f>
        <v>0</v>
      </c>
      <c r="W22" s="209">
        <f t="shared" si="0"/>
        <v>0</v>
      </c>
    </row>
    <row r="23" spans="2:23" s="9" customFormat="1">
      <c r="B23" s="210" t="s">
        <v>52</v>
      </c>
      <c r="C23" s="210">
        <v>1.47E-2</v>
      </c>
      <c r="D23" s="203"/>
      <c r="E23" s="211">
        <v>40787</v>
      </c>
      <c r="F23" s="205">
        <v>2011</v>
      </c>
      <c r="G23" s="212" t="s">
        <v>68</v>
      </c>
      <c r="H23" s="207">
        <f>C$17/12</f>
        <v>1.225E-3</v>
      </c>
      <c r="I23" s="208">
        <f>SUM('1.  LRAMVA Summary'!D$55:D$56)*(MONTH($E23)-1)/12*$H23</f>
        <v>0</v>
      </c>
      <c r="J23" s="208">
        <f>SUM('1.  LRAMVA Summary'!E$55:E$56)*(MONTH($E23)-1)/12*$H23</f>
        <v>0</v>
      </c>
      <c r="K23" s="208">
        <f>SUM('1.  LRAMVA Summary'!F$55:F$56)*(MONTH($E23)-1)/12*$H23</f>
        <v>0</v>
      </c>
      <c r="L23" s="208">
        <f>SUM('1.  LRAMVA Summary'!G$55:G$56)*(MONTH($E23)-1)/12*$H23</f>
        <v>0</v>
      </c>
      <c r="M23" s="208">
        <f>SUM('1.  LRAMVA Summary'!H$55:H$56)*(MONTH($E23)-1)/12*$H23</f>
        <v>0</v>
      </c>
      <c r="N23" s="208">
        <f>SUM('1.  LRAMVA Summary'!I$55:I$56)*(MONTH($E23)-1)/12*$H23</f>
        <v>0</v>
      </c>
      <c r="O23" s="208">
        <f>SUM('1.  LRAMVA Summary'!J$55:J$56)*(MONTH($E23)-1)/12*$H23</f>
        <v>0</v>
      </c>
      <c r="P23" s="208">
        <f>SUM('1.  LRAMVA Summary'!K$55:K$56)*(MONTH($E23)-1)/12*$H23</f>
        <v>0</v>
      </c>
      <c r="Q23" s="208">
        <f>SUM('1.  LRAMVA Summary'!L$55:L$56)*(MONTH($E23)-1)/12*$H23</f>
        <v>0</v>
      </c>
      <c r="R23" s="208">
        <f>SUM('1.  LRAMVA Summary'!M$55:M$56)*(MONTH($E23)-1)/12*$H23</f>
        <v>0</v>
      </c>
      <c r="S23" s="208">
        <f>SUM('1.  LRAMVA Summary'!N$55:N$56)*(MONTH($E23)-1)/12*$H23</f>
        <v>0</v>
      </c>
      <c r="T23" s="208">
        <f>SUM('1.  LRAMVA Summary'!O$55:O$56)*(MONTH($E23)-1)/12*$H23</f>
        <v>0</v>
      </c>
      <c r="U23" s="208">
        <f>SUM('1.  LRAMVA Summary'!P$55:P$56)*(MONTH($E23)-1)/12*$H23</f>
        <v>0</v>
      </c>
      <c r="V23" s="208">
        <f>SUM('1.  LRAMVA Summary'!Q$55:Q$56)*(MONTH($E23)-1)/12*$H23</f>
        <v>0</v>
      </c>
      <c r="W23" s="209">
        <f t="shared" si="0"/>
        <v>0</v>
      </c>
    </row>
    <row r="24" spans="2:23" s="9" customFormat="1">
      <c r="B24" s="210" t="s">
        <v>53</v>
      </c>
      <c r="C24" s="210">
        <v>1.47E-2</v>
      </c>
      <c r="D24" s="203"/>
      <c r="E24" s="211">
        <v>40817</v>
      </c>
      <c r="F24" s="205">
        <v>2011</v>
      </c>
      <c r="G24" s="212" t="s">
        <v>69</v>
      </c>
      <c r="H24" s="207">
        <f>C$18/12</f>
        <v>1.225E-3</v>
      </c>
      <c r="I24" s="208">
        <f>SUM('1.  LRAMVA Summary'!D$55:D$56)*(MONTH($E24)-1)/12*$H24</f>
        <v>0</v>
      </c>
      <c r="J24" s="208">
        <f>SUM('1.  LRAMVA Summary'!E$55:E$56)*(MONTH($E24)-1)/12*$H24</f>
        <v>0</v>
      </c>
      <c r="K24" s="208">
        <f>SUM('1.  LRAMVA Summary'!F$55:F$56)*(MONTH($E24)-1)/12*$H24</f>
        <v>0</v>
      </c>
      <c r="L24" s="208">
        <f>SUM('1.  LRAMVA Summary'!G$55:G$56)*(MONTH($E24)-1)/12*$H24</f>
        <v>0</v>
      </c>
      <c r="M24" s="208">
        <f>SUM('1.  LRAMVA Summary'!H$55:H$56)*(MONTH($E24)-1)/12*$H24</f>
        <v>0</v>
      </c>
      <c r="N24" s="208">
        <f>SUM('1.  LRAMVA Summary'!I$55:I$56)*(MONTH($E24)-1)/12*$H24</f>
        <v>0</v>
      </c>
      <c r="O24" s="208">
        <f>SUM('1.  LRAMVA Summary'!J$55:J$56)*(MONTH($E24)-1)/12*$H24</f>
        <v>0</v>
      </c>
      <c r="P24" s="208">
        <f>SUM('1.  LRAMVA Summary'!K$55:K$56)*(MONTH($E24)-1)/12*$H24</f>
        <v>0</v>
      </c>
      <c r="Q24" s="208">
        <f>SUM('1.  LRAMVA Summary'!L$55:L$56)*(MONTH($E24)-1)/12*$H24</f>
        <v>0</v>
      </c>
      <c r="R24" s="208">
        <f>SUM('1.  LRAMVA Summary'!M$55:M$56)*(MONTH($E24)-1)/12*$H24</f>
        <v>0</v>
      </c>
      <c r="S24" s="208">
        <f>SUM('1.  LRAMVA Summary'!N$55:N$56)*(MONTH($E24)-1)/12*$H24</f>
        <v>0</v>
      </c>
      <c r="T24" s="208">
        <f>SUM('1.  LRAMVA Summary'!O$55:O$56)*(MONTH($E24)-1)/12*$H24</f>
        <v>0</v>
      </c>
      <c r="U24" s="208">
        <f>SUM('1.  LRAMVA Summary'!P$55:P$56)*(MONTH($E24)-1)/12*$H24</f>
        <v>0</v>
      </c>
      <c r="V24" s="208">
        <f>SUM('1.  LRAMVA Summary'!Q$55:Q$56)*(MONTH($E24)-1)/12*$H24</f>
        <v>0</v>
      </c>
      <c r="W24" s="209">
        <f t="shared" si="0"/>
        <v>0</v>
      </c>
    </row>
    <row r="25" spans="2:23" s="9" customFormat="1">
      <c r="B25" s="210" t="s">
        <v>54</v>
      </c>
      <c r="C25" s="210">
        <v>1.47E-2</v>
      </c>
      <c r="D25" s="203"/>
      <c r="E25" s="211">
        <v>40848</v>
      </c>
      <c r="F25" s="205">
        <v>2011</v>
      </c>
      <c r="G25" s="212" t="s">
        <v>69</v>
      </c>
      <c r="H25" s="207">
        <f>C$18/12</f>
        <v>1.225E-3</v>
      </c>
      <c r="I25" s="208">
        <f>SUM('1.  LRAMVA Summary'!D$55:D$56)*(MONTH($E25)-1)/12*$H25</f>
        <v>0</v>
      </c>
      <c r="J25" s="208">
        <f>SUM('1.  LRAMVA Summary'!E$55:E$56)*(MONTH($E25)-1)/12*$H25</f>
        <v>0</v>
      </c>
      <c r="K25" s="208">
        <f>SUM('1.  LRAMVA Summary'!F$55:F$56)*(MONTH($E25)-1)/12*$H25</f>
        <v>0</v>
      </c>
      <c r="L25" s="208">
        <f>SUM('1.  LRAMVA Summary'!G$55:G$56)*(MONTH($E25)-1)/12*$H25</f>
        <v>0</v>
      </c>
      <c r="M25" s="208">
        <f>SUM('1.  LRAMVA Summary'!H$55:H$56)*(MONTH($E25)-1)/12*$H25</f>
        <v>0</v>
      </c>
      <c r="N25" s="208">
        <f>SUM('1.  LRAMVA Summary'!I$55:I$56)*(MONTH($E25)-1)/12*$H25</f>
        <v>0</v>
      </c>
      <c r="O25" s="208">
        <f>SUM('1.  LRAMVA Summary'!J$55:J$56)*(MONTH($E25)-1)/12*$H25</f>
        <v>0</v>
      </c>
      <c r="P25" s="208">
        <f>SUM('1.  LRAMVA Summary'!K$55:K$56)*(MONTH($E25)-1)/12*$H25</f>
        <v>0</v>
      </c>
      <c r="Q25" s="208">
        <f>SUM('1.  LRAMVA Summary'!L$55:L$56)*(MONTH($E25)-1)/12*$H25</f>
        <v>0</v>
      </c>
      <c r="R25" s="208">
        <f>SUM('1.  LRAMVA Summary'!M$55:M$56)*(MONTH($E25)-1)/12*$H25</f>
        <v>0</v>
      </c>
      <c r="S25" s="208">
        <f>SUM('1.  LRAMVA Summary'!N$55:N$56)*(MONTH($E25)-1)/12*$H25</f>
        <v>0</v>
      </c>
      <c r="T25" s="208">
        <f>SUM('1.  LRAMVA Summary'!O$55:O$56)*(MONTH($E25)-1)/12*$H25</f>
        <v>0</v>
      </c>
      <c r="U25" s="208">
        <f>SUM('1.  LRAMVA Summary'!P$55:P$56)*(MONTH($E25)-1)/12*$H25</f>
        <v>0</v>
      </c>
      <c r="V25" s="208">
        <f>SUM('1.  LRAMVA Summary'!Q$55:Q$56)*(MONTH($E25)-1)/12*$H25</f>
        <v>0</v>
      </c>
      <c r="W25" s="209">
        <f t="shared" si="0"/>
        <v>0</v>
      </c>
    </row>
    <row r="26" spans="2:23" s="9" customFormat="1">
      <c r="B26" s="210" t="s">
        <v>55</v>
      </c>
      <c r="C26" s="210">
        <v>1.47E-2</v>
      </c>
      <c r="D26" s="203"/>
      <c r="E26" s="211">
        <v>40878</v>
      </c>
      <c r="F26" s="205">
        <v>2011</v>
      </c>
      <c r="G26" s="212" t="s">
        <v>69</v>
      </c>
      <c r="H26" s="207">
        <f>C$18/12</f>
        <v>1.225E-3</v>
      </c>
      <c r="I26" s="208">
        <f>SUM('1.  LRAMVA Summary'!D$55:D$56)*(MONTH($E26)-1)/12*$H26</f>
        <v>0</v>
      </c>
      <c r="J26" s="208">
        <f>SUM('1.  LRAMVA Summary'!E$55:E$56)*(MONTH($E26)-1)/12*$H26</f>
        <v>0</v>
      </c>
      <c r="K26" s="208">
        <f>SUM('1.  LRAMVA Summary'!F$55:F$56)*(MONTH($E26)-1)/12*$H26</f>
        <v>0</v>
      </c>
      <c r="L26" s="208">
        <f>SUM('1.  LRAMVA Summary'!G$55:G$56)*(MONTH($E26)-1)/12*$H26</f>
        <v>0</v>
      </c>
      <c r="M26" s="208">
        <f>SUM('1.  LRAMVA Summary'!H$55:H$56)*(MONTH($E26)-1)/12*$H26</f>
        <v>0</v>
      </c>
      <c r="N26" s="208">
        <f>SUM('1.  LRAMVA Summary'!I$55:I$56)*(MONTH($E26)-1)/12*$H26</f>
        <v>0</v>
      </c>
      <c r="O26" s="208">
        <f>SUM('1.  LRAMVA Summary'!J$55:J$56)*(MONTH($E26)-1)/12*$H26</f>
        <v>0</v>
      </c>
      <c r="P26" s="208">
        <f>SUM('1.  LRAMVA Summary'!K$55:K$56)*(MONTH($E26)-1)/12*$H26</f>
        <v>0</v>
      </c>
      <c r="Q26" s="208">
        <f>SUM('1.  LRAMVA Summary'!L$55:L$56)*(MONTH($E26)-1)/12*$H26</f>
        <v>0</v>
      </c>
      <c r="R26" s="208">
        <f>SUM('1.  LRAMVA Summary'!M$55:M$56)*(MONTH($E26)-1)/12*$H26</f>
        <v>0</v>
      </c>
      <c r="S26" s="208">
        <f>SUM('1.  LRAMVA Summary'!N$55:N$56)*(MONTH($E26)-1)/12*$H26</f>
        <v>0</v>
      </c>
      <c r="T26" s="208">
        <f>SUM('1.  LRAMVA Summary'!O$55:O$56)*(MONTH($E26)-1)/12*$H26</f>
        <v>0</v>
      </c>
      <c r="U26" s="208">
        <f>SUM('1.  LRAMVA Summary'!P$55:P$56)*(MONTH($E26)-1)/12*$H26</f>
        <v>0</v>
      </c>
      <c r="V26" s="208">
        <f>SUM('1.  LRAMVA Summary'!Q$55:Q$56)*(MONTH($E26)-1)/12*$H26</f>
        <v>0</v>
      </c>
      <c r="W26" s="209">
        <f>SUM(I26:V26)</f>
        <v>0</v>
      </c>
    </row>
    <row r="27" spans="2:23" s="9" customFormat="1" ht="15" thickBot="1">
      <c r="B27" s="210" t="s">
        <v>56</v>
      </c>
      <c r="C27" s="210">
        <v>1.47E-2</v>
      </c>
      <c r="D27" s="203"/>
      <c r="E27" s="213" t="s">
        <v>457</v>
      </c>
      <c r="F27" s="213"/>
      <c r="G27" s="214"/>
      <c r="H27" s="215"/>
      <c r="I27" s="216">
        <f>SUM(I15:I26)</f>
        <v>0</v>
      </c>
      <c r="J27" s="216">
        <f t="shared" ref="J27:O27" si="1">SUM(J15:J26)</f>
        <v>0</v>
      </c>
      <c r="K27" s="216">
        <f t="shared" si="1"/>
        <v>0</v>
      </c>
      <c r="L27" s="216">
        <f t="shared" si="1"/>
        <v>0</v>
      </c>
      <c r="M27" s="216">
        <f t="shared" si="1"/>
        <v>0</v>
      </c>
      <c r="N27" s="216">
        <f t="shared" si="1"/>
        <v>0</v>
      </c>
      <c r="O27" s="216">
        <f t="shared" si="1"/>
        <v>0</v>
      </c>
      <c r="P27" s="216">
        <f t="shared" ref="P27:V27" si="2">SUM(P15:P26)</f>
        <v>0</v>
      </c>
      <c r="Q27" s="216">
        <f t="shared" si="2"/>
        <v>0</v>
      </c>
      <c r="R27" s="216">
        <f t="shared" si="2"/>
        <v>0</v>
      </c>
      <c r="S27" s="216">
        <f t="shared" si="2"/>
        <v>0</v>
      </c>
      <c r="T27" s="216">
        <f t="shared" si="2"/>
        <v>0</v>
      </c>
      <c r="U27" s="216">
        <f t="shared" si="2"/>
        <v>0</v>
      </c>
      <c r="V27" s="216">
        <f t="shared" si="2"/>
        <v>0</v>
      </c>
      <c r="W27" s="216">
        <f>SUM(W15:W26)</f>
        <v>0</v>
      </c>
    </row>
    <row r="28" spans="2:23" s="9" customFormat="1" ht="15" thickTop="1">
      <c r="B28" s="210" t="s">
        <v>57</v>
      </c>
      <c r="C28" s="210">
        <v>1.47E-2</v>
      </c>
      <c r="D28" s="203"/>
      <c r="E28" s="217" t="s">
        <v>67</v>
      </c>
      <c r="F28" s="217"/>
      <c r="G28" s="218"/>
      <c r="H28" s="219"/>
      <c r="I28" s="220"/>
      <c r="J28" s="220"/>
      <c r="K28" s="220"/>
      <c r="L28" s="220"/>
      <c r="M28" s="220"/>
      <c r="N28" s="220"/>
      <c r="O28" s="220"/>
      <c r="P28" s="220"/>
      <c r="Q28" s="220"/>
      <c r="R28" s="220"/>
      <c r="S28" s="220"/>
      <c r="T28" s="220"/>
      <c r="U28" s="220"/>
      <c r="V28" s="220"/>
      <c r="W28" s="221"/>
    </row>
    <row r="29" spans="2:23" s="9" customFormat="1">
      <c r="B29" s="210" t="s">
        <v>58</v>
      </c>
      <c r="C29" s="210">
        <v>1.47E-2</v>
      </c>
      <c r="D29" s="203"/>
      <c r="E29" s="222" t="s">
        <v>423</v>
      </c>
      <c r="F29" s="222"/>
      <c r="G29" s="223"/>
      <c r="H29" s="224"/>
      <c r="I29" s="225">
        <f>I27+I28</f>
        <v>0</v>
      </c>
      <c r="J29" s="225">
        <f t="shared" ref="J29:M29" si="3">J27+J28</f>
        <v>0</v>
      </c>
      <c r="K29" s="225">
        <f t="shared" si="3"/>
        <v>0</v>
      </c>
      <c r="L29" s="225">
        <f t="shared" si="3"/>
        <v>0</v>
      </c>
      <c r="M29" s="225">
        <f t="shared" si="3"/>
        <v>0</v>
      </c>
      <c r="N29" s="225">
        <f>N27+N28</f>
        <v>0</v>
      </c>
      <c r="O29" s="225">
        <f>O27+O28</f>
        <v>0</v>
      </c>
      <c r="P29" s="225">
        <f t="shared" ref="P29:V29" si="4">P27+P28</f>
        <v>0</v>
      </c>
      <c r="Q29" s="225">
        <f t="shared" si="4"/>
        <v>0</v>
      </c>
      <c r="R29" s="225">
        <f t="shared" si="4"/>
        <v>0</v>
      </c>
      <c r="S29" s="225">
        <f t="shared" si="4"/>
        <v>0</v>
      </c>
      <c r="T29" s="225">
        <f t="shared" si="4"/>
        <v>0</v>
      </c>
      <c r="U29" s="225">
        <f t="shared" si="4"/>
        <v>0</v>
      </c>
      <c r="V29" s="225">
        <f t="shared" si="4"/>
        <v>0</v>
      </c>
      <c r="W29" s="225">
        <f>W27+W28</f>
        <v>0</v>
      </c>
    </row>
    <row r="30" spans="2:23" s="9" customFormat="1">
      <c r="B30" s="210" t="s">
        <v>59</v>
      </c>
      <c r="C30" s="210">
        <v>1.47E-2</v>
      </c>
      <c r="D30" s="203"/>
      <c r="E30" s="211">
        <v>40909</v>
      </c>
      <c r="F30" s="211" t="s">
        <v>178</v>
      </c>
      <c r="G30" s="212" t="s">
        <v>65</v>
      </c>
      <c r="H30" s="226">
        <f>C$19/12</f>
        <v>1.225E-3</v>
      </c>
      <c r="I30" s="227">
        <f>(SUM('1.  LRAMVA Summary'!D$55:D$57)+SUM('1.  LRAMVA Summary'!D$58:D$59)*(MONTH($E30)-1)/12)*$H30</f>
        <v>0</v>
      </c>
      <c r="J30" s="227">
        <f>(SUM('1.  LRAMVA Summary'!E$55:E$57)+SUM('1.  LRAMVA Summary'!E$58:E$59)*(MONTH($E30)-1)/12)*$H30</f>
        <v>0</v>
      </c>
      <c r="K30" s="227">
        <f>(SUM('1.  LRAMVA Summary'!F$55:F$57)+SUM('1.  LRAMVA Summary'!F$58:F$59)*(MONTH($E30)-1)/12)*$H30</f>
        <v>0</v>
      </c>
      <c r="L30" s="227">
        <f>(SUM('1.  LRAMVA Summary'!G$55:G$57)+SUM('1.  LRAMVA Summary'!G$58:G$59)*(MONTH($E30)-1)/12)*$H30</f>
        <v>0</v>
      </c>
      <c r="M30" s="227">
        <f>(SUM('1.  LRAMVA Summary'!H$55:H$57)+SUM('1.  LRAMVA Summary'!H$58:H$59)*(MONTH($E30)-1)/12)*$H30</f>
        <v>0</v>
      </c>
      <c r="N30" s="227">
        <f>(SUM('1.  LRAMVA Summary'!I$55:I$57)+SUM('1.  LRAMVA Summary'!I$58:I$59)*(MONTH($E30)-1)/12)*$H30</f>
        <v>0</v>
      </c>
      <c r="O30" s="227">
        <f>(SUM('1.  LRAMVA Summary'!J$55:J$57)+SUM('1.  LRAMVA Summary'!J$58:J$59)*(MONTH($E30)-1)/12)*$H30</f>
        <v>0</v>
      </c>
      <c r="P30" s="227">
        <f>(SUM('1.  LRAMVA Summary'!K$55:K$57)+SUM('1.  LRAMVA Summary'!K$58:K$59)*(MONTH($E30)-1)/12)*$H30</f>
        <v>0</v>
      </c>
      <c r="Q30" s="227">
        <f>(SUM('1.  LRAMVA Summary'!L$55:L$57)+SUM('1.  LRAMVA Summary'!L$58:L$59)*(MONTH($E30)-1)/12)*$H30</f>
        <v>0</v>
      </c>
      <c r="R30" s="227">
        <f>(SUM('1.  LRAMVA Summary'!M$55:M$57)+SUM('1.  LRAMVA Summary'!M$58:M$59)*(MONTH($E30)-1)/12)*$H30</f>
        <v>0</v>
      </c>
      <c r="S30" s="227">
        <f>(SUM('1.  LRAMVA Summary'!N$55:N$57)+SUM('1.  LRAMVA Summary'!N$58:N$59)*(MONTH($E30)-1)/12)*$H30</f>
        <v>0</v>
      </c>
      <c r="T30" s="227">
        <f>(SUM('1.  LRAMVA Summary'!O$55:O$57)+SUM('1.  LRAMVA Summary'!O$58:O$59)*(MONTH($E30)-1)/12)*$H30</f>
        <v>0</v>
      </c>
      <c r="U30" s="227">
        <f>(SUM('1.  LRAMVA Summary'!P$55:P$57)+SUM('1.  LRAMVA Summary'!P$58:P$59)*(MONTH($E30)-1)/12)*$H30</f>
        <v>0</v>
      </c>
      <c r="V30" s="227">
        <f>(SUM('1.  LRAMVA Summary'!Q$55:Q$57)+SUM('1.  LRAMVA Summary'!Q$58:Q$59)*(MONTH($E30)-1)/12)*$H30</f>
        <v>0</v>
      </c>
      <c r="W30" s="228">
        <f>SUM(I30:V30)</f>
        <v>0</v>
      </c>
    </row>
    <row r="31" spans="2:23" s="9" customFormat="1">
      <c r="B31" s="210" t="s">
        <v>60</v>
      </c>
      <c r="C31" s="210">
        <v>1.47E-2</v>
      </c>
      <c r="D31" s="203"/>
      <c r="E31" s="211">
        <v>40940</v>
      </c>
      <c r="F31" s="211" t="s">
        <v>178</v>
      </c>
      <c r="G31" s="212" t="s">
        <v>65</v>
      </c>
      <c r="H31" s="226">
        <f>C$19/12</f>
        <v>1.225E-3</v>
      </c>
      <c r="I31" s="227">
        <f>(SUM('1.  LRAMVA Summary'!D$55:D$57)+SUM('1.  LRAMVA Summary'!D$58:D$59)*(MONTH($E31)-1)/12)*$H31</f>
        <v>0</v>
      </c>
      <c r="J31" s="227">
        <f>(SUM('1.  LRAMVA Summary'!E$55:E$57)+SUM('1.  LRAMVA Summary'!E$58:E$59)*(MONTH($E31)-1)/12)*$H31</f>
        <v>0</v>
      </c>
      <c r="K31" s="227">
        <f>(SUM('1.  LRAMVA Summary'!F$55:F$57)+SUM('1.  LRAMVA Summary'!F$58:F$59)*(MONTH($E31)-1)/12)*$H31</f>
        <v>0</v>
      </c>
      <c r="L31" s="227">
        <f>(SUM('1.  LRAMVA Summary'!G$55:G$57)+SUM('1.  LRAMVA Summary'!G$58:G$59)*(MONTH($E31)-1)/12)*$H31</f>
        <v>0</v>
      </c>
      <c r="M31" s="227">
        <f>(SUM('1.  LRAMVA Summary'!H$55:H$57)+SUM('1.  LRAMVA Summary'!H$58:H$59)*(MONTH($E31)-1)/12)*$H31</f>
        <v>0</v>
      </c>
      <c r="N31" s="227">
        <f>(SUM('1.  LRAMVA Summary'!I$55:I$57)+SUM('1.  LRAMVA Summary'!I$58:I$59)*(MONTH($E31)-1)/12)*$H31</f>
        <v>0</v>
      </c>
      <c r="O31" s="227">
        <f>(SUM('1.  LRAMVA Summary'!J$55:J$57)+SUM('1.  LRAMVA Summary'!J$58:J$59)*(MONTH($E31)-1)/12)*$H31</f>
        <v>0</v>
      </c>
      <c r="P31" s="227">
        <f>(SUM('1.  LRAMVA Summary'!K$55:K$57)+SUM('1.  LRAMVA Summary'!K$58:K$59)*(MONTH($E31)-1)/12)*$H31</f>
        <v>0</v>
      </c>
      <c r="Q31" s="227">
        <f>(SUM('1.  LRAMVA Summary'!L$55:L$57)+SUM('1.  LRAMVA Summary'!L$58:L$59)*(MONTH($E31)-1)/12)*$H31</f>
        <v>0</v>
      </c>
      <c r="R31" s="227">
        <f>(SUM('1.  LRAMVA Summary'!M$55:M$57)+SUM('1.  LRAMVA Summary'!M$58:M$59)*(MONTH($E31)-1)/12)*$H31</f>
        <v>0</v>
      </c>
      <c r="S31" s="227">
        <f>(SUM('1.  LRAMVA Summary'!N$55:N$57)+SUM('1.  LRAMVA Summary'!N$58:N$59)*(MONTH($E31)-1)/12)*$H31</f>
        <v>0</v>
      </c>
      <c r="T31" s="227">
        <f>(SUM('1.  LRAMVA Summary'!O$55:O$57)+SUM('1.  LRAMVA Summary'!O$58:O$59)*(MONTH($E31)-1)/12)*$H31</f>
        <v>0</v>
      </c>
      <c r="U31" s="227">
        <f>(SUM('1.  LRAMVA Summary'!P$55:P$57)+SUM('1.  LRAMVA Summary'!P$58:P$59)*(MONTH($E31)-1)/12)*$H31</f>
        <v>0</v>
      </c>
      <c r="V31" s="227">
        <f>(SUM('1.  LRAMVA Summary'!Q$55:Q$57)+SUM('1.  LRAMVA Summary'!Q$58:Q$59)*(MONTH($E31)-1)/12)*$H31</f>
        <v>0</v>
      </c>
      <c r="W31" s="228">
        <f t="shared" ref="W31:W40" si="5">SUM(I31:V31)</f>
        <v>0</v>
      </c>
    </row>
    <row r="32" spans="2:23" s="9" customFormat="1">
      <c r="B32" s="210" t="s">
        <v>61</v>
      </c>
      <c r="C32" s="210">
        <v>1.0999999999999999E-2</v>
      </c>
      <c r="D32" s="203"/>
      <c r="E32" s="211">
        <v>40969</v>
      </c>
      <c r="F32" s="211" t="s">
        <v>178</v>
      </c>
      <c r="G32" s="212" t="s">
        <v>65</v>
      </c>
      <c r="H32" s="226">
        <f>C$19/12</f>
        <v>1.225E-3</v>
      </c>
      <c r="I32" s="227">
        <f>(SUM('1.  LRAMVA Summary'!D$55:D$57)+SUM('1.  LRAMVA Summary'!D$58:D$59)*(MONTH($E32)-1)/12)*$H32</f>
        <v>0</v>
      </c>
      <c r="J32" s="227">
        <f>(SUM('1.  LRAMVA Summary'!E$55:E$57)+SUM('1.  LRAMVA Summary'!E$58:E$59)*(MONTH($E32)-1)/12)*$H32</f>
        <v>0</v>
      </c>
      <c r="K32" s="227">
        <f>(SUM('1.  LRAMVA Summary'!F$55:F$57)+SUM('1.  LRAMVA Summary'!F$58:F$59)*(MONTH($E32)-1)/12)*$H32</f>
        <v>0</v>
      </c>
      <c r="L32" s="227">
        <f>(SUM('1.  LRAMVA Summary'!G$55:G$57)+SUM('1.  LRAMVA Summary'!G$58:G$59)*(MONTH($E32)-1)/12)*$H32</f>
        <v>0</v>
      </c>
      <c r="M32" s="227">
        <f>(SUM('1.  LRAMVA Summary'!H$55:H$57)+SUM('1.  LRAMVA Summary'!H$58:H$59)*(MONTH($E32)-1)/12)*$H32</f>
        <v>0</v>
      </c>
      <c r="N32" s="227">
        <f>(SUM('1.  LRAMVA Summary'!I$55:I$57)+SUM('1.  LRAMVA Summary'!I$58:I$59)*(MONTH($E32)-1)/12)*$H32</f>
        <v>0</v>
      </c>
      <c r="O32" s="227">
        <f>(SUM('1.  LRAMVA Summary'!J$55:J$57)+SUM('1.  LRAMVA Summary'!J$58:J$59)*(MONTH($E32)-1)/12)*$H32</f>
        <v>0</v>
      </c>
      <c r="P32" s="227">
        <f>(SUM('1.  LRAMVA Summary'!K$55:K$57)+SUM('1.  LRAMVA Summary'!K$58:K$59)*(MONTH($E32)-1)/12)*$H32</f>
        <v>0</v>
      </c>
      <c r="Q32" s="227">
        <f>(SUM('1.  LRAMVA Summary'!L$55:L$57)+SUM('1.  LRAMVA Summary'!L$58:L$59)*(MONTH($E32)-1)/12)*$H32</f>
        <v>0</v>
      </c>
      <c r="R32" s="227">
        <f>(SUM('1.  LRAMVA Summary'!M$55:M$57)+SUM('1.  LRAMVA Summary'!M$58:M$59)*(MONTH($E32)-1)/12)*$H32</f>
        <v>0</v>
      </c>
      <c r="S32" s="227">
        <f>(SUM('1.  LRAMVA Summary'!N$55:N$57)+SUM('1.  LRAMVA Summary'!N$58:N$59)*(MONTH($E32)-1)/12)*$H32</f>
        <v>0</v>
      </c>
      <c r="T32" s="227">
        <f>(SUM('1.  LRAMVA Summary'!O$55:O$57)+SUM('1.  LRAMVA Summary'!O$58:O$59)*(MONTH($E32)-1)/12)*$H32</f>
        <v>0</v>
      </c>
      <c r="U32" s="227">
        <f>(SUM('1.  LRAMVA Summary'!P$55:P$57)+SUM('1.  LRAMVA Summary'!P$58:P$59)*(MONTH($E32)-1)/12)*$H32</f>
        <v>0</v>
      </c>
      <c r="V32" s="227">
        <f>(SUM('1.  LRAMVA Summary'!Q$55:Q$57)+SUM('1.  LRAMVA Summary'!Q$58:Q$59)*(MONTH($E32)-1)/12)*$H32</f>
        <v>0</v>
      </c>
      <c r="W32" s="228">
        <f t="shared" si="5"/>
        <v>0</v>
      </c>
    </row>
    <row r="33" spans="2:23" s="9" customFormat="1">
      <c r="B33" s="210" t="s">
        <v>176</v>
      </c>
      <c r="C33" s="210">
        <v>1.0999999999999999E-2</v>
      </c>
      <c r="D33" s="203"/>
      <c r="E33" s="211">
        <v>41000</v>
      </c>
      <c r="F33" s="211" t="s">
        <v>178</v>
      </c>
      <c r="G33" s="212" t="s">
        <v>66</v>
      </c>
      <c r="H33" s="229">
        <f>C$20/12</f>
        <v>1.225E-3</v>
      </c>
      <c r="I33" s="227">
        <f>(SUM('1.  LRAMVA Summary'!D$55:D$57)+SUM('1.  LRAMVA Summary'!D$58:D$59)*(MONTH($E33)-1)/12)*$H33</f>
        <v>0</v>
      </c>
      <c r="J33" s="227">
        <f>(SUM('1.  LRAMVA Summary'!E$55:E$57)+SUM('1.  LRAMVA Summary'!E$58:E$59)*(MONTH($E33)-1)/12)*$H33</f>
        <v>0</v>
      </c>
      <c r="K33" s="227">
        <f>(SUM('1.  LRAMVA Summary'!F$55:F$57)+SUM('1.  LRAMVA Summary'!F$58:F$59)*(MONTH($E33)-1)/12)*$H33</f>
        <v>0</v>
      </c>
      <c r="L33" s="227">
        <f>(SUM('1.  LRAMVA Summary'!G$55:G$57)+SUM('1.  LRAMVA Summary'!G$58:G$59)*(MONTH($E33)-1)/12)*$H33</f>
        <v>0</v>
      </c>
      <c r="M33" s="227">
        <f>(SUM('1.  LRAMVA Summary'!H$55:H$57)+SUM('1.  LRAMVA Summary'!H$58:H$59)*(MONTH($E33)-1)/12)*$H33</f>
        <v>0</v>
      </c>
      <c r="N33" s="227">
        <f>(SUM('1.  LRAMVA Summary'!I$55:I$57)+SUM('1.  LRAMVA Summary'!I$58:I$59)*(MONTH($E33)-1)/12)*$H33</f>
        <v>0</v>
      </c>
      <c r="O33" s="227">
        <f>(SUM('1.  LRAMVA Summary'!J$55:J$57)+SUM('1.  LRAMVA Summary'!J$58:J$59)*(MONTH($E33)-1)/12)*$H33</f>
        <v>0</v>
      </c>
      <c r="P33" s="227">
        <f>(SUM('1.  LRAMVA Summary'!K$55:K$57)+SUM('1.  LRAMVA Summary'!K$58:K$59)*(MONTH($E33)-1)/12)*$H33</f>
        <v>0</v>
      </c>
      <c r="Q33" s="227">
        <f>(SUM('1.  LRAMVA Summary'!L$55:L$57)+SUM('1.  LRAMVA Summary'!L$58:L$59)*(MONTH($E33)-1)/12)*$H33</f>
        <v>0</v>
      </c>
      <c r="R33" s="227">
        <f>(SUM('1.  LRAMVA Summary'!M$55:M$57)+SUM('1.  LRAMVA Summary'!M$58:M$59)*(MONTH($E33)-1)/12)*$H33</f>
        <v>0</v>
      </c>
      <c r="S33" s="227">
        <f>(SUM('1.  LRAMVA Summary'!N$55:N$57)+SUM('1.  LRAMVA Summary'!N$58:N$59)*(MONTH($E33)-1)/12)*$H33</f>
        <v>0</v>
      </c>
      <c r="T33" s="227">
        <f>(SUM('1.  LRAMVA Summary'!O$55:O$57)+SUM('1.  LRAMVA Summary'!O$58:O$59)*(MONTH($E33)-1)/12)*$H33</f>
        <v>0</v>
      </c>
      <c r="U33" s="227">
        <f>(SUM('1.  LRAMVA Summary'!P$55:P$57)+SUM('1.  LRAMVA Summary'!P$58:P$59)*(MONTH($E33)-1)/12)*$H33</f>
        <v>0</v>
      </c>
      <c r="V33" s="227">
        <f>(SUM('1.  LRAMVA Summary'!Q$55:Q$57)+SUM('1.  LRAMVA Summary'!Q$58:Q$59)*(MONTH($E33)-1)/12)*$H33</f>
        <v>0</v>
      </c>
      <c r="W33" s="228">
        <f t="shared" si="5"/>
        <v>0</v>
      </c>
    </row>
    <row r="34" spans="2:23" s="9" customFormat="1">
      <c r="B34" s="210" t="s">
        <v>177</v>
      </c>
      <c r="C34" s="210">
        <v>1.0999999999999999E-2</v>
      </c>
      <c r="D34" s="203"/>
      <c r="E34" s="211">
        <v>41030</v>
      </c>
      <c r="F34" s="211" t="s">
        <v>178</v>
      </c>
      <c r="G34" s="212" t="s">
        <v>66</v>
      </c>
      <c r="H34" s="226">
        <f>C$20/12</f>
        <v>1.225E-3</v>
      </c>
      <c r="I34" s="227">
        <f>(SUM('1.  LRAMVA Summary'!D$55:D$57)+SUM('1.  LRAMVA Summary'!D$58:D$59)*(MONTH($E34)-1)/12)*$H34</f>
        <v>0</v>
      </c>
      <c r="J34" s="227">
        <f>(SUM('1.  LRAMVA Summary'!E$55:E$57)+SUM('1.  LRAMVA Summary'!E$58:E$59)*(MONTH($E34)-1)/12)*$H34</f>
        <v>0</v>
      </c>
      <c r="K34" s="227">
        <f>(SUM('1.  LRAMVA Summary'!F$55:F$57)+SUM('1.  LRAMVA Summary'!F$58:F$59)*(MONTH($E34)-1)/12)*$H34</f>
        <v>0</v>
      </c>
      <c r="L34" s="227">
        <f>(SUM('1.  LRAMVA Summary'!G$55:G$57)+SUM('1.  LRAMVA Summary'!G$58:G$59)*(MONTH($E34)-1)/12)*$H34</f>
        <v>0</v>
      </c>
      <c r="M34" s="227">
        <f>(SUM('1.  LRAMVA Summary'!H$55:H$57)+SUM('1.  LRAMVA Summary'!H$58:H$59)*(MONTH($E34)-1)/12)*$H34</f>
        <v>0</v>
      </c>
      <c r="N34" s="227">
        <f>(SUM('1.  LRAMVA Summary'!I$55:I$57)+SUM('1.  LRAMVA Summary'!I$58:I$59)*(MONTH($E34)-1)/12)*$H34</f>
        <v>0</v>
      </c>
      <c r="O34" s="227">
        <f>(SUM('1.  LRAMVA Summary'!J$55:J$57)+SUM('1.  LRAMVA Summary'!J$58:J$59)*(MONTH($E34)-1)/12)*$H34</f>
        <v>0</v>
      </c>
      <c r="P34" s="227">
        <f>(SUM('1.  LRAMVA Summary'!K$55:K$57)+SUM('1.  LRAMVA Summary'!K$58:K$59)*(MONTH($E34)-1)/12)*$H34</f>
        <v>0</v>
      </c>
      <c r="Q34" s="227">
        <f>(SUM('1.  LRAMVA Summary'!L$55:L$57)+SUM('1.  LRAMVA Summary'!L$58:L$59)*(MONTH($E34)-1)/12)*$H34</f>
        <v>0</v>
      </c>
      <c r="R34" s="227">
        <f>(SUM('1.  LRAMVA Summary'!M$55:M$57)+SUM('1.  LRAMVA Summary'!M$58:M$59)*(MONTH($E34)-1)/12)*$H34</f>
        <v>0</v>
      </c>
      <c r="S34" s="227">
        <f>(SUM('1.  LRAMVA Summary'!N$55:N$57)+SUM('1.  LRAMVA Summary'!N$58:N$59)*(MONTH($E34)-1)/12)*$H34</f>
        <v>0</v>
      </c>
      <c r="T34" s="227">
        <f>(SUM('1.  LRAMVA Summary'!O$55:O$57)+SUM('1.  LRAMVA Summary'!O$58:O$59)*(MONTH($E34)-1)/12)*$H34</f>
        <v>0</v>
      </c>
      <c r="U34" s="227">
        <f>(SUM('1.  LRAMVA Summary'!P$55:P$57)+SUM('1.  LRAMVA Summary'!P$58:P$59)*(MONTH($E34)-1)/12)*$H34</f>
        <v>0</v>
      </c>
      <c r="V34" s="227">
        <f>(SUM('1.  LRAMVA Summary'!Q$55:Q$57)+SUM('1.  LRAMVA Summary'!Q$58:Q$59)*(MONTH($E34)-1)/12)*$H34</f>
        <v>0</v>
      </c>
      <c r="W34" s="228">
        <f t="shared" si="5"/>
        <v>0</v>
      </c>
    </row>
    <row r="35" spans="2:23" s="9" customFormat="1">
      <c r="B35" s="210" t="s">
        <v>73</v>
      </c>
      <c r="C35" s="210">
        <v>1.0999999999999999E-2</v>
      </c>
      <c r="D35" s="203"/>
      <c r="E35" s="211">
        <v>41061</v>
      </c>
      <c r="F35" s="211" t="s">
        <v>178</v>
      </c>
      <c r="G35" s="212" t="s">
        <v>66</v>
      </c>
      <c r="H35" s="226">
        <f>C$20/12</f>
        <v>1.225E-3</v>
      </c>
      <c r="I35" s="227">
        <f>(SUM('1.  LRAMVA Summary'!D$55:D$57)+SUM('1.  LRAMVA Summary'!D$58:D$59)*(MONTH($E35)-1)/12)*$H35</f>
        <v>0</v>
      </c>
      <c r="J35" s="227">
        <f>(SUM('1.  LRAMVA Summary'!E$55:E$57)+SUM('1.  LRAMVA Summary'!E$58:E$59)*(MONTH($E35)-1)/12)*$H35</f>
        <v>0</v>
      </c>
      <c r="K35" s="227">
        <f>(SUM('1.  LRAMVA Summary'!F$55:F$57)+SUM('1.  LRAMVA Summary'!F$58:F$59)*(MONTH($E35)-1)/12)*$H35</f>
        <v>0</v>
      </c>
      <c r="L35" s="227">
        <f>(SUM('1.  LRAMVA Summary'!G$55:G$57)+SUM('1.  LRAMVA Summary'!G$58:G$59)*(MONTH($E35)-1)/12)*$H35</f>
        <v>0</v>
      </c>
      <c r="M35" s="227">
        <f>(SUM('1.  LRAMVA Summary'!H$55:H$57)+SUM('1.  LRAMVA Summary'!H$58:H$59)*(MONTH($E35)-1)/12)*$H35</f>
        <v>0</v>
      </c>
      <c r="N35" s="227">
        <f>(SUM('1.  LRAMVA Summary'!I$55:I$57)+SUM('1.  LRAMVA Summary'!I$58:I$59)*(MONTH($E35)-1)/12)*$H35</f>
        <v>0</v>
      </c>
      <c r="O35" s="227">
        <f>(SUM('1.  LRAMVA Summary'!J$55:J$57)+SUM('1.  LRAMVA Summary'!J$58:J$59)*(MONTH($E35)-1)/12)*$H35</f>
        <v>0</v>
      </c>
      <c r="P35" s="227">
        <f>(SUM('1.  LRAMVA Summary'!K$55:K$57)+SUM('1.  LRAMVA Summary'!K$58:K$59)*(MONTH($E35)-1)/12)*$H35</f>
        <v>0</v>
      </c>
      <c r="Q35" s="227">
        <f>(SUM('1.  LRAMVA Summary'!L$55:L$57)+SUM('1.  LRAMVA Summary'!L$58:L$59)*(MONTH($E35)-1)/12)*$H35</f>
        <v>0</v>
      </c>
      <c r="R35" s="227">
        <f>(SUM('1.  LRAMVA Summary'!M$55:M$57)+SUM('1.  LRAMVA Summary'!M$58:M$59)*(MONTH($E35)-1)/12)*$H35</f>
        <v>0</v>
      </c>
      <c r="S35" s="227">
        <f>(SUM('1.  LRAMVA Summary'!N$55:N$57)+SUM('1.  LRAMVA Summary'!N$58:N$59)*(MONTH($E35)-1)/12)*$H35</f>
        <v>0</v>
      </c>
      <c r="T35" s="227">
        <f>(SUM('1.  LRAMVA Summary'!O$55:O$57)+SUM('1.  LRAMVA Summary'!O$58:O$59)*(MONTH($E35)-1)/12)*$H35</f>
        <v>0</v>
      </c>
      <c r="U35" s="227">
        <f>(SUM('1.  LRAMVA Summary'!P$55:P$57)+SUM('1.  LRAMVA Summary'!P$58:P$59)*(MONTH($E35)-1)/12)*$H35</f>
        <v>0</v>
      </c>
      <c r="V35" s="227">
        <f>(SUM('1.  LRAMVA Summary'!Q$55:Q$57)+SUM('1.  LRAMVA Summary'!Q$58:Q$59)*(MONTH($E35)-1)/12)*$H35</f>
        <v>0</v>
      </c>
      <c r="W35" s="228">
        <f t="shared" si="5"/>
        <v>0</v>
      </c>
    </row>
    <row r="36" spans="2:23" s="9" customFormat="1">
      <c r="B36" s="210" t="s">
        <v>74</v>
      </c>
      <c r="C36" s="210">
        <v>1.0999999999999999E-2</v>
      </c>
      <c r="D36" s="203"/>
      <c r="E36" s="211">
        <v>41091</v>
      </c>
      <c r="F36" s="211" t="s">
        <v>178</v>
      </c>
      <c r="G36" s="212" t="s">
        <v>68</v>
      </c>
      <c r="H36" s="229">
        <f>C$21/12</f>
        <v>1.225E-3</v>
      </c>
      <c r="I36" s="227">
        <f>(SUM('1.  LRAMVA Summary'!D$55:D$57)+SUM('1.  LRAMVA Summary'!D$58:D$59)*(MONTH($E36)-1)/12)*$H36</f>
        <v>0</v>
      </c>
      <c r="J36" s="227">
        <f>(SUM('1.  LRAMVA Summary'!E$55:E$57)+SUM('1.  LRAMVA Summary'!E$58:E$59)*(MONTH($E36)-1)/12)*$H36</f>
        <v>0</v>
      </c>
      <c r="K36" s="227">
        <f>(SUM('1.  LRAMVA Summary'!F$55:F$57)+SUM('1.  LRAMVA Summary'!F$58:F$59)*(MONTH($E36)-1)/12)*$H36</f>
        <v>0</v>
      </c>
      <c r="L36" s="227">
        <f>(SUM('1.  LRAMVA Summary'!G$55:G$57)+SUM('1.  LRAMVA Summary'!G$58:G$59)*(MONTH($E36)-1)/12)*$H36</f>
        <v>0</v>
      </c>
      <c r="M36" s="227">
        <f>(SUM('1.  LRAMVA Summary'!H$55:H$57)+SUM('1.  LRAMVA Summary'!H$58:H$59)*(MONTH($E36)-1)/12)*$H36</f>
        <v>0</v>
      </c>
      <c r="N36" s="227">
        <f>(SUM('1.  LRAMVA Summary'!I$55:I$57)+SUM('1.  LRAMVA Summary'!I$58:I$59)*(MONTH($E36)-1)/12)*$H36</f>
        <v>0</v>
      </c>
      <c r="O36" s="227">
        <f>(SUM('1.  LRAMVA Summary'!J$55:J$57)+SUM('1.  LRAMVA Summary'!J$58:J$59)*(MONTH($E36)-1)/12)*$H36</f>
        <v>0</v>
      </c>
      <c r="P36" s="227">
        <f>(SUM('1.  LRAMVA Summary'!K$55:K$57)+SUM('1.  LRAMVA Summary'!K$58:K$59)*(MONTH($E36)-1)/12)*$H36</f>
        <v>0</v>
      </c>
      <c r="Q36" s="227">
        <f>(SUM('1.  LRAMVA Summary'!L$55:L$57)+SUM('1.  LRAMVA Summary'!L$58:L$59)*(MONTH($E36)-1)/12)*$H36</f>
        <v>0</v>
      </c>
      <c r="R36" s="227">
        <f>(SUM('1.  LRAMVA Summary'!M$55:M$57)+SUM('1.  LRAMVA Summary'!M$58:M$59)*(MONTH($E36)-1)/12)*$H36</f>
        <v>0</v>
      </c>
      <c r="S36" s="227">
        <f>(SUM('1.  LRAMVA Summary'!N$55:N$57)+SUM('1.  LRAMVA Summary'!N$58:N$59)*(MONTH($E36)-1)/12)*$H36</f>
        <v>0</v>
      </c>
      <c r="T36" s="227">
        <f>(SUM('1.  LRAMVA Summary'!O$55:O$57)+SUM('1.  LRAMVA Summary'!O$58:O$59)*(MONTH($E36)-1)/12)*$H36</f>
        <v>0</v>
      </c>
      <c r="U36" s="227">
        <f>(SUM('1.  LRAMVA Summary'!P$55:P$57)+SUM('1.  LRAMVA Summary'!P$58:P$59)*(MONTH($E36)-1)/12)*$H36</f>
        <v>0</v>
      </c>
      <c r="V36" s="227">
        <f>(SUM('1.  LRAMVA Summary'!Q$55:Q$57)+SUM('1.  LRAMVA Summary'!Q$58:Q$59)*(MONTH($E36)-1)/12)*$H36</f>
        <v>0</v>
      </c>
      <c r="W36" s="228">
        <f t="shared" si="5"/>
        <v>0</v>
      </c>
    </row>
    <row r="37" spans="2:23" s="9" customFormat="1">
      <c r="B37" s="210" t="s">
        <v>75</v>
      </c>
      <c r="C37" s="210">
        <v>1.0999999999999999E-2</v>
      </c>
      <c r="D37" s="203"/>
      <c r="E37" s="211">
        <v>41122</v>
      </c>
      <c r="F37" s="211" t="s">
        <v>178</v>
      </c>
      <c r="G37" s="212" t="s">
        <v>68</v>
      </c>
      <c r="H37" s="226">
        <f>C$21/12</f>
        <v>1.225E-3</v>
      </c>
      <c r="I37" s="227">
        <f>(SUM('1.  LRAMVA Summary'!D$55:D$57)+SUM('1.  LRAMVA Summary'!D$58:D$59)*(MONTH($E37)-1)/12)*$H37</f>
        <v>0</v>
      </c>
      <c r="J37" s="227">
        <f>(SUM('1.  LRAMVA Summary'!E$55:E$57)+SUM('1.  LRAMVA Summary'!E$58:E$59)*(MONTH($E37)-1)/12)*$H37</f>
        <v>0</v>
      </c>
      <c r="K37" s="227">
        <f>(SUM('1.  LRAMVA Summary'!F$55:F$57)+SUM('1.  LRAMVA Summary'!F$58:F$59)*(MONTH($E37)-1)/12)*$H37</f>
        <v>0</v>
      </c>
      <c r="L37" s="227">
        <f>(SUM('1.  LRAMVA Summary'!G$55:G$57)+SUM('1.  LRAMVA Summary'!G$58:G$59)*(MONTH($E37)-1)/12)*$H37</f>
        <v>0</v>
      </c>
      <c r="M37" s="227">
        <f>(SUM('1.  LRAMVA Summary'!H$55:H$57)+SUM('1.  LRAMVA Summary'!H$58:H$59)*(MONTH($E37)-1)/12)*$H37</f>
        <v>0</v>
      </c>
      <c r="N37" s="227">
        <f>(SUM('1.  LRAMVA Summary'!I$55:I$57)+SUM('1.  LRAMVA Summary'!I$58:I$59)*(MONTH($E37)-1)/12)*$H37</f>
        <v>0</v>
      </c>
      <c r="O37" s="227">
        <f>(SUM('1.  LRAMVA Summary'!J$55:J$57)+SUM('1.  LRAMVA Summary'!J$58:J$59)*(MONTH($E37)-1)/12)*$H37</f>
        <v>0</v>
      </c>
      <c r="P37" s="227">
        <f>(SUM('1.  LRAMVA Summary'!K$55:K$57)+SUM('1.  LRAMVA Summary'!K$58:K$59)*(MONTH($E37)-1)/12)*$H37</f>
        <v>0</v>
      </c>
      <c r="Q37" s="227">
        <f>(SUM('1.  LRAMVA Summary'!L$55:L$57)+SUM('1.  LRAMVA Summary'!L$58:L$59)*(MONTH($E37)-1)/12)*$H37</f>
        <v>0</v>
      </c>
      <c r="R37" s="227">
        <f>(SUM('1.  LRAMVA Summary'!M$55:M$57)+SUM('1.  LRAMVA Summary'!M$58:M$59)*(MONTH($E37)-1)/12)*$H37</f>
        <v>0</v>
      </c>
      <c r="S37" s="227">
        <f>(SUM('1.  LRAMVA Summary'!N$55:N$57)+SUM('1.  LRAMVA Summary'!N$58:N$59)*(MONTH($E37)-1)/12)*$H37</f>
        <v>0</v>
      </c>
      <c r="T37" s="227">
        <f>(SUM('1.  LRAMVA Summary'!O$55:O$57)+SUM('1.  LRAMVA Summary'!O$58:O$59)*(MONTH($E37)-1)/12)*$H37</f>
        <v>0</v>
      </c>
      <c r="U37" s="227">
        <f>(SUM('1.  LRAMVA Summary'!P$55:P$57)+SUM('1.  LRAMVA Summary'!P$58:P$59)*(MONTH($E37)-1)/12)*$H37</f>
        <v>0</v>
      </c>
      <c r="V37" s="227">
        <f>(SUM('1.  LRAMVA Summary'!Q$55:Q$57)+SUM('1.  LRAMVA Summary'!Q$58:Q$59)*(MONTH($E37)-1)/12)*$H37</f>
        <v>0</v>
      </c>
      <c r="W37" s="228">
        <f t="shared" si="5"/>
        <v>0</v>
      </c>
    </row>
    <row r="38" spans="2:23" s="9" customFormat="1">
      <c r="B38" s="210" t="s">
        <v>76</v>
      </c>
      <c r="C38" s="210">
        <v>1.0999999999999999E-2</v>
      </c>
      <c r="D38" s="203"/>
      <c r="E38" s="211">
        <v>41153</v>
      </c>
      <c r="F38" s="211" t="s">
        <v>178</v>
      </c>
      <c r="G38" s="212" t="s">
        <v>68</v>
      </c>
      <c r="H38" s="226">
        <f>C$21/12</f>
        <v>1.225E-3</v>
      </c>
      <c r="I38" s="227">
        <f>(SUM('1.  LRAMVA Summary'!D$55:D$57)+SUM('1.  LRAMVA Summary'!D$58:D$59)*(MONTH($E38)-1)/12)*$H38</f>
        <v>0</v>
      </c>
      <c r="J38" s="227">
        <f>(SUM('1.  LRAMVA Summary'!E$55:E$57)+SUM('1.  LRAMVA Summary'!E$58:E$59)*(MONTH($E38)-1)/12)*$H38</f>
        <v>0</v>
      </c>
      <c r="K38" s="227">
        <f>(SUM('1.  LRAMVA Summary'!F$55:F$57)+SUM('1.  LRAMVA Summary'!F$58:F$59)*(MONTH($E38)-1)/12)*$H38</f>
        <v>0</v>
      </c>
      <c r="L38" s="227">
        <f>(SUM('1.  LRAMVA Summary'!G$55:G$57)+SUM('1.  LRAMVA Summary'!G$58:G$59)*(MONTH($E38)-1)/12)*$H38</f>
        <v>0</v>
      </c>
      <c r="M38" s="227">
        <f>(SUM('1.  LRAMVA Summary'!H$55:H$57)+SUM('1.  LRAMVA Summary'!H$58:H$59)*(MONTH($E38)-1)/12)*$H38</f>
        <v>0</v>
      </c>
      <c r="N38" s="227">
        <f>(SUM('1.  LRAMVA Summary'!I$55:I$57)+SUM('1.  LRAMVA Summary'!I$58:I$59)*(MONTH($E38)-1)/12)*$H38</f>
        <v>0</v>
      </c>
      <c r="O38" s="227">
        <f>(SUM('1.  LRAMVA Summary'!J$55:J$57)+SUM('1.  LRAMVA Summary'!J$58:J$59)*(MONTH($E38)-1)/12)*$H38</f>
        <v>0</v>
      </c>
      <c r="P38" s="227">
        <f>(SUM('1.  LRAMVA Summary'!K$55:K$57)+SUM('1.  LRAMVA Summary'!K$58:K$59)*(MONTH($E38)-1)/12)*$H38</f>
        <v>0</v>
      </c>
      <c r="Q38" s="227">
        <f>(SUM('1.  LRAMVA Summary'!L$55:L$57)+SUM('1.  LRAMVA Summary'!L$58:L$59)*(MONTH($E38)-1)/12)*$H38</f>
        <v>0</v>
      </c>
      <c r="R38" s="227">
        <f>(SUM('1.  LRAMVA Summary'!M$55:M$57)+SUM('1.  LRAMVA Summary'!M$58:M$59)*(MONTH($E38)-1)/12)*$H38</f>
        <v>0</v>
      </c>
      <c r="S38" s="227">
        <f>(SUM('1.  LRAMVA Summary'!N$55:N$57)+SUM('1.  LRAMVA Summary'!N$58:N$59)*(MONTH($E38)-1)/12)*$H38</f>
        <v>0</v>
      </c>
      <c r="T38" s="227">
        <f>(SUM('1.  LRAMVA Summary'!O$55:O$57)+SUM('1.  LRAMVA Summary'!O$58:O$59)*(MONTH($E38)-1)/12)*$H38</f>
        <v>0</v>
      </c>
      <c r="U38" s="227">
        <f>(SUM('1.  LRAMVA Summary'!P$55:P$57)+SUM('1.  LRAMVA Summary'!P$58:P$59)*(MONTH($E38)-1)/12)*$H38</f>
        <v>0</v>
      </c>
      <c r="V38" s="227">
        <f>(SUM('1.  LRAMVA Summary'!Q$55:Q$57)+SUM('1.  LRAMVA Summary'!Q$58:Q$59)*(MONTH($E38)-1)/12)*$H38</f>
        <v>0</v>
      </c>
      <c r="W38" s="228">
        <f t="shared" si="5"/>
        <v>0</v>
      </c>
    </row>
    <row r="39" spans="2:23" s="9" customFormat="1">
      <c r="B39" s="210" t="s">
        <v>77</v>
      </c>
      <c r="C39" s="210">
        <v>1.0999999999999999E-2</v>
      </c>
      <c r="D39" s="203"/>
      <c r="E39" s="211">
        <v>41183</v>
      </c>
      <c r="F39" s="211" t="s">
        <v>178</v>
      </c>
      <c r="G39" s="212" t="s">
        <v>69</v>
      </c>
      <c r="H39" s="229">
        <f>C$22/12</f>
        <v>1.225E-3</v>
      </c>
      <c r="I39" s="227">
        <f>(SUM('1.  LRAMVA Summary'!D$55:D$57)+SUM('1.  LRAMVA Summary'!D$58:D$59)*(MONTH($E39)-1)/12)*$H39</f>
        <v>0</v>
      </c>
      <c r="J39" s="227">
        <f>(SUM('1.  LRAMVA Summary'!E$55:E$57)+SUM('1.  LRAMVA Summary'!E$58:E$59)*(MONTH($E39)-1)/12)*$H39</f>
        <v>0</v>
      </c>
      <c r="K39" s="227">
        <f>(SUM('1.  LRAMVA Summary'!F$55:F$57)+SUM('1.  LRAMVA Summary'!F$58:F$59)*(MONTH($E39)-1)/12)*$H39</f>
        <v>0</v>
      </c>
      <c r="L39" s="227">
        <f>(SUM('1.  LRAMVA Summary'!G$55:G$57)+SUM('1.  LRAMVA Summary'!G$58:G$59)*(MONTH($E39)-1)/12)*$H39</f>
        <v>0</v>
      </c>
      <c r="M39" s="227">
        <f>(SUM('1.  LRAMVA Summary'!H$55:H$57)+SUM('1.  LRAMVA Summary'!H$58:H$59)*(MONTH($E39)-1)/12)*$H39</f>
        <v>0</v>
      </c>
      <c r="N39" s="227">
        <f>(SUM('1.  LRAMVA Summary'!I$55:I$57)+SUM('1.  LRAMVA Summary'!I$58:I$59)*(MONTH($E39)-1)/12)*$H39</f>
        <v>0</v>
      </c>
      <c r="O39" s="227">
        <f>(SUM('1.  LRAMVA Summary'!J$55:J$57)+SUM('1.  LRAMVA Summary'!J$58:J$59)*(MONTH($E39)-1)/12)*$H39</f>
        <v>0</v>
      </c>
      <c r="P39" s="227">
        <f>(SUM('1.  LRAMVA Summary'!K$55:K$57)+SUM('1.  LRAMVA Summary'!K$58:K$59)*(MONTH($E39)-1)/12)*$H39</f>
        <v>0</v>
      </c>
      <c r="Q39" s="227">
        <f>(SUM('1.  LRAMVA Summary'!L$55:L$57)+SUM('1.  LRAMVA Summary'!L$58:L$59)*(MONTH($E39)-1)/12)*$H39</f>
        <v>0</v>
      </c>
      <c r="R39" s="227">
        <f>(SUM('1.  LRAMVA Summary'!M$55:M$57)+SUM('1.  LRAMVA Summary'!M$58:M$59)*(MONTH($E39)-1)/12)*$H39</f>
        <v>0</v>
      </c>
      <c r="S39" s="227">
        <f>(SUM('1.  LRAMVA Summary'!N$55:N$57)+SUM('1.  LRAMVA Summary'!N$58:N$59)*(MONTH($E39)-1)/12)*$H39</f>
        <v>0</v>
      </c>
      <c r="T39" s="227">
        <f>(SUM('1.  LRAMVA Summary'!O$55:O$57)+SUM('1.  LRAMVA Summary'!O$58:O$59)*(MONTH($E39)-1)/12)*$H39</f>
        <v>0</v>
      </c>
      <c r="U39" s="227">
        <f>(SUM('1.  LRAMVA Summary'!P$55:P$57)+SUM('1.  LRAMVA Summary'!P$58:P$59)*(MONTH($E39)-1)/12)*$H39</f>
        <v>0</v>
      </c>
      <c r="V39" s="227">
        <f>(SUM('1.  LRAMVA Summary'!Q$55:Q$57)+SUM('1.  LRAMVA Summary'!Q$58:Q$59)*(MONTH($E39)-1)/12)*$H39</f>
        <v>0</v>
      </c>
      <c r="W39" s="228">
        <f t="shared" si="5"/>
        <v>0</v>
      </c>
    </row>
    <row r="40" spans="2:23" s="9" customFormat="1">
      <c r="B40" s="210" t="s">
        <v>78</v>
      </c>
      <c r="C40" s="712">
        <v>1.0999999999999999E-2</v>
      </c>
      <c r="D40" s="203"/>
      <c r="E40" s="211">
        <v>41214</v>
      </c>
      <c r="F40" s="211" t="s">
        <v>178</v>
      </c>
      <c r="G40" s="212" t="s">
        <v>69</v>
      </c>
      <c r="H40" s="226">
        <f>C$22/12</f>
        <v>1.225E-3</v>
      </c>
      <c r="I40" s="227">
        <f>(SUM('1.  LRAMVA Summary'!D$55:D$57)+SUM('1.  LRAMVA Summary'!D$58:D$59)*(MONTH($E40)-1)/12)*$H40</f>
        <v>0</v>
      </c>
      <c r="J40" s="227">
        <f>(SUM('1.  LRAMVA Summary'!E$55:E$57)+SUM('1.  LRAMVA Summary'!E$58:E$59)*(MONTH($E40)-1)/12)*$H40</f>
        <v>0</v>
      </c>
      <c r="K40" s="227">
        <f>(SUM('1.  LRAMVA Summary'!F$55:F$57)+SUM('1.  LRAMVA Summary'!F$58:F$59)*(MONTH($E40)-1)/12)*$H40</f>
        <v>0</v>
      </c>
      <c r="L40" s="227">
        <f>(SUM('1.  LRAMVA Summary'!G$55:G$57)+SUM('1.  LRAMVA Summary'!G$58:G$59)*(MONTH($E40)-1)/12)*$H40</f>
        <v>0</v>
      </c>
      <c r="M40" s="227">
        <f>(SUM('1.  LRAMVA Summary'!H$55:H$57)+SUM('1.  LRAMVA Summary'!H$58:H$59)*(MONTH($E40)-1)/12)*$H40</f>
        <v>0</v>
      </c>
      <c r="N40" s="227">
        <f>(SUM('1.  LRAMVA Summary'!I$55:I$57)+SUM('1.  LRAMVA Summary'!I$58:I$59)*(MONTH($E40)-1)/12)*$H40</f>
        <v>0</v>
      </c>
      <c r="O40" s="227">
        <f>(SUM('1.  LRAMVA Summary'!J$55:J$57)+SUM('1.  LRAMVA Summary'!J$58:J$59)*(MONTH($E40)-1)/12)*$H40</f>
        <v>0</v>
      </c>
      <c r="P40" s="227">
        <f>(SUM('1.  LRAMVA Summary'!K$55:K$57)+SUM('1.  LRAMVA Summary'!K$58:K$59)*(MONTH($E40)-1)/12)*$H40</f>
        <v>0</v>
      </c>
      <c r="Q40" s="227">
        <f>(SUM('1.  LRAMVA Summary'!L$55:L$57)+SUM('1.  LRAMVA Summary'!L$58:L$59)*(MONTH($E40)-1)/12)*$H40</f>
        <v>0</v>
      </c>
      <c r="R40" s="227">
        <f>(SUM('1.  LRAMVA Summary'!M$55:M$57)+SUM('1.  LRAMVA Summary'!M$58:M$59)*(MONTH($E40)-1)/12)*$H40</f>
        <v>0</v>
      </c>
      <c r="S40" s="227">
        <f>(SUM('1.  LRAMVA Summary'!N$55:N$57)+SUM('1.  LRAMVA Summary'!N$58:N$59)*(MONTH($E40)-1)/12)*$H40</f>
        <v>0</v>
      </c>
      <c r="T40" s="227">
        <f>(SUM('1.  LRAMVA Summary'!O$55:O$57)+SUM('1.  LRAMVA Summary'!O$58:O$59)*(MONTH($E40)-1)/12)*$H40</f>
        <v>0</v>
      </c>
      <c r="U40" s="227">
        <f>(SUM('1.  LRAMVA Summary'!P$55:P$57)+SUM('1.  LRAMVA Summary'!P$58:P$59)*(MONTH($E40)-1)/12)*$H40</f>
        <v>0</v>
      </c>
      <c r="V40" s="227">
        <f>(SUM('1.  LRAMVA Summary'!Q$55:Q$57)+SUM('1.  LRAMVA Summary'!Q$58:Q$59)*(MONTH($E40)-1)/12)*$H40</f>
        <v>0</v>
      </c>
      <c r="W40" s="228">
        <f t="shared" si="5"/>
        <v>0</v>
      </c>
    </row>
    <row r="41" spans="2:23" s="9" customFormat="1">
      <c r="B41" s="210" t="s">
        <v>79</v>
      </c>
      <c r="C41" s="712">
        <v>1.0999999999999999E-2</v>
      </c>
      <c r="D41" s="203"/>
      <c r="E41" s="211">
        <v>41244</v>
      </c>
      <c r="F41" s="211" t="s">
        <v>178</v>
      </c>
      <c r="G41" s="212" t="s">
        <v>69</v>
      </c>
      <c r="H41" s="226">
        <f>C$22/12</f>
        <v>1.225E-3</v>
      </c>
      <c r="I41" s="227">
        <f>(SUM('1.  LRAMVA Summary'!D$55:D$57)+SUM('1.  LRAMVA Summary'!D$58:D$59)*(MONTH($E41)-1)/12)*$H41</f>
        <v>0</v>
      </c>
      <c r="J41" s="227">
        <f>(SUM('1.  LRAMVA Summary'!E$55:E$57)+SUM('1.  LRAMVA Summary'!E$58:E$59)*(MONTH($E41)-1)/12)*$H41</f>
        <v>0</v>
      </c>
      <c r="K41" s="227">
        <f>(SUM('1.  LRAMVA Summary'!F$55:F$57)+SUM('1.  LRAMVA Summary'!F$58:F$59)*(MONTH($E41)-1)/12)*$H41</f>
        <v>0</v>
      </c>
      <c r="L41" s="227">
        <f>(SUM('1.  LRAMVA Summary'!G$55:G$57)+SUM('1.  LRAMVA Summary'!G$58:G$59)*(MONTH($E41)-1)/12)*$H41</f>
        <v>0</v>
      </c>
      <c r="M41" s="227">
        <f>(SUM('1.  LRAMVA Summary'!H$55:H$57)+SUM('1.  LRAMVA Summary'!H$58:H$59)*(MONTH($E41)-1)/12)*$H41</f>
        <v>0</v>
      </c>
      <c r="N41" s="227">
        <f>(SUM('1.  LRAMVA Summary'!I$55:I$57)+SUM('1.  LRAMVA Summary'!I$58:I$59)*(MONTH($E41)-1)/12)*$H41</f>
        <v>0</v>
      </c>
      <c r="O41" s="227">
        <f>(SUM('1.  LRAMVA Summary'!J$55:J$57)+SUM('1.  LRAMVA Summary'!J$58:J$59)*(MONTH($E41)-1)/12)*$H41</f>
        <v>0</v>
      </c>
      <c r="P41" s="227">
        <f>(SUM('1.  LRAMVA Summary'!K$55:K$57)+SUM('1.  LRAMVA Summary'!K$58:K$59)*(MONTH($E41)-1)/12)*$H41</f>
        <v>0</v>
      </c>
      <c r="Q41" s="227">
        <f>(SUM('1.  LRAMVA Summary'!L$55:L$57)+SUM('1.  LRAMVA Summary'!L$58:L$59)*(MONTH($E41)-1)/12)*$H41</f>
        <v>0</v>
      </c>
      <c r="R41" s="227">
        <f>(SUM('1.  LRAMVA Summary'!M$55:M$57)+SUM('1.  LRAMVA Summary'!M$58:M$59)*(MONTH($E41)-1)/12)*$H41</f>
        <v>0</v>
      </c>
      <c r="S41" s="227">
        <f>(SUM('1.  LRAMVA Summary'!N$55:N$57)+SUM('1.  LRAMVA Summary'!N$58:N$59)*(MONTH($E41)-1)/12)*$H41</f>
        <v>0</v>
      </c>
      <c r="T41" s="227">
        <f>(SUM('1.  LRAMVA Summary'!O$55:O$57)+SUM('1.  LRAMVA Summary'!O$58:O$59)*(MONTH($E41)-1)/12)*$H41</f>
        <v>0</v>
      </c>
      <c r="U41" s="227">
        <f>(SUM('1.  LRAMVA Summary'!P$55:P$57)+SUM('1.  LRAMVA Summary'!P$58:P$59)*(MONTH($E41)-1)/12)*$H41</f>
        <v>0</v>
      </c>
      <c r="V41" s="227">
        <f>(SUM('1.  LRAMVA Summary'!Q$55:Q$57)+SUM('1.  LRAMVA Summary'!Q$58:Q$59)*(MONTH($E41)-1)/12)*$H41</f>
        <v>0</v>
      </c>
      <c r="W41" s="228">
        <f>SUM(I41:V41)</f>
        <v>0</v>
      </c>
    </row>
    <row r="42" spans="2:23" s="9" customFormat="1" ht="15" thickBot="1">
      <c r="B42" s="210" t="s">
        <v>80</v>
      </c>
      <c r="C42" s="712">
        <v>1.4999999999999999E-2</v>
      </c>
      <c r="D42" s="203"/>
      <c r="E42" s="213" t="s">
        <v>458</v>
      </c>
      <c r="F42" s="213"/>
      <c r="G42" s="214"/>
      <c r="H42" s="231"/>
      <c r="I42" s="216">
        <f>SUM(I29:I41)</f>
        <v>0</v>
      </c>
      <c r="J42" s="216">
        <f t="shared" ref="J42:O42" si="6">SUM(J29:J41)</f>
        <v>0</v>
      </c>
      <c r="K42" s="216">
        <f t="shared" si="6"/>
        <v>0</v>
      </c>
      <c r="L42" s="216">
        <f t="shared" si="6"/>
        <v>0</v>
      </c>
      <c r="M42" s="216">
        <f t="shared" si="6"/>
        <v>0</v>
      </c>
      <c r="N42" s="216">
        <f t="shared" si="6"/>
        <v>0</v>
      </c>
      <c r="O42" s="216">
        <f t="shared" si="6"/>
        <v>0</v>
      </c>
      <c r="P42" s="216">
        <f t="shared" ref="P42:V42" si="7">SUM(P29:P41)</f>
        <v>0</v>
      </c>
      <c r="Q42" s="216">
        <f t="shared" si="7"/>
        <v>0</v>
      </c>
      <c r="R42" s="216">
        <f t="shared" si="7"/>
        <v>0</v>
      </c>
      <c r="S42" s="216">
        <f t="shared" si="7"/>
        <v>0</v>
      </c>
      <c r="T42" s="216">
        <f t="shared" si="7"/>
        <v>0</v>
      </c>
      <c r="U42" s="216">
        <f t="shared" si="7"/>
        <v>0</v>
      </c>
      <c r="V42" s="216">
        <f t="shared" si="7"/>
        <v>0</v>
      </c>
      <c r="W42" s="216">
        <f>SUM(W29:W41)</f>
        <v>0</v>
      </c>
    </row>
    <row r="43" spans="2:23" s="9" customFormat="1" ht="15" thickTop="1">
      <c r="B43" s="210" t="s">
        <v>81</v>
      </c>
      <c r="C43" s="712">
        <v>1.4999999999999999E-2</v>
      </c>
      <c r="D43" s="203"/>
      <c r="E43" s="217" t="s">
        <v>67</v>
      </c>
      <c r="F43" s="217"/>
      <c r="G43" s="218"/>
      <c r="H43" s="219"/>
      <c r="I43" s="220"/>
      <c r="J43" s="220"/>
      <c r="K43" s="220"/>
      <c r="L43" s="220"/>
      <c r="M43" s="220"/>
      <c r="N43" s="220"/>
      <c r="O43" s="220"/>
      <c r="P43" s="220"/>
      <c r="Q43" s="220"/>
      <c r="R43" s="220"/>
      <c r="S43" s="220"/>
      <c r="T43" s="220"/>
      <c r="U43" s="220"/>
      <c r="V43" s="220"/>
      <c r="W43" s="221"/>
    </row>
    <row r="44" spans="2:23" s="9" customFormat="1">
      <c r="B44" s="210" t="s">
        <v>82</v>
      </c>
      <c r="C44" s="712">
        <v>1.89E-2</v>
      </c>
      <c r="D44" s="203"/>
      <c r="E44" s="222" t="s">
        <v>424</v>
      </c>
      <c r="F44" s="222"/>
      <c r="G44" s="223"/>
      <c r="H44" s="224"/>
      <c r="I44" s="225">
        <f t="shared" ref="I44:O44" si="8">I42+I43</f>
        <v>0</v>
      </c>
      <c r="J44" s="225">
        <f t="shared" si="8"/>
        <v>0</v>
      </c>
      <c r="K44" s="225">
        <f t="shared" si="8"/>
        <v>0</v>
      </c>
      <c r="L44" s="225">
        <f t="shared" si="8"/>
        <v>0</v>
      </c>
      <c r="M44" s="225">
        <f t="shared" si="8"/>
        <v>0</v>
      </c>
      <c r="N44" s="225">
        <f t="shared" si="8"/>
        <v>0</v>
      </c>
      <c r="O44" s="225">
        <f t="shared" si="8"/>
        <v>0</v>
      </c>
      <c r="P44" s="225">
        <f t="shared" ref="P44:V44" si="9">P42+P43</f>
        <v>0</v>
      </c>
      <c r="Q44" s="225">
        <f t="shared" si="9"/>
        <v>0</v>
      </c>
      <c r="R44" s="225">
        <f t="shared" si="9"/>
        <v>0</v>
      </c>
      <c r="S44" s="225">
        <f t="shared" si="9"/>
        <v>0</v>
      </c>
      <c r="T44" s="225">
        <f t="shared" si="9"/>
        <v>0</v>
      </c>
      <c r="U44" s="225">
        <f t="shared" si="9"/>
        <v>0</v>
      </c>
      <c r="V44" s="225">
        <f t="shared" si="9"/>
        <v>0</v>
      </c>
      <c r="W44" s="225">
        <f>W42+W43</f>
        <v>0</v>
      </c>
    </row>
    <row r="45" spans="2:23" s="9" customFormat="1">
      <c r="B45" s="210" t="s">
        <v>83</v>
      </c>
      <c r="C45" s="712">
        <v>1.89E-2</v>
      </c>
      <c r="D45" s="203"/>
      <c r="E45" s="211">
        <v>41275</v>
      </c>
      <c r="F45" s="211" t="s">
        <v>179</v>
      </c>
      <c r="G45" s="212" t="s">
        <v>65</v>
      </c>
      <c r="H45" s="229">
        <f>C$23/12</f>
        <v>1.225E-3</v>
      </c>
      <c r="I45" s="227">
        <f>(SUM('1.  LRAMVA Summary'!D$55:D$60)+SUM('1.  LRAMVA Summary'!D$61:D$62)*(MONTH($E45)-1)/12)*$H45</f>
        <v>0</v>
      </c>
      <c r="J45" s="227">
        <f>(SUM('1.  LRAMVA Summary'!E$55:E$60)+SUM('1.  LRAMVA Summary'!E$61:E$62)*(MONTH($E45)-1)/12)*$H45</f>
        <v>0</v>
      </c>
      <c r="K45" s="227">
        <f>(SUM('1.  LRAMVA Summary'!F$55:F$60)+SUM('1.  LRAMVA Summary'!F$61:F$62)*(MONTH($E45)-1)/12)*$H45</f>
        <v>0</v>
      </c>
      <c r="L45" s="227">
        <f>(SUM('1.  LRAMVA Summary'!G$55:G$60)+SUM('1.  LRAMVA Summary'!G$61:G$62)*(MONTH($E45)-1)/12)*$H45</f>
        <v>0</v>
      </c>
      <c r="M45" s="227">
        <f>(SUM('1.  LRAMVA Summary'!H$55:H$60)+SUM('1.  LRAMVA Summary'!H$61:H$62)*(MONTH($E45)-1)/12)*$H45</f>
        <v>0</v>
      </c>
      <c r="N45" s="227">
        <f>(SUM('1.  LRAMVA Summary'!I$55:I$60)+SUM('1.  LRAMVA Summary'!I$61:I$62)*(MONTH($E45)-1)/12)*$H45</f>
        <v>0</v>
      </c>
      <c r="O45" s="227">
        <f>(SUM('1.  LRAMVA Summary'!J$55:J$60)+SUM('1.  LRAMVA Summary'!J$61:J$62)*(MONTH($E45)-1)/12)*$H45</f>
        <v>0</v>
      </c>
      <c r="P45" s="227">
        <f>(SUM('1.  LRAMVA Summary'!K$55:K$60)+SUM('1.  LRAMVA Summary'!K$61:K$62)*(MONTH($E45)-1)/12)*$H45</f>
        <v>0</v>
      </c>
      <c r="Q45" s="227">
        <f>(SUM('1.  LRAMVA Summary'!L$55:L$60)+SUM('1.  LRAMVA Summary'!L$61:L$62)*(MONTH($E45)-1)/12)*$H45</f>
        <v>0</v>
      </c>
      <c r="R45" s="227">
        <f>(SUM('1.  LRAMVA Summary'!M$55:M$60)+SUM('1.  LRAMVA Summary'!M$61:M$62)*(MONTH($E45)-1)/12)*$H45</f>
        <v>0</v>
      </c>
      <c r="S45" s="227">
        <f>(SUM('1.  LRAMVA Summary'!N$55:N$60)+SUM('1.  LRAMVA Summary'!N$61:N$62)*(MONTH($E45)-1)/12)*$H45</f>
        <v>0</v>
      </c>
      <c r="T45" s="227">
        <f>(SUM('1.  LRAMVA Summary'!O$55:O$60)+SUM('1.  LRAMVA Summary'!O$61:O$62)*(MONTH($E45)-1)/12)*$H45</f>
        <v>0</v>
      </c>
      <c r="U45" s="227">
        <f>(SUM('1.  LRAMVA Summary'!P$55:P$60)+SUM('1.  LRAMVA Summary'!P$61:P$62)*(MONTH($E45)-1)/12)*$H45</f>
        <v>0</v>
      </c>
      <c r="V45" s="227">
        <f>(SUM('1.  LRAMVA Summary'!Q$55:Q$60)+SUM('1.  LRAMVA Summary'!Q$61:Q$62)*(MONTH($E45)-1)/12)*$H45</f>
        <v>0</v>
      </c>
      <c r="W45" s="228">
        <f>SUM(I45:V45)</f>
        <v>0</v>
      </c>
    </row>
    <row r="46" spans="2:23" s="9" customFormat="1">
      <c r="B46" s="210" t="s">
        <v>84</v>
      </c>
      <c r="C46" s="712">
        <v>2.1700000000000001E-2</v>
      </c>
      <c r="D46" s="203"/>
      <c r="E46" s="211">
        <v>41306</v>
      </c>
      <c r="F46" s="211" t="s">
        <v>179</v>
      </c>
      <c r="G46" s="212" t="s">
        <v>65</v>
      </c>
      <c r="H46" s="226">
        <f>C$23/12</f>
        <v>1.225E-3</v>
      </c>
      <c r="I46" s="227">
        <f>(SUM('1.  LRAMVA Summary'!D$55:D$60)+SUM('1.  LRAMVA Summary'!D$61:D$62)*(MONTH($E46)-1)/12)*$H46</f>
        <v>0</v>
      </c>
      <c r="J46" s="227">
        <f>(SUM('1.  LRAMVA Summary'!E$55:E$60)+SUM('1.  LRAMVA Summary'!E$61:E$62)*(MONTH($E46)-1)/12)*$H46</f>
        <v>0</v>
      </c>
      <c r="K46" s="227">
        <f>(SUM('1.  LRAMVA Summary'!F$55:F$60)+SUM('1.  LRAMVA Summary'!F$61:F$62)*(MONTH($E46)-1)/12)*$H46</f>
        <v>0</v>
      </c>
      <c r="L46" s="227">
        <f>(SUM('1.  LRAMVA Summary'!G$55:G$60)+SUM('1.  LRAMVA Summary'!G$61:G$62)*(MONTH($E46)-1)/12)*$H46</f>
        <v>0</v>
      </c>
      <c r="M46" s="227">
        <f>(SUM('1.  LRAMVA Summary'!H$55:H$60)+SUM('1.  LRAMVA Summary'!H$61:H$62)*(MONTH($E46)-1)/12)*$H46</f>
        <v>0</v>
      </c>
      <c r="N46" s="227">
        <f>(SUM('1.  LRAMVA Summary'!I$55:I$60)+SUM('1.  LRAMVA Summary'!I$61:I$62)*(MONTH($E46)-1)/12)*$H46</f>
        <v>0</v>
      </c>
      <c r="O46" s="227">
        <f>(SUM('1.  LRAMVA Summary'!J$55:J$60)+SUM('1.  LRAMVA Summary'!J$61:J$62)*(MONTH($E46)-1)/12)*$H46</f>
        <v>0</v>
      </c>
      <c r="P46" s="227">
        <f>(SUM('1.  LRAMVA Summary'!K$55:K$60)+SUM('1.  LRAMVA Summary'!K$61:K$62)*(MONTH($E46)-1)/12)*$H46</f>
        <v>0</v>
      </c>
      <c r="Q46" s="227">
        <f>(SUM('1.  LRAMVA Summary'!L$55:L$60)+SUM('1.  LRAMVA Summary'!L$61:L$62)*(MONTH($E46)-1)/12)*$H46</f>
        <v>0</v>
      </c>
      <c r="R46" s="227">
        <f>(SUM('1.  LRAMVA Summary'!M$55:M$60)+SUM('1.  LRAMVA Summary'!M$61:M$62)*(MONTH($E46)-1)/12)*$H46</f>
        <v>0</v>
      </c>
      <c r="S46" s="227">
        <f>(SUM('1.  LRAMVA Summary'!N$55:N$60)+SUM('1.  LRAMVA Summary'!N$61:N$62)*(MONTH($E46)-1)/12)*$H46</f>
        <v>0</v>
      </c>
      <c r="T46" s="227">
        <f>(SUM('1.  LRAMVA Summary'!O$55:O$60)+SUM('1.  LRAMVA Summary'!O$61:O$62)*(MONTH($E46)-1)/12)*$H46</f>
        <v>0</v>
      </c>
      <c r="U46" s="227">
        <f>(SUM('1.  LRAMVA Summary'!P$55:P$60)+SUM('1.  LRAMVA Summary'!P$61:P$62)*(MONTH($E46)-1)/12)*$H46</f>
        <v>0</v>
      </c>
      <c r="V46" s="227">
        <f>(SUM('1.  LRAMVA Summary'!Q$55:Q$60)+SUM('1.  LRAMVA Summary'!Q$61:Q$62)*(MONTH($E46)-1)/12)*$H46</f>
        <v>0</v>
      </c>
      <c r="W46" s="228">
        <f t="shared" ref="W46:W56" si="10">SUM(I46:V46)</f>
        <v>0</v>
      </c>
    </row>
    <row r="47" spans="2:23" s="9" customFormat="1">
      <c r="B47" s="210" t="s">
        <v>85</v>
      </c>
      <c r="C47" s="729">
        <v>2.4500000000000001E-2</v>
      </c>
      <c r="D47" s="203"/>
      <c r="E47" s="211">
        <v>41334</v>
      </c>
      <c r="F47" s="211" t="s">
        <v>179</v>
      </c>
      <c r="G47" s="212" t="s">
        <v>65</v>
      </c>
      <c r="H47" s="226">
        <f>C$23/12</f>
        <v>1.225E-3</v>
      </c>
      <c r="I47" s="227">
        <f>(SUM('1.  LRAMVA Summary'!D$55:D$60)+SUM('1.  LRAMVA Summary'!D$61:D$62)*(MONTH($E47)-1)/12)*$H47</f>
        <v>0</v>
      </c>
      <c r="J47" s="227">
        <f>(SUM('1.  LRAMVA Summary'!E$55:E$60)+SUM('1.  LRAMVA Summary'!E$61:E$62)*(MONTH($E47)-1)/12)*$H47</f>
        <v>0</v>
      </c>
      <c r="K47" s="227">
        <f>(SUM('1.  LRAMVA Summary'!F$55:F$60)+SUM('1.  LRAMVA Summary'!F$61:F$62)*(MONTH($E47)-1)/12)*$H47</f>
        <v>0</v>
      </c>
      <c r="L47" s="227">
        <f>(SUM('1.  LRAMVA Summary'!G$55:G$60)+SUM('1.  LRAMVA Summary'!G$61:G$62)*(MONTH($E47)-1)/12)*$H47</f>
        <v>0</v>
      </c>
      <c r="M47" s="227">
        <f>(SUM('1.  LRAMVA Summary'!H$55:H$60)+SUM('1.  LRAMVA Summary'!H$61:H$62)*(MONTH($E47)-1)/12)*$H47</f>
        <v>0</v>
      </c>
      <c r="N47" s="227">
        <f>(SUM('1.  LRAMVA Summary'!I$55:I$60)+SUM('1.  LRAMVA Summary'!I$61:I$62)*(MONTH($E47)-1)/12)*$H47</f>
        <v>0</v>
      </c>
      <c r="O47" s="227">
        <f>(SUM('1.  LRAMVA Summary'!J$55:J$60)+SUM('1.  LRAMVA Summary'!J$61:J$62)*(MONTH($E47)-1)/12)*$H47</f>
        <v>0</v>
      </c>
      <c r="P47" s="227">
        <f>(SUM('1.  LRAMVA Summary'!K$55:K$60)+SUM('1.  LRAMVA Summary'!K$61:K$62)*(MONTH($E47)-1)/12)*$H47</f>
        <v>0</v>
      </c>
      <c r="Q47" s="227">
        <f>(SUM('1.  LRAMVA Summary'!L$55:L$60)+SUM('1.  LRAMVA Summary'!L$61:L$62)*(MONTH($E47)-1)/12)*$H47</f>
        <v>0</v>
      </c>
      <c r="R47" s="227">
        <f>(SUM('1.  LRAMVA Summary'!M$55:M$60)+SUM('1.  LRAMVA Summary'!M$61:M$62)*(MONTH($E47)-1)/12)*$H47</f>
        <v>0</v>
      </c>
      <c r="S47" s="227">
        <f>(SUM('1.  LRAMVA Summary'!N$55:N$60)+SUM('1.  LRAMVA Summary'!N$61:N$62)*(MONTH($E47)-1)/12)*$H47</f>
        <v>0</v>
      </c>
      <c r="T47" s="227">
        <f>(SUM('1.  LRAMVA Summary'!O$55:O$60)+SUM('1.  LRAMVA Summary'!O$61:O$62)*(MONTH($E47)-1)/12)*$H47</f>
        <v>0</v>
      </c>
      <c r="U47" s="227">
        <f>(SUM('1.  LRAMVA Summary'!P$55:P$60)+SUM('1.  LRAMVA Summary'!P$61:P$62)*(MONTH($E47)-1)/12)*$H47</f>
        <v>0</v>
      </c>
      <c r="V47" s="227">
        <f>(SUM('1.  LRAMVA Summary'!Q$55:Q$60)+SUM('1.  LRAMVA Summary'!Q$61:Q$62)*(MONTH($E47)-1)/12)*$H47</f>
        <v>0</v>
      </c>
      <c r="W47" s="228">
        <f t="shared" si="10"/>
        <v>0</v>
      </c>
    </row>
    <row r="48" spans="2:23" s="9" customFormat="1">
      <c r="B48" s="210" t="s">
        <v>86</v>
      </c>
      <c r="C48" s="729">
        <v>2.18E-2</v>
      </c>
      <c r="D48" s="203"/>
      <c r="E48" s="211">
        <v>41365</v>
      </c>
      <c r="F48" s="211" t="s">
        <v>179</v>
      </c>
      <c r="G48" s="212" t="s">
        <v>66</v>
      </c>
      <c r="H48" s="229">
        <f>C$24/12</f>
        <v>1.225E-3</v>
      </c>
      <c r="I48" s="227">
        <f>(SUM('1.  LRAMVA Summary'!D$55:D$60)+SUM('1.  LRAMVA Summary'!D$61:D$62)*(MONTH($E48)-1)/12)*$H48</f>
        <v>0</v>
      </c>
      <c r="J48" s="227">
        <f>(SUM('1.  LRAMVA Summary'!E$55:E$60)+SUM('1.  LRAMVA Summary'!E$61:E$62)*(MONTH($E48)-1)/12)*$H48</f>
        <v>0</v>
      </c>
      <c r="K48" s="227">
        <f>(SUM('1.  LRAMVA Summary'!F$55:F$60)+SUM('1.  LRAMVA Summary'!F$61:F$62)*(MONTH($E48)-1)/12)*$H48</f>
        <v>0</v>
      </c>
      <c r="L48" s="227">
        <f>(SUM('1.  LRAMVA Summary'!G$55:G$60)+SUM('1.  LRAMVA Summary'!G$61:G$62)*(MONTH($E48)-1)/12)*$H48</f>
        <v>0</v>
      </c>
      <c r="M48" s="227">
        <f>(SUM('1.  LRAMVA Summary'!H$55:H$60)+SUM('1.  LRAMVA Summary'!H$61:H$62)*(MONTH($E48)-1)/12)*$H48</f>
        <v>0</v>
      </c>
      <c r="N48" s="227">
        <f>(SUM('1.  LRAMVA Summary'!I$55:I$60)+SUM('1.  LRAMVA Summary'!I$61:I$62)*(MONTH($E48)-1)/12)*$H48</f>
        <v>0</v>
      </c>
      <c r="O48" s="227">
        <f>(SUM('1.  LRAMVA Summary'!J$55:J$60)+SUM('1.  LRAMVA Summary'!J$61:J$62)*(MONTH($E48)-1)/12)*$H48</f>
        <v>0</v>
      </c>
      <c r="P48" s="227">
        <f>(SUM('1.  LRAMVA Summary'!K$55:K$60)+SUM('1.  LRAMVA Summary'!K$61:K$62)*(MONTH($E48)-1)/12)*$H48</f>
        <v>0</v>
      </c>
      <c r="Q48" s="227">
        <f>(SUM('1.  LRAMVA Summary'!L$55:L$60)+SUM('1.  LRAMVA Summary'!L$61:L$62)*(MONTH($E48)-1)/12)*$H48</f>
        <v>0</v>
      </c>
      <c r="R48" s="227">
        <f>(SUM('1.  LRAMVA Summary'!M$55:M$60)+SUM('1.  LRAMVA Summary'!M$61:M$62)*(MONTH($E48)-1)/12)*$H48</f>
        <v>0</v>
      </c>
      <c r="S48" s="227">
        <f>(SUM('1.  LRAMVA Summary'!N$55:N$60)+SUM('1.  LRAMVA Summary'!N$61:N$62)*(MONTH($E48)-1)/12)*$H48</f>
        <v>0</v>
      </c>
      <c r="T48" s="227">
        <f>(SUM('1.  LRAMVA Summary'!O$55:O$60)+SUM('1.  LRAMVA Summary'!O$61:O$62)*(MONTH($E48)-1)/12)*$H48</f>
        <v>0</v>
      </c>
      <c r="U48" s="227">
        <f>(SUM('1.  LRAMVA Summary'!P$55:P$60)+SUM('1.  LRAMVA Summary'!P$61:P$62)*(MONTH($E48)-1)/12)*$H48</f>
        <v>0</v>
      </c>
      <c r="V48" s="227">
        <f>(SUM('1.  LRAMVA Summary'!Q$55:Q$60)+SUM('1.  LRAMVA Summary'!Q$61:Q$62)*(MONTH($E48)-1)/12)*$H48</f>
        <v>0</v>
      </c>
      <c r="W48" s="228">
        <f t="shared" si="10"/>
        <v>0</v>
      </c>
    </row>
    <row r="49" spans="1:23" s="9" customFormat="1">
      <c r="B49" s="210" t="s">
        <v>87</v>
      </c>
      <c r="C49" s="729">
        <v>2.18E-2</v>
      </c>
      <c r="D49" s="203"/>
      <c r="E49" s="211">
        <v>41395</v>
      </c>
      <c r="F49" s="211" t="s">
        <v>179</v>
      </c>
      <c r="G49" s="212" t="s">
        <v>66</v>
      </c>
      <c r="H49" s="226">
        <f>C$24/12</f>
        <v>1.225E-3</v>
      </c>
      <c r="I49" s="227">
        <f>(SUM('1.  LRAMVA Summary'!D$55:D$60)+SUM('1.  LRAMVA Summary'!D$61:D$62)*(MONTH($E49)-1)/12)*$H49</f>
        <v>0</v>
      </c>
      <c r="J49" s="227">
        <f>(SUM('1.  LRAMVA Summary'!E$55:E$60)+SUM('1.  LRAMVA Summary'!E$61:E$62)*(MONTH($E49)-1)/12)*$H49</f>
        <v>0</v>
      </c>
      <c r="K49" s="227">
        <f>(SUM('1.  LRAMVA Summary'!F$55:F$60)+SUM('1.  LRAMVA Summary'!F$61:F$62)*(MONTH($E49)-1)/12)*$H49</f>
        <v>0</v>
      </c>
      <c r="L49" s="227">
        <f>(SUM('1.  LRAMVA Summary'!G$55:G$60)+SUM('1.  LRAMVA Summary'!G$61:G$62)*(MONTH($E49)-1)/12)*$H49</f>
        <v>0</v>
      </c>
      <c r="M49" s="227">
        <f>(SUM('1.  LRAMVA Summary'!H$55:H$60)+SUM('1.  LRAMVA Summary'!H$61:H$62)*(MONTH($E49)-1)/12)*$H49</f>
        <v>0</v>
      </c>
      <c r="N49" s="227">
        <f>(SUM('1.  LRAMVA Summary'!I$55:I$60)+SUM('1.  LRAMVA Summary'!I$61:I$62)*(MONTH($E49)-1)/12)*$H49</f>
        <v>0</v>
      </c>
      <c r="O49" s="227">
        <f>(SUM('1.  LRAMVA Summary'!J$55:J$60)+SUM('1.  LRAMVA Summary'!J$61:J$62)*(MONTH($E49)-1)/12)*$H49</f>
        <v>0</v>
      </c>
      <c r="P49" s="227">
        <f>(SUM('1.  LRAMVA Summary'!K$55:K$60)+SUM('1.  LRAMVA Summary'!K$61:K$62)*(MONTH($E49)-1)/12)*$H49</f>
        <v>0</v>
      </c>
      <c r="Q49" s="227">
        <f>(SUM('1.  LRAMVA Summary'!L$55:L$60)+SUM('1.  LRAMVA Summary'!L$61:L$62)*(MONTH($E49)-1)/12)*$H49</f>
        <v>0</v>
      </c>
      <c r="R49" s="227">
        <f>(SUM('1.  LRAMVA Summary'!M$55:M$60)+SUM('1.  LRAMVA Summary'!M$61:M$62)*(MONTH($E49)-1)/12)*$H49</f>
        <v>0</v>
      </c>
      <c r="S49" s="227">
        <f>(SUM('1.  LRAMVA Summary'!N$55:N$60)+SUM('1.  LRAMVA Summary'!N$61:N$62)*(MONTH($E49)-1)/12)*$H49</f>
        <v>0</v>
      </c>
      <c r="T49" s="227">
        <f>(SUM('1.  LRAMVA Summary'!O$55:O$60)+SUM('1.  LRAMVA Summary'!O$61:O$62)*(MONTH($E49)-1)/12)*$H49</f>
        <v>0</v>
      </c>
      <c r="U49" s="227">
        <f>(SUM('1.  LRAMVA Summary'!P$55:P$60)+SUM('1.  LRAMVA Summary'!P$61:P$62)*(MONTH($E49)-1)/12)*$H49</f>
        <v>0</v>
      </c>
      <c r="V49" s="227">
        <f>(SUM('1.  LRAMVA Summary'!Q$55:Q$60)+SUM('1.  LRAMVA Summary'!Q$61:Q$62)*(MONTH($E49)-1)/12)*$H49</f>
        <v>0</v>
      </c>
      <c r="W49" s="228">
        <f t="shared" si="10"/>
        <v>0</v>
      </c>
    </row>
    <row r="50" spans="1:23" s="9" customFormat="1">
      <c r="B50" s="210" t="s">
        <v>88</v>
      </c>
      <c r="C50" s="729">
        <v>2.18E-2</v>
      </c>
      <c r="D50" s="203"/>
      <c r="E50" s="211">
        <v>41426</v>
      </c>
      <c r="F50" s="211" t="s">
        <v>179</v>
      </c>
      <c r="G50" s="212" t="s">
        <v>66</v>
      </c>
      <c r="H50" s="226">
        <f>C$24/12</f>
        <v>1.225E-3</v>
      </c>
      <c r="I50" s="227">
        <f>(SUM('1.  LRAMVA Summary'!D$55:D$60)+SUM('1.  LRAMVA Summary'!D$61:D$62)*(MONTH($E50)-1)/12)*$H50</f>
        <v>0</v>
      </c>
      <c r="J50" s="227">
        <f>(SUM('1.  LRAMVA Summary'!E$55:E$60)+SUM('1.  LRAMVA Summary'!E$61:E$62)*(MONTH($E50)-1)/12)*$H50</f>
        <v>0</v>
      </c>
      <c r="K50" s="227">
        <f>(SUM('1.  LRAMVA Summary'!F$55:F$60)+SUM('1.  LRAMVA Summary'!F$61:F$62)*(MONTH($E50)-1)/12)*$H50</f>
        <v>0</v>
      </c>
      <c r="L50" s="227">
        <f>(SUM('1.  LRAMVA Summary'!G$55:G$60)+SUM('1.  LRAMVA Summary'!G$61:G$62)*(MONTH($E50)-1)/12)*$H50</f>
        <v>0</v>
      </c>
      <c r="M50" s="227">
        <f>(SUM('1.  LRAMVA Summary'!H$55:H$60)+SUM('1.  LRAMVA Summary'!H$61:H$62)*(MONTH($E50)-1)/12)*$H50</f>
        <v>0</v>
      </c>
      <c r="N50" s="227">
        <f>(SUM('1.  LRAMVA Summary'!I$55:I$60)+SUM('1.  LRAMVA Summary'!I$61:I$62)*(MONTH($E50)-1)/12)*$H50</f>
        <v>0</v>
      </c>
      <c r="O50" s="227">
        <f>(SUM('1.  LRAMVA Summary'!J$55:J$60)+SUM('1.  LRAMVA Summary'!J$61:J$62)*(MONTH($E50)-1)/12)*$H50</f>
        <v>0</v>
      </c>
      <c r="P50" s="227">
        <f>(SUM('1.  LRAMVA Summary'!K$55:K$60)+SUM('1.  LRAMVA Summary'!K$61:K$62)*(MONTH($E50)-1)/12)*$H50</f>
        <v>0</v>
      </c>
      <c r="Q50" s="227">
        <f>(SUM('1.  LRAMVA Summary'!L$55:L$60)+SUM('1.  LRAMVA Summary'!L$61:L$62)*(MONTH($E50)-1)/12)*$H50</f>
        <v>0</v>
      </c>
      <c r="R50" s="227">
        <f>(SUM('1.  LRAMVA Summary'!M$55:M$60)+SUM('1.  LRAMVA Summary'!M$61:M$62)*(MONTH($E50)-1)/12)*$H50</f>
        <v>0</v>
      </c>
      <c r="S50" s="227">
        <f>(SUM('1.  LRAMVA Summary'!N$55:N$60)+SUM('1.  LRAMVA Summary'!N$61:N$62)*(MONTH($E50)-1)/12)*$H50</f>
        <v>0</v>
      </c>
      <c r="T50" s="227">
        <f>(SUM('1.  LRAMVA Summary'!O$55:O$60)+SUM('1.  LRAMVA Summary'!O$61:O$62)*(MONTH($E50)-1)/12)*$H50</f>
        <v>0</v>
      </c>
      <c r="U50" s="227">
        <f>(SUM('1.  LRAMVA Summary'!P$55:P$60)+SUM('1.  LRAMVA Summary'!P$61:P$62)*(MONTH($E50)-1)/12)*$H50</f>
        <v>0</v>
      </c>
      <c r="V50" s="227">
        <f>(SUM('1.  LRAMVA Summary'!Q$55:Q$60)+SUM('1.  LRAMVA Summary'!Q$61:Q$62)*(MONTH($E50)-1)/12)*$H50</f>
        <v>0</v>
      </c>
      <c r="W50" s="228">
        <f t="shared" si="10"/>
        <v>0</v>
      </c>
    </row>
    <row r="51" spans="1:23" s="9" customFormat="1">
      <c r="B51" s="210" t="s">
        <v>89</v>
      </c>
      <c r="C51" s="729">
        <v>2.18E-2</v>
      </c>
      <c r="D51" s="203"/>
      <c r="E51" s="211">
        <v>41456</v>
      </c>
      <c r="F51" s="211" t="s">
        <v>179</v>
      </c>
      <c r="G51" s="212" t="s">
        <v>68</v>
      </c>
      <c r="H51" s="229">
        <f>C$25/12</f>
        <v>1.225E-3</v>
      </c>
      <c r="I51" s="227">
        <f>(SUM('1.  LRAMVA Summary'!D$55:D$60)+SUM('1.  LRAMVA Summary'!D$61:D$62)*(MONTH($E51)-1)/12)*$H51</f>
        <v>0</v>
      </c>
      <c r="J51" s="227">
        <f>(SUM('1.  LRAMVA Summary'!E$55:E$60)+SUM('1.  LRAMVA Summary'!E$61:E$62)*(MONTH($E51)-1)/12)*$H51</f>
        <v>0</v>
      </c>
      <c r="K51" s="227">
        <f>(SUM('1.  LRAMVA Summary'!F$55:F$60)+SUM('1.  LRAMVA Summary'!F$61:F$62)*(MONTH($E51)-1)/12)*$H51</f>
        <v>0</v>
      </c>
      <c r="L51" s="227">
        <f>(SUM('1.  LRAMVA Summary'!G$55:G$60)+SUM('1.  LRAMVA Summary'!G$61:G$62)*(MONTH($E51)-1)/12)*$H51</f>
        <v>0</v>
      </c>
      <c r="M51" s="227">
        <f>(SUM('1.  LRAMVA Summary'!H$55:H$60)+SUM('1.  LRAMVA Summary'!H$61:H$62)*(MONTH($E51)-1)/12)*$H51</f>
        <v>0</v>
      </c>
      <c r="N51" s="227">
        <f>(SUM('1.  LRAMVA Summary'!I$55:I$60)+SUM('1.  LRAMVA Summary'!I$61:I$62)*(MONTH($E51)-1)/12)*$H51</f>
        <v>0</v>
      </c>
      <c r="O51" s="227">
        <f>(SUM('1.  LRAMVA Summary'!J$55:J$60)+SUM('1.  LRAMVA Summary'!J$61:J$62)*(MONTH($E51)-1)/12)*$H51</f>
        <v>0</v>
      </c>
      <c r="P51" s="227">
        <f>(SUM('1.  LRAMVA Summary'!K$55:K$60)+SUM('1.  LRAMVA Summary'!K$61:K$62)*(MONTH($E51)-1)/12)*$H51</f>
        <v>0</v>
      </c>
      <c r="Q51" s="227">
        <f>(SUM('1.  LRAMVA Summary'!L$55:L$60)+SUM('1.  LRAMVA Summary'!L$61:L$62)*(MONTH($E51)-1)/12)*$H51</f>
        <v>0</v>
      </c>
      <c r="R51" s="227">
        <f>(SUM('1.  LRAMVA Summary'!M$55:M$60)+SUM('1.  LRAMVA Summary'!M$61:M$62)*(MONTH($E51)-1)/12)*$H51</f>
        <v>0</v>
      </c>
      <c r="S51" s="227">
        <f>(SUM('1.  LRAMVA Summary'!N$55:N$60)+SUM('1.  LRAMVA Summary'!N$61:N$62)*(MONTH($E51)-1)/12)*$H51</f>
        <v>0</v>
      </c>
      <c r="T51" s="227">
        <f>(SUM('1.  LRAMVA Summary'!O$55:O$60)+SUM('1.  LRAMVA Summary'!O$61:O$62)*(MONTH($E51)-1)/12)*$H51</f>
        <v>0</v>
      </c>
      <c r="U51" s="227">
        <f>(SUM('1.  LRAMVA Summary'!P$55:P$60)+SUM('1.  LRAMVA Summary'!P$61:P$62)*(MONTH($E51)-1)/12)*$H51</f>
        <v>0</v>
      </c>
      <c r="V51" s="227">
        <f>(SUM('1.  LRAMVA Summary'!Q$55:Q$60)+SUM('1.  LRAMVA Summary'!Q$61:Q$62)*(MONTH($E51)-1)/12)*$H51</f>
        <v>0</v>
      </c>
      <c r="W51" s="228">
        <f t="shared" si="10"/>
        <v>0</v>
      </c>
    </row>
    <row r="52" spans="1:23" s="9" customFormat="1">
      <c r="B52" s="210" t="s">
        <v>91</v>
      </c>
      <c r="C52" s="729">
        <v>2.18E-2</v>
      </c>
      <c r="D52" s="203"/>
      <c r="E52" s="211">
        <v>41487</v>
      </c>
      <c r="F52" s="211" t="s">
        <v>179</v>
      </c>
      <c r="G52" s="212" t="s">
        <v>68</v>
      </c>
      <c r="H52" s="226">
        <f>C$25/12</f>
        <v>1.225E-3</v>
      </c>
      <c r="I52" s="227">
        <f>(SUM('1.  LRAMVA Summary'!D$55:D$60)+SUM('1.  LRAMVA Summary'!D$61:D$62)*(MONTH($E52)-1)/12)*$H52</f>
        <v>0</v>
      </c>
      <c r="J52" s="227">
        <f>(SUM('1.  LRAMVA Summary'!E$55:E$60)+SUM('1.  LRAMVA Summary'!E$61:E$62)*(MONTH($E52)-1)/12)*$H52</f>
        <v>0</v>
      </c>
      <c r="K52" s="227">
        <f>(SUM('1.  LRAMVA Summary'!F$55:F$60)+SUM('1.  LRAMVA Summary'!F$61:F$62)*(MONTH($E52)-1)/12)*$H52</f>
        <v>0</v>
      </c>
      <c r="L52" s="227">
        <f>(SUM('1.  LRAMVA Summary'!G$55:G$60)+SUM('1.  LRAMVA Summary'!G$61:G$62)*(MONTH($E52)-1)/12)*$H52</f>
        <v>0</v>
      </c>
      <c r="M52" s="227">
        <f>(SUM('1.  LRAMVA Summary'!H$55:H$60)+SUM('1.  LRAMVA Summary'!H$61:H$62)*(MONTH($E52)-1)/12)*$H52</f>
        <v>0</v>
      </c>
      <c r="N52" s="227">
        <f>(SUM('1.  LRAMVA Summary'!I$55:I$60)+SUM('1.  LRAMVA Summary'!I$61:I$62)*(MONTH($E52)-1)/12)*$H52</f>
        <v>0</v>
      </c>
      <c r="O52" s="227">
        <f>(SUM('1.  LRAMVA Summary'!J$55:J$60)+SUM('1.  LRAMVA Summary'!J$61:J$62)*(MONTH($E52)-1)/12)*$H52</f>
        <v>0</v>
      </c>
      <c r="P52" s="227">
        <f>(SUM('1.  LRAMVA Summary'!K$55:K$60)+SUM('1.  LRAMVA Summary'!K$61:K$62)*(MONTH($E52)-1)/12)*$H52</f>
        <v>0</v>
      </c>
      <c r="Q52" s="227">
        <f>(SUM('1.  LRAMVA Summary'!L$55:L$60)+SUM('1.  LRAMVA Summary'!L$61:L$62)*(MONTH($E52)-1)/12)*$H52</f>
        <v>0</v>
      </c>
      <c r="R52" s="227">
        <f>(SUM('1.  LRAMVA Summary'!M$55:M$60)+SUM('1.  LRAMVA Summary'!M$61:M$62)*(MONTH($E52)-1)/12)*$H52</f>
        <v>0</v>
      </c>
      <c r="S52" s="227">
        <f>(SUM('1.  LRAMVA Summary'!N$55:N$60)+SUM('1.  LRAMVA Summary'!N$61:N$62)*(MONTH($E52)-1)/12)*$H52</f>
        <v>0</v>
      </c>
      <c r="T52" s="227">
        <f>(SUM('1.  LRAMVA Summary'!O$55:O$60)+SUM('1.  LRAMVA Summary'!O$61:O$62)*(MONTH($E52)-1)/12)*$H52</f>
        <v>0</v>
      </c>
      <c r="U52" s="227">
        <f>(SUM('1.  LRAMVA Summary'!P$55:P$60)+SUM('1.  LRAMVA Summary'!P$61:P$62)*(MONTH($E52)-1)/12)*$H52</f>
        <v>0</v>
      </c>
      <c r="V52" s="227">
        <f>(SUM('1.  LRAMVA Summary'!Q$55:Q$60)+SUM('1.  LRAMVA Summary'!Q$61:Q$62)*(MONTH($E52)-1)/12)*$H52</f>
        <v>0</v>
      </c>
      <c r="W52" s="228">
        <f t="shared" si="10"/>
        <v>0</v>
      </c>
    </row>
    <row r="53" spans="1:23" s="9" customFormat="1">
      <c r="B53" s="210" t="s">
        <v>90</v>
      </c>
      <c r="C53" s="729">
        <v>5.7000000000000002E-3</v>
      </c>
      <c r="D53" s="203"/>
      <c r="E53" s="211">
        <v>41518</v>
      </c>
      <c r="F53" s="211" t="s">
        <v>179</v>
      </c>
      <c r="G53" s="212" t="s">
        <v>68</v>
      </c>
      <c r="H53" s="226">
        <f>C$25/12</f>
        <v>1.225E-3</v>
      </c>
      <c r="I53" s="227">
        <f>(SUM('1.  LRAMVA Summary'!D$55:D$60)+SUM('1.  LRAMVA Summary'!D$61:D$62)*(MONTH($E53)-1)/12)*$H53</f>
        <v>0</v>
      </c>
      <c r="J53" s="227">
        <f>(SUM('1.  LRAMVA Summary'!E$55:E$60)+SUM('1.  LRAMVA Summary'!E$61:E$62)*(MONTH($E53)-1)/12)*$H53</f>
        <v>0</v>
      </c>
      <c r="K53" s="227">
        <f>(SUM('1.  LRAMVA Summary'!F$55:F$60)+SUM('1.  LRAMVA Summary'!F$61:F$62)*(MONTH($E53)-1)/12)*$H53</f>
        <v>0</v>
      </c>
      <c r="L53" s="227">
        <f>(SUM('1.  LRAMVA Summary'!G$55:G$60)+SUM('1.  LRAMVA Summary'!G$61:G$62)*(MONTH($E53)-1)/12)*$H53</f>
        <v>0</v>
      </c>
      <c r="M53" s="227">
        <f>(SUM('1.  LRAMVA Summary'!H$55:H$60)+SUM('1.  LRAMVA Summary'!H$61:H$62)*(MONTH($E53)-1)/12)*$H53</f>
        <v>0</v>
      </c>
      <c r="N53" s="227">
        <f>(SUM('1.  LRAMVA Summary'!I$55:I$60)+SUM('1.  LRAMVA Summary'!I$61:I$62)*(MONTH($E53)-1)/12)*$H53</f>
        <v>0</v>
      </c>
      <c r="O53" s="227">
        <f>(SUM('1.  LRAMVA Summary'!J$55:J$60)+SUM('1.  LRAMVA Summary'!J$61:J$62)*(MONTH($E53)-1)/12)*$H53</f>
        <v>0</v>
      </c>
      <c r="P53" s="227">
        <f>(SUM('1.  LRAMVA Summary'!K$55:K$60)+SUM('1.  LRAMVA Summary'!K$61:K$62)*(MONTH($E53)-1)/12)*$H53</f>
        <v>0</v>
      </c>
      <c r="Q53" s="227">
        <f>(SUM('1.  LRAMVA Summary'!L$55:L$60)+SUM('1.  LRAMVA Summary'!L$61:L$62)*(MONTH($E53)-1)/12)*$H53</f>
        <v>0</v>
      </c>
      <c r="R53" s="227">
        <f>(SUM('1.  LRAMVA Summary'!M$55:M$60)+SUM('1.  LRAMVA Summary'!M$61:M$62)*(MONTH($E53)-1)/12)*$H53</f>
        <v>0</v>
      </c>
      <c r="S53" s="227">
        <f>(SUM('1.  LRAMVA Summary'!N$55:N$60)+SUM('1.  LRAMVA Summary'!N$61:N$62)*(MONTH($E53)-1)/12)*$H53</f>
        <v>0</v>
      </c>
      <c r="T53" s="227">
        <f>(SUM('1.  LRAMVA Summary'!O$55:O$60)+SUM('1.  LRAMVA Summary'!O$61:O$62)*(MONTH($E53)-1)/12)*$H53</f>
        <v>0</v>
      </c>
      <c r="U53" s="227">
        <f>(SUM('1.  LRAMVA Summary'!P$55:P$60)+SUM('1.  LRAMVA Summary'!P$61:P$62)*(MONTH($E53)-1)/12)*$H53</f>
        <v>0</v>
      </c>
      <c r="V53" s="227">
        <f>(SUM('1.  LRAMVA Summary'!Q$55:Q$60)+SUM('1.  LRAMVA Summary'!Q$61:Q$62)*(MONTH($E53)-1)/12)*$H53</f>
        <v>0</v>
      </c>
      <c r="W53" s="228">
        <f t="shared" si="10"/>
        <v>0</v>
      </c>
    </row>
    <row r="54" spans="1:23" s="9" customFormat="1">
      <c r="B54" s="849" t="s">
        <v>92</v>
      </c>
      <c r="C54" s="729">
        <v>5.7000000000000002E-3</v>
      </c>
      <c r="D54" s="203"/>
      <c r="E54" s="211">
        <v>41548</v>
      </c>
      <c r="F54" s="211" t="s">
        <v>179</v>
      </c>
      <c r="G54" s="212" t="s">
        <v>69</v>
      </c>
      <c r="H54" s="229">
        <f>C$26/12</f>
        <v>1.225E-3</v>
      </c>
      <c r="I54" s="227">
        <f>(SUM('1.  LRAMVA Summary'!D$55:D$60)+SUM('1.  LRAMVA Summary'!D$61:D$62)*(MONTH($E54)-1)/12)*$H54</f>
        <v>0</v>
      </c>
      <c r="J54" s="227">
        <f>(SUM('1.  LRAMVA Summary'!E$55:E$60)+SUM('1.  LRAMVA Summary'!E$61:E$62)*(MONTH($E54)-1)/12)*$H54</f>
        <v>0</v>
      </c>
      <c r="K54" s="227">
        <f>(SUM('1.  LRAMVA Summary'!F$55:F$60)+SUM('1.  LRAMVA Summary'!F$61:F$62)*(MONTH($E54)-1)/12)*$H54</f>
        <v>0</v>
      </c>
      <c r="L54" s="227">
        <f>(SUM('1.  LRAMVA Summary'!G$55:G$60)+SUM('1.  LRAMVA Summary'!G$61:G$62)*(MONTH($E54)-1)/12)*$H54</f>
        <v>0</v>
      </c>
      <c r="M54" s="227">
        <f>(SUM('1.  LRAMVA Summary'!H$55:H$60)+SUM('1.  LRAMVA Summary'!H$61:H$62)*(MONTH($E54)-1)/12)*$H54</f>
        <v>0</v>
      </c>
      <c r="N54" s="227">
        <f>(SUM('1.  LRAMVA Summary'!I$55:I$60)+SUM('1.  LRAMVA Summary'!I$61:I$62)*(MONTH($E54)-1)/12)*$H54</f>
        <v>0</v>
      </c>
      <c r="O54" s="227">
        <f>(SUM('1.  LRAMVA Summary'!J$55:J$60)+SUM('1.  LRAMVA Summary'!J$61:J$62)*(MONTH($E54)-1)/12)*$H54</f>
        <v>0</v>
      </c>
      <c r="P54" s="227">
        <f>(SUM('1.  LRAMVA Summary'!K$55:K$60)+SUM('1.  LRAMVA Summary'!K$61:K$62)*(MONTH($E54)-1)/12)*$H54</f>
        <v>0</v>
      </c>
      <c r="Q54" s="227">
        <f>(SUM('1.  LRAMVA Summary'!L$55:L$60)+SUM('1.  LRAMVA Summary'!L$61:L$62)*(MONTH($E54)-1)/12)*$H54</f>
        <v>0</v>
      </c>
      <c r="R54" s="227">
        <f>(SUM('1.  LRAMVA Summary'!M$55:M$60)+SUM('1.  LRAMVA Summary'!M$61:M$62)*(MONTH($E54)-1)/12)*$H54</f>
        <v>0</v>
      </c>
      <c r="S54" s="227">
        <f>(SUM('1.  LRAMVA Summary'!N$55:N$60)+SUM('1.  LRAMVA Summary'!N$61:N$62)*(MONTH($E54)-1)/12)*$H54</f>
        <v>0</v>
      </c>
      <c r="T54" s="227">
        <f>(SUM('1.  LRAMVA Summary'!O$55:O$60)+SUM('1.  LRAMVA Summary'!O$61:O$62)*(MONTH($E54)-1)/12)*$H54</f>
        <v>0</v>
      </c>
      <c r="U54" s="227">
        <f>(SUM('1.  LRAMVA Summary'!P$55:P$60)+SUM('1.  LRAMVA Summary'!P$61:P$62)*(MONTH($E54)-1)/12)*$H54</f>
        <v>0</v>
      </c>
      <c r="V54" s="227">
        <f>(SUM('1.  LRAMVA Summary'!Q$55:Q$60)+SUM('1.  LRAMVA Summary'!Q$61:Q$62)*(MONTH($E54)-1)/12)*$H54</f>
        <v>0</v>
      </c>
      <c r="W54" s="228">
        <f t="shared" si="10"/>
        <v>0</v>
      </c>
    </row>
    <row r="55" spans="1:23" s="9" customFormat="1">
      <c r="B55" s="210" t="s">
        <v>695</v>
      </c>
      <c r="C55" s="729">
        <v>5.7000000000000002E-3</v>
      </c>
      <c r="D55" s="203"/>
      <c r="E55" s="211">
        <v>41579</v>
      </c>
      <c r="F55" s="211" t="s">
        <v>179</v>
      </c>
      <c r="G55" s="212" t="s">
        <v>69</v>
      </c>
      <c r="H55" s="226">
        <f>C$26/12</f>
        <v>1.225E-3</v>
      </c>
      <c r="I55" s="227">
        <f>(SUM('1.  LRAMVA Summary'!D$55:D$60)+SUM('1.  LRAMVA Summary'!D$61:D$62)*(MONTH($E55)-1)/12)*$H55</f>
        <v>0</v>
      </c>
      <c r="J55" s="227">
        <f>(SUM('1.  LRAMVA Summary'!E$55:E$60)+SUM('1.  LRAMVA Summary'!E$61:E$62)*(MONTH($E55)-1)/12)*$H55</f>
        <v>0</v>
      </c>
      <c r="K55" s="227">
        <f>(SUM('1.  LRAMVA Summary'!F$55:F$60)+SUM('1.  LRAMVA Summary'!F$61:F$62)*(MONTH($E55)-1)/12)*$H55</f>
        <v>0</v>
      </c>
      <c r="L55" s="227">
        <f>(SUM('1.  LRAMVA Summary'!G$55:G$60)+SUM('1.  LRAMVA Summary'!G$61:G$62)*(MONTH($E55)-1)/12)*$H55</f>
        <v>0</v>
      </c>
      <c r="M55" s="227">
        <f>(SUM('1.  LRAMVA Summary'!H$55:H$60)+SUM('1.  LRAMVA Summary'!H$61:H$62)*(MONTH($E55)-1)/12)*$H55</f>
        <v>0</v>
      </c>
      <c r="N55" s="227">
        <f>(SUM('1.  LRAMVA Summary'!I$55:I$60)+SUM('1.  LRAMVA Summary'!I$61:I$62)*(MONTH($E55)-1)/12)*$H55</f>
        <v>0</v>
      </c>
      <c r="O55" s="227">
        <f>(SUM('1.  LRAMVA Summary'!J$55:J$60)+SUM('1.  LRAMVA Summary'!J$61:J$62)*(MONTH($E55)-1)/12)*$H55</f>
        <v>0</v>
      </c>
      <c r="P55" s="227">
        <f>(SUM('1.  LRAMVA Summary'!K$55:K$60)+SUM('1.  LRAMVA Summary'!K$61:K$62)*(MONTH($E55)-1)/12)*$H55</f>
        <v>0</v>
      </c>
      <c r="Q55" s="227">
        <f>(SUM('1.  LRAMVA Summary'!L$55:L$60)+SUM('1.  LRAMVA Summary'!L$61:L$62)*(MONTH($E55)-1)/12)*$H55</f>
        <v>0</v>
      </c>
      <c r="R55" s="227">
        <f>(SUM('1.  LRAMVA Summary'!M$55:M$60)+SUM('1.  LRAMVA Summary'!M$61:M$62)*(MONTH($E55)-1)/12)*$H55</f>
        <v>0</v>
      </c>
      <c r="S55" s="227">
        <f>(SUM('1.  LRAMVA Summary'!N$55:N$60)+SUM('1.  LRAMVA Summary'!N$61:N$62)*(MONTH($E55)-1)/12)*$H55</f>
        <v>0</v>
      </c>
      <c r="T55" s="227">
        <f>(SUM('1.  LRAMVA Summary'!O$55:O$60)+SUM('1.  LRAMVA Summary'!O$61:O$62)*(MONTH($E55)-1)/12)*$H55</f>
        <v>0</v>
      </c>
      <c r="U55" s="227">
        <f>(SUM('1.  LRAMVA Summary'!P$55:P$60)+SUM('1.  LRAMVA Summary'!P$61:P$62)*(MONTH($E55)-1)/12)*$H55</f>
        <v>0</v>
      </c>
      <c r="V55" s="227">
        <f>(SUM('1.  LRAMVA Summary'!Q$55:Q$60)+SUM('1.  LRAMVA Summary'!Q$61:Q$62)*(MONTH($E55)-1)/12)*$H55</f>
        <v>0</v>
      </c>
      <c r="W55" s="228">
        <f t="shared" si="10"/>
        <v>0</v>
      </c>
    </row>
    <row r="56" spans="1:23" s="9" customFormat="1">
      <c r="B56" s="210" t="s">
        <v>696</v>
      </c>
      <c r="C56" s="729">
        <v>5.7000000000000002E-3</v>
      </c>
      <c r="D56" s="203"/>
      <c r="E56" s="211">
        <v>41609</v>
      </c>
      <c r="F56" s="211" t="s">
        <v>179</v>
      </c>
      <c r="G56" s="212" t="s">
        <v>69</v>
      </c>
      <c r="H56" s="226">
        <f>C$26/12</f>
        <v>1.225E-3</v>
      </c>
      <c r="I56" s="227">
        <f>(SUM('1.  LRAMVA Summary'!D$55:D$60)+SUM('1.  LRAMVA Summary'!D$61:D$62)*(MONTH($E56)-1)/12)*$H56</f>
        <v>0</v>
      </c>
      <c r="J56" s="227">
        <f>(SUM('1.  LRAMVA Summary'!E$55:E$60)+SUM('1.  LRAMVA Summary'!E$61:E$62)*(MONTH($E56)-1)/12)*$H56</f>
        <v>0</v>
      </c>
      <c r="K56" s="227">
        <f>(SUM('1.  LRAMVA Summary'!F$55:F$60)+SUM('1.  LRAMVA Summary'!F$61:F$62)*(MONTH($E56)-1)/12)*$H56</f>
        <v>0</v>
      </c>
      <c r="L56" s="227">
        <f>(SUM('1.  LRAMVA Summary'!G$55:G$60)+SUM('1.  LRAMVA Summary'!G$61:G$62)*(MONTH($E56)-1)/12)*$H56</f>
        <v>0</v>
      </c>
      <c r="M56" s="227">
        <f>(SUM('1.  LRAMVA Summary'!H$55:H$60)+SUM('1.  LRAMVA Summary'!H$61:H$62)*(MONTH($E56)-1)/12)*$H56</f>
        <v>0</v>
      </c>
      <c r="N56" s="227">
        <f>(SUM('1.  LRAMVA Summary'!I$55:I$60)+SUM('1.  LRAMVA Summary'!I$61:I$62)*(MONTH($E56)-1)/12)*$H56</f>
        <v>0</v>
      </c>
      <c r="O56" s="227">
        <f>(SUM('1.  LRAMVA Summary'!J$55:J$60)+SUM('1.  LRAMVA Summary'!J$61:J$62)*(MONTH($E56)-1)/12)*$H56</f>
        <v>0</v>
      </c>
      <c r="P56" s="227">
        <f>(SUM('1.  LRAMVA Summary'!K$55:K$60)+SUM('1.  LRAMVA Summary'!K$61:K$62)*(MONTH($E56)-1)/12)*$H56</f>
        <v>0</v>
      </c>
      <c r="Q56" s="227">
        <f>(SUM('1.  LRAMVA Summary'!L$55:L$60)+SUM('1.  LRAMVA Summary'!L$61:L$62)*(MONTH($E56)-1)/12)*$H56</f>
        <v>0</v>
      </c>
      <c r="R56" s="227">
        <f>(SUM('1.  LRAMVA Summary'!M$55:M$60)+SUM('1.  LRAMVA Summary'!M$61:M$62)*(MONTH($E56)-1)/12)*$H56</f>
        <v>0</v>
      </c>
      <c r="S56" s="227">
        <f>(SUM('1.  LRAMVA Summary'!N$55:N$60)+SUM('1.  LRAMVA Summary'!N$61:N$62)*(MONTH($E56)-1)/12)*$H56</f>
        <v>0</v>
      </c>
      <c r="T56" s="227">
        <f>(SUM('1.  LRAMVA Summary'!O$55:O$60)+SUM('1.  LRAMVA Summary'!O$61:O$62)*(MONTH($E56)-1)/12)*$H56</f>
        <v>0</v>
      </c>
      <c r="U56" s="227">
        <f>(SUM('1.  LRAMVA Summary'!P$55:P$60)+SUM('1.  LRAMVA Summary'!P$61:P$62)*(MONTH($E56)-1)/12)*$H56</f>
        <v>0</v>
      </c>
      <c r="V56" s="227">
        <f>(SUM('1.  LRAMVA Summary'!Q$55:Q$60)+SUM('1.  LRAMVA Summary'!Q$61:Q$62)*(MONTH($E56)-1)/12)*$H56</f>
        <v>0</v>
      </c>
      <c r="W56" s="228">
        <f t="shared" si="10"/>
        <v>0</v>
      </c>
    </row>
    <row r="57" spans="1:23" s="9" customFormat="1" ht="15" thickBot="1">
      <c r="B57" s="210" t="s">
        <v>697</v>
      </c>
      <c r="C57" s="210">
        <v>5.7000000000000002E-3</v>
      </c>
      <c r="D57" s="203"/>
      <c r="E57" s="213" t="s">
        <v>459</v>
      </c>
      <c r="F57" s="213"/>
      <c r="G57" s="214"/>
      <c r="H57" s="215"/>
      <c r="I57" s="216">
        <f>SUM(I44:I56)</f>
        <v>0</v>
      </c>
      <c r="J57" s="216">
        <f t="shared" ref="J57:O57" si="11">SUM(J44:J56)</f>
        <v>0</v>
      </c>
      <c r="K57" s="216">
        <f t="shared" si="11"/>
        <v>0</v>
      </c>
      <c r="L57" s="216">
        <f t="shared" si="11"/>
        <v>0</v>
      </c>
      <c r="M57" s="216">
        <f t="shared" si="11"/>
        <v>0</v>
      </c>
      <c r="N57" s="216">
        <f t="shared" si="11"/>
        <v>0</v>
      </c>
      <c r="O57" s="216">
        <f t="shared" si="11"/>
        <v>0</v>
      </c>
      <c r="P57" s="216">
        <f t="shared" ref="P57:V57" si="12">SUM(P44:P56)</f>
        <v>0</v>
      </c>
      <c r="Q57" s="216">
        <f t="shared" si="12"/>
        <v>0</v>
      </c>
      <c r="R57" s="216">
        <f t="shared" si="12"/>
        <v>0</v>
      </c>
      <c r="S57" s="216">
        <f t="shared" si="12"/>
        <v>0</v>
      </c>
      <c r="T57" s="216">
        <f t="shared" si="12"/>
        <v>0</v>
      </c>
      <c r="U57" s="216">
        <f t="shared" si="12"/>
        <v>0</v>
      </c>
      <c r="V57" s="216">
        <f t="shared" si="12"/>
        <v>0</v>
      </c>
      <c r="W57" s="216">
        <f>SUM(W44:W56)</f>
        <v>0</v>
      </c>
    </row>
    <row r="58" spans="1:23" s="9" customFormat="1" ht="15" thickTop="1">
      <c r="B58" s="210" t="s">
        <v>698</v>
      </c>
      <c r="C58" s="210">
        <v>5.7000000000000002E-3</v>
      </c>
      <c r="D58" s="203"/>
      <c r="E58" s="217" t="s">
        <v>67</v>
      </c>
      <c r="F58" s="217"/>
      <c r="G58" s="218"/>
      <c r="H58" s="219"/>
      <c r="I58" s="220"/>
      <c r="J58" s="220"/>
      <c r="K58" s="220"/>
      <c r="L58" s="220"/>
      <c r="M58" s="220"/>
      <c r="N58" s="220"/>
      <c r="O58" s="220"/>
      <c r="P58" s="220"/>
      <c r="Q58" s="220"/>
      <c r="R58" s="220"/>
      <c r="S58" s="220"/>
      <c r="T58" s="220"/>
      <c r="U58" s="220"/>
      <c r="V58" s="220"/>
      <c r="W58" s="221"/>
    </row>
    <row r="59" spans="1:23" s="9" customFormat="1">
      <c r="B59" s="210" t="s">
        <v>699</v>
      </c>
      <c r="C59" s="210">
        <v>5.7000000000000002E-3</v>
      </c>
      <c r="D59" s="203"/>
      <c r="E59" s="222" t="s">
        <v>425</v>
      </c>
      <c r="F59" s="222"/>
      <c r="G59" s="223"/>
      <c r="H59" s="224"/>
      <c r="I59" s="225">
        <f t="shared" ref="I59:W59" si="13">I57+I58</f>
        <v>0</v>
      </c>
      <c r="J59" s="225">
        <f t="shared" si="13"/>
        <v>0</v>
      </c>
      <c r="K59" s="225">
        <f t="shared" si="13"/>
        <v>0</v>
      </c>
      <c r="L59" s="225">
        <f t="shared" si="13"/>
        <v>0</v>
      </c>
      <c r="M59" s="225">
        <f t="shared" si="13"/>
        <v>0</v>
      </c>
      <c r="N59" s="225">
        <f t="shared" si="13"/>
        <v>0</v>
      </c>
      <c r="O59" s="225">
        <f t="shared" si="13"/>
        <v>0</v>
      </c>
      <c r="P59" s="225">
        <f t="shared" ref="P59:V59" si="14">P57+P58</f>
        <v>0</v>
      </c>
      <c r="Q59" s="225">
        <f t="shared" si="14"/>
        <v>0</v>
      </c>
      <c r="R59" s="225">
        <f t="shared" si="14"/>
        <v>0</v>
      </c>
      <c r="S59" s="225">
        <f t="shared" si="14"/>
        <v>0</v>
      </c>
      <c r="T59" s="225">
        <f t="shared" si="14"/>
        <v>0</v>
      </c>
      <c r="U59" s="225">
        <f t="shared" si="14"/>
        <v>0</v>
      </c>
      <c r="V59" s="225">
        <f t="shared" si="14"/>
        <v>0</v>
      </c>
      <c r="W59" s="225">
        <f t="shared" si="13"/>
        <v>0</v>
      </c>
    </row>
    <row r="60" spans="1:23" s="9" customFormat="1">
      <c r="B60" s="210" t="s">
        <v>700</v>
      </c>
      <c r="C60" s="210">
        <v>1.0200000000000001E-2</v>
      </c>
      <c r="D60" s="203"/>
      <c r="E60" s="211">
        <v>41640</v>
      </c>
      <c r="F60" s="211" t="s">
        <v>180</v>
      </c>
      <c r="G60" s="212" t="s">
        <v>65</v>
      </c>
      <c r="H60" s="229">
        <f>C$27/12</f>
        <v>1.225E-3</v>
      </c>
      <c r="I60" s="227">
        <f>(SUM('1.  LRAMVA Summary'!D$55:D$63)+SUM('1.  LRAMVA Summary'!D$64:D$65)*(MONTH($E60)-1)/12)*$H60</f>
        <v>0</v>
      </c>
      <c r="J60" s="227">
        <f>(SUM('1.  LRAMVA Summary'!E$55:E$63)+SUM('1.  LRAMVA Summary'!E$64:E$65)*(MONTH($E60)-1)/12)*$H60</f>
        <v>0</v>
      </c>
      <c r="K60" s="227">
        <f>(SUM('1.  LRAMVA Summary'!F$55:F$63)+SUM('1.  LRAMVA Summary'!F$64:F$65)*(MONTH($E60)-1)/12)*$H60</f>
        <v>0</v>
      </c>
      <c r="L60" s="227">
        <f>(SUM('1.  LRAMVA Summary'!G$55:G$63)+SUM('1.  LRAMVA Summary'!G$64:G$65)*(MONTH($E60)-1)/12)*$H60</f>
        <v>0</v>
      </c>
      <c r="M60" s="227">
        <f>(SUM('1.  LRAMVA Summary'!H$55:H$63)+SUM('1.  LRAMVA Summary'!H$64:H$65)*(MONTH($E60)-1)/12)*$H60</f>
        <v>0</v>
      </c>
      <c r="N60" s="227">
        <f>(SUM('1.  LRAMVA Summary'!I$55:I$63)+SUM('1.  LRAMVA Summary'!I$64:I$65)*(MONTH($E60)-1)/12)*$H60</f>
        <v>0</v>
      </c>
      <c r="O60" s="227">
        <f>(SUM('1.  LRAMVA Summary'!J$55:J$63)+SUM('1.  LRAMVA Summary'!J$64:J$65)*(MONTH($E60)-1)/12)*$H60</f>
        <v>0</v>
      </c>
      <c r="P60" s="227">
        <f>(SUM('1.  LRAMVA Summary'!K$55:K$63)+SUM('1.  LRAMVA Summary'!K$64:K$65)*(MONTH($E60)-1)/12)*$H60</f>
        <v>0</v>
      </c>
      <c r="Q60" s="227">
        <f>(SUM('1.  LRAMVA Summary'!L$55:L$63)+SUM('1.  LRAMVA Summary'!L$64:L$65)*(MONTH($E60)-1)/12)*$H60</f>
        <v>0</v>
      </c>
      <c r="R60" s="227">
        <f>(SUM('1.  LRAMVA Summary'!M$55:M$63)+SUM('1.  LRAMVA Summary'!M$64:M$65)*(MONTH($E60)-1)/12)*$H60</f>
        <v>0</v>
      </c>
      <c r="S60" s="227">
        <f>(SUM('1.  LRAMVA Summary'!N$55:N$63)+SUM('1.  LRAMVA Summary'!N$64:N$65)*(MONTH($E60)-1)/12)*$H60</f>
        <v>0</v>
      </c>
      <c r="T60" s="227">
        <f>(SUM('1.  LRAMVA Summary'!O$55:O$63)+SUM('1.  LRAMVA Summary'!O$64:O$65)*(MONTH($E60)-1)/12)*$H60</f>
        <v>0</v>
      </c>
      <c r="U60" s="227">
        <f>(SUM('1.  LRAMVA Summary'!P$55:P$63)+SUM('1.  LRAMVA Summary'!P$64:P$65)*(MONTH($E60)-1)/12)*$H60</f>
        <v>0</v>
      </c>
      <c r="V60" s="227">
        <f>(SUM('1.  LRAMVA Summary'!Q$55:Q$63)+SUM('1.  LRAMVA Summary'!Q$64:Q$65)*(MONTH($E60)-1)/12)*$H60</f>
        <v>0</v>
      </c>
      <c r="W60" s="228">
        <f>SUM(I60:V60)</f>
        <v>0</v>
      </c>
    </row>
    <row r="61" spans="1:23" s="9" customFormat="1">
      <c r="A61" s="28"/>
      <c r="B61" s="210" t="s">
        <v>701</v>
      </c>
      <c r="C61" s="230">
        <v>2.1999999999999999E-2</v>
      </c>
      <c r="E61" s="211">
        <v>41671</v>
      </c>
      <c r="F61" s="211" t="s">
        <v>180</v>
      </c>
      <c r="G61" s="212" t="s">
        <v>65</v>
      </c>
      <c r="H61" s="226">
        <f>C$27/12</f>
        <v>1.225E-3</v>
      </c>
      <c r="I61" s="227">
        <f>(SUM('1.  LRAMVA Summary'!D$55:D$63)+SUM('1.  LRAMVA Summary'!D$64:D$65)*(MONTH($E61)-1)/12)*$H61</f>
        <v>0</v>
      </c>
      <c r="J61" s="227">
        <f>(SUM('1.  LRAMVA Summary'!E$55:E$63)+SUM('1.  LRAMVA Summary'!E$64:E$65)*(MONTH($E61)-1)/12)*$H61</f>
        <v>0</v>
      </c>
      <c r="K61" s="227">
        <f>(SUM('1.  LRAMVA Summary'!F$55:F$63)+SUM('1.  LRAMVA Summary'!F$64:F$65)*(MONTH($E61)-1)/12)*$H61</f>
        <v>0</v>
      </c>
      <c r="L61" s="227">
        <f>(SUM('1.  LRAMVA Summary'!G$55:G$63)+SUM('1.  LRAMVA Summary'!G$64:G$65)*(MONTH($E61)-1)/12)*$H61</f>
        <v>0</v>
      </c>
      <c r="M61" s="227">
        <f>(SUM('1.  LRAMVA Summary'!H$55:H$63)+SUM('1.  LRAMVA Summary'!H$64:H$65)*(MONTH($E61)-1)/12)*$H61</f>
        <v>0</v>
      </c>
      <c r="N61" s="227">
        <f>(SUM('1.  LRAMVA Summary'!I$55:I$63)+SUM('1.  LRAMVA Summary'!I$64:I$65)*(MONTH($E61)-1)/12)*$H61</f>
        <v>0</v>
      </c>
      <c r="O61" s="227">
        <f>(SUM('1.  LRAMVA Summary'!J$55:J$63)+SUM('1.  LRAMVA Summary'!J$64:J$65)*(MONTH($E61)-1)/12)*$H61</f>
        <v>0</v>
      </c>
      <c r="P61" s="227">
        <f>(SUM('1.  LRAMVA Summary'!K$55:K$63)+SUM('1.  LRAMVA Summary'!K$64:K$65)*(MONTH($E61)-1)/12)*$H61</f>
        <v>0</v>
      </c>
      <c r="Q61" s="227">
        <f>(SUM('1.  LRAMVA Summary'!L$55:L$63)+SUM('1.  LRAMVA Summary'!L$64:L$65)*(MONTH($E61)-1)/12)*$H61</f>
        <v>0</v>
      </c>
      <c r="R61" s="227">
        <f>(SUM('1.  LRAMVA Summary'!M$55:M$63)+SUM('1.  LRAMVA Summary'!M$64:M$65)*(MONTH($E61)-1)/12)*$H61</f>
        <v>0</v>
      </c>
      <c r="S61" s="227">
        <f>(SUM('1.  LRAMVA Summary'!N$55:N$63)+SUM('1.  LRAMVA Summary'!N$64:N$65)*(MONTH($E61)-1)/12)*$H61</f>
        <v>0</v>
      </c>
      <c r="T61" s="227">
        <f>(SUM('1.  LRAMVA Summary'!O$55:O$63)+SUM('1.  LRAMVA Summary'!O$64:O$65)*(MONTH($E61)-1)/12)*$H61</f>
        <v>0</v>
      </c>
      <c r="U61" s="227">
        <f>(SUM('1.  LRAMVA Summary'!P$55:P$63)+SUM('1.  LRAMVA Summary'!P$64:P$65)*(MONTH($E61)-1)/12)*$H61</f>
        <v>0</v>
      </c>
      <c r="V61" s="227">
        <f>(SUM('1.  LRAMVA Summary'!Q$55:Q$63)+SUM('1.  LRAMVA Summary'!Q$64:Q$65)*(MONTH($E61)-1)/12)*$H61</f>
        <v>0</v>
      </c>
      <c r="W61" s="228">
        <f t="shared" ref="W61:W71" si="15">SUM(I61:V61)</f>
        <v>0</v>
      </c>
    </row>
    <row r="62" spans="1:23" s="9" customFormat="1">
      <c r="B62" s="232" t="s">
        <v>702</v>
      </c>
      <c r="C62" s="233">
        <v>3.8699999999999998E-2</v>
      </c>
      <c r="E62" s="211">
        <v>41699</v>
      </c>
      <c r="F62" s="211" t="s">
        <v>180</v>
      </c>
      <c r="G62" s="212" t="s">
        <v>65</v>
      </c>
      <c r="H62" s="226">
        <f>C$27/12</f>
        <v>1.225E-3</v>
      </c>
      <c r="I62" s="227">
        <f>(SUM('1.  LRAMVA Summary'!D$55:D$63)+SUM('1.  LRAMVA Summary'!D$64:D$65)*(MONTH($E62)-1)/12)*$H62</f>
        <v>0</v>
      </c>
      <c r="J62" s="227">
        <f>(SUM('1.  LRAMVA Summary'!E$55:E$63)+SUM('1.  LRAMVA Summary'!E$64:E$65)*(MONTH($E62)-1)/12)*$H62</f>
        <v>0</v>
      </c>
      <c r="K62" s="227">
        <f>(SUM('1.  LRAMVA Summary'!F$55:F$63)+SUM('1.  LRAMVA Summary'!F$64:F$65)*(MONTH($E62)-1)/12)*$H62</f>
        <v>0</v>
      </c>
      <c r="L62" s="227">
        <f>(SUM('1.  LRAMVA Summary'!G$55:G$63)+SUM('1.  LRAMVA Summary'!G$64:G$65)*(MONTH($E62)-1)/12)*$H62</f>
        <v>0</v>
      </c>
      <c r="M62" s="227">
        <f>(SUM('1.  LRAMVA Summary'!H$55:H$63)+SUM('1.  LRAMVA Summary'!H$64:H$65)*(MONTH($E62)-1)/12)*$H62</f>
        <v>0</v>
      </c>
      <c r="N62" s="227">
        <f>(SUM('1.  LRAMVA Summary'!I$55:I$63)+SUM('1.  LRAMVA Summary'!I$64:I$65)*(MONTH($E62)-1)/12)*$H62</f>
        <v>0</v>
      </c>
      <c r="O62" s="227">
        <f>(SUM('1.  LRAMVA Summary'!J$55:J$63)+SUM('1.  LRAMVA Summary'!J$64:J$65)*(MONTH($E62)-1)/12)*$H62</f>
        <v>0</v>
      </c>
      <c r="P62" s="227">
        <f>(SUM('1.  LRAMVA Summary'!K$55:K$63)+SUM('1.  LRAMVA Summary'!K$64:K$65)*(MONTH($E62)-1)/12)*$H62</f>
        <v>0</v>
      </c>
      <c r="Q62" s="227">
        <f>(SUM('1.  LRAMVA Summary'!L$55:L$63)+SUM('1.  LRAMVA Summary'!L$64:L$65)*(MONTH($E62)-1)/12)*$H62</f>
        <v>0</v>
      </c>
      <c r="R62" s="227">
        <f>(SUM('1.  LRAMVA Summary'!M$55:M$63)+SUM('1.  LRAMVA Summary'!M$64:M$65)*(MONTH($E62)-1)/12)*$H62</f>
        <v>0</v>
      </c>
      <c r="S62" s="227">
        <f>(SUM('1.  LRAMVA Summary'!N$55:N$63)+SUM('1.  LRAMVA Summary'!N$64:N$65)*(MONTH($E62)-1)/12)*$H62</f>
        <v>0</v>
      </c>
      <c r="T62" s="227">
        <f>(SUM('1.  LRAMVA Summary'!O$55:O$63)+SUM('1.  LRAMVA Summary'!O$64:O$65)*(MONTH($E62)-1)/12)*$H62</f>
        <v>0</v>
      </c>
      <c r="U62" s="227">
        <f>(SUM('1.  LRAMVA Summary'!P$55:P$63)+SUM('1.  LRAMVA Summary'!P$64:P$65)*(MONTH($E62)-1)/12)*$H62</f>
        <v>0</v>
      </c>
      <c r="V62" s="227">
        <f>(SUM('1.  LRAMVA Summary'!Q$55:Q$63)+SUM('1.  LRAMVA Summary'!Q$64:Q$65)*(MONTH($E62)-1)/12)*$H62</f>
        <v>0</v>
      </c>
      <c r="W62" s="228">
        <f t="shared" si="15"/>
        <v>0</v>
      </c>
    </row>
    <row r="63" spans="1:23" s="9" customFormat="1">
      <c r="B63" s="1238" t="s">
        <v>2865</v>
      </c>
      <c r="C63" s="1238">
        <f>+C62</f>
        <v>3.8699999999999998E-2</v>
      </c>
      <c r="E63" s="211">
        <v>41730</v>
      </c>
      <c r="F63" s="211" t="s">
        <v>180</v>
      </c>
      <c r="G63" s="212" t="s">
        <v>66</v>
      </c>
      <c r="H63" s="229">
        <f>C$28/12</f>
        <v>1.225E-3</v>
      </c>
      <c r="I63" s="227">
        <f>(SUM('1.  LRAMVA Summary'!D$55:D$63)+SUM('1.  LRAMVA Summary'!D$64:D$65)*(MONTH($E63)-1)/12)*$H63</f>
        <v>0</v>
      </c>
      <c r="J63" s="227">
        <f>(SUM('1.  LRAMVA Summary'!E$55:E$63)+SUM('1.  LRAMVA Summary'!E$64:E$65)*(MONTH($E63)-1)/12)*$H63</f>
        <v>0</v>
      </c>
      <c r="K63" s="227">
        <f>(SUM('1.  LRAMVA Summary'!F$55:F$63)+SUM('1.  LRAMVA Summary'!F$64:F$65)*(MONTH($E63)-1)/12)*$H63</f>
        <v>0</v>
      </c>
      <c r="L63" s="227">
        <f>(SUM('1.  LRAMVA Summary'!G$55:G$63)+SUM('1.  LRAMVA Summary'!G$64:G$65)*(MONTH($E63)-1)/12)*$H63</f>
        <v>0</v>
      </c>
      <c r="M63" s="227">
        <f>(SUM('1.  LRAMVA Summary'!H$55:H$63)+SUM('1.  LRAMVA Summary'!H$64:H$65)*(MONTH($E63)-1)/12)*$H63</f>
        <v>0</v>
      </c>
      <c r="N63" s="227">
        <f>(SUM('1.  LRAMVA Summary'!I$55:I$63)+SUM('1.  LRAMVA Summary'!I$64:I$65)*(MONTH($E63)-1)/12)*$H63</f>
        <v>0</v>
      </c>
      <c r="O63" s="227">
        <f>(SUM('1.  LRAMVA Summary'!J$55:J$63)+SUM('1.  LRAMVA Summary'!J$64:J$65)*(MONTH($E63)-1)/12)*$H63</f>
        <v>0</v>
      </c>
      <c r="P63" s="227">
        <f>(SUM('1.  LRAMVA Summary'!K$55:K$63)+SUM('1.  LRAMVA Summary'!K$64:K$65)*(MONTH($E63)-1)/12)*$H63</f>
        <v>0</v>
      </c>
      <c r="Q63" s="227">
        <f>(SUM('1.  LRAMVA Summary'!L$55:L$63)+SUM('1.  LRAMVA Summary'!L$64:L$65)*(MONTH($E63)-1)/12)*$H63</f>
        <v>0</v>
      </c>
      <c r="R63" s="227">
        <f>(SUM('1.  LRAMVA Summary'!M$55:M$63)+SUM('1.  LRAMVA Summary'!M$64:M$65)*(MONTH($E63)-1)/12)*$H63</f>
        <v>0</v>
      </c>
      <c r="S63" s="227">
        <f>(SUM('1.  LRAMVA Summary'!N$55:N$63)+SUM('1.  LRAMVA Summary'!N$64:N$65)*(MONTH($E63)-1)/12)*$H63</f>
        <v>0</v>
      </c>
      <c r="T63" s="227">
        <f>(SUM('1.  LRAMVA Summary'!O$55:O$63)+SUM('1.  LRAMVA Summary'!O$64:O$65)*(MONTH($E63)-1)/12)*$H63</f>
        <v>0</v>
      </c>
      <c r="U63" s="227">
        <f>(SUM('1.  LRAMVA Summary'!P$55:P$63)+SUM('1.  LRAMVA Summary'!P$64:P$65)*(MONTH($E63)-1)/12)*$H63</f>
        <v>0</v>
      </c>
      <c r="V63" s="227">
        <f>(SUM('1.  LRAMVA Summary'!Q$55:Q$63)+SUM('1.  LRAMVA Summary'!Q$64:Q$65)*(MONTH($E63)-1)/12)*$H63</f>
        <v>0</v>
      </c>
      <c r="W63" s="228">
        <f t="shared" si="15"/>
        <v>0</v>
      </c>
    </row>
    <row r="64" spans="1:23" s="9" customFormat="1">
      <c r="B64" s="1239" t="s">
        <v>2866</v>
      </c>
      <c r="C64" s="1239">
        <f>+C63</f>
        <v>3.8699999999999998E-2</v>
      </c>
      <c r="E64" s="211">
        <v>41760</v>
      </c>
      <c r="F64" s="211" t="s">
        <v>180</v>
      </c>
      <c r="G64" s="212" t="s">
        <v>66</v>
      </c>
      <c r="H64" s="226">
        <f>C$28/12</f>
        <v>1.225E-3</v>
      </c>
      <c r="I64" s="227">
        <f>(SUM('1.  LRAMVA Summary'!D$55:D$63)+SUM('1.  LRAMVA Summary'!D$64:D$65)*(MONTH($E64)-1)/12)*$H64</f>
        <v>0</v>
      </c>
      <c r="J64" s="227">
        <f>(SUM('1.  LRAMVA Summary'!E$55:E$63)+SUM('1.  LRAMVA Summary'!E$64:E$65)*(MONTH($E64)-1)/12)*$H64</f>
        <v>0</v>
      </c>
      <c r="K64" s="227">
        <f>(SUM('1.  LRAMVA Summary'!F$55:F$63)+SUM('1.  LRAMVA Summary'!F$64:F$65)*(MONTH($E64)-1)/12)*$H64</f>
        <v>0</v>
      </c>
      <c r="L64" s="227">
        <f>(SUM('1.  LRAMVA Summary'!G$55:G$63)+SUM('1.  LRAMVA Summary'!G$64:G$65)*(MONTH($E64)-1)/12)*$H64</f>
        <v>0</v>
      </c>
      <c r="M64" s="227">
        <f>(SUM('1.  LRAMVA Summary'!H$55:H$63)+SUM('1.  LRAMVA Summary'!H$64:H$65)*(MONTH($E64)-1)/12)*$H64</f>
        <v>0</v>
      </c>
      <c r="N64" s="227">
        <f>(SUM('1.  LRAMVA Summary'!I$55:I$63)+SUM('1.  LRAMVA Summary'!I$64:I$65)*(MONTH($E64)-1)/12)*$H64</f>
        <v>0</v>
      </c>
      <c r="O64" s="227">
        <f>(SUM('1.  LRAMVA Summary'!J$55:J$63)+SUM('1.  LRAMVA Summary'!J$64:J$65)*(MONTH($E64)-1)/12)*$H64</f>
        <v>0</v>
      </c>
      <c r="P64" s="227">
        <f>(SUM('1.  LRAMVA Summary'!K$55:K$63)+SUM('1.  LRAMVA Summary'!K$64:K$65)*(MONTH($E64)-1)/12)*$H64</f>
        <v>0</v>
      </c>
      <c r="Q64" s="227">
        <f>(SUM('1.  LRAMVA Summary'!L$55:L$63)+SUM('1.  LRAMVA Summary'!L$64:L$65)*(MONTH($E64)-1)/12)*$H64</f>
        <v>0</v>
      </c>
      <c r="R64" s="227">
        <f>(SUM('1.  LRAMVA Summary'!M$55:M$63)+SUM('1.  LRAMVA Summary'!M$64:M$65)*(MONTH($E64)-1)/12)*$H64</f>
        <v>0</v>
      </c>
      <c r="S64" s="227">
        <f>(SUM('1.  LRAMVA Summary'!N$55:N$63)+SUM('1.  LRAMVA Summary'!N$64:N$65)*(MONTH($E64)-1)/12)*$H64</f>
        <v>0</v>
      </c>
      <c r="T64" s="227">
        <f>(SUM('1.  LRAMVA Summary'!O$55:O$63)+SUM('1.  LRAMVA Summary'!O$64:O$65)*(MONTH($E64)-1)/12)*$H64</f>
        <v>0</v>
      </c>
      <c r="U64" s="227">
        <f>(SUM('1.  LRAMVA Summary'!P$55:P$63)+SUM('1.  LRAMVA Summary'!P$64:P$65)*(MONTH($E64)-1)/12)*$H64</f>
        <v>0</v>
      </c>
      <c r="V64" s="227">
        <f>(SUM('1.  LRAMVA Summary'!Q$55:Q$63)+SUM('1.  LRAMVA Summary'!Q$64:Q$65)*(MONTH($E64)-1)/12)*$H64</f>
        <v>0</v>
      </c>
      <c r="W64" s="228">
        <f t="shared" si="15"/>
        <v>0</v>
      </c>
    </row>
    <row r="65" spans="2:23" s="9" customFormat="1">
      <c r="B65" s="803"/>
      <c r="C65" s="803"/>
      <c r="E65" s="211">
        <v>41791</v>
      </c>
      <c r="F65" s="211" t="s">
        <v>180</v>
      </c>
      <c r="G65" s="212" t="s">
        <v>66</v>
      </c>
      <c r="H65" s="226">
        <f>C$28/12</f>
        <v>1.225E-3</v>
      </c>
      <c r="I65" s="227">
        <f>(SUM('1.  LRAMVA Summary'!D$55:D$63)+SUM('1.  LRAMVA Summary'!D$64:D$65)*(MONTH($E65)-1)/12)*$H65</f>
        <v>0</v>
      </c>
      <c r="J65" s="227">
        <f>(SUM('1.  LRAMVA Summary'!E$55:E$63)+SUM('1.  LRAMVA Summary'!E$64:E$65)*(MONTH($E65)-1)/12)*$H65</f>
        <v>0</v>
      </c>
      <c r="K65" s="227">
        <f>(SUM('1.  LRAMVA Summary'!F$55:F$63)+SUM('1.  LRAMVA Summary'!F$64:F$65)*(MONTH($E65)-1)/12)*$H65</f>
        <v>0</v>
      </c>
      <c r="L65" s="227">
        <f>(SUM('1.  LRAMVA Summary'!G$55:G$63)+SUM('1.  LRAMVA Summary'!G$64:G$65)*(MONTH($E65)-1)/12)*$H65</f>
        <v>0</v>
      </c>
      <c r="M65" s="227">
        <f>(SUM('1.  LRAMVA Summary'!H$55:H$63)+SUM('1.  LRAMVA Summary'!H$64:H$65)*(MONTH($E65)-1)/12)*$H65</f>
        <v>0</v>
      </c>
      <c r="N65" s="227">
        <f>(SUM('1.  LRAMVA Summary'!I$55:I$63)+SUM('1.  LRAMVA Summary'!I$64:I$65)*(MONTH($E65)-1)/12)*$H65</f>
        <v>0</v>
      </c>
      <c r="O65" s="227">
        <f>(SUM('1.  LRAMVA Summary'!J$55:J$63)+SUM('1.  LRAMVA Summary'!J$64:J$65)*(MONTH($E65)-1)/12)*$H65</f>
        <v>0</v>
      </c>
      <c r="P65" s="227">
        <f>(SUM('1.  LRAMVA Summary'!K$55:K$63)+SUM('1.  LRAMVA Summary'!K$64:K$65)*(MONTH($E65)-1)/12)*$H65</f>
        <v>0</v>
      </c>
      <c r="Q65" s="227">
        <f>(SUM('1.  LRAMVA Summary'!L$55:L$63)+SUM('1.  LRAMVA Summary'!L$64:L$65)*(MONTH($E65)-1)/12)*$H65</f>
        <v>0</v>
      </c>
      <c r="R65" s="227">
        <f>(SUM('1.  LRAMVA Summary'!M$55:M$63)+SUM('1.  LRAMVA Summary'!M$64:M$65)*(MONTH($E65)-1)/12)*$H65</f>
        <v>0</v>
      </c>
      <c r="S65" s="227">
        <f>(SUM('1.  LRAMVA Summary'!N$55:N$63)+SUM('1.  LRAMVA Summary'!N$64:N$65)*(MONTH($E65)-1)/12)*$H65</f>
        <v>0</v>
      </c>
      <c r="T65" s="227">
        <f>(SUM('1.  LRAMVA Summary'!O$55:O$63)+SUM('1.  LRAMVA Summary'!O$64:O$65)*(MONTH($E65)-1)/12)*$H65</f>
        <v>0</v>
      </c>
      <c r="U65" s="227">
        <f>(SUM('1.  LRAMVA Summary'!P$55:P$63)+SUM('1.  LRAMVA Summary'!P$64:P$65)*(MONTH($E65)-1)/12)*$H65</f>
        <v>0</v>
      </c>
      <c r="V65" s="227">
        <f>(SUM('1.  LRAMVA Summary'!Q$55:Q$63)+SUM('1.  LRAMVA Summary'!Q$64:Q$65)*(MONTH($E65)-1)/12)*$H65</f>
        <v>0</v>
      </c>
      <c r="W65" s="228">
        <f t="shared" si="15"/>
        <v>0</v>
      </c>
    </row>
    <row r="66" spans="2:23" s="9" customFormat="1" ht="15.5">
      <c r="B66" s="180" t="s">
        <v>182</v>
      </c>
      <c r="C66" s="803"/>
      <c r="E66" s="211">
        <v>41821</v>
      </c>
      <c r="F66" s="211" t="s">
        <v>180</v>
      </c>
      <c r="G66" s="212" t="s">
        <v>68</v>
      </c>
      <c r="H66" s="229">
        <f>C$29/12</f>
        <v>1.225E-3</v>
      </c>
      <c r="I66" s="227">
        <f>(SUM('1.  LRAMVA Summary'!D$55:D$63)+SUM('1.  LRAMVA Summary'!D$64:D$65)*(MONTH($E66)-1)/12)*$H66</f>
        <v>0</v>
      </c>
      <c r="J66" s="227">
        <f>(SUM('1.  LRAMVA Summary'!E$55:E$63)+SUM('1.  LRAMVA Summary'!E$64:E$65)*(MONTH($E66)-1)/12)*$H66</f>
        <v>0</v>
      </c>
      <c r="K66" s="227">
        <f>(SUM('1.  LRAMVA Summary'!F$55:F$63)+SUM('1.  LRAMVA Summary'!F$64:F$65)*(MONTH($E66)-1)/12)*$H66</f>
        <v>0</v>
      </c>
      <c r="L66" s="227">
        <f>(SUM('1.  LRAMVA Summary'!G$55:G$63)+SUM('1.  LRAMVA Summary'!G$64:G$65)*(MONTH($E66)-1)/12)*$H66</f>
        <v>0</v>
      </c>
      <c r="M66" s="227">
        <f>(SUM('1.  LRAMVA Summary'!H$55:H$63)+SUM('1.  LRAMVA Summary'!H$64:H$65)*(MONTH($E66)-1)/12)*$H66</f>
        <v>0</v>
      </c>
      <c r="N66" s="227">
        <f>(SUM('1.  LRAMVA Summary'!I$55:I$63)+SUM('1.  LRAMVA Summary'!I$64:I$65)*(MONTH($E66)-1)/12)*$H66</f>
        <v>0</v>
      </c>
      <c r="O66" s="227">
        <f>(SUM('1.  LRAMVA Summary'!J$55:J$63)+SUM('1.  LRAMVA Summary'!J$64:J$65)*(MONTH($E66)-1)/12)*$H66</f>
        <v>0</v>
      </c>
      <c r="P66" s="227">
        <f>(SUM('1.  LRAMVA Summary'!K$55:K$63)+SUM('1.  LRAMVA Summary'!K$64:K$65)*(MONTH($E66)-1)/12)*$H66</f>
        <v>0</v>
      </c>
      <c r="Q66" s="227">
        <f>(SUM('1.  LRAMVA Summary'!L$55:L$63)+SUM('1.  LRAMVA Summary'!L$64:L$65)*(MONTH($E66)-1)/12)*$H66</f>
        <v>0</v>
      </c>
      <c r="R66" s="227">
        <f>(SUM('1.  LRAMVA Summary'!M$55:M$63)+SUM('1.  LRAMVA Summary'!M$64:M$65)*(MONTH($E66)-1)/12)*$H66</f>
        <v>0</v>
      </c>
      <c r="S66" s="227">
        <f>(SUM('1.  LRAMVA Summary'!N$55:N$63)+SUM('1.  LRAMVA Summary'!N$64:N$65)*(MONTH($E66)-1)/12)*$H66</f>
        <v>0</v>
      </c>
      <c r="T66" s="227">
        <f>(SUM('1.  LRAMVA Summary'!O$55:O$63)+SUM('1.  LRAMVA Summary'!O$64:O$65)*(MONTH($E66)-1)/12)*$H66</f>
        <v>0</v>
      </c>
      <c r="U66" s="227">
        <f>(SUM('1.  LRAMVA Summary'!P$55:P$63)+SUM('1.  LRAMVA Summary'!P$64:P$65)*(MONTH($E66)-1)/12)*$H66</f>
        <v>0</v>
      </c>
      <c r="V66" s="227">
        <f>(SUM('1.  LRAMVA Summary'!Q$55:Q$63)+SUM('1.  LRAMVA Summary'!Q$64:Q$65)*(MONTH($E66)-1)/12)*$H66</f>
        <v>0</v>
      </c>
      <c r="W66" s="228">
        <f t="shared" si="15"/>
        <v>0</v>
      </c>
    </row>
    <row r="67" spans="2:23" s="9" customFormat="1">
      <c r="C67" s="803"/>
      <c r="E67" s="211">
        <v>41852</v>
      </c>
      <c r="F67" s="211" t="s">
        <v>180</v>
      </c>
      <c r="G67" s="212" t="s">
        <v>68</v>
      </c>
      <c r="H67" s="226">
        <f>C$29/12</f>
        <v>1.225E-3</v>
      </c>
      <c r="I67" s="227">
        <f>(SUM('1.  LRAMVA Summary'!D$55:D$63)+SUM('1.  LRAMVA Summary'!D$64:D$65)*(MONTH($E67)-1)/12)*$H67</f>
        <v>0</v>
      </c>
      <c r="J67" s="227">
        <f>(SUM('1.  LRAMVA Summary'!E$55:E$63)+SUM('1.  LRAMVA Summary'!E$64:E$65)*(MONTH($E67)-1)/12)*$H67</f>
        <v>0</v>
      </c>
      <c r="K67" s="227">
        <f>(SUM('1.  LRAMVA Summary'!F$55:F$63)+SUM('1.  LRAMVA Summary'!F$64:F$65)*(MONTH($E67)-1)/12)*$H67</f>
        <v>0</v>
      </c>
      <c r="L67" s="227">
        <f>(SUM('1.  LRAMVA Summary'!G$55:G$63)+SUM('1.  LRAMVA Summary'!G$64:G$65)*(MONTH($E67)-1)/12)*$H67</f>
        <v>0</v>
      </c>
      <c r="M67" s="227">
        <f>(SUM('1.  LRAMVA Summary'!H$55:H$63)+SUM('1.  LRAMVA Summary'!H$64:H$65)*(MONTH($E67)-1)/12)*$H67</f>
        <v>0</v>
      </c>
      <c r="N67" s="227">
        <f>(SUM('1.  LRAMVA Summary'!I$55:I$63)+SUM('1.  LRAMVA Summary'!I$64:I$65)*(MONTH($E67)-1)/12)*$H67</f>
        <v>0</v>
      </c>
      <c r="O67" s="227">
        <f>(SUM('1.  LRAMVA Summary'!J$55:J$63)+SUM('1.  LRAMVA Summary'!J$64:J$65)*(MONTH($E67)-1)/12)*$H67</f>
        <v>0</v>
      </c>
      <c r="P67" s="227">
        <f>(SUM('1.  LRAMVA Summary'!K$55:K$63)+SUM('1.  LRAMVA Summary'!K$64:K$65)*(MONTH($E67)-1)/12)*$H67</f>
        <v>0</v>
      </c>
      <c r="Q67" s="227">
        <f>(SUM('1.  LRAMVA Summary'!L$55:L$63)+SUM('1.  LRAMVA Summary'!L$64:L$65)*(MONTH($E67)-1)/12)*$H67</f>
        <v>0</v>
      </c>
      <c r="R67" s="227">
        <f>(SUM('1.  LRAMVA Summary'!M$55:M$63)+SUM('1.  LRAMVA Summary'!M$64:M$65)*(MONTH($E67)-1)/12)*$H67</f>
        <v>0</v>
      </c>
      <c r="S67" s="227">
        <f>(SUM('1.  LRAMVA Summary'!N$55:N$63)+SUM('1.  LRAMVA Summary'!N$64:N$65)*(MONTH($E67)-1)/12)*$H67</f>
        <v>0</v>
      </c>
      <c r="T67" s="227">
        <f>(SUM('1.  LRAMVA Summary'!O$55:O$63)+SUM('1.  LRAMVA Summary'!O$64:O$65)*(MONTH($E67)-1)/12)*$H67</f>
        <v>0</v>
      </c>
      <c r="U67" s="227">
        <f>(SUM('1.  LRAMVA Summary'!P$55:P$63)+SUM('1.  LRAMVA Summary'!P$64:P$65)*(MONTH($E67)-1)/12)*$H67</f>
        <v>0</v>
      </c>
      <c r="V67" s="227">
        <f>(SUM('1.  LRAMVA Summary'!Q$55:Q$63)+SUM('1.  LRAMVA Summary'!Q$64:Q$65)*(MONTH($E67)-1)/12)*$H67</f>
        <v>0</v>
      </c>
      <c r="W67" s="228">
        <f t="shared" si="15"/>
        <v>0</v>
      </c>
    </row>
    <row r="68" spans="2:23" s="9" customFormat="1">
      <c r="B68" s="803"/>
      <c r="C68" s="803"/>
      <c r="E68" s="211">
        <v>41883</v>
      </c>
      <c r="F68" s="211" t="s">
        <v>180</v>
      </c>
      <c r="G68" s="212" t="s">
        <v>68</v>
      </c>
      <c r="H68" s="226">
        <f>C$29/12</f>
        <v>1.225E-3</v>
      </c>
      <c r="I68" s="227">
        <f>(SUM('1.  LRAMVA Summary'!D$55:D$63)+SUM('1.  LRAMVA Summary'!D$64:D$65)*(MONTH($E68)-1)/12)*$H68</f>
        <v>0</v>
      </c>
      <c r="J68" s="227">
        <f>(SUM('1.  LRAMVA Summary'!E$55:E$63)+SUM('1.  LRAMVA Summary'!E$64:E$65)*(MONTH($E68)-1)/12)*$H68</f>
        <v>0</v>
      </c>
      <c r="K68" s="227">
        <f>(SUM('1.  LRAMVA Summary'!F$55:F$63)+SUM('1.  LRAMVA Summary'!F$64:F$65)*(MONTH($E68)-1)/12)*$H68</f>
        <v>0</v>
      </c>
      <c r="L68" s="227">
        <f>(SUM('1.  LRAMVA Summary'!G$55:G$63)+SUM('1.  LRAMVA Summary'!G$64:G$65)*(MONTH($E68)-1)/12)*$H68</f>
        <v>0</v>
      </c>
      <c r="M68" s="227">
        <f>(SUM('1.  LRAMVA Summary'!H$55:H$63)+SUM('1.  LRAMVA Summary'!H$64:H$65)*(MONTH($E68)-1)/12)*$H68</f>
        <v>0</v>
      </c>
      <c r="N68" s="227">
        <f>(SUM('1.  LRAMVA Summary'!I$55:I$63)+SUM('1.  LRAMVA Summary'!I$64:I$65)*(MONTH($E68)-1)/12)*$H68</f>
        <v>0</v>
      </c>
      <c r="O68" s="227">
        <f>(SUM('1.  LRAMVA Summary'!J$55:J$63)+SUM('1.  LRAMVA Summary'!J$64:J$65)*(MONTH($E68)-1)/12)*$H68</f>
        <v>0</v>
      </c>
      <c r="P68" s="227">
        <f>(SUM('1.  LRAMVA Summary'!K$55:K$63)+SUM('1.  LRAMVA Summary'!K$64:K$65)*(MONTH($E68)-1)/12)*$H68</f>
        <v>0</v>
      </c>
      <c r="Q68" s="227">
        <f>(SUM('1.  LRAMVA Summary'!L$55:L$63)+SUM('1.  LRAMVA Summary'!L$64:L$65)*(MONTH($E68)-1)/12)*$H68</f>
        <v>0</v>
      </c>
      <c r="R68" s="227">
        <f>(SUM('1.  LRAMVA Summary'!M$55:M$63)+SUM('1.  LRAMVA Summary'!M$64:M$65)*(MONTH($E68)-1)/12)*$H68</f>
        <v>0</v>
      </c>
      <c r="S68" s="227">
        <f>(SUM('1.  LRAMVA Summary'!N$55:N$63)+SUM('1.  LRAMVA Summary'!N$64:N$65)*(MONTH($E68)-1)/12)*$H68</f>
        <v>0</v>
      </c>
      <c r="T68" s="227">
        <f>(SUM('1.  LRAMVA Summary'!O$55:O$63)+SUM('1.  LRAMVA Summary'!O$64:O$65)*(MONTH($E68)-1)/12)*$H68</f>
        <v>0</v>
      </c>
      <c r="U68" s="227">
        <f>(SUM('1.  LRAMVA Summary'!P$55:P$63)+SUM('1.  LRAMVA Summary'!P$64:P$65)*(MONTH($E68)-1)/12)*$H68</f>
        <v>0</v>
      </c>
      <c r="V68" s="227">
        <f>(SUM('1.  LRAMVA Summary'!Q$55:Q$63)+SUM('1.  LRAMVA Summary'!Q$64:Q$65)*(MONTH($E68)-1)/12)*$H68</f>
        <v>0</v>
      </c>
      <c r="W68" s="228">
        <f t="shared" si="15"/>
        <v>0</v>
      </c>
    </row>
    <row r="69" spans="2:23" s="9" customFormat="1">
      <c r="B69" s="803"/>
      <c r="C69" s="803"/>
      <c r="E69" s="211">
        <v>41913</v>
      </c>
      <c r="F69" s="211" t="s">
        <v>180</v>
      </c>
      <c r="G69" s="212" t="s">
        <v>69</v>
      </c>
      <c r="H69" s="229">
        <f>C$30/12</f>
        <v>1.225E-3</v>
      </c>
      <c r="I69" s="227">
        <f>(SUM('1.  LRAMVA Summary'!D$55:D$63)+SUM('1.  LRAMVA Summary'!D$64:D$65)*(MONTH($E69)-1)/12)*$H69</f>
        <v>0</v>
      </c>
      <c r="J69" s="227">
        <f>(SUM('1.  LRAMVA Summary'!E$55:E$63)+SUM('1.  LRAMVA Summary'!E$64:E$65)*(MONTH($E69)-1)/12)*$H69</f>
        <v>0</v>
      </c>
      <c r="K69" s="227">
        <f>(SUM('1.  LRAMVA Summary'!F$55:F$63)+SUM('1.  LRAMVA Summary'!F$64:F$65)*(MONTH($E69)-1)/12)*$H69</f>
        <v>0</v>
      </c>
      <c r="L69" s="227">
        <f>(SUM('1.  LRAMVA Summary'!G$55:G$63)+SUM('1.  LRAMVA Summary'!G$64:G$65)*(MONTH($E69)-1)/12)*$H69</f>
        <v>0</v>
      </c>
      <c r="M69" s="227">
        <f>(SUM('1.  LRAMVA Summary'!H$55:H$63)+SUM('1.  LRAMVA Summary'!H$64:H$65)*(MONTH($E69)-1)/12)*$H69</f>
        <v>0</v>
      </c>
      <c r="N69" s="227">
        <f>(SUM('1.  LRAMVA Summary'!I$55:I$63)+SUM('1.  LRAMVA Summary'!I$64:I$65)*(MONTH($E69)-1)/12)*$H69</f>
        <v>0</v>
      </c>
      <c r="O69" s="227">
        <f>(SUM('1.  LRAMVA Summary'!J$55:J$63)+SUM('1.  LRAMVA Summary'!J$64:J$65)*(MONTH($E69)-1)/12)*$H69</f>
        <v>0</v>
      </c>
      <c r="P69" s="227">
        <f>(SUM('1.  LRAMVA Summary'!K$55:K$63)+SUM('1.  LRAMVA Summary'!K$64:K$65)*(MONTH($E69)-1)/12)*$H69</f>
        <v>0</v>
      </c>
      <c r="Q69" s="227">
        <f>(SUM('1.  LRAMVA Summary'!L$55:L$63)+SUM('1.  LRAMVA Summary'!L$64:L$65)*(MONTH($E69)-1)/12)*$H69</f>
        <v>0</v>
      </c>
      <c r="R69" s="227">
        <f>(SUM('1.  LRAMVA Summary'!M$55:M$63)+SUM('1.  LRAMVA Summary'!M$64:M$65)*(MONTH($E69)-1)/12)*$H69</f>
        <v>0</v>
      </c>
      <c r="S69" s="227">
        <f>(SUM('1.  LRAMVA Summary'!N$55:N$63)+SUM('1.  LRAMVA Summary'!N$64:N$65)*(MONTH($E69)-1)/12)*$H69</f>
        <v>0</v>
      </c>
      <c r="T69" s="227">
        <f>(SUM('1.  LRAMVA Summary'!O$55:O$63)+SUM('1.  LRAMVA Summary'!O$64:O$65)*(MONTH($E69)-1)/12)*$H69</f>
        <v>0</v>
      </c>
      <c r="U69" s="227">
        <f>(SUM('1.  LRAMVA Summary'!P$55:P$63)+SUM('1.  LRAMVA Summary'!P$64:P$65)*(MONTH($E69)-1)/12)*$H69</f>
        <v>0</v>
      </c>
      <c r="V69" s="227">
        <f>(SUM('1.  LRAMVA Summary'!Q$55:Q$63)+SUM('1.  LRAMVA Summary'!Q$64:Q$65)*(MONTH($E69)-1)/12)*$H69</f>
        <v>0</v>
      </c>
      <c r="W69" s="228">
        <f t="shared" si="15"/>
        <v>0</v>
      </c>
    </row>
    <row r="70" spans="2:23" s="9" customFormat="1">
      <c r="B70" s="803"/>
      <c r="C70" s="803"/>
      <c r="E70" s="211">
        <v>41944</v>
      </c>
      <c r="F70" s="211" t="s">
        <v>180</v>
      </c>
      <c r="G70" s="212" t="s">
        <v>69</v>
      </c>
      <c r="H70" s="226">
        <f>C$30/12</f>
        <v>1.225E-3</v>
      </c>
      <c r="I70" s="227">
        <f>(SUM('1.  LRAMVA Summary'!D$55:D$63)+SUM('1.  LRAMVA Summary'!D$64:D$65)*(MONTH($E70)-1)/12)*$H70</f>
        <v>0</v>
      </c>
      <c r="J70" s="227">
        <f>(SUM('1.  LRAMVA Summary'!E$55:E$63)+SUM('1.  LRAMVA Summary'!E$64:E$65)*(MONTH($E70)-1)/12)*$H70</f>
        <v>0</v>
      </c>
      <c r="K70" s="227">
        <f>(SUM('1.  LRAMVA Summary'!F$55:F$63)+SUM('1.  LRAMVA Summary'!F$64:F$65)*(MONTH($E70)-1)/12)*$H70</f>
        <v>0</v>
      </c>
      <c r="L70" s="227">
        <f>(SUM('1.  LRAMVA Summary'!G$55:G$63)+SUM('1.  LRAMVA Summary'!G$64:G$65)*(MONTH($E70)-1)/12)*$H70</f>
        <v>0</v>
      </c>
      <c r="M70" s="227">
        <f>(SUM('1.  LRAMVA Summary'!H$55:H$63)+SUM('1.  LRAMVA Summary'!H$64:H$65)*(MONTH($E70)-1)/12)*$H70</f>
        <v>0</v>
      </c>
      <c r="N70" s="227">
        <f>(SUM('1.  LRAMVA Summary'!I$55:I$63)+SUM('1.  LRAMVA Summary'!I$64:I$65)*(MONTH($E70)-1)/12)*$H70</f>
        <v>0</v>
      </c>
      <c r="O70" s="227">
        <f>(SUM('1.  LRAMVA Summary'!J$55:J$63)+SUM('1.  LRAMVA Summary'!J$64:J$65)*(MONTH($E70)-1)/12)*$H70</f>
        <v>0</v>
      </c>
      <c r="P70" s="227">
        <f>(SUM('1.  LRAMVA Summary'!K$55:K$63)+SUM('1.  LRAMVA Summary'!K$64:K$65)*(MONTH($E70)-1)/12)*$H70</f>
        <v>0</v>
      </c>
      <c r="Q70" s="227">
        <f>(SUM('1.  LRAMVA Summary'!L$55:L$63)+SUM('1.  LRAMVA Summary'!L$64:L$65)*(MONTH($E70)-1)/12)*$H70</f>
        <v>0</v>
      </c>
      <c r="R70" s="227">
        <f>(SUM('1.  LRAMVA Summary'!M$55:M$63)+SUM('1.  LRAMVA Summary'!M$64:M$65)*(MONTH($E70)-1)/12)*$H70</f>
        <v>0</v>
      </c>
      <c r="S70" s="227">
        <f>(SUM('1.  LRAMVA Summary'!N$55:N$63)+SUM('1.  LRAMVA Summary'!N$64:N$65)*(MONTH($E70)-1)/12)*$H70</f>
        <v>0</v>
      </c>
      <c r="T70" s="227">
        <f>(SUM('1.  LRAMVA Summary'!O$55:O$63)+SUM('1.  LRAMVA Summary'!O$64:O$65)*(MONTH($E70)-1)/12)*$H70</f>
        <v>0</v>
      </c>
      <c r="U70" s="227">
        <f>(SUM('1.  LRAMVA Summary'!P$55:P$63)+SUM('1.  LRAMVA Summary'!P$64:P$65)*(MONTH($E70)-1)/12)*$H70</f>
        <v>0</v>
      </c>
      <c r="V70" s="227">
        <f>(SUM('1.  LRAMVA Summary'!Q$55:Q$63)+SUM('1.  LRAMVA Summary'!Q$64:Q$65)*(MONTH($E70)-1)/12)*$H70</f>
        <v>0</v>
      </c>
      <c r="W70" s="228">
        <f t="shared" si="15"/>
        <v>0</v>
      </c>
    </row>
    <row r="71" spans="2:23" s="9" customFormat="1">
      <c r="B71" s="803"/>
      <c r="C71" s="803"/>
      <c r="E71" s="211">
        <v>41974</v>
      </c>
      <c r="F71" s="211" t="s">
        <v>180</v>
      </c>
      <c r="G71" s="212" t="s">
        <v>69</v>
      </c>
      <c r="H71" s="226">
        <f>C$30/12</f>
        <v>1.225E-3</v>
      </c>
      <c r="I71" s="227">
        <f>(SUM('1.  LRAMVA Summary'!D$55:D$63)+SUM('1.  LRAMVA Summary'!D$64:D$65)*(MONTH($E71)-1)/12)*$H71</f>
        <v>0</v>
      </c>
      <c r="J71" s="227">
        <f>(SUM('1.  LRAMVA Summary'!E$55:E$63)+SUM('1.  LRAMVA Summary'!E$64:E$65)*(MONTH($E71)-1)/12)*$H71</f>
        <v>0</v>
      </c>
      <c r="K71" s="227">
        <f>(SUM('1.  LRAMVA Summary'!F$55:F$63)+SUM('1.  LRAMVA Summary'!F$64:F$65)*(MONTH($E71)-1)/12)*$H71</f>
        <v>0</v>
      </c>
      <c r="L71" s="227">
        <f>(SUM('1.  LRAMVA Summary'!G$55:G$63)+SUM('1.  LRAMVA Summary'!G$64:G$65)*(MONTH($E71)-1)/12)*$H71</f>
        <v>0</v>
      </c>
      <c r="M71" s="227">
        <f>(SUM('1.  LRAMVA Summary'!H$55:H$63)+SUM('1.  LRAMVA Summary'!H$64:H$65)*(MONTH($E71)-1)/12)*$H71</f>
        <v>0</v>
      </c>
      <c r="N71" s="227">
        <f>(SUM('1.  LRAMVA Summary'!I$55:I$63)+SUM('1.  LRAMVA Summary'!I$64:I$65)*(MONTH($E71)-1)/12)*$H71</f>
        <v>0</v>
      </c>
      <c r="O71" s="227">
        <f>(SUM('1.  LRAMVA Summary'!J$55:J$63)+SUM('1.  LRAMVA Summary'!J$64:J$65)*(MONTH($E71)-1)/12)*$H71</f>
        <v>0</v>
      </c>
      <c r="P71" s="227">
        <f>(SUM('1.  LRAMVA Summary'!K$55:K$63)+SUM('1.  LRAMVA Summary'!K$64:K$65)*(MONTH($E71)-1)/12)*$H71</f>
        <v>0</v>
      </c>
      <c r="Q71" s="227">
        <f>(SUM('1.  LRAMVA Summary'!L$55:L$63)+SUM('1.  LRAMVA Summary'!L$64:L$65)*(MONTH($E71)-1)/12)*$H71</f>
        <v>0</v>
      </c>
      <c r="R71" s="227">
        <f>(SUM('1.  LRAMVA Summary'!M$55:M$63)+SUM('1.  LRAMVA Summary'!M$64:M$65)*(MONTH($E71)-1)/12)*$H71</f>
        <v>0</v>
      </c>
      <c r="S71" s="227">
        <f>(SUM('1.  LRAMVA Summary'!N$55:N$63)+SUM('1.  LRAMVA Summary'!N$64:N$65)*(MONTH($E71)-1)/12)*$H71</f>
        <v>0</v>
      </c>
      <c r="T71" s="227">
        <f>(SUM('1.  LRAMVA Summary'!O$55:O$63)+SUM('1.  LRAMVA Summary'!O$64:O$65)*(MONTH($E71)-1)/12)*$H71</f>
        <v>0</v>
      </c>
      <c r="U71" s="227">
        <f>(SUM('1.  LRAMVA Summary'!P$55:P$63)+SUM('1.  LRAMVA Summary'!P$64:P$65)*(MONTH($E71)-1)/12)*$H71</f>
        <v>0</v>
      </c>
      <c r="V71" s="227">
        <f>(SUM('1.  LRAMVA Summary'!Q$55:Q$63)+SUM('1.  LRAMVA Summary'!Q$64:Q$65)*(MONTH($E71)-1)/12)*$H71</f>
        <v>0</v>
      </c>
      <c r="W71" s="228">
        <f t="shared" si="15"/>
        <v>0</v>
      </c>
    </row>
    <row r="72" spans="2:23" s="9" customFormat="1" ht="15" thickBot="1">
      <c r="B72" s="803"/>
      <c r="C72" s="803"/>
      <c r="E72" s="213" t="s">
        <v>460</v>
      </c>
      <c r="F72" s="213"/>
      <c r="G72" s="214"/>
      <c r="H72" s="215"/>
      <c r="I72" s="216">
        <f>SUM(I59:I71)</f>
        <v>0</v>
      </c>
      <c r="J72" s="216">
        <f t="shared" ref="J72:V72" si="16">SUM(J59:J71)</f>
        <v>0</v>
      </c>
      <c r="K72" s="216">
        <f t="shared" si="16"/>
        <v>0</v>
      </c>
      <c r="L72" s="216">
        <f t="shared" si="16"/>
        <v>0</v>
      </c>
      <c r="M72" s="216">
        <f t="shared" si="16"/>
        <v>0</v>
      </c>
      <c r="N72" s="216">
        <f t="shared" si="16"/>
        <v>0</v>
      </c>
      <c r="O72" s="216">
        <f t="shared" si="16"/>
        <v>0</v>
      </c>
      <c r="P72" s="216">
        <f t="shared" si="16"/>
        <v>0</v>
      </c>
      <c r="Q72" s="216">
        <f t="shared" si="16"/>
        <v>0</v>
      </c>
      <c r="R72" s="216">
        <f t="shared" si="16"/>
        <v>0</v>
      </c>
      <c r="S72" s="216">
        <f t="shared" si="16"/>
        <v>0</v>
      </c>
      <c r="T72" s="216">
        <f t="shared" si="16"/>
        <v>0</v>
      </c>
      <c r="U72" s="216">
        <f t="shared" si="16"/>
        <v>0</v>
      </c>
      <c r="V72" s="216">
        <f t="shared" si="16"/>
        <v>0</v>
      </c>
      <c r="W72" s="216">
        <f>SUM(W59:W71)</f>
        <v>0</v>
      </c>
    </row>
    <row r="73" spans="2:23" s="9" customFormat="1" ht="15" thickTop="1">
      <c r="B73" s="803"/>
      <c r="C73" s="803"/>
      <c r="E73" s="217" t="s">
        <v>67</v>
      </c>
      <c r="F73" s="217"/>
      <c r="G73" s="218"/>
      <c r="H73" s="219"/>
      <c r="I73" s="220"/>
      <c r="J73" s="220"/>
      <c r="K73" s="220"/>
      <c r="L73" s="220"/>
      <c r="M73" s="220"/>
      <c r="N73" s="220"/>
      <c r="O73" s="220"/>
      <c r="P73" s="220"/>
      <c r="Q73" s="220"/>
      <c r="R73" s="220"/>
      <c r="S73" s="220"/>
      <c r="T73" s="220"/>
      <c r="U73" s="220"/>
      <c r="V73" s="220"/>
      <c r="W73" s="221"/>
    </row>
    <row r="74" spans="2:23" s="9" customFormat="1">
      <c r="B74" s="803"/>
      <c r="C74" s="803"/>
      <c r="E74" s="222" t="s">
        <v>426</v>
      </c>
      <c r="F74" s="222"/>
      <c r="G74" s="223"/>
      <c r="H74" s="224"/>
      <c r="I74" s="225">
        <f t="shared" ref="I74:O74" si="17">I72+I73</f>
        <v>0</v>
      </c>
      <c r="J74" s="225">
        <f t="shared" si="17"/>
        <v>0</v>
      </c>
      <c r="K74" s="225">
        <f t="shared" si="17"/>
        <v>0</v>
      </c>
      <c r="L74" s="225">
        <f t="shared" si="17"/>
        <v>0</v>
      </c>
      <c r="M74" s="225">
        <f t="shared" si="17"/>
        <v>0</v>
      </c>
      <c r="N74" s="225">
        <f t="shared" si="17"/>
        <v>0</v>
      </c>
      <c r="O74" s="225">
        <f t="shared" si="17"/>
        <v>0</v>
      </c>
      <c r="P74" s="225">
        <f t="shared" ref="P74:V74" si="18">P72+P73</f>
        <v>0</v>
      </c>
      <c r="Q74" s="225">
        <f t="shared" si="18"/>
        <v>0</v>
      </c>
      <c r="R74" s="225">
        <f t="shared" si="18"/>
        <v>0</v>
      </c>
      <c r="S74" s="225">
        <f t="shared" si="18"/>
        <v>0</v>
      </c>
      <c r="T74" s="225">
        <f t="shared" si="18"/>
        <v>0</v>
      </c>
      <c r="U74" s="225">
        <f t="shared" si="18"/>
        <v>0</v>
      </c>
      <c r="V74" s="225">
        <f t="shared" si="18"/>
        <v>0</v>
      </c>
      <c r="W74" s="225">
        <f>W72+W73</f>
        <v>0</v>
      </c>
    </row>
    <row r="75" spans="2:23" s="9" customFormat="1">
      <c r="B75" s="803"/>
      <c r="C75" s="803"/>
      <c r="E75" s="211">
        <v>42005</v>
      </c>
      <c r="F75" s="211" t="s">
        <v>181</v>
      </c>
      <c r="G75" s="212" t="s">
        <v>65</v>
      </c>
      <c r="H75" s="226">
        <f>C$31/12</f>
        <v>1.225E-3</v>
      </c>
      <c r="I75" s="227">
        <f>(SUM('1.  LRAMVA Summary'!D$55:D$66)+SUM('1.  LRAMVA Summary'!D$67:D$68)*(MONTH($E75)-1)/12)*$H75</f>
        <v>0</v>
      </c>
      <c r="J75" s="227">
        <f>(SUM('1.  LRAMVA Summary'!E$55:E$66)+SUM('1.  LRAMVA Summary'!E$67:E$68)*(MONTH($E75)-1)/12)*$H75</f>
        <v>0</v>
      </c>
      <c r="K75" s="227">
        <f>(SUM('1.  LRAMVA Summary'!F$55:F$66)+SUM('1.  LRAMVA Summary'!F$67:F$68)*(MONTH($E75)-1)/12)*$H75</f>
        <v>0</v>
      </c>
      <c r="L75" s="227">
        <f>(SUM('1.  LRAMVA Summary'!G$55:G$66)+SUM('1.  LRAMVA Summary'!G$67:G$68)*(MONTH($E75)-1)/12)*$H75</f>
        <v>0</v>
      </c>
      <c r="M75" s="227">
        <f>(SUM('1.  LRAMVA Summary'!H$55:H$66)+SUM('1.  LRAMVA Summary'!H$67:H$68)*(MONTH($E75)-1)/12)*$H75</f>
        <v>0</v>
      </c>
      <c r="N75" s="227">
        <f>(SUM('1.  LRAMVA Summary'!I$55:I$66)+SUM('1.  LRAMVA Summary'!I$67:I$68)*(MONTH($E75)-1)/12)*$H75</f>
        <v>0</v>
      </c>
      <c r="O75" s="227">
        <f>(SUM('1.  LRAMVA Summary'!J$55:J$66)+SUM('1.  LRAMVA Summary'!J$67:J$68)*(MONTH($E75)-1)/12)*$H75</f>
        <v>0</v>
      </c>
      <c r="P75" s="227">
        <f>(SUM('1.  LRAMVA Summary'!K$55:K$66)+SUM('1.  LRAMVA Summary'!K$67:K$68)*(MONTH($E75)-1)/12)*$H75</f>
        <v>0</v>
      </c>
      <c r="Q75" s="227">
        <f>(SUM('1.  LRAMVA Summary'!L$55:L$66)+SUM('1.  LRAMVA Summary'!L$67:L$68)*(MONTH($E75)-1)/12)*$H75</f>
        <v>0</v>
      </c>
      <c r="R75" s="227">
        <f>(SUM('1.  LRAMVA Summary'!M$55:M$66)+SUM('1.  LRAMVA Summary'!M$67:M$68)*(MONTH($E75)-1)/12)*$H75</f>
        <v>0</v>
      </c>
      <c r="S75" s="227">
        <f>(SUM('1.  LRAMVA Summary'!N$55:N$66)+SUM('1.  LRAMVA Summary'!N$67:N$68)*(MONTH($E75)-1)/12)*$H75</f>
        <v>0</v>
      </c>
      <c r="T75" s="227">
        <f>(SUM('1.  LRAMVA Summary'!O$55:O$66)+SUM('1.  LRAMVA Summary'!O$67:O$68)*(MONTH($E75)-1)/12)*$H75</f>
        <v>0</v>
      </c>
      <c r="U75" s="227">
        <f>(SUM('1.  LRAMVA Summary'!P$55:P$66)+SUM('1.  LRAMVA Summary'!P$67:P$68)*(MONTH($E75)-1)/12)*$H75</f>
        <v>0</v>
      </c>
      <c r="V75" s="227">
        <f>(SUM('1.  LRAMVA Summary'!Q$55:Q$66)+SUM('1.  LRAMVA Summary'!Q$67:Q$68)*(MONTH($E75)-1)/12)*$H75</f>
        <v>0</v>
      </c>
      <c r="W75" s="228">
        <f>SUM(I75:V75)</f>
        <v>0</v>
      </c>
    </row>
    <row r="76" spans="2:23" s="235" customFormat="1">
      <c r="B76" s="803"/>
      <c r="C76" s="803"/>
      <c r="E76" s="211">
        <v>42036</v>
      </c>
      <c r="F76" s="211" t="s">
        <v>181</v>
      </c>
      <c r="G76" s="212" t="s">
        <v>65</v>
      </c>
      <c r="H76" s="226">
        <f t="shared" ref="H76:H77" si="19">C$31/12</f>
        <v>1.225E-3</v>
      </c>
      <c r="I76" s="227">
        <f>(SUM('1.  LRAMVA Summary'!D$55:D$66)+SUM('1.  LRAMVA Summary'!D$67:D$68)*(MONTH($E76)-1)/12)*$H76</f>
        <v>0</v>
      </c>
      <c r="J76" s="227">
        <f>(SUM('1.  LRAMVA Summary'!E$55:E$66)+SUM('1.  LRAMVA Summary'!E$67:E$68)*(MONTH($E76)-1)/12)*$H76</f>
        <v>0</v>
      </c>
      <c r="K76" s="227">
        <f>(SUM('1.  LRAMVA Summary'!F$55:F$66)+SUM('1.  LRAMVA Summary'!F$67:F$68)*(MONTH($E76)-1)/12)*$H76</f>
        <v>0</v>
      </c>
      <c r="L76" s="227">
        <f>(SUM('1.  LRAMVA Summary'!G$55:G$66)+SUM('1.  LRAMVA Summary'!G$67:G$68)*(MONTH($E76)-1)/12)*$H76</f>
        <v>0</v>
      </c>
      <c r="M76" s="227">
        <f>(SUM('1.  LRAMVA Summary'!H$55:H$66)+SUM('1.  LRAMVA Summary'!H$67:H$68)*(MONTH($E76)-1)/12)*$H76</f>
        <v>0</v>
      </c>
      <c r="N76" s="227">
        <f>(SUM('1.  LRAMVA Summary'!I$55:I$66)+SUM('1.  LRAMVA Summary'!I$67:I$68)*(MONTH($E76)-1)/12)*$H76</f>
        <v>0</v>
      </c>
      <c r="O76" s="227">
        <f>(SUM('1.  LRAMVA Summary'!J$55:J$66)+SUM('1.  LRAMVA Summary'!J$67:J$68)*(MONTH($E76)-1)/12)*$H76</f>
        <v>0</v>
      </c>
      <c r="P76" s="227">
        <f>(SUM('1.  LRAMVA Summary'!K$55:K$66)+SUM('1.  LRAMVA Summary'!K$67:K$68)*(MONTH($E76)-1)/12)*$H76</f>
        <v>0</v>
      </c>
      <c r="Q76" s="227">
        <f>(SUM('1.  LRAMVA Summary'!L$55:L$66)+SUM('1.  LRAMVA Summary'!L$67:L$68)*(MONTH($E76)-1)/12)*$H76</f>
        <v>0</v>
      </c>
      <c r="R76" s="227">
        <f>(SUM('1.  LRAMVA Summary'!M$55:M$66)+SUM('1.  LRAMVA Summary'!M$67:M$68)*(MONTH($E76)-1)/12)*$H76</f>
        <v>0</v>
      </c>
      <c r="S76" s="227">
        <f>(SUM('1.  LRAMVA Summary'!N$55:N$66)+SUM('1.  LRAMVA Summary'!N$67:N$68)*(MONTH($E76)-1)/12)*$H76</f>
        <v>0</v>
      </c>
      <c r="T76" s="227">
        <f>(SUM('1.  LRAMVA Summary'!O$55:O$66)+SUM('1.  LRAMVA Summary'!O$67:O$68)*(MONTH($E76)-1)/12)*$H76</f>
        <v>0</v>
      </c>
      <c r="U76" s="227">
        <f>(SUM('1.  LRAMVA Summary'!P$55:P$66)+SUM('1.  LRAMVA Summary'!P$67:P$68)*(MONTH($E76)-1)/12)*$H76</f>
        <v>0</v>
      </c>
      <c r="V76" s="227">
        <f>(SUM('1.  LRAMVA Summary'!Q$55:Q$66)+SUM('1.  LRAMVA Summary'!Q$67:Q$68)*(MONTH($E76)-1)/12)*$H76</f>
        <v>0</v>
      </c>
      <c r="W76" s="228">
        <f>SUM(I76:V76)</f>
        <v>0</v>
      </c>
    </row>
    <row r="77" spans="2:23" s="9" customFormat="1">
      <c r="B77" s="803"/>
      <c r="C77" s="803"/>
      <c r="E77" s="211">
        <v>42064</v>
      </c>
      <c r="F77" s="211" t="s">
        <v>181</v>
      </c>
      <c r="G77" s="212" t="s">
        <v>65</v>
      </c>
      <c r="H77" s="226">
        <f t="shared" si="19"/>
        <v>1.225E-3</v>
      </c>
      <c r="I77" s="227">
        <f>(SUM('1.  LRAMVA Summary'!D$55:D$66)+SUM('1.  LRAMVA Summary'!D$67:D$68)*(MONTH($E77)-1)/12)*$H77</f>
        <v>0</v>
      </c>
      <c r="J77" s="227">
        <f>(SUM('1.  LRAMVA Summary'!E$55:E$66)+SUM('1.  LRAMVA Summary'!E$67:E$68)*(MONTH($E77)-1)/12)*$H77</f>
        <v>0</v>
      </c>
      <c r="K77" s="227">
        <f>(SUM('1.  LRAMVA Summary'!F$55:F$66)+SUM('1.  LRAMVA Summary'!F$67:F$68)*(MONTH($E77)-1)/12)*$H77</f>
        <v>0</v>
      </c>
      <c r="L77" s="227">
        <f>(SUM('1.  LRAMVA Summary'!G$55:G$66)+SUM('1.  LRAMVA Summary'!G$67:G$68)*(MONTH($E77)-1)/12)*$H77</f>
        <v>0</v>
      </c>
      <c r="M77" s="227">
        <f>(SUM('1.  LRAMVA Summary'!H$55:H$66)+SUM('1.  LRAMVA Summary'!H$67:H$68)*(MONTH($E77)-1)/12)*$H77</f>
        <v>0</v>
      </c>
      <c r="N77" s="227">
        <f>(SUM('1.  LRAMVA Summary'!I$55:I$66)+SUM('1.  LRAMVA Summary'!I$67:I$68)*(MONTH($E77)-1)/12)*$H77</f>
        <v>0</v>
      </c>
      <c r="O77" s="227">
        <f>(SUM('1.  LRAMVA Summary'!J$55:J$66)+SUM('1.  LRAMVA Summary'!J$67:J$68)*(MONTH($E77)-1)/12)*$H77</f>
        <v>0</v>
      </c>
      <c r="P77" s="227">
        <f>(SUM('1.  LRAMVA Summary'!K$55:K$66)+SUM('1.  LRAMVA Summary'!K$67:K$68)*(MONTH($E77)-1)/12)*$H77</f>
        <v>0</v>
      </c>
      <c r="Q77" s="227">
        <f>(SUM('1.  LRAMVA Summary'!L$55:L$66)+SUM('1.  LRAMVA Summary'!L$67:L$68)*(MONTH($E77)-1)/12)*$H77</f>
        <v>0</v>
      </c>
      <c r="R77" s="227">
        <f>(SUM('1.  LRAMVA Summary'!M$55:M$66)+SUM('1.  LRAMVA Summary'!M$67:M$68)*(MONTH($E77)-1)/12)*$H77</f>
        <v>0</v>
      </c>
      <c r="S77" s="227">
        <f>(SUM('1.  LRAMVA Summary'!N$55:N$66)+SUM('1.  LRAMVA Summary'!N$67:N$68)*(MONTH($E77)-1)/12)*$H77</f>
        <v>0</v>
      </c>
      <c r="T77" s="227">
        <f>(SUM('1.  LRAMVA Summary'!O$55:O$66)+SUM('1.  LRAMVA Summary'!O$67:O$68)*(MONTH($E77)-1)/12)*$H77</f>
        <v>0</v>
      </c>
      <c r="U77" s="227">
        <f>(SUM('1.  LRAMVA Summary'!P$55:P$66)+SUM('1.  LRAMVA Summary'!P$67:P$68)*(MONTH($E77)-1)/12)*$H77</f>
        <v>0</v>
      </c>
      <c r="V77" s="227">
        <f>(SUM('1.  LRAMVA Summary'!Q$55:Q$66)+SUM('1.  LRAMVA Summary'!Q$67:Q$68)*(MONTH($E77)-1)/12)*$H77</f>
        <v>0</v>
      </c>
      <c r="W77" s="228">
        <f>SUM(I77:V77)</f>
        <v>0</v>
      </c>
    </row>
    <row r="78" spans="2:23" s="9" customFormat="1">
      <c r="B78" s="803"/>
      <c r="C78" s="803"/>
      <c r="E78" s="211">
        <v>42095</v>
      </c>
      <c r="F78" s="211" t="s">
        <v>181</v>
      </c>
      <c r="G78" s="212" t="s">
        <v>66</v>
      </c>
      <c r="H78" s="226">
        <f>C$32/12</f>
        <v>9.1666666666666665E-4</v>
      </c>
      <c r="I78" s="227">
        <f>(SUM('1.  LRAMVA Summary'!D$55:D$66)+SUM('1.  LRAMVA Summary'!D$67:D$68)*(MONTH($E78)-1)/12)*$H78</f>
        <v>0</v>
      </c>
      <c r="J78" s="227">
        <f>(SUM('1.  LRAMVA Summary'!E$55:E$66)+SUM('1.  LRAMVA Summary'!E$67:E$68)*(MONTH($E78)-1)/12)*$H78</f>
        <v>0</v>
      </c>
      <c r="K78" s="227">
        <f>(SUM('1.  LRAMVA Summary'!F$55:F$66)+SUM('1.  LRAMVA Summary'!F$67:F$68)*(MONTH($E78)-1)/12)*$H78</f>
        <v>0</v>
      </c>
      <c r="L78" s="227">
        <f>(SUM('1.  LRAMVA Summary'!G$55:G$66)+SUM('1.  LRAMVA Summary'!G$67:G$68)*(MONTH($E78)-1)/12)*$H78</f>
        <v>0</v>
      </c>
      <c r="M78" s="227">
        <f>(SUM('1.  LRAMVA Summary'!H$55:H$66)+SUM('1.  LRAMVA Summary'!H$67:H$68)*(MONTH($E78)-1)/12)*$H78</f>
        <v>0</v>
      </c>
      <c r="N78" s="227">
        <f>(SUM('1.  LRAMVA Summary'!I$55:I$66)+SUM('1.  LRAMVA Summary'!I$67:I$68)*(MONTH($E78)-1)/12)*$H78</f>
        <v>0</v>
      </c>
      <c r="O78" s="227">
        <f>(SUM('1.  LRAMVA Summary'!J$55:J$66)+SUM('1.  LRAMVA Summary'!J$67:J$68)*(MONTH($E78)-1)/12)*$H78</f>
        <v>0</v>
      </c>
      <c r="P78" s="227">
        <f>(SUM('1.  LRAMVA Summary'!K$55:K$66)+SUM('1.  LRAMVA Summary'!K$67:K$68)*(MONTH($E78)-1)/12)*$H78</f>
        <v>0</v>
      </c>
      <c r="Q78" s="227">
        <f>(SUM('1.  LRAMVA Summary'!L$55:L$66)+SUM('1.  LRAMVA Summary'!L$67:L$68)*(MONTH($E78)-1)/12)*$H78</f>
        <v>0</v>
      </c>
      <c r="R78" s="227">
        <f>(SUM('1.  LRAMVA Summary'!M$55:M$66)+SUM('1.  LRAMVA Summary'!M$67:M$68)*(MONTH($E78)-1)/12)*$H78</f>
        <v>0</v>
      </c>
      <c r="S78" s="227">
        <f>(SUM('1.  LRAMVA Summary'!N$55:N$66)+SUM('1.  LRAMVA Summary'!N$67:N$68)*(MONTH($E78)-1)/12)*$H78</f>
        <v>0</v>
      </c>
      <c r="T78" s="227">
        <f>(SUM('1.  LRAMVA Summary'!O$55:O$66)+SUM('1.  LRAMVA Summary'!O$67:O$68)*(MONTH($E78)-1)/12)*$H78</f>
        <v>0</v>
      </c>
      <c r="U78" s="227">
        <f>(SUM('1.  LRAMVA Summary'!P$55:P$66)+SUM('1.  LRAMVA Summary'!P$67:P$68)*(MONTH($E78)-1)/12)*$H78</f>
        <v>0</v>
      </c>
      <c r="V78" s="227">
        <f>(SUM('1.  LRAMVA Summary'!Q$55:Q$66)+SUM('1.  LRAMVA Summary'!Q$67:Q$68)*(MONTH($E78)-1)/12)*$H78</f>
        <v>0</v>
      </c>
      <c r="W78" s="228">
        <f t="shared" ref="W78:W86" si="20">SUM(I78:V78)</f>
        <v>0</v>
      </c>
    </row>
    <row r="79" spans="2:23" s="9" customFormat="1">
      <c r="B79" s="803"/>
      <c r="C79" s="803"/>
      <c r="E79" s="211">
        <v>42125</v>
      </c>
      <c r="F79" s="211" t="s">
        <v>181</v>
      </c>
      <c r="G79" s="212" t="s">
        <v>66</v>
      </c>
      <c r="H79" s="226">
        <f t="shared" ref="H79:H80" si="21">C$32/12</f>
        <v>9.1666666666666665E-4</v>
      </c>
      <c r="I79" s="227">
        <f>(SUM('1.  LRAMVA Summary'!D$55:D$66)+SUM('1.  LRAMVA Summary'!D$67:D$68)*(MONTH($E79)-1)/12)*$H79</f>
        <v>0</v>
      </c>
      <c r="J79" s="227">
        <f>(SUM('1.  LRAMVA Summary'!E$55:E$66)+SUM('1.  LRAMVA Summary'!E$67:E$68)*(MONTH($E79)-1)/12)*$H79</f>
        <v>0</v>
      </c>
      <c r="K79" s="227">
        <f>(SUM('1.  LRAMVA Summary'!F$55:F$66)+SUM('1.  LRAMVA Summary'!F$67:F$68)*(MONTH($E79)-1)/12)*$H79</f>
        <v>0</v>
      </c>
      <c r="L79" s="227">
        <f>(SUM('1.  LRAMVA Summary'!G$55:G$66)+SUM('1.  LRAMVA Summary'!G$67:G$68)*(MONTH($E79)-1)/12)*$H79</f>
        <v>0</v>
      </c>
      <c r="M79" s="227">
        <f>(SUM('1.  LRAMVA Summary'!H$55:H$66)+SUM('1.  LRAMVA Summary'!H$67:H$68)*(MONTH($E79)-1)/12)*$H79</f>
        <v>0</v>
      </c>
      <c r="N79" s="227">
        <f>(SUM('1.  LRAMVA Summary'!I$55:I$66)+SUM('1.  LRAMVA Summary'!I$67:I$68)*(MONTH($E79)-1)/12)*$H79</f>
        <v>0</v>
      </c>
      <c r="O79" s="227">
        <f>(SUM('1.  LRAMVA Summary'!J$55:J$66)+SUM('1.  LRAMVA Summary'!J$67:J$68)*(MONTH($E79)-1)/12)*$H79</f>
        <v>0</v>
      </c>
      <c r="P79" s="227">
        <f>(SUM('1.  LRAMVA Summary'!K$55:K$66)+SUM('1.  LRAMVA Summary'!K$67:K$68)*(MONTH($E79)-1)/12)*$H79</f>
        <v>0</v>
      </c>
      <c r="Q79" s="227">
        <f>(SUM('1.  LRAMVA Summary'!L$55:L$66)+SUM('1.  LRAMVA Summary'!L$67:L$68)*(MONTH($E79)-1)/12)*$H79</f>
        <v>0</v>
      </c>
      <c r="R79" s="227">
        <f>(SUM('1.  LRAMVA Summary'!M$55:M$66)+SUM('1.  LRAMVA Summary'!M$67:M$68)*(MONTH($E79)-1)/12)*$H79</f>
        <v>0</v>
      </c>
      <c r="S79" s="227">
        <f>(SUM('1.  LRAMVA Summary'!N$55:N$66)+SUM('1.  LRAMVA Summary'!N$67:N$68)*(MONTH($E79)-1)/12)*$H79</f>
        <v>0</v>
      </c>
      <c r="T79" s="227">
        <f>(SUM('1.  LRAMVA Summary'!O$55:O$66)+SUM('1.  LRAMVA Summary'!O$67:O$68)*(MONTH($E79)-1)/12)*$H79</f>
        <v>0</v>
      </c>
      <c r="U79" s="227">
        <f>(SUM('1.  LRAMVA Summary'!P$55:P$66)+SUM('1.  LRAMVA Summary'!P$67:P$68)*(MONTH($E79)-1)/12)*$H79</f>
        <v>0</v>
      </c>
      <c r="V79" s="227">
        <f>(SUM('1.  LRAMVA Summary'!Q$55:Q$66)+SUM('1.  LRAMVA Summary'!Q$67:Q$68)*(MONTH($E79)-1)/12)*$H79</f>
        <v>0</v>
      </c>
      <c r="W79" s="228">
        <f t="shared" si="20"/>
        <v>0</v>
      </c>
    </row>
    <row r="80" spans="2:23" s="9" customFormat="1">
      <c r="B80" s="803"/>
      <c r="C80" s="803"/>
      <c r="E80" s="211">
        <v>42156</v>
      </c>
      <c r="F80" s="211" t="s">
        <v>181</v>
      </c>
      <c r="G80" s="212" t="s">
        <v>66</v>
      </c>
      <c r="H80" s="226">
        <f t="shared" si="21"/>
        <v>9.1666666666666665E-4</v>
      </c>
      <c r="I80" s="227">
        <f>(SUM('1.  LRAMVA Summary'!D$55:D$66)+SUM('1.  LRAMVA Summary'!D$67:D$68)*(MONTH($E80)-1)/12)*$H80</f>
        <v>0</v>
      </c>
      <c r="J80" s="227">
        <f>(SUM('1.  LRAMVA Summary'!E$55:E$66)+SUM('1.  LRAMVA Summary'!E$67:E$68)*(MONTH($E80)-1)/12)*$H80</f>
        <v>0</v>
      </c>
      <c r="K80" s="227">
        <f>(SUM('1.  LRAMVA Summary'!F$55:F$66)+SUM('1.  LRAMVA Summary'!F$67:F$68)*(MONTH($E80)-1)/12)*$H80</f>
        <v>0</v>
      </c>
      <c r="L80" s="227">
        <f>(SUM('1.  LRAMVA Summary'!G$55:G$66)+SUM('1.  LRAMVA Summary'!G$67:G$68)*(MONTH($E80)-1)/12)*$H80</f>
        <v>0</v>
      </c>
      <c r="M80" s="227">
        <f>(SUM('1.  LRAMVA Summary'!H$55:H$66)+SUM('1.  LRAMVA Summary'!H$67:H$68)*(MONTH($E80)-1)/12)*$H80</f>
        <v>0</v>
      </c>
      <c r="N80" s="227">
        <f>(SUM('1.  LRAMVA Summary'!I$55:I$66)+SUM('1.  LRAMVA Summary'!I$67:I$68)*(MONTH($E80)-1)/12)*$H80</f>
        <v>0</v>
      </c>
      <c r="O80" s="227">
        <f>(SUM('1.  LRAMVA Summary'!J$55:J$66)+SUM('1.  LRAMVA Summary'!J$67:J$68)*(MONTH($E80)-1)/12)*$H80</f>
        <v>0</v>
      </c>
      <c r="P80" s="227">
        <f>(SUM('1.  LRAMVA Summary'!K$55:K$66)+SUM('1.  LRAMVA Summary'!K$67:K$68)*(MONTH($E80)-1)/12)*$H80</f>
        <v>0</v>
      </c>
      <c r="Q80" s="227">
        <f>(SUM('1.  LRAMVA Summary'!L$55:L$66)+SUM('1.  LRAMVA Summary'!L$67:L$68)*(MONTH($E80)-1)/12)*$H80</f>
        <v>0</v>
      </c>
      <c r="R80" s="227">
        <f>(SUM('1.  LRAMVA Summary'!M$55:M$66)+SUM('1.  LRAMVA Summary'!M$67:M$68)*(MONTH($E80)-1)/12)*$H80</f>
        <v>0</v>
      </c>
      <c r="S80" s="227">
        <f>(SUM('1.  LRAMVA Summary'!N$55:N$66)+SUM('1.  LRAMVA Summary'!N$67:N$68)*(MONTH($E80)-1)/12)*$H80</f>
        <v>0</v>
      </c>
      <c r="T80" s="227">
        <f>(SUM('1.  LRAMVA Summary'!O$55:O$66)+SUM('1.  LRAMVA Summary'!O$67:O$68)*(MONTH($E80)-1)/12)*$H80</f>
        <v>0</v>
      </c>
      <c r="U80" s="227">
        <f>(SUM('1.  LRAMVA Summary'!P$55:P$66)+SUM('1.  LRAMVA Summary'!P$67:P$68)*(MONTH($E80)-1)/12)*$H80</f>
        <v>0</v>
      </c>
      <c r="V80" s="227">
        <f>(SUM('1.  LRAMVA Summary'!Q$55:Q$66)+SUM('1.  LRAMVA Summary'!Q$67:Q$68)*(MONTH($E80)-1)/12)*$H80</f>
        <v>0</v>
      </c>
      <c r="W80" s="228">
        <f t="shared" si="20"/>
        <v>0</v>
      </c>
    </row>
    <row r="81" spans="2:23" s="9" customFormat="1">
      <c r="B81" s="803"/>
      <c r="C81" s="803"/>
      <c r="E81" s="211">
        <v>42186</v>
      </c>
      <c r="F81" s="211" t="s">
        <v>181</v>
      </c>
      <c r="G81" s="212" t="s">
        <v>68</v>
      </c>
      <c r="H81" s="226">
        <f>C$33/12</f>
        <v>9.1666666666666665E-4</v>
      </c>
      <c r="I81" s="227">
        <f>(SUM('1.  LRAMVA Summary'!D$55:D$66)+SUM('1.  LRAMVA Summary'!D$67:D$68)*(MONTH($E81)-1)/12)*$H81</f>
        <v>0</v>
      </c>
      <c r="J81" s="227">
        <f>(SUM('1.  LRAMVA Summary'!E$55:E$66)+SUM('1.  LRAMVA Summary'!E$67:E$68)*(MONTH($E81)-1)/12)*$H81</f>
        <v>0</v>
      </c>
      <c r="K81" s="227">
        <f>(SUM('1.  LRAMVA Summary'!F$55:F$66)+SUM('1.  LRAMVA Summary'!F$67:F$68)*(MONTH($E81)-1)/12)*$H81</f>
        <v>0</v>
      </c>
      <c r="L81" s="227">
        <f>(SUM('1.  LRAMVA Summary'!G$55:G$66)+SUM('1.  LRAMVA Summary'!G$67:G$68)*(MONTH($E81)-1)/12)*$H81</f>
        <v>0</v>
      </c>
      <c r="M81" s="227">
        <f>(SUM('1.  LRAMVA Summary'!H$55:H$66)+SUM('1.  LRAMVA Summary'!H$67:H$68)*(MONTH($E81)-1)/12)*$H81</f>
        <v>0</v>
      </c>
      <c r="N81" s="227">
        <f>(SUM('1.  LRAMVA Summary'!I$55:I$66)+SUM('1.  LRAMVA Summary'!I$67:I$68)*(MONTH($E81)-1)/12)*$H81</f>
        <v>0</v>
      </c>
      <c r="O81" s="227">
        <f>(SUM('1.  LRAMVA Summary'!J$55:J$66)+SUM('1.  LRAMVA Summary'!J$67:J$68)*(MONTH($E81)-1)/12)*$H81</f>
        <v>0</v>
      </c>
      <c r="P81" s="227">
        <f>(SUM('1.  LRAMVA Summary'!K$55:K$66)+SUM('1.  LRAMVA Summary'!K$67:K$68)*(MONTH($E81)-1)/12)*$H81</f>
        <v>0</v>
      </c>
      <c r="Q81" s="227">
        <f>(SUM('1.  LRAMVA Summary'!L$55:L$66)+SUM('1.  LRAMVA Summary'!L$67:L$68)*(MONTH($E81)-1)/12)*$H81</f>
        <v>0</v>
      </c>
      <c r="R81" s="227">
        <f>(SUM('1.  LRAMVA Summary'!M$55:M$66)+SUM('1.  LRAMVA Summary'!M$67:M$68)*(MONTH($E81)-1)/12)*$H81</f>
        <v>0</v>
      </c>
      <c r="S81" s="227">
        <f>(SUM('1.  LRAMVA Summary'!N$55:N$66)+SUM('1.  LRAMVA Summary'!N$67:N$68)*(MONTH($E81)-1)/12)*$H81</f>
        <v>0</v>
      </c>
      <c r="T81" s="227">
        <f>(SUM('1.  LRAMVA Summary'!O$55:O$66)+SUM('1.  LRAMVA Summary'!O$67:O$68)*(MONTH($E81)-1)/12)*$H81</f>
        <v>0</v>
      </c>
      <c r="U81" s="227">
        <f>(SUM('1.  LRAMVA Summary'!P$55:P$66)+SUM('1.  LRAMVA Summary'!P$67:P$68)*(MONTH($E81)-1)/12)*$H81</f>
        <v>0</v>
      </c>
      <c r="V81" s="227">
        <f>(SUM('1.  LRAMVA Summary'!Q$55:Q$66)+SUM('1.  LRAMVA Summary'!Q$67:Q$68)*(MONTH($E81)-1)/12)*$H81</f>
        <v>0</v>
      </c>
      <c r="W81" s="228">
        <f t="shared" si="20"/>
        <v>0</v>
      </c>
    </row>
    <row r="82" spans="2:23" s="9" customFormat="1">
      <c r="B82" s="803"/>
      <c r="C82" s="803"/>
      <c r="E82" s="211">
        <v>42217</v>
      </c>
      <c r="F82" s="211" t="s">
        <v>181</v>
      </c>
      <c r="G82" s="212" t="s">
        <v>68</v>
      </c>
      <c r="H82" s="226">
        <f t="shared" ref="H82:H83" si="22">C$33/12</f>
        <v>9.1666666666666665E-4</v>
      </c>
      <c r="I82" s="227">
        <f>(SUM('1.  LRAMVA Summary'!D$55:D$66)+SUM('1.  LRAMVA Summary'!D$67:D$68)*(MONTH($E82)-1)/12)*$H82</f>
        <v>0</v>
      </c>
      <c r="J82" s="227">
        <f>(SUM('1.  LRAMVA Summary'!E$55:E$66)+SUM('1.  LRAMVA Summary'!E$67:E$68)*(MONTH($E82)-1)/12)*$H82</f>
        <v>0</v>
      </c>
      <c r="K82" s="227">
        <f>(SUM('1.  LRAMVA Summary'!F$55:F$66)+SUM('1.  LRAMVA Summary'!F$67:F$68)*(MONTH($E82)-1)/12)*$H82</f>
        <v>0</v>
      </c>
      <c r="L82" s="227">
        <f>(SUM('1.  LRAMVA Summary'!G$55:G$66)+SUM('1.  LRAMVA Summary'!G$67:G$68)*(MONTH($E82)-1)/12)*$H82</f>
        <v>0</v>
      </c>
      <c r="M82" s="227">
        <f>(SUM('1.  LRAMVA Summary'!H$55:H$66)+SUM('1.  LRAMVA Summary'!H$67:H$68)*(MONTH($E82)-1)/12)*$H82</f>
        <v>0</v>
      </c>
      <c r="N82" s="227">
        <f>(SUM('1.  LRAMVA Summary'!I$55:I$66)+SUM('1.  LRAMVA Summary'!I$67:I$68)*(MONTH($E82)-1)/12)*$H82</f>
        <v>0</v>
      </c>
      <c r="O82" s="227">
        <f>(SUM('1.  LRAMVA Summary'!J$55:J$66)+SUM('1.  LRAMVA Summary'!J$67:J$68)*(MONTH($E82)-1)/12)*$H82</f>
        <v>0</v>
      </c>
      <c r="P82" s="227">
        <f>(SUM('1.  LRAMVA Summary'!K$55:K$66)+SUM('1.  LRAMVA Summary'!K$67:K$68)*(MONTH($E82)-1)/12)*$H82</f>
        <v>0</v>
      </c>
      <c r="Q82" s="227">
        <f>(SUM('1.  LRAMVA Summary'!L$55:L$66)+SUM('1.  LRAMVA Summary'!L$67:L$68)*(MONTH($E82)-1)/12)*$H82</f>
        <v>0</v>
      </c>
      <c r="R82" s="227">
        <f>(SUM('1.  LRAMVA Summary'!M$55:M$66)+SUM('1.  LRAMVA Summary'!M$67:M$68)*(MONTH($E82)-1)/12)*$H82</f>
        <v>0</v>
      </c>
      <c r="S82" s="227">
        <f>(SUM('1.  LRAMVA Summary'!N$55:N$66)+SUM('1.  LRAMVA Summary'!N$67:N$68)*(MONTH($E82)-1)/12)*$H82</f>
        <v>0</v>
      </c>
      <c r="T82" s="227">
        <f>(SUM('1.  LRAMVA Summary'!O$55:O$66)+SUM('1.  LRAMVA Summary'!O$67:O$68)*(MONTH($E82)-1)/12)*$H82</f>
        <v>0</v>
      </c>
      <c r="U82" s="227">
        <f>(SUM('1.  LRAMVA Summary'!P$55:P$66)+SUM('1.  LRAMVA Summary'!P$67:P$68)*(MONTH($E82)-1)/12)*$H82</f>
        <v>0</v>
      </c>
      <c r="V82" s="227">
        <f>(SUM('1.  LRAMVA Summary'!Q$55:Q$66)+SUM('1.  LRAMVA Summary'!Q$67:Q$68)*(MONTH($E82)-1)/12)*$H82</f>
        <v>0</v>
      </c>
      <c r="W82" s="228">
        <f t="shared" si="20"/>
        <v>0</v>
      </c>
    </row>
    <row r="83" spans="2:23" s="9" customFormat="1">
      <c r="B83" s="803"/>
      <c r="C83" s="803"/>
      <c r="E83" s="211">
        <v>42248</v>
      </c>
      <c r="F83" s="211" t="s">
        <v>181</v>
      </c>
      <c r="G83" s="212" t="s">
        <v>68</v>
      </c>
      <c r="H83" s="226">
        <f t="shared" si="22"/>
        <v>9.1666666666666665E-4</v>
      </c>
      <c r="I83" s="227">
        <f>(SUM('1.  LRAMVA Summary'!D$55:D$66)+SUM('1.  LRAMVA Summary'!D$67:D$68)*(MONTH($E83)-1)/12)*$H83</f>
        <v>0</v>
      </c>
      <c r="J83" s="227">
        <f>(SUM('1.  LRAMVA Summary'!E$55:E$66)+SUM('1.  LRAMVA Summary'!E$67:E$68)*(MONTH($E83)-1)/12)*$H83</f>
        <v>0</v>
      </c>
      <c r="K83" s="227">
        <f>(SUM('1.  LRAMVA Summary'!F$55:F$66)+SUM('1.  LRAMVA Summary'!F$67:F$68)*(MONTH($E83)-1)/12)*$H83</f>
        <v>0</v>
      </c>
      <c r="L83" s="227">
        <f>(SUM('1.  LRAMVA Summary'!G$55:G$66)+SUM('1.  LRAMVA Summary'!G$67:G$68)*(MONTH($E83)-1)/12)*$H83</f>
        <v>0</v>
      </c>
      <c r="M83" s="227">
        <f>(SUM('1.  LRAMVA Summary'!H$55:H$66)+SUM('1.  LRAMVA Summary'!H$67:H$68)*(MONTH($E83)-1)/12)*$H83</f>
        <v>0</v>
      </c>
      <c r="N83" s="227">
        <f>(SUM('1.  LRAMVA Summary'!I$55:I$66)+SUM('1.  LRAMVA Summary'!I$67:I$68)*(MONTH($E83)-1)/12)*$H83</f>
        <v>0</v>
      </c>
      <c r="O83" s="227">
        <f>(SUM('1.  LRAMVA Summary'!J$55:J$66)+SUM('1.  LRAMVA Summary'!J$67:J$68)*(MONTH($E83)-1)/12)*$H83</f>
        <v>0</v>
      </c>
      <c r="P83" s="227">
        <f>(SUM('1.  LRAMVA Summary'!K$55:K$66)+SUM('1.  LRAMVA Summary'!K$67:K$68)*(MONTH($E83)-1)/12)*$H83</f>
        <v>0</v>
      </c>
      <c r="Q83" s="227">
        <f>(SUM('1.  LRAMVA Summary'!L$55:L$66)+SUM('1.  LRAMVA Summary'!L$67:L$68)*(MONTH($E83)-1)/12)*$H83</f>
        <v>0</v>
      </c>
      <c r="R83" s="227">
        <f>(SUM('1.  LRAMVA Summary'!M$55:M$66)+SUM('1.  LRAMVA Summary'!M$67:M$68)*(MONTH($E83)-1)/12)*$H83</f>
        <v>0</v>
      </c>
      <c r="S83" s="227">
        <f>(SUM('1.  LRAMVA Summary'!N$55:N$66)+SUM('1.  LRAMVA Summary'!N$67:N$68)*(MONTH($E83)-1)/12)*$H83</f>
        <v>0</v>
      </c>
      <c r="T83" s="227">
        <f>(SUM('1.  LRAMVA Summary'!O$55:O$66)+SUM('1.  LRAMVA Summary'!O$67:O$68)*(MONTH($E83)-1)/12)*$H83</f>
        <v>0</v>
      </c>
      <c r="U83" s="227">
        <f>(SUM('1.  LRAMVA Summary'!P$55:P$66)+SUM('1.  LRAMVA Summary'!P$67:P$68)*(MONTH($E83)-1)/12)*$H83</f>
        <v>0</v>
      </c>
      <c r="V83" s="227">
        <f>(SUM('1.  LRAMVA Summary'!Q$55:Q$66)+SUM('1.  LRAMVA Summary'!Q$67:Q$68)*(MONTH($E83)-1)/12)*$H83</f>
        <v>0</v>
      </c>
      <c r="W83" s="228">
        <f t="shared" si="20"/>
        <v>0</v>
      </c>
    </row>
    <row r="84" spans="2:23" s="9" customFormat="1">
      <c r="B84" s="803"/>
      <c r="C84" s="803"/>
      <c r="E84" s="211">
        <v>42278</v>
      </c>
      <c r="F84" s="211" t="s">
        <v>181</v>
      </c>
      <c r="G84" s="212" t="s">
        <v>69</v>
      </c>
      <c r="H84" s="226">
        <f>C$34/12</f>
        <v>9.1666666666666665E-4</v>
      </c>
      <c r="I84" s="227">
        <f>(SUM('1.  LRAMVA Summary'!D$55:D$66)+SUM('1.  LRAMVA Summary'!D$67:D$68)*(MONTH($E84)-1)/12)*$H84</f>
        <v>0</v>
      </c>
      <c r="J84" s="227">
        <f>(SUM('1.  LRAMVA Summary'!E$55:E$66)+SUM('1.  LRAMVA Summary'!E$67:E$68)*(MONTH($E84)-1)/12)*$H84</f>
        <v>0</v>
      </c>
      <c r="K84" s="227">
        <f>(SUM('1.  LRAMVA Summary'!F$55:F$66)+SUM('1.  LRAMVA Summary'!F$67:F$68)*(MONTH($E84)-1)/12)*$H84</f>
        <v>0</v>
      </c>
      <c r="L84" s="227">
        <f>(SUM('1.  LRAMVA Summary'!G$55:G$66)+SUM('1.  LRAMVA Summary'!G$67:G$68)*(MONTH($E84)-1)/12)*$H84</f>
        <v>0</v>
      </c>
      <c r="M84" s="227">
        <f>(SUM('1.  LRAMVA Summary'!H$55:H$66)+SUM('1.  LRAMVA Summary'!H$67:H$68)*(MONTH($E84)-1)/12)*$H84</f>
        <v>0</v>
      </c>
      <c r="N84" s="227">
        <f>(SUM('1.  LRAMVA Summary'!I$55:I$66)+SUM('1.  LRAMVA Summary'!I$67:I$68)*(MONTH($E84)-1)/12)*$H84</f>
        <v>0</v>
      </c>
      <c r="O84" s="227">
        <f>(SUM('1.  LRAMVA Summary'!J$55:J$66)+SUM('1.  LRAMVA Summary'!J$67:J$68)*(MONTH($E84)-1)/12)*$H84</f>
        <v>0</v>
      </c>
      <c r="P84" s="227">
        <f>(SUM('1.  LRAMVA Summary'!K$55:K$66)+SUM('1.  LRAMVA Summary'!K$67:K$68)*(MONTH($E84)-1)/12)*$H84</f>
        <v>0</v>
      </c>
      <c r="Q84" s="227">
        <f>(SUM('1.  LRAMVA Summary'!L$55:L$66)+SUM('1.  LRAMVA Summary'!L$67:L$68)*(MONTH($E84)-1)/12)*$H84</f>
        <v>0</v>
      </c>
      <c r="R84" s="227">
        <f>(SUM('1.  LRAMVA Summary'!M$55:M$66)+SUM('1.  LRAMVA Summary'!M$67:M$68)*(MONTH($E84)-1)/12)*$H84</f>
        <v>0</v>
      </c>
      <c r="S84" s="227">
        <f>(SUM('1.  LRAMVA Summary'!N$55:N$66)+SUM('1.  LRAMVA Summary'!N$67:N$68)*(MONTH($E84)-1)/12)*$H84</f>
        <v>0</v>
      </c>
      <c r="T84" s="227">
        <f>(SUM('1.  LRAMVA Summary'!O$55:O$66)+SUM('1.  LRAMVA Summary'!O$67:O$68)*(MONTH($E84)-1)/12)*$H84</f>
        <v>0</v>
      </c>
      <c r="U84" s="227">
        <f>(SUM('1.  LRAMVA Summary'!P$55:P$66)+SUM('1.  LRAMVA Summary'!P$67:P$68)*(MONTH($E84)-1)/12)*$H84</f>
        <v>0</v>
      </c>
      <c r="V84" s="227">
        <f>(SUM('1.  LRAMVA Summary'!Q$55:Q$66)+SUM('1.  LRAMVA Summary'!Q$67:Q$68)*(MONTH($E84)-1)/12)*$H84</f>
        <v>0</v>
      </c>
      <c r="W84" s="228">
        <f t="shared" si="20"/>
        <v>0</v>
      </c>
    </row>
    <row r="85" spans="2:23" s="9" customFormat="1">
      <c r="B85" s="234"/>
      <c r="C85" s="235"/>
      <c r="E85" s="211">
        <v>42309</v>
      </c>
      <c r="F85" s="211" t="s">
        <v>181</v>
      </c>
      <c r="G85" s="212" t="s">
        <v>69</v>
      </c>
      <c r="H85" s="226">
        <f t="shared" ref="H85:H86" si="23">C$34/12</f>
        <v>9.1666666666666665E-4</v>
      </c>
      <c r="I85" s="227">
        <f>(SUM('1.  LRAMVA Summary'!D$55:D$66)+SUM('1.  LRAMVA Summary'!D$67:D$68)*(MONTH($E85)-1)/12)*$H85</f>
        <v>0</v>
      </c>
      <c r="J85" s="227">
        <f>(SUM('1.  LRAMVA Summary'!E$55:E$66)+SUM('1.  LRAMVA Summary'!E$67:E$68)*(MONTH($E85)-1)/12)*$H85</f>
        <v>0</v>
      </c>
      <c r="K85" s="227">
        <f>(SUM('1.  LRAMVA Summary'!F$55:F$66)+SUM('1.  LRAMVA Summary'!F$67:F$68)*(MONTH($E85)-1)/12)*$H85</f>
        <v>0</v>
      </c>
      <c r="L85" s="227">
        <f>(SUM('1.  LRAMVA Summary'!G$55:G$66)+SUM('1.  LRAMVA Summary'!G$67:G$68)*(MONTH($E85)-1)/12)*$H85</f>
        <v>0</v>
      </c>
      <c r="M85" s="227">
        <f>(SUM('1.  LRAMVA Summary'!H$55:H$66)+SUM('1.  LRAMVA Summary'!H$67:H$68)*(MONTH($E85)-1)/12)*$H85</f>
        <v>0</v>
      </c>
      <c r="N85" s="227">
        <f>(SUM('1.  LRAMVA Summary'!I$55:I$66)+SUM('1.  LRAMVA Summary'!I$67:I$68)*(MONTH($E85)-1)/12)*$H85</f>
        <v>0</v>
      </c>
      <c r="O85" s="227">
        <f>(SUM('1.  LRAMVA Summary'!J$55:J$66)+SUM('1.  LRAMVA Summary'!J$67:J$68)*(MONTH($E85)-1)/12)*$H85</f>
        <v>0</v>
      </c>
      <c r="P85" s="227">
        <f>(SUM('1.  LRAMVA Summary'!K$55:K$66)+SUM('1.  LRAMVA Summary'!K$67:K$68)*(MONTH($E85)-1)/12)*$H85</f>
        <v>0</v>
      </c>
      <c r="Q85" s="227">
        <f>(SUM('1.  LRAMVA Summary'!L$55:L$66)+SUM('1.  LRAMVA Summary'!L$67:L$68)*(MONTH($E85)-1)/12)*$H85</f>
        <v>0</v>
      </c>
      <c r="R85" s="227">
        <f>(SUM('1.  LRAMVA Summary'!M$55:M$66)+SUM('1.  LRAMVA Summary'!M$67:M$68)*(MONTH($E85)-1)/12)*$H85</f>
        <v>0</v>
      </c>
      <c r="S85" s="227">
        <f>(SUM('1.  LRAMVA Summary'!N$55:N$66)+SUM('1.  LRAMVA Summary'!N$67:N$68)*(MONTH($E85)-1)/12)*$H85</f>
        <v>0</v>
      </c>
      <c r="T85" s="227">
        <f>(SUM('1.  LRAMVA Summary'!O$55:O$66)+SUM('1.  LRAMVA Summary'!O$67:O$68)*(MONTH($E85)-1)/12)*$H85</f>
        <v>0</v>
      </c>
      <c r="U85" s="227">
        <f>(SUM('1.  LRAMVA Summary'!P$55:P$66)+SUM('1.  LRAMVA Summary'!P$67:P$68)*(MONTH($E85)-1)/12)*$H85</f>
        <v>0</v>
      </c>
      <c r="V85" s="227">
        <f>(SUM('1.  LRAMVA Summary'!Q$55:Q$66)+SUM('1.  LRAMVA Summary'!Q$67:Q$68)*(MONTH($E85)-1)/12)*$H85</f>
        <v>0</v>
      </c>
      <c r="W85" s="228">
        <f t="shared" si="20"/>
        <v>0</v>
      </c>
    </row>
    <row r="86" spans="2:23" s="9" customFormat="1">
      <c r="E86" s="211">
        <v>42339</v>
      </c>
      <c r="F86" s="211" t="s">
        <v>181</v>
      </c>
      <c r="G86" s="212" t="s">
        <v>69</v>
      </c>
      <c r="H86" s="226">
        <f t="shared" si="23"/>
        <v>9.1666666666666665E-4</v>
      </c>
      <c r="I86" s="227">
        <f>(SUM('1.  LRAMVA Summary'!D$55:D$66)+SUM('1.  LRAMVA Summary'!D$67:D$68)*(MONTH($E86)-1)/12)*$H86</f>
        <v>0</v>
      </c>
      <c r="J86" s="227">
        <f>(SUM('1.  LRAMVA Summary'!E$55:E$66)+SUM('1.  LRAMVA Summary'!E$67:E$68)*(MONTH($E86)-1)/12)*$H86</f>
        <v>0</v>
      </c>
      <c r="K86" s="227">
        <f>(SUM('1.  LRAMVA Summary'!F$55:F$66)+SUM('1.  LRAMVA Summary'!F$67:F$68)*(MONTH($E86)-1)/12)*$H86</f>
        <v>0</v>
      </c>
      <c r="L86" s="227">
        <f>(SUM('1.  LRAMVA Summary'!G$55:G$66)+SUM('1.  LRAMVA Summary'!G$67:G$68)*(MONTH($E86)-1)/12)*$H86</f>
        <v>0</v>
      </c>
      <c r="M86" s="227">
        <f>(SUM('1.  LRAMVA Summary'!H$55:H$66)+SUM('1.  LRAMVA Summary'!H$67:H$68)*(MONTH($E86)-1)/12)*$H86</f>
        <v>0</v>
      </c>
      <c r="N86" s="227">
        <f>(SUM('1.  LRAMVA Summary'!I$55:I$66)+SUM('1.  LRAMVA Summary'!I$67:I$68)*(MONTH($E86)-1)/12)*$H86</f>
        <v>0</v>
      </c>
      <c r="O86" s="227">
        <f>(SUM('1.  LRAMVA Summary'!J$55:J$66)+SUM('1.  LRAMVA Summary'!J$67:J$68)*(MONTH($E86)-1)/12)*$H86</f>
        <v>0</v>
      </c>
      <c r="P86" s="227">
        <f>(SUM('1.  LRAMVA Summary'!K$55:K$66)+SUM('1.  LRAMVA Summary'!K$67:K$68)*(MONTH($E86)-1)/12)*$H86</f>
        <v>0</v>
      </c>
      <c r="Q86" s="227">
        <f>(SUM('1.  LRAMVA Summary'!L$55:L$66)+SUM('1.  LRAMVA Summary'!L$67:L$68)*(MONTH($E86)-1)/12)*$H86</f>
        <v>0</v>
      </c>
      <c r="R86" s="227">
        <f>(SUM('1.  LRAMVA Summary'!M$55:M$66)+SUM('1.  LRAMVA Summary'!M$67:M$68)*(MONTH($E86)-1)/12)*$H86</f>
        <v>0</v>
      </c>
      <c r="S86" s="227">
        <f>(SUM('1.  LRAMVA Summary'!N$55:N$66)+SUM('1.  LRAMVA Summary'!N$67:N$68)*(MONTH($E86)-1)/12)*$H86</f>
        <v>0</v>
      </c>
      <c r="T86" s="227">
        <f>(SUM('1.  LRAMVA Summary'!O$55:O$66)+SUM('1.  LRAMVA Summary'!O$67:O$68)*(MONTH($E86)-1)/12)*$H86</f>
        <v>0</v>
      </c>
      <c r="U86" s="227">
        <f>(SUM('1.  LRAMVA Summary'!P$55:P$66)+SUM('1.  LRAMVA Summary'!P$67:P$68)*(MONTH($E86)-1)/12)*$H86</f>
        <v>0</v>
      </c>
      <c r="V86" s="227">
        <f>(SUM('1.  LRAMVA Summary'!Q$55:Q$66)+SUM('1.  LRAMVA Summary'!Q$67:Q$68)*(MONTH($E86)-1)/12)*$H86</f>
        <v>0</v>
      </c>
      <c r="W86" s="228">
        <f t="shared" si="20"/>
        <v>0</v>
      </c>
    </row>
    <row r="87" spans="2:23" s="9" customFormat="1" ht="15" thickBot="1">
      <c r="B87" s="66"/>
      <c r="E87" s="213" t="s">
        <v>461</v>
      </c>
      <c r="F87" s="213"/>
      <c r="G87" s="214"/>
      <c r="H87" s="215"/>
      <c r="I87" s="216">
        <f>SUM(I74:I86)</f>
        <v>0</v>
      </c>
      <c r="J87" s="216">
        <f>SUM(J74:J86)</f>
        <v>0</v>
      </c>
      <c r="K87" s="216">
        <f t="shared" ref="K87:O87" si="24">SUM(K74:K86)</f>
        <v>0</v>
      </c>
      <c r="L87" s="216">
        <f t="shared" si="24"/>
        <v>0</v>
      </c>
      <c r="M87" s="216">
        <f t="shared" si="24"/>
        <v>0</v>
      </c>
      <c r="N87" s="216">
        <f t="shared" si="24"/>
        <v>0</v>
      </c>
      <c r="O87" s="216">
        <f t="shared" si="24"/>
        <v>0</v>
      </c>
      <c r="P87" s="216">
        <f t="shared" ref="P87:V87" si="25">SUM(P74:P86)</f>
        <v>0</v>
      </c>
      <c r="Q87" s="216">
        <f t="shared" si="25"/>
        <v>0</v>
      </c>
      <c r="R87" s="216">
        <f t="shared" si="25"/>
        <v>0</v>
      </c>
      <c r="S87" s="216">
        <f t="shared" si="25"/>
        <v>0</v>
      </c>
      <c r="T87" s="216">
        <f t="shared" si="25"/>
        <v>0</v>
      </c>
      <c r="U87" s="216">
        <f t="shared" si="25"/>
        <v>0</v>
      </c>
      <c r="V87" s="216">
        <f t="shared" si="25"/>
        <v>0</v>
      </c>
      <c r="W87" s="216">
        <f>SUM(W74:W86)</f>
        <v>0</v>
      </c>
    </row>
    <row r="88" spans="2:23" s="9" customFormat="1" ht="15" thickTop="1">
      <c r="B88" s="66"/>
      <c r="E88" s="217" t="s">
        <v>67</v>
      </c>
      <c r="F88" s="217"/>
      <c r="G88" s="218"/>
      <c r="H88" s="219"/>
      <c r="I88" s="220"/>
      <c r="J88" s="220"/>
      <c r="K88" s="220"/>
      <c r="L88" s="220"/>
      <c r="M88" s="220"/>
      <c r="N88" s="220"/>
      <c r="O88" s="220"/>
      <c r="P88" s="220"/>
      <c r="Q88" s="220"/>
      <c r="R88" s="220"/>
      <c r="S88" s="220"/>
      <c r="T88" s="220"/>
      <c r="U88" s="220"/>
      <c r="V88" s="220"/>
      <c r="W88" s="221"/>
    </row>
    <row r="89" spans="2:23" s="9" customFormat="1">
      <c r="B89" s="66"/>
      <c r="E89" s="222" t="s">
        <v>427</v>
      </c>
      <c r="F89" s="222"/>
      <c r="G89" s="223"/>
      <c r="H89" s="224"/>
      <c r="I89" s="225">
        <f>I87+I88</f>
        <v>0</v>
      </c>
      <c r="J89" s="225">
        <f t="shared" ref="J89" si="26">J87+J88</f>
        <v>0</v>
      </c>
      <c r="K89" s="225">
        <f t="shared" ref="K89" si="27">K87+K88</f>
        <v>0</v>
      </c>
      <c r="L89" s="225">
        <f t="shared" ref="L89" si="28">L87+L88</f>
        <v>0</v>
      </c>
      <c r="M89" s="225">
        <f t="shared" ref="M89" si="29">M87+M88</f>
        <v>0</v>
      </c>
      <c r="N89" s="225">
        <f t="shared" ref="N89" si="30">N87+N88</f>
        <v>0</v>
      </c>
      <c r="O89" s="225">
        <f t="shared" ref="O89:U89" si="31">O87+O88</f>
        <v>0</v>
      </c>
      <c r="P89" s="225">
        <f t="shared" si="31"/>
        <v>0</v>
      </c>
      <c r="Q89" s="225">
        <f t="shared" si="31"/>
        <v>0</v>
      </c>
      <c r="R89" s="225">
        <f t="shared" si="31"/>
        <v>0</v>
      </c>
      <c r="S89" s="225">
        <f t="shared" si="31"/>
        <v>0</v>
      </c>
      <c r="T89" s="225">
        <f t="shared" si="31"/>
        <v>0</v>
      </c>
      <c r="U89" s="225">
        <f t="shared" si="31"/>
        <v>0</v>
      </c>
      <c r="V89" s="225">
        <f t="shared" ref="V89" si="32">V87+V88</f>
        <v>0</v>
      </c>
      <c r="W89" s="225">
        <f t="shared" ref="W89" si="33">W87+W88</f>
        <v>0</v>
      </c>
    </row>
    <row r="90" spans="2:23" s="9" customFormat="1">
      <c r="B90" s="66"/>
      <c r="E90" s="211">
        <v>42370</v>
      </c>
      <c r="F90" s="211" t="s">
        <v>183</v>
      </c>
      <c r="G90" s="212" t="s">
        <v>65</v>
      </c>
      <c r="H90" s="226">
        <f>$C$35/12</f>
        <v>9.1666666666666665E-4</v>
      </c>
      <c r="I90" s="227">
        <f>(SUM('1.  LRAMVA Summary'!D$55:D$69)+SUM('1.  LRAMVA Summary'!D$70:D$71)*(MONTH($E90)-1)/12)*$H90</f>
        <v>0</v>
      </c>
      <c r="J90" s="227">
        <f>(SUM('1.  LRAMVA Summary'!E$55:E$69)+SUM('1.  LRAMVA Summary'!E$70:E$71)*(MONTH($E90)-1)/12)*$H90</f>
        <v>0</v>
      </c>
      <c r="K90" s="227">
        <f>(SUM('1.  LRAMVA Summary'!F$55:F$69)+SUM('1.  LRAMVA Summary'!F$70:F$71)*(MONTH($E90)-1)/12)*$H90</f>
        <v>0</v>
      </c>
      <c r="L90" s="227">
        <f>(SUM('1.  LRAMVA Summary'!G$55:G$69)+SUM('1.  LRAMVA Summary'!G$70:G$71)*(MONTH($E90)-1)/12)*$H90</f>
        <v>0</v>
      </c>
      <c r="M90" s="227">
        <f>(SUM('1.  LRAMVA Summary'!H$55:H$69)+SUM('1.  LRAMVA Summary'!H$70:H$71)*(MONTH($E90)-1)/12)*$H90</f>
        <v>0</v>
      </c>
      <c r="N90" s="227">
        <f>(SUM('1.  LRAMVA Summary'!I$55:I$69)+SUM('1.  LRAMVA Summary'!I$70:I$71)*(MONTH($E90)-1)/12)*$H90</f>
        <v>0</v>
      </c>
      <c r="O90" s="227">
        <f>(SUM('1.  LRAMVA Summary'!J$55:J$69)+SUM('1.  LRAMVA Summary'!J$70:J$71)*(MONTH($E90)-1)/12)*$H90</f>
        <v>0</v>
      </c>
      <c r="P90" s="227">
        <f>(SUM('1.  LRAMVA Summary'!K$55:K$69)+SUM('1.  LRAMVA Summary'!K$70:K$71)*(MONTH($E90)-1)/12)*$H90</f>
        <v>0</v>
      </c>
      <c r="Q90" s="227">
        <f>(SUM('1.  LRAMVA Summary'!L$55:L$69)+SUM('1.  LRAMVA Summary'!L$70:L$71)*(MONTH($E90)-1)/12)*$H90</f>
        <v>0</v>
      </c>
      <c r="R90" s="227">
        <f>(SUM('1.  LRAMVA Summary'!M$55:M$69)+SUM('1.  LRAMVA Summary'!M$70:M$71)*(MONTH($E90)-1)/12)*$H90</f>
        <v>0</v>
      </c>
      <c r="S90" s="227">
        <f>(SUM('1.  LRAMVA Summary'!N$55:N$69)+SUM('1.  LRAMVA Summary'!N$70:N$71)*(MONTH($E90)-1)/12)*$H90</f>
        <v>0</v>
      </c>
      <c r="T90" s="227">
        <f>(SUM('1.  LRAMVA Summary'!O$55:O$69)+SUM('1.  LRAMVA Summary'!O$70:O$71)*(MONTH($E90)-1)/12)*$H90</f>
        <v>0</v>
      </c>
      <c r="U90" s="227">
        <f>(SUM('1.  LRAMVA Summary'!P$55:P$69)+SUM('1.  LRAMVA Summary'!P$70:P$71)*(MONTH($E90)-1)/12)*$H90</f>
        <v>0</v>
      </c>
      <c r="V90" s="227">
        <f>(SUM('1.  LRAMVA Summary'!Q$55:Q$69)+SUM('1.  LRAMVA Summary'!Q$70:Q$71)*(MONTH($E90)-1)/12)*$H90</f>
        <v>0</v>
      </c>
      <c r="W90" s="228">
        <f>SUM(I90:V90)</f>
        <v>0</v>
      </c>
    </row>
    <row r="91" spans="2:23" s="9" customFormat="1">
      <c r="B91" s="66"/>
      <c r="E91" s="211">
        <v>42401</v>
      </c>
      <c r="F91" s="211" t="s">
        <v>183</v>
      </c>
      <c r="G91" s="212" t="s">
        <v>65</v>
      </c>
      <c r="H91" s="226">
        <f t="shared" ref="H91:H92" si="34">$C$35/12</f>
        <v>9.1666666666666665E-4</v>
      </c>
      <c r="I91" s="227">
        <f>(SUM('1.  LRAMVA Summary'!D$55:D$69)+SUM('1.  LRAMVA Summary'!D$70:D$71)*(MONTH($E91)-1)/12)*$H91</f>
        <v>0</v>
      </c>
      <c r="J91" s="227">
        <f>(SUM('1.  LRAMVA Summary'!E$55:E$69)+SUM('1.  LRAMVA Summary'!E$70:E$71)*(MONTH($E91)-1)/12)*$H91</f>
        <v>0</v>
      </c>
      <c r="K91" s="227">
        <f>(SUM('1.  LRAMVA Summary'!F$55:F$69)+SUM('1.  LRAMVA Summary'!F$70:F$71)*(MONTH($E91)-1)/12)*$H91</f>
        <v>0</v>
      </c>
      <c r="L91" s="227">
        <f>(SUM('1.  LRAMVA Summary'!G$55:G$69)+SUM('1.  LRAMVA Summary'!G$70:G$71)*(MONTH($E91)-1)/12)*$H91</f>
        <v>0</v>
      </c>
      <c r="M91" s="227">
        <f>(SUM('1.  LRAMVA Summary'!H$55:H$69)+SUM('1.  LRAMVA Summary'!H$70:H$71)*(MONTH($E91)-1)/12)*$H91</f>
        <v>0</v>
      </c>
      <c r="N91" s="227">
        <f>(SUM('1.  LRAMVA Summary'!I$55:I$69)+SUM('1.  LRAMVA Summary'!I$70:I$71)*(MONTH($E91)-1)/12)*$H91</f>
        <v>0</v>
      </c>
      <c r="O91" s="227">
        <f>(SUM('1.  LRAMVA Summary'!J$55:J$69)+SUM('1.  LRAMVA Summary'!J$70:J$71)*(MONTH($E91)-1)/12)*$H91</f>
        <v>0</v>
      </c>
      <c r="P91" s="227">
        <f>(SUM('1.  LRAMVA Summary'!K$55:K$69)+SUM('1.  LRAMVA Summary'!K$70:K$71)*(MONTH($E91)-1)/12)*$H91</f>
        <v>0</v>
      </c>
      <c r="Q91" s="227">
        <f>(SUM('1.  LRAMVA Summary'!L$55:L$69)+SUM('1.  LRAMVA Summary'!L$70:L$71)*(MONTH($E91)-1)/12)*$H91</f>
        <v>0</v>
      </c>
      <c r="R91" s="227">
        <f>(SUM('1.  LRAMVA Summary'!M$55:M$69)+SUM('1.  LRAMVA Summary'!M$70:M$71)*(MONTH($E91)-1)/12)*$H91</f>
        <v>0</v>
      </c>
      <c r="S91" s="227">
        <f>(SUM('1.  LRAMVA Summary'!N$55:N$69)+SUM('1.  LRAMVA Summary'!N$70:N$71)*(MONTH($E91)-1)/12)*$H91</f>
        <v>0</v>
      </c>
      <c r="T91" s="227">
        <f>(SUM('1.  LRAMVA Summary'!O$55:O$69)+SUM('1.  LRAMVA Summary'!O$70:O$71)*(MONTH($E91)-1)/12)*$H91</f>
        <v>0</v>
      </c>
      <c r="U91" s="227">
        <f>(SUM('1.  LRAMVA Summary'!P$55:P$69)+SUM('1.  LRAMVA Summary'!P$70:P$71)*(MONTH($E91)-1)/12)*$H91</f>
        <v>0</v>
      </c>
      <c r="V91" s="227">
        <f>(SUM('1.  LRAMVA Summary'!Q$55:Q$69)+SUM('1.  LRAMVA Summary'!Q$70:Q$71)*(MONTH($E91)-1)/12)*$H91</f>
        <v>0</v>
      </c>
      <c r="W91" s="228">
        <f t="shared" ref="W91:W101" si="35">SUM(I91:V91)</f>
        <v>0</v>
      </c>
    </row>
    <row r="92" spans="2:23" s="9" customFormat="1" ht="14.25" customHeight="1">
      <c r="B92" s="66"/>
      <c r="E92" s="211">
        <v>42430</v>
      </c>
      <c r="F92" s="211" t="s">
        <v>183</v>
      </c>
      <c r="G92" s="212" t="s">
        <v>65</v>
      </c>
      <c r="H92" s="226">
        <f t="shared" si="34"/>
        <v>9.1666666666666665E-4</v>
      </c>
      <c r="I92" s="227">
        <f>(SUM('1.  LRAMVA Summary'!D$55:D$69)+SUM('1.  LRAMVA Summary'!D$70:D$71)*(MONTH($E92)-1)/12)*$H92</f>
        <v>0</v>
      </c>
      <c r="J92" s="227">
        <f>(SUM('1.  LRAMVA Summary'!E$55:E$69)+SUM('1.  LRAMVA Summary'!E$70:E$71)*(MONTH($E92)-1)/12)*$H92</f>
        <v>0</v>
      </c>
      <c r="K92" s="227">
        <f>(SUM('1.  LRAMVA Summary'!F$55:F$69)+SUM('1.  LRAMVA Summary'!F$70:F$71)*(MONTH($E92)-1)/12)*$H92</f>
        <v>0</v>
      </c>
      <c r="L92" s="227">
        <f>(SUM('1.  LRAMVA Summary'!G$55:G$69)+SUM('1.  LRAMVA Summary'!G$70:G$71)*(MONTH($E92)-1)/12)*$H92</f>
        <v>0</v>
      </c>
      <c r="M92" s="227">
        <f>(SUM('1.  LRAMVA Summary'!H$55:H$69)+SUM('1.  LRAMVA Summary'!H$70:H$71)*(MONTH($E92)-1)/12)*$H92</f>
        <v>0</v>
      </c>
      <c r="N92" s="227">
        <f>(SUM('1.  LRAMVA Summary'!I$55:I$69)+SUM('1.  LRAMVA Summary'!I$70:I$71)*(MONTH($E92)-1)/12)*$H92</f>
        <v>0</v>
      </c>
      <c r="O92" s="227">
        <f>(SUM('1.  LRAMVA Summary'!J$55:J$69)+SUM('1.  LRAMVA Summary'!J$70:J$71)*(MONTH($E92)-1)/12)*$H92</f>
        <v>0</v>
      </c>
      <c r="P92" s="227">
        <f>(SUM('1.  LRAMVA Summary'!K$55:K$69)+SUM('1.  LRAMVA Summary'!K$70:K$71)*(MONTH($E92)-1)/12)*$H92</f>
        <v>0</v>
      </c>
      <c r="Q92" s="227">
        <f>(SUM('1.  LRAMVA Summary'!L$55:L$69)+SUM('1.  LRAMVA Summary'!L$70:L$71)*(MONTH($E92)-1)/12)*$H92</f>
        <v>0</v>
      </c>
      <c r="R92" s="227">
        <f>(SUM('1.  LRAMVA Summary'!M$55:M$69)+SUM('1.  LRAMVA Summary'!M$70:M$71)*(MONTH($E92)-1)/12)*$H92</f>
        <v>0</v>
      </c>
      <c r="S92" s="227">
        <f>(SUM('1.  LRAMVA Summary'!N$55:N$69)+SUM('1.  LRAMVA Summary'!N$70:N$71)*(MONTH($E92)-1)/12)*$H92</f>
        <v>0</v>
      </c>
      <c r="T92" s="227">
        <f>(SUM('1.  LRAMVA Summary'!O$55:O$69)+SUM('1.  LRAMVA Summary'!O$70:O$71)*(MONTH($E92)-1)/12)*$H92</f>
        <v>0</v>
      </c>
      <c r="U92" s="227">
        <f>(SUM('1.  LRAMVA Summary'!P$55:P$69)+SUM('1.  LRAMVA Summary'!P$70:P$71)*(MONTH($E92)-1)/12)*$H92</f>
        <v>0</v>
      </c>
      <c r="V92" s="227">
        <f>(SUM('1.  LRAMVA Summary'!Q$55:Q$69)+SUM('1.  LRAMVA Summary'!Q$70:Q$71)*(MONTH($E92)-1)/12)*$H92</f>
        <v>0</v>
      </c>
      <c r="W92" s="228">
        <f t="shared" si="35"/>
        <v>0</v>
      </c>
    </row>
    <row r="93" spans="2:23" s="8" customFormat="1">
      <c r="B93" s="66"/>
      <c r="C93" s="9"/>
      <c r="D93" s="9"/>
      <c r="E93" s="211">
        <v>42461</v>
      </c>
      <c r="F93" s="211" t="s">
        <v>183</v>
      </c>
      <c r="G93" s="212" t="s">
        <v>66</v>
      </c>
      <c r="H93" s="226">
        <f>$C$36/12</f>
        <v>9.1666666666666665E-4</v>
      </c>
      <c r="I93" s="227">
        <f>(SUM('1.  LRAMVA Summary'!D$55:D$69)+SUM('1.  LRAMVA Summary'!D$70:D$71)*(MONTH($E93)-1)/12)*$H93</f>
        <v>0</v>
      </c>
      <c r="J93" s="227">
        <f>(SUM('1.  LRAMVA Summary'!E$55:E$69)+SUM('1.  LRAMVA Summary'!E$70:E$71)*(MONTH($E93)-1)/12)*$H93</f>
        <v>0</v>
      </c>
      <c r="K93" s="227">
        <f>(SUM('1.  LRAMVA Summary'!F$55:F$69)+SUM('1.  LRAMVA Summary'!F$70:F$71)*(MONTH($E93)-1)/12)*$H93</f>
        <v>0</v>
      </c>
      <c r="L93" s="227">
        <f>(SUM('1.  LRAMVA Summary'!G$55:G$69)+SUM('1.  LRAMVA Summary'!G$70:G$71)*(MONTH($E93)-1)/12)*$H93</f>
        <v>0</v>
      </c>
      <c r="M93" s="227">
        <f>(SUM('1.  LRAMVA Summary'!H$55:H$69)+SUM('1.  LRAMVA Summary'!H$70:H$71)*(MONTH($E93)-1)/12)*$H93</f>
        <v>0</v>
      </c>
      <c r="N93" s="227">
        <f>(SUM('1.  LRAMVA Summary'!I$55:I$69)+SUM('1.  LRAMVA Summary'!I$70:I$71)*(MONTH($E93)-1)/12)*$H93</f>
        <v>0</v>
      </c>
      <c r="O93" s="227">
        <f>(SUM('1.  LRAMVA Summary'!J$55:J$69)+SUM('1.  LRAMVA Summary'!J$70:J$71)*(MONTH($E93)-1)/12)*$H93</f>
        <v>0</v>
      </c>
      <c r="P93" s="227">
        <f>(SUM('1.  LRAMVA Summary'!K$55:K$69)+SUM('1.  LRAMVA Summary'!K$70:K$71)*(MONTH($E93)-1)/12)*$H93</f>
        <v>0</v>
      </c>
      <c r="Q93" s="227">
        <f>(SUM('1.  LRAMVA Summary'!L$55:L$69)+SUM('1.  LRAMVA Summary'!L$70:L$71)*(MONTH($E93)-1)/12)*$H93</f>
        <v>0</v>
      </c>
      <c r="R93" s="227">
        <f>(SUM('1.  LRAMVA Summary'!M$55:M$69)+SUM('1.  LRAMVA Summary'!M$70:M$71)*(MONTH($E93)-1)/12)*$H93</f>
        <v>0</v>
      </c>
      <c r="S93" s="227">
        <f>(SUM('1.  LRAMVA Summary'!N$55:N$69)+SUM('1.  LRAMVA Summary'!N$70:N$71)*(MONTH($E93)-1)/12)*$H93</f>
        <v>0</v>
      </c>
      <c r="T93" s="227">
        <f>(SUM('1.  LRAMVA Summary'!O$55:O$69)+SUM('1.  LRAMVA Summary'!O$70:O$71)*(MONTH($E93)-1)/12)*$H93</f>
        <v>0</v>
      </c>
      <c r="U93" s="227">
        <f>(SUM('1.  LRAMVA Summary'!P$55:P$69)+SUM('1.  LRAMVA Summary'!P$70:P$71)*(MONTH($E93)-1)/12)*$H93</f>
        <v>0</v>
      </c>
      <c r="V93" s="227">
        <f>(SUM('1.  LRAMVA Summary'!Q$55:Q$69)+SUM('1.  LRAMVA Summary'!Q$70:Q$71)*(MONTH($E93)-1)/12)*$H93</f>
        <v>0</v>
      </c>
      <c r="W93" s="228">
        <f t="shared" si="35"/>
        <v>0</v>
      </c>
    </row>
    <row r="94" spans="2:23" s="9" customFormat="1">
      <c r="B94" s="66"/>
      <c r="E94" s="211">
        <v>42491</v>
      </c>
      <c r="F94" s="211" t="s">
        <v>183</v>
      </c>
      <c r="G94" s="212" t="s">
        <v>66</v>
      </c>
      <c r="H94" s="226">
        <f t="shared" ref="H94:H95" si="36">$C$36/12</f>
        <v>9.1666666666666665E-4</v>
      </c>
      <c r="I94" s="227">
        <f>(SUM('1.  LRAMVA Summary'!D$55:D$69)+SUM('1.  LRAMVA Summary'!D$70:D$71)*(MONTH($E94)-1)/12)*$H94</f>
        <v>0</v>
      </c>
      <c r="J94" s="227">
        <f>(SUM('1.  LRAMVA Summary'!E$55:E$69)+SUM('1.  LRAMVA Summary'!E$70:E$71)*(MONTH($E94)-1)/12)*$H94</f>
        <v>0</v>
      </c>
      <c r="K94" s="227">
        <f>(SUM('1.  LRAMVA Summary'!F$55:F$69)+SUM('1.  LRAMVA Summary'!F$70:F$71)*(MONTH($E94)-1)/12)*$H94</f>
        <v>0</v>
      </c>
      <c r="L94" s="227">
        <f>(SUM('1.  LRAMVA Summary'!G$55:G$69)+SUM('1.  LRAMVA Summary'!G$70:G$71)*(MONTH($E94)-1)/12)*$H94</f>
        <v>0</v>
      </c>
      <c r="M94" s="227">
        <f>(SUM('1.  LRAMVA Summary'!H$55:H$69)+SUM('1.  LRAMVA Summary'!H$70:H$71)*(MONTH($E94)-1)/12)*$H94</f>
        <v>0</v>
      </c>
      <c r="N94" s="227">
        <f>(SUM('1.  LRAMVA Summary'!I$55:I$69)+SUM('1.  LRAMVA Summary'!I$70:I$71)*(MONTH($E94)-1)/12)*$H94</f>
        <v>0</v>
      </c>
      <c r="O94" s="227">
        <f>(SUM('1.  LRAMVA Summary'!J$55:J$69)+SUM('1.  LRAMVA Summary'!J$70:J$71)*(MONTH($E94)-1)/12)*$H94</f>
        <v>0</v>
      </c>
      <c r="P94" s="227">
        <f>(SUM('1.  LRAMVA Summary'!K$55:K$69)+SUM('1.  LRAMVA Summary'!K$70:K$71)*(MONTH($E94)-1)/12)*$H94</f>
        <v>0</v>
      </c>
      <c r="Q94" s="227">
        <f>(SUM('1.  LRAMVA Summary'!L$55:L$69)+SUM('1.  LRAMVA Summary'!L$70:L$71)*(MONTH($E94)-1)/12)*$H94</f>
        <v>0</v>
      </c>
      <c r="R94" s="227">
        <f>(SUM('1.  LRAMVA Summary'!M$55:M$69)+SUM('1.  LRAMVA Summary'!M$70:M$71)*(MONTH($E94)-1)/12)*$H94</f>
        <v>0</v>
      </c>
      <c r="S94" s="227">
        <f>(SUM('1.  LRAMVA Summary'!N$55:N$69)+SUM('1.  LRAMVA Summary'!N$70:N$71)*(MONTH($E94)-1)/12)*$H94</f>
        <v>0</v>
      </c>
      <c r="T94" s="227">
        <f>(SUM('1.  LRAMVA Summary'!O$55:O$69)+SUM('1.  LRAMVA Summary'!O$70:O$71)*(MONTH($E94)-1)/12)*$H94</f>
        <v>0</v>
      </c>
      <c r="U94" s="227">
        <f>(SUM('1.  LRAMVA Summary'!P$55:P$69)+SUM('1.  LRAMVA Summary'!P$70:P$71)*(MONTH($E94)-1)/12)*$H94</f>
        <v>0</v>
      </c>
      <c r="V94" s="227">
        <f>(SUM('1.  LRAMVA Summary'!Q$55:Q$69)+SUM('1.  LRAMVA Summary'!Q$70:Q$71)*(MONTH($E94)-1)/12)*$H94</f>
        <v>0</v>
      </c>
      <c r="W94" s="228">
        <f t="shared" si="35"/>
        <v>0</v>
      </c>
    </row>
    <row r="95" spans="2:23" s="235" customFormat="1">
      <c r="B95" s="66"/>
      <c r="C95" s="9"/>
      <c r="D95" s="9"/>
      <c r="E95" s="211">
        <v>42522</v>
      </c>
      <c r="F95" s="211" t="s">
        <v>183</v>
      </c>
      <c r="G95" s="212" t="s">
        <v>66</v>
      </c>
      <c r="H95" s="226">
        <f t="shared" si="36"/>
        <v>9.1666666666666665E-4</v>
      </c>
      <c r="I95" s="227">
        <f>(SUM('1.  LRAMVA Summary'!D$55:D$69)+SUM('1.  LRAMVA Summary'!D$70:D$71)*(MONTH($E95)-1)/12)*$H95</f>
        <v>0</v>
      </c>
      <c r="J95" s="227">
        <f>(SUM('1.  LRAMVA Summary'!E$55:E$69)+SUM('1.  LRAMVA Summary'!E$70:E$71)*(MONTH($E95)-1)/12)*$H95</f>
        <v>0</v>
      </c>
      <c r="K95" s="227">
        <f>(SUM('1.  LRAMVA Summary'!F$55:F$69)+SUM('1.  LRAMVA Summary'!F$70:F$71)*(MONTH($E95)-1)/12)*$H95</f>
        <v>0</v>
      </c>
      <c r="L95" s="227">
        <f>(SUM('1.  LRAMVA Summary'!G$55:G$69)+SUM('1.  LRAMVA Summary'!G$70:G$71)*(MONTH($E95)-1)/12)*$H95</f>
        <v>0</v>
      </c>
      <c r="M95" s="227">
        <f>(SUM('1.  LRAMVA Summary'!H$55:H$69)+SUM('1.  LRAMVA Summary'!H$70:H$71)*(MONTH($E95)-1)/12)*$H95</f>
        <v>0</v>
      </c>
      <c r="N95" s="227">
        <f>(SUM('1.  LRAMVA Summary'!I$55:I$69)+SUM('1.  LRAMVA Summary'!I$70:I$71)*(MONTH($E95)-1)/12)*$H95</f>
        <v>0</v>
      </c>
      <c r="O95" s="227">
        <f>(SUM('1.  LRAMVA Summary'!J$55:J$69)+SUM('1.  LRAMVA Summary'!J$70:J$71)*(MONTH($E95)-1)/12)*$H95</f>
        <v>0</v>
      </c>
      <c r="P95" s="227">
        <f>(SUM('1.  LRAMVA Summary'!K$55:K$69)+SUM('1.  LRAMVA Summary'!K$70:K$71)*(MONTH($E95)-1)/12)*$H95</f>
        <v>0</v>
      </c>
      <c r="Q95" s="227">
        <f>(SUM('1.  LRAMVA Summary'!L$55:L$69)+SUM('1.  LRAMVA Summary'!L$70:L$71)*(MONTH($E95)-1)/12)*$H95</f>
        <v>0</v>
      </c>
      <c r="R95" s="227">
        <f>(SUM('1.  LRAMVA Summary'!M$55:M$69)+SUM('1.  LRAMVA Summary'!M$70:M$71)*(MONTH($E95)-1)/12)*$H95</f>
        <v>0</v>
      </c>
      <c r="S95" s="227">
        <f>(SUM('1.  LRAMVA Summary'!N$55:N$69)+SUM('1.  LRAMVA Summary'!N$70:N$71)*(MONTH($E95)-1)/12)*$H95</f>
        <v>0</v>
      </c>
      <c r="T95" s="227">
        <f>(SUM('1.  LRAMVA Summary'!O$55:O$69)+SUM('1.  LRAMVA Summary'!O$70:O$71)*(MONTH($E95)-1)/12)*$H95</f>
        <v>0</v>
      </c>
      <c r="U95" s="227">
        <f>(SUM('1.  LRAMVA Summary'!P$55:P$69)+SUM('1.  LRAMVA Summary'!P$70:P$71)*(MONTH($E95)-1)/12)*$H95</f>
        <v>0</v>
      </c>
      <c r="V95" s="227">
        <f>(SUM('1.  LRAMVA Summary'!Q$55:Q$69)+SUM('1.  LRAMVA Summary'!Q$70:Q$71)*(MONTH($E95)-1)/12)*$H95</f>
        <v>0</v>
      </c>
      <c r="W95" s="228">
        <f t="shared" si="35"/>
        <v>0</v>
      </c>
    </row>
    <row r="96" spans="2:23" s="9" customFormat="1">
      <c r="B96" s="66"/>
      <c r="E96" s="211">
        <v>42552</v>
      </c>
      <c r="F96" s="211" t="s">
        <v>183</v>
      </c>
      <c r="G96" s="212" t="s">
        <v>68</v>
      </c>
      <c r="H96" s="226">
        <f>$C$37/12</f>
        <v>9.1666666666666665E-4</v>
      </c>
      <c r="I96" s="227">
        <f>(SUM('1.  LRAMVA Summary'!D$55:D$69)+SUM('1.  LRAMVA Summary'!D$70:D$71)*(MONTH($E96)-1)/12)*$H96</f>
        <v>0</v>
      </c>
      <c r="J96" s="227">
        <f>(SUM('1.  LRAMVA Summary'!E$55:E$69)+SUM('1.  LRAMVA Summary'!E$70:E$71)*(MONTH($E96)-1)/12)*$H96</f>
        <v>0</v>
      </c>
      <c r="K96" s="227">
        <f>(SUM('1.  LRAMVA Summary'!F$55:F$69)+SUM('1.  LRAMVA Summary'!F$70:F$71)*(MONTH($E96)-1)/12)*$H96</f>
        <v>0</v>
      </c>
      <c r="L96" s="227">
        <f>(SUM('1.  LRAMVA Summary'!G$55:G$69)+SUM('1.  LRAMVA Summary'!G$70:G$71)*(MONTH($E96)-1)/12)*$H96</f>
        <v>0</v>
      </c>
      <c r="M96" s="227">
        <f>(SUM('1.  LRAMVA Summary'!H$55:H$69)+SUM('1.  LRAMVA Summary'!H$70:H$71)*(MONTH($E96)-1)/12)*$H96</f>
        <v>0</v>
      </c>
      <c r="N96" s="227">
        <f>(SUM('1.  LRAMVA Summary'!I$55:I$69)+SUM('1.  LRAMVA Summary'!I$70:I$71)*(MONTH($E96)-1)/12)*$H96</f>
        <v>0</v>
      </c>
      <c r="O96" s="227">
        <f>(SUM('1.  LRAMVA Summary'!J$55:J$69)+SUM('1.  LRAMVA Summary'!J$70:J$71)*(MONTH($E96)-1)/12)*$H96</f>
        <v>0</v>
      </c>
      <c r="P96" s="227">
        <f>(SUM('1.  LRAMVA Summary'!K$55:K$69)+SUM('1.  LRAMVA Summary'!K$70:K$71)*(MONTH($E96)-1)/12)*$H96</f>
        <v>0</v>
      </c>
      <c r="Q96" s="227">
        <f>(SUM('1.  LRAMVA Summary'!L$55:L$69)+SUM('1.  LRAMVA Summary'!L$70:L$71)*(MONTH($E96)-1)/12)*$H96</f>
        <v>0</v>
      </c>
      <c r="R96" s="227">
        <f>(SUM('1.  LRAMVA Summary'!M$55:M$69)+SUM('1.  LRAMVA Summary'!M$70:M$71)*(MONTH($E96)-1)/12)*$H96</f>
        <v>0</v>
      </c>
      <c r="S96" s="227">
        <f>(SUM('1.  LRAMVA Summary'!N$55:N$69)+SUM('1.  LRAMVA Summary'!N$70:N$71)*(MONTH($E96)-1)/12)*$H96</f>
        <v>0</v>
      </c>
      <c r="T96" s="227">
        <f>(SUM('1.  LRAMVA Summary'!O$55:O$69)+SUM('1.  LRAMVA Summary'!O$70:O$71)*(MONTH($E96)-1)/12)*$H96</f>
        <v>0</v>
      </c>
      <c r="U96" s="227">
        <f>(SUM('1.  LRAMVA Summary'!P$55:P$69)+SUM('1.  LRAMVA Summary'!P$70:P$71)*(MONTH($E96)-1)/12)*$H96</f>
        <v>0</v>
      </c>
      <c r="V96" s="227">
        <f>(SUM('1.  LRAMVA Summary'!Q$55:Q$69)+SUM('1.  LRAMVA Summary'!Q$70:Q$71)*(MONTH($E96)-1)/12)*$H96</f>
        <v>0</v>
      </c>
      <c r="W96" s="228">
        <f t="shared" si="35"/>
        <v>0</v>
      </c>
    </row>
    <row r="97" spans="2:23" s="9" customFormat="1">
      <c r="E97" s="211">
        <v>42583</v>
      </c>
      <c r="F97" s="211" t="s">
        <v>183</v>
      </c>
      <c r="G97" s="212" t="s">
        <v>68</v>
      </c>
      <c r="H97" s="226">
        <f t="shared" ref="H97:H98" si="37">$C$37/12</f>
        <v>9.1666666666666665E-4</v>
      </c>
      <c r="I97" s="227">
        <f>(SUM('1.  LRAMVA Summary'!D$55:D$69)+SUM('1.  LRAMVA Summary'!D$70:D$71)*(MONTH($E97)-1)/12)*$H97</f>
        <v>0</v>
      </c>
      <c r="J97" s="227">
        <f>(SUM('1.  LRAMVA Summary'!E$55:E$69)+SUM('1.  LRAMVA Summary'!E$70:E$71)*(MONTH($E97)-1)/12)*$H97</f>
        <v>0</v>
      </c>
      <c r="K97" s="227">
        <f>(SUM('1.  LRAMVA Summary'!F$55:F$69)+SUM('1.  LRAMVA Summary'!F$70:F$71)*(MONTH($E97)-1)/12)*$H97</f>
        <v>0</v>
      </c>
      <c r="L97" s="227">
        <f>(SUM('1.  LRAMVA Summary'!G$55:G$69)+SUM('1.  LRAMVA Summary'!G$70:G$71)*(MONTH($E97)-1)/12)*$H97</f>
        <v>0</v>
      </c>
      <c r="M97" s="227">
        <f>(SUM('1.  LRAMVA Summary'!H$55:H$69)+SUM('1.  LRAMVA Summary'!H$70:H$71)*(MONTH($E97)-1)/12)*$H97</f>
        <v>0</v>
      </c>
      <c r="N97" s="227">
        <f>(SUM('1.  LRAMVA Summary'!I$55:I$69)+SUM('1.  LRAMVA Summary'!I$70:I$71)*(MONTH($E97)-1)/12)*$H97</f>
        <v>0</v>
      </c>
      <c r="O97" s="227">
        <f>(SUM('1.  LRAMVA Summary'!J$55:J$69)+SUM('1.  LRAMVA Summary'!J$70:J$71)*(MONTH($E97)-1)/12)*$H97</f>
        <v>0</v>
      </c>
      <c r="P97" s="227">
        <f>(SUM('1.  LRAMVA Summary'!K$55:K$69)+SUM('1.  LRAMVA Summary'!K$70:K$71)*(MONTH($E97)-1)/12)*$H97</f>
        <v>0</v>
      </c>
      <c r="Q97" s="227">
        <f>(SUM('1.  LRAMVA Summary'!L$55:L$69)+SUM('1.  LRAMVA Summary'!L$70:L$71)*(MONTH($E97)-1)/12)*$H97</f>
        <v>0</v>
      </c>
      <c r="R97" s="227">
        <f>(SUM('1.  LRAMVA Summary'!M$55:M$69)+SUM('1.  LRAMVA Summary'!M$70:M$71)*(MONTH($E97)-1)/12)*$H97</f>
        <v>0</v>
      </c>
      <c r="S97" s="227">
        <f>(SUM('1.  LRAMVA Summary'!N$55:N$69)+SUM('1.  LRAMVA Summary'!N$70:N$71)*(MONTH($E97)-1)/12)*$H97</f>
        <v>0</v>
      </c>
      <c r="T97" s="227">
        <f>(SUM('1.  LRAMVA Summary'!O$55:O$69)+SUM('1.  LRAMVA Summary'!O$70:O$71)*(MONTH($E97)-1)/12)*$H97</f>
        <v>0</v>
      </c>
      <c r="U97" s="227">
        <f>(SUM('1.  LRAMVA Summary'!P$55:P$69)+SUM('1.  LRAMVA Summary'!P$70:P$71)*(MONTH($E97)-1)/12)*$H97</f>
        <v>0</v>
      </c>
      <c r="V97" s="227">
        <f>(SUM('1.  LRAMVA Summary'!Q$55:Q$69)+SUM('1.  LRAMVA Summary'!Q$70:Q$71)*(MONTH($E97)-1)/12)*$H97</f>
        <v>0</v>
      </c>
      <c r="W97" s="228">
        <f t="shared" si="35"/>
        <v>0</v>
      </c>
    </row>
    <row r="98" spans="2:23" s="9" customFormat="1">
      <c r="B98" s="66"/>
      <c r="E98" s="211">
        <v>42614</v>
      </c>
      <c r="F98" s="211" t="s">
        <v>183</v>
      </c>
      <c r="G98" s="212" t="s">
        <v>68</v>
      </c>
      <c r="H98" s="226">
        <f t="shared" si="37"/>
        <v>9.1666666666666665E-4</v>
      </c>
      <c r="I98" s="227">
        <f>(SUM('1.  LRAMVA Summary'!D$55:D$69)+SUM('1.  LRAMVA Summary'!D$70:D$71)*(MONTH($E98)-1)/12)*$H98</f>
        <v>0</v>
      </c>
      <c r="J98" s="227">
        <f>(SUM('1.  LRAMVA Summary'!E$55:E$69)+SUM('1.  LRAMVA Summary'!E$70:E$71)*(MONTH($E98)-1)/12)*$H98</f>
        <v>0</v>
      </c>
      <c r="K98" s="227">
        <f>(SUM('1.  LRAMVA Summary'!F$55:F$69)+SUM('1.  LRAMVA Summary'!F$70:F$71)*(MONTH($E98)-1)/12)*$H98</f>
        <v>0</v>
      </c>
      <c r="L98" s="227">
        <f>(SUM('1.  LRAMVA Summary'!G$55:G$69)+SUM('1.  LRAMVA Summary'!G$70:G$71)*(MONTH($E98)-1)/12)*$H98</f>
        <v>0</v>
      </c>
      <c r="M98" s="227">
        <f>(SUM('1.  LRAMVA Summary'!H$55:H$69)+SUM('1.  LRAMVA Summary'!H$70:H$71)*(MONTH($E98)-1)/12)*$H98</f>
        <v>0</v>
      </c>
      <c r="N98" s="227">
        <f>(SUM('1.  LRAMVA Summary'!I$55:I$69)+SUM('1.  LRAMVA Summary'!I$70:I$71)*(MONTH($E98)-1)/12)*$H98</f>
        <v>0</v>
      </c>
      <c r="O98" s="227">
        <f>(SUM('1.  LRAMVA Summary'!J$55:J$69)+SUM('1.  LRAMVA Summary'!J$70:J$71)*(MONTH($E98)-1)/12)*$H98</f>
        <v>0</v>
      </c>
      <c r="P98" s="227">
        <f>(SUM('1.  LRAMVA Summary'!K$55:K$69)+SUM('1.  LRAMVA Summary'!K$70:K$71)*(MONTH($E98)-1)/12)*$H98</f>
        <v>0</v>
      </c>
      <c r="Q98" s="227">
        <f>(SUM('1.  LRAMVA Summary'!L$55:L$69)+SUM('1.  LRAMVA Summary'!L$70:L$71)*(MONTH($E98)-1)/12)*$H98</f>
        <v>0</v>
      </c>
      <c r="R98" s="227">
        <f>(SUM('1.  LRAMVA Summary'!M$55:M$69)+SUM('1.  LRAMVA Summary'!M$70:M$71)*(MONTH($E98)-1)/12)*$H98</f>
        <v>0</v>
      </c>
      <c r="S98" s="227">
        <f>(SUM('1.  LRAMVA Summary'!N$55:N$69)+SUM('1.  LRAMVA Summary'!N$70:N$71)*(MONTH($E98)-1)/12)*$H98</f>
        <v>0</v>
      </c>
      <c r="T98" s="227">
        <f>(SUM('1.  LRAMVA Summary'!O$55:O$69)+SUM('1.  LRAMVA Summary'!O$70:O$71)*(MONTH($E98)-1)/12)*$H98</f>
        <v>0</v>
      </c>
      <c r="U98" s="227">
        <f>(SUM('1.  LRAMVA Summary'!P$55:P$69)+SUM('1.  LRAMVA Summary'!P$70:P$71)*(MONTH($E98)-1)/12)*$H98</f>
        <v>0</v>
      </c>
      <c r="V98" s="227">
        <f>(SUM('1.  LRAMVA Summary'!Q$55:Q$69)+SUM('1.  LRAMVA Summary'!Q$70:Q$71)*(MONTH($E98)-1)/12)*$H98</f>
        <v>0</v>
      </c>
      <c r="W98" s="228">
        <f t="shared" si="35"/>
        <v>0</v>
      </c>
    </row>
    <row r="99" spans="2:23" s="9" customFormat="1">
      <c r="B99" s="66"/>
      <c r="E99" s="211">
        <v>42644</v>
      </c>
      <c r="F99" s="211" t="s">
        <v>183</v>
      </c>
      <c r="G99" s="212" t="s">
        <v>69</v>
      </c>
      <c r="H99" s="207">
        <f>$C$38/12</f>
        <v>9.1666666666666665E-4</v>
      </c>
      <c r="I99" s="227">
        <f>(SUM('1.  LRAMVA Summary'!D$55:D$69)+SUM('1.  LRAMVA Summary'!D$70:D$71)*(MONTH($E99)-1)/12)*$H99</f>
        <v>0</v>
      </c>
      <c r="J99" s="227">
        <f>(SUM('1.  LRAMVA Summary'!E$55:E$69)+SUM('1.  LRAMVA Summary'!E$70:E$71)*(MONTH($E99)-1)/12)*$H99</f>
        <v>0</v>
      </c>
      <c r="K99" s="227">
        <f>(SUM('1.  LRAMVA Summary'!F$55:F$69)+SUM('1.  LRAMVA Summary'!F$70:F$71)*(MONTH($E99)-1)/12)*$H99</f>
        <v>0</v>
      </c>
      <c r="L99" s="227">
        <f>(SUM('1.  LRAMVA Summary'!G$55:G$69)+SUM('1.  LRAMVA Summary'!G$70:G$71)*(MONTH($E99)-1)/12)*$H99</f>
        <v>0</v>
      </c>
      <c r="M99" s="227">
        <f>(SUM('1.  LRAMVA Summary'!H$55:H$69)+SUM('1.  LRAMVA Summary'!H$70:H$71)*(MONTH($E99)-1)/12)*$H99</f>
        <v>0</v>
      </c>
      <c r="N99" s="227">
        <f>(SUM('1.  LRAMVA Summary'!I$55:I$69)+SUM('1.  LRAMVA Summary'!I$70:I$71)*(MONTH($E99)-1)/12)*$H99</f>
        <v>0</v>
      </c>
      <c r="O99" s="227">
        <f>(SUM('1.  LRAMVA Summary'!J$55:J$69)+SUM('1.  LRAMVA Summary'!J$70:J$71)*(MONTH($E99)-1)/12)*$H99</f>
        <v>0</v>
      </c>
      <c r="P99" s="227">
        <f>(SUM('1.  LRAMVA Summary'!K$55:K$69)+SUM('1.  LRAMVA Summary'!K$70:K$71)*(MONTH($E99)-1)/12)*$H99</f>
        <v>0</v>
      </c>
      <c r="Q99" s="227">
        <f>(SUM('1.  LRAMVA Summary'!L$55:L$69)+SUM('1.  LRAMVA Summary'!L$70:L$71)*(MONTH($E99)-1)/12)*$H99</f>
        <v>0</v>
      </c>
      <c r="R99" s="227">
        <f>(SUM('1.  LRAMVA Summary'!M$55:M$69)+SUM('1.  LRAMVA Summary'!M$70:M$71)*(MONTH($E99)-1)/12)*$H99</f>
        <v>0</v>
      </c>
      <c r="S99" s="227">
        <f>(SUM('1.  LRAMVA Summary'!N$55:N$69)+SUM('1.  LRAMVA Summary'!N$70:N$71)*(MONTH($E99)-1)/12)*$H99</f>
        <v>0</v>
      </c>
      <c r="T99" s="227">
        <f>(SUM('1.  LRAMVA Summary'!O$55:O$69)+SUM('1.  LRAMVA Summary'!O$70:O$71)*(MONTH($E99)-1)/12)*$H99</f>
        <v>0</v>
      </c>
      <c r="U99" s="227">
        <f>(SUM('1.  LRAMVA Summary'!P$55:P$69)+SUM('1.  LRAMVA Summary'!P$70:P$71)*(MONTH($E99)-1)/12)*$H99</f>
        <v>0</v>
      </c>
      <c r="V99" s="227">
        <f>(SUM('1.  LRAMVA Summary'!Q$55:Q$69)+SUM('1.  LRAMVA Summary'!Q$70:Q$71)*(MONTH($E99)-1)/12)*$H99</f>
        <v>0</v>
      </c>
      <c r="W99" s="228">
        <f t="shared" si="35"/>
        <v>0</v>
      </c>
    </row>
    <row r="100" spans="2:23" s="9" customFormat="1">
      <c r="B100" s="66"/>
      <c r="E100" s="211">
        <v>42675</v>
      </c>
      <c r="F100" s="211" t="s">
        <v>183</v>
      </c>
      <c r="G100" s="212" t="s">
        <v>69</v>
      </c>
      <c r="H100" s="207">
        <f t="shared" ref="H100:H101" si="38">$C$38/12</f>
        <v>9.1666666666666665E-4</v>
      </c>
      <c r="I100" s="227">
        <f>(SUM('1.  LRAMVA Summary'!D$55:D$69)+SUM('1.  LRAMVA Summary'!D$70:D$71)*(MONTH($E100)-1)/12)*$H100</f>
        <v>0</v>
      </c>
      <c r="J100" s="227">
        <f>(SUM('1.  LRAMVA Summary'!E$55:E$69)+SUM('1.  LRAMVA Summary'!E$70:E$71)*(MONTH($E100)-1)/12)*$H100</f>
        <v>0</v>
      </c>
      <c r="K100" s="227">
        <f>(SUM('1.  LRAMVA Summary'!F$55:F$69)+SUM('1.  LRAMVA Summary'!F$70:F$71)*(MONTH($E100)-1)/12)*$H100</f>
        <v>0</v>
      </c>
      <c r="L100" s="227">
        <f>(SUM('1.  LRAMVA Summary'!G$55:G$69)+SUM('1.  LRAMVA Summary'!G$70:G$71)*(MONTH($E100)-1)/12)*$H100</f>
        <v>0</v>
      </c>
      <c r="M100" s="227">
        <f>(SUM('1.  LRAMVA Summary'!H$55:H$69)+SUM('1.  LRAMVA Summary'!H$70:H$71)*(MONTH($E100)-1)/12)*$H100</f>
        <v>0</v>
      </c>
      <c r="N100" s="227">
        <f>(SUM('1.  LRAMVA Summary'!I$55:I$69)+SUM('1.  LRAMVA Summary'!I$70:I$71)*(MONTH($E100)-1)/12)*$H100</f>
        <v>0</v>
      </c>
      <c r="O100" s="227">
        <f>(SUM('1.  LRAMVA Summary'!J$55:J$69)+SUM('1.  LRAMVA Summary'!J$70:J$71)*(MONTH($E100)-1)/12)*$H100</f>
        <v>0</v>
      </c>
      <c r="P100" s="227">
        <f>(SUM('1.  LRAMVA Summary'!K$55:K$69)+SUM('1.  LRAMVA Summary'!K$70:K$71)*(MONTH($E100)-1)/12)*$H100</f>
        <v>0</v>
      </c>
      <c r="Q100" s="227">
        <f>(SUM('1.  LRAMVA Summary'!L$55:L$69)+SUM('1.  LRAMVA Summary'!L$70:L$71)*(MONTH($E100)-1)/12)*$H100</f>
        <v>0</v>
      </c>
      <c r="R100" s="227">
        <f>(SUM('1.  LRAMVA Summary'!M$55:M$69)+SUM('1.  LRAMVA Summary'!M$70:M$71)*(MONTH($E100)-1)/12)*$H100</f>
        <v>0</v>
      </c>
      <c r="S100" s="227">
        <f>(SUM('1.  LRAMVA Summary'!N$55:N$69)+SUM('1.  LRAMVA Summary'!N$70:N$71)*(MONTH($E100)-1)/12)*$H100</f>
        <v>0</v>
      </c>
      <c r="T100" s="227">
        <f>(SUM('1.  LRAMVA Summary'!O$55:O$69)+SUM('1.  LRAMVA Summary'!O$70:O$71)*(MONTH($E100)-1)/12)*$H100</f>
        <v>0</v>
      </c>
      <c r="U100" s="227">
        <f>(SUM('1.  LRAMVA Summary'!P$55:P$69)+SUM('1.  LRAMVA Summary'!P$70:P$71)*(MONTH($E100)-1)/12)*$H100</f>
        <v>0</v>
      </c>
      <c r="V100" s="227">
        <f>(SUM('1.  LRAMVA Summary'!Q$55:Q$69)+SUM('1.  LRAMVA Summary'!Q$70:Q$71)*(MONTH($E100)-1)/12)*$H100</f>
        <v>0</v>
      </c>
      <c r="W100" s="228">
        <f t="shared" si="35"/>
        <v>0</v>
      </c>
    </row>
    <row r="101" spans="2:23" s="9" customFormat="1">
      <c r="B101" s="66"/>
      <c r="E101" s="211">
        <v>42705</v>
      </c>
      <c r="F101" s="211" t="s">
        <v>183</v>
      </c>
      <c r="G101" s="212" t="s">
        <v>69</v>
      </c>
      <c r="H101" s="207">
        <f t="shared" si="38"/>
        <v>9.1666666666666665E-4</v>
      </c>
      <c r="I101" s="227">
        <f>(SUM('1.  LRAMVA Summary'!D$55:D$69)+SUM('1.  LRAMVA Summary'!D$70:D$71)*(MONTH($E101)-1)/12)*$H101</f>
        <v>0</v>
      </c>
      <c r="J101" s="227">
        <f>(SUM('1.  LRAMVA Summary'!E$55:E$69)+SUM('1.  LRAMVA Summary'!E$70:E$71)*(MONTH($E101)-1)/12)*$H101</f>
        <v>0</v>
      </c>
      <c r="K101" s="227">
        <f>(SUM('1.  LRAMVA Summary'!F$55:F$69)+SUM('1.  LRAMVA Summary'!F$70:F$71)*(MONTH($E101)-1)/12)*$H101</f>
        <v>0</v>
      </c>
      <c r="L101" s="227">
        <f>(SUM('1.  LRAMVA Summary'!G$55:G$69)+SUM('1.  LRAMVA Summary'!G$70:G$71)*(MONTH($E101)-1)/12)*$H101</f>
        <v>0</v>
      </c>
      <c r="M101" s="227">
        <f>(SUM('1.  LRAMVA Summary'!H$55:H$69)+SUM('1.  LRAMVA Summary'!H$70:H$71)*(MONTH($E101)-1)/12)*$H101</f>
        <v>0</v>
      </c>
      <c r="N101" s="227">
        <f>(SUM('1.  LRAMVA Summary'!I$55:I$69)+SUM('1.  LRAMVA Summary'!I$70:I$71)*(MONTH($E101)-1)/12)*$H101</f>
        <v>0</v>
      </c>
      <c r="O101" s="227">
        <f>(SUM('1.  LRAMVA Summary'!J$55:J$69)+SUM('1.  LRAMVA Summary'!J$70:J$71)*(MONTH($E101)-1)/12)*$H101</f>
        <v>0</v>
      </c>
      <c r="P101" s="227">
        <f>(SUM('1.  LRAMVA Summary'!K$55:K$69)+SUM('1.  LRAMVA Summary'!K$70:K$71)*(MONTH($E101)-1)/12)*$H101</f>
        <v>0</v>
      </c>
      <c r="Q101" s="227">
        <f>(SUM('1.  LRAMVA Summary'!L$55:L$69)+SUM('1.  LRAMVA Summary'!L$70:L$71)*(MONTH($E101)-1)/12)*$H101</f>
        <v>0</v>
      </c>
      <c r="R101" s="227">
        <f>(SUM('1.  LRAMVA Summary'!M$55:M$69)+SUM('1.  LRAMVA Summary'!M$70:M$71)*(MONTH($E101)-1)/12)*$H101</f>
        <v>0</v>
      </c>
      <c r="S101" s="227">
        <f>(SUM('1.  LRAMVA Summary'!N$55:N$69)+SUM('1.  LRAMVA Summary'!N$70:N$71)*(MONTH($E101)-1)/12)*$H101</f>
        <v>0</v>
      </c>
      <c r="T101" s="227">
        <f>(SUM('1.  LRAMVA Summary'!O$55:O$69)+SUM('1.  LRAMVA Summary'!O$70:O$71)*(MONTH($E101)-1)/12)*$H101</f>
        <v>0</v>
      </c>
      <c r="U101" s="227">
        <f>(SUM('1.  LRAMVA Summary'!P$55:P$69)+SUM('1.  LRAMVA Summary'!P$70:P$71)*(MONTH($E101)-1)/12)*$H101</f>
        <v>0</v>
      </c>
      <c r="V101" s="227">
        <f>(SUM('1.  LRAMVA Summary'!Q$55:Q$69)+SUM('1.  LRAMVA Summary'!Q$70:Q$71)*(MONTH($E101)-1)/12)*$H101</f>
        <v>0</v>
      </c>
      <c r="W101" s="228">
        <f t="shared" si="35"/>
        <v>0</v>
      </c>
    </row>
    <row r="102" spans="2:23" s="9" customFormat="1" ht="15" thickBot="1">
      <c r="B102" s="236"/>
      <c r="C102" s="8"/>
      <c r="E102" s="213" t="s">
        <v>462</v>
      </c>
      <c r="F102" s="213"/>
      <c r="G102" s="214"/>
      <c r="H102" s="215"/>
      <c r="I102" s="216">
        <f>SUM(I89:I101)</f>
        <v>0</v>
      </c>
      <c r="J102" s="216">
        <f>SUM(J89:J101)</f>
        <v>0</v>
      </c>
      <c r="K102" s="216">
        <f t="shared" ref="K102:O102" si="39">SUM(K89:K101)</f>
        <v>0</v>
      </c>
      <c r="L102" s="216">
        <f t="shared" si="39"/>
        <v>0</v>
      </c>
      <c r="M102" s="216">
        <f t="shared" si="39"/>
        <v>0</v>
      </c>
      <c r="N102" s="216">
        <f t="shared" si="39"/>
        <v>0</v>
      </c>
      <c r="O102" s="216">
        <f t="shared" si="39"/>
        <v>0</v>
      </c>
      <c r="P102" s="216">
        <f t="shared" ref="P102:V102" si="40">SUM(P89:P101)</f>
        <v>0</v>
      </c>
      <c r="Q102" s="216">
        <f t="shared" si="40"/>
        <v>0</v>
      </c>
      <c r="R102" s="216">
        <f t="shared" si="40"/>
        <v>0</v>
      </c>
      <c r="S102" s="216">
        <f t="shared" si="40"/>
        <v>0</v>
      </c>
      <c r="T102" s="216">
        <f t="shared" si="40"/>
        <v>0</v>
      </c>
      <c r="U102" s="216">
        <f t="shared" si="40"/>
        <v>0</v>
      </c>
      <c r="V102" s="216">
        <f t="shared" si="40"/>
        <v>0</v>
      </c>
      <c r="W102" s="216">
        <f>SUM(W89:W101)</f>
        <v>0</v>
      </c>
    </row>
    <row r="103" spans="2:23" s="9" customFormat="1" ht="15" thickTop="1">
      <c r="B103" s="66"/>
      <c r="E103" s="217" t="s">
        <v>67</v>
      </c>
      <c r="F103" s="217"/>
      <c r="G103" s="218"/>
      <c r="H103" s="219"/>
      <c r="I103" s="220"/>
      <c r="J103" s="220"/>
      <c r="K103" s="220"/>
      <c r="L103" s="220"/>
      <c r="M103" s="220"/>
      <c r="N103" s="220"/>
      <c r="O103" s="220"/>
      <c r="P103" s="220"/>
      <c r="Q103" s="220"/>
      <c r="R103" s="220"/>
      <c r="S103" s="220"/>
      <c r="T103" s="220"/>
      <c r="U103" s="220"/>
      <c r="V103" s="220"/>
      <c r="W103" s="221"/>
    </row>
    <row r="104" spans="2:23" s="9" customFormat="1">
      <c r="B104" s="234"/>
      <c r="C104" s="235"/>
      <c r="E104" s="222" t="s">
        <v>428</v>
      </c>
      <c r="F104" s="222"/>
      <c r="G104" s="223"/>
      <c r="H104" s="224"/>
      <c r="I104" s="225">
        <f>I102+I103</f>
        <v>0</v>
      </c>
      <c r="J104" s="225">
        <f t="shared" ref="J104" si="41">J102+J103</f>
        <v>0</v>
      </c>
      <c r="K104" s="225">
        <f t="shared" ref="K104" si="42">K102+K103</f>
        <v>0</v>
      </c>
      <c r="L104" s="225">
        <f t="shared" ref="L104" si="43">L102+L103</f>
        <v>0</v>
      </c>
      <c r="M104" s="225">
        <f t="shared" ref="M104" si="44">M102+M103</f>
        <v>0</v>
      </c>
      <c r="N104" s="225">
        <f t="shared" ref="N104" si="45">N102+N103</f>
        <v>0</v>
      </c>
      <c r="O104" s="225">
        <f t="shared" ref="O104:V104" si="46">O102+O103</f>
        <v>0</v>
      </c>
      <c r="P104" s="225">
        <f t="shared" si="46"/>
        <v>0</v>
      </c>
      <c r="Q104" s="225">
        <f t="shared" si="46"/>
        <v>0</v>
      </c>
      <c r="R104" s="225">
        <f t="shared" si="46"/>
        <v>0</v>
      </c>
      <c r="S104" s="225">
        <f t="shared" si="46"/>
        <v>0</v>
      </c>
      <c r="T104" s="225">
        <f t="shared" si="46"/>
        <v>0</v>
      </c>
      <c r="U104" s="225">
        <f t="shared" si="46"/>
        <v>0</v>
      </c>
      <c r="V104" s="225">
        <f t="shared" si="46"/>
        <v>0</v>
      </c>
      <c r="W104" s="225">
        <f t="shared" ref="W104" si="47">W102+W103</f>
        <v>0</v>
      </c>
    </row>
    <row r="105" spans="2:23" s="9" customFormat="1">
      <c r="B105" s="66"/>
      <c r="E105" s="211">
        <v>42736</v>
      </c>
      <c r="F105" s="211" t="s">
        <v>184</v>
      </c>
      <c r="G105" s="212" t="s">
        <v>65</v>
      </c>
      <c r="H105" s="237">
        <f>$C$39/12</f>
        <v>9.1666666666666665E-4</v>
      </c>
      <c r="I105" s="227">
        <f>(SUM('1.  LRAMVA Summary'!D$55:D$72)+SUM('1.  LRAMVA Summary'!D$73:D$74)*(MONTH($E105)-1)/12)*$H105</f>
        <v>0</v>
      </c>
      <c r="J105" s="227">
        <f>(SUM('1.  LRAMVA Summary'!E$55:E$72)+SUM('1.  LRAMVA Summary'!E$73:E$74)*(MONTH($E105)-1)/12)*$H105</f>
        <v>0</v>
      </c>
      <c r="K105" s="227">
        <f>(SUM('1.  LRAMVA Summary'!F$55:F$72)+SUM('1.  LRAMVA Summary'!F$73:F$74)*(MONTH($E105)-1)/12)*$H105</f>
        <v>0</v>
      </c>
      <c r="L105" s="227">
        <f>(SUM('1.  LRAMVA Summary'!G$55:G$72)+SUM('1.  LRAMVA Summary'!G$73:G$74)*(MONTH($E105)-1)/12)*$H105</f>
        <v>0</v>
      </c>
      <c r="M105" s="227">
        <f>(SUM('1.  LRAMVA Summary'!H$55:H$72)+SUM('1.  LRAMVA Summary'!H$73:H$74)*(MONTH($E105)-1)/12)*$H105</f>
        <v>0</v>
      </c>
      <c r="N105" s="227">
        <f>(SUM('1.  LRAMVA Summary'!I$55:I$72)+SUM('1.  LRAMVA Summary'!I$73:I$74)*(MONTH($E105)-1)/12)*$H105</f>
        <v>0</v>
      </c>
      <c r="O105" s="227">
        <f>(SUM('1.  LRAMVA Summary'!J$55:J$72)+SUM('1.  LRAMVA Summary'!J$73:J$74)*(MONTH($E105)-1)/12)*$H105</f>
        <v>0</v>
      </c>
      <c r="P105" s="227">
        <f>(SUM('1.  LRAMVA Summary'!K$55:K$72)+SUM('1.  LRAMVA Summary'!K$73:K$74)*(MONTH($E105)-1)/12)*$H105</f>
        <v>0</v>
      </c>
      <c r="Q105" s="227">
        <f>(SUM('1.  LRAMVA Summary'!L$55:L$72)+SUM('1.  LRAMVA Summary'!L$73:L$74)*(MONTH($E105)-1)/12)*$H105</f>
        <v>0</v>
      </c>
      <c r="R105" s="227">
        <f>(SUM('1.  LRAMVA Summary'!M$55:M$72)+SUM('1.  LRAMVA Summary'!M$73:M$74)*(MONTH($E105)-1)/12)*$H105</f>
        <v>0</v>
      </c>
      <c r="S105" s="227">
        <f>(SUM('1.  LRAMVA Summary'!N$55:N$72)+SUM('1.  LRAMVA Summary'!N$73:N$74)*(MONTH($E105)-1)/12)*$H105</f>
        <v>0</v>
      </c>
      <c r="T105" s="227">
        <f>(SUM('1.  LRAMVA Summary'!O$55:O$72)+SUM('1.  LRAMVA Summary'!O$73:O$74)*(MONTH($E105)-1)/12)*$H105</f>
        <v>0</v>
      </c>
      <c r="U105" s="227">
        <f>(SUM('1.  LRAMVA Summary'!P$55:P$72)+SUM('1.  LRAMVA Summary'!P$73:P$74)*(MONTH($E105)-1)/12)*$H105</f>
        <v>0</v>
      </c>
      <c r="V105" s="227">
        <f>(SUM('1.  LRAMVA Summary'!Q$55:Q$72)+SUM('1.  LRAMVA Summary'!Q$73:Q$74)*(MONTH($E105)-1)/12)*$H105</f>
        <v>0</v>
      </c>
      <c r="W105" s="228">
        <f>SUM(I105:V105)</f>
        <v>0</v>
      </c>
    </row>
    <row r="106" spans="2:23" s="9" customFormat="1">
      <c r="B106" s="66"/>
      <c r="E106" s="211">
        <v>42767</v>
      </c>
      <c r="F106" s="211" t="s">
        <v>184</v>
      </c>
      <c r="G106" s="212" t="s">
        <v>65</v>
      </c>
      <c r="H106" s="237">
        <f t="shared" ref="H106:H107" si="48">$C$39/12</f>
        <v>9.1666666666666665E-4</v>
      </c>
      <c r="I106" s="227">
        <f>(SUM('1.  LRAMVA Summary'!D$55:D$72)+SUM('1.  LRAMVA Summary'!D$73:D$74)*(MONTH($E106)-1)/12)*$H106</f>
        <v>0</v>
      </c>
      <c r="J106" s="227">
        <f>(SUM('1.  LRAMVA Summary'!E$55:E$72)+SUM('1.  LRAMVA Summary'!E$73:E$74)*(MONTH($E106)-1)/12)*$H106</f>
        <v>0</v>
      </c>
      <c r="K106" s="227">
        <f>(SUM('1.  LRAMVA Summary'!F$55:F$72)+SUM('1.  LRAMVA Summary'!F$73:F$74)*(MONTH($E106)-1)/12)*$H106</f>
        <v>0</v>
      </c>
      <c r="L106" s="227">
        <f>(SUM('1.  LRAMVA Summary'!G$55:G$72)+SUM('1.  LRAMVA Summary'!G$73:G$74)*(MONTH($E106)-1)/12)*$H106</f>
        <v>0</v>
      </c>
      <c r="M106" s="227">
        <f>(SUM('1.  LRAMVA Summary'!H$55:H$72)+SUM('1.  LRAMVA Summary'!H$73:H$74)*(MONTH($E106)-1)/12)*$H106</f>
        <v>0</v>
      </c>
      <c r="N106" s="227">
        <f>(SUM('1.  LRAMVA Summary'!I$55:I$72)+SUM('1.  LRAMVA Summary'!I$73:I$74)*(MONTH($E106)-1)/12)*$H106</f>
        <v>0</v>
      </c>
      <c r="O106" s="227">
        <f>(SUM('1.  LRAMVA Summary'!J$55:J$72)+SUM('1.  LRAMVA Summary'!J$73:J$74)*(MONTH($E106)-1)/12)*$H106</f>
        <v>0</v>
      </c>
      <c r="P106" s="227">
        <f>(SUM('1.  LRAMVA Summary'!K$55:K$72)+SUM('1.  LRAMVA Summary'!K$73:K$74)*(MONTH($E106)-1)/12)*$H106</f>
        <v>0</v>
      </c>
      <c r="Q106" s="227">
        <f>(SUM('1.  LRAMVA Summary'!L$55:L$72)+SUM('1.  LRAMVA Summary'!L$73:L$74)*(MONTH($E106)-1)/12)*$H106</f>
        <v>0</v>
      </c>
      <c r="R106" s="227">
        <f>(SUM('1.  LRAMVA Summary'!M$55:M$72)+SUM('1.  LRAMVA Summary'!M$73:M$74)*(MONTH($E106)-1)/12)*$H106</f>
        <v>0</v>
      </c>
      <c r="S106" s="227">
        <f>(SUM('1.  LRAMVA Summary'!N$55:N$72)+SUM('1.  LRAMVA Summary'!N$73:N$74)*(MONTH($E106)-1)/12)*$H106</f>
        <v>0</v>
      </c>
      <c r="T106" s="227">
        <f>(SUM('1.  LRAMVA Summary'!O$55:O$72)+SUM('1.  LRAMVA Summary'!O$73:O$74)*(MONTH($E106)-1)/12)*$H106</f>
        <v>0</v>
      </c>
      <c r="U106" s="227">
        <f>(SUM('1.  LRAMVA Summary'!P$55:P$72)+SUM('1.  LRAMVA Summary'!P$73:P$74)*(MONTH($E106)-1)/12)*$H106</f>
        <v>0</v>
      </c>
      <c r="V106" s="227">
        <f>(SUM('1.  LRAMVA Summary'!Q$55:Q$72)+SUM('1.  LRAMVA Summary'!Q$73:Q$74)*(MONTH($E106)-1)/12)*$H106</f>
        <v>0</v>
      </c>
      <c r="W106" s="228">
        <f t="shared" ref="W106:W116" si="49">SUM(I106:V106)</f>
        <v>0</v>
      </c>
    </row>
    <row r="107" spans="2:23" s="9" customFormat="1">
      <c r="B107" s="66"/>
      <c r="E107" s="211">
        <v>42795</v>
      </c>
      <c r="F107" s="211" t="s">
        <v>184</v>
      </c>
      <c r="G107" s="212" t="s">
        <v>65</v>
      </c>
      <c r="H107" s="237">
        <f t="shared" si="48"/>
        <v>9.1666666666666665E-4</v>
      </c>
      <c r="I107" s="227">
        <f>(SUM('1.  LRAMVA Summary'!D$55:D$72)+SUM('1.  LRAMVA Summary'!D$73:D$74)*(MONTH($E107)-1)/12)*$H107</f>
        <v>0</v>
      </c>
      <c r="J107" s="227">
        <f>(SUM('1.  LRAMVA Summary'!E$55:E$72)+SUM('1.  LRAMVA Summary'!E$73:E$74)*(MONTH($E107)-1)/12)*$H107</f>
        <v>0</v>
      </c>
      <c r="K107" s="227">
        <f>(SUM('1.  LRAMVA Summary'!F$55:F$72)+SUM('1.  LRAMVA Summary'!F$73:F$74)*(MONTH($E107)-1)/12)*$H107</f>
        <v>0</v>
      </c>
      <c r="L107" s="227">
        <f>(SUM('1.  LRAMVA Summary'!G$55:G$72)+SUM('1.  LRAMVA Summary'!G$73:G$74)*(MONTH($E107)-1)/12)*$H107</f>
        <v>0</v>
      </c>
      <c r="M107" s="227">
        <f>(SUM('1.  LRAMVA Summary'!H$55:H$72)+SUM('1.  LRAMVA Summary'!H$73:H$74)*(MONTH($E107)-1)/12)*$H107</f>
        <v>0</v>
      </c>
      <c r="N107" s="227">
        <f>(SUM('1.  LRAMVA Summary'!I$55:I$72)+SUM('1.  LRAMVA Summary'!I$73:I$74)*(MONTH($E107)-1)/12)*$H107</f>
        <v>0</v>
      </c>
      <c r="O107" s="227">
        <f>(SUM('1.  LRAMVA Summary'!J$55:J$72)+SUM('1.  LRAMVA Summary'!J$73:J$74)*(MONTH($E107)-1)/12)*$H107</f>
        <v>0</v>
      </c>
      <c r="P107" s="227">
        <f>(SUM('1.  LRAMVA Summary'!K$55:K$72)+SUM('1.  LRAMVA Summary'!K$73:K$74)*(MONTH($E107)-1)/12)*$H107</f>
        <v>0</v>
      </c>
      <c r="Q107" s="227">
        <f>(SUM('1.  LRAMVA Summary'!L$55:L$72)+SUM('1.  LRAMVA Summary'!L$73:L$74)*(MONTH($E107)-1)/12)*$H107</f>
        <v>0</v>
      </c>
      <c r="R107" s="227">
        <f>(SUM('1.  LRAMVA Summary'!M$55:M$72)+SUM('1.  LRAMVA Summary'!M$73:M$74)*(MONTH($E107)-1)/12)*$H107</f>
        <v>0</v>
      </c>
      <c r="S107" s="227">
        <f>(SUM('1.  LRAMVA Summary'!N$55:N$72)+SUM('1.  LRAMVA Summary'!N$73:N$74)*(MONTH($E107)-1)/12)*$H107</f>
        <v>0</v>
      </c>
      <c r="T107" s="227">
        <f>(SUM('1.  LRAMVA Summary'!O$55:O$72)+SUM('1.  LRAMVA Summary'!O$73:O$74)*(MONTH($E107)-1)/12)*$H107</f>
        <v>0</v>
      </c>
      <c r="U107" s="227">
        <f>(SUM('1.  LRAMVA Summary'!P$55:P$72)+SUM('1.  LRAMVA Summary'!P$73:P$74)*(MONTH($E107)-1)/12)*$H107</f>
        <v>0</v>
      </c>
      <c r="V107" s="227">
        <f>(SUM('1.  LRAMVA Summary'!Q$55:Q$72)+SUM('1.  LRAMVA Summary'!Q$73:Q$74)*(MONTH($E107)-1)/12)*$H107</f>
        <v>0</v>
      </c>
      <c r="W107" s="228">
        <f t="shared" si="49"/>
        <v>0</v>
      </c>
    </row>
    <row r="108" spans="2:23" s="8" customFormat="1">
      <c r="B108" s="66"/>
      <c r="C108" s="9"/>
      <c r="E108" s="211">
        <v>42826</v>
      </c>
      <c r="F108" s="211" t="s">
        <v>184</v>
      </c>
      <c r="G108" s="212" t="s">
        <v>66</v>
      </c>
      <c r="H108" s="237">
        <f>$C$40/12</f>
        <v>9.1666666666666665E-4</v>
      </c>
      <c r="I108" s="227">
        <f>(SUM('1.  LRAMVA Summary'!D$55:D$72)+SUM('1.  LRAMVA Summary'!D$73:D$74)*(MONTH($E108)-1)/12)*$H108</f>
        <v>0</v>
      </c>
      <c r="J108" s="227">
        <f>(SUM('1.  LRAMVA Summary'!E$55:E$72)+SUM('1.  LRAMVA Summary'!E$73:E$74)*(MONTH($E108)-1)/12)*$H108</f>
        <v>0</v>
      </c>
      <c r="K108" s="227">
        <f>(SUM('1.  LRAMVA Summary'!F$55:F$72)+SUM('1.  LRAMVA Summary'!F$73:F$74)*(MONTH($E108)-1)/12)*$H108</f>
        <v>0</v>
      </c>
      <c r="L108" s="227">
        <f>(SUM('1.  LRAMVA Summary'!G$55:G$72)+SUM('1.  LRAMVA Summary'!G$73:G$74)*(MONTH($E108)-1)/12)*$H108</f>
        <v>0</v>
      </c>
      <c r="M108" s="227">
        <f>(SUM('1.  LRAMVA Summary'!H$55:H$72)+SUM('1.  LRAMVA Summary'!H$73:H$74)*(MONTH($E108)-1)/12)*$H108</f>
        <v>0</v>
      </c>
      <c r="N108" s="227">
        <f>(SUM('1.  LRAMVA Summary'!I$55:I$72)+SUM('1.  LRAMVA Summary'!I$73:I$74)*(MONTH($E108)-1)/12)*$H108</f>
        <v>0</v>
      </c>
      <c r="O108" s="227">
        <f>(SUM('1.  LRAMVA Summary'!J$55:J$72)+SUM('1.  LRAMVA Summary'!J$73:J$74)*(MONTH($E108)-1)/12)*$H108</f>
        <v>0</v>
      </c>
      <c r="P108" s="227">
        <f>(SUM('1.  LRAMVA Summary'!K$55:K$72)+SUM('1.  LRAMVA Summary'!K$73:K$74)*(MONTH($E108)-1)/12)*$H108</f>
        <v>0</v>
      </c>
      <c r="Q108" s="227">
        <f>(SUM('1.  LRAMVA Summary'!L$55:L$72)+SUM('1.  LRAMVA Summary'!L$73:L$74)*(MONTH($E108)-1)/12)*$H108</f>
        <v>0</v>
      </c>
      <c r="R108" s="227">
        <f>(SUM('1.  LRAMVA Summary'!M$55:M$72)+SUM('1.  LRAMVA Summary'!M$73:M$74)*(MONTH($E108)-1)/12)*$H108</f>
        <v>0</v>
      </c>
      <c r="S108" s="227">
        <f>(SUM('1.  LRAMVA Summary'!N$55:N$72)+SUM('1.  LRAMVA Summary'!N$73:N$74)*(MONTH($E108)-1)/12)*$H108</f>
        <v>0</v>
      </c>
      <c r="T108" s="227">
        <f>(SUM('1.  LRAMVA Summary'!O$55:O$72)+SUM('1.  LRAMVA Summary'!O$73:O$74)*(MONTH($E108)-1)/12)*$H108</f>
        <v>0</v>
      </c>
      <c r="U108" s="227">
        <f>(SUM('1.  LRAMVA Summary'!P$55:P$72)+SUM('1.  LRAMVA Summary'!P$73:P$74)*(MONTH($E108)-1)/12)*$H108</f>
        <v>0</v>
      </c>
      <c r="V108" s="227">
        <f>(SUM('1.  LRAMVA Summary'!Q$55:Q$72)+SUM('1.  LRAMVA Summary'!Q$73:Q$74)*(MONTH($E108)-1)/12)*$H108</f>
        <v>0</v>
      </c>
      <c r="W108" s="228">
        <f t="shared" si="49"/>
        <v>0</v>
      </c>
    </row>
    <row r="109" spans="2:23" s="9" customFormat="1">
      <c r="B109" s="66"/>
      <c r="E109" s="211">
        <v>42856</v>
      </c>
      <c r="F109" s="211" t="s">
        <v>184</v>
      </c>
      <c r="G109" s="212" t="s">
        <v>66</v>
      </c>
      <c r="H109" s="237">
        <f t="shared" ref="H109:H110" si="50">$C$40/12</f>
        <v>9.1666666666666665E-4</v>
      </c>
      <c r="I109" s="227">
        <f>(SUM('1.  LRAMVA Summary'!D$55:D$72)+SUM('1.  LRAMVA Summary'!D$73:D$74)*(MONTH($E109)-1)/12)*$H109</f>
        <v>0</v>
      </c>
      <c r="J109" s="227">
        <f>(SUM('1.  LRAMVA Summary'!E$55:E$72)+SUM('1.  LRAMVA Summary'!E$73:E$74)*(MONTH($E109)-1)/12)*$H109</f>
        <v>0</v>
      </c>
      <c r="K109" s="227">
        <f>(SUM('1.  LRAMVA Summary'!F$55:F$72)+SUM('1.  LRAMVA Summary'!F$73:F$74)*(MONTH($E109)-1)/12)*$H109</f>
        <v>0</v>
      </c>
      <c r="L109" s="227">
        <f>(SUM('1.  LRAMVA Summary'!G$55:G$72)+SUM('1.  LRAMVA Summary'!G$73:G$74)*(MONTH($E109)-1)/12)*$H109</f>
        <v>0</v>
      </c>
      <c r="M109" s="227">
        <f>(SUM('1.  LRAMVA Summary'!H$55:H$72)+SUM('1.  LRAMVA Summary'!H$73:H$74)*(MONTH($E109)-1)/12)*$H109</f>
        <v>0</v>
      </c>
      <c r="N109" s="227">
        <f>(SUM('1.  LRAMVA Summary'!I$55:I$72)+SUM('1.  LRAMVA Summary'!I$73:I$74)*(MONTH($E109)-1)/12)*$H109</f>
        <v>0</v>
      </c>
      <c r="O109" s="227">
        <f>(SUM('1.  LRAMVA Summary'!J$55:J$72)+SUM('1.  LRAMVA Summary'!J$73:J$74)*(MONTH($E109)-1)/12)*$H109</f>
        <v>0</v>
      </c>
      <c r="P109" s="227">
        <f>(SUM('1.  LRAMVA Summary'!K$55:K$72)+SUM('1.  LRAMVA Summary'!K$73:K$74)*(MONTH($E109)-1)/12)*$H109</f>
        <v>0</v>
      </c>
      <c r="Q109" s="227">
        <f>(SUM('1.  LRAMVA Summary'!L$55:L$72)+SUM('1.  LRAMVA Summary'!L$73:L$74)*(MONTH($E109)-1)/12)*$H109</f>
        <v>0</v>
      </c>
      <c r="R109" s="227">
        <f>(SUM('1.  LRAMVA Summary'!M$55:M$72)+SUM('1.  LRAMVA Summary'!M$73:M$74)*(MONTH($E109)-1)/12)*$H109</f>
        <v>0</v>
      </c>
      <c r="S109" s="227">
        <f>(SUM('1.  LRAMVA Summary'!N$55:N$72)+SUM('1.  LRAMVA Summary'!N$73:N$74)*(MONTH($E109)-1)/12)*$H109</f>
        <v>0</v>
      </c>
      <c r="T109" s="227">
        <f>(SUM('1.  LRAMVA Summary'!O$55:O$72)+SUM('1.  LRAMVA Summary'!O$73:O$74)*(MONTH($E109)-1)/12)*$H109</f>
        <v>0</v>
      </c>
      <c r="U109" s="227">
        <f>(SUM('1.  LRAMVA Summary'!P$55:P$72)+SUM('1.  LRAMVA Summary'!P$73:P$74)*(MONTH($E109)-1)/12)*$H109</f>
        <v>0</v>
      </c>
      <c r="V109" s="227">
        <f>(SUM('1.  LRAMVA Summary'!Q$55:Q$72)+SUM('1.  LRAMVA Summary'!Q$73:Q$74)*(MONTH($E109)-1)/12)*$H109</f>
        <v>0</v>
      </c>
      <c r="W109" s="228">
        <f t="shared" si="49"/>
        <v>0</v>
      </c>
    </row>
    <row r="110" spans="2:23" s="235" customFormat="1">
      <c r="B110" s="66"/>
      <c r="C110" s="9"/>
      <c r="E110" s="211">
        <v>42887</v>
      </c>
      <c r="F110" s="211" t="s">
        <v>184</v>
      </c>
      <c r="G110" s="212" t="s">
        <v>66</v>
      </c>
      <c r="H110" s="237">
        <f t="shared" si="50"/>
        <v>9.1666666666666665E-4</v>
      </c>
      <c r="I110" s="227">
        <f>(SUM('1.  LRAMVA Summary'!D$55:D$72)+SUM('1.  LRAMVA Summary'!D$73:D$74)*(MONTH($E110)-1)/12)*$H110</f>
        <v>0</v>
      </c>
      <c r="J110" s="227">
        <f>(SUM('1.  LRAMVA Summary'!E$55:E$72)+SUM('1.  LRAMVA Summary'!E$73:E$74)*(MONTH($E110)-1)/12)*$H110</f>
        <v>0</v>
      </c>
      <c r="K110" s="227">
        <f>(SUM('1.  LRAMVA Summary'!F$55:F$72)+SUM('1.  LRAMVA Summary'!F$73:F$74)*(MONTH($E110)-1)/12)*$H110</f>
        <v>0</v>
      </c>
      <c r="L110" s="227">
        <f>(SUM('1.  LRAMVA Summary'!G$55:G$72)+SUM('1.  LRAMVA Summary'!G$73:G$74)*(MONTH($E110)-1)/12)*$H110</f>
        <v>0</v>
      </c>
      <c r="M110" s="227">
        <f>(SUM('1.  LRAMVA Summary'!H$55:H$72)+SUM('1.  LRAMVA Summary'!H$73:H$74)*(MONTH($E110)-1)/12)*$H110</f>
        <v>0</v>
      </c>
      <c r="N110" s="227">
        <f>(SUM('1.  LRAMVA Summary'!I$55:I$72)+SUM('1.  LRAMVA Summary'!I$73:I$74)*(MONTH($E110)-1)/12)*$H110</f>
        <v>0</v>
      </c>
      <c r="O110" s="227">
        <f>(SUM('1.  LRAMVA Summary'!J$55:J$72)+SUM('1.  LRAMVA Summary'!J$73:J$74)*(MONTH($E110)-1)/12)*$H110</f>
        <v>0</v>
      </c>
      <c r="P110" s="227">
        <f>(SUM('1.  LRAMVA Summary'!K$55:K$72)+SUM('1.  LRAMVA Summary'!K$73:K$74)*(MONTH($E110)-1)/12)*$H110</f>
        <v>0</v>
      </c>
      <c r="Q110" s="227">
        <f>(SUM('1.  LRAMVA Summary'!L$55:L$72)+SUM('1.  LRAMVA Summary'!L$73:L$74)*(MONTH($E110)-1)/12)*$H110</f>
        <v>0</v>
      </c>
      <c r="R110" s="227">
        <f>(SUM('1.  LRAMVA Summary'!M$55:M$72)+SUM('1.  LRAMVA Summary'!M$73:M$74)*(MONTH($E110)-1)/12)*$H110</f>
        <v>0</v>
      </c>
      <c r="S110" s="227">
        <f>(SUM('1.  LRAMVA Summary'!N$55:N$72)+SUM('1.  LRAMVA Summary'!N$73:N$74)*(MONTH($E110)-1)/12)*$H110</f>
        <v>0</v>
      </c>
      <c r="T110" s="227">
        <f>(SUM('1.  LRAMVA Summary'!O$55:O$72)+SUM('1.  LRAMVA Summary'!O$73:O$74)*(MONTH($E110)-1)/12)*$H110</f>
        <v>0</v>
      </c>
      <c r="U110" s="227">
        <f>(SUM('1.  LRAMVA Summary'!P$55:P$72)+SUM('1.  LRAMVA Summary'!P$73:P$74)*(MONTH($E110)-1)/12)*$H110</f>
        <v>0</v>
      </c>
      <c r="V110" s="227">
        <f>(SUM('1.  LRAMVA Summary'!Q$55:Q$72)+SUM('1.  LRAMVA Summary'!Q$73:Q$74)*(MONTH($E110)-1)/12)*$H110</f>
        <v>0</v>
      </c>
      <c r="W110" s="228">
        <f t="shared" si="49"/>
        <v>0</v>
      </c>
    </row>
    <row r="111" spans="2:23" s="9" customFormat="1">
      <c r="B111" s="66"/>
      <c r="E111" s="211">
        <v>42917</v>
      </c>
      <c r="F111" s="211" t="s">
        <v>184</v>
      </c>
      <c r="G111" s="212" t="s">
        <v>68</v>
      </c>
      <c r="H111" s="237">
        <f>$C$41/12</f>
        <v>9.1666666666666665E-4</v>
      </c>
      <c r="I111" s="227">
        <f>(SUM('1.  LRAMVA Summary'!D$55:D$72)+SUM('1.  LRAMVA Summary'!D$73:D$74)*(MONTH($E111)-1)/12)*$H111</f>
        <v>0</v>
      </c>
      <c r="J111" s="227">
        <f>(SUM('1.  LRAMVA Summary'!E$55:E$72)+SUM('1.  LRAMVA Summary'!E$73:E$74)*(MONTH($E111)-1)/12)*$H111</f>
        <v>0</v>
      </c>
      <c r="K111" s="227">
        <f>(SUM('1.  LRAMVA Summary'!F$55:F$72)+SUM('1.  LRAMVA Summary'!F$73:F$74)*(MONTH($E111)-1)/12)*$H111</f>
        <v>0</v>
      </c>
      <c r="L111" s="227">
        <f>(SUM('1.  LRAMVA Summary'!G$55:G$72)+SUM('1.  LRAMVA Summary'!G$73:G$74)*(MONTH($E111)-1)/12)*$H111</f>
        <v>0</v>
      </c>
      <c r="M111" s="227">
        <f>(SUM('1.  LRAMVA Summary'!H$55:H$72)+SUM('1.  LRAMVA Summary'!H$73:H$74)*(MONTH($E111)-1)/12)*$H111</f>
        <v>0</v>
      </c>
      <c r="N111" s="227">
        <f>(SUM('1.  LRAMVA Summary'!I$55:I$72)+SUM('1.  LRAMVA Summary'!I$73:I$74)*(MONTH($E111)-1)/12)*$H111</f>
        <v>0</v>
      </c>
      <c r="O111" s="227">
        <f>(SUM('1.  LRAMVA Summary'!J$55:J$72)+SUM('1.  LRAMVA Summary'!J$73:J$74)*(MONTH($E111)-1)/12)*$H111</f>
        <v>0</v>
      </c>
      <c r="P111" s="227">
        <f>(SUM('1.  LRAMVA Summary'!K$55:K$72)+SUM('1.  LRAMVA Summary'!K$73:K$74)*(MONTH($E111)-1)/12)*$H111</f>
        <v>0</v>
      </c>
      <c r="Q111" s="227">
        <f>(SUM('1.  LRAMVA Summary'!L$55:L$72)+SUM('1.  LRAMVA Summary'!L$73:L$74)*(MONTH($E111)-1)/12)*$H111</f>
        <v>0</v>
      </c>
      <c r="R111" s="227">
        <f>(SUM('1.  LRAMVA Summary'!M$55:M$72)+SUM('1.  LRAMVA Summary'!M$73:M$74)*(MONTH($E111)-1)/12)*$H111</f>
        <v>0</v>
      </c>
      <c r="S111" s="227">
        <f>(SUM('1.  LRAMVA Summary'!N$55:N$72)+SUM('1.  LRAMVA Summary'!N$73:N$74)*(MONTH($E111)-1)/12)*$H111</f>
        <v>0</v>
      </c>
      <c r="T111" s="227">
        <f>(SUM('1.  LRAMVA Summary'!O$55:O$72)+SUM('1.  LRAMVA Summary'!O$73:O$74)*(MONTH($E111)-1)/12)*$H111</f>
        <v>0</v>
      </c>
      <c r="U111" s="227">
        <f>(SUM('1.  LRAMVA Summary'!P$55:P$72)+SUM('1.  LRAMVA Summary'!P$73:P$74)*(MONTH($E111)-1)/12)*$H111</f>
        <v>0</v>
      </c>
      <c r="V111" s="227">
        <f>(SUM('1.  LRAMVA Summary'!Q$55:Q$72)+SUM('1.  LRAMVA Summary'!Q$73:Q$74)*(MONTH($E111)-1)/12)*$H111</f>
        <v>0</v>
      </c>
      <c r="W111" s="228">
        <f t="shared" si="49"/>
        <v>0</v>
      </c>
    </row>
    <row r="112" spans="2:23" s="9" customFormat="1">
      <c r="B112" s="66"/>
      <c r="E112" s="211">
        <v>42948</v>
      </c>
      <c r="F112" s="211" t="s">
        <v>184</v>
      </c>
      <c r="G112" s="212" t="s">
        <v>68</v>
      </c>
      <c r="H112" s="237">
        <f t="shared" ref="H112:H113" si="51">$C$41/12</f>
        <v>9.1666666666666665E-4</v>
      </c>
      <c r="I112" s="227">
        <f>(SUM('1.  LRAMVA Summary'!D$55:D$72)+SUM('1.  LRAMVA Summary'!D$73:D$74)*(MONTH($E112)-1)/12)*$H112</f>
        <v>0</v>
      </c>
      <c r="J112" s="227">
        <f>(SUM('1.  LRAMVA Summary'!E$55:E$72)+SUM('1.  LRAMVA Summary'!E$73:E$74)*(MONTH($E112)-1)/12)*$H112</f>
        <v>0</v>
      </c>
      <c r="K112" s="227">
        <f>(SUM('1.  LRAMVA Summary'!F$55:F$72)+SUM('1.  LRAMVA Summary'!F$73:F$74)*(MONTH($E112)-1)/12)*$H112</f>
        <v>0</v>
      </c>
      <c r="L112" s="227">
        <f>(SUM('1.  LRAMVA Summary'!G$55:G$72)+SUM('1.  LRAMVA Summary'!G$73:G$74)*(MONTH($E112)-1)/12)*$H112</f>
        <v>0</v>
      </c>
      <c r="M112" s="227">
        <f>(SUM('1.  LRAMVA Summary'!H$55:H$72)+SUM('1.  LRAMVA Summary'!H$73:H$74)*(MONTH($E112)-1)/12)*$H112</f>
        <v>0</v>
      </c>
      <c r="N112" s="227">
        <f>(SUM('1.  LRAMVA Summary'!I$55:I$72)+SUM('1.  LRAMVA Summary'!I$73:I$74)*(MONTH($E112)-1)/12)*$H112</f>
        <v>0</v>
      </c>
      <c r="O112" s="227">
        <f>(SUM('1.  LRAMVA Summary'!J$55:J$72)+SUM('1.  LRAMVA Summary'!J$73:J$74)*(MONTH($E112)-1)/12)*$H112</f>
        <v>0</v>
      </c>
      <c r="P112" s="227">
        <f>(SUM('1.  LRAMVA Summary'!K$55:K$72)+SUM('1.  LRAMVA Summary'!K$73:K$74)*(MONTH($E112)-1)/12)*$H112</f>
        <v>0</v>
      </c>
      <c r="Q112" s="227">
        <f>(SUM('1.  LRAMVA Summary'!L$55:L$72)+SUM('1.  LRAMVA Summary'!L$73:L$74)*(MONTH($E112)-1)/12)*$H112</f>
        <v>0</v>
      </c>
      <c r="R112" s="227">
        <f>(SUM('1.  LRAMVA Summary'!M$55:M$72)+SUM('1.  LRAMVA Summary'!M$73:M$74)*(MONTH($E112)-1)/12)*$H112</f>
        <v>0</v>
      </c>
      <c r="S112" s="227">
        <f>(SUM('1.  LRAMVA Summary'!N$55:N$72)+SUM('1.  LRAMVA Summary'!N$73:N$74)*(MONTH($E112)-1)/12)*$H112</f>
        <v>0</v>
      </c>
      <c r="T112" s="227">
        <f>(SUM('1.  LRAMVA Summary'!O$55:O$72)+SUM('1.  LRAMVA Summary'!O$73:O$74)*(MONTH($E112)-1)/12)*$H112</f>
        <v>0</v>
      </c>
      <c r="U112" s="227">
        <f>(SUM('1.  LRAMVA Summary'!P$55:P$72)+SUM('1.  LRAMVA Summary'!P$73:P$74)*(MONTH($E112)-1)/12)*$H112</f>
        <v>0</v>
      </c>
      <c r="V112" s="227">
        <f>(SUM('1.  LRAMVA Summary'!Q$55:Q$72)+SUM('1.  LRAMVA Summary'!Q$73:Q$74)*(MONTH($E112)-1)/12)*$H112</f>
        <v>0</v>
      </c>
      <c r="W112" s="228">
        <f t="shared" si="49"/>
        <v>0</v>
      </c>
    </row>
    <row r="113" spans="2:23" s="9" customFormat="1">
      <c r="B113" s="66"/>
      <c r="E113" s="211">
        <v>42979</v>
      </c>
      <c r="F113" s="211" t="s">
        <v>184</v>
      </c>
      <c r="G113" s="212" t="s">
        <v>68</v>
      </c>
      <c r="H113" s="237">
        <f t="shared" si="51"/>
        <v>9.1666666666666665E-4</v>
      </c>
      <c r="I113" s="227">
        <f>(SUM('1.  LRAMVA Summary'!D$55:D$72)+SUM('1.  LRAMVA Summary'!D$73:D$74)*(MONTH($E113)-1)/12)*$H113</f>
        <v>0</v>
      </c>
      <c r="J113" s="227">
        <f>(SUM('1.  LRAMVA Summary'!E$55:E$72)+SUM('1.  LRAMVA Summary'!E$73:E$74)*(MONTH($E113)-1)/12)*$H113</f>
        <v>0</v>
      </c>
      <c r="K113" s="227">
        <f>(SUM('1.  LRAMVA Summary'!F$55:F$72)+SUM('1.  LRAMVA Summary'!F$73:F$74)*(MONTH($E113)-1)/12)*$H113</f>
        <v>0</v>
      </c>
      <c r="L113" s="227">
        <f>(SUM('1.  LRAMVA Summary'!G$55:G$72)+SUM('1.  LRAMVA Summary'!G$73:G$74)*(MONTH($E113)-1)/12)*$H113</f>
        <v>0</v>
      </c>
      <c r="M113" s="227">
        <f>(SUM('1.  LRAMVA Summary'!H$55:H$72)+SUM('1.  LRAMVA Summary'!H$73:H$74)*(MONTH($E113)-1)/12)*$H113</f>
        <v>0</v>
      </c>
      <c r="N113" s="227">
        <f>(SUM('1.  LRAMVA Summary'!I$55:I$72)+SUM('1.  LRAMVA Summary'!I$73:I$74)*(MONTH($E113)-1)/12)*$H113</f>
        <v>0</v>
      </c>
      <c r="O113" s="227">
        <f>(SUM('1.  LRAMVA Summary'!J$55:J$72)+SUM('1.  LRAMVA Summary'!J$73:J$74)*(MONTH($E113)-1)/12)*$H113</f>
        <v>0</v>
      </c>
      <c r="P113" s="227">
        <f>(SUM('1.  LRAMVA Summary'!K$55:K$72)+SUM('1.  LRAMVA Summary'!K$73:K$74)*(MONTH($E113)-1)/12)*$H113</f>
        <v>0</v>
      </c>
      <c r="Q113" s="227">
        <f>(SUM('1.  LRAMVA Summary'!L$55:L$72)+SUM('1.  LRAMVA Summary'!L$73:L$74)*(MONTH($E113)-1)/12)*$H113</f>
        <v>0</v>
      </c>
      <c r="R113" s="227">
        <f>(SUM('1.  LRAMVA Summary'!M$55:M$72)+SUM('1.  LRAMVA Summary'!M$73:M$74)*(MONTH($E113)-1)/12)*$H113</f>
        <v>0</v>
      </c>
      <c r="S113" s="227">
        <f>(SUM('1.  LRAMVA Summary'!N$55:N$72)+SUM('1.  LRAMVA Summary'!N$73:N$74)*(MONTH($E113)-1)/12)*$H113</f>
        <v>0</v>
      </c>
      <c r="T113" s="227">
        <f>(SUM('1.  LRAMVA Summary'!O$55:O$72)+SUM('1.  LRAMVA Summary'!O$73:O$74)*(MONTH($E113)-1)/12)*$H113</f>
        <v>0</v>
      </c>
      <c r="U113" s="227">
        <f>(SUM('1.  LRAMVA Summary'!P$55:P$72)+SUM('1.  LRAMVA Summary'!P$73:P$74)*(MONTH($E113)-1)/12)*$H113</f>
        <v>0</v>
      </c>
      <c r="V113" s="227">
        <f>(SUM('1.  LRAMVA Summary'!Q$55:Q$72)+SUM('1.  LRAMVA Summary'!Q$73:Q$74)*(MONTH($E113)-1)/12)*$H113</f>
        <v>0</v>
      </c>
      <c r="W113" s="228">
        <f t="shared" si="49"/>
        <v>0</v>
      </c>
    </row>
    <row r="114" spans="2:23" s="9" customFormat="1">
      <c r="B114" s="66"/>
      <c r="E114" s="211">
        <v>43009</v>
      </c>
      <c r="F114" s="211" t="s">
        <v>184</v>
      </c>
      <c r="G114" s="212" t="s">
        <v>69</v>
      </c>
      <c r="H114" s="237">
        <f>$C$42/12</f>
        <v>1.25E-3</v>
      </c>
      <c r="I114" s="227">
        <f>(SUM('1.  LRAMVA Summary'!D$55:D$72)+SUM('1.  LRAMVA Summary'!D$73:D$74)*(MONTH($E114)-1)/12)*$H114</f>
        <v>0</v>
      </c>
      <c r="J114" s="227">
        <f>(SUM('1.  LRAMVA Summary'!E$55:E$72)+SUM('1.  LRAMVA Summary'!E$73:E$74)*(MONTH($E114)-1)/12)*$H114</f>
        <v>0</v>
      </c>
      <c r="K114" s="227">
        <f>(SUM('1.  LRAMVA Summary'!F$55:F$72)+SUM('1.  LRAMVA Summary'!F$73:F$74)*(MONTH($E114)-1)/12)*$H114</f>
        <v>0</v>
      </c>
      <c r="L114" s="227">
        <f>(SUM('1.  LRAMVA Summary'!G$55:G$72)+SUM('1.  LRAMVA Summary'!G$73:G$74)*(MONTH($E114)-1)/12)*$H114</f>
        <v>0</v>
      </c>
      <c r="M114" s="227">
        <f>(SUM('1.  LRAMVA Summary'!H$55:H$72)+SUM('1.  LRAMVA Summary'!H$73:H$74)*(MONTH($E114)-1)/12)*$H114</f>
        <v>0</v>
      </c>
      <c r="N114" s="227">
        <f>(SUM('1.  LRAMVA Summary'!I$55:I$72)+SUM('1.  LRAMVA Summary'!I$73:I$74)*(MONTH($E114)-1)/12)*$H114</f>
        <v>0</v>
      </c>
      <c r="O114" s="227">
        <f>(SUM('1.  LRAMVA Summary'!J$55:J$72)+SUM('1.  LRAMVA Summary'!J$73:J$74)*(MONTH($E114)-1)/12)*$H114</f>
        <v>0</v>
      </c>
      <c r="P114" s="227">
        <f>(SUM('1.  LRAMVA Summary'!K$55:K$72)+SUM('1.  LRAMVA Summary'!K$73:K$74)*(MONTH($E114)-1)/12)*$H114</f>
        <v>0</v>
      </c>
      <c r="Q114" s="227">
        <f>(SUM('1.  LRAMVA Summary'!L$55:L$72)+SUM('1.  LRAMVA Summary'!L$73:L$74)*(MONTH($E114)-1)/12)*$H114</f>
        <v>0</v>
      </c>
      <c r="R114" s="227">
        <f>(SUM('1.  LRAMVA Summary'!M$55:M$72)+SUM('1.  LRAMVA Summary'!M$73:M$74)*(MONTH($E114)-1)/12)*$H114</f>
        <v>0</v>
      </c>
      <c r="S114" s="227">
        <f>(SUM('1.  LRAMVA Summary'!N$55:N$72)+SUM('1.  LRAMVA Summary'!N$73:N$74)*(MONTH($E114)-1)/12)*$H114</f>
        <v>0</v>
      </c>
      <c r="T114" s="227">
        <f>(SUM('1.  LRAMVA Summary'!O$55:O$72)+SUM('1.  LRAMVA Summary'!O$73:O$74)*(MONTH($E114)-1)/12)*$H114</f>
        <v>0</v>
      </c>
      <c r="U114" s="227">
        <f>(SUM('1.  LRAMVA Summary'!P$55:P$72)+SUM('1.  LRAMVA Summary'!P$73:P$74)*(MONTH($E114)-1)/12)*$H114</f>
        <v>0</v>
      </c>
      <c r="V114" s="227">
        <f>(SUM('1.  LRAMVA Summary'!Q$55:Q$72)+SUM('1.  LRAMVA Summary'!Q$73:Q$74)*(MONTH($E114)-1)/12)*$H114</f>
        <v>0</v>
      </c>
      <c r="W114" s="228">
        <f t="shared" si="49"/>
        <v>0</v>
      </c>
    </row>
    <row r="115" spans="2:23" s="9" customFormat="1">
      <c r="B115" s="66"/>
      <c r="E115" s="211">
        <v>43040</v>
      </c>
      <c r="F115" s="211" t="s">
        <v>184</v>
      </c>
      <c r="G115" s="212" t="s">
        <v>69</v>
      </c>
      <c r="H115" s="237">
        <f t="shared" ref="H115:H116" si="52">$C$42/12</f>
        <v>1.25E-3</v>
      </c>
      <c r="I115" s="227">
        <f>(SUM('1.  LRAMVA Summary'!D$55:D$72)+SUM('1.  LRAMVA Summary'!D$73:D$74)*(MONTH($E115)-1)/12)*$H115</f>
        <v>0</v>
      </c>
      <c r="J115" s="227">
        <f>(SUM('1.  LRAMVA Summary'!E$55:E$72)+SUM('1.  LRAMVA Summary'!E$73:E$74)*(MONTH($E115)-1)/12)*$H115</f>
        <v>0</v>
      </c>
      <c r="K115" s="227">
        <f>(SUM('1.  LRAMVA Summary'!F$55:F$72)+SUM('1.  LRAMVA Summary'!F$73:F$74)*(MONTH($E115)-1)/12)*$H115</f>
        <v>0</v>
      </c>
      <c r="L115" s="227">
        <f>(SUM('1.  LRAMVA Summary'!G$55:G$72)+SUM('1.  LRAMVA Summary'!G$73:G$74)*(MONTH($E115)-1)/12)*$H115</f>
        <v>0</v>
      </c>
      <c r="M115" s="227">
        <f>(SUM('1.  LRAMVA Summary'!H$55:H$72)+SUM('1.  LRAMVA Summary'!H$73:H$74)*(MONTH($E115)-1)/12)*$H115</f>
        <v>0</v>
      </c>
      <c r="N115" s="227">
        <f>(SUM('1.  LRAMVA Summary'!I$55:I$72)+SUM('1.  LRAMVA Summary'!I$73:I$74)*(MONTH($E115)-1)/12)*$H115</f>
        <v>0</v>
      </c>
      <c r="O115" s="227">
        <f>(SUM('1.  LRAMVA Summary'!J$55:J$72)+SUM('1.  LRAMVA Summary'!J$73:J$74)*(MONTH($E115)-1)/12)*$H115</f>
        <v>0</v>
      </c>
      <c r="P115" s="227">
        <f>(SUM('1.  LRAMVA Summary'!K$55:K$72)+SUM('1.  LRAMVA Summary'!K$73:K$74)*(MONTH($E115)-1)/12)*$H115</f>
        <v>0</v>
      </c>
      <c r="Q115" s="227">
        <f>(SUM('1.  LRAMVA Summary'!L$55:L$72)+SUM('1.  LRAMVA Summary'!L$73:L$74)*(MONTH($E115)-1)/12)*$H115</f>
        <v>0</v>
      </c>
      <c r="R115" s="227">
        <f>(SUM('1.  LRAMVA Summary'!M$55:M$72)+SUM('1.  LRAMVA Summary'!M$73:M$74)*(MONTH($E115)-1)/12)*$H115</f>
        <v>0</v>
      </c>
      <c r="S115" s="227">
        <f>(SUM('1.  LRAMVA Summary'!N$55:N$72)+SUM('1.  LRAMVA Summary'!N$73:N$74)*(MONTH($E115)-1)/12)*$H115</f>
        <v>0</v>
      </c>
      <c r="T115" s="227">
        <f>(SUM('1.  LRAMVA Summary'!O$55:O$72)+SUM('1.  LRAMVA Summary'!O$73:O$74)*(MONTH($E115)-1)/12)*$H115</f>
        <v>0</v>
      </c>
      <c r="U115" s="227">
        <f>(SUM('1.  LRAMVA Summary'!P$55:P$72)+SUM('1.  LRAMVA Summary'!P$73:P$74)*(MONTH($E115)-1)/12)*$H115</f>
        <v>0</v>
      </c>
      <c r="V115" s="227">
        <f>(SUM('1.  LRAMVA Summary'!Q$55:Q$72)+SUM('1.  LRAMVA Summary'!Q$73:Q$74)*(MONTH($E115)-1)/12)*$H115</f>
        <v>0</v>
      </c>
      <c r="W115" s="228">
        <f t="shared" si="49"/>
        <v>0</v>
      </c>
    </row>
    <row r="116" spans="2:23" s="9" customFormat="1">
      <c r="B116" s="66"/>
      <c r="E116" s="211">
        <v>43070</v>
      </c>
      <c r="F116" s="211" t="s">
        <v>184</v>
      </c>
      <c r="G116" s="212" t="s">
        <v>69</v>
      </c>
      <c r="H116" s="237">
        <f t="shared" si="52"/>
        <v>1.25E-3</v>
      </c>
      <c r="I116" s="227">
        <f>(SUM('1.  LRAMVA Summary'!D$55:D$72)+SUM('1.  LRAMVA Summary'!D$73:D$74)*(MONTH($E116)-1)/12)*$H116</f>
        <v>0</v>
      </c>
      <c r="J116" s="227">
        <f>(SUM('1.  LRAMVA Summary'!E$55:E$72)+SUM('1.  LRAMVA Summary'!E$73:E$74)*(MONTH($E116)-1)/12)*$H116</f>
        <v>0</v>
      </c>
      <c r="K116" s="227">
        <f>(SUM('1.  LRAMVA Summary'!F$55:F$72)+SUM('1.  LRAMVA Summary'!F$73:F$74)*(MONTH($E116)-1)/12)*$H116</f>
        <v>0</v>
      </c>
      <c r="L116" s="227">
        <f>(SUM('1.  LRAMVA Summary'!G$55:G$72)+SUM('1.  LRAMVA Summary'!G$73:G$74)*(MONTH($E116)-1)/12)*$H116</f>
        <v>0</v>
      </c>
      <c r="M116" s="227">
        <f>(SUM('1.  LRAMVA Summary'!H$55:H$72)+SUM('1.  LRAMVA Summary'!H$73:H$74)*(MONTH($E116)-1)/12)*$H116</f>
        <v>0</v>
      </c>
      <c r="N116" s="227">
        <f>(SUM('1.  LRAMVA Summary'!I$55:I$72)+SUM('1.  LRAMVA Summary'!I$73:I$74)*(MONTH($E116)-1)/12)*$H116</f>
        <v>0</v>
      </c>
      <c r="O116" s="227">
        <f>(SUM('1.  LRAMVA Summary'!J$55:J$72)+SUM('1.  LRAMVA Summary'!J$73:J$74)*(MONTH($E116)-1)/12)*$H116</f>
        <v>0</v>
      </c>
      <c r="P116" s="227">
        <f>(SUM('1.  LRAMVA Summary'!K$55:K$72)+SUM('1.  LRAMVA Summary'!K$73:K$74)*(MONTH($E116)-1)/12)*$H116</f>
        <v>0</v>
      </c>
      <c r="Q116" s="227">
        <f>(SUM('1.  LRAMVA Summary'!L$55:L$72)+SUM('1.  LRAMVA Summary'!L$73:L$74)*(MONTH($E116)-1)/12)*$H116</f>
        <v>0</v>
      </c>
      <c r="R116" s="227">
        <f>(SUM('1.  LRAMVA Summary'!M$55:M$72)+SUM('1.  LRAMVA Summary'!M$73:M$74)*(MONTH($E116)-1)/12)*$H116</f>
        <v>0</v>
      </c>
      <c r="S116" s="227">
        <f>(SUM('1.  LRAMVA Summary'!N$55:N$72)+SUM('1.  LRAMVA Summary'!N$73:N$74)*(MONTH($E116)-1)/12)*$H116</f>
        <v>0</v>
      </c>
      <c r="T116" s="227">
        <f>(SUM('1.  LRAMVA Summary'!O$55:O$72)+SUM('1.  LRAMVA Summary'!O$73:O$74)*(MONTH($E116)-1)/12)*$H116</f>
        <v>0</v>
      </c>
      <c r="U116" s="227">
        <f>(SUM('1.  LRAMVA Summary'!P$55:P$72)+SUM('1.  LRAMVA Summary'!P$73:P$74)*(MONTH($E116)-1)/12)*$H116</f>
        <v>0</v>
      </c>
      <c r="V116" s="227">
        <f>(SUM('1.  LRAMVA Summary'!Q$55:Q$72)+SUM('1.  LRAMVA Summary'!Q$73:Q$74)*(MONTH($E116)-1)/12)*$H116</f>
        <v>0</v>
      </c>
      <c r="W116" s="228">
        <f t="shared" si="49"/>
        <v>0</v>
      </c>
    </row>
    <row r="117" spans="2:23" s="9" customFormat="1" ht="15" thickBot="1">
      <c r="B117" s="236"/>
      <c r="C117" s="8"/>
      <c r="E117" s="213" t="s">
        <v>463</v>
      </c>
      <c r="F117" s="213"/>
      <c r="G117" s="214"/>
      <c r="H117" s="215"/>
      <c r="I117" s="216">
        <f>SUM(I104:I116)</f>
        <v>0</v>
      </c>
      <c r="J117" s="216">
        <f>SUM(J104:J116)</f>
        <v>0</v>
      </c>
      <c r="K117" s="216">
        <f t="shared" ref="K117:O117" si="53">SUM(K104:K116)</f>
        <v>0</v>
      </c>
      <c r="L117" s="216">
        <f t="shared" si="53"/>
        <v>0</v>
      </c>
      <c r="M117" s="216">
        <f t="shared" si="53"/>
        <v>0</v>
      </c>
      <c r="N117" s="216">
        <f t="shared" si="53"/>
        <v>0</v>
      </c>
      <c r="O117" s="216">
        <f t="shared" si="53"/>
        <v>0</v>
      </c>
      <c r="P117" s="216">
        <f t="shared" ref="P117:V117" si="54">SUM(P104:P116)</f>
        <v>0</v>
      </c>
      <c r="Q117" s="216">
        <f t="shared" si="54"/>
        <v>0</v>
      </c>
      <c r="R117" s="216">
        <f t="shared" si="54"/>
        <v>0</v>
      </c>
      <c r="S117" s="216">
        <f t="shared" si="54"/>
        <v>0</v>
      </c>
      <c r="T117" s="216">
        <f t="shared" si="54"/>
        <v>0</v>
      </c>
      <c r="U117" s="216">
        <f t="shared" si="54"/>
        <v>0</v>
      </c>
      <c r="V117" s="216">
        <f t="shared" si="54"/>
        <v>0</v>
      </c>
      <c r="W117" s="216">
        <f>SUM(W104:W116)</f>
        <v>0</v>
      </c>
    </row>
    <row r="118" spans="2:23" s="9" customFormat="1" ht="15" thickTop="1">
      <c r="B118" s="66"/>
      <c r="E118" s="217" t="s">
        <v>67</v>
      </c>
      <c r="F118" s="217"/>
      <c r="G118" s="218"/>
      <c r="H118" s="219"/>
      <c r="I118" s="220"/>
      <c r="J118" s="220"/>
      <c r="K118" s="220"/>
      <c r="L118" s="220"/>
      <c r="M118" s="220"/>
      <c r="N118" s="220"/>
      <c r="O118" s="220"/>
      <c r="P118" s="220"/>
      <c r="Q118" s="220"/>
      <c r="R118" s="220"/>
      <c r="S118" s="220"/>
      <c r="T118" s="220"/>
      <c r="U118" s="220"/>
      <c r="V118" s="220"/>
      <c r="W118" s="221"/>
    </row>
    <row r="119" spans="2:23" s="9" customFormat="1">
      <c r="B119" s="234"/>
      <c r="C119" s="235"/>
      <c r="E119" s="222" t="s">
        <v>429</v>
      </c>
      <c r="F119" s="222"/>
      <c r="G119" s="223"/>
      <c r="H119" s="224"/>
      <c r="I119" s="225">
        <f>I117+I118</f>
        <v>0</v>
      </c>
      <c r="J119" s="225">
        <f t="shared" ref="J119" si="55">J117+J118</f>
        <v>0</v>
      </c>
      <c r="K119" s="225">
        <f t="shared" ref="K119" si="56">K117+K118</f>
        <v>0</v>
      </c>
      <c r="L119" s="225">
        <f t="shared" ref="L119" si="57">L117+L118</f>
        <v>0</v>
      </c>
      <c r="M119" s="225">
        <f t="shared" ref="M119" si="58">M117+M118</f>
        <v>0</v>
      </c>
      <c r="N119" s="225">
        <f t="shared" ref="N119" si="59">N117+N118</f>
        <v>0</v>
      </c>
      <c r="O119" s="225">
        <f t="shared" ref="O119:V119" si="60">O117+O118</f>
        <v>0</v>
      </c>
      <c r="P119" s="225">
        <f t="shared" si="60"/>
        <v>0</v>
      </c>
      <c r="Q119" s="225">
        <f t="shared" si="60"/>
        <v>0</v>
      </c>
      <c r="R119" s="225">
        <f t="shared" si="60"/>
        <v>0</v>
      </c>
      <c r="S119" s="225">
        <f t="shared" si="60"/>
        <v>0</v>
      </c>
      <c r="T119" s="225">
        <f t="shared" si="60"/>
        <v>0</v>
      </c>
      <c r="U119" s="225">
        <f t="shared" si="60"/>
        <v>0</v>
      </c>
      <c r="V119" s="225">
        <f t="shared" si="60"/>
        <v>0</v>
      </c>
      <c r="W119" s="225">
        <f t="shared" ref="W119" si="61">W117+W118</f>
        <v>0</v>
      </c>
    </row>
    <row r="120" spans="2:23" s="9" customFormat="1">
      <c r="B120" s="66"/>
      <c r="E120" s="211">
        <v>43101</v>
      </c>
      <c r="F120" s="211" t="s">
        <v>185</v>
      </c>
      <c r="G120" s="212" t="s">
        <v>65</v>
      </c>
      <c r="H120" s="237">
        <f>$C$43/12</f>
        <v>1.25E-3</v>
      </c>
      <c r="I120" s="227">
        <f>(SUM('1.  LRAMVA Summary'!D$55:D$75)+SUM('1.  LRAMVA Summary'!D$76:D$77)*(MONTH($E120)-1)/12)*$H120</f>
        <v>0</v>
      </c>
      <c r="J120" s="227">
        <f>(SUM('1.  LRAMVA Summary'!E$55:E$75)+SUM('1.  LRAMVA Summary'!E$76:E$77)*(MONTH($E120)-1)/12)*$H120</f>
        <v>0</v>
      </c>
      <c r="K120" s="227">
        <f>(SUM('1.  LRAMVA Summary'!F$55:F$75)+SUM('1.  LRAMVA Summary'!F$76:F$77)*(MONTH($E120)-1)/12)*$H120</f>
        <v>0</v>
      </c>
      <c r="L120" s="227">
        <f>(SUM('1.  LRAMVA Summary'!G$55:G$75)+SUM('1.  LRAMVA Summary'!G$76:G$77)*(MONTH($E120)-1)/12)*$H120</f>
        <v>0</v>
      </c>
      <c r="M120" s="227">
        <f>(SUM('1.  LRAMVA Summary'!H$55:H$75)+SUM('1.  LRAMVA Summary'!H$76:H$77)*(MONTH($E120)-1)/12)*$H120</f>
        <v>0</v>
      </c>
      <c r="N120" s="227">
        <f>(SUM('1.  LRAMVA Summary'!I$55:I$75)+SUM('1.  LRAMVA Summary'!I$76:I$77)*(MONTH($E120)-1)/12)*$H120</f>
        <v>0</v>
      </c>
      <c r="O120" s="227">
        <f>(SUM('1.  LRAMVA Summary'!J$55:J$75)+SUM('1.  LRAMVA Summary'!J$76:J$77)*(MONTH($E120)-1)/12)*$H120</f>
        <v>0</v>
      </c>
      <c r="P120" s="227">
        <f>(SUM('1.  LRAMVA Summary'!K$55:K$75)+SUM('1.  LRAMVA Summary'!K$76:K$77)*(MONTH($E120)-1)/12)*$H120</f>
        <v>0</v>
      </c>
      <c r="Q120" s="227">
        <f>(SUM('1.  LRAMVA Summary'!L$55:L$75)+SUM('1.  LRAMVA Summary'!L$76:L$77)*(MONTH($E120)-1)/12)*$H120</f>
        <v>0</v>
      </c>
      <c r="R120" s="227">
        <f>(SUM('1.  LRAMVA Summary'!M$55:M$75)+SUM('1.  LRAMVA Summary'!M$76:M$77)*(MONTH($E120)-1)/12)*$H120</f>
        <v>0</v>
      </c>
      <c r="S120" s="227">
        <f>(SUM('1.  LRAMVA Summary'!N$55:N$75)+SUM('1.  LRAMVA Summary'!N$76:N$77)*(MONTH($E120)-1)/12)*$H120</f>
        <v>0</v>
      </c>
      <c r="T120" s="227">
        <f>(SUM('1.  LRAMVA Summary'!O$55:O$75)+SUM('1.  LRAMVA Summary'!O$76:O$77)*(MONTH($E120)-1)/12)*$H120</f>
        <v>0</v>
      </c>
      <c r="U120" s="227">
        <f>(SUM('1.  LRAMVA Summary'!P$55:P$75)+SUM('1.  LRAMVA Summary'!P$76:P$77)*(MONTH($E120)-1)/12)*$H120</f>
        <v>0</v>
      </c>
      <c r="V120" s="227">
        <f>(SUM('1.  LRAMVA Summary'!Q$55:Q$75)+SUM('1.  LRAMVA Summary'!Q$76:Q$77)*(MONTH($E120)-1)/12)*$H120</f>
        <v>0</v>
      </c>
      <c r="W120" s="228">
        <f>SUM(I120:V120)</f>
        <v>0</v>
      </c>
    </row>
    <row r="121" spans="2:23" s="9" customFormat="1">
      <c r="B121" s="66"/>
      <c r="E121" s="211">
        <v>43132</v>
      </c>
      <c r="F121" s="211" t="s">
        <v>185</v>
      </c>
      <c r="G121" s="212" t="s">
        <v>65</v>
      </c>
      <c r="H121" s="237">
        <f t="shared" ref="H121:H122" si="62">$C$43/12</f>
        <v>1.25E-3</v>
      </c>
      <c r="I121" s="227">
        <f>(SUM('1.  LRAMVA Summary'!D$55:D$75)+SUM('1.  LRAMVA Summary'!D$76:D$77)*(MONTH($E121)-1)/12)*$H121</f>
        <v>0</v>
      </c>
      <c r="J121" s="227">
        <f>(SUM('1.  LRAMVA Summary'!E$55:E$75)+SUM('1.  LRAMVA Summary'!E$76:E$77)*(MONTH($E121)-1)/12)*$H121</f>
        <v>0</v>
      </c>
      <c r="K121" s="227">
        <f>(SUM('1.  LRAMVA Summary'!F$55:F$75)+SUM('1.  LRAMVA Summary'!F$76:F$77)*(MONTH($E121)-1)/12)*$H121</f>
        <v>0</v>
      </c>
      <c r="L121" s="227">
        <f>(SUM('1.  LRAMVA Summary'!G$55:G$75)+SUM('1.  LRAMVA Summary'!G$76:G$77)*(MONTH($E121)-1)/12)*$H121</f>
        <v>0</v>
      </c>
      <c r="M121" s="227">
        <f>(SUM('1.  LRAMVA Summary'!H$55:H$75)+SUM('1.  LRAMVA Summary'!H$76:H$77)*(MONTH($E121)-1)/12)*$H121</f>
        <v>0</v>
      </c>
      <c r="N121" s="227">
        <f>(SUM('1.  LRAMVA Summary'!I$55:I$75)+SUM('1.  LRAMVA Summary'!I$76:I$77)*(MONTH($E121)-1)/12)*$H121</f>
        <v>0</v>
      </c>
      <c r="O121" s="227">
        <f>(SUM('1.  LRAMVA Summary'!J$55:J$75)+SUM('1.  LRAMVA Summary'!J$76:J$77)*(MONTH($E121)-1)/12)*$H121</f>
        <v>0</v>
      </c>
      <c r="P121" s="227">
        <f>(SUM('1.  LRAMVA Summary'!K$55:K$75)+SUM('1.  LRAMVA Summary'!K$76:K$77)*(MONTH($E121)-1)/12)*$H121</f>
        <v>0</v>
      </c>
      <c r="Q121" s="227">
        <f>(SUM('1.  LRAMVA Summary'!L$55:L$75)+SUM('1.  LRAMVA Summary'!L$76:L$77)*(MONTH($E121)-1)/12)*$H121</f>
        <v>0</v>
      </c>
      <c r="R121" s="227">
        <f>(SUM('1.  LRAMVA Summary'!M$55:M$75)+SUM('1.  LRAMVA Summary'!M$76:M$77)*(MONTH($E121)-1)/12)*$H121</f>
        <v>0</v>
      </c>
      <c r="S121" s="227">
        <f>(SUM('1.  LRAMVA Summary'!N$55:N$75)+SUM('1.  LRAMVA Summary'!N$76:N$77)*(MONTH($E121)-1)/12)*$H121</f>
        <v>0</v>
      </c>
      <c r="T121" s="227">
        <f>(SUM('1.  LRAMVA Summary'!O$55:O$75)+SUM('1.  LRAMVA Summary'!O$76:O$77)*(MONTH($E121)-1)/12)*$H121</f>
        <v>0</v>
      </c>
      <c r="U121" s="227">
        <f>(SUM('1.  LRAMVA Summary'!P$55:P$75)+SUM('1.  LRAMVA Summary'!P$76:P$77)*(MONTH($E121)-1)/12)*$H121</f>
        <v>0</v>
      </c>
      <c r="V121" s="227">
        <f>(SUM('1.  LRAMVA Summary'!Q$55:Q$75)+SUM('1.  LRAMVA Summary'!Q$76:Q$77)*(MONTH($E121)-1)/12)*$H121</f>
        <v>0</v>
      </c>
      <c r="W121" s="228">
        <f t="shared" ref="W121:W131" si="63">SUM(I121:V121)</f>
        <v>0</v>
      </c>
    </row>
    <row r="122" spans="2:23" s="9" customFormat="1">
      <c r="B122" s="66"/>
      <c r="E122" s="211">
        <v>43160</v>
      </c>
      <c r="F122" s="211" t="s">
        <v>185</v>
      </c>
      <c r="G122" s="212" t="s">
        <v>65</v>
      </c>
      <c r="H122" s="237">
        <f t="shared" si="62"/>
        <v>1.25E-3</v>
      </c>
      <c r="I122" s="227">
        <f>(SUM('1.  LRAMVA Summary'!D$55:D$75)+SUM('1.  LRAMVA Summary'!D$76:D$77)*(MONTH($E122)-1)/12)*$H122</f>
        <v>0</v>
      </c>
      <c r="J122" s="227">
        <f>(SUM('1.  LRAMVA Summary'!E$55:E$75)+SUM('1.  LRAMVA Summary'!E$76:E$77)*(MONTH($E122)-1)/12)*$H122</f>
        <v>0</v>
      </c>
      <c r="K122" s="227">
        <f>(SUM('1.  LRAMVA Summary'!F$55:F$75)+SUM('1.  LRAMVA Summary'!F$76:F$77)*(MONTH($E122)-1)/12)*$H122</f>
        <v>0</v>
      </c>
      <c r="L122" s="227">
        <f>(SUM('1.  LRAMVA Summary'!G$55:G$75)+SUM('1.  LRAMVA Summary'!G$76:G$77)*(MONTH($E122)-1)/12)*$H122</f>
        <v>0</v>
      </c>
      <c r="M122" s="227">
        <f>(SUM('1.  LRAMVA Summary'!H$55:H$75)+SUM('1.  LRAMVA Summary'!H$76:H$77)*(MONTH($E122)-1)/12)*$H122</f>
        <v>0</v>
      </c>
      <c r="N122" s="227">
        <f>(SUM('1.  LRAMVA Summary'!I$55:I$75)+SUM('1.  LRAMVA Summary'!I$76:I$77)*(MONTH($E122)-1)/12)*$H122</f>
        <v>0</v>
      </c>
      <c r="O122" s="227">
        <f>(SUM('1.  LRAMVA Summary'!J$55:J$75)+SUM('1.  LRAMVA Summary'!J$76:J$77)*(MONTH($E122)-1)/12)*$H122</f>
        <v>0</v>
      </c>
      <c r="P122" s="227">
        <f>(SUM('1.  LRAMVA Summary'!K$55:K$75)+SUM('1.  LRAMVA Summary'!K$76:K$77)*(MONTH($E122)-1)/12)*$H122</f>
        <v>0</v>
      </c>
      <c r="Q122" s="227">
        <f>(SUM('1.  LRAMVA Summary'!L$55:L$75)+SUM('1.  LRAMVA Summary'!L$76:L$77)*(MONTH($E122)-1)/12)*$H122</f>
        <v>0</v>
      </c>
      <c r="R122" s="227">
        <f>(SUM('1.  LRAMVA Summary'!M$55:M$75)+SUM('1.  LRAMVA Summary'!M$76:M$77)*(MONTH($E122)-1)/12)*$H122</f>
        <v>0</v>
      </c>
      <c r="S122" s="227">
        <f>(SUM('1.  LRAMVA Summary'!N$55:N$75)+SUM('1.  LRAMVA Summary'!N$76:N$77)*(MONTH($E122)-1)/12)*$H122</f>
        <v>0</v>
      </c>
      <c r="T122" s="227">
        <f>(SUM('1.  LRAMVA Summary'!O$55:O$75)+SUM('1.  LRAMVA Summary'!O$76:O$77)*(MONTH($E122)-1)/12)*$H122</f>
        <v>0</v>
      </c>
      <c r="U122" s="227">
        <f>(SUM('1.  LRAMVA Summary'!P$55:P$75)+SUM('1.  LRAMVA Summary'!P$76:P$77)*(MONTH($E122)-1)/12)*$H122</f>
        <v>0</v>
      </c>
      <c r="V122" s="227">
        <f>(SUM('1.  LRAMVA Summary'!Q$55:Q$75)+SUM('1.  LRAMVA Summary'!Q$76:Q$77)*(MONTH($E122)-1)/12)*$H122</f>
        <v>0</v>
      </c>
      <c r="W122" s="228">
        <f t="shared" si="63"/>
        <v>0</v>
      </c>
    </row>
    <row r="123" spans="2:23" s="8" customFormat="1">
      <c r="B123" s="66"/>
      <c r="C123" s="9"/>
      <c r="E123" s="211">
        <v>43191</v>
      </c>
      <c r="F123" s="211" t="s">
        <v>185</v>
      </c>
      <c r="G123" s="212" t="s">
        <v>66</v>
      </c>
      <c r="H123" s="237">
        <f>$C$44/12</f>
        <v>1.575E-3</v>
      </c>
      <c r="I123" s="227">
        <f>(SUM('1.  LRAMVA Summary'!D$55:D$75)+SUM('1.  LRAMVA Summary'!D$76:D$77)*(MONTH($E123)-1)/12)*$H123</f>
        <v>0</v>
      </c>
      <c r="J123" s="227">
        <f>(SUM('1.  LRAMVA Summary'!E$55:E$75)+SUM('1.  LRAMVA Summary'!E$76:E$77)*(MONTH($E123)-1)/12)*$H123</f>
        <v>0</v>
      </c>
      <c r="K123" s="227">
        <f>(SUM('1.  LRAMVA Summary'!F$55:F$75)+SUM('1.  LRAMVA Summary'!F$76:F$77)*(MONTH($E123)-1)/12)*$H123</f>
        <v>0</v>
      </c>
      <c r="L123" s="227">
        <f>(SUM('1.  LRAMVA Summary'!G$55:G$75)+SUM('1.  LRAMVA Summary'!G$76:G$77)*(MONTH($E123)-1)/12)*$H123</f>
        <v>0</v>
      </c>
      <c r="M123" s="227">
        <f>(SUM('1.  LRAMVA Summary'!H$55:H$75)+SUM('1.  LRAMVA Summary'!H$76:H$77)*(MONTH($E123)-1)/12)*$H123</f>
        <v>0</v>
      </c>
      <c r="N123" s="227">
        <f>(SUM('1.  LRAMVA Summary'!I$55:I$75)+SUM('1.  LRAMVA Summary'!I$76:I$77)*(MONTH($E123)-1)/12)*$H123</f>
        <v>0</v>
      </c>
      <c r="O123" s="227">
        <f>(SUM('1.  LRAMVA Summary'!J$55:J$75)+SUM('1.  LRAMVA Summary'!J$76:J$77)*(MONTH($E123)-1)/12)*$H123</f>
        <v>0</v>
      </c>
      <c r="P123" s="227">
        <f>(SUM('1.  LRAMVA Summary'!K$55:K$75)+SUM('1.  LRAMVA Summary'!K$76:K$77)*(MONTH($E123)-1)/12)*$H123</f>
        <v>0</v>
      </c>
      <c r="Q123" s="227">
        <f>(SUM('1.  LRAMVA Summary'!L$55:L$75)+SUM('1.  LRAMVA Summary'!L$76:L$77)*(MONTH($E123)-1)/12)*$H123</f>
        <v>0</v>
      </c>
      <c r="R123" s="227">
        <f>(SUM('1.  LRAMVA Summary'!M$55:M$75)+SUM('1.  LRAMVA Summary'!M$76:M$77)*(MONTH($E123)-1)/12)*$H123</f>
        <v>0</v>
      </c>
      <c r="S123" s="227">
        <f>(SUM('1.  LRAMVA Summary'!N$55:N$75)+SUM('1.  LRAMVA Summary'!N$76:N$77)*(MONTH($E123)-1)/12)*$H123</f>
        <v>0</v>
      </c>
      <c r="T123" s="227">
        <f>(SUM('1.  LRAMVA Summary'!O$55:O$75)+SUM('1.  LRAMVA Summary'!O$76:O$77)*(MONTH($E123)-1)/12)*$H123</f>
        <v>0</v>
      </c>
      <c r="U123" s="227">
        <f>(SUM('1.  LRAMVA Summary'!P$55:P$75)+SUM('1.  LRAMVA Summary'!P$76:P$77)*(MONTH($E123)-1)/12)*$H123</f>
        <v>0</v>
      </c>
      <c r="V123" s="227">
        <f>(SUM('1.  LRAMVA Summary'!Q$55:Q$75)+SUM('1.  LRAMVA Summary'!Q$76:Q$77)*(MONTH($E123)-1)/12)*$H123</f>
        <v>0</v>
      </c>
      <c r="W123" s="228">
        <f t="shared" si="63"/>
        <v>0</v>
      </c>
    </row>
    <row r="124" spans="2:23" s="9" customFormat="1">
      <c r="B124" s="66"/>
      <c r="E124" s="211">
        <v>43221</v>
      </c>
      <c r="F124" s="211" t="s">
        <v>185</v>
      </c>
      <c r="G124" s="212" t="s">
        <v>66</v>
      </c>
      <c r="H124" s="237">
        <f t="shared" ref="H124:H125" si="64">$C$44/12</f>
        <v>1.575E-3</v>
      </c>
      <c r="I124" s="227">
        <f>(SUM('1.  LRAMVA Summary'!D$55:D$75)+SUM('1.  LRAMVA Summary'!D$76:D$77)*(MONTH($E124)-1)/12)*$H124</f>
        <v>0</v>
      </c>
      <c r="J124" s="227">
        <f>(SUM('1.  LRAMVA Summary'!E$55:E$75)+SUM('1.  LRAMVA Summary'!E$76:E$77)*(MONTH($E124)-1)/12)*$H124</f>
        <v>0</v>
      </c>
      <c r="K124" s="227">
        <f>(SUM('1.  LRAMVA Summary'!F$55:F$75)+SUM('1.  LRAMVA Summary'!F$76:F$77)*(MONTH($E124)-1)/12)*$H124</f>
        <v>0</v>
      </c>
      <c r="L124" s="227">
        <f>(SUM('1.  LRAMVA Summary'!G$55:G$75)+SUM('1.  LRAMVA Summary'!G$76:G$77)*(MONTH($E124)-1)/12)*$H124</f>
        <v>0</v>
      </c>
      <c r="M124" s="227">
        <f>(SUM('1.  LRAMVA Summary'!H$55:H$75)+SUM('1.  LRAMVA Summary'!H$76:H$77)*(MONTH($E124)-1)/12)*$H124</f>
        <v>0</v>
      </c>
      <c r="N124" s="227">
        <f>(SUM('1.  LRAMVA Summary'!I$55:I$75)+SUM('1.  LRAMVA Summary'!I$76:I$77)*(MONTH($E124)-1)/12)*$H124</f>
        <v>0</v>
      </c>
      <c r="O124" s="227">
        <f>(SUM('1.  LRAMVA Summary'!J$55:J$75)+SUM('1.  LRAMVA Summary'!J$76:J$77)*(MONTH($E124)-1)/12)*$H124</f>
        <v>0</v>
      </c>
      <c r="P124" s="227">
        <f>(SUM('1.  LRAMVA Summary'!K$55:K$75)+SUM('1.  LRAMVA Summary'!K$76:K$77)*(MONTH($E124)-1)/12)*$H124</f>
        <v>0</v>
      </c>
      <c r="Q124" s="227">
        <f>(SUM('1.  LRAMVA Summary'!L$55:L$75)+SUM('1.  LRAMVA Summary'!L$76:L$77)*(MONTH($E124)-1)/12)*$H124</f>
        <v>0</v>
      </c>
      <c r="R124" s="227">
        <f>(SUM('1.  LRAMVA Summary'!M$55:M$75)+SUM('1.  LRAMVA Summary'!M$76:M$77)*(MONTH($E124)-1)/12)*$H124</f>
        <v>0</v>
      </c>
      <c r="S124" s="227">
        <f>(SUM('1.  LRAMVA Summary'!N$55:N$75)+SUM('1.  LRAMVA Summary'!N$76:N$77)*(MONTH($E124)-1)/12)*$H124</f>
        <v>0</v>
      </c>
      <c r="T124" s="227">
        <f>(SUM('1.  LRAMVA Summary'!O$55:O$75)+SUM('1.  LRAMVA Summary'!O$76:O$77)*(MONTH($E124)-1)/12)*$H124</f>
        <v>0</v>
      </c>
      <c r="U124" s="227">
        <f>(SUM('1.  LRAMVA Summary'!P$55:P$75)+SUM('1.  LRAMVA Summary'!P$76:P$77)*(MONTH($E124)-1)/12)*$H124</f>
        <v>0</v>
      </c>
      <c r="V124" s="227">
        <f>(SUM('1.  LRAMVA Summary'!Q$55:Q$75)+SUM('1.  LRAMVA Summary'!Q$76:Q$77)*(MONTH($E124)-1)/12)*$H124</f>
        <v>0</v>
      </c>
      <c r="W124" s="228">
        <f t="shared" si="63"/>
        <v>0</v>
      </c>
    </row>
    <row r="125" spans="2:23" s="235" customFormat="1">
      <c r="B125" s="66"/>
      <c r="C125" s="9"/>
      <c r="E125" s="211">
        <v>43252</v>
      </c>
      <c r="F125" s="211" t="s">
        <v>185</v>
      </c>
      <c r="G125" s="212" t="s">
        <v>66</v>
      </c>
      <c r="H125" s="237">
        <f t="shared" si="64"/>
        <v>1.575E-3</v>
      </c>
      <c r="I125" s="227">
        <f>(SUM('1.  LRAMVA Summary'!D$55:D$75)+SUM('1.  LRAMVA Summary'!D$76:D$77)*(MONTH($E125)-1)/12)*$H125</f>
        <v>0</v>
      </c>
      <c r="J125" s="227">
        <f>(SUM('1.  LRAMVA Summary'!E$55:E$75)+SUM('1.  LRAMVA Summary'!E$76:E$77)*(MONTH($E125)-1)/12)*$H125</f>
        <v>0</v>
      </c>
      <c r="K125" s="227">
        <f>(SUM('1.  LRAMVA Summary'!F$55:F$75)+SUM('1.  LRAMVA Summary'!F$76:F$77)*(MONTH($E125)-1)/12)*$H125</f>
        <v>0</v>
      </c>
      <c r="L125" s="227">
        <f>(SUM('1.  LRAMVA Summary'!G$55:G$75)+SUM('1.  LRAMVA Summary'!G$76:G$77)*(MONTH($E125)-1)/12)*$H125</f>
        <v>0</v>
      </c>
      <c r="M125" s="227">
        <f>(SUM('1.  LRAMVA Summary'!H$55:H$75)+SUM('1.  LRAMVA Summary'!H$76:H$77)*(MONTH($E125)-1)/12)*$H125</f>
        <v>0</v>
      </c>
      <c r="N125" s="227">
        <f>(SUM('1.  LRAMVA Summary'!I$55:I$75)+SUM('1.  LRAMVA Summary'!I$76:I$77)*(MONTH($E125)-1)/12)*$H125</f>
        <v>0</v>
      </c>
      <c r="O125" s="227">
        <f>(SUM('1.  LRAMVA Summary'!J$55:J$75)+SUM('1.  LRAMVA Summary'!J$76:J$77)*(MONTH($E125)-1)/12)*$H125</f>
        <v>0</v>
      </c>
      <c r="P125" s="227">
        <f>(SUM('1.  LRAMVA Summary'!K$55:K$75)+SUM('1.  LRAMVA Summary'!K$76:K$77)*(MONTH($E125)-1)/12)*$H125</f>
        <v>0</v>
      </c>
      <c r="Q125" s="227">
        <f>(SUM('1.  LRAMVA Summary'!L$55:L$75)+SUM('1.  LRAMVA Summary'!L$76:L$77)*(MONTH($E125)-1)/12)*$H125</f>
        <v>0</v>
      </c>
      <c r="R125" s="227">
        <f>(SUM('1.  LRAMVA Summary'!M$55:M$75)+SUM('1.  LRAMVA Summary'!M$76:M$77)*(MONTH($E125)-1)/12)*$H125</f>
        <v>0</v>
      </c>
      <c r="S125" s="227">
        <f>(SUM('1.  LRAMVA Summary'!N$55:N$75)+SUM('1.  LRAMVA Summary'!N$76:N$77)*(MONTH($E125)-1)/12)*$H125</f>
        <v>0</v>
      </c>
      <c r="T125" s="227">
        <f>(SUM('1.  LRAMVA Summary'!O$55:O$75)+SUM('1.  LRAMVA Summary'!O$76:O$77)*(MONTH($E125)-1)/12)*$H125</f>
        <v>0</v>
      </c>
      <c r="U125" s="227">
        <f>(SUM('1.  LRAMVA Summary'!P$55:P$75)+SUM('1.  LRAMVA Summary'!P$76:P$77)*(MONTH($E125)-1)/12)*$H125</f>
        <v>0</v>
      </c>
      <c r="V125" s="227">
        <f>(SUM('1.  LRAMVA Summary'!Q$55:Q$75)+SUM('1.  LRAMVA Summary'!Q$76:Q$77)*(MONTH($E125)-1)/12)*$H125</f>
        <v>0</v>
      </c>
      <c r="W125" s="228">
        <f t="shared" si="63"/>
        <v>0</v>
      </c>
    </row>
    <row r="126" spans="2:23" s="9" customFormat="1">
      <c r="B126" s="66"/>
      <c r="E126" s="211">
        <v>43282</v>
      </c>
      <c r="F126" s="211" t="s">
        <v>185</v>
      </c>
      <c r="G126" s="212" t="s">
        <v>68</v>
      </c>
      <c r="H126" s="237">
        <f>$C$45/12</f>
        <v>1.575E-3</v>
      </c>
      <c r="I126" s="227">
        <f>(SUM('1.  LRAMVA Summary'!D$55:D$75)+SUM('1.  LRAMVA Summary'!D$76:D$77)*(MONTH($E126)-1)/12)*$H126</f>
        <v>0</v>
      </c>
      <c r="J126" s="227">
        <f>(SUM('1.  LRAMVA Summary'!E$55:E$75)+SUM('1.  LRAMVA Summary'!E$76:E$77)*(MONTH($E126)-1)/12)*$H126</f>
        <v>0</v>
      </c>
      <c r="K126" s="227">
        <f>(SUM('1.  LRAMVA Summary'!F$55:F$75)+SUM('1.  LRAMVA Summary'!F$76:F$77)*(MONTH($E126)-1)/12)*$H126</f>
        <v>0</v>
      </c>
      <c r="L126" s="227">
        <f>(SUM('1.  LRAMVA Summary'!G$55:G$75)+SUM('1.  LRAMVA Summary'!G$76:G$77)*(MONTH($E126)-1)/12)*$H126</f>
        <v>0</v>
      </c>
      <c r="M126" s="227">
        <f>(SUM('1.  LRAMVA Summary'!H$55:H$75)+SUM('1.  LRAMVA Summary'!H$76:H$77)*(MONTH($E126)-1)/12)*$H126</f>
        <v>0</v>
      </c>
      <c r="N126" s="227">
        <f>(SUM('1.  LRAMVA Summary'!I$55:I$75)+SUM('1.  LRAMVA Summary'!I$76:I$77)*(MONTH($E126)-1)/12)*$H126</f>
        <v>0</v>
      </c>
      <c r="O126" s="227">
        <f>(SUM('1.  LRAMVA Summary'!J$55:J$75)+SUM('1.  LRAMVA Summary'!J$76:J$77)*(MONTH($E126)-1)/12)*$H126</f>
        <v>0</v>
      </c>
      <c r="P126" s="227">
        <f>(SUM('1.  LRAMVA Summary'!K$55:K$75)+SUM('1.  LRAMVA Summary'!K$76:K$77)*(MONTH($E126)-1)/12)*$H126</f>
        <v>0</v>
      </c>
      <c r="Q126" s="227">
        <f>(SUM('1.  LRAMVA Summary'!L$55:L$75)+SUM('1.  LRAMVA Summary'!L$76:L$77)*(MONTH($E126)-1)/12)*$H126</f>
        <v>0</v>
      </c>
      <c r="R126" s="227">
        <f>(SUM('1.  LRAMVA Summary'!M$55:M$75)+SUM('1.  LRAMVA Summary'!M$76:M$77)*(MONTH($E126)-1)/12)*$H126</f>
        <v>0</v>
      </c>
      <c r="S126" s="227">
        <f>(SUM('1.  LRAMVA Summary'!N$55:N$75)+SUM('1.  LRAMVA Summary'!N$76:N$77)*(MONTH($E126)-1)/12)*$H126</f>
        <v>0</v>
      </c>
      <c r="T126" s="227">
        <f>(SUM('1.  LRAMVA Summary'!O$55:O$75)+SUM('1.  LRAMVA Summary'!O$76:O$77)*(MONTH($E126)-1)/12)*$H126</f>
        <v>0</v>
      </c>
      <c r="U126" s="227">
        <f>(SUM('1.  LRAMVA Summary'!P$55:P$75)+SUM('1.  LRAMVA Summary'!P$76:P$77)*(MONTH($E126)-1)/12)*$H126</f>
        <v>0</v>
      </c>
      <c r="V126" s="227">
        <f>(SUM('1.  LRAMVA Summary'!Q$55:Q$75)+SUM('1.  LRAMVA Summary'!Q$76:Q$77)*(MONTH($E126)-1)/12)*$H126</f>
        <v>0</v>
      </c>
      <c r="W126" s="228">
        <f t="shared" si="63"/>
        <v>0</v>
      </c>
    </row>
    <row r="127" spans="2:23" s="9" customFormat="1">
      <c r="B127" s="66"/>
      <c r="E127" s="211">
        <v>43313</v>
      </c>
      <c r="F127" s="211" t="s">
        <v>185</v>
      </c>
      <c r="G127" s="212" t="s">
        <v>68</v>
      </c>
      <c r="H127" s="237">
        <f t="shared" ref="H127:H128" si="65">$C$45/12</f>
        <v>1.575E-3</v>
      </c>
      <c r="I127" s="227">
        <f>(SUM('1.  LRAMVA Summary'!D$55:D$75)+SUM('1.  LRAMVA Summary'!D$76:D$77)*(MONTH($E127)-1)/12)*$H127</f>
        <v>0</v>
      </c>
      <c r="J127" s="227">
        <f>(SUM('1.  LRAMVA Summary'!E$55:E$75)+SUM('1.  LRAMVA Summary'!E$76:E$77)*(MONTH($E127)-1)/12)*$H127</f>
        <v>0</v>
      </c>
      <c r="K127" s="227">
        <f>(SUM('1.  LRAMVA Summary'!F$55:F$75)+SUM('1.  LRAMVA Summary'!F$76:F$77)*(MONTH($E127)-1)/12)*$H127</f>
        <v>0</v>
      </c>
      <c r="L127" s="227">
        <f>(SUM('1.  LRAMVA Summary'!G$55:G$75)+SUM('1.  LRAMVA Summary'!G$76:G$77)*(MONTH($E127)-1)/12)*$H127</f>
        <v>0</v>
      </c>
      <c r="M127" s="227">
        <f>(SUM('1.  LRAMVA Summary'!H$55:H$75)+SUM('1.  LRAMVA Summary'!H$76:H$77)*(MONTH($E127)-1)/12)*$H127</f>
        <v>0</v>
      </c>
      <c r="N127" s="227">
        <f>(SUM('1.  LRAMVA Summary'!I$55:I$75)+SUM('1.  LRAMVA Summary'!I$76:I$77)*(MONTH($E127)-1)/12)*$H127</f>
        <v>0</v>
      </c>
      <c r="O127" s="227">
        <f>(SUM('1.  LRAMVA Summary'!J$55:J$75)+SUM('1.  LRAMVA Summary'!J$76:J$77)*(MONTH($E127)-1)/12)*$H127</f>
        <v>0</v>
      </c>
      <c r="P127" s="227">
        <f>(SUM('1.  LRAMVA Summary'!K$55:K$75)+SUM('1.  LRAMVA Summary'!K$76:K$77)*(MONTH($E127)-1)/12)*$H127</f>
        <v>0</v>
      </c>
      <c r="Q127" s="227">
        <f>(SUM('1.  LRAMVA Summary'!L$55:L$75)+SUM('1.  LRAMVA Summary'!L$76:L$77)*(MONTH($E127)-1)/12)*$H127</f>
        <v>0</v>
      </c>
      <c r="R127" s="227">
        <f>(SUM('1.  LRAMVA Summary'!M$55:M$75)+SUM('1.  LRAMVA Summary'!M$76:M$77)*(MONTH($E127)-1)/12)*$H127</f>
        <v>0</v>
      </c>
      <c r="S127" s="227">
        <f>(SUM('1.  LRAMVA Summary'!N$55:N$75)+SUM('1.  LRAMVA Summary'!N$76:N$77)*(MONTH($E127)-1)/12)*$H127</f>
        <v>0</v>
      </c>
      <c r="T127" s="227">
        <f>(SUM('1.  LRAMVA Summary'!O$55:O$75)+SUM('1.  LRAMVA Summary'!O$76:O$77)*(MONTH($E127)-1)/12)*$H127</f>
        <v>0</v>
      </c>
      <c r="U127" s="227">
        <f>(SUM('1.  LRAMVA Summary'!P$55:P$75)+SUM('1.  LRAMVA Summary'!P$76:P$77)*(MONTH($E127)-1)/12)*$H127</f>
        <v>0</v>
      </c>
      <c r="V127" s="227">
        <f>(SUM('1.  LRAMVA Summary'!Q$55:Q$75)+SUM('1.  LRAMVA Summary'!Q$76:Q$77)*(MONTH($E127)-1)/12)*$H127</f>
        <v>0</v>
      </c>
      <c r="W127" s="228">
        <f t="shared" si="63"/>
        <v>0</v>
      </c>
    </row>
    <row r="128" spans="2:23" s="9" customFormat="1">
      <c r="B128" s="66"/>
      <c r="E128" s="211">
        <v>43344</v>
      </c>
      <c r="F128" s="211" t="s">
        <v>185</v>
      </c>
      <c r="G128" s="212" t="s">
        <v>68</v>
      </c>
      <c r="H128" s="237">
        <f t="shared" si="65"/>
        <v>1.575E-3</v>
      </c>
      <c r="I128" s="227">
        <f>(SUM('1.  LRAMVA Summary'!D$55:D$75)+SUM('1.  LRAMVA Summary'!D$76:D$77)*(MONTH($E128)-1)/12)*$H128</f>
        <v>0</v>
      </c>
      <c r="J128" s="227">
        <f>(SUM('1.  LRAMVA Summary'!E$55:E$75)+SUM('1.  LRAMVA Summary'!E$76:E$77)*(MONTH($E128)-1)/12)*$H128</f>
        <v>0</v>
      </c>
      <c r="K128" s="227">
        <f>(SUM('1.  LRAMVA Summary'!F$55:F$75)+SUM('1.  LRAMVA Summary'!F$76:F$77)*(MONTH($E128)-1)/12)*$H128</f>
        <v>0</v>
      </c>
      <c r="L128" s="227">
        <f>(SUM('1.  LRAMVA Summary'!G$55:G$75)+SUM('1.  LRAMVA Summary'!G$76:G$77)*(MONTH($E128)-1)/12)*$H128</f>
        <v>0</v>
      </c>
      <c r="M128" s="227">
        <f>(SUM('1.  LRAMVA Summary'!H$55:H$75)+SUM('1.  LRAMVA Summary'!H$76:H$77)*(MONTH($E128)-1)/12)*$H128</f>
        <v>0</v>
      </c>
      <c r="N128" s="227">
        <f>(SUM('1.  LRAMVA Summary'!I$55:I$75)+SUM('1.  LRAMVA Summary'!I$76:I$77)*(MONTH($E128)-1)/12)*$H128</f>
        <v>0</v>
      </c>
      <c r="O128" s="227">
        <f>(SUM('1.  LRAMVA Summary'!J$55:J$75)+SUM('1.  LRAMVA Summary'!J$76:J$77)*(MONTH($E128)-1)/12)*$H128</f>
        <v>0</v>
      </c>
      <c r="P128" s="227">
        <f>(SUM('1.  LRAMVA Summary'!K$55:K$75)+SUM('1.  LRAMVA Summary'!K$76:K$77)*(MONTH($E128)-1)/12)*$H128</f>
        <v>0</v>
      </c>
      <c r="Q128" s="227">
        <f>(SUM('1.  LRAMVA Summary'!L$55:L$75)+SUM('1.  LRAMVA Summary'!L$76:L$77)*(MONTH($E128)-1)/12)*$H128</f>
        <v>0</v>
      </c>
      <c r="R128" s="227">
        <f>(SUM('1.  LRAMVA Summary'!M$55:M$75)+SUM('1.  LRAMVA Summary'!M$76:M$77)*(MONTH($E128)-1)/12)*$H128</f>
        <v>0</v>
      </c>
      <c r="S128" s="227">
        <f>(SUM('1.  LRAMVA Summary'!N$55:N$75)+SUM('1.  LRAMVA Summary'!N$76:N$77)*(MONTH($E128)-1)/12)*$H128</f>
        <v>0</v>
      </c>
      <c r="T128" s="227">
        <f>(SUM('1.  LRAMVA Summary'!O$55:O$75)+SUM('1.  LRAMVA Summary'!O$76:O$77)*(MONTH($E128)-1)/12)*$H128</f>
        <v>0</v>
      </c>
      <c r="U128" s="227">
        <f>(SUM('1.  LRAMVA Summary'!P$55:P$75)+SUM('1.  LRAMVA Summary'!P$76:P$77)*(MONTH($E128)-1)/12)*$H128</f>
        <v>0</v>
      </c>
      <c r="V128" s="227">
        <f>(SUM('1.  LRAMVA Summary'!Q$55:Q$75)+SUM('1.  LRAMVA Summary'!Q$76:Q$77)*(MONTH($E128)-1)/12)*$H128</f>
        <v>0</v>
      </c>
      <c r="W128" s="228">
        <f t="shared" si="63"/>
        <v>0</v>
      </c>
    </row>
    <row r="129" spans="2:23" s="9" customFormat="1">
      <c r="B129" s="66"/>
      <c r="E129" s="211">
        <v>43374</v>
      </c>
      <c r="F129" s="211" t="s">
        <v>185</v>
      </c>
      <c r="G129" s="212" t="s">
        <v>69</v>
      </c>
      <c r="H129" s="237">
        <f>$C$46/12</f>
        <v>1.8083333333333335E-3</v>
      </c>
      <c r="I129" s="227">
        <f>(SUM('1.  LRAMVA Summary'!D$55:D$75)+SUM('1.  LRAMVA Summary'!D$76:D$77)*(MONTH($E129)-1)/12)*$H129</f>
        <v>0</v>
      </c>
      <c r="J129" s="227">
        <f>(SUM('1.  LRAMVA Summary'!E$55:E$75)+SUM('1.  LRAMVA Summary'!E$76:E$77)*(MONTH($E129)-1)/12)*$H129</f>
        <v>0</v>
      </c>
      <c r="K129" s="227">
        <f>(SUM('1.  LRAMVA Summary'!F$55:F$75)+SUM('1.  LRAMVA Summary'!F$76:F$77)*(MONTH($E129)-1)/12)*$H129</f>
        <v>0</v>
      </c>
      <c r="L129" s="227">
        <f>(SUM('1.  LRAMVA Summary'!G$55:G$75)+SUM('1.  LRAMVA Summary'!G$76:G$77)*(MONTH($E129)-1)/12)*$H129</f>
        <v>0</v>
      </c>
      <c r="M129" s="227">
        <f>(SUM('1.  LRAMVA Summary'!H$55:H$75)+SUM('1.  LRAMVA Summary'!H$76:H$77)*(MONTH($E129)-1)/12)*$H129</f>
        <v>0</v>
      </c>
      <c r="N129" s="227">
        <f>(SUM('1.  LRAMVA Summary'!I$55:I$75)+SUM('1.  LRAMVA Summary'!I$76:I$77)*(MONTH($E129)-1)/12)*$H129</f>
        <v>0</v>
      </c>
      <c r="O129" s="227">
        <f>(SUM('1.  LRAMVA Summary'!J$55:J$75)+SUM('1.  LRAMVA Summary'!J$76:J$77)*(MONTH($E129)-1)/12)*$H129</f>
        <v>0</v>
      </c>
      <c r="P129" s="227">
        <f>(SUM('1.  LRAMVA Summary'!K$55:K$75)+SUM('1.  LRAMVA Summary'!K$76:K$77)*(MONTH($E129)-1)/12)*$H129</f>
        <v>0</v>
      </c>
      <c r="Q129" s="227">
        <f>(SUM('1.  LRAMVA Summary'!L$55:L$75)+SUM('1.  LRAMVA Summary'!L$76:L$77)*(MONTH($E129)-1)/12)*$H129</f>
        <v>0</v>
      </c>
      <c r="R129" s="227">
        <f>(SUM('1.  LRAMVA Summary'!M$55:M$75)+SUM('1.  LRAMVA Summary'!M$76:M$77)*(MONTH($E129)-1)/12)*$H129</f>
        <v>0</v>
      </c>
      <c r="S129" s="227">
        <f>(SUM('1.  LRAMVA Summary'!N$55:N$75)+SUM('1.  LRAMVA Summary'!N$76:N$77)*(MONTH($E129)-1)/12)*$H129</f>
        <v>0</v>
      </c>
      <c r="T129" s="227">
        <f>(SUM('1.  LRAMVA Summary'!O$55:O$75)+SUM('1.  LRAMVA Summary'!O$76:O$77)*(MONTH($E129)-1)/12)*$H129</f>
        <v>0</v>
      </c>
      <c r="U129" s="227">
        <f>(SUM('1.  LRAMVA Summary'!P$55:P$75)+SUM('1.  LRAMVA Summary'!P$76:P$77)*(MONTH($E129)-1)/12)*$H129</f>
        <v>0</v>
      </c>
      <c r="V129" s="227">
        <f>(SUM('1.  LRAMVA Summary'!Q$55:Q$75)+SUM('1.  LRAMVA Summary'!Q$76:Q$77)*(MONTH($E129)-1)/12)*$H129</f>
        <v>0</v>
      </c>
      <c r="W129" s="228">
        <f t="shared" si="63"/>
        <v>0</v>
      </c>
    </row>
    <row r="130" spans="2:23" s="9" customFormat="1">
      <c r="B130" s="66"/>
      <c r="E130" s="211">
        <v>43405</v>
      </c>
      <c r="F130" s="211" t="s">
        <v>185</v>
      </c>
      <c r="G130" s="212" t="s">
        <v>69</v>
      </c>
      <c r="H130" s="237">
        <f t="shared" ref="H130:H131" si="66">$C$46/12</f>
        <v>1.8083333333333335E-3</v>
      </c>
      <c r="I130" s="227">
        <f>(SUM('1.  LRAMVA Summary'!D$55:D$75)+SUM('1.  LRAMVA Summary'!D$76:D$77)*(MONTH($E130)-1)/12)*$H130</f>
        <v>0</v>
      </c>
      <c r="J130" s="227">
        <f>(SUM('1.  LRAMVA Summary'!E$55:E$75)+SUM('1.  LRAMVA Summary'!E$76:E$77)*(MONTH($E130)-1)/12)*$H130</f>
        <v>0</v>
      </c>
      <c r="K130" s="227">
        <f>(SUM('1.  LRAMVA Summary'!F$55:F$75)+SUM('1.  LRAMVA Summary'!F$76:F$77)*(MONTH($E130)-1)/12)*$H130</f>
        <v>0</v>
      </c>
      <c r="L130" s="227">
        <f>(SUM('1.  LRAMVA Summary'!G$55:G$75)+SUM('1.  LRAMVA Summary'!G$76:G$77)*(MONTH($E130)-1)/12)*$H130</f>
        <v>0</v>
      </c>
      <c r="M130" s="227">
        <f>(SUM('1.  LRAMVA Summary'!H$55:H$75)+SUM('1.  LRAMVA Summary'!H$76:H$77)*(MONTH($E130)-1)/12)*$H130</f>
        <v>0</v>
      </c>
      <c r="N130" s="227">
        <f>(SUM('1.  LRAMVA Summary'!I$55:I$75)+SUM('1.  LRAMVA Summary'!I$76:I$77)*(MONTH($E130)-1)/12)*$H130</f>
        <v>0</v>
      </c>
      <c r="O130" s="227">
        <f>(SUM('1.  LRAMVA Summary'!J$55:J$75)+SUM('1.  LRAMVA Summary'!J$76:J$77)*(MONTH($E130)-1)/12)*$H130</f>
        <v>0</v>
      </c>
      <c r="P130" s="227">
        <f>(SUM('1.  LRAMVA Summary'!K$55:K$75)+SUM('1.  LRAMVA Summary'!K$76:K$77)*(MONTH($E130)-1)/12)*$H130</f>
        <v>0</v>
      </c>
      <c r="Q130" s="227">
        <f>(SUM('1.  LRAMVA Summary'!L$55:L$75)+SUM('1.  LRAMVA Summary'!L$76:L$77)*(MONTH($E130)-1)/12)*$H130</f>
        <v>0</v>
      </c>
      <c r="R130" s="227">
        <f>(SUM('1.  LRAMVA Summary'!M$55:M$75)+SUM('1.  LRAMVA Summary'!M$76:M$77)*(MONTH($E130)-1)/12)*$H130</f>
        <v>0</v>
      </c>
      <c r="S130" s="227">
        <f>(SUM('1.  LRAMVA Summary'!N$55:N$75)+SUM('1.  LRAMVA Summary'!N$76:N$77)*(MONTH($E130)-1)/12)*$H130</f>
        <v>0</v>
      </c>
      <c r="T130" s="227">
        <f>(SUM('1.  LRAMVA Summary'!O$55:O$75)+SUM('1.  LRAMVA Summary'!O$76:O$77)*(MONTH($E130)-1)/12)*$H130</f>
        <v>0</v>
      </c>
      <c r="U130" s="227">
        <f>(SUM('1.  LRAMVA Summary'!P$55:P$75)+SUM('1.  LRAMVA Summary'!P$76:P$77)*(MONTH($E130)-1)/12)*$H130</f>
        <v>0</v>
      </c>
      <c r="V130" s="227">
        <f>(SUM('1.  LRAMVA Summary'!Q$55:Q$75)+SUM('1.  LRAMVA Summary'!Q$76:Q$77)*(MONTH($E130)-1)/12)*$H130</f>
        <v>0</v>
      </c>
      <c r="W130" s="228">
        <f t="shared" si="63"/>
        <v>0</v>
      </c>
    </row>
    <row r="131" spans="2:23" s="9" customFormat="1">
      <c r="B131" s="66"/>
      <c r="E131" s="211">
        <v>43435</v>
      </c>
      <c r="F131" s="211" t="s">
        <v>185</v>
      </c>
      <c r="G131" s="212" t="s">
        <v>69</v>
      </c>
      <c r="H131" s="237">
        <f t="shared" si="66"/>
        <v>1.8083333333333335E-3</v>
      </c>
      <c r="I131" s="227">
        <f>(SUM('1.  LRAMVA Summary'!D$55:D$75)+SUM('1.  LRAMVA Summary'!D$76:D$77)*(MONTH($E131)-1)/12)*$H131</f>
        <v>0</v>
      </c>
      <c r="J131" s="227">
        <f>(SUM('1.  LRAMVA Summary'!E$55:E$75)+SUM('1.  LRAMVA Summary'!E$76:E$77)*(MONTH($E131)-1)/12)*$H131</f>
        <v>0</v>
      </c>
      <c r="K131" s="227">
        <f>(SUM('1.  LRAMVA Summary'!F$55:F$75)+SUM('1.  LRAMVA Summary'!F$76:F$77)*(MONTH($E131)-1)/12)*$H131</f>
        <v>0</v>
      </c>
      <c r="L131" s="227">
        <f>(SUM('1.  LRAMVA Summary'!G$55:G$75)+SUM('1.  LRAMVA Summary'!G$76:G$77)*(MONTH($E131)-1)/12)*$H131</f>
        <v>0</v>
      </c>
      <c r="M131" s="227">
        <f>(SUM('1.  LRAMVA Summary'!H$55:H$75)+SUM('1.  LRAMVA Summary'!H$76:H$77)*(MONTH($E131)-1)/12)*$H131</f>
        <v>0</v>
      </c>
      <c r="N131" s="227">
        <f>(SUM('1.  LRAMVA Summary'!I$55:I$75)+SUM('1.  LRAMVA Summary'!I$76:I$77)*(MONTH($E131)-1)/12)*$H131</f>
        <v>0</v>
      </c>
      <c r="O131" s="227">
        <f>(SUM('1.  LRAMVA Summary'!J$55:J$75)+SUM('1.  LRAMVA Summary'!J$76:J$77)*(MONTH($E131)-1)/12)*$H131</f>
        <v>0</v>
      </c>
      <c r="P131" s="227">
        <f>(SUM('1.  LRAMVA Summary'!K$55:K$75)+SUM('1.  LRAMVA Summary'!K$76:K$77)*(MONTH($E131)-1)/12)*$H131</f>
        <v>0</v>
      </c>
      <c r="Q131" s="227">
        <f>(SUM('1.  LRAMVA Summary'!L$55:L$75)+SUM('1.  LRAMVA Summary'!L$76:L$77)*(MONTH($E131)-1)/12)*$H131</f>
        <v>0</v>
      </c>
      <c r="R131" s="227">
        <f>(SUM('1.  LRAMVA Summary'!M$55:M$75)+SUM('1.  LRAMVA Summary'!M$76:M$77)*(MONTH($E131)-1)/12)*$H131</f>
        <v>0</v>
      </c>
      <c r="S131" s="227">
        <f>(SUM('1.  LRAMVA Summary'!N$55:N$75)+SUM('1.  LRAMVA Summary'!N$76:N$77)*(MONTH($E131)-1)/12)*$H131</f>
        <v>0</v>
      </c>
      <c r="T131" s="227">
        <f>(SUM('1.  LRAMVA Summary'!O$55:O$75)+SUM('1.  LRAMVA Summary'!O$76:O$77)*(MONTH($E131)-1)/12)*$H131</f>
        <v>0</v>
      </c>
      <c r="U131" s="227">
        <f>(SUM('1.  LRAMVA Summary'!P$55:P$75)+SUM('1.  LRAMVA Summary'!P$76:P$77)*(MONTH($E131)-1)/12)*$H131</f>
        <v>0</v>
      </c>
      <c r="V131" s="227">
        <f>(SUM('1.  LRAMVA Summary'!Q$55:Q$75)+SUM('1.  LRAMVA Summary'!Q$76:Q$77)*(MONTH($E131)-1)/12)*$H131</f>
        <v>0</v>
      </c>
      <c r="W131" s="228">
        <f t="shared" si="63"/>
        <v>0</v>
      </c>
    </row>
    <row r="132" spans="2:23" s="9" customFormat="1" ht="15" thickBot="1">
      <c r="B132" s="236"/>
      <c r="C132" s="8"/>
      <c r="E132" s="213" t="s">
        <v>464</v>
      </c>
      <c r="F132" s="213"/>
      <c r="G132" s="214"/>
      <c r="H132" s="215"/>
      <c r="I132" s="216">
        <f>SUM(I119:I131)</f>
        <v>0</v>
      </c>
      <c r="J132" s="216">
        <f>SUM(J119:J131)</f>
        <v>0</v>
      </c>
      <c r="K132" s="216">
        <f t="shared" ref="K132:O132" si="67">SUM(K119:K131)</f>
        <v>0</v>
      </c>
      <c r="L132" s="216">
        <f t="shared" si="67"/>
        <v>0</v>
      </c>
      <c r="M132" s="216">
        <f t="shared" si="67"/>
        <v>0</v>
      </c>
      <c r="N132" s="216">
        <f t="shared" si="67"/>
        <v>0</v>
      </c>
      <c r="O132" s="216">
        <f t="shared" si="67"/>
        <v>0</v>
      </c>
      <c r="P132" s="216">
        <f t="shared" ref="P132:V132" si="68">SUM(P119:P131)</f>
        <v>0</v>
      </c>
      <c r="Q132" s="216">
        <f t="shared" si="68"/>
        <v>0</v>
      </c>
      <c r="R132" s="216">
        <f t="shared" si="68"/>
        <v>0</v>
      </c>
      <c r="S132" s="216">
        <f t="shared" si="68"/>
        <v>0</v>
      </c>
      <c r="T132" s="216">
        <f t="shared" si="68"/>
        <v>0</v>
      </c>
      <c r="U132" s="216">
        <f t="shared" si="68"/>
        <v>0</v>
      </c>
      <c r="V132" s="216">
        <f t="shared" si="68"/>
        <v>0</v>
      </c>
      <c r="W132" s="216">
        <f>SUM(W119:W131)</f>
        <v>0</v>
      </c>
    </row>
    <row r="133" spans="2:23" s="9" customFormat="1" ht="15" thickTop="1">
      <c r="B133" s="66"/>
      <c r="E133" s="217" t="s">
        <v>67</v>
      </c>
      <c r="F133" s="217"/>
      <c r="G133" s="218"/>
      <c r="H133" s="219"/>
      <c r="I133" s="220"/>
      <c r="J133" s="220"/>
      <c r="K133" s="220"/>
      <c r="L133" s="220"/>
      <c r="M133" s="220"/>
      <c r="N133" s="220"/>
      <c r="O133" s="220"/>
      <c r="P133" s="220"/>
      <c r="Q133" s="220"/>
      <c r="R133" s="220"/>
      <c r="S133" s="220"/>
      <c r="T133" s="220"/>
      <c r="U133" s="220"/>
      <c r="V133" s="220"/>
      <c r="W133" s="221"/>
    </row>
    <row r="134" spans="2:23" s="9" customFormat="1">
      <c r="B134" s="234"/>
      <c r="C134" s="235"/>
      <c r="E134" s="222" t="s">
        <v>430</v>
      </c>
      <c r="F134" s="222"/>
      <c r="G134" s="223"/>
      <c r="H134" s="224"/>
      <c r="I134" s="225">
        <f>I132+I133</f>
        <v>0</v>
      </c>
      <c r="J134" s="225">
        <f t="shared" ref="J134" si="69">J132+J133</f>
        <v>0</v>
      </c>
      <c r="K134" s="225">
        <f t="shared" ref="K134" si="70">K132+K133</f>
        <v>0</v>
      </c>
      <c r="L134" s="225">
        <f t="shared" ref="L134" si="71">L132+L133</f>
        <v>0</v>
      </c>
      <c r="M134" s="225">
        <f t="shared" ref="M134" si="72">M132+M133</f>
        <v>0</v>
      </c>
      <c r="N134" s="225">
        <f t="shared" ref="N134" si="73">N132+N133</f>
        <v>0</v>
      </c>
      <c r="O134" s="225">
        <f t="shared" ref="O134:V134" si="74">O132+O133</f>
        <v>0</v>
      </c>
      <c r="P134" s="225">
        <f t="shared" si="74"/>
        <v>0</v>
      </c>
      <c r="Q134" s="225">
        <f t="shared" si="74"/>
        <v>0</v>
      </c>
      <c r="R134" s="225">
        <f t="shared" si="74"/>
        <v>0</v>
      </c>
      <c r="S134" s="225">
        <f t="shared" si="74"/>
        <v>0</v>
      </c>
      <c r="T134" s="225">
        <f t="shared" si="74"/>
        <v>0</v>
      </c>
      <c r="U134" s="225">
        <f t="shared" si="74"/>
        <v>0</v>
      </c>
      <c r="V134" s="225">
        <f t="shared" si="74"/>
        <v>0</v>
      </c>
      <c r="W134" s="225">
        <f>W132+W133</f>
        <v>0</v>
      </c>
    </row>
    <row r="135" spans="2:23" s="9" customFormat="1">
      <c r="B135" s="66"/>
      <c r="E135" s="211">
        <v>43466</v>
      </c>
      <c r="F135" s="211" t="s">
        <v>186</v>
      </c>
      <c r="G135" s="212" t="s">
        <v>65</v>
      </c>
      <c r="H135" s="237">
        <f>$C$47/12</f>
        <v>2.0416666666666669E-3</v>
      </c>
      <c r="I135" s="227">
        <f>(SUM('1.  LRAMVA Summary'!D$55:D$78)+SUM('1.  LRAMVA Summary'!D$79:D$80)*(MONTH($E135)-1)/12)*$H135</f>
        <v>0</v>
      </c>
      <c r="J135" s="227">
        <f>(SUM('1.  LRAMVA Summary'!E$55:E$78)+SUM('1.  LRAMVA Summary'!E$79:E$80)*(MONTH($E135)-1)/12)*$H135</f>
        <v>0</v>
      </c>
      <c r="K135" s="227">
        <f>(SUM('1.  LRAMVA Summary'!F$55:F$78)+SUM('1.  LRAMVA Summary'!F$79:F$80)*(MONTH($E135)-1)/12)*$H135</f>
        <v>0</v>
      </c>
      <c r="L135" s="227">
        <f>(SUM('1.  LRAMVA Summary'!G$55:G$78)+SUM('1.  LRAMVA Summary'!G$79:G$80)*(MONTH($E135)-1)/12)*$H135</f>
        <v>0</v>
      </c>
      <c r="M135" s="227">
        <f>(SUM('1.  LRAMVA Summary'!H$55:H$78)+SUM('1.  LRAMVA Summary'!H$79:H$80)*(MONTH($E135)-1)/12)*$H135</f>
        <v>0</v>
      </c>
      <c r="N135" s="227">
        <f>(SUM('1.  LRAMVA Summary'!I$55:I$78)+SUM('1.  LRAMVA Summary'!I$79:I$80)*(MONTH($E135)-1)/12)*$H135</f>
        <v>0</v>
      </c>
      <c r="O135" s="227">
        <f>(SUM('1.  LRAMVA Summary'!J$55:J$78)+SUM('1.  LRAMVA Summary'!J$79:J$80)*(MONTH($E135)-1)/12)*$H135</f>
        <v>0</v>
      </c>
      <c r="P135" s="227">
        <f>(SUM('1.  LRAMVA Summary'!K$55:K$78)+SUM('1.  LRAMVA Summary'!K$79:K$80)*(MONTH($E135)-1)/12)*$H135</f>
        <v>0</v>
      </c>
      <c r="Q135" s="227">
        <f>(SUM('1.  LRAMVA Summary'!L$55:L$78)+SUM('1.  LRAMVA Summary'!L$79:L$80)*(MONTH($E135)-1)/12)*$H135</f>
        <v>0</v>
      </c>
      <c r="R135" s="227">
        <f>(SUM('1.  LRAMVA Summary'!M$55:M$78)+SUM('1.  LRAMVA Summary'!M$79:M$80)*(MONTH($E135)-1)/12)*$H135</f>
        <v>0</v>
      </c>
      <c r="S135" s="227">
        <f>(SUM('1.  LRAMVA Summary'!N$55:N$78)+SUM('1.  LRAMVA Summary'!N$79:N$80)*(MONTH($E135)-1)/12)*$H135</f>
        <v>0</v>
      </c>
      <c r="T135" s="227">
        <f>(SUM('1.  LRAMVA Summary'!O$55:O$78)+SUM('1.  LRAMVA Summary'!O$79:O$80)*(MONTH($E135)-1)/12)*$H135</f>
        <v>0</v>
      </c>
      <c r="U135" s="227">
        <f>(SUM('1.  LRAMVA Summary'!P$55:P$78)+SUM('1.  LRAMVA Summary'!P$79:P$80)*(MONTH($E135)-1)/12)*$H135</f>
        <v>0</v>
      </c>
      <c r="V135" s="227">
        <f>(SUM('1.  LRAMVA Summary'!Q$55:Q$78)+SUM('1.  LRAMVA Summary'!Q$79:Q$80)*(MONTH($E135)-1)/12)*$H135</f>
        <v>0</v>
      </c>
      <c r="W135" s="228">
        <f>SUM(I135:V135)</f>
        <v>0</v>
      </c>
    </row>
    <row r="136" spans="2:23" s="9" customFormat="1">
      <c r="B136" s="66"/>
      <c r="E136" s="211">
        <v>43497</v>
      </c>
      <c r="F136" s="211" t="s">
        <v>186</v>
      </c>
      <c r="G136" s="212" t="s">
        <v>65</v>
      </c>
      <c r="H136" s="237">
        <f t="shared" ref="H136:H137" si="75">$C$47/12</f>
        <v>2.0416666666666669E-3</v>
      </c>
      <c r="I136" s="227">
        <f>(SUM('1.  LRAMVA Summary'!D$55:D$78)+SUM('1.  LRAMVA Summary'!D$79:D$80)*(MONTH($E136)-1)/12)*$H136</f>
        <v>0</v>
      </c>
      <c r="J136" s="227">
        <f>(SUM('1.  LRAMVA Summary'!E$55:E$78)+SUM('1.  LRAMVA Summary'!E$79:E$80)*(MONTH($E136)-1)/12)*$H136</f>
        <v>0</v>
      </c>
      <c r="K136" s="227">
        <f>(SUM('1.  LRAMVA Summary'!F$55:F$78)+SUM('1.  LRAMVA Summary'!F$79:F$80)*(MONTH($E136)-1)/12)*$H136</f>
        <v>0</v>
      </c>
      <c r="L136" s="227">
        <f>(SUM('1.  LRAMVA Summary'!G$55:G$78)+SUM('1.  LRAMVA Summary'!G$79:G$80)*(MONTH($E136)-1)/12)*$H136</f>
        <v>0</v>
      </c>
      <c r="M136" s="227">
        <f>(SUM('1.  LRAMVA Summary'!H$55:H$78)+SUM('1.  LRAMVA Summary'!H$79:H$80)*(MONTH($E136)-1)/12)*$H136</f>
        <v>0</v>
      </c>
      <c r="N136" s="227">
        <f>(SUM('1.  LRAMVA Summary'!I$55:I$78)+SUM('1.  LRAMVA Summary'!I$79:I$80)*(MONTH($E136)-1)/12)*$H136</f>
        <v>0</v>
      </c>
      <c r="O136" s="227">
        <f>(SUM('1.  LRAMVA Summary'!J$55:J$78)+SUM('1.  LRAMVA Summary'!J$79:J$80)*(MONTH($E136)-1)/12)*$H136</f>
        <v>0</v>
      </c>
      <c r="P136" s="227">
        <f>(SUM('1.  LRAMVA Summary'!K$55:K$78)+SUM('1.  LRAMVA Summary'!K$79:K$80)*(MONTH($E136)-1)/12)*$H136</f>
        <v>0</v>
      </c>
      <c r="Q136" s="227">
        <f>(SUM('1.  LRAMVA Summary'!L$55:L$78)+SUM('1.  LRAMVA Summary'!L$79:L$80)*(MONTH($E136)-1)/12)*$H136</f>
        <v>0</v>
      </c>
      <c r="R136" s="227">
        <f>(SUM('1.  LRAMVA Summary'!M$55:M$78)+SUM('1.  LRAMVA Summary'!M$79:M$80)*(MONTH($E136)-1)/12)*$H136</f>
        <v>0</v>
      </c>
      <c r="S136" s="227">
        <f>(SUM('1.  LRAMVA Summary'!N$55:N$78)+SUM('1.  LRAMVA Summary'!N$79:N$80)*(MONTH($E136)-1)/12)*$H136</f>
        <v>0</v>
      </c>
      <c r="T136" s="227">
        <f>(SUM('1.  LRAMVA Summary'!O$55:O$78)+SUM('1.  LRAMVA Summary'!O$79:O$80)*(MONTH($E136)-1)/12)*$H136</f>
        <v>0</v>
      </c>
      <c r="U136" s="227">
        <f>(SUM('1.  LRAMVA Summary'!P$55:P$78)+SUM('1.  LRAMVA Summary'!P$79:P$80)*(MONTH($E136)-1)/12)*$H136</f>
        <v>0</v>
      </c>
      <c r="V136" s="227">
        <f>(SUM('1.  LRAMVA Summary'!Q$55:Q$78)+SUM('1.  LRAMVA Summary'!Q$79:Q$80)*(MONTH($E136)-1)/12)*$H136</f>
        <v>0</v>
      </c>
      <c r="W136" s="228">
        <f t="shared" ref="W136:W146" si="76">SUM(I136:V136)</f>
        <v>0</v>
      </c>
    </row>
    <row r="137" spans="2:23" s="9" customFormat="1">
      <c r="B137" s="66"/>
      <c r="E137" s="211">
        <v>43525</v>
      </c>
      <c r="F137" s="211" t="s">
        <v>186</v>
      </c>
      <c r="G137" s="212" t="s">
        <v>65</v>
      </c>
      <c r="H137" s="237">
        <f t="shared" si="75"/>
        <v>2.0416666666666669E-3</v>
      </c>
      <c r="I137" s="227">
        <f>(SUM('1.  LRAMVA Summary'!D$55:D$78)+SUM('1.  LRAMVA Summary'!D$79:D$80)*(MONTH($E137)-1)/12)*$H137</f>
        <v>0</v>
      </c>
      <c r="J137" s="227">
        <f>(SUM('1.  LRAMVA Summary'!E$55:E$78)+SUM('1.  LRAMVA Summary'!E$79:E$80)*(MONTH($E137)-1)/12)*$H137</f>
        <v>0</v>
      </c>
      <c r="K137" s="227">
        <f>(SUM('1.  LRAMVA Summary'!F$55:F$78)+SUM('1.  LRAMVA Summary'!F$79:F$80)*(MONTH($E137)-1)/12)*$H137</f>
        <v>0</v>
      </c>
      <c r="L137" s="227">
        <f>(SUM('1.  LRAMVA Summary'!G$55:G$78)+SUM('1.  LRAMVA Summary'!G$79:G$80)*(MONTH($E137)-1)/12)*$H137</f>
        <v>0</v>
      </c>
      <c r="M137" s="227">
        <f>(SUM('1.  LRAMVA Summary'!H$55:H$78)+SUM('1.  LRAMVA Summary'!H$79:H$80)*(MONTH($E137)-1)/12)*$H137</f>
        <v>0</v>
      </c>
      <c r="N137" s="227">
        <f>(SUM('1.  LRAMVA Summary'!I$55:I$78)+SUM('1.  LRAMVA Summary'!I$79:I$80)*(MONTH($E137)-1)/12)*$H137</f>
        <v>0</v>
      </c>
      <c r="O137" s="227">
        <f>(SUM('1.  LRAMVA Summary'!J$55:J$78)+SUM('1.  LRAMVA Summary'!J$79:J$80)*(MONTH($E137)-1)/12)*$H137</f>
        <v>0</v>
      </c>
      <c r="P137" s="227">
        <f>(SUM('1.  LRAMVA Summary'!K$55:K$78)+SUM('1.  LRAMVA Summary'!K$79:K$80)*(MONTH($E137)-1)/12)*$H137</f>
        <v>0</v>
      </c>
      <c r="Q137" s="227">
        <f>(SUM('1.  LRAMVA Summary'!L$55:L$78)+SUM('1.  LRAMVA Summary'!L$79:L$80)*(MONTH($E137)-1)/12)*$H137</f>
        <v>0</v>
      </c>
      <c r="R137" s="227">
        <f>(SUM('1.  LRAMVA Summary'!M$55:M$78)+SUM('1.  LRAMVA Summary'!M$79:M$80)*(MONTH($E137)-1)/12)*$H137</f>
        <v>0</v>
      </c>
      <c r="S137" s="227">
        <f>(SUM('1.  LRAMVA Summary'!N$55:N$78)+SUM('1.  LRAMVA Summary'!N$79:N$80)*(MONTH($E137)-1)/12)*$H137</f>
        <v>0</v>
      </c>
      <c r="T137" s="227">
        <f>(SUM('1.  LRAMVA Summary'!O$55:O$78)+SUM('1.  LRAMVA Summary'!O$79:O$80)*(MONTH($E137)-1)/12)*$H137</f>
        <v>0</v>
      </c>
      <c r="U137" s="227">
        <f>(SUM('1.  LRAMVA Summary'!P$55:P$78)+SUM('1.  LRAMVA Summary'!P$79:P$80)*(MONTH($E137)-1)/12)*$H137</f>
        <v>0</v>
      </c>
      <c r="V137" s="227">
        <f>(SUM('1.  LRAMVA Summary'!Q$55:Q$78)+SUM('1.  LRAMVA Summary'!Q$79:Q$80)*(MONTH($E137)-1)/12)*$H137</f>
        <v>0</v>
      </c>
      <c r="W137" s="228">
        <f t="shared" si="76"/>
        <v>0</v>
      </c>
    </row>
    <row r="138" spans="2:23" s="8" customFormat="1">
      <c r="B138" s="66"/>
      <c r="C138" s="9"/>
      <c r="E138" s="211">
        <v>43556</v>
      </c>
      <c r="F138" s="211" t="s">
        <v>186</v>
      </c>
      <c r="G138" s="212" t="s">
        <v>66</v>
      </c>
      <c r="H138" s="237">
        <f>$C$48/12</f>
        <v>1.8166666666666667E-3</v>
      </c>
      <c r="I138" s="227">
        <f>(SUM('1.  LRAMVA Summary'!D$55:D$78)+SUM('1.  LRAMVA Summary'!D$79:D$80)*(MONTH($E138)-1)/12)*$H138</f>
        <v>0</v>
      </c>
      <c r="J138" s="227">
        <f>(SUM('1.  LRAMVA Summary'!E$55:E$78)+SUM('1.  LRAMVA Summary'!E$79:E$80)*(MONTH($E138)-1)/12)*$H138</f>
        <v>0</v>
      </c>
      <c r="K138" s="227">
        <f>(SUM('1.  LRAMVA Summary'!F$55:F$78)+SUM('1.  LRAMVA Summary'!F$79:F$80)*(MONTH($E138)-1)/12)*$H138</f>
        <v>0</v>
      </c>
      <c r="L138" s="227">
        <f>(SUM('1.  LRAMVA Summary'!G$55:G$78)+SUM('1.  LRAMVA Summary'!G$79:G$80)*(MONTH($E138)-1)/12)*$H138</f>
        <v>0</v>
      </c>
      <c r="M138" s="227">
        <f>(SUM('1.  LRAMVA Summary'!H$55:H$78)+SUM('1.  LRAMVA Summary'!H$79:H$80)*(MONTH($E138)-1)/12)*$H138</f>
        <v>0</v>
      </c>
      <c r="N138" s="227">
        <f>(SUM('1.  LRAMVA Summary'!I$55:I$78)+SUM('1.  LRAMVA Summary'!I$79:I$80)*(MONTH($E138)-1)/12)*$H138</f>
        <v>0</v>
      </c>
      <c r="O138" s="227">
        <f>(SUM('1.  LRAMVA Summary'!J$55:J$78)+SUM('1.  LRAMVA Summary'!J$79:J$80)*(MONTH($E138)-1)/12)*$H138</f>
        <v>0</v>
      </c>
      <c r="P138" s="227">
        <f>(SUM('1.  LRAMVA Summary'!K$55:K$78)+SUM('1.  LRAMVA Summary'!K$79:K$80)*(MONTH($E138)-1)/12)*$H138</f>
        <v>0</v>
      </c>
      <c r="Q138" s="227">
        <f>(SUM('1.  LRAMVA Summary'!L$55:L$78)+SUM('1.  LRAMVA Summary'!L$79:L$80)*(MONTH($E138)-1)/12)*$H138</f>
        <v>0</v>
      </c>
      <c r="R138" s="227">
        <f>(SUM('1.  LRAMVA Summary'!M$55:M$78)+SUM('1.  LRAMVA Summary'!M$79:M$80)*(MONTH($E138)-1)/12)*$H138</f>
        <v>0</v>
      </c>
      <c r="S138" s="227">
        <f>(SUM('1.  LRAMVA Summary'!N$55:N$78)+SUM('1.  LRAMVA Summary'!N$79:N$80)*(MONTH($E138)-1)/12)*$H138</f>
        <v>0</v>
      </c>
      <c r="T138" s="227">
        <f>(SUM('1.  LRAMVA Summary'!O$55:O$78)+SUM('1.  LRAMVA Summary'!O$79:O$80)*(MONTH($E138)-1)/12)*$H138</f>
        <v>0</v>
      </c>
      <c r="U138" s="227">
        <f>(SUM('1.  LRAMVA Summary'!P$55:P$78)+SUM('1.  LRAMVA Summary'!P$79:P$80)*(MONTH($E138)-1)/12)*$H138</f>
        <v>0</v>
      </c>
      <c r="V138" s="227">
        <f>(SUM('1.  LRAMVA Summary'!Q$55:Q$78)+SUM('1.  LRAMVA Summary'!Q$79:Q$80)*(MONTH($E138)-1)/12)*$H138</f>
        <v>0</v>
      </c>
      <c r="W138" s="228">
        <f t="shared" si="76"/>
        <v>0</v>
      </c>
    </row>
    <row r="139" spans="2:23" s="9" customFormat="1">
      <c r="B139" s="66"/>
      <c r="E139" s="211">
        <v>43586</v>
      </c>
      <c r="F139" s="211" t="s">
        <v>186</v>
      </c>
      <c r="G139" s="212" t="s">
        <v>66</v>
      </c>
      <c r="H139" s="237">
        <f>$C$48/12</f>
        <v>1.8166666666666667E-3</v>
      </c>
      <c r="I139" s="227">
        <f>(SUM('1.  LRAMVA Summary'!D$55:D$78)+SUM('1.  LRAMVA Summary'!D$79:D$80)*(MONTH($E139)-1)/12)*$H139</f>
        <v>0</v>
      </c>
      <c r="J139" s="227">
        <f>(SUM('1.  LRAMVA Summary'!E$55:E$78)+SUM('1.  LRAMVA Summary'!E$79:E$80)*(MONTH($E139)-1)/12)*$H139</f>
        <v>0</v>
      </c>
      <c r="K139" s="227">
        <f>(SUM('1.  LRAMVA Summary'!F$55:F$78)+SUM('1.  LRAMVA Summary'!F$79:F$80)*(MONTH($E139)-1)/12)*$H139</f>
        <v>0</v>
      </c>
      <c r="L139" s="227">
        <f>(SUM('1.  LRAMVA Summary'!G$55:G$78)+SUM('1.  LRAMVA Summary'!G$79:G$80)*(MONTH($E139)-1)/12)*$H139</f>
        <v>0</v>
      </c>
      <c r="M139" s="227">
        <f>(SUM('1.  LRAMVA Summary'!H$55:H$78)+SUM('1.  LRAMVA Summary'!H$79:H$80)*(MONTH($E139)-1)/12)*$H139</f>
        <v>0</v>
      </c>
      <c r="N139" s="227">
        <f>(SUM('1.  LRAMVA Summary'!I$55:I$78)+SUM('1.  LRAMVA Summary'!I$79:I$80)*(MONTH($E139)-1)/12)*$H139</f>
        <v>0</v>
      </c>
      <c r="O139" s="227">
        <f>(SUM('1.  LRAMVA Summary'!J$55:J$78)+SUM('1.  LRAMVA Summary'!J$79:J$80)*(MONTH($E139)-1)/12)*$H139</f>
        <v>0</v>
      </c>
      <c r="P139" s="227">
        <f>(SUM('1.  LRAMVA Summary'!K$55:K$78)+SUM('1.  LRAMVA Summary'!K$79:K$80)*(MONTH($E139)-1)/12)*$H139</f>
        <v>0</v>
      </c>
      <c r="Q139" s="227">
        <f>(SUM('1.  LRAMVA Summary'!L$55:L$78)+SUM('1.  LRAMVA Summary'!L$79:L$80)*(MONTH($E139)-1)/12)*$H139</f>
        <v>0</v>
      </c>
      <c r="R139" s="227">
        <f>(SUM('1.  LRAMVA Summary'!M$55:M$78)+SUM('1.  LRAMVA Summary'!M$79:M$80)*(MONTH($E139)-1)/12)*$H139</f>
        <v>0</v>
      </c>
      <c r="S139" s="227">
        <f>(SUM('1.  LRAMVA Summary'!N$55:N$78)+SUM('1.  LRAMVA Summary'!N$79:N$80)*(MONTH($E139)-1)/12)*$H139</f>
        <v>0</v>
      </c>
      <c r="T139" s="227">
        <f>(SUM('1.  LRAMVA Summary'!O$55:O$78)+SUM('1.  LRAMVA Summary'!O$79:O$80)*(MONTH($E139)-1)/12)*$H139</f>
        <v>0</v>
      </c>
      <c r="U139" s="227">
        <f>(SUM('1.  LRAMVA Summary'!P$55:P$78)+SUM('1.  LRAMVA Summary'!P$79:P$80)*(MONTH($E139)-1)/12)*$H139</f>
        <v>0</v>
      </c>
      <c r="V139" s="227">
        <f>(SUM('1.  LRAMVA Summary'!Q$55:Q$78)+SUM('1.  LRAMVA Summary'!Q$79:Q$80)*(MONTH($E139)-1)/12)*$H139</f>
        <v>0</v>
      </c>
      <c r="W139" s="228">
        <f t="shared" si="76"/>
        <v>0</v>
      </c>
    </row>
    <row r="140" spans="2:23" s="9" customFormat="1">
      <c r="B140" s="66"/>
      <c r="E140" s="211">
        <v>43617</v>
      </c>
      <c r="F140" s="211" t="s">
        <v>186</v>
      </c>
      <c r="G140" s="212" t="s">
        <v>66</v>
      </c>
      <c r="H140" s="237">
        <f t="shared" ref="H140" si="77">$C$48/12</f>
        <v>1.8166666666666667E-3</v>
      </c>
      <c r="I140" s="227">
        <f>(SUM('1.  LRAMVA Summary'!D$55:D$78)+SUM('1.  LRAMVA Summary'!D$79:D$80)*(MONTH($E140)-1)/12)*$H140</f>
        <v>0</v>
      </c>
      <c r="J140" s="227">
        <f>(SUM('1.  LRAMVA Summary'!E$55:E$78)+SUM('1.  LRAMVA Summary'!E$79:E$80)*(MONTH($E140)-1)/12)*$H140</f>
        <v>0</v>
      </c>
      <c r="K140" s="227">
        <f>(SUM('1.  LRAMVA Summary'!F$55:F$78)+SUM('1.  LRAMVA Summary'!F$79:F$80)*(MONTH($E140)-1)/12)*$H140</f>
        <v>0</v>
      </c>
      <c r="L140" s="227">
        <f>(SUM('1.  LRAMVA Summary'!G$55:G$78)+SUM('1.  LRAMVA Summary'!G$79:G$80)*(MONTH($E140)-1)/12)*$H140</f>
        <v>0</v>
      </c>
      <c r="M140" s="227">
        <f>(SUM('1.  LRAMVA Summary'!H$55:H$78)+SUM('1.  LRAMVA Summary'!H$79:H$80)*(MONTH($E140)-1)/12)*$H140</f>
        <v>0</v>
      </c>
      <c r="N140" s="227">
        <f>(SUM('1.  LRAMVA Summary'!I$55:I$78)+SUM('1.  LRAMVA Summary'!I$79:I$80)*(MONTH($E140)-1)/12)*$H140</f>
        <v>0</v>
      </c>
      <c r="O140" s="227">
        <f>(SUM('1.  LRAMVA Summary'!J$55:J$78)+SUM('1.  LRAMVA Summary'!J$79:J$80)*(MONTH($E140)-1)/12)*$H140</f>
        <v>0</v>
      </c>
      <c r="P140" s="227">
        <f>(SUM('1.  LRAMVA Summary'!K$55:K$78)+SUM('1.  LRAMVA Summary'!K$79:K$80)*(MONTH($E140)-1)/12)*$H140</f>
        <v>0</v>
      </c>
      <c r="Q140" s="227">
        <f>(SUM('1.  LRAMVA Summary'!L$55:L$78)+SUM('1.  LRAMVA Summary'!L$79:L$80)*(MONTH($E140)-1)/12)*$H140</f>
        <v>0</v>
      </c>
      <c r="R140" s="227">
        <f>(SUM('1.  LRAMVA Summary'!M$55:M$78)+SUM('1.  LRAMVA Summary'!M$79:M$80)*(MONTH($E140)-1)/12)*$H140</f>
        <v>0</v>
      </c>
      <c r="S140" s="227">
        <f>(SUM('1.  LRAMVA Summary'!N$55:N$78)+SUM('1.  LRAMVA Summary'!N$79:N$80)*(MONTH($E140)-1)/12)*$H140</f>
        <v>0</v>
      </c>
      <c r="T140" s="227">
        <f>(SUM('1.  LRAMVA Summary'!O$55:O$78)+SUM('1.  LRAMVA Summary'!O$79:O$80)*(MONTH($E140)-1)/12)*$H140</f>
        <v>0</v>
      </c>
      <c r="U140" s="227">
        <f>(SUM('1.  LRAMVA Summary'!P$55:P$78)+SUM('1.  LRAMVA Summary'!P$79:P$80)*(MONTH($E140)-1)/12)*$H140</f>
        <v>0</v>
      </c>
      <c r="V140" s="227">
        <f>(SUM('1.  LRAMVA Summary'!Q$55:Q$78)+SUM('1.  LRAMVA Summary'!Q$79:Q$80)*(MONTH($E140)-1)/12)*$H140</f>
        <v>0</v>
      </c>
      <c r="W140" s="228">
        <f t="shared" si="76"/>
        <v>0</v>
      </c>
    </row>
    <row r="141" spans="2:23" s="9" customFormat="1">
      <c r="B141" s="66"/>
      <c r="E141" s="211">
        <v>43647</v>
      </c>
      <c r="F141" s="211" t="s">
        <v>186</v>
      </c>
      <c r="G141" s="212" t="s">
        <v>68</v>
      </c>
      <c r="H141" s="237">
        <f>$C$49/12</f>
        <v>1.8166666666666667E-3</v>
      </c>
      <c r="I141" s="227">
        <f>(SUM('1.  LRAMVA Summary'!D$55:D$78)+SUM('1.  LRAMVA Summary'!D$79:D$80)*(MONTH($E141)-1)/12)*$H141</f>
        <v>0</v>
      </c>
      <c r="J141" s="227">
        <f>(SUM('1.  LRAMVA Summary'!E$55:E$78)+SUM('1.  LRAMVA Summary'!E$79:E$80)*(MONTH($E141)-1)/12)*$H141</f>
        <v>0</v>
      </c>
      <c r="K141" s="227">
        <f>(SUM('1.  LRAMVA Summary'!F$55:F$78)+SUM('1.  LRAMVA Summary'!F$79:F$80)*(MONTH($E141)-1)/12)*$H141</f>
        <v>0</v>
      </c>
      <c r="L141" s="227">
        <f>(SUM('1.  LRAMVA Summary'!G$55:G$78)+SUM('1.  LRAMVA Summary'!G$79:G$80)*(MONTH($E141)-1)/12)*$H141</f>
        <v>0</v>
      </c>
      <c r="M141" s="227">
        <f>(SUM('1.  LRAMVA Summary'!H$55:H$78)+SUM('1.  LRAMVA Summary'!H$79:H$80)*(MONTH($E141)-1)/12)*$H141</f>
        <v>0</v>
      </c>
      <c r="N141" s="227">
        <f>(SUM('1.  LRAMVA Summary'!I$55:I$78)+SUM('1.  LRAMVA Summary'!I$79:I$80)*(MONTH($E141)-1)/12)*$H141</f>
        <v>0</v>
      </c>
      <c r="O141" s="227">
        <f>(SUM('1.  LRAMVA Summary'!J$55:J$78)+SUM('1.  LRAMVA Summary'!J$79:J$80)*(MONTH($E141)-1)/12)*$H141</f>
        <v>0</v>
      </c>
      <c r="P141" s="227">
        <f>(SUM('1.  LRAMVA Summary'!K$55:K$78)+SUM('1.  LRAMVA Summary'!K$79:K$80)*(MONTH($E141)-1)/12)*$H141</f>
        <v>0</v>
      </c>
      <c r="Q141" s="227">
        <f>(SUM('1.  LRAMVA Summary'!L$55:L$78)+SUM('1.  LRAMVA Summary'!L$79:L$80)*(MONTH($E141)-1)/12)*$H141</f>
        <v>0</v>
      </c>
      <c r="R141" s="227">
        <f>(SUM('1.  LRAMVA Summary'!M$55:M$78)+SUM('1.  LRAMVA Summary'!M$79:M$80)*(MONTH($E141)-1)/12)*$H141</f>
        <v>0</v>
      </c>
      <c r="S141" s="227">
        <f>(SUM('1.  LRAMVA Summary'!N$55:N$78)+SUM('1.  LRAMVA Summary'!N$79:N$80)*(MONTH($E141)-1)/12)*$H141</f>
        <v>0</v>
      </c>
      <c r="T141" s="227">
        <f>(SUM('1.  LRAMVA Summary'!O$55:O$78)+SUM('1.  LRAMVA Summary'!O$79:O$80)*(MONTH($E141)-1)/12)*$H141</f>
        <v>0</v>
      </c>
      <c r="U141" s="227">
        <f>(SUM('1.  LRAMVA Summary'!P$55:P$78)+SUM('1.  LRAMVA Summary'!P$79:P$80)*(MONTH($E141)-1)/12)*$H141</f>
        <v>0</v>
      </c>
      <c r="V141" s="227">
        <f>(SUM('1.  LRAMVA Summary'!Q$55:Q$78)+SUM('1.  LRAMVA Summary'!Q$79:Q$80)*(MONTH($E141)-1)/12)*$H141</f>
        <v>0</v>
      </c>
      <c r="W141" s="228">
        <f t="shared" si="76"/>
        <v>0</v>
      </c>
    </row>
    <row r="142" spans="2:23" s="9" customFormat="1">
      <c r="B142" s="66"/>
      <c r="E142" s="211">
        <v>43678</v>
      </c>
      <c r="F142" s="211" t="s">
        <v>186</v>
      </c>
      <c r="G142" s="212" t="s">
        <v>68</v>
      </c>
      <c r="H142" s="237">
        <f t="shared" ref="H142" si="78">$C$49/12</f>
        <v>1.8166666666666667E-3</v>
      </c>
      <c r="I142" s="227">
        <f>(SUM('1.  LRAMVA Summary'!D$55:D$78)+SUM('1.  LRAMVA Summary'!D$79:D$80)*(MONTH($E142)-1)/12)*$H142</f>
        <v>0</v>
      </c>
      <c r="J142" s="227">
        <f>(SUM('1.  LRAMVA Summary'!E$55:E$78)+SUM('1.  LRAMVA Summary'!E$79:E$80)*(MONTH($E142)-1)/12)*$H142</f>
        <v>0</v>
      </c>
      <c r="K142" s="227">
        <f>(SUM('1.  LRAMVA Summary'!F$55:F$78)+SUM('1.  LRAMVA Summary'!F$79:F$80)*(MONTH($E142)-1)/12)*$H142</f>
        <v>0</v>
      </c>
      <c r="L142" s="227">
        <f>(SUM('1.  LRAMVA Summary'!G$55:G$78)+SUM('1.  LRAMVA Summary'!G$79:G$80)*(MONTH($E142)-1)/12)*$H142</f>
        <v>0</v>
      </c>
      <c r="M142" s="227">
        <f>(SUM('1.  LRAMVA Summary'!H$55:H$78)+SUM('1.  LRAMVA Summary'!H$79:H$80)*(MONTH($E142)-1)/12)*$H142</f>
        <v>0</v>
      </c>
      <c r="N142" s="227">
        <f>(SUM('1.  LRAMVA Summary'!I$55:I$78)+SUM('1.  LRAMVA Summary'!I$79:I$80)*(MONTH($E142)-1)/12)*$H142</f>
        <v>0</v>
      </c>
      <c r="O142" s="227">
        <f>(SUM('1.  LRAMVA Summary'!J$55:J$78)+SUM('1.  LRAMVA Summary'!J$79:J$80)*(MONTH($E142)-1)/12)*$H142</f>
        <v>0</v>
      </c>
      <c r="P142" s="227">
        <f>(SUM('1.  LRAMVA Summary'!K$55:K$78)+SUM('1.  LRAMVA Summary'!K$79:K$80)*(MONTH($E142)-1)/12)*$H142</f>
        <v>0</v>
      </c>
      <c r="Q142" s="227">
        <f>(SUM('1.  LRAMVA Summary'!L$55:L$78)+SUM('1.  LRAMVA Summary'!L$79:L$80)*(MONTH($E142)-1)/12)*$H142</f>
        <v>0</v>
      </c>
      <c r="R142" s="227">
        <f>(SUM('1.  LRAMVA Summary'!M$55:M$78)+SUM('1.  LRAMVA Summary'!M$79:M$80)*(MONTH($E142)-1)/12)*$H142</f>
        <v>0</v>
      </c>
      <c r="S142" s="227">
        <f>(SUM('1.  LRAMVA Summary'!N$55:N$78)+SUM('1.  LRAMVA Summary'!N$79:N$80)*(MONTH($E142)-1)/12)*$H142</f>
        <v>0</v>
      </c>
      <c r="T142" s="227">
        <f>(SUM('1.  LRAMVA Summary'!O$55:O$78)+SUM('1.  LRAMVA Summary'!O$79:O$80)*(MONTH($E142)-1)/12)*$H142</f>
        <v>0</v>
      </c>
      <c r="U142" s="227">
        <f>(SUM('1.  LRAMVA Summary'!P$55:P$78)+SUM('1.  LRAMVA Summary'!P$79:P$80)*(MONTH($E142)-1)/12)*$H142</f>
        <v>0</v>
      </c>
      <c r="V142" s="227">
        <f>(SUM('1.  LRAMVA Summary'!Q$55:Q$78)+SUM('1.  LRAMVA Summary'!Q$79:Q$80)*(MONTH($E142)-1)/12)*$H142</f>
        <v>0</v>
      </c>
      <c r="W142" s="228">
        <f t="shared" si="76"/>
        <v>0</v>
      </c>
    </row>
    <row r="143" spans="2:23" s="9" customFormat="1">
      <c r="B143" s="66"/>
      <c r="E143" s="211">
        <v>43709</v>
      </c>
      <c r="F143" s="211" t="s">
        <v>186</v>
      </c>
      <c r="G143" s="212" t="s">
        <v>68</v>
      </c>
      <c r="H143" s="237">
        <f>$C$49/12</f>
        <v>1.8166666666666667E-3</v>
      </c>
      <c r="I143" s="227">
        <f>(SUM('1.  LRAMVA Summary'!D$55:D$78)+SUM('1.  LRAMVA Summary'!D$79:D$80)*(MONTH($E143)-1)/12)*$H143</f>
        <v>0</v>
      </c>
      <c r="J143" s="227">
        <f>(SUM('1.  LRAMVA Summary'!E$55:E$78)+SUM('1.  LRAMVA Summary'!E$79:E$80)*(MONTH($E143)-1)/12)*$H143</f>
        <v>0</v>
      </c>
      <c r="K143" s="227">
        <f>(SUM('1.  LRAMVA Summary'!F$55:F$78)+SUM('1.  LRAMVA Summary'!F$79:F$80)*(MONTH($E143)-1)/12)*$H143</f>
        <v>0</v>
      </c>
      <c r="L143" s="227">
        <f>(SUM('1.  LRAMVA Summary'!G$55:G$78)+SUM('1.  LRAMVA Summary'!G$79:G$80)*(MONTH($E143)-1)/12)*$H143</f>
        <v>0</v>
      </c>
      <c r="M143" s="227">
        <f>(SUM('1.  LRAMVA Summary'!H$55:H$78)+SUM('1.  LRAMVA Summary'!H$79:H$80)*(MONTH($E143)-1)/12)*$H143</f>
        <v>0</v>
      </c>
      <c r="N143" s="227">
        <f>(SUM('1.  LRAMVA Summary'!I$55:I$78)+SUM('1.  LRAMVA Summary'!I$79:I$80)*(MONTH($E143)-1)/12)*$H143</f>
        <v>0</v>
      </c>
      <c r="O143" s="227">
        <f>(SUM('1.  LRAMVA Summary'!J$55:J$78)+SUM('1.  LRAMVA Summary'!J$79:J$80)*(MONTH($E143)-1)/12)*$H143</f>
        <v>0</v>
      </c>
      <c r="P143" s="227">
        <f>(SUM('1.  LRAMVA Summary'!K$55:K$78)+SUM('1.  LRAMVA Summary'!K$79:K$80)*(MONTH($E143)-1)/12)*$H143</f>
        <v>0</v>
      </c>
      <c r="Q143" s="227">
        <f>(SUM('1.  LRAMVA Summary'!L$55:L$78)+SUM('1.  LRAMVA Summary'!L$79:L$80)*(MONTH($E143)-1)/12)*$H143</f>
        <v>0</v>
      </c>
      <c r="R143" s="227">
        <f>(SUM('1.  LRAMVA Summary'!M$55:M$78)+SUM('1.  LRAMVA Summary'!M$79:M$80)*(MONTH($E143)-1)/12)*$H143</f>
        <v>0</v>
      </c>
      <c r="S143" s="227">
        <f>(SUM('1.  LRAMVA Summary'!N$55:N$78)+SUM('1.  LRAMVA Summary'!N$79:N$80)*(MONTH($E143)-1)/12)*$H143</f>
        <v>0</v>
      </c>
      <c r="T143" s="227">
        <f>(SUM('1.  LRAMVA Summary'!O$55:O$78)+SUM('1.  LRAMVA Summary'!O$79:O$80)*(MONTH($E143)-1)/12)*$H143</f>
        <v>0</v>
      </c>
      <c r="U143" s="227">
        <f>(SUM('1.  LRAMVA Summary'!P$55:P$78)+SUM('1.  LRAMVA Summary'!P$79:P$80)*(MONTH($E143)-1)/12)*$H143</f>
        <v>0</v>
      </c>
      <c r="V143" s="227">
        <f>(SUM('1.  LRAMVA Summary'!Q$55:Q$78)+SUM('1.  LRAMVA Summary'!Q$79:Q$80)*(MONTH($E143)-1)/12)*$H143</f>
        <v>0</v>
      </c>
      <c r="W143" s="228">
        <f t="shared" si="76"/>
        <v>0</v>
      </c>
    </row>
    <row r="144" spans="2:23" s="9" customFormat="1">
      <c r="B144" s="66"/>
      <c r="E144" s="211">
        <v>43739</v>
      </c>
      <c r="F144" s="211" t="s">
        <v>186</v>
      </c>
      <c r="G144" s="212" t="s">
        <v>69</v>
      </c>
      <c r="H144" s="237">
        <f>$C$50/12</f>
        <v>1.8166666666666667E-3</v>
      </c>
      <c r="I144" s="227">
        <f>(SUM('1.  LRAMVA Summary'!D$55:D$78)+SUM('1.  LRAMVA Summary'!D$79:D$80)*(MONTH($E144)-1)/12)*$H144</f>
        <v>0</v>
      </c>
      <c r="J144" s="227">
        <f>(SUM('1.  LRAMVA Summary'!E$55:E$78)+SUM('1.  LRAMVA Summary'!E$79:E$80)*(MONTH($E144)-1)/12)*$H144</f>
        <v>0</v>
      </c>
      <c r="K144" s="227">
        <f>(SUM('1.  LRAMVA Summary'!F$55:F$78)+SUM('1.  LRAMVA Summary'!F$79:F$80)*(MONTH($E144)-1)/12)*$H144</f>
        <v>0</v>
      </c>
      <c r="L144" s="227">
        <f>(SUM('1.  LRAMVA Summary'!G$55:G$78)+SUM('1.  LRAMVA Summary'!G$79:G$80)*(MONTH($E144)-1)/12)*$H144</f>
        <v>0</v>
      </c>
      <c r="M144" s="227">
        <f>(SUM('1.  LRAMVA Summary'!H$55:H$78)+SUM('1.  LRAMVA Summary'!H$79:H$80)*(MONTH($E144)-1)/12)*$H144</f>
        <v>0</v>
      </c>
      <c r="N144" s="227">
        <f>(SUM('1.  LRAMVA Summary'!I$55:I$78)+SUM('1.  LRAMVA Summary'!I$79:I$80)*(MONTH($E144)-1)/12)*$H144</f>
        <v>0</v>
      </c>
      <c r="O144" s="227">
        <f>(SUM('1.  LRAMVA Summary'!J$55:J$78)+SUM('1.  LRAMVA Summary'!J$79:J$80)*(MONTH($E144)-1)/12)*$H144</f>
        <v>0</v>
      </c>
      <c r="P144" s="227">
        <f>(SUM('1.  LRAMVA Summary'!K$55:K$78)+SUM('1.  LRAMVA Summary'!K$79:K$80)*(MONTH($E144)-1)/12)*$H144</f>
        <v>0</v>
      </c>
      <c r="Q144" s="227">
        <f>(SUM('1.  LRAMVA Summary'!L$55:L$78)+SUM('1.  LRAMVA Summary'!L$79:L$80)*(MONTH($E144)-1)/12)*$H144</f>
        <v>0</v>
      </c>
      <c r="R144" s="227">
        <f>(SUM('1.  LRAMVA Summary'!M$55:M$78)+SUM('1.  LRAMVA Summary'!M$79:M$80)*(MONTH($E144)-1)/12)*$H144</f>
        <v>0</v>
      </c>
      <c r="S144" s="227">
        <f>(SUM('1.  LRAMVA Summary'!N$55:N$78)+SUM('1.  LRAMVA Summary'!N$79:N$80)*(MONTH($E144)-1)/12)*$H144</f>
        <v>0</v>
      </c>
      <c r="T144" s="227">
        <f>(SUM('1.  LRAMVA Summary'!O$55:O$78)+SUM('1.  LRAMVA Summary'!O$79:O$80)*(MONTH($E144)-1)/12)*$H144</f>
        <v>0</v>
      </c>
      <c r="U144" s="227">
        <f>(SUM('1.  LRAMVA Summary'!P$55:P$78)+SUM('1.  LRAMVA Summary'!P$79:P$80)*(MONTH($E144)-1)/12)*$H144</f>
        <v>0</v>
      </c>
      <c r="V144" s="227">
        <f>(SUM('1.  LRAMVA Summary'!Q$55:Q$78)+SUM('1.  LRAMVA Summary'!Q$79:Q$80)*(MONTH($E144)-1)/12)*$H144</f>
        <v>0</v>
      </c>
      <c r="W144" s="228">
        <f t="shared" si="76"/>
        <v>0</v>
      </c>
    </row>
    <row r="145" spans="2:23" s="9" customFormat="1">
      <c r="B145" s="66"/>
      <c r="E145" s="211">
        <v>43770</v>
      </c>
      <c r="F145" s="211" t="s">
        <v>186</v>
      </c>
      <c r="G145" s="212" t="s">
        <v>69</v>
      </c>
      <c r="H145" s="237">
        <f t="shared" ref="H145:H146" si="79">$C$50/12</f>
        <v>1.8166666666666667E-3</v>
      </c>
      <c r="I145" s="227">
        <f>(SUM('1.  LRAMVA Summary'!D$55:D$78)+SUM('1.  LRAMVA Summary'!D$79:D$80)*(MONTH($E145)-1)/12)*$H145</f>
        <v>0</v>
      </c>
      <c r="J145" s="227">
        <f>(SUM('1.  LRAMVA Summary'!E$55:E$78)+SUM('1.  LRAMVA Summary'!E$79:E$80)*(MONTH($E145)-1)/12)*$H145</f>
        <v>0</v>
      </c>
      <c r="K145" s="227">
        <f>(SUM('1.  LRAMVA Summary'!F$55:F$78)+SUM('1.  LRAMVA Summary'!F$79:F$80)*(MONTH($E145)-1)/12)*$H145</f>
        <v>0</v>
      </c>
      <c r="L145" s="227">
        <f>(SUM('1.  LRAMVA Summary'!G$55:G$78)+SUM('1.  LRAMVA Summary'!G$79:G$80)*(MONTH($E145)-1)/12)*$H145</f>
        <v>0</v>
      </c>
      <c r="M145" s="227">
        <f>(SUM('1.  LRAMVA Summary'!H$55:H$78)+SUM('1.  LRAMVA Summary'!H$79:H$80)*(MONTH($E145)-1)/12)*$H145</f>
        <v>0</v>
      </c>
      <c r="N145" s="227">
        <f>(SUM('1.  LRAMVA Summary'!I$55:I$78)+SUM('1.  LRAMVA Summary'!I$79:I$80)*(MONTH($E145)-1)/12)*$H145</f>
        <v>0</v>
      </c>
      <c r="O145" s="227">
        <f>(SUM('1.  LRAMVA Summary'!J$55:J$78)+SUM('1.  LRAMVA Summary'!J$79:J$80)*(MONTH($E145)-1)/12)*$H145</f>
        <v>0</v>
      </c>
      <c r="P145" s="227">
        <f>(SUM('1.  LRAMVA Summary'!K$55:K$78)+SUM('1.  LRAMVA Summary'!K$79:K$80)*(MONTH($E145)-1)/12)*$H145</f>
        <v>0</v>
      </c>
      <c r="Q145" s="227">
        <f>(SUM('1.  LRAMVA Summary'!L$55:L$78)+SUM('1.  LRAMVA Summary'!L$79:L$80)*(MONTH($E145)-1)/12)*$H145</f>
        <v>0</v>
      </c>
      <c r="R145" s="227">
        <f>(SUM('1.  LRAMVA Summary'!M$55:M$78)+SUM('1.  LRAMVA Summary'!M$79:M$80)*(MONTH($E145)-1)/12)*$H145</f>
        <v>0</v>
      </c>
      <c r="S145" s="227">
        <f>(SUM('1.  LRAMVA Summary'!N$55:N$78)+SUM('1.  LRAMVA Summary'!N$79:N$80)*(MONTH($E145)-1)/12)*$H145</f>
        <v>0</v>
      </c>
      <c r="T145" s="227">
        <f>(SUM('1.  LRAMVA Summary'!O$55:O$78)+SUM('1.  LRAMVA Summary'!O$79:O$80)*(MONTH($E145)-1)/12)*$H145</f>
        <v>0</v>
      </c>
      <c r="U145" s="227">
        <f>(SUM('1.  LRAMVA Summary'!P$55:P$78)+SUM('1.  LRAMVA Summary'!P$79:P$80)*(MONTH($E145)-1)/12)*$H145</f>
        <v>0</v>
      </c>
      <c r="V145" s="227">
        <f>(SUM('1.  LRAMVA Summary'!Q$55:Q$78)+SUM('1.  LRAMVA Summary'!Q$79:Q$80)*(MONTH($E145)-1)/12)*$H145</f>
        <v>0</v>
      </c>
      <c r="W145" s="228">
        <f t="shared" si="76"/>
        <v>0</v>
      </c>
    </row>
    <row r="146" spans="2:23" s="9" customFormat="1">
      <c r="B146" s="66"/>
      <c r="E146" s="211">
        <v>43800</v>
      </c>
      <c r="F146" s="211" t="s">
        <v>186</v>
      </c>
      <c r="G146" s="212" t="s">
        <v>69</v>
      </c>
      <c r="H146" s="237">
        <f t="shared" si="79"/>
        <v>1.8166666666666667E-3</v>
      </c>
      <c r="I146" s="227">
        <f>(SUM('1.  LRAMVA Summary'!D$55:D$78)+SUM('1.  LRAMVA Summary'!D$79:D$80)*(MONTH($E146)-1)/12)*$H146</f>
        <v>0</v>
      </c>
      <c r="J146" s="227">
        <f>(SUM('1.  LRAMVA Summary'!E$55:E$78)+SUM('1.  LRAMVA Summary'!E$79:E$80)*(MONTH($E146)-1)/12)*$H146</f>
        <v>0</v>
      </c>
      <c r="K146" s="227">
        <f>(SUM('1.  LRAMVA Summary'!F$55:F$78)+SUM('1.  LRAMVA Summary'!F$79:F$80)*(MONTH($E146)-1)/12)*$H146</f>
        <v>0</v>
      </c>
      <c r="L146" s="227">
        <f>(SUM('1.  LRAMVA Summary'!G$55:G$78)+SUM('1.  LRAMVA Summary'!G$79:G$80)*(MONTH($E146)-1)/12)*$H146</f>
        <v>0</v>
      </c>
      <c r="M146" s="227">
        <f>(SUM('1.  LRAMVA Summary'!H$55:H$78)+SUM('1.  LRAMVA Summary'!H$79:H$80)*(MONTH($E146)-1)/12)*$H146</f>
        <v>0</v>
      </c>
      <c r="N146" s="227">
        <f>(SUM('1.  LRAMVA Summary'!I$55:I$78)+SUM('1.  LRAMVA Summary'!I$79:I$80)*(MONTH($E146)-1)/12)*$H146</f>
        <v>0</v>
      </c>
      <c r="O146" s="227">
        <f>(SUM('1.  LRAMVA Summary'!J$55:J$78)+SUM('1.  LRAMVA Summary'!J$79:J$80)*(MONTH($E146)-1)/12)*$H146</f>
        <v>0</v>
      </c>
      <c r="P146" s="227">
        <f>(SUM('1.  LRAMVA Summary'!K$55:K$78)+SUM('1.  LRAMVA Summary'!K$79:K$80)*(MONTH($E146)-1)/12)*$H146</f>
        <v>0</v>
      </c>
      <c r="Q146" s="227">
        <f>(SUM('1.  LRAMVA Summary'!L$55:L$78)+SUM('1.  LRAMVA Summary'!L$79:L$80)*(MONTH($E146)-1)/12)*$H146</f>
        <v>0</v>
      </c>
      <c r="R146" s="227">
        <f>(SUM('1.  LRAMVA Summary'!M$55:M$78)+SUM('1.  LRAMVA Summary'!M$79:M$80)*(MONTH($E146)-1)/12)*$H146</f>
        <v>0</v>
      </c>
      <c r="S146" s="227">
        <f>(SUM('1.  LRAMVA Summary'!N$55:N$78)+SUM('1.  LRAMVA Summary'!N$79:N$80)*(MONTH($E146)-1)/12)*$H146</f>
        <v>0</v>
      </c>
      <c r="T146" s="227">
        <f>(SUM('1.  LRAMVA Summary'!O$55:O$78)+SUM('1.  LRAMVA Summary'!O$79:O$80)*(MONTH($E146)-1)/12)*$H146</f>
        <v>0</v>
      </c>
      <c r="U146" s="227">
        <f>(SUM('1.  LRAMVA Summary'!P$55:P$78)+SUM('1.  LRAMVA Summary'!P$79:P$80)*(MONTH($E146)-1)/12)*$H146</f>
        <v>0</v>
      </c>
      <c r="V146" s="227">
        <f>(SUM('1.  LRAMVA Summary'!Q$55:Q$78)+SUM('1.  LRAMVA Summary'!Q$79:Q$80)*(MONTH($E146)-1)/12)*$H146</f>
        <v>0</v>
      </c>
      <c r="W146" s="228">
        <f t="shared" si="76"/>
        <v>0</v>
      </c>
    </row>
    <row r="147" spans="2:23" s="9" customFormat="1" ht="15" thickBot="1">
      <c r="B147" s="236"/>
      <c r="C147" s="8"/>
      <c r="E147" s="213" t="s">
        <v>465</v>
      </c>
      <c r="F147" s="213"/>
      <c r="G147" s="214"/>
      <c r="H147" s="215"/>
      <c r="I147" s="216">
        <f>SUM(I134:I146)</f>
        <v>0</v>
      </c>
      <c r="J147" s="216">
        <f>SUM(J134:J146)</f>
        <v>0</v>
      </c>
      <c r="K147" s="216">
        <f t="shared" ref="K147:O147" si="80">SUM(K134:K146)</f>
        <v>0</v>
      </c>
      <c r="L147" s="216">
        <f t="shared" si="80"/>
        <v>0</v>
      </c>
      <c r="M147" s="216">
        <f t="shared" si="80"/>
        <v>0</v>
      </c>
      <c r="N147" s="216">
        <f t="shared" si="80"/>
        <v>0</v>
      </c>
      <c r="O147" s="216">
        <f t="shared" si="80"/>
        <v>0</v>
      </c>
      <c r="P147" s="216">
        <f t="shared" ref="P147:V147" si="81">SUM(P134:P146)</f>
        <v>0</v>
      </c>
      <c r="Q147" s="216">
        <f t="shared" si="81"/>
        <v>0</v>
      </c>
      <c r="R147" s="216">
        <f t="shared" si="81"/>
        <v>0</v>
      </c>
      <c r="S147" s="216">
        <f t="shared" si="81"/>
        <v>0</v>
      </c>
      <c r="T147" s="216">
        <f t="shared" si="81"/>
        <v>0</v>
      </c>
      <c r="U147" s="216">
        <f t="shared" si="81"/>
        <v>0</v>
      </c>
      <c r="V147" s="216">
        <f t="shared" si="81"/>
        <v>0</v>
      </c>
      <c r="W147" s="216">
        <f>SUM(W134:W146)</f>
        <v>0</v>
      </c>
    </row>
    <row r="148" spans="2:23" s="9" customFormat="1" ht="15" thickTop="1">
      <c r="B148" s="66"/>
      <c r="E148" s="217" t="s">
        <v>67</v>
      </c>
      <c r="F148" s="217"/>
      <c r="G148" s="218"/>
      <c r="H148" s="219"/>
      <c r="I148" s="220"/>
      <c r="J148" s="220"/>
      <c r="K148" s="220"/>
      <c r="L148" s="220"/>
      <c r="M148" s="220"/>
      <c r="N148" s="220"/>
      <c r="O148" s="220"/>
      <c r="P148" s="220"/>
      <c r="Q148" s="220"/>
      <c r="R148" s="220"/>
      <c r="S148" s="220"/>
      <c r="T148" s="220"/>
      <c r="U148" s="220"/>
      <c r="V148" s="220"/>
      <c r="W148" s="221"/>
    </row>
    <row r="149" spans="2:23" s="9" customFormat="1">
      <c r="B149" s="66"/>
      <c r="E149" s="222" t="s">
        <v>431</v>
      </c>
      <c r="F149" s="222"/>
      <c r="G149" s="223"/>
      <c r="H149" s="224"/>
      <c r="I149" s="225">
        <f>I147+I148</f>
        <v>0</v>
      </c>
      <c r="J149" s="225">
        <f t="shared" ref="J149" si="82">J147+J148</f>
        <v>0</v>
      </c>
      <c r="K149" s="225">
        <f t="shared" ref="K149" si="83">K147+K148</f>
        <v>0</v>
      </c>
      <c r="L149" s="225">
        <f t="shared" ref="L149" si="84">L147+L148</f>
        <v>0</v>
      </c>
      <c r="M149" s="225">
        <f t="shared" ref="M149" si="85">M147+M148</f>
        <v>0</v>
      </c>
      <c r="N149" s="225">
        <f t="shared" ref="N149" si="86">N147+N148</f>
        <v>0</v>
      </c>
      <c r="O149" s="225">
        <f t="shared" ref="O149:V149" si="87">O147+O148</f>
        <v>0</v>
      </c>
      <c r="P149" s="225">
        <f t="shared" si="87"/>
        <v>0</v>
      </c>
      <c r="Q149" s="225">
        <f t="shared" si="87"/>
        <v>0</v>
      </c>
      <c r="R149" s="225">
        <f t="shared" si="87"/>
        <v>0</v>
      </c>
      <c r="S149" s="225">
        <f t="shared" si="87"/>
        <v>0</v>
      </c>
      <c r="T149" s="225">
        <f t="shared" si="87"/>
        <v>0</v>
      </c>
      <c r="U149" s="225">
        <f t="shared" si="87"/>
        <v>0</v>
      </c>
      <c r="V149" s="225">
        <f t="shared" si="87"/>
        <v>0</v>
      </c>
      <c r="W149" s="225">
        <f>W147+W148</f>
        <v>0</v>
      </c>
    </row>
    <row r="150" spans="2:23" s="9" customFormat="1">
      <c r="B150" s="66"/>
      <c r="E150" s="211">
        <v>43831</v>
      </c>
      <c r="F150" s="211" t="s">
        <v>187</v>
      </c>
      <c r="G150" s="212" t="s">
        <v>65</v>
      </c>
      <c r="H150" s="237">
        <f>$C$51/12</f>
        <v>1.8166666666666667E-3</v>
      </c>
      <c r="I150" s="227">
        <f>(SUM('1.  LRAMVA Summary'!D$55:D$81)+SUM('1.  LRAMVA Summary'!D$82:D$83)*(MONTH($E150)-1)/12)*$H150</f>
        <v>0</v>
      </c>
      <c r="J150" s="227">
        <f>(SUM('1.  LRAMVA Summary'!E$55:E$81)+SUM('1.  LRAMVA Summary'!E$82:E$83)*(MONTH($E150)-1)/12)*$H150</f>
        <v>0</v>
      </c>
      <c r="K150" s="227">
        <f>(SUM('1.  LRAMVA Summary'!F$55:F$81)+SUM('1.  LRAMVA Summary'!F$82:F$83)*(MONTH($E150)-1)/12)*$H150</f>
        <v>0</v>
      </c>
      <c r="L150" s="227">
        <f>(SUM('1.  LRAMVA Summary'!G$55:G$81)+SUM('1.  LRAMVA Summary'!G$82:G$83)*(MONTH($E150)-1)/12)*$H150</f>
        <v>0</v>
      </c>
      <c r="M150" s="227">
        <f>(SUM('1.  LRAMVA Summary'!H$55:H$81)+SUM('1.  LRAMVA Summary'!H$82:H$83)*(MONTH($E150)-1)/12)*$H150</f>
        <v>0</v>
      </c>
      <c r="N150" s="227">
        <f>(SUM('1.  LRAMVA Summary'!I$55:I$81)+SUM('1.  LRAMVA Summary'!I$82:I$83)*(MONTH($E150)-1)/12)*$H150</f>
        <v>0</v>
      </c>
      <c r="O150" s="227">
        <f>(SUM('1.  LRAMVA Summary'!J$55:J$81)+SUM('1.  LRAMVA Summary'!J$82:J$83)*(MONTH($E150)-1)/12)*$H150</f>
        <v>0</v>
      </c>
      <c r="P150" s="227">
        <f>(SUM('1.  LRAMVA Summary'!K$55:K$81)+SUM('1.  LRAMVA Summary'!K$82:K$83)*(MONTH($E150)-1)/12)*$H150</f>
        <v>0</v>
      </c>
      <c r="Q150" s="227">
        <f>(SUM('1.  LRAMVA Summary'!L$55:L$81)+SUM('1.  LRAMVA Summary'!L$82:L$83)*(MONTH($E150)-1)/12)*$H150</f>
        <v>0</v>
      </c>
      <c r="R150" s="227">
        <f>(SUM('1.  LRAMVA Summary'!M$55:M$81)+SUM('1.  LRAMVA Summary'!M$82:M$83)*(MONTH($E150)-1)/12)*$H150</f>
        <v>0</v>
      </c>
      <c r="S150" s="227">
        <f>(SUM('1.  LRAMVA Summary'!N$55:N$81)+SUM('1.  LRAMVA Summary'!N$82:N$83)*(MONTH($E150)-1)/12)*$H150</f>
        <v>0</v>
      </c>
      <c r="T150" s="227">
        <f>(SUM('1.  LRAMVA Summary'!O$55:O$81)+SUM('1.  LRAMVA Summary'!O$82:O$83)*(MONTH($E150)-1)/12)*$H150</f>
        <v>0</v>
      </c>
      <c r="U150" s="227">
        <f>(SUM('1.  LRAMVA Summary'!P$55:P$81)+SUM('1.  LRAMVA Summary'!P$82:P$83)*(MONTH($E150)-1)/12)*$H150</f>
        <v>0</v>
      </c>
      <c r="V150" s="227">
        <f>(SUM('1.  LRAMVA Summary'!Q$55:Q$81)+SUM('1.  LRAMVA Summary'!Q$82:Q$83)*(MONTH($E150)-1)/12)*$H150</f>
        <v>0</v>
      </c>
      <c r="W150" s="228">
        <f>SUM(I150:V150)</f>
        <v>0</v>
      </c>
    </row>
    <row r="151" spans="2:23" s="9" customFormat="1">
      <c r="B151" s="66"/>
      <c r="E151" s="211">
        <v>43862</v>
      </c>
      <c r="F151" s="211" t="s">
        <v>187</v>
      </c>
      <c r="G151" s="212" t="s">
        <v>65</v>
      </c>
      <c r="H151" s="237">
        <f t="shared" ref="H151:H152" si="88">$C$51/12</f>
        <v>1.8166666666666667E-3</v>
      </c>
      <c r="I151" s="227">
        <f>(SUM('1.  LRAMVA Summary'!D$55:D$81)+SUM('1.  LRAMVA Summary'!D$82:D$83)*(MONTH($E151)-1)/12)*$H151</f>
        <v>0</v>
      </c>
      <c r="J151" s="227">
        <f>(SUM('1.  LRAMVA Summary'!E$55:E$81)+SUM('1.  LRAMVA Summary'!E$82:E$83)*(MONTH($E151)-1)/12)*$H151</f>
        <v>22.261181520816585</v>
      </c>
      <c r="K151" s="227">
        <f>(SUM('1.  LRAMVA Summary'!F$55:F$81)+SUM('1.  LRAMVA Summary'!F$82:F$83)*(MONTH($E151)-1)/12)*$H151</f>
        <v>95.696700515464315</v>
      </c>
      <c r="L151" s="227">
        <f>(SUM('1.  LRAMVA Summary'!G$55:G$81)+SUM('1.  LRAMVA Summary'!G$82:G$83)*(MONTH($E151)-1)/12)*$H151</f>
        <v>4.2770202267063162</v>
      </c>
      <c r="M151" s="227">
        <f>(SUM('1.  LRAMVA Summary'!H$55:H$81)+SUM('1.  LRAMVA Summary'!H$82:H$83)*(MONTH($E151)-1)/12)*$H151</f>
        <v>-11.543609284421652</v>
      </c>
      <c r="N151" s="227">
        <f>(SUM('1.  LRAMVA Summary'!I$55:I$81)+SUM('1.  LRAMVA Summary'!I$82:I$83)*(MONTH($E151)-1)/12)*$H151</f>
        <v>-20.284880622222222</v>
      </c>
      <c r="O151" s="227">
        <f>(SUM('1.  LRAMVA Summary'!J$55:J$81)+SUM('1.  LRAMVA Summary'!J$82:J$83)*(MONTH($E151)-1)/12)*$H151</f>
        <v>0</v>
      </c>
      <c r="P151" s="227">
        <f>(SUM('1.  LRAMVA Summary'!K$55:K$81)+SUM('1.  LRAMVA Summary'!K$82:K$83)*(MONTH($E151)-1)/12)*$H151</f>
        <v>0</v>
      </c>
      <c r="Q151" s="227">
        <f>(SUM('1.  LRAMVA Summary'!L$55:L$81)+SUM('1.  LRAMVA Summary'!L$82:L$83)*(MONTH($E151)-1)/12)*$H151</f>
        <v>0</v>
      </c>
      <c r="R151" s="227">
        <f>(SUM('1.  LRAMVA Summary'!M$55:M$81)+SUM('1.  LRAMVA Summary'!M$82:M$83)*(MONTH($E151)-1)/12)*$H151</f>
        <v>0</v>
      </c>
      <c r="S151" s="227">
        <f>(SUM('1.  LRAMVA Summary'!N$55:N$81)+SUM('1.  LRAMVA Summary'!N$82:N$83)*(MONTH($E151)-1)/12)*$H151</f>
        <v>0</v>
      </c>
      <c r="T151" s="227">
        <f>(SUM('1.  LRAMVA Summary'!O$55:O$81)+SUM('1.  LRAMVA Summary'!O$82:O$83)*(MONTH($E151)-1)/12)*$H151</f>
        <v>0</v>
      </c>
      <c r="U151" s="227">
        <f>(SUM('1.  LRAMVA Summary'!P$55:P$81)+SUM('1.  LRAMVA Summary'!P$82:P$83)*(MONTH($E151)-1)/12)*$H151</f>
        <v>0</v>
      </c>
      <c r="V151" s="227">
        <f>(SUM('1.  LRAMVA Summary'!Q$55:Q$81)+SUM('1.  LRAMVA Summary'!Q$82:Q$83)*(MONTH($E151)-1)/12)*$H151</f>
        <v>0</v>
      </c>
      <c r="W151" s="228">
        <f t="shared" ref="W151:W160" si="89">SUM(I151:V151)</f>
        <v>90.406412356343338</v>
      </c>
    </row>
    <row r="152" spans="2:23" s="9" customFormat="1">
      <c r="B152" s="66"/>
      <c r="E152" s="211">
        <v>43891</v>
      </c>
      <c r="F152" s="211" t="s">
        <v>187</v>
      </c>
      <c r="G152" s="212" t="s">
        <v>65</v>
      </c>
      <c r="H152" s="237">
        <f t="shared" si="88"/>
        <v>1.8166666666666667E-3</v>
      </c>
      <c r="I152" s="227">
        <f>(SUM('1.  LRAMVA Summary'!D$55:D$81)+SUM('1.  LRAMVA Summary'!D$82:D$83)*(MONTH($E152)-1)/12)*$H152</f>
        <v>0</v>
      </c>
      <c r="J152" s="227">
        <f>(SUM('1.  LRAMVA Summary'!E$55:E$81)+SUM('1.  LRAMVA Summary'!E$82:E$83)*(MONTH($E152)-1)/12)*$H152</f>
        <v>44.52236304163317</v>
      </c>
      <c r="K152" s="227">
        <f>(SUM('1.  LRAMVA Summary'!F$55:F$81)+SUM('1.  LRAMVA Summary'!F$82:F$83)*(MONTH($E152)-1)/12)*$H152</f>
        <v>191.39340103092863</v>
      </c>
      <c r="L152" s="227">
        <f>(SUM('1.  LRAMVA Summary'!G$55:G$81)+SUM('1.  LRAMVA Summary'!G$82:G$83)*(MONTH($E152)-1)/12)*$H152</f>
        <v>8.5540404534126324</v>
      </c>
      <c r="M152" s="227">
        <f>(SUM('1.  LRAMVA Summary'!H$55:H$81)+SUM('1.  LRAMVA Summary'!H$82:H$83)*(MONTH($E152)-1)/12)*$H152</f>
        <v>-23.087218568843305</v>
      </c>
      <c r="N152" s="227">
        <f>(SUM('1.  LRAMVA Summary'!I$55:I$81)+SUM('1.  LRAMVA Summary'!I$82:I$83)*(MONTH($E152)-1)/12)*$H152</f>
        <v>-40.569761244444443</v>
      </c>
      <c r="O152" s="227">
        <f>(SUM('1.  LRAMVA Summary'!J$55:J$81)+SUM('1.  LRAMVA Summary'!J$82:J$83)*(MONTH($E152)-1)/12)*$H152</f>
        <v>0</v>
      </c>
      <c r="P152" s="227">
        <f>(SUM('1.  LRAMVA Summary'!K$55:K$81)+SUM('1.  LRAMVA Summary'!K$82:K$83)*(MONTH($E152)-1)/12)*$H152</f>
        <v>0</v>
      </c>
      <c r="Q152" s="227">
        <f>(SUM('1.  LRAMVA Summary'!L$55:L$81)+SUM('1.  LRAMVA Summary'!L$82:L$83)*(MONTH($E152)-1)/12)*$H152</f>
        <v>0</v>
      </c>
      <c r="R152" s="227">
        <f>(SUM('1.  LRAMVA Summary'!M$55:M$81)+SUM('1.  LRAMVA Summary'!M$82:M$83)*(MONTH($E152)-1)/12)*$H152</f>
        <v>0</v>
      </c>
      <c r="S152" s="227">
        <f>(SUM('1.  LRAMVA Summary'!N$55:N$81)+SUM('1.  LRAMVA Summary'!N$82:N$83)*(MONTH($E152)-1)/12)*$H152</f>
        <v>0</v>
      </c>
      <c r="T152" s="227">
        <f>(SUM('1.  LRAMVA Summary'!O$55:O$81)+SUM('1.  LRAMVA Summary'!O$82:O$83)*(MONTH($E152)-1)/12)*$H152</f>
        <v>0</v>
      </c>
      <c r="U152" s="227">
        <f>(SUM('1.  LRAMVA Summary'!P$55:P$81)+SUM('1.  LRAMVA Summary'!P$82:P$83)*(MONTH($E152)-1)/12)*$H152</f>
        <v>0</v>
      </c>
      <c r="V152" s="227">
        <f>(SUM('1.  LRAMVA Summary'!Q$55:Q$81)+SUM('1.  LRAMVA Summary'!Q$82:Q$83)*(MONTH($E152)-1)/12)*$H152</f>
        <v>0</v>
      </c>
      <c r="W152" s="228">
        <f t="shared" si="89"/>
        <v>180.81282471268668</v>
      </c>
    </row>
    <row r="153" spans="2:23" s="9" customFormat="1">
      <c r="B153" s="66"/>
      <c r="E153" s="211">
        <v>43922</v>
      </c>
      <c r="F153" s="211" t="s">
        <v>187</v>
      </c>
      <c r="G153" s="212" t="s">
        <v>66</v>
      </c>
      <c r="H153" s="237">
        <f>$C$52/12</f>
        <v>1.8166666666666667E-3</v>
      </c>
      <c r="I153" s="227">
        <f>(SUM('1.  LRAMVA Summary'!D$55:D$81)+SUM('1.  LRAMVA Summary'!D$82:D$83)*(MONTH($E153)-1)/12)*$H153</f>
        <v>0</v>
      </c>
      <c r="J153" s="227">
        <f>(SUM('1.  LRAMVA Summary'!E$55:E$81)+SUM('1.  LRAMVA Summary'!E$82:E$83)*(MONTH($E153)-1)/12)*$H153</f>
        <v>66.783544562449748</v>
      </c>
      <c r="K153" s="227">
        <f>(SUM('1.  LRAMVA Summary'!F$55:F$81)+SUM('1.  LRAMVA Summary'!F$82:F$83)*(MONTH($E153)-1)/12)*$H153</f>
        <v>287.09010154639293</v>
      </c>
      <c r="L153" s="227">
        <f>(SUM('1.  LRAMVA Summary'!G$55:G$81)+SUM('1.  LRAMVA Summary'!G$82:G$83)*(MONTH($E153)-1)/12)*$H153</f>
        <v>12.831060680118949</v>
      </c>
      <c r="M153" s="227">
        <f>(SUM('1.  LRAMVA Summary'!H$55:H$81)+SUM('1.  LRAMVA Summary'!H$82:H$83)*(MONTH($E153)-1)/12)*$H153</f>
        <v>-34.630827853264954</v>
      </c>
      <c r="N153" s="227">
        <f>(SUM('1.  LRAMVA Summary'!I$55:I$81)+SUM('1.  LRAMVA Summary'!I$82:I$83)*(MONTH($E153)-1)/12)*$H153</f>
        <v>-60.854641866666668</v>
      </c>
      <c r="O153" s="227">
        <f>(SUM('1.  LRAMVA Summary'!J$55:J$81)+SUM('1.  LRAMVA Summary'!J$82:J$83)*(MONTH($E153)-1)/12)*$H153</f>
        <v>0</v>
      </c>
      <c r="P153" s="227">
        <f>(SUM('1.  LRAMVA Summary'!K$55:K$81)+SUM('1.  LRAMVA Summary'!K$82:K$83)*(MONTH($E153)-1)/12)*$H153</f>
        <v>0</v>
      </c>
      <c r="Q153" s="227">
        <f>(SUM('1.  LRAMVA Summary'!L$55:L$81)+SUM('1.  LRAMVA Summary'!L$82:L$83)*(MONTH($E153)-1)/12)*$H153</f>
        <v>0</v>
      </c>
      <c r="R153" s="227">
        <f>(SUM('1.  LRAMVA Summary'!M$55:M$81)+SUM('1.  LRAMVA Summary'!M$82:M$83)*(MONTH($E153)-1)/12)*$H153</f>
        <v>0</v>
      </c>
      <c r="S153" s="227">
        <f>(SUM('1.  LRAMVA Summary'!N$55:N$81)+SUM('1.  LRAMVA Summary'!N$82:N$83)*(MONTH($E153)-1)/12)*$H153</f>
        <v>0</v>
      </c>
      <c r="T153" s="227">
        <f>(SUM('1.  LRAMVA Summary'!O$55:O$81)+SUM('1.  LRAMVA Summary'!O$82:O$83)*(MONTH($E153)-1)/12)*$H153</f>
        <v>0</v>
      </c>
      <c r="U153" s="227">
        <f>(SUM('1.  LRAMVA Summary'!P$55:P$81)+SUM('1.  LRAMVA Summary'!P$82:P$83)*(MONTH($E153)-1)/12)*$H153</f>
        <v>0</v>
      </c>
      <c r="V153" s="227">
        <f>(SUM('1.  LRAMVA Summary'!Q$55:Q$81)+SUM('1.  LRAMVA Summary'!Q$82:Q$83)*(MONTH($E153)-1)/12)*$H153</f>
        <v>0</v>
      </c>
      <c r="W153" s="228">
        <f t="shared" si="89"/>
        <v>271.21923706902993</v>
      </c>
    </row>
    <row r="154" spans="2:23" s="9" customFormat="1">
      <c r="B154" s="66"/>
      <c r="E154" s="211">
        <v>43952</v>
      </c>
      <c r="F154" s="211" t="s">
        <v>187</v>
      </c>
      <c r="G154" s="212" t="s">
        <v>66</v>
      </c>
      <c r="H154" s="237">
        <f>$C$52/12</f>
        <v>1.8166666666666667E-3</v>
      </c>
      <c r="I154" s="227">
        <f>(SUM('1.  LRAMVA Summary'!D$55:D$81)+SUM('1.  LRAMVA Summary'!D$82:D$83)*(MONTH($E154)-1)/12)*$H154</f>
        <v>0</v>
      </c>
      <c r="J154" s="227">
        <f>(SUM('1.  LRAMVA Summary'!E$55:E$81)+SUM('1.  LRAMVA Summary'!E$82:E$83)*(MONTH($E154)-1)/12)*$H154</f>
        <v>89.04472608326634</v>
      </c>
      <c r="K154" s="227">
        <f>(SUM('1.  LRAMVA Summary'!F$55:F$81)+SUM('1.  LRAMVA Summary'!F$82:F$83)*(MONTH($E154)-1)/12)*$H154</f>
        <v>382.78680206185726</v>
      </c>
      <c r="L154" s="227">
        <f>(SUM('1.  LRAMVA Summary'!G$55:G$81)+SUM('1.  LRAMVA Summary'!G$82:G$83)*(MONTH($E154)-1)/12)*$H154</f>
        <v>17.108080906825265</v>
      </c>
      <c r="M154" s="227">
        <f>(SUM('1.  LRAMVA Summary'!H$55:H$81)+SUM('1.  LRAMVA Summary'!H$82:H$83)*(MONTH($E154)-1)/12)*$H154</f>
        <v>-46.17443713768661</v>
      </c>
      <c r="N154" s="227">
        <f>(SUM('1.  LRAMVA Summary'!I$55:I$81)+SUM('1.  LRAMVA Summary'!I$82:I$83)*(MONTH($E154)-1)/12)*$H154</f>
        <v>-81.139522488888886</v>
      </c>
      <c r="O154" s="227">
        <f>(SUM('1.  LRAMVA Summary'!J$55:J$81)+SUM('1.  LRAMVA Summary'!J$82:J$83)*(MONTH($E154)-1)/12)*$H154</f>
        <v>0</v>
      </c>
      <c r="P154" s="227">
        <f>(SUM('1.  LRAMVA Summary'!K$55:K$81)+SUM('1.  LRAMVA Summary'!K$82:K$83)*(MONTH($E154)-1)/12)*$H154</f>
        <v>0</v>
      </c>
      <c r="Q154" s="227">
        <f>(SUM('1.  LRAMVA Summary'!L$55:L$81)+SUM('1.  LRAMVA Summary'!L$82:L$83)*(MONTH($E154)-1)/12)*$H154</f>
        <v>0</v>
      </c>
      <c r="R154" s="227">
        <f>(SUM('1.  LRAMVA Summary'!M$55:M$81)+SUM('1.  LRAMVA Summary'!M$82:M$83)*(MONTH($E154)-1)/12)*$H154</f>
        <v>0</v>
      </c>
      <c r="S154" s="227">
        <f>(SUM('1.  LRAMVA Summary'!N$55:N$81)+SUM('1.  LRAMVA Summary'!N$82:N$83)*(MONTH($E154)-1)/12)*$H154</f>
        <v>0</v>
      </c>
      <c r="T154" s="227">
        <f>(SUM('1.  LRAMVA Summary'!O$55:O$81)+SUM('1.  LRAMVA Summary'!O$82:O$83)*(MONTH($E154)-1)/12)*$H154</f>
        <v>0</v>
      </c>
      <c r="U154" s="227">
        <f>(SUM('1.  LRAMVA Summary'!P$55:P$81)+SUM('1.  LRAMVA Summary'!P$82:P$83)*(MONTH($E154)-1)/12)*$H154</f>
        <v>0</v>
      </c>
      <c r="V154" s="227">
        <f>(SUM('1.  LRAMVA Summary'!Q$55:Q$81)+SUM('1.  LRAMVA Summary'!Q$82:Q$83)*(MONTH($E154)-1)/12)*$H154</f>
        <v>0</v>
      </c>
      <c r="W154" s="228">
        <f t="shared" si="89"/>
        <v>361.62564942537335</v>
      </c>
    </row>
    <row r="155" spans="2:23" s="9" customFormat="1">
      <c r="B155" s="66"/>
      <c r="E155" s="211">
        <v>43983</v>
      </c>
      <c r="F155" s="211" t="s">
        <v>187</v>
      </c>
      <c r="G155" s="212" t="s">
        <v>66</v>
      </c>
      <c r="H155" s="237">
        <f>$C$52/12</f>
        <v>1.8166666666666667E-3</v>
      </c>
      <c r="I155" s="227">
        <f>(SUM('1.  LRAMVA Summary'!D$55:D$81)+SUM('1.  LRAMVA Summary'!D$82:D$83)*(MONTH($E155)-1)/12)*$H155</f>
        <v>0</v>
      </c>
      <c r="J155" s="227">
        <f>(SUM('1.  LRAMVA Summary'!E$55:E$81)+SUM('1.  LRAMVA Summary'!E$82:E$83)*(MONTH($E155)-1)/12)*$H155</f>
        <v>111.30590760408292</v>
      </c>
      <c r="K155" s="227">
        <f>(SUM('1.  LRAMVA Summary'!F$55:F$81)+SUM('1.  LRAMVA Summary'!F$82:F$83)*(MONTH($E155)-1)/12)*$H155</f>
        <v>478.48350257732159</v>
      </c>
      <c r="L155" s="227">
        <f>(SUM('1.  LRAMVA Summary'!G$55:G$81)+SUM('1.  LRAMVA Summary'!G$82:G$83)*(MONTH($E155)-1)/12)*$H155</f>
        <v>21.385101133531581</v>
      </c>
      <c r="M155" s="227">
        <f>(SUM('1.  LRAMVA Summary'!H$55:H$81)+SUM('1.  LRAMVA Summary'!H$82:H$83)*(MONTH($E155)-1)/12)*$H155</f>
        <v>-57.718046422108259</v>
      </c>
      <c r="N155" s="227">
        <f>(SUM('1.  LRAMVA Summary'!I$55:I$81)+SUM('1.  LRAMVA Summary'!I$82:I$83)*(MONTH($E155)-1)/12)*$H155</f>
        <v>-101.4244031111111</v>
      </c>
      <c r="O155" s="227">
        <f>(SUM('1.  LRAMVA Summary'!J$55:J$81)+SUM('1.  LRAMVA Summary'!J$82:J$83)*(MONTH($E155)-1)/12)*$H155</f>
        <v>0</v>
      </c>
      <c r="P155" s="227">
        <f>(SUM('1.  LRAMVA Summary'!K$55:K$81)+SUM('1.  LRAMVA Summary'!K$82:K$83)*(MONTH($E155)-1)/12)*$H155</f>
        <v>0</v>
      </c>
      <c r="Q155" s="227">
        <f>(SUM('1.  LRAMVA Summary'!L$55:L$81)+SUM('1.  LRAMVA Summary'!L$82:L$83)*(MONTH($E155)-1)/12)*$H155</f>
        <v>0</v>
      </c>
      <c r="R155" s="227">
        <f>(SUM('1.  LRAMVA Summary'!M$55:M$81)+SUM('1.  LRAMVA Summary'!M$82:M$83)*(MONTH($E155)-1)/12)*$H155</f>
        <v>0</v>
      </c>
      <c r="S155" s="227">
        <f>(SUM('1.  LRAMVA Summary'!N$55:N$81)+SUM('1.  LRAMVA Summary'!N$82:N$83)*(MONTH($E155)-1)/12)*$H155</f>
        <v>0</v>
      </c>
      <c r="T155" s="227">
        <f>(SUM('1.  LRAMVA Summary'!O$55:O$81)+SUM('1.  LRAMVA Summary'!O$82:O$83)*(MONTH($E155)-1)/12)*$H155</f>
        <v>0</v>
      </c>
      <c r="U155" s="227">
        <f>(SUM('1.  LRAMVA Summary'!P$55:P$81)+SUM('1.  LRAMVA Summary'!P$82:P$83)*(MONTH($E155)-1)/12)*$H155</f>
        <v>0</v>
      </c>
      <c r="V155" s="227">
        <f>(SUM('1.  LRAMVA Summary'!Q$55:Q$81)+SUM('1.  LRAMVA Summary'!Q$82:Q$83)*(MONTH($E155)-1)/12)*$H155</f>
        <v>0</v>
      </c>
      <c r="W155" s="228">
        <f t="shared" si="89"/>
        <v>452.03206178171672</v>
      </c>
    </row>
    <row r="156" spans="2:23" s="9" customFormat="1">
      <c r="B156" s="66"/>
      <c r="E156" s="211">
        <v>44013</v>
      </c>
      <c r="F156" s="211" t="s">
        <v>187</v>
      </c>
      <c r="G156" s="212" t="s">
        <v>68</v>
      </c>
      <c r="H156" s="237">
        <f>$C$53/12</f>
        <v>4.75E-4</v>
      </c>
      <c r="I156" s="227">
        <f>(SUM('1.  LRAMVA Summary'!D$55:D$81)+SUM('1.  LRAMVA Summary'!D$82:D$83)*(MONTH($E156)-1)/12)*$H156</f>
        <v>0</v>
      </c>
      <c r="J156" s="227">
        <f>(SUM('1.  LRAMVA Summary'!E$55:E$81)+SUM('1.  LRAMVA Summary'!E$82:E$83)*(MONTH($E156)-1)/12)*$H156</f>
        <v>34.923504954675558</v>
      </c>
      <c r="K156" s="227">
        <f>(SUM('1.  LRAMVA Summary'!F$55:F$81)+SUM('1.  LRAMVA Summary'!F$82:F$83)*(MONTH($E156)-1)/12)*$H156</f>
        <v>150.1296861297651</v>
      </c>
      <c r="L156" s="227">
        <f>(SUM('1.  LRAMVA Summary'!G$55:G$81)+SUM('1.  LRAMVA Summary'!G$82:G$83)*(MONTH($E156)-1)/12)*$H156</f>
        <v>6.7098207226310098</v>
      </c>
      <c r="M156" s="227">
        <f>(SUM('1.  LRAMVA Summary'!H$55:H$81)+SUM('1.  LRAMVA Summary'!H$82:H$83)*(MONTH($E156)-1)/12)*$H156</f>
        <v>-18.109698969138552</v>
      </c>
      <c r="N156" s="227">
        <f>(SUM('1.  LRAMVA Summary'!I$55:I$81)+SUM('1.  LRAMVA Summary'!I$82:I$83)*(MONTH($E156)-1)/12)*$H156</f>
        <v>-31.8230696</v>
      </c>
      <c r="O156" s="227">
        <f>(SUM('1.  LRAMVA Summary'!J$55:J$81)+SUM('1.  LRAMVA Summary'!J$82:J$83)*(MONTH($E156)-1)/12)*$H156</f>
        <v>0</v>
      </c>
      <c r="P156" s="227">
        <f>(SUM('1.  LRAMVA Summary'!K$55:K$81)+SUM('1.  LRAMVA Summary'!K$82:K$83)*(MONTH($E156)-1)/12)*$H156</f>
        <v>0</v>
      </c>
      <c r="Q156" s="227">
        <f>(SUM('1.  LRAMVA Summary'!L$55:L$81)+SUM('1.  LRAMVA Summary'!L$82:L$83)*(MONTH($E156)-1)/12)*$H156</f>
        <v>0</v>
      </c>
      <c r="R156" s="227">
        <f>(SUM('1.  LRAMVA Summary'!M$55:M$81)+SUM('1.  LRAMVA Summary'!M$82:M$83)*(MONTH($E156)-1)/12)*$H156</f>
        <v>0</v>
      </c>
      <c r="S156" s="227">
        <f>(SUM('1.  LRAMVA Summary'!N$55:N$81)+SUM('1.  LRAMVA Summary'!N$82:N$83)*(MONTH($E156)-1)/12)*$H156</f>
        <v>0</v>
      </c>
      <c r="T156" s="227">
        <f>(SUM('1.  LRAMVA Summary'!O$55:O$81)+SUM('1.  LRAMVA Summary'!O$82:O$83)*(MONTH($E156)-1)/12)*$H156</f>
        <v>0</v>
      </c>
      <c r="U156" s="227">
        <f>(SUM('1.  LRAMVA Summary'!P$55:P$81)+SUM('1.  LRAMVA Summary'!P$82:P$83)*(MONTH($E156)-1)/12)*$H156</f>
        <v>0</v>
      </c>
      <c r="V156" s="227">
        <f>(SUM('1.  LRAMVA Summary'!Q$55:Q$81)+SUM('1.  LRAMVA Summary'!Q$82:Q$83)*(MONTH($E156)-1)/12)*$H156</f>
        <v>0</v>
      </c>
      <c r="W156" s="228">
        <f t="shared" si="89"/>
        <v>141.83024323793313</v>
      </c>
    </row>
    <row r="157" spans="2:23" s="9" customFormat="1">
      <c r="B157" s="66"/>
      <c r="E157" s="211">
        <v>44044</v>
      </c>
      <c r="F157" s="211" t="s">
        <v>187</v>
      </c>
      <c r="G157" s="212" t="s">
        <v>68</v>
      </c>
      <c r="H157" s="237">
        <f t="shared" ref="H157:H158" si="90">$C$53/12</f>
        <v>4.75E-4</v>
      </c>
      <c r="I157" s="227">
        <f>(SUM('1.  LRAMVA Summary'!D$55:D$81)+SUM('1.  LRAMVA Summary'!D$82:D$83)*(MONTH($E157)-1)/12)*$H157</f>
        <v>0</v>
      </c>
      <c r="J157" s="227">
        <f>(SUM('1.  LRAMVA Summary'!E$55:E$81)+SUM('1.  LRAMVA Summary'!E$82:E$83)*(MONTH($E157)-1)/12)*$H157</f>
        <v>40.744089113788149</v>
      </c>
      <c r="K157" s="227">
        <f>(SUM('1.  LRAMVA Summary'!F$55:F$81)+SUM('1.  LRAMVA Summary'!F$82:F$83)*(MONTH($E157)-1)/12)*$H157</f>
        <v>175.15130048472597</v>
      </c>
      <c r="L157" s="227">
        <f>(SUM('1.  LRAMVA Summary'!G$55:G$81)+SUM('1.  LRAMVA Summary'!G$82:G$83)*(MONTH($E157)-1)/12)*$H157</f>
        <v>7.8281241764028442</v>
      </c>
      <c r="M157" s="227">
        <f>(SUM('1.  LRAMVA Summary'!H$55:H$81)+SUM('1.  LRAMVA Summary'!H$82:H$83)*(MONTH($E157)-1)/12)*$H157</f>
        <v>-21.127982130661643</v>
      </c>
      <c r="N157" s="227">
        <f>(SUM('1.  LRAMVA Summary'!I$55:I$81)+SUM('1.  LRAMVA Summary'!I$82:I$83)*(MONTH($E157)-1)/12)*$H157</f>
        <v>-37.126914533333334</v>
      </c>
      <c r="O157" s="227">
        <f>(SUM('1.  LRAMVA Summary'!J$55:J$81)+SUM('1.  LRAMVA Summary'!J$82:J$83)*(MONTH($E157)-1)/12)*$H157</f>
        <v>0</v>
      </c>
      <c r="P157" s="227">
        <f>(SUM('1.  LRAMVA Summary'!K$55:K$81)+SUM('1.  LRAMVA Summary'!K$82:K$83)*(MONTH($E157)-1)/12)*$H157</f>
        <v>0</v>
      </c>
      <c r="Q157" s="227">
        <f>(SUM('1.  LRAMVA Summary'!L$55:L$81)+SUM('1.  LRAMVA Summary'!L$82:L$83)*(MONTH($E157)-1)/12)*$H157</f>
        <v>0</v>
      </c>
      <c r="R157" s="227">
        <f>(SUM('1.  LRAMVA Summary'!M$55:M$81)+SUM('1.  LRAMVA Summary'!M$82:M$83)*(MONTH($E157)-1)/12)*$H157</f>
        <v>0</v>
      </c>
      <c r="S157" s="227">
        <f>(SUM('1.  LRAMVA Summary'!N$55:N$81)+SUM('1.  LRAMVA Summary'!N$82:N$83)*(MONTH($E157)-1)/12)*$H157</f>
        <v>0</v>
      </c>
      <c r="T157" s="227">
        <f>(SUM('1.  LRAMVA Summary'!O$55:O$81)+SUM('1.  LRAMVA Summary'!O$82:O$83)*(MONTH($E157)-1)/12)*$H157</f>
        <v>0</v>
      </c>
      <c r="U157" s="227">
        <f>(SUM('1.  LRAMVA Summary'!P$55:P$81)+SUM('1.  LRAMVA Summary'!P$82:P$83)*(MONTH($E157)-1)/12)*$H157</f>
        <v>0</v>
      </c>
      <c r="V157" s="227">
        <f>(SUM('1.  LRAMVA Summary'!Q$55:Q$81)+SUM('1.  LRAMVA Summary'!Q$82:Q$83)*(MONTH($E157)-1)/12)*$H157</f>
        <v>0</v>
      </c>
      <c r="W157" s="228">
        <f t="shared" si="89"/>
        <v>165.46861711092197</v>
      </c>
    </row>
    <row r="158" spans="2:23" s="9" customFormat="1">
      <c r="B158" s="66"/>
      <c r="E158" s="211">
        <v>44075</v>
      </c>
      <c r="F158" s="211" t="s">
        <v>187</v>
      </c>
      <c r="G158" s="212" t="s">
        <v>68</v>
      </c>
      <c r="H158" s="237">
        <f t="shared" si="90"/>
        <v>4.75E-4</v>
      </c>
      <c r="I158" s="227">
        <f>(SUM('1.  LRAMVA Summary'!D$55:D$81)+SUM('1.  LRAMVA Summary'!D$82:D$83)*(MONTH($E158)-1)/12)*$H158</f>
        <v>0</v>
      </c>
      <c r="J158" s="227">
        <f>(SUM('1.  LRAMVA Summary'!E$55:E$81)+SUM('1.  LRAMVA Summary'!E$82:E$83)*(MONTH($E158)-1)/12)*$H158</f>
        <v>46.564673272900741</v>
      </c>
      <c r="K158" s="227">
        <f>(SUM('1.  LRAMVA Summary'!F$55:F$81)+SUM('1.  LRAMVA Summary'!F$82:F$83)*(MONTH($E158)-1)/12)*$H158</f>
        <v>200.1729148396868</v>
      </c>
      <c r="L158" s="227">
        <f>(SUM('1.  LRAMVA Summary'!G$55:G$81)+SUM('1.  LRAMVA Summary'!G$82:G$83)*(MONTH($E158)-1)/12)*$H158</f>
        <v>8.9464276301746803</v>
      </c>
      <c r="M158" s="227">
        <f>(SUM('1.  LRAMVA Summary'!H$55:H$81)+SUM('1.  LRAMVA Summary'!H$82:H$83)*(MONTH($E158)-1)/12)*$H158</f>
        <v>-24.14626529218474</v>
      </c>
      <c r="N158" s="227">
        <f>(SUM('1.  LRAMVA Summary'!I$55:I$81)+SUM('1.  LRAMVA Summary'!I$82:I$83)*(MONTH($E158)-1)/12)*$H158</f>
        <v>-42.430759466666665</v>
      </c>
      <c r="O158" s="227">
        <f>(SUM('1.  LRAMVA Summary'!J$55:J$81)+SUM('1.  LRAMVA Summary'!J$82:J$83)*(MONTH($E158)-1)/12)*$H158</f>
        <v>0</v>
      </c>
      <c r="P158" s="227">
        <f>(SUM('1.  LRAMVA Summary'!K$55:K$81)+SUM('1.  LRAMVA Summary'!K$82:K$83)*(MONTH($E158)-1)/12)*$H158</f>
        <v>0</v>
      </c>
      <c r="Q158" s="227">
        <f>(SUM('1.  LRAMVA Summary'!L$55:L$81)+SUM('1.  LRAMVA Summary'!L$82:L$83)*(MONTH($E158)-1)/12)*$H158</f>
        <v>0</v>
      </c>
      <c r="R158" s="227">
        <f>(SUM('1.  LRAMVA Summary'!M$55:M$81)+SUM('1.  LRAMVA Summary'!M$82:M$83)*(MONTH($E158)-1)/12)*$H158</f>
        <v>0</v>
      </c>
      <c r="S158" s="227">
        <f>(SUM('1.  LRAMVA Summary'!N$55:N$81)+SUM('1.  LRAMVA Summary'!N$82:N$83)*(MONTH($E158)-1)/12)*$H158</f>
        <v>0</v>
      </c>
      <c r="T158" s="227">
        <f>(SUM('1.  LRAMVA Summary'!O$55:O$81)+SUM('1.  LRAMVA Summary'!O$82:O$83)*(MONTH($E158)-1)/12)*$H158</f>
        <v>0</v>
      </c>
      <c r="U158" s="227">
        <f>(SUM('1.  LRAMVA Summary'!P$55:P$81)+SUM('1.  LRAMVA Summary'!P$82:P$83)*(MONTH($E158)-1)/12)*$H158</f>
        <v>0</v>
      </c>
      <c r="V158" s="227">
        <f>(SUM('1.  LRAMVA Summary'!Q$55:Q$81)+SUM('1.  LRAMVA Summary'!Q$82:Q$83)*(MONTH($E158)-1)/12)*$H158</f>
        <v>0</v>
      </c>
      <c r="W158" s="228">
        <f t="shared" si="89"/>
        <v>189.10699098391078</v>
      </c>
    </row>
    <row r="159" spans="2:23" s="9" customFormat="1">
      <c r="B159" s="66"/>
      <c r="E159" s="211">
        <v>44105</v>
      </c>
      <c r="F159" s="211" t="s">
        <v>187</v>
      </c>
      <c r="G159" s="212" t="s">
        <v>69</v>
      </c>
      <c r="H159" s="237">
        <f>$C$54/12</f>
        <v>4.75E-4</v>
      </c>
      <c r="I159" s="227">
        <f>(SUM('1.  LRAMVA Summary'!D$55:D$81)+SUM('1.  LRAMVA Summary'!D$82:D$83)*(MONTH($E159)-1)/12)*$H159</f>
        <v>0</v>
      </c>
      <c r="J159" s="227">
        <f>(SUM('1.  LRAMVA Summary'!E$55:E$81)+SUM('1.  LRAMVA Summary'!E$82:E$83)*(MONTH($E159)-1)/12)*$H159</f>
        <v>52.38525743201334</v>
      </c>
      <c r="K159" s="227">
        <f>(SUM('1.  LRAMVA Summary'!F$55:F$81)+SUM('1.  LRAMVA Summary'!F$82:F$83)*(MONTH($E159)-1)/12)*$H159</f>
        <v>225.19452919464766</v>
      </c>
      <c r="L159" s="227">
        <f>(SUM('1.  LRAMVA Summary'!G$55:G$81)+SUM('1.  LRAMVA Summary'!G$82:G$83)*(MONTH($E159)-1)/12)*$H159</f>
        <v>10.064731083946514</v>
      </c>
      <c r="M159" s="227">
        <f>(SUM('1.  LRAMVA Summary'!H$55:H$81)+SUM('1.  LRAMVA Summary'!H$82:H$83)*(MONTH($E159)-1)/12)*$H159</f>
        <v>-27.164548453707834</v>
      </c>
      <c r="N159" s="227">
        <f>(SUM('1.  LRAMVA Summary'!I$55:I$81)+SUM('1.  LRAMVA Summary'!I$82:I$83)*(MONTH($E159)-1)/12)*$H159</f>
        <v>-47.734604399999995</v>
      </c>
      <c r="O159" s="227">
        <f>(SUM('1.  LRAMVA Summary'!J$55:J$81)+SUM('1.  LRAMVA Summary'!J$82:J$83)*(MONTH($E159)-1)/12)*$H159</f>
        <v>0</v>
      </c>
      <c r="P159" s="227">
        <f>(SUM('1.  LRAMVA Summary'!K$55:K$81)+SUM('1.  LRAMVA Summary'!K$82:K$83)*(MONTH($E159)-1)/12)*$H159</f>
        <v>0</v>
      </c>
      <c r="Q159" s="227">
        <f>(SUM('1.  LRAMVA Summary'!L$55:L$81)+SUM('1.  LRAMVA Summary'!L$82:L$83)*(MONTH($E159)-1)/12)*$H159</f>
        <v>0</v>
      </c>
      <c r="R159" s="227">
        <f>(SUM('1.  LRAMVA Summary'!M$55:M$81)+SUM('1.  LRAMVA Summary'!M$82:M$83)*(MONTH($E159)-1)/12)*$H159</f>
        <v>0</v>
      </c>
      <c r="S159" s="227">
        <f>(SUM('1.  LRAMVA Summary'!N$55:N$81)+SUM('1.  LRAMVA Summary'!N$82:N$83)*(MONTH($E159)-1)/12)*$H159</f>
        <v>0</v>
      </c>
      <c r="T159" s="227">
        <f>(SUM('1.  LRAMVA Summary'!O$55:O$81)+SUM('1.  LRAMVA Summary'!O$82:O$83)*(MONTH($E159)-1)/12)*$H159</f>
        <v>0</v>
      </c>
      <c r="U159" s="227">
        <f>(SUM('1.  LRAMVA Summary'!P$55:P$81)+SUM('1.  LRAMVA Summary'!P$82:P$83)*(MONTH($E159)-1)/12)*$H159</f>
        <v>0</v>
      </c>
      <c r="V159" s="227">
        <f>(SUM('1.  LRAMVA Summary'!Q$55:Q$81)+SUM('1.  LRAMVA Summary'!Q$82:Q$83)*(MONTH($E159)-1)/12)*$H159</f>
        <v>0</v>
      </c>
      <c r="W159" s="228">
        <f t="shared" si="89"/>
        <v>212.74536485689973</v>
      </c>
    </row>
    <row r="160" spans="2:23" s="9" customFormat="1">
      <c r="B160" s="66"/>
      <c r="E160" s="211">
        <v>44136</v>
      </c>
      <c r="F160" s="211" t="s">
        <v>187</v>
      </c>
      <c r="G160" s="212" t="s">
        <v>69</v>
      </c>
      <c r="H160" s="237">
        <f>$C$54/12</f>
        <v>4.75E-4</v>
      </c>
      <c r="I160" s="227">
        <f>(SUM('1.  LRAMVA Summary'!D$55:D$81)+SUM('1.  LRAMVA Summary'!D$82:D$83)*(MONTH($E160)-1)/12)*$H160</f>
        <v>0</v>
      </c>
      <c r="J160" s="227">
        <f>(SUM('1.  LRAMVA Summary'!E$55:E$81)+SUM('1.  LRAMVA Summary'!E$82:E$83)*(MONTH($E160)-1)/12)*$H160</f>
        <v>58.205841591125932</v>
      </c>
      <c r="K160" s="227">
        <f>(SUM('1.  LRAMVA Summary'!F$55:F$81)+SUM('1.  LRAMVA Summary'!F$82:F$83)*(MONTH($E160)-1)/12)*$H160</f>
        <v>250.21614354960852</v>
      </c>
      <c r="L160" s="227">
        <f>(SUM('1.  LRAMVA Summary'!G$55:G$81)+SUM('1.  LRAMVA Summary'!G$82:G$83)*(MONTH($E160)-1)/12)*$H160</f>
        <v>11.183034537718349</v>
      </c>
      <c r="M160" s="227">
        <f>(SUM('1.  LRAMVA Summary'!H$55:H$81)+SUM('1.  LRAMVA Summary'!H$82:H$83)*(MONTH($E160)-1)/12)*$H160</f>
        <v>-30.182831615230924</v>
      </c>
      <c r="N160" s="227">
        <f>(SUM('1.  LRAMVA Summary'!I$55:I$81)+SUM('1.  LRAMVA Summary'!I$82:I$83)*(MONTH($E160)-1)/12)*$H160</f>
        <v>-53.038449333333332</v>
      </c>
      <c r="O160" s="227">
        <f>(SUM('1.  LRAMVA Summary'!J$55:J$81)+SUM('1.  LRAMVA Summary'!J$82:J$83)*(MONTH($E160)-1)/12)*$H160</f>
        <v>0</v>
      </c>
      <c r="P160" s="227">
        <f>(SUM('1.  LRAMVA Summary'!K$55:K$81)+SUM('1.  LRAMVA Summary'!K$82:K$83)*(MONTH($E160)-1)/12)*$H160</f>
        <v>0</v>
      </c>
      <c r="Q160" s="227">
        <f>(SUM('1.  LRAMVA Summary'!L$55:L$81)+SUM('1.  LRAMVA Summary'!L$82:L$83)*(MONTH($E160)-1)/12)*$H160</f>
        <v>0</v>
      </c>
      <c r="R160" s="227">
        <f>(SUM('1.  LRAMVA Summary'!M$55:M$81)+SUM('1.  LRAMVA Summary'!M$82:M$83)*(MONTH($E160)-1)/12)*$H160</f>
        <v>0</v>
      </c>
      <c r="S160" s="227">
        <f>(SUM('1.  LRAMVA Summary'!N$55:N$81)+SUM('1.  LRAMVA Summary'!N$82:N$83)*(MONTH($E160)-1)/12)*$H160</f>
        <v>0</v>
      </c>
      <c r="T160" s="227">
        <f>(SUM('1.  LRAMVA Summary'!O$55:O$81)+SUM('1.  LRAMVA Summary'!O$82:O$83)*(MONTH($E160)-1)/12)*$H160</f>
        <v>0</v>
      </c>
      <c r="U160" s="227">
        <f>(SUM('1.  LRAMVA Summary'!P$55:P$81)+SUM('1.  LRAMVA Summary'!P$82:P$83)*(MONTH($E160)-1)/12)*$H160</f>
        <v>0</v>
      </c>
      <c r="V160" s="227">
        <f>(SUM('1.  LRAMVA Summary'!Q$55:Q$81)+SUM('1.  LRAMVA Summary'!Q$82:Q$83)*(MONTH($E160)-1)/12)*$H160</f>
        <v>0</v>
      </c>
      <c r="W160" s="228">
        <f t="shared" si="89"/>
        <v>236.38373872988859</v>
      </c>
    </row>
    <row r="161" spans="2:23" s="9" customFormat="1">
      <c r="B161" s="66"/>
      <c r="E161" s="211">
        <v>44166</v>
      </c>
      <c r="F161" s="211" t="s">
        <v>187</v>
      </c>
      <c r="G161" s="212" t="s">
        <v>69</v>
      </c>
      <c r="H161" s="237">
        <f>$C$54/12</f>
        <v>4.75E-4</v>
      </c>
      <c r="I161" s="227">
        <f>(SUM('1.  LRAMVA Summary'!D$55:D$81)+SUM('1.  LRAMVA Summary'!D$82:D$83)*(MONTH($E161)-1)/12)*$H161</f>
        <v>0</v>
      </c>
      <c r="J161" s="227">
        <f>(SUM('1.  LRAMVA Summary'!E$55:E$81)+SUM('1.  LRAMVA Summary'!E$82:E$83)*(MONTH($E161)-1)/12)*$H161</f>
        <v>64.026425750238516</v>
      </c>
      <c r="K161" s="227">
        <f>(SUM('1.  LRAMVA Summary'!F$55:F$81)+SUM('1.  LRAMVA Summary'!F$82:F$83)*(MONTH($E161)-1)/12)*$H161</f>
        <v>275.23775790456938</v>
      </c>
      <c r="L161" s="227">
        <f>(SUM('1.  LRAMVA Summary'!G$55:G$81)+SUM('1.  LRAMVA Summary'!G$82:G$83)*(MONTH($E161)-1)/12)*$H161</f>
        <v>12.301337991490184</v>
      </c>
      <c r="M161" s="227">
        <f>(SUM('1.  LRAMVA Summary'!H$55:H$81)+SUM('1.  LRAMVA Summary'!H$82:H$83)*(MONTH($E161)-1)/12)*$H161</f>
        <v>-33.201114776754018</v>
      </c>
      <c r="N161" s="227">
        <f>(SUM('1.  LRAMVA Summary'!I$55:I$81)+SUM('1.  LRAMVA Summary'!I$82:I$83)*(MONTH($E161)-1)/12)*$H161</f>
        <v>-58.342294266666663</v>
      </c>
      <c r="O161" s="227">
        <f>(SUM('1.  LRAMVA Summary'!J$55:J$81)+SUM('1.  LRAMVA Summary'!J$82:J$83)*(MONTH($E161)-1)/12)*$H161</f>
        <v>0</v>
      </c>
      <c r="P161" s="227">
        <f>(SUM('1.  LRAMVA Summary'!K$55:K$81)+SUM('1.  LRAMVA Summary'!K$82:K$83)*(MONTH($E161)-1)/12)*$H161</f>
        <v>0</v>
      </c>
      <c r="Q161" s="227">
        <f>(SUM('1.  LRAMVA Summary'!L$55:L$81)+SUM('1.  LRAMVA Summary'!L$82:L$83)*(MONTH($E161)-1)/12)*$H161</f>
        <v>0</v>
      </c>
      <c r="R161" s="227">
        <f>(SUM('1.  LRAMVA Summary'!M$55:M$81)+SUM('1.  LRAMVA Summary'!M$82:M$83)*(MONTH($E161)-1)/12)*$H161</f>
        <v>0</v>
      </c>
      <c r="S161" s="227">
        <f>(SUM('1.  LRAMVA Summary'!N$55:N$81)+SUM('1.  LRAMVA Summary'!N$82:N$83)*(MONTH($E161)-1)/12)*$H161</f>
        <v>0</v>
      </c>
      <c r="T161" s="227">
        <f>(SUM('1.  LRAMVA Summary'!O$55:O$81)+SUM('1.  LRAMVA Summary'!O$82:O$83)*(MONTH($E161)-1)/12)*$H161</f>
        <v>0</v>
      </c>
      <c r="U161" s="227">
        <f>(SUM('1.  LRAMVA Summary'!P$55:P$81)+SUM('1.  LRAMVA Summary'!P$82:P$83)*(MONTH($E161)-1)/12)*$H161</f>
        <v>0</v>
      </c>
      <c r="V161" s="227">
        <f>(SUM('1.  LRAMVA Summary'!Q$55:Q$81)+SUM('1.  LRAMVA Summary'!Q$82:Q$83)*(MONTH($E161)-1)/12)*$H161</f>
        <v>0</v>
      </c>
      <c r="W161" s="228">
        <f>SUM(I161:V161)</f>
        <v>260.02211260287737</v>
      </c>
    </row>
    <row r="162" spans="2:23" s="9" customFormat="1" ht="15" thickBot="1">
      <c r="B162" s="66"/>
      <c r="E162" s="213" t="s">
        <v>466</v>
      </c>
      <c r="F162" s="213"/>
      <c r="G162" s="214"/>
      <c r="H162" s="215"/>
      <c r="I162" s="216">
        <f>SUM(I149:I161)</f>
        <v>0</v>
      </c>
      <c r="J162" s="216">
        <f>SUM(J149:J161)</f>
        <v>630.767514926991</v>
      </c>
      <c r="K162" s="216">
        <f t="shared" ref="K162:O162" si="91">SUM(K149:K161)</f>
        <v>2711.5528398349679</v>
      </c>
      <c r="L162" s="216">
        <f t="shared" si="91"/>
        <v>121.18877954295832</v>
      </c>
      <c r="M162" s="216">
        <f t="shared" si="91"/>
        <v>-327.08658050400254</v>
      </c>
      <c r="N162" s="216">
        <f t="shared" si="91"/>
        <v>-574.76930093333317</v>
      </c>
      <c r="O162" s="216">
        <f t="shared" si="91"/>
        <v>0</v>
      </c>
      <c r="P162" s="216">
        <f t="shared" ref="P162:V162" si="92">SUM(P149:P161)</f>
        <v>0</v>
      </c>
      <c r="Q162" s="216">
        <f t="shared" si="92"/>
        <v>0</v>
      </c>
      <c r="R162" s="216">
        <f t="shared" si="92"/>
        <v>0</v>
      </c>
      <c r="S162" s="216">
        <f t="shared" si="92"/>
        <v>0</v>
      </c>
      <c r="T162" s="216">
        <f t="shared" si="92"/>
        <v>0</v>
      </c>
      <c r="U162" s="216">
        <f t="shared" si="92"/>
        <v>0</v>
      </c>
      <c r="V162" s="216">
        <f t="shared" si="92"/>
        <v>0</v>
      </c>
      <c r="W162" s="216">
        <f>SUM(W149:W161)</f>
        <v>2561.6532528675816</v>
      </c>
    </row>
    <row r="163" spans="2:23" s="9" customFormat="1" ht="15" thickTop="1">
      <c r="B163" s="66"/>
      <c r="E163" s="217" t="s">
        <v>67</v>
      </c>
      <c r="F163" s="217"/>
      <c r="G163" s="218"/>
      <c r="H163" s="219"/>
      <c r="I163" s="220"/>
      <c r="J163" s="220"/>
      <c r="K163" s="220"/>
      <c r="L163" s="220"/>
      <c r="M163" s="220"/>
      <c r="N163" s="220"/>
      <c r="O163" s="220"/>
      <c r="P163" s="220"/>
      <c r="Q163" s="220"/>
      <c r="R163" s="220"/>
      <c r="S163" s="220"/>
      <c r="T163" s="220"/>
      <c r="U163" s="220"/>
      <c r="V163" s="220"/>
      <c r="W163" s="221"/>
    </row>
    <row r="164" spans="2:23" s="9" customFormat="1">
      <c r="B164" s="66"/>
      <c r="E164" s="222" t="s">
        <v>703</v>
      </c>
      <c r="F164" s="222"/>
      <c r="G164" s="223"/>
      <c r="H164" s="224"/>
      <c r="I164" s="225">
        <f>I162+I163</f>
        <v>0</v>
      </c>
      <c r="J164" s="225">
        <f t="shared" ref="J164:U164" si="93">J162+J163</f>
        <v>630.767514926991</v>
      </c>
      <c r="K164" s="225">
        <f t="shared" si="93"/>
        <v>2711.5528398349679</v>
      </c>
      <c r="L164" s="225">
        <f t="shared" si="93"/>
        <v>121.18877954295832</v>
      </c>
      <c r="M164" s="225">
        <f t="shared" si="93"/>
        <v>-327.08658050400254</v>
      </c>
      <c r="N164" s="225">
        <f t="shared" si="93"/>
        <v>-574.76930093333317</v>
      </c>
      <c r="O164" s="225">
        <f t="shared" si="93"/>
        <v>0</v>
      </c>
      <c r="P164" s="225">
        <f t="shared" si="93"/>
        <v>0</v>
      </c>
      <c r="Q164" s="225">
        <f t="shared" si="93"/>
        <v>0</v>
      </c>
      <c r="R164" s="225">
        <f t="shared" si="93"/>
        <v>0</v>
      </c>
      <c r="S164" s="225">
        <f t="shared" si="93"/>
        <v>0</v>
      </c>
      <c r="T164" s="225">
        <f t="shared" si="93"/>
        <v>0</v>
      </c>
      <c r="U164" s="225">
        <f t="shared" si="93"/>
        <v>0</v>
      </c>
      <c r="V164" s="225">
        <f>V162+V163</f>
        <v>0</v>
      </c>
      <c r="W164" s="225">
        <f>W162+W163</f>
        <v>2561.6532528675816</v>
      </c>
    </row>
    <row r="165" spans="2:23">
      <c r="B165" s="66"/>
      <c r="C165" s="9"/>
      <c r="E165" s="211">
        <v>44197</v>
      </c>
      <c r="F165" s="211" t="s">
        <v>707</v>
      </c>
      <c r="G165" s="212" t="s">
        <v>65</v>
      </c>
      <c r="H165" s="237">
        <f>$C$55/12</f>
        <v>4.75E-4</v>
      </c>
      <c r="I165" s="227">
        <f>(SUM('1.  LRAMVA Summary'!D$55:D$84)+SUM('1.  LRAMVA Summary'!D$85:D$86)*(MONTH($E165)-1)/12)*$H165</f>
        <v>0</v>
      </c>
      <c r="J165" s="227">
        <f>(SUM('1.  LRAMVA Summary'!E$55:E$84)+SUM('1.  LRAMVA Summary'!E$85:E$86)*(MONTH($E165)-1)/12)*$H165</f>
        <v>69.847009909351115</v>
      </c>
      <c r="K165" s="227">
        <f>(SUM('1.  LRAMVA Summary'!F$55:F$84)+SUM('1.  LRAMVA Summary'!F$85:F$86)*(MONTH($E165)-1)/12)*$H165</f>
        <v>300.25937225953021</v>
      </c>
      <c r="L165" s="227">
        <f>(SUM('1.  LRAMVA Summary'!G$55:G$84)+SUM('1.  LRAMVA Summary'!G$85:G$86)*(MONTH($E165)-1)/12)*$H165</f>
        <v>13.41964144526202</v>
      </c>
      <c r="M165" s="227">
        <f>(SUM('1.  LRAMVA Summary'!H$55:H$84)+SUM('1.  LRAMVA Summary'!H$85:H$86)*(MONTH($E165)-1)/12)*$H165</f>
        <v>-36.219397938277105</v>
      </c>
      <c r="N165" s="227">
        <f>(SUM('1.  LRAMVA Summary'!I$55:I$84)+SUM('1.  LRAMVA Summary'!I$85:I$86)*(MONTH($E165)-1)/12)*$H165</f>
        <v>-63.6461392</v>
      </c>
      <c r="O165" s="227">
        <f>(SUM('1.  LRAMVA Summary'!J$55:J$84)+SUM('1.  LRAMVA Summary'!J$85:J$86)*(MONTH($E165)-1)/12)*$H165</f>
        <v>0</v>
      </c>
      <c r="P165" s="227">
        <f>(SUM('1.  LRAMVA Summary'!K$55:K$84)+SUM('1.  LRAMVA Summary'!K$85:K$86)*(MONTH($E165)-1)/12)*$H165</f>
        <v>0</v>
      </c>
      <c r="Q165" s="227">
        <f>(SUM('1.  LRAMVA Summary'!L$55:L$84)+SUM('1.  LRAMVA Summary'!L$85:L$86)*(MONTH($E165)-1)/12)*$H165</f>
        <v>0</v>
      </c>
      <c r="R165" s="227">
        <f>(SUM('1.  LRAMVA Summary'!M$55:M$84)+SUM('1.  LRAMVA Summary'!M$85:M$86)*(MONTH($E165)-1)/12)*$H165</f>
        <v>0</v>
      </c>
      <c r="S165" s="227">
        <f>(SUM('1.  LRAMVA Summary'!N$55:N$84)+SUM('1.  LRAMVA Summary'!N$85:N$86)*(MONTH($E165)-1)/12)*$H165</f>
        <v>0</v>
      </c>
      <c r="T165" s="227">
        <f>(SUM('1.  LRAMVA Summary'!O$55:O$84)+SUM('1.  LRAMVA Summary'!O$85:O$86)*(MONTH($E165)-1)/12)*$H165</f>
        <v>0</v>
      </c>
      <c r="U165" s="227">
        <f>(SUM('1.  LRAMVA Summary'!P$55:P$84)+SUM('1.  LRAMVA Summary'!P$85:P$86)*(MONTH($E165)-1)/12)*$H165</f>
        <v>0</v>
      </c>
      <c r="V165" s="227">
        <f>(SUM('1.  LRAMVA Summary'!Q$55:Q$84)+SUM('1.  LRAMVA Summary'!Q$85:Q$86)*(MONTH($E165)-1)/12)*$H165</f>
        <v>0</v>
      </c>
      <c r="W165" s="228">
        <f t="shared" ref="W165:W175" si="94">SUM(I165:V165)</f>
        <v>283.66048647586626</v>
      </c>
    </row>
    <row r="166" spans="2:23">
      <c r="B166" s="66"/>
      <c r="C166" s="9"/>
      <c r="E166" s="211">
        <v>44228</v>
      </c>
      <c r="F166" s="211" t="s">
        <v>707</v>
      </c>
      <c r="G166" s="212" t="s">
        <v>65</v>
      </c>
      <c r="H166" s="237">
        <f t="shared" ref="H166:H167" si="95">$C$55/12</f>
        <v>4.75E-4</v>
      </c>
      <c r="I166" s="227">
        <f>(SUM('1.  LRAMVA Summary'!D$55:D$84)+SUM('1.  LRAMVA Summary'!D$85:D$86)*(MONTH($E166)-1)/12)*$H166</f>
        <v>0</v>
      </c>
      <c r="J166" s="227">
        <f>(SUM('1.  LRAMVA Summary'!E$55:E$84)+SUM('1.  LRAMVA Summary'!E$85:E$86)*(MONTH($E166)-1)/12)*$H166</f>
        <v>75.475271244091758</v>
      </c>
      <c r="K166" s="227">
        <f>(SUM('1.  LRAMVA Summary'!F$55:F$84)+SUM('1.  LRAMVA Summary'!F$85:F$86)*(MONTH($E166)-1)/12)*$H166</f>
        <v>325.49361486738093</v>
      </c>
      <c r="L166" s="227">
        <f>(SUM('1.  LRAMVA Summary'!G$55:G$84)+SUM('1.  LRAMVA Summary'!G$85:G$86)*(MONTH($E166)-1)/12)*$H166</f>
        <v>14.567912814913878</v>
      </c>
      <c r="M166" s="227">
        <f>(SUM('1.  LRAMVA Summary'!H$55:H$84)+SUM('1.  LRAMVA Summary'!H$85:H$86)*(MONTH($E166)-1)/12)*$H166</f>
        <v>-39.326626915450483</v>
      </c>
      <c r="N166" s="227">
        <f>(SUM('1.  LRAMVA Summary'!I$55:I$84)+SUM('1.  LRAMVA Summary'!I$85:I$86)*(MONTH($E166)-1)/12)*$H166</f>
        <v>-69.105647333333337</v>
      </c>
      <c r="O166" s="227">
        <f>(SUM('1.  LRAMVA Summary'!J$55:J$84)+SUM('1.  LRAMVA Summary'!J$85:J$86)*(MONTH($E166)-1)/12)*$H166</f>
        <v>0</v>
      </c>
      <c r="P166" s="227">
        <f>(SUM('1.  LRAMVA Summary'!K$55:K$84)+SUM('1.  LRAMVA Summary'!K$85:K$86)*(MONTH($E166)-1)/12)*$H166</f>
        <v>0</v>
      </c>
      <c r="Q166" s="227">
        <f>(SUM('1.  LRAMVA Summary'!L$55:L$84)+SUM('1.  LRAMVA Summary'!L$85:L$86)*(MONTH($E166)-1)/12)*$H166</f>
        <v>0</v>
      </c>
      <c r="R166" s="227">
        <f>(SUM('1.  LRAMVA Summary'!M$55:M$84)+SUM('1.  LRAMVA Summary'!M$85:M$86)*(MONTH($E166)-1)/12)*$H166</f>
        <v>0</v>
      </c>
      <c r="S166" s="227">
        <f>(SUM('1.  LRAMVA Summary'!N$55:N$84)+SUM('1.  LRAMVA Summary'!N$85:N$86)*(MONTH($E166)-1)/12)*$H166</f>
        <v>0</v>
      </c>
      <c r="T166" s="227">
        <f>(SUM('1.  LRAMVA Summary'!O$55:O$84)+SUM('1.  LRAMVA Summary'!O$85:O$86)*(MONTH($E166)-1)/12)*$H166</f>
        <v>0</v>
      </c>
      <c r="U166" s="227">
        <f>(SUM('1.  LRAMVA Summary'!P$55:P$84)+SUM('1.  LRAMVA Summary'!P$85:P$86)*(MONTH($E166)-1)/12)*$H166</f>
        <v>0</v>
      </c>
      <c r="V166" s="227">
        <f>(SUM('1.  LRAMVA Summary'!Q$55:Q$84)+SUM('1.  LRAMVA Summary'!Q$85:Q$86)*(MONTH($E166)-1)/12)*$H166</f>
        <v>0</v>
      </c>
      <c r="W166" s="228">
        <f t="shared" si="94"/>
        <v>307.10452467760274</v>
      </c>
    </row>
    <row r="167" spans="2:23">
      <c r="B167" s="66"/>
      <c r="C167" s="9"/>
      <c r="E167" s="211">
        <v>44256</v>
      </c>
      <c r="F167" s="211" t="s">
        <v>707</v>
      </c>
      <c r="G167" s="212" t="s">
        <v>65</v>
      </c>
      <c r="H167" s="237">
        <f t="shared" si="95"/>
        <v>4.75E-4</v>
      </c>
      <c r="I167" s="227">
        <f>(SUM('1.  LRAMVA Summary'!D$55:D$84)+SUM('1.  LRAMVA Summary'!D$85:D$86)*(MONTH($E167)-1)/12)*$H167</f>
        <v>0</v>
      </c>
      <c r="J167" s="227">
        <f>(SUM('1.  LRAMVA Summary'!E$55:E$84)+SUM('1.  LRAMVA Summary'!E$85:E$86)*(MONTH($E167)-1)/12)*$H167</f>
        <v>81.103532578832386</v>
      </c>
      <c r="K167" s="227">
        <f>(SUM('1.  LRAMVA Summary'!F$55:F$84)+SUM('1.  LRAMVA Summary'!F$85:F$86)*(MONTH($E167)-1)/12)*$H167</f>
        <v>350.72785747523164</v>
      </c>
      <c r="L167" s="227">
        <f>(SUM('1.  LRAMVA Summary'!G$55:G$84)+SUM('1.  LRAMVA Summary'!G$85:G$86)*(MONTH($E167)-1)/12)*$H167</f>
        <v>15.716184184565734</v>
      </c>
      <c r="M167" s="227">
        <f>(SUM('1.  LRAMVA Summary'!H$55:H$84)+SUM('1.  LRAMVA Summary'!H$85:H$86)*(MONTH($E167)-1)/12)*$H167</f>
        <v>-42.43385589262386</v>
      </c>
      <c r="N167" s="227">
        <f>(SUM('1.  LRAMVA Summary'!I$55:I$84)+SUM('1.  LRAMVA Summary'!I$85:I$86)*(MONTH($E167)-1)/12)*$H167</f>
        <v>-74.565155466666667</v>
      </c>
      <c r="O167" s="227">
        <f>(SUM('1.  LRAMVA Summary'!J$55:J$84)+SUM('1.  LRAMVA Summary'!J$85:J$86)*(MONTH($E167)-1)/12)*$H167</f>
        <v>0</v>
      </c>
      <c r="P167" s="227">
        <f>(SUM('1.  LRAMVA Summary'!K$55:K$84)+SUM('1.  LRAMVA Summary'!K$85:K$86)*(MONTH($E167)-1)/12)*$H167</f>
        <v>0</v>
      </c>
      <c r="Q167" s="227">
        <f>(SUM('1.  LRAMVA Summary'!L$55:L$84)+SUM('1.  LRAMVA Summary'!L$85:L$86)*(MONTH($E167)-1)/12)*$H167</f>
        <v>0</v>
      </c>
      <c r="R167" s="227">
        <f>(SUM('1.  LRAMVA Summary'!M$55:M$84)+SUM('1.  LRAMVA Summary'!M$85:M$86)*(MONTH($E167)-1)/12)*$H167</f>
        <v>0</v>
      </c>
      <c r="S167" s="227">
        <f>(SUM('1.  LRAMVA Summary'!N$55:N$84)+SUM('1.  LRAMVA Summary'!N$85:N$86)*(MONTH($E167)-1)/12)*$H167</f>
        <v>0</v>
      </c>
      <c r="T167" s="227">
        <f>(SUM('1.  LRAMVA Summary'!O$55:O$84)+SUM('1.  LRAMVA Summary'!O$85:O$86)*(MONTH($E167)-1)/12)*$H167</f>
        <v>0</v>
      </c>
      <c r="U167" s="227">
        <f>(SUM('1.  LRAMVA Summary'!P$55:P$84)+SUM('1.  LRAMVA Summary'!P$85:P$86)*(MONTH($E167)-1)/12)*$H167</f>
        <v>0</v>
      </c>
      <c r="V167" s="227">
        <f>(SUM('1.  LRAMVA Summary'!Q$55:Q$84)+SUM('1.  LRAMVA Summary'!Q$85:Q$86)*(MONTH($E167)-1)/12)*$H167</f>
        <v>0</v>
      </c>
      <c r="W167" s="228">
        <f t="shared" si="94"/>
        <v>330.54856287933927</v>
      </c>
    </row>
    <row r="168" spans="2:23">
      <c r="B168" s="66"/>
      <c r="C168" s="9"/>
      <c r="E168" s="211">
        <v>44287</v>
      </c>
      <c r="F168" s="211" t="s">
        <v>707</v>
      </c>
      <c r="G168" s="212" t="s">
        <v>66</v>
      </c>
      <c r="H168" s="237">
        <f>$C$56/12</f>
        <v>4.75E-4</v>
      </c>
      <c r="I168" s="227">
        <f>(SUM('1.  LRAMVA Summary'!D$55:D$84)+SUM('1.  LRAMVA Summary'!D$85:D$86)*(MONTH($E168)-1)/12)*$H168</f>
        <v>0</v>
      </c>
      <c r="J168" s="227">
        <f>(SUM('1.  LRAMVA Summary'!E$55:E$84)+SUM('1.  LRAMVA Summary'!E$85:E$86)*(MONTH($E168)-1)/12)*$H168</f>
        <v>86.731793913573028</v>
      </c>
      <c r="K168" s="227">
        <f>(SUM('1.  LRAMVA Summary'!F$55:F$84)+SUM('1.  LRAMVA Summary'!F$85:F$86)*(MONTH($E168)-1)/12)*$H168</f>
        <v>375.96210008308236</v>
      </c>
      <c r="L168" s="227">
        <f>(SUM('1.  LRAMVA Summary'!G$55:G$84)+SUM('1.  LRAMVA Summary'!G$85:G$86)*(MONTH($E168)-1)/12)*$H168</f>
        <v>16.864455554217592</v>
      </c>
      <c r="M168" s="227">
        <f>(SUM('1.  LRAMVA Summary'!H$55:H$84)+SUM('1.  LRAMVA Summary'!H$85:H$86)*(MONTH($E168)-1)/12)*$H168</f>
        <v>-45.541084869797245</v>
      </c>
      <c r="N168" s="227">
        <f>(SUM('1.  LRAMVA Summary'!I$55:I$84)+SUM('1.  LRAMVA Summary'!I$85:I$86)*(MONTH($E168)-1)/12)*$H168</f>
        <v>-80.024663599999997</v>
      </c>
      <c r="O168" s="227">
        <f>(SUM('1.  LRAMVA Summary'!J$55:J$84)+SUM('1.  LRAMVA Summary'!J$85:J$86)*(MONTH($E168)-1)/12)*$H168</f>
        <v>0</v>
      </c>
      <c r="P168" s="227">
        <f>(SUM('1.  LRAMVA Summary'!K$55:K$84)+SUM('1.  LRAMVA Summary'!K$85:K$86)*(MONTH($E168)-1)/12)*$H168</f>
        <v>0</v>
      </c>
      <c r="Q168" s="227">
        <f>(SUM('1.  LRAMVA Summary'!L$55:L$84)+SUM('1.  LRAMVA Summary'!L$85:L$86)*(MONTH($E168)-1)/12)*$H168</f>
        <v>0</v>
      </c>
      <c r="R168" s="227">
        <f>(SUM('1.  LRAMVA Summary'!M$55:M$84)+SUM('1.  LRAMVA Summary'!M$85:M$86)*(MONTH($E168)-1)/12)*$H168</f>
        <v>0</v>
      </c>
      <c r="S168" s="227">
        <f>(SUM('1.  LRAMVA Summary'!N$55:N$84)+SUM('1.  LRAMVA Summary'!N$85:N$86)*(MONTH($E168)-1)/12)*$H168</f>
        <v>0</v>
      </c>
      <c r="T168" s="227">
        <f>(SUM('1.  LRAMVA Summary'!O$55:O$84)+SUM('1.  LRAMVA Summary'!O$85:O$86)*(MONTH($E168)-1)/12)*$H168</f>
        <v>0</v>
      </c>
      <c r="U168" s="227">
        <f>(SUM('1.  LRAMVA Summary'!P$55:P$84)+SUM('1.  LRAMVA Summary'!P$85:P$86)*(MONTH($E168)-1)/12)*$H168</f>
        <v>0</v>
      </c>
      <c r="V168" s="227">
        <f>(SUM('1.  LRAMVA Summary'!Q$55:Q$84)+SUM('1.  LRAMVA Summary'!Q$85:Q$86)*(MONTH($E168)-1)/12)*$H168</f>
        <v>0</v>
      </c>
      <c r="W168" s="228">
        <f t="shared" si="94"/>
        <v>353.99260108107575</v>
      </c>
    </row>
    <row r="169" spans="2:23">
      <c r="B169" s="66"/>
      <c r="C169" s="9"/>
      <c r="E169" s="211">
        <v>44317</v>
      </c>
      <c r="F169" s="211" t="s">
        <v>707</v>
      </c>
      <c r="G169" s="212" t="s">
        <v>66</v>
      </c>
      <c r="H169" s="237">
        <f t="shared" ref="H169:H170" si="96">$C$56/12</f>
        <v>4.75E-4</v>
      </c>
      <c r="I169" s="227">
        <f>(SUM('1.  LRAMVA Summary'!D$55:D$84)+SUM('1.  LRAMVA Summary'!D$85:D$86)*(MONTH($E169)-1)/12)*$H169</f>
        <v>0</v>
      </c>
      <c r="J169" s="227">
        <f>(SUM('1.  LRAMVA Summary'!E$55:E$84)+SUM('1.  LRAMVA Summary'!E$85:E$86)*(MONTH($E169)-1)/12)*$H169</f>
        <v>92.360055248313671</v>
      </c>
      <c r="K169" s="227">
        <f>(SUM('1.  LRAMVA Summary'!F$55:F$84)+SUM('1.  LRAMVA Summary'!F$85:F$86)*(MONTH($E169)-1)/12)*$H169</f>
        <v>401.19634269093302</v>
      </c>
      <c r="L169" s="227">
        <f>(SUM('1.  LRAMVA Summary'!G$55:G$84)+SUM('1.  LRAMVA Summary'!G$85:G$86)*(MONTH($E169)-1)/12)*$H169</f>
        <v>18.012726923869451</v>
      </c>
      <c r="M169" s="227">
        <f>(SUM('1.  LRAMVA Summary'!H$55:H$84)+SUM('1.  LRAMVA Summary'!H$85:H$86)*(MONTH($E169)-1)/12)*$H169</f>
        <v>-48.648313846970616</v>
      </c>
      <c r="N169" s="227">
        <f>(SUM('1.  LRAMVA Summary'!I$55:I$84)+SUM('1.  LRAMVA Summary'!I$85:I$86)*(MONTH($E169)-1)/12)*$H169</f>
        <v>-85.484171733333326</v>
      </c>
      <c r="O169" s="227">
        <f>(SUM('1.  LRAMVA Summary'!J$55:J$84)+SUM('1.  LRAMVA Summary'!J$85:J$86)*(MONTH($E169)-1)/12)*$H169</f>
        <v>0</v>
      </c>
      <c r="P169" s="227">
        <f>(SUM('1.  LRAMVA Summary'!K$55:K$84)+SUM('1.  LRAMVA Summary'!K$85:K$86)*(MONTH($E169)-1)/12)*$H169</f>
        <v>0</v>
      </c>
      <c r="Q169" s="227">
        <f>(SUM('1.  LRAMVA Summary'!L$55:L$84)+SUM('1.  LRAMVA Summary'!L$85:L$86)*(MONTH($E169)-1)/12)*$H169</f>
        <v>0</v>
      </c>
      <c r="R169" s="227">
        <f>(SUM('1.  LRAMVA Summary'!M$55:M$84)+SUM('1.  LRAMVA Summary'!M$85:M$86)*(MONTH($E169)-1)/12)*$H169</f>
        <v>0</v>
      </c>
      <c r="S169" s="227">
        <f>(SUM('1.  LRAMVA Summary'!N$55:N$84)+SUM('1.  LRAMVA Summary'!N$85:N$86)*(MONTH($E169)-1)/12)*$H169</f>
        <v>0</v>
      </c>
      <c r="T169" s="227">
        <f>(SUM('1.  LRAMVA Summary'!O$55:O$84)+SUM('1.  LRAMVA Summary'!O$85:O$86)*(MONTH($E169)-1)/12)*$H169</f>
        <v>0</v>
      </c>
      <c r="U169" s="227">
        <f>(SUM('1.  LRAMVA Summary'!P$55:P$84)+SUM('1.  LRAMVA Summary'!P$85:P$86)*(MONTH($E169)-1)/12)*$H169</f>
        <v>0</v>
      </c>
      <c r="V169" s="227">
        <f>(SUM('1.  LRAMVA Summary'!Q$55:Q$84)+SUM('1.  LRAMVA Summary'!Q$85:Q$86)*(MONTH($E169)-1)/12)*$H169</f>
        <v>0</v>
      </c>
      <c r="W169" s="228">
        <f t="shared" si="94"/>
        <v>377.43663928281222</v>
      </c>
    </row>
    <row r="170" spans="2:23">
      <c r="B170" s="66"/>
      <c r="C170" s="9"/>
      <c r="E170" s="211">
        <v>44348</v>
      </c>
      <c r="F170" s="211" t="s">
        <v>707</v>
      </c>
      <c r="G170" s="212" t="s">
        <v>66</v>
      </c>
      <c r="H170" s="237">
        <f t="shared" si="96"/>
        <v>4.75E-4</v>
      </c>
      <c r="I170" s="227">
        <f>(SUM('1.  LRAMVA Summary'!D$55:D$84)+SUM('1.  LRAMVA Summary'!D$85:D$86)*(MONTH($E170)-1)/12)*$H170</f>
        <v>0</v>
      </c>
      <c r="J170" s="227">
        <f>(SUM('1.  LRAMVA Summary'!E$55:E$84)+SUM('1.  LRAMVA Summary'!E$85:E$86)*(MONTH($E170)-1)/12)*$H170</f>
        <v>97.988316583054313</v>
      </c>
      <c r="K170" s="227">
        <f>(SUM('1.  LRAMVA Summary'!F$55:F$84)+SUM('1.  LRAMVA Summary'!F$85:F$86)*(MONTH($E170)-1)/12)*$H170</f>
        <v>426.43058529878374</v>
      </c>
      <c r="L170" s="227">
        <f>(SUM('1.  LRAMVA Summary'!G$55:G$84)+SUM('1.  LRAMVA Summary'!G$85:G$86)*(MONTH($E170)-1)/12)*$H170</f>
        <v>19.16099829352131</v>
      </c>
      <c r="M170" s="227">
        <f>(SUM('1.  LRAMVA Summary'!H$55:H$84)+SUM('1.  LRAMVA Summary'!H$85:H$86)*(MONTH($E170)-1)/12)*$H170</f>
        <v>-51.755542824144001</v>
      </c>
      <c r="N170" s="227">
        <f>(SUM('1.  LRAMVA Summary'!I$55:I$84)+SUM('1.  LRAMVA Summary'!I$85:I$86)*(MONTH($E170)-1)/12)*$H170</f>
        <v>-90.943679866666656</v>
      </c>
      <c r="O170" s="227">
        <f>(SUM('1.  LRAMVA Summary'!J$55:J$84)+SUM('1.  LRAMVA Summary'!J$85:J$86)*(MONTH($E170)-1)/12)*$H170</f>
        <v>0</v>
      </c>
      <c r="P170" s="227">
        <f>(SUM('1.  LRAMVA Summary'!K$55:K$84)+SUM('1.  LRAMVA Summary'!K$85:K$86)*(MONTH($E170)-1)/12)*$H170</f>
        <v>0</v>
      </c>
      <c r="Q170" s="227">
        <f>(SUM('1.  LRAMVA Summary'!L$55:L$84)+SUM('1.  LRAMVA Summary'!L$85:L$86)*(MONTH($E170)-1)/12)*$H170</f>
        <v>0</v>
      </c>
      <c r="R170" s="227">
        <f>(SUM('1.  LRAMVA Summary'!M$55:M$84)+SUM('1.  LRAMVA Summary'!M$85:M$86)*(MONTH($E170)-1)/12)*$H170</f>
        <v>0</v>
      </c>
      <c r="S170" s="227">
        <f>(SUM('1.  LRAMVA Summary'!N$55:N$84)+SUM('1.  LRAMVA Summary'!N$85:N$86)*(MONTH($E170)-1)/12)*$H170</f>
        <v>0</v>
      </c>
      <c r="T170" s="227">
        <f>(SUM('1.  LRAMVA Summary'!O$55:O$84)+SUM('1.  LRAMVA Summary'!O$85:O$86)*(MONTH($E170)-1)/12)*$H170</f>
        <v>0</v>
      </c>
      <c r="U170" s="227">
        <f>(SUM('1.  LRAMVA Summary'!P$55:P$84)+SUM('1.  LRAMVA Summary'!P$85:P$86)*(MONTH($E170)-1)/12)*$H170</f>
        <v>0</v>
      </c>
      <c r="V170" s="227">
        <f>(SUM('1.  LRAMVA Summary'!Q$55:Q$84)+SUM('1.  LRAMVA Summary'!Q$85:Q$86)*(MONTH($E170)-1)/12)*$H170</f>
        <v>0</v>
      </c>
      <c r="W170" s="228">
        <f t="shared" si="94"/>
        <v>400.88067748454876</v>
      </c>
    </row>
    <row r="171" spans="2:23">
      <c r="B171" s="66"/>
      <c r="C171" s="9"/>
      <c r="E171" s="211">
        <v>44378</v>
      </c>
      <c r="F171" s="211" t="s">
        <v>707</v>
      </c>
      <c r="G171" s="212" t="s">
        <v>68</v>
      </c>
      <c r="H171" s="237">
        <f>$C$57/12</f>
        <v>4.75E-4</v>
      </c>
      <c r="I171" s="227">
        <f>(SUM('1.  LRAMVA Summary'!D$55:D$84)+SUM('1.  LRAMVA Summary'!D$85:D$86)*(MONTH($E171)-1)/12)*$H171</f>
        <v>0</v>
      </c>
      <c r="J171" s="227">
        <f>(SUM('1.  LRAMVA Summary'!E$55:E$84)+SUM('1.  LRAMVA Summary'!E$85:E$86)*(MONTH($E171)-1)/12)*$H171</f>
        <v>103.61657791779496</v>
      </c>
      <c r="K171" s="227">
        <f>(SUM('1.  LRAMVA Summary'!F$55:F$84)+SUM('1.  LRAMVA Summary'!F$85:F$86)*(MONTH($E171)-1)/12)*$H171</f>
        <v>451.6648279066344</v>
      </c>
      <c r="L171" s="227">
        <f>(SUM('1.  LRAMVA Summary'!G$55:G$84)+SUM('1.  LRAMVA Summary'!G$85:G$86)*(MONTH($E171)-1)/12)*$H171</f>
        <v>20.309269663173168</v>
      </c>
      <c r="M171" s="227">
        <f>(SUM('1.  LRAMVA Summary'!H$55:H$84)+SUM('1.  LRAMVA Summary'!H$85:H$86)*(MONTH($E171)-1)/12)*$H171</f>
        <v>-54.862771801317372</v>
      </c>
      <c r="N171" s="227">
        <f>(SUM('1.  LRAMVA Summary'!I$55:I$84)+SUM('1.  LRAMVA Summary'!I$85:I$86)*(MONTH($E171)-1)/12)*$H171</f>
        <v>-96.403188000000014</v>
      </c>
      <c r="O171" s="227">
        <f>(SUM('1.  LRAMVA Summary'!J$55:J$84)+SUM('1.  LRAMVA Summary'!J$85:J$86)*(MONTH($E171)-1)/12)*$H171</f>
        <v>0</v>
      </c>
      <c r="P171" s="227">
        <f>(SUM('1.  LRAMVA Summary'!K$55:K$84)+SUM('1.  LRAMVA Summary'!K$85:K$86)*(MONTH($E171)-1)/12)*$H171</f>
        <v>0</v>
      </c>
      <c r="Q171" s="227">
        <f>(SUM('1.  LRAMVA Summary'!L$55:L$84)+SUM('1.  LRAMVA Summary'!L$85:L$86)*(MONTH($E171)-1)/12)*$H171</f>
        <v>0</v>
      </c>
      <c r="R171" s="227">
        <f>(SUM('1.  LRAMVA Summary'!M$55:M$84)+SUM('1.  LRAMVA Summary'!M$85:M$86)*(MONTH($E171)-1)/12)*$H171</f>
        <v>0</v>
      </c>
      <c r="S171" s="227">
        <f>(SUM('1.  LRAMVA Summary'!N$55:N$84)+SUM('1.  LRAMVA Summary'!N$85:N$86)*(MONTH($E171)-1)/12)*$H171</f>
        <v>0</v>
      </c>
      <c r="T171" s="227">
        <f>(SUM('1.  LRAMVA Summary'!O$55:O$84)+SUM('1.  LRAMVA Summary'!O$85:O$86)*(MONTH($E171)-1)/12)*$H171</f>
        <v>0</v>
      </c>
      <c r="U171" s="227">
        <f>(SUM('1.  LRAMVA Summary'!P$55:P$84)+SUM('1.  LRAMVA Summary'!P$85:P$86)*(MONTH($E171)-1)/12)*$H171</f>
        <v>0</v>
      </c>
      <c r="V171" s="227">
        <f>(SUM('1.  LRAMVA Summary'!Q$55:Q$84)+SUM('1.  LRAMVA Summary'!Q$85:Q$86)*(MONTH($E171)-1)/12)*$H171</f>
        <v>0</v>
      </c>
      <c r="W171" s="228">
        <f t="shared" si="94"/>
        <v>424.32471568628512</v>
      </c>
    </row>
    <row r="172" spans="2:23">
      <c r="B172" s="66"/>
      <c r="C172" s="9"/>
      <c r="E172" s="211">
        <v>44409</v>
      </c>
      <c r="F172" s="211" t="s">
        <v>707</v>
      </c>
      <c r="G172" s="212" t="s">
        <v>68</v>
      </c>
      <c r="H172" s="237">
        <f t="shared" ref="H172:H173" si="97">$C$57/12</f>
        <v>4.75E-4</v>
      </c>
      <c r="I172" s="227">
        <f>(SUM('1.  LRAMVA Summary'!D$55:D$84)+SUM('1.  LRAMVA Summary'!D$85:D$86)*(MONTH($E172)-1)/12)*$H172</f>
        <v>0</v>
      </c>
      <c r="J172" s="227">
        <f>(SUM('1.  LRAMVA Summary'!E$55:E$84)+SUM('1.  LRAMVA Summary'!E$85:E$86)*(MONTH($E172)-1)/12)*$H172</f>
        <v>109.2448392525356</v>
      </c>
      <c r="K172" s="227">
        <f>(SUM('1.  LRAMVA Summary'!F$55:F$84)+SUM('1.  LRAMVA Summary'!F$85:F$86)*(MONTH($E172)-1)/12)*$H172</f>
        <v>476.89907051448512</v>
      </c>
      <c r="L172" s="227">
        <f>(SUM('1.  LRAMVA Summary'!G$55:G$84)+SUM('1.  LRAMVA Summary'!G$85:G$86)*(MONTH($E172)-1)/12)*$H172</f>
        <v>21.45754103282502</v>
      </c>
      <c r="M172" s="227">
        <f>(SUM('1.  LRAMVA Summary'!H$55:H$84)+SUM('1.  LRAMVA Summary'!H$85:H$86)*(MONTH($E172)-1)/12)*$H172</f>
        <v>-57.970000778490757</v>
      </c>
      <c r="N172" s="227">
        <f>(SUM('1.  LRAMVA Summary'!I$55:I$84)+SUM('1.  LRAMVA Summary'!I$85:I$86)*(MONTH($E172)-1)/12)*$H172</f>
        <v>-101.86269613333334</v>
      </c>
      <c r="O172" s="227">
        <f>(SUM('1.  LRAMVA Summary'!J$55:J$84)+SUM('1.  LRAMVA Summary'!J$85:J$86)*(MONTH($E172)-1)/12)*$H172</f>
        <v>0</v>
      </c>
      <c r="P172" s="227">
        <f>(SUM('1.  LRAMVA Summary'!K$55:K$84)+SUM('1.  LRAMVA Summary'!K$85:K$86)*(MONTH($E172)-1)/12)*$H172</f>
        <v>0</v>
      </c>
      <c r="Q172" s="227">
        <f>(SUM('1.  LRAMVA Summary'!L$55:L$84)+SUM('1.  LRAMVA Summary'!L$85:L$86)*(MONTH($E172)-1)/12)*$H172</f>
        <v>0</v>
      </c>
      <c r="R172" s="227">
        <f>(SUM('1.  LRAMVA Summary'!M$55:M$84)+SUM('1.  LRAMVA Summary'!M$85:M$86)*(MONTH($E172)-1)/12)*$H172</f>
        <v>0</v>
      </c>
      <c r="S172" s="227">
        <f>(SUM('1.  LRAMVA Summary'!N$55:N$84)+SUM('1.  LRAMVA Summary'!N$85:N$86)*(MONTH($E172)-1)/12)*$H172</f>
        <v>0</v>
      </c>
      <c r="T172" s="227">
        <f>(SUM('1.  LRAMVA Summary'!O$55:O$84)+SUM('1.  LRAMVA Summary'!O$85:O$86)*(MONTH($E172)-1)/12)*$H172</f>
        <v>0</v>
      </c>
      <c r="U172" s="227">
        <f>(SUM('1.  LRAMVA Summary'!P$55:P$84)+SUM('1.  LRAMVA Summary'!P$85:P$86)*(MONTH($E172)-1)/12)*$H172</f>
        <v>0</v>
      </c>
      <c r="V172" s="227">
        <f>(SUM('1.  LRAMVA Summary'!Q$55:Q$84)+SUM('1.  LRAMVA Summary'!Q$85:Q$86)*(MONTH($E172)-1)/12)*$H172</f>
        <v>0</v>
      </c>
      <c r="W172" s="228">
        <f t="shared" si="94"/>
        <v>447.76875388802159</v>
      </c>
    </row>
    <row r="173" spans="2:23">
      <c r="B173" s="66"/>
      <c r="C173" s="9"/>
      <c r="E173" s="211">
        <v>44440</v>
      </c>
      <c r="F173" s="211" t="s">
        <v>707</v>
      </c>
      <c r="G173" s="212" t="s">
        <v>68</v>
      </c>
      <c r="H173" s="237">
        <f t="shared" si="97"/>
        <v>4.75E-4</v>
      </c>
      <c r="I173" s="227">
        <f>(SUM('1.  LRAMVA Summary'!D$55:D$84)+SUM('1.  LRAMVA Summary'!D$85:D$86)*(MONTH($E173)-1)/12)*$H173</f>
        <v>0</v>
      </c>
      <c r="J173" s="227">
        <f>(SUM('1.  LRAMVA Summary'!E$55:E$84)+SUM('1.  LRAMVA Summary'!E$85:E$86)*(MONTH($E173)-1)/12)*$H173</f>
        <v>114.87310058727624</v>
      </c>
      <c r="K173" s="227">
        <f>(SUM('1.  LRAMVA Summary'!F$55:F$84)+SUM('1.  LRAMVA Summary'!F$85:F$86)*(MONTH($E173)-1)/12)*$H173</f>
        <v>502.13331312233584</v>
      </c>
      <c r="L173" s="227">
        <f>(SUM('1.  LRAMVA Summary'!G$55:G$84)+SUM('1.  LRAMVA Summary'!G$85:G$86)*(MONTH($E173)-1)/12)*$H173</f>
        <v>22.605812402476879</v>
      </c>
      <c r="M173" s="227">
        <f>(SUM('1.  LRAMVA Summary'!H$55:H$84)+SUM('1.  LRAMVA Summary'!H$85:H$86)*(MONTH($E173)-1)/12)*$H173</f>
        <v>-61.077229755664128</v>
      </c>
      <c r="N173" s="227">
        <f>(SUM('1.  LRAMVA Summary'!I$55:I$84)+SUM('1.  LRAMVA Summary'!I$85:I$86)*(MONTH($E173)-1)/12)*$H173</f>
        <v>-107.32220426666667</v>
      </c>
      <c r="O173" s="227">
        <f>(SUM('1.  LRAMVA Summary'!J$55:J$84)+SUM('1.  LRAMVA Summary'!J$85:J$86)*(MONTH($E173)-1)/12)*$H173</f>
        <v>0</v>
      </c>
      <c r="P173" s="227">
        <f>(SUM('1.  LRAMVA Summary'!K$55:K$84)+SUM('1.  LRAMVA Summary'!K$85:K$86)*(MONTH($E173)-1)/12)*$H173</f>
        <v>0</v>
      </c>
      <c r="Q173" s="227">
        <f>(SUM('1.  LRAMVA Summary'!L$55:L$84)+SUM('1.  LRAMVA Summary'!L$85:L$86)*(MONTH($E173)-1)/12)*$H173</f>
        <v>0</v>
      </c>
      <c r="R173" s="227">
        <f>(SUM('1.  LRAMVA Summary'!M$55:M$84)+SUM('1.  LRAMVA Summary'!M$85:M$86)*(MONTH($E173)-1)/12)*$H173</f>
        <v>0</v>
      </c>
      <c r="S173" s="227">
        <f>(SUM('1.  LRAMVA Summary'!N$55:N$84)+SUM('1.  LRAMVA Summary'!N$85:N$86)*(MONTH($E173)-1)/12)*$H173</f>
        <v>0</v>
      </c>
      <c r="T173" s="227">
        <f>(SUM('1.  LRAMVA Summary'!O$55:O$84)+SUM('1.  LRAMVA Summary'!O$85:O$86)*(MONTH($E173)-1)/12)*$H173</f>
        <v>0</v>
      </c>
      <c r="U173" s="227">
        <f>(SUM('1.  LRAMVA Summary'!P$55:P$84)+SUM('1.  LRAMVA Summary'!P$85:P$86)*(MONTH($E173)-1)/12)*$H173</f>
        <v>0</v>
      </c>
      <c r="V173" s="227">
        <f>(SUM('1.  LRAMVA Summary'!Q$55:Q$84)+SUM('1.  LRAMVA Summary'!Q$85:Q$86)*(MONTH($E173)-1)/12)*$H173</f>
        <v>0</v>
      </c>
      <c r="W173" s="228">
        <f t="shared" si="94"/>
        <v>471.21279208975812</v>
      </c>
    </row>
    <row r="174" spans="2:23">
      <c r="E174" s="211">
        <v>44470</v>
      </c>
      <c r="F174" s="211" t="s">
        <v>707</v>
      </c>
      <c r="G174" s="212" t="s">
        <v>69</v>
      </c>
      <c r="H174" s="237">
        <f>$C$58/12</f>
        <v>4.75E-4</v>
      </c>
      <c r="I174" s="227">
        <f>(SUM('1.  LRAMVA Summary'!D$55:D$84)+SUM('1.  LRAMVA Summary'!D$85:D$86)*(MONTH($E174)-1)/12)*$H174</f>
        <v>0</v>
      </c>
      <c r="J174" s="227">
        <f>(SUM('1.  LRAMVA Summary'!E$55:E$84)+SUM('1.  LRAMVA Summary'!E$85:E$86)*(MONTH($E174)-1)/12)*$H174</f>
        <v>120.50136192201687</v>
      </c>
      <c r="K174" s="227">
        <f>(SUM('1.  LRAMVA Summary'!F$55:F$84)+SUM('1.  LRAMVA Summary'!F$85:F$86)*(MONTH($E174)-1)/12)*$H174</f>
        <v>527.3675557301865</v>
      </c>
      <c r="L174" s="227">
        <f>(SUM('1.  LRAMVA Summary'!G$55:G$84)+SUM('1.  LRAMVA Summary'!G$85:G$86)*(MONTH($E174)-1)/12)*$H174</f>
        <v>23.754083772128737</v>
      </c>
      <c r="M174" s="227">
        <f>(SUM('1.  LRAMVA Summary'!H$55:H$84)+SUM('1.  LRAMVA Summary'!H$85:H$86)*(MONTH($E174)-1)/12)*$H174</f>
        <v>-64.184458732837498</v>
      </c>
      <c r="N174" s="227">
        <f>(SUM('1.  LRAMVA Summary'!I$55:I$84)+SUM('1.  LRAMVA Summary'!I$85:I$86)*(MONTH($E174)-1)/12)*$H174</f>
        <v>-112.7817124</v>
      </c>
      <c r="O174" s="227">
        <f>(SUM('1.  LRAMVA Summary'!J$55:J$84)+SUM('1.  LRAMVA Summary'!J$85:J$86)*(MONTH($E174)-1)/12)*$H174</f>
        <v>0</v>
      </c>
      <c r="P174" s="227">
        <f>(SUM('1.  LRAMVA Summary'!K$55:K$84)+SUM('1.  LRAMVA Summary'!K$85:K$86)*(MONTH($E174)-1)/12)*$H174</f>
        <v>0</v>
      </c>
      <c r="Q174" s="227">
        <f>(SUM('1.  LRAMVA Summary'!L$55:L$84)+SUM('1.  LRAMVA Summary'!L$85:L$86)*(MONTH($E174)-1)/12)*$H174</f>
        <v>0</v>
      </c>
      <c r="R174" s="227">
        <f>(SUM('1.  LRAMVA Summary'!M$55:M$84)+SUM('1.  LRAMVA Summary'!M$85:M$86)*(MONTH($E174)-1)/12)*$H174</f>
        <v>0</v>
      </c>
      <c r="S174" s="227">
        <f>(SUM('1.  LRAMVA Summary'!N$55:N$84)+SUM('1.  LRAMVA Summary'!N$85:N$86)*(MONTH($E174)-1)/12)*$H174</f>
        <v>0</v>
      </c>
      <c r="T174" s="227">
        <f>(SUM('1.  LRAMVA Summary'!O$55:O$84)+SUM('1.  LRAMVA Summary'!O$85:O$86)*(MONTH($E174)-1)/12)*$H174</f>
        <v>0</v>
      </c>
      <c r="U174" s="227">
        <f>(SUM('1.  LRAMVA Summary'!P$55:P$84)+SUM('1.  LRAMVA Summary'!P$85:P$86)*(MONTH($E174)-1)/12)*$H174</f>
        <v>0</v>
      </c>
      <c r="V174" s="227">
        <f>(SUM('1.  LRAMVA Summary'!Q$55:Q$84)+SUM('1.  LRAMVA Summary'!Q$85:Q$86)*(MONTH($E174)-1)/12)*$H174</f>
        <v>0</v>
      </c>
      <c r="W174" s="228">
        <f t="shared" si="94"/>
        <v>494.6568302914946</v>
      </c>
    </row>
    <row r="175" spans="2:23">
      <c r="E175" s="211">
        <v>44501</v>
      </c>
      <c r="F175" s="211" t="s">
        <v>707</v>
      </c>
      <c r="G175" s="212" t="s">
        <v>69</v>
      </c>
      <c r="H175" s="237">
        <f t="shared" ref="H175:H176" si="98">$C$58/12</f>
        <v>4.75E-4</v>
      </c>
      <c r="I175" s="227">
        <f>(SUM('1.  LRAMVA Summary'!D$55:D$84)+SUM('1.  LRAMVA Summary'!D$85:D$86)*(MONTH($E175)-1)/12)*$H175</f>
        <v>0</v>
      </c>
      <c r="J175" s="227">
        <f>(SUM('1.  LRAMVA Summary'!E$55:E$84)+SUM('1.  LRAMVA Summary'!E$85:E$86)*(MONTH($E175)-1)/12)*$H175</f>
        <v>126.12962325675751</v>
      </c>
      <c r="K175" s="227">
        <f>(SUM('1.  LRAMVA Summary'!F$55:F$84)+SUM('1.  LRAMVA Summary'!F$85:F$86)*(MONTH($E175)-1)/12)*$H175</f>
        <v>552.60179833803727</v>
      </c>
      <c r="L175" s="227">
        <f>(SUM('1.  LRAMVA Summary'!G$55:G$84)+SUM('1.  LRAMVA Summary'!G$85:G$86)*(MONTH($E175)-1)/12)*$H175</f>
        <v>24.902355141780596</v>
      </c>
      <c r="M175" s="227">
        <f>(SUM('1.  LRAMVA Summary'!H$55:H$84)+SUM('1.  LRAMVA Summary'!H$85:H$86)*(MONTH($E175)-1)/12)*$H175</f>
        <v>-67.291687710010891</v>
      </c>
      <c r="N175" s="227">
        <f>(SUM('1.  LRAMVA Summary'!I$55:I$84)+SUM('1.  LRAMVA Summary'!I$85:I$86)*(MONTH($E175)-1)/12)*$H175</f>
        <v>-118.24122053333333</v>
      </c>
      <c r="O175" s="227">
        <f>(SUM('1.  LRAMVA Summary'!J$55:J$84)+SUM('1.  LRAMVA Summary'!J$85:J$86)*(MONTH($E175)-1)/12)*$H175</f>
        <v>0</v>
      </c>
      <c r="P175" s="227">
        <f>(SUM('1.  LRAMVA Summary'!K$55:K$84)+SUM('1.  LRAMVA Summary'!K$85:K$86)*(MONTH($E175)-1)/12)*$H175</f>
        <v>0</v>
      </c>
      <c r="Q175" s="227">
        <f>(SUM('1.  LRAMVA Summary'!L$55:L$84)+SUM('1.  LRAMVA Summary'!L$85:L$86)*(MONTH($E175)-1)/12)*$H175</f>
        <v>0</v>
      </c>
      <c r="R175" s="227">
        <f>(SUM('1.  LRAMVA Summary'!M$55:M$84)+SUM('1.  LRAMVA Summary'!M$85:M$86)*(MONTH($E175)-1)/12)*$H175</f>
        <v>0</v>
      </c>
      <c r="S175" s="227">
        <f>(SUM('1.  LRAMVA Summary'!N$55:N$84)+SUM('1.  LRAMVA Summary'!N$85:N$86)*(MONTH($E175)-1)/12)*$H175</f>
        <v>0</v>
      </c>
      <c r="T175" s="227">
        <f>(SUM('1.  LRAMVA Summary'!O$55:O$84)+SUM('1.  LRAMVA Summary'!O$85:O$86)*(MONTH($E175)-1)/12)*$H175</f>
        <v>0</v>
      </c>
      <c r="U175" s="227">
        <f>(SUM('1.  LRAMVA Summary'!P$55:P$84)+SUM('1.  LRAMVA Summary'!P$85:P$86)*(MONTH($E175)-1)/12)*$H175</f>
        <v>0</v>
      </c>
      <c r="V175" s="227">
        <f>(SUM('1.  LRAMVA Summary'!Q$55:Q$84)+SUM('1.  LRAMVA Summary'!Q$85:Q$86)*(MONTH($E175)-1)/12)*$H175</f>
        <v>0</v>
      </c>
      <c r="W175" s="228">
        <f t="shared" si="94"/>
        <v>518.10086849323113</v>
      </c>
    </row>
    <row r="176" spans="2:23">
      <c r="E176" s="211">
        <v>44531</v>
      </c>
      <c r="F176" s="211" t="s">
        <v>707</v>
      </c>
      <c r="G176" s="212" t="s">
        <v>69</v>
      </c>
      <c r="H176" s="237">
        <f t="shared" si="98"/>
        <v>4.75E-4</v>
      </c>
      <c r="I176" s="227">
        <f>(SUM('1.  LRAMVA Summary'!D$55:D$84)+SUM('1.  LRAMVA Summary'!D$85:D$86)*(MONTH($E176)-1)/12)*$H176</f>
        <v>0</v>
      </c>
      <c r="J176" s="227">
        <f>(SUM('1.  LRAMVA Summary'!E$55:E$84)+SUM('1.  LRAMVA Summary'!E$85:E$86)*(MONTH($E176)-1)/12)*$H176</f>
        <v>131.75788459149814</v>
      </c>
      <c r="K176" s="227">
        <f>(SUM('1.  LRAMVA Summary'!F$55:F$84)+SUM('1.  LRAMVA Summary'!F$85:F$86)*(MONTH($E176)-1)/12)*$H176</f>
        <v>577.83604094588793</v>
      </c>
      <c r="L176" s="227">
        <f>(SUM('1.  LRAMVA Summary'!G$55:G$84)+SUM('1.  LRAMVA Summary'!G$85:G$86)*(MONTH($E176)-1)/12)*$H176</f>
        <v>26.050626511432455</v>
      </c>
      <c r="M176" s="227">
        <f>(SUM('1.  LRAMVA Summary'!H$55:H$84)+SUM('1.  LRAMVA Summary'!H$85:H$86)*(MONTH($E176)-1)/12)*$H176</f>
        <v>-70.398916687184268</v>
      </c>
      <c r="N176" s="227">
        <f>(SUM('1.  LRAMVA Summary'!I$55:I$84)+SUM('1.  LRAMVA Summary'!I$85:I$86)*(MONTH($E176)-1)/12)*$H176</f>
        <v>-123.70072866666666</v>
      </c>
      <c r="O176" s="227">
        <f>(SUM('1.  LRAMVA Summary'!J$55:J$84)+SUM('1.  LRAMVA Summary'!J$85:J$86)*(MONTH($E176)-1)/12)*$H176</f>
        <v>0</v>
      </c>
      <c r="P176" s="227">
        <f>(SUM('1.  LRAMVA Summary'!K$55:K$84)+SUM('1.  LRAMVA Summary'!K$85:K$86)*(MONTH($E176)-1)/12)*$H176</f>
        <v>0</v>
      </c>
      <c r="Q176" s="227">
        <f>(SUM('1.  LRAMVA Summary'!L$55:L$84)+SUM('1.  LRAMVA Summary'!L$85:L$86)*(MONTH($E176)-1)/12)*$H176</f>
        <v>0</v>
      </c>
      <c r="R176" s="227">
        <f>(SUM('1.  LRAMVA Summary'!M$55:M$84)+SUM('1.  LRAMVA Summary'!M$85:M$86)*(MONTH($E176)-1)/12)*$H176</f>
        <v>0</v>
      </c>
      <c r="S176" s="227">
        <f>(SUM('1.  LRAMVA Summary'!N$55:N$84)+SUM('1.  LRAMVA Summary'!N$85:N$86)*(MONTH($E176)-1)/12)*$H176</f>
        <v>0</v>
      </c>
      <c r="T176" s="227">
        <f>(SUM('1.  LRAMVA Summary'!O$55:O$84)+SUM('1.  LRAMVA Summary'!O$85:O$86)*(MONTH($E176)-1)/12)*$H176</f>
        <v>0</v>
      </c>
      <c r="U176" s="227">
        <f>(SUM('1.  LRAMVA Summary'!P$55:P$84)+SUM('1.  LRAMVA Summary'!P$85:P$86)*(MONTH($E176)-1)/12)*$H176</f>
        <v>0</v>
      </c>
      <c r="V176" s="227">
        <f>(SUM('1.  LRAMVA Summary'!Q$55:Q$84)+SUM('1.  LRAMVA Summary'!Q$85:Q$86)*(MONTH($E176)-1)/12)*$H176</f>
        <v>0</v>
      </c>
      <c r="W176" s="228">
        <f>SUM(I176:V176)</f>
        <v>541.54490669496761</v>
      </c>
    </row>
    <row r="177" spans="5:23" ht="15" thickBot="1">
      <c r="E177" s="213" t="s">
        <v>704</v>
      </c>
      <c r="F177" s="213"/>
      <c r="G177" s="214"/>
      <c r="H177" s="215"/>
      <c r="I177" s="216">
        <f>SUM(I164:I176)</f>
        <v>0</v>
      </c>
      <c r="J177" s="216">
        <f>SUM(J164:J176)</f>
        <v>1840.3968819320867</v>
      </c>
      <c r="K177" s="216">
        <f t="shared" ref="K177:V177" si="99">SUM(K164:K176)</f>
        <v>7980.125319067477</v>
      </c>
      <c r="L177" s="216">
        <f t="shared" si="99"/>
        <v>358.01038728312517</v>
      </c>
      <c r="M177" s="216">
        <f t="shared" si="99"/>
        <v>-966.79646825677082</v>
      </c>
      <c r="N177" s="216">
        <f t="shared" si="99"/>
        <v>-1698.8505081333331</v>
      </c>
      <c r="O177" s="216">
        <f t="shared" si="99"/>
        <v>0</v>
      </c>
      <c r="P177" s="216">
        <f t="shared" si="99"/>
        <v>0</v>
      </c>
      <c r="Q177" s="216">
        <f t="shared" si="99"/>
        <v>0</v>
      </c>
      <c r="R177" s="216">
        <f t="shared" si="99"/>
        <v>0</v>
      </c>
      <c r="S177" s="216">
        <f t="shared" si="99"/>
        <v>0</v>
      </c>
      <c r="T177" s="216">
        <f t="shared" si="99"/>
        <v>0</v>
      </c>
      <c r="U177" s="216">
        <f t="shared" si="99"/>
        <v>0</v>
      </c>
      <c r="V177" s="216">
        <f t="shared" si="99"/>
        <v>0</v>
      </c>
      <c r="W177" s="216">
        <f>SUM(W164:W176)</f>
        <v>7512.8856118925869</v>
      </c>
    </row>
    <row r="178" spans="5:23" ht="15" thickTop="1">
      <c r="E178" s="217" t="s">
        <v>67</v>
      </c>
      <c r="F178" s="217"/>
      <c r="G178" s="218"/>
      <c r="H178" s="219"/>
      <c r="I178" s="220"/>
      <c r="J178" s="220"/>
      <c r="K178" s="220"/>
      <c r="L178" s="220"/>
      <c r="M178" s="220"/>
      <c r="N178" s="220"/>
      <c r="O178" s="220"/>
      <c r="P178" s="220"/>
      <c r="Q178" s="220"/>
      <c r="R178" s="220"/>
      <c r="S178" s="220"/>
      <c r="T178" s="220"/>
      <c r="U178" s="220"/>
      <c r="V178" s="220"/>
      <c r="W178" s="221"/>
    </row>
    <row r="179" spans="5:23">
      <c r="E179" s="222" t="s">
        <v>705</v>
      </c>
      <c r="F179" s="222"/>
      <c r="G179" s="223"/>
      <c r="H179" s="224"/>
      <c r="I179" s="225">
        <f>I177+I178</f>
        <v>0</v>
      </c>
      <c r="J179" s="225">
        <f t="shared" ref="J179:U179" si="100">J177+J178</f>
        <v>1840.3968819320867</v>
      </c>
      <c r="K179" s="225">
        <f t="shared" si="100"/>
        <v>7980.125319067477</v>
      </c>
      <c r="L179" s="225">
        <f t="shared" si="100"/>
        <v>358.01038728312517</v>
      </c>
      <c r="M179" s="225">
        <f t="shared" si="100"/>
        <v>-966.79646825677082</v>
      </c>
      <c r="N179" s="225">
        <f t="shared" si="100"/>
        <v>-1698.8505081333331</v>
      </c>
      <c r="O179" s="225">
        <f t="shared" si="100"/>
        <v>0</v>
      </c>
      <c r="P179" s="225">
        <f t="shared" si="100"/>
        <v>0</v>
      </c>
      <c r="Q179" s="225">
        <f t="shared" si="100"/>
        <v>0</v>
      </c>
      <c r="R179" s="225">
        <f t="shared" si="100"/>
        <v>0</v>
      </c>
      <c r="S179" s="225">
        <f t="shared" si="100"/>
        <v>0</v>
      </c>
      <c r="T179" s="225">
        <f t="shared" si="100"/>
        <v>0</v>
      </c>
      <c r="U179" s="225">
        <f t="shared" si="100"/>
        <v>0</v>
      </c>
      <c r="V179" s="225">
        <f>V177+V178</f>
        <v>0</v>
      </c>
      <c r="W179" s="225">
        <f>W177+W178</f>
        <v>7512.8856118925869</v>
      </c>
    </row>
    <row r="180" spans="5:23">
      <c r="E180" s="211">
        <v>44562</v>
      </c>
      <c r="F180" s="211" t="s">
        <v>708</v>
      </c>
      <c r="G180" s="212" t="s">
        <v>65</v>
      </c>
      <c r="H180" s="237">
        <f>$C$59/12</f>
        <v>4.75E-4</v>
      </c>
      <c r="I180" s="227">
        <f>(SUM('1.  LRAMVA Summary'!D$55:D$87)+SUM('1.  LRAMVA Summary'!D$88:D$89)*(MONTH($E180)-1)/12)*$H180</f>
        <v>0</v>
      </c>
      <c r="J180" s="227">
        <f>(SUM('1.  LRAMVA Summary'!E$55:E$87)+SUM('1.  LRAMVA Summary'!E$88:E$89)*(MONTH($E180)-1)/12)*$H180</f>
        <v>137.38614592623881</v>
      </c>
      <c r="K180" s="227">
        <f>(SUM('1.  LRAMVA Summary'!F$55:F$87)+SUM('1.  LRAMVA Summary'!F$88:F$89)*(MONTH($E180)-1)/12)*$H180</f>
        <v>603.07028355373859</v>
      </c>
      <c r="L180" s="227">
        <f>(SUM('1.  LRAMVA Summary'!G$55:G$87)+SUM('1.  LRAMVA Summary'!G$88:G$89)*(MONTH($E180)-1)/12)*$H180</f>
        <v>27.198897881084314</v>
      </c>
      <c r="M180" s="227">
        <f>(SUM('1.  LRAMVA Summary'!H$55:H$87)+SUM('1.  LRAMVA Summary'!H$88:H$89)*(MONTH($E180)-1)/12)*$H180</f>
        <v>-73.506145664357632</v>
      </c>
      <c r="N180" s="227">
        <f>(SUM('1.  LRAMVA Summary'!I$55:I$87)+SUM('1.  LRAMVA Summary'!I$88:I$89)*(MONTH($E180)-1)/12)*$H180</f>
        <v>-129.16023680000001</v>
      </c>
      <c r="O180" s="227">
        <f>(SUM('1.  LRAMVA Summary'!J$55:J$87)+SUM('1.  LRAMVA Summary'!J$88:J$89)*(MONTH($E180)-1)/12)*$H180</f>
        <v>0</v>
      </c>
      <c r="P180" s="227">
        <f>(SUM('1.  LRAMVA Summary'!K$55:K$87)+SUM('1.  LRAMVA Summary'!K$88:K$89)*(MONTH($E180)-1)/12)*$H180</f>
        <v>0</v>
      </c>
      <c r="Q180" s="227">
        <f>(SUM('1.  LRAMVA Summary'!L$55:L$87)+SUM('1.  LRAMVA Summary'!L$88:L$89)*(MONTH($E180)-1)/12)*$H180</f>
        <v>0</v>
      </c>
      <c r="R180" s="227">
        <f>(SUM('1.  LRAMVA Summary'!M$55:M$87)+SUM('1.  LRAMVA Summary'!M$88:M$89)*(MONTH($E180)-1)/12)*$H180</f>
        <v>0</v>
      </c>
      <c r="S180" s="227">
        <f>(SUM('1.  LRAMVA Summary'!N$55:N$87)+SUM('1.  LRAMVA Summary'!N$88:N$89)*(MONTH($E180)-1)/12)*$H180</f>
        <v>0</v>
      </c>
      <c r="T180" s="227">
        <f>(SUM('1.  LRAMVA Summary'!O$55:O$87)+SUM('1.  LRAMVA Summary'!O$88:O$89)*(MONTH($E180)-1)/12)*$H180</f>
        <v>0</v>
      </c>
      <c r="U180" s="227">
        <f>(SUM('1.  LRAMVA Summary'!P$55:P$87)+SUM('1.  LRAMVA Summary'!P$88:P$89)*(MONTH($E180)-1)/12)*$H180</f>
        <v>0</v>
      </c>
      <c r="V180" s="227">
        <f>(SUM('1.  LRAMVA Summary'!Q$55:Q$87)+SUM('1.  LRAMVA Summary'!Q$88:Q$89)*(MONTH($E180)-1)/12)*$H180</f>
        <v>0</v>
      </c>
      <c r="W180" s="228">
        <f>SUM(I180:V180)</f>
        <v>564.98894489670408</v>
      </c>
    </row>
    <row r="181" spans="5:23">
      <c r="E181" s="211">
        <v>44593</v>
      </c>
      <c r="F181" s="211" t="s">
        <v>708</v>
      </c>
      <c r="G181" s="212" t="s">
        <v>65</v>
      </c>
      <c r="H181" s="237">
        <f t="shared" ref="H181:H182" si="101">$C$59/12</f>
        <v>4.75E-4</v>
      </c>
      <c r="I181" s="227">
        <f>(SUM('1.  LRAMVA Summary'!D$55:D$87)+SUM('1.  LRAMVA Summary'!D$88:D$89)*(MONTH($E181)-1)/12)*$H181</f>
        <v>0</v>
      </c>
      <c r="J181" s="227">
        <f>(SUM('1.  LRAMVA Summary'!E$55:E$87)+SUM('1.  LRAMVA Summary'!E$88:E$89)*(MONTH($E181)-1)/12)*$H181</f>
        <v>137.38614592623881</v>
      </c>
      <c r="K181" s="227">
        <f>(SUM('1.  LRAMVA Summary'!F$55:F$87)+SUM('1.  LRAMVA Summary'!F$88:F$89)*(MONTH($E181)-1)/12)*$H181</f>
        <v>603.07028355373859</v>
      </c>
      <c r="L181" s="227">
        <f>(SUM('1.  LRAMVA Summary'!G$55:G$87)+SUM('1.  LRAMVA Summary'!G$88:G$89)*(MONTH($E181)-1)/12)*$H181</f>
        <v>27.198897881084314</v>
      </c>
      <c r="M181" s="227">
        <f>(SUM('1.  LRAMVA Summary'!H$55:H$87)+SUM('1.  LRAMVA Summary'!H$88:H$89)*(MONTH($E181)-1)/12)*$H181</f>
        <v>-73.506145664357632</v>
      </c>
      <c r="N181" s="227">
        <f>(SUM('1.  LRAMVA Summary'!I$55:I$87)+SUM('1.  LRAMVA Summary'!I$88:I$89)*(MONTH($E181)-1)/12)*$H181</f>
        <v>-129.16023680000001</v>
      </c>
      <c r="O181" s="227">
        <f>(SUM('1.  LRAMVA Summary'!J$55:J$87)+SUM('1.  LRAMVA Summary'!J$88:J$89)*(MONTH($E181)-1)/12)*$H181</f>
        <v>0</v>
      </c>
      <c r="P181" s="227">
        <f>(SUM('1.  LRAMVA Summary'!K$55:K$87)+SUM('1.  LRAMVA Summary'!K$88:K$89)*(MONTH($E181)-1)/12)*$H181</f>
        <v>0</v>
      </c>
      <c r="Q181" s="227">
        <f>(SUM('1.  LRAMVA Summary'!L$55:L$87)+SUM('1.  LRAMVA Summary'!L$88:L$89)*(MONTH($E181)-1)/12)*$H181</f>
        <v>0</v>
      </c>
      <c r="R181" s="227">
        <f>(SUM('1.  LRAMVA Summary'!M$55:M$87)+SUM('1.  LRAMVA Summary'!M$88:M$89)*(MONTH($E181)-1)/12)*$H181</f>
        <v>0</v>
      </c>
      <c r="S181" s="227">
        <f>(SUM('1.  LRAMVA Summary'!N$55:N$87)+SUM('1.  LRAMVA Summary'!N$88:N$89)*(MONTH($E181)-1)/12)*$H181</f>
        <v>0</v>
      </c>
      <c r="T181" s="227">
        <f>(SUM('1.  LRAMVA Summary'!O$55:O$87)+SUM('1.  LRAMVA Summary'!O$88:O$89)*(MONTH($E181)-1)/12)*$H181</f>
        <v>0</v>
      </c>
      <c r="U181" s="227">
        <f>(SUM('1.  LRAMVA Summary'!P$55:P$87)+SUM('1.  LRAMVA Summary'!P$88:P$89)*(MONTH($E181)-1)/12)*$H181</f>
        <v>0</v>
      </c>
      <c r="V181" s="227">
        <f>(SUM('1.  LRAMVA Summary'!Q$55:Q$87)+SUM('1.  LRAMVA Summary'!Q$88:Q$89)*(MONTH($E181)-1)/12)*$H181</f>
        <v>0</v>
      </c>
      <c r="W181" s="228">
        <f t="shared" ref="W181:W190" si="102">SUM(I181:V181)</f>
        <v>564.98894489670408</v>
      </c>
    </row>
    <row r="182" spans="5:23">
      <c r="E182" s="211">
        <v>44621</v>
      </c>
      <c r="F182" s="211" t="s">
        <v>708</v>
      </c>
      <c r="G182" s="212" t="s">
        <v>65</v>
      </c>
      <c r="H182" s="237">
        <f t="shared" si="101"/>
        <v>4.75E-4</v>
      </c>
      <c r="I182" s="227">
        <f>(SUM('1.  LRAMVA Summary'!D$55:D$87)+SUM('1.  LRAMVA Summary'!D$88:D$89)*(MONTH($E182)-1)/12)*$H182</f>
        <v>0</v>
      </c>
      <c r="J182" s="227">
        <f>(SUM('1.  LRAMVA Summary'!E$55:E$87)+SUM('1.  LRAMVA Summary'!E$88:E$89)*(MONTH($E182)-1)/12)*$H182</f>
        <v>137.38614592623881</v>
      </c>
      <c r="K182" s="227">
        <f>(SUM('1.  LRAMVA Summary'!F$55:F$87)+SUM('1.  LRAMVA Summary'!F$88:F$89)*(MONTH($E182)-1)/12)*$H182</f>
        <v>603.07028355373859</v>
      </c>
      <c r="L182" s="227">
        <f>(SUM('1.  LRAMVA Summary'!G$55:G$87)+SUM('1.  LRAMVA Summary'!G$88:G$89)*(MONTH($E182)-1)/12)*$H182</f>
        <v>27.198897881084314</v>
      </c>
      <c r="M182" s="227">
        <f>(SUM('1.  LRAMVA Summary'!H$55:H$87)+SUM('1.  LRAMVA Summary'!H$88:H$89)*(MONTH($E182)-1)/12)*$H182</f>
        <v>-73.506145664357632</v>
      </c>
      <c r="N182" s="227">
        <f>(SUM('1.  LRAMVA Summary'!I$55:I$87)+SUM('1.  LRAMVA Summary'!I$88:I$89)*(MONTH($E182)-1)/12)*$H182</f>
        <v>-129.16023680000001</v>
      </c>
      <c r="O182" s="227">
        <f>(SUM('1.  LRAMVA Summary'!J$55:J$87)+SUM('1.  LRAMVA Summary'!J$88:J$89)*(MONTH($E182)-1)/12)*$H182</f>
        <v>0</v>
      </c>
      <c r="P182" s="227">
        <f>(SUM('1.  LRAMVA Summary'!K$55:K$87)+SUM('1.  LRAMVA Summary'!K$88:K$89)*(MONTH($E182)-1)/12)*$H182</f>
        <v>0</v>
      </c>
      <c r="Q182" s="227">
        <f>(SUM('1.  LRAMVA Summary'!L$55:L$87)+SUM('1.  LRAMVA Summary'!L$88:L$89)*(MONTH($E182)-1)/12)*$H182</f>
        <v>0</v>
      </c>
      <c r="R182" s="227">
        <f>(SUM('1.  LRAMVA Summary'!M$55:M$87)+SUM('1.  LRAMVA Summary'!M$88:M$89)*(MONTH($E182)-1)/12)*$H182</f>
        <v>0</v>
      </c>
      <c r="S182" s="227">
        <f>(SUM('1.  LRAMVA Summary'!N$55:N$87)+SUM('1.  LRAMVA Summary'!N$88:N$89)*(MONTH($E182)-1)/12)*$H182</f>
        <v>0</v>
      </c>
      <c r="T182" s="227">
        <f>(SUM('1.  LRAMVA Summary'!O$55:O$87)+SUM('1.  LRAMVA Summary'!O$88:O$89)*(MONTH($E182)-1)/12)*$H182</f>
        <v>0</v>
      </c>
      <c r="U182" s="227">
        <f>(SUM('1.  LRAMVA Summary'!P$55:P$87)+SUM('1.  LRAMVA Summary'!P$88:P$89)*(MONTH($E182)-1)/12)*$H182</f>
        <v>0</v>
      </c>
      <c r="V182" s="227">
        <f>(SUM('1.  LRAMVA Summary'!Q$55:Q$87)+SUM('1.  LRAMVA Summary'!Q$88:Q$89)*(MONTH($E182)-1)/12)*$H182</f>
        <v>0</v>
      </c>
      <c r="W182" s="228">
        <f t="shared" si="102"/>
        <v>564.98894489670408</v>
      </c>
    </row>
    <row r="183" spans="5:23">
      <c r="E183" s="211">
        <v>44652</v>
      </c>
      <c r="F183" s="211" t="s">
        <v>708</v>
      </c>
      <c r="G183" s="212" t="s">
        <v>66</v>
      </c>
      <c r="H183" s="237">
        <f>$C$60/12</f>
        <v>8.5000000000000006E-4</v>
      </c>
      <c r="I183" s="227">
        <f>(SUM('1.  LRAMVA Summary'!D$55:D$87)+SUM('1.  LRAMVA Summary'!D$88:D$89)*(MONTH($E183)-1)/12)*$H183</f>
        <v>0</v>
      </c>
      <c r="J183" s="227">
        <f>(SUM('1.  LRAMVA Summary'!E$55:E$87)+SUM('1.  LRAMVA Summary'!E$88:E$89)*(MONTH($E183)-1)/12)*$H183</f>
        <v>245.84889271011158</v>
      </c>
      <c r="K183" s="227">
        <f>(SUM('1.  LRAMVA Summary'!F$55:F$87)+SUM('1.  LRAMVA Summary'!F$88:F$89)*(MONTH($E183)-1)/12)*$H183</f>
        <v>1079.1784021487956</v>
      </c>
      <c r="L183" s="227">
        <f>(SUM('1.  LRAMVA Summary'!G$55:G$87)+SUM('1.  LRAMVA Summary'!G$88:G$89)*(MONTH($E183)-1)/12)*$H183</f>
        <v>48.671711997729822</v>
      </c>
      <c r="M183" s="227">
        <f>(SUM('1.  LRAMVA Summary'!H$55:H$87)+SUM('1.  LRAMVA Summary'!H$88:H$89)*(MONTH($E183)-1)/12)*$H183</f>
        <v>-131.53731329411369</v>
      </c>
      <c r="N183" s="227">
        <f>(SUM('1.  LRAMVA Summary'!I$55:I$87)+SUM('1.  LRAMVA Summary'!I$88:I$89)*(MONTH($E183)-1)/12)*$H183</f>
        <v>-231.12884480000002</v>
      </c>
      <c r="O183" s="227">
        <f>(SUM('1.  LRAMVA Summary'!J$55:J$87)+SUM('1.  LRAMVA Summary'!J$88:J$89)*(MONTH($E183)-1)/12)*$H183</f>
        <v>0</v>
      </c>
      <c r="P183" s="227">
        <f>(SUM('1.  LRAMVA Summary'!K$55:K$87)+SUM('1.  LRAMVA Summary'!K$88:K$89)*(MONTH($E183)-1)/12)*$H183</f>
        <v>0</v>
      </c>
      <c r="Q183" s="227">
        <f>(SUM('1.  LRAMVA Summary'!L$55:L$87)+SUM('1.  LRAMVA Summary'!L$88:L$89)*(MONTH($E183)-1)/12)*$H183</f>
        <v>0</v>
      </c>
      <c r="R183" s="227">
        <f>(SUM('1.  LRAMVA Summary'!M$55:M$87)+SUM('1.  LRAMVA Summary'!M$88:M$89)*(MONTH($E183)-1)/12)*$H183</f>
        <v>0</v>
      </c>
      <c r="S183" s="227">
        <f>(SUM('1.  LRAMVA Summary'!N$55:N$87)+SUM('1.  LRAMVA Summary'!N$88:N$89)*(MONTH($E183)-1)/12)*$H183</f>
        <v>0</v>
      </c>
      <c r="T183" s="227">
        <f>(SUM('1.  LRAMVA Summary'!O$55:O$87)+SUM('1.  LRAMVA Summary'!O$88:O$89)*(MONTH($E183)-1)/12)*$H183</f>
        <v>0</v>
      </c>
      <c r="U183" s="227">
        <f>(SUM('1.  LRAMVA Summary'!P$55:P$87)+SUM('1.  LRAMVA Summary'!P$88:P$89)*(MONTH($E183)-1)/12)*$H183</f>
        <v>0</v>
      </c>
      <c r="V183" s="227">
        <f>(SUM('1.  LRAMVA Summary'!Q$55:Q$87)+SUM('1.  LRAMVA Summary'!Q$88:Q$89)*(MONTH($E183)-1)/12)*$H183</f>
        <v>0</v>
      </c>
      <c r="W183" s="228">
        <f t="shared" si="102"/>
        <v>1011.0328487625234</v>
      </c>
    </row>
    <row r="184" spans="5:23">
      <c r="E184" s="211">
        <v>44682</v>
      </c>
      <c r="F184" s="211" t="s">
        <v>708</v>
      </c>
      <c r="G184" s="212" t="s">
        <v>66</v>
      </c>
      <c r="H184" s="237">
        <f t="shared" ref="H184:H185" si="103">$C$60/12</f>
        <v>8.5000000000000006E-4</v>
      </c>
      <c r="I184" s="227">
        <f>(SUM('1.  LRAMVA Summary'!D$55:D$87)+SUM('1.  LRAMVA Summary'!D$88:D$89)*(MONTH($E184)-1)/12)*$H184</f>
        <v>0</v>
      </c>
      <c r="J184" s="227">
        <f>(SUM('1.  LRAMVA Summary'!E$55:E$87)+SUM('1.  LRAMVA Summary'!E$88:E$89)*(MONTH($E184)-1)/12)*$H184</f>
        <v>245.84889271011158</v>
      </c>
      <c r="K184" s="227">
        <f>(SUM('1.  LRAMVA Summary'!F$55:F$87)+SUM('1.  LRAMVA Summary'!F$88:F$89)*(MONTH($E184)-1)/12)*$H184</f>
        <v>1079.1784021487956</v>
      </c>
      <c r="L184" s="227">
        <f>(SUM('1.  LRAMVA Summary'!G$55:G$87)+SUM('1.  LRAMVA Summary'!G$88:G$89)*(MONTH($E184)-1)/12)*$H184</f>
        <v>48.671711997729822</v>
      </c>
      <c r="M184" s="227">
        <f>(SUM('1.  LRAMVA Summary'!H$55:H$87)+SUM('1.  LRAMVA Summary'!H$88:H$89)*(MONTH($E184)-1)/12)*$H184</f>
        <v>-131.53731329411369</v>
      </c>
      <c r="N184" s="227">
        <f>(SUM('1.  LRAMVA Summary'!I$55:I$87)+SUM('1.  LRAMVA Summary'!I$88:I$89)*(MONTH($E184)-1)/12)*$H184</f>
        <v>-231.12884480000002</v>
      </c>
      <c r="O184" s="227">
        <f>(SUM('1.  LRAMVA Summary'!J$55:J$87)+SUM('1.  LRAMVA Summary'!J$88:J$89)*(MONTH($E184)-1)/12)*$H184</f>
        <v>0</v>
      </c>
      <c r="P184" s="227">
        <f>(SUM('1.  LRAMVA Summary'!K$55:K$87)+SUM('1.  LRAMVA Summary'!K$88:K$89)*(MONTH($E184)-1)/12)*$H184</f>
        <v>0</v>
      </c>
      <c r="Q184" s="227">
        <f>(SUM('1.  LRAMVA Summary'!L$55:L$87)+SUM('1.  LRAMVA Summary'!L$88:L$89)*(MONTH($E184)-1)/12)*$H184</f>
        <v>0</v>
      </c>
      <c r="R184" s="227">
        <f>(SUM('1.  LRAMVA Summary'!M$55:M$87)+SUM('1.  LRAMVA Summary'!M$88:M$89)*(MONTH($E184)-1)/12)*$H184</f>
        <v>0</v>
      </c>
      <c r="S184" s="227">
        <f>(SUM('1.  LRAMVA Summary'!N$55:N$87)+SUM('1.  LRAMVA Summary'!N$88:N$89)*(MONTH($E184)-1)/12)*$H184</f>
        <v>0</v>
      </c>
      <c r="T184" s="227">
        <f>(SUM('1.  LRAMVA Summary'!O$55:O$87)+SUM('1.  LRAMVA Summary'!O$88:O$89)*(MONTH($E184)-1)/12)*$H184</f>
        <v>0</v>
      </c>
      <c r="U184" s="227">
        <f>(SUM('1.  LRAMVA Summary'!P$55:P$87)+SUM('1.  LRAMVA Summary'!P$88:P$89)*(MONTH($E184)-1)/12)*$H184</f>
        <v>0</v>
      </c>
      <c r="V184" s="227">
        <f>(SUM('1.  LRAMVA Summary'!Q$55:Q$87)+SUM('1.  LRAMVA Summary'!Q$88:Q$89)*(MONTH($E184)-1)/12)*$H184</f>
        <v>0</v>
      </c>
      <c r="W184" s="228">
        <f t="shared" si="102"/>
        <v>1011.0328487625234</v>
      </c>
    </row>
    <row r="185" spans="5:23">
      <c r="E185" s="211">
        <v>44713</v>
      </c>
      <c r="F185" s="211" t="s">
        <v>708</v>
      </c>
      <c r="G185" s="212" t="s">
        <v>66</v>
      </c>
      <c r="H185" s="237">
        <f t="shared" si="103"/>
        <v>8.5000000000000006E-4</v>
      </c>
      <c r="I185" s="227">
        <f>(SUM('1.  LRAMVA Summary'!D$55:D$87)+SUM('1.  LRAMVA Summary'!D$88:D$89)*(MONTH($E185)-1)/12)*$H185</f>
        <v>0</v>
      </c>
      <c r="J185" s="227">
        <f>(SUM('1.  LRAMVA Summary'!E$55:E$87)+SUM('1.  LRAMVA Summary'!E$88:E$89)*(MONTH($E185)-1)/12)*$H185</f>
        <v>245.84889271011158</v>
      </c>
      <c r="K185" s="227">
        <f>(SUM('1.  LRAMVA Summary'!F$55:F$87)+SUM('1.  LRAMVA Summary'!F$88:F$89)*(MONTH($E185)-1)/12)*$H185</f>
        <v>1079.1784021487956</v>
      </c>
      <c r="L185" s="227">
        <f>(SUM('1.  LRAMVA Summary'!G$55:G$87)+SUM('1.  LRAMVA Summary'!G$88:G$89)*(MONTH($E185)-1)/12)*$H185</f>
        <v>48.671711997729822</v>
      </c>
      <c r="M185" s="227">
        <f>(SUM('1.  LRAMVA Summary'!H$55:H$87)+SUM('1.  LRAMVA Summary'!H$88:H$89)*(MONTH($E185)-1)/12)*$H185</f>
        <v>-131.53731329411369</v>
      </c>
      <c r="N185" s="227">
        <f>(SUM('1.  LRAMVA Summary'!I$55:I$87)+SUM('1.  LRAMVA Summary'!I$88:I$89)*(MONTH($E185)-1)/12)*$H185</f>
        <v>-231.12884480000002</v>
      </c>
      <c r="O185" s="227">
        <f>(SUM('1.  LRAMVA Summary'!J$55:J$87)+SUM('1.  LRAMVA Summary'!J$88:J$89)*(MONTH($E185)-1)/12)*$H185</f>
        <v>0</v>
      </c>
      <c r="P185" s="227">
        <f>(SUM('1.  LRAMVA Summary'!K$55:K$87)+SUM('1.  LRAMVA Summary'!K$88:K$89)*(MONTH($E185)-1)/12)*$H185</f>
        <v>0</v>
      </c>
      <c r="Q185" s="227">
        <f>(SUM('1.  LRAMVA Summary'!L$55:L$87)+SUM('1.  LRAMVA Summary'!L$88:L$89)*(MONTH($E185)-1)/12)*$H185</f>
        <v>0</v>
      </c>
      <c r="R185" s="227">
        <f>(SUM('1.  LRAMVA Summary'!M$55:M$87)+SUM('1.  LRAMVA Summary'!M$88:M$89)*(MONTH($E185)-1)/12)*$H185</f>
        <v>0</v>
      </c>
      <c r="S185" s="227">
        <f>(SUM('1.  LRAMVA Summary'!N$55:N$87)+SUM('1.  LRAMVA Summary'!N$88:N$89)*(MONTH($E185)-1)/12)*$H185</f>
        <v>0</v>
      </c>
      <c r="T185" s="227">
        <f>(SUM('1.  LRAMVA Summary'!O$55:O$87)+SUM('1.  LRAMVA Summary'!O$88:O$89)*(MONTH($E185)-1)/12)*$H185</f>
        <v>0</v>
      </c>
      <c r="U185" s="227">
        <f>(SUM('1.  LRAMVA Summary'!P$55:P$87)+SUM('1.  LRAMVA Summary'!P$88:P$89)*(MONTH($E185)-1)/12)*$H185</f>
        <v>0</v>
      </c>
      <c r="V185" s="227">
        <f>(SUM('1.  LRAMVA Summary'!Q$55:Q$87)+SUM('1.  LRAMVA Summary'!Q$88:Q$89)*(MONTH($E185)-1)/12)*$H185</f>
        <v>0</v>
      </c>
      <c r="W185" s="228">
        <f t="shared" si="102"/>
        <v>1011.0328487625234</v>
      </c>
    </row>
    <row r="186" spans="5:23">
      <c r="E186" s="211">
        <v>44743</v>
      </c>
      <c r="F186" s="211" t="s">
        <v>708</v>
      </c>
      <c r="G186" s="212" t="s">
        <v>68</v>
      </c>
      <c r="H186" s="237">
        <f>$C$61/12</f>
        <v>1.8333333333333333E-3</v>
      </c>
      <c r="I186" s="227">
        <f>(SUM('1.  LRAMVA Summary'!D$55:D$87)+SUM('1.  LRAMVA Summary'!D$88:D$89)*(MONTH($E186)-1)/12)*$H186</f>
        <v>0</v>
      </c>
      <c r="J186" s="227">
        <f>(SUM('1.  LRAMVA Summary'!E$55:E$87)+SUM('1.  LRAMVA Summary'!E$88:E$89)*(MONTH($E186)-1)/12)*$H186</f>
        <v>530.26231761004453</v>
      </c>
      <c r="K186" s="227">
        <f>(SUM('1.  LRAMVA Summary'!F$55:F$87)+SUM('1.  LRAMVA Summary'!F$88:F$89)*(MONTH($E186)-1)/12)*$H186</f>
        <v>2327.6396909091668</v>
      </c>
      <c r="L186" s="227">
        <f>(SUM('1.  LRAMVA Summary'!G$55:G$87)+SUM('1.  LRAMVA Summary'!G$88:G$89)*(MONTH($E186)-1)/12)*$H186</f>
        <v>104.97820234804472</v>
      </c>
      <c r="M186" s="227">
        <f>(SUM('1.  LRAMVA Summary'!H$55:H$87)+SUM('1.  LRAMVA Summary'!H$88:H$89)*(MONTH($E186)-1)/12)*$H186</f>
        <v>-283.70793063436281</v>
      </c>
      <c r="N186" s="227">
        <f>(SUM('1.  LRAMVA Summary'!I$55:I$87)+SUM('1.  LRAMVA Summary'!I$88:I$89)*(MONTH($E186)-1)/12)*$H186</f>
        <v>-498.51319466666666</v>
      </c>
      <c r="O186" s="227">
        <f>(SUM('1.  LRAMVA Summary'!J$55:J$87)+SUM('1.  LRAMVA Summary'!J$88:J$89)*(MONTH($E186)-1)/12)*$H186</f>
        <v>0</v>
      </c>
      <c r="P186" s="227">
        <f>(SUM('1.  LRAMVA Summary'!K$55:K$87)+SUM('1.  LRAMVA Summary'!K$88:K$89)*(MONTH($E186)-1)/12)*$H186</f>
        <v>0</v>
      </c>
      <c r="Q186" s="227">
        <f>(SUM('1.  LRAMVA Summary'!L$55:L$87)+SUM('1.  LRAMVA Summary'!L$88:L$89)*(MONTH($E186)-1)/12)*$H186</f>
        <v>0</v>
      </c>
      <c r="R186" s="227">
        <f>(SUM('1.  LRAMVA Summary'!M$55:M$87)+SUM('1.  LRAMVA Summary'!M$88:M$89)*(MONTH($E186)-1)/12)*$H186</f>
        <v>0</v>
      </c>
      <c r="S186" s="227">
        <f>(SUM('1.  LRAMVA Summary'!N$55:N$87)+SUM('1.  LRAMVA Summary'!N$88:N$89)*(MONTH($E186)-1)/12)*$H186</f>
        <v>0</v>
      </c>
      <c r="T186" s="227">
        <f>(SUM('1.  LRAMVA Summary'!O$55:O$87)+SUM('1.  LRAMVA Summary'!O$88:O$89)*(MONTH($E186)-1)/12)*$H186</f>
        <v>0</v>
      </c>
      <c r="U186" s="227">
        <f>(SUM('1.  LRAMVA Summary'!P$55:P$87)+SUM('1.  LRAMVA Summary'!P$88:P$89)*(MONTH($E186)-1)/12)*$H186</f>
        <v>0</v>
      </c>
      <c r="V186" s="227">
        <f>(SUM('1.  LRAMVA Summary'!Q$55:Q$87)+SUM('1.  LRAMVA Summary'!Q$88:Q$89)*(MONTH($E186)-1)/12)*$H186</f>
        <v>0</v>
      </c>
      <c r="W186" s="228">
        <f t="shared" si="102"/>
        <v>2180.6590855662266</v>
      </c>
    </row>
    <row r="187" spans="5:23">
      <c r="E187" s="211">
        <v>44774</v>
      </c>
      <c r="F187" s="211" t="s">
        <v>708</v>
      </c>
      <c r="G187" s="212" t="s">
        <v>68</v>
      </c>
      <c r="H187" s="237">
        <f>$C$61/12</f>
        <v>1.8333333333333333E-3</v>
      </c>
      <c r="I187" s="227">
        <f>(SUM('1.  LRAMVA Summary'!D$55:D$87)+SUM('1.  LRAMVA Summary'!D$88:D$89)*(MONTH($E187)-1)/12)*$H187</f>
        <v>0</v>
      </c>
      <c r="J187" s="227">
        <f>(SUM('1.  LRAMVA Summary'!E$55:E$87)+SUM('1.  LRAMVA Summary'!E$88:E$89)*(MONTH($E187)-1)/12)*$H187</f>
        <v>530.26231761004453</v>
      </c>
      <c r="K187" s="227">
        <f>(SUM('1.  LRAMVA Summary'!F$55:F$87)+SUM('1.  LRAMVA Summary'!F$88:F$89)*(MONTH($E187)-1)/12)*$H187</f>
        <v>2327.6396909091668</v>
      </c>
      <c r="L187" s="227">
        <f>(SUM('1.  LRAMVA Summary'!G$55:G$87)+SUM('1.  LRAMVA Summary'!G$88:G$89)*(MONTH($E187)-1)/12)*$H187</f>
        <v>104.97820234804472</v>
      </c>
      <c r="M187" s="227">
        <f>(SUM('1.  LRAMVA Summary'!H$55:H$87)+SUM('1.  LRAMVA Summary'!H$88:H$89)*(MONTH($E187)-1)/12)*$H187</f>
        <v>-283.70793063436281</v>
      </c>
      <c r="N187" s="227">
        <f>(SUM('1.  LRAMVA Summary'!I$55:I$87)+SUM('1.  LRAMVA Summary'!I$88:I$89)*(MONTH($E187)-1)/12)*$H187</f>
        <v>-498.51319466666666</v>
      </c>
      <c r="O187" s="227">
        <f>(SUM('1.  LRAMVA Summary'!J$55:J$87)+SUM('1.  LRAMVA Summary'!J$88:J$89)*(MONTH($E187)-1)/12)*$H187</f>
        <v>0</v>
      </c>
      <c r="P187" s="227">
        <f>(SUM('1.  LRAMVA Summary'!K$55:K$87)+SUM('1.  LRAMVA Summary'!K$88:K$89)*(MONTH($E187)-1)/12)*$H187</f>
        <v>0</v>
      </c>
      <c r="Q187" s="227">
        <f>(SUM('1.  LRAMVA Summary'!L$55:L$87)+SUM('1.  LRAMVA Summary'!L$88:L$89)*(MONTH($E187)-1)/12)*$H187</f>
        <v>0</v>
      </c>
      <c r="R187" s="227">
        <f>(SUM('1.  LRAMVA Summary'!M$55:M$87)+SUM('1.  LRAMVA Summary'!M$88:M$89)*(MONTH($E187)-1)/12)*$H187</f>
        <v>0</v>
      </c>
      <c r="S187" s="227">
        <f>(SUM('1.  LRAMVA Summary'!N$55:N$87)+SUM('1.  LRAMVA Summary'!N$88:N$89)*(MONTH($E187)-1)/12)*$H187</f>
        <v>0</v>
      </c>
      <c r="T187" s="227">
        <f>(SUM('1.  LRAMVA Summary'!O$55:O$87)+SUM('1.  LRAMVA Summary'!O$88:O$89)*(MONTH($E187)-1)/12)*$H187</f>
        <v>0</v>
      </c>
      <c r="U187" s="227">
        <f>(SUM('1.  LRAMVA Summary'!P$55:P$87)+SUM('1.  LRAMVA Summary'!P$88:P$89)*(MONTH($E187)-1)/12)*$H187</f>
        <v>0</v>
      </c>
      <c r="V187" s="227">
        <f>(SUM('1.  LRAMVA Summary'!Q$55:Q$87)+SUM('1.  LRAMVA Summary'!Q$88:Q$89)*(MONTH($E187)-1)/12)*$H187</f>
        <v>0</v>
      </c>
      <c r="W187" s="228">
        <f t="shared" si="102"/>
        <v>2180.6590855662266</v>
      </c>
    </row>
    <row r="188" spans="5:23">
      <c r="E188" s="211">
        <v>44805</v>
      </c>
      <c r="F188" s="211" t="s">
        <v>708</v>
      </c>
      <c r="G188" s="212" t="s">
        <v>68</v>
      </c>
      <c r="H188" s="237">
        <f>$C$61/12</f>
        <v>1.8333333333333333E-3</v>
      </c>
      <c r="I188" s="227">
        <f>(SUM('1.  LRAMVA Summary'!D$55:D$87)+SUM('1.  LRAMVA Summary'!D$88:D$89)*(MONTH($E188)-1)/12)*$H188</f>
        <v>0</v>
      </c>
      <c r="J188" s="227">
        <f>(SUM('1.  LRAMVA Summary'!E$55:E$87)+SUM('1.  LRAMVA Summary'!E$88:E$89)*(MONTH($E188)-1)/12)*$H188</f>
        <v>530.26231761004453</v>
      </c>
      <c r="K188" s="227">
        <f>(SUM('1.  LRAMVA Summary'!F$55:F$87)+SUM('1.  LRAMVA Summary'!F$88:F$89)*(MONTH($E188)-1)/12)*$H188</f>
        <v>2327.6396909091668</v>
      </c>
      <c r="L188" s="227">
        <f>(SUM('1.  LRAMVA Summary'!G$55:G$87)+SUM('1.  LRAMVA Summary'!G$88:G$89)*(MONTH($E188)-1)/12)*$H188</f>
        <v>104.97820234804472</v>
      </c>
      <c r="M188" s="227">
        <f>(SUM('1.  LRAMVA Summary'!H$55:H$87)+SUM('1.  LRAMVA Summary'!H$88:H$89)*(MONTH($E188)-1)/12)*$H188</f>
        <v>-283.70793063436281</v>
      </c>
      <c r="N188" s="227">
        <f>(SUM('1.  LRAMVA Summary'!I$55:I$87)+SUM('1.  LRAMVA Summary'!I$88:I$89)*(MONTH($E188)-1)/12)*$H188</f>
        <v>-498.51319466666666</v>
      </c>
      <c r="O188" s="227">
        <f>(SUM('1.  LRAMVA Summary'!J$55:J$87)+SUM('1.  LRAMVA Summary'!J$88:J$89)*(MONTH($E188)-1)/12)*$H188</f>
        <v>0</v>
      </c>
      <c r="P188" s="227">
        <f>(SUM('1.  LRAMVA Summary'!K$55:K$87)+SUM('1.  LRAMVA Summary'!K$88:K$89)*(MONTH($E188)-1)/12)*$H188</f>
        <v>0</v>
      </c>
      <c r="Q188" s="227">
        <f>(SUM('1.  LRAMVA Summary'!L$55:L$87)+SUM('1.  LRAMVA Summary'!L$88:L$89)*(MONTH($E188)-1)/12)*$H188</f>
        <v>0</v>
      </c>
      <c r="R188" s="227">
        <f>(SUM('1.  LRAMVA Summary'!M$55:M$87)+SUM('1.  LRAMVA Summary'!M$88:M$89)*(MONTH($E188)-1)/12)*$H188</f>
        <v>0</v>
      </c>
      <c r="S188" s="227">
        <f>(SUM('1.  LRAMVA Summary'!N$55:N$87)+SUM('1.  LRAMVA Summary'!N$88:N$89)*(MONTH($E188)-1)/12)*$H188</f>
        <v>0</v>
      </c>
      <c r="T188" s="227">
        <f>(SUM('1.  LRAMVA Summary'!O$55:O$87)+SUM('1.  LRAMVA Summary'!O$88:O$89)*(MONTH($E188)-1)/12)*$H188</f>
        <v>0</v>
      </c>
      <c r="U188" s="227">
        <f>(SUM('1.  LRAMVA Summary'!P$55:P$87)+SUM('1.  LRAMVA Summary'!P$88:P$89)*(MONTH($E188)-1)/12)*$H188</f>
        <v>0</v>
      </c>
      <c r="V188" s="227">
        <f>(SUM('1.  LRAMVA Summary'!Q$55:Q$87)+SUM('1.  LRAMVA Summary'!Q$88:Q$89)*(MONTH($E188)-1)/12)*$H188</f>
        <v>0</v>
      </c>
      <c r="W188" s="228">
        <f t="shared" si="102"/>
        <v>2180.6590855662266</v>
      </c>
    </row>
    <row r="189" spans="5:23">
      <c r="E189" s="211">
        <v>44835</v>
      </c>
      <c r="F189" s="211" t="s">
        <v>708</v>
      </c>
      <c r="G189" s="212" t="s">
        <v>69</v>
      </c>
      <c r="H189" s="237">
        <f>$C$62/12</f>
        <v>3.225E-3</v>
      </c>
      <c r="I189" s="227">
        <f>(SUM('1.  LRAMVA Summary'!D$55:D$87)+SUM('1.  LRAMVA Summary'!D$88:D$89)*(MONTH($E189)-1)/12)*$H189</f>
        <v>0</v>
      </c>
      <c r="J189" s="227">
        <f>(SUM('1.  LRAMVA Summary'!E$55:E$87)+SUM('1.  LRAMVA Summary'!E$88:E$89)*(MONTH($E189)-1)/12)*$H189</f>
        <v>932.77962234130564</v>
      </c>
      <c r="K189" s="227">
        <f>(SUM('1.  LRAMVA Summary'!F$55:F$87)+SUM('1.  LRAMVA Summary'!F$88:F$89)*(MONTH($E189)-1)/12)*$H189</f>
        <v>4094.5298199174886</v>
      </c>
      <c r="L189" s="227">
        <f>(SUM('1.  LRAMVA Summary'!G$55:G$87)+SUM('1.  LRAMVA Summary'!G$88:G$89)*(MONTH($E189)-1)/12)*$H189</f>
        <v>184.66620140315138</v>
      </c>
      <c r="M189" s="227">
        <f>(SUM('1.  LRAMVA Summary'!H$55:H$87)+SUM('1.  LRAMVA Summary'!H$88:H$89)*(MONTH($E189)-1)/12)*$H189</f>
        <v>-499.06804161590185</v>
      </c>
      <c r="N189" s="227">
        <f>(SUM('1.  LRAMVA Summary'!I$55:I$87)+SUM('1.  LRAMVA Summary'!I$88:I$89)*(MONTH($E189)-1)/12)*$H189</f>
        <v>-876.93002879999995</v>
      </c>
      <c r="O189" s="227">
        <f>(SUM('1.  LRAMVA Summary'!J$55:J$87)+SUM('1.  LRAMVA Summary'!J$88:J$89)*(MONTH($E189)-1)/12)*$H189</f>
        <v>0</v>
      </c>
      <c r="P189" s="227">
        <f>(SUM('1.  LRAMVA Summary'!K$55:K$87)+SUM('1.  LRAMVA Summary'!K$88:K$89)*(MONTH($E189)-1)/12)*$H189</f>
        <v>0</v>
      </c>
      <c r="Q189" s="227">
        <f>(SUM('1.  LRAMVA Summary'!L$55:L$87)+SUM('1.  LRAMVA Summary'!L$88:L$89)*(MONTH($E189)-1)/12)*$H189</f>
        <v>0</v>
      </c>
      <c r="R189" s="227">
        <f>(SUM('1.  LRAMVA Summary'!M$55:M$87)+SUM('1.  LRAMVA Summary'!M$88:M$89)*(MONTH($E189)-1)/12)*$H189</f>
        <v>0</v>
      </c>
      <c r="S189" s="227">
        <f>(SUM('1.  LRAMVA Summary'!N$55:N$87)+SUM('1.  LRAMVA Summary'!N$88:N$89)*(MONTH($E189)-1)/12)*$H189</f>
        <v>0</v>
      </c>
      <c r="T189" s="227">
        <f>(SUM('1.  LRAMVA Summary'!O$55:O$87)+SUM('1.  LRAMVA Summary'!O$88:O$89)*(MONTH($E189)-1)/12)*$H189</f>
        <v>0</v>
      </c>
      <c r="U189" s="227">
        <f>(SUM('1.  LRAMVA Summary'!P$55:P$87)+SUM('1.  LRAMVA Summary'!P$88:P$89)*(MONTH($E189)-1)/12)*$H189</f>
        <v>0</v>
      </c>
      <c r="V189" s="227">
        <f>(SUM('1.  LRAMVA Summary'!Q$55:Q$87)+SUM('1.  LRAMVA Summary'!Q$88:Q$89)*(MONTH($E189)-1)/12)*$H189</f>
        <v>0</v>
      </c>
      <c r="W189" s="228">
        <f t="shared" si="102"/>
        <v>3835.9775732460444</v>
      </c>
    </row>
    <row r="190" spans="5:23">
      <c r="E190" s="211">
        <v>44866</v>
      </c>
      <c r="F190" s="211" t="s">
        <v>708</v>
      </c>
      <c r="G190" s="212" t="s">
        <v>69</v>
      </c>
      <c r="H190" s="237">
        <f>$C$62/12</f>
        <v>3.225E-3</v>
      </c>
      <c r="I190" s="227">
        <f>(SUM('1.  LRAMVA Summary'!D$55:D$87)+SUM('1.  LRAMVA Summary'!D$88:D$89)*(MONTH($E190)-1)/12)*$H190</f>
        <v>0</v>
      </c>
      <c r="J190" s="227">
        <f>(SUM('1.  LRAMVA Summary'!E$55:E$87)+SUM('1.  LRAMVA Summary'!E$88:E$89)*(MONTH($E190)-1)/12)*$H190</f>
        <v>932.77962234130564</v>
      </c>
      <c r="K190" s="227">
        <f>(SUM('1.  LRAMVA Summary'!F$55:F$87)+SUM('1.  LRAMVA Summary'!F$88:F$89)*(MONTH($E190)-1)/12)*$H190</f>
        <v>4094.5298199174886</v>
      </c>
      <c r="L190" s="227">
        <f>(SUM('1.  LRAMVA Summary'!G$55:G$87)+SUM('1.  LRAMVA Summary'!G$88:G$89)*(MONTH($E190)-1)/12)*$H190</f>
        <v>184.66620140315138</v>
      </c>
      <c r="M190" s="227">
        <f>(SUM('1.  LRAMVA Summary'!H$55:H$87)+SUM('1.  LRAMVA Summary'!H$88:H$89)*(MONTH($E190)-1)/12)*$H190</f>
        <v>-499.06804161590185</v>
      </c>
      <c r="N190" s="227">
        <f>(SUM('1.  LRAMVA Summary'!I$55:I$87)+SUM('1.  LRAMVA Summary'!I$88:I$89)*(MONTH($E190)-1)/12)*$H190</f>
        <v>-876.93002879999995</v>
      </c>
      <c r="O190" s="227">
        <f>(SUM('1.  LRAMVA Summary'!J$55:J$87)+SUM('1.  LRAMVA Summary'!J$88:J$89)*(MONTH($E190)-1)/12)*$H190</f>
        <v>0</v>
      </c>
      <c r="P190" s="227">
        <f>(SUM('1.  LRAMVA Summary'!K$55:K$87)+SUM('1.  LRAMVA Summary'!K$88:K$89)*(MONTH($E190)-1)/12)*$H190</f>
        <v>0</v>
      </c>
      <c r="Q190" s="227">
        <f>(SUM('1.  LRAMVA Summary'!L$55:L$87)+SUM('1.  LRAMVA Summary'!L$88:L$89)*(MONTH($E190)-1)/12)*$H190</f>
        <v>0</v>
      </c>
      <c r="R190" s="227">
        <f>(SUM('1.  LRAMVA Summary'!M$55:M$87)+SUM('1.  LRAMVA Summary'!M$88:M$89)*(MONTH($E190)-1)/12)*$H190</f>
        <v>0</v>
      </c>
      <c r="S190" s="227">
        <f>(SUM('1.  LRAMVA Summary'!N$55:N$87)+SUM('1.  LRAMVA Summary'!N$88:N$89)*(MONTH($E190)-1)/12)*$H190</f>
        <v>0</v>
      </c>
      <c r="T190" s="227">
        <f>(SUM('1.  LRAMVA Summary'!O$55:O$87)+SUM('1.  LRAMVA Summary'!O$88:O$89)*(MONTH($E190)-1)/12)*$H190</f>
        <v>0</v>
      </c>
      <c r="U190" s="227">
        <f>(SUM('1.  LRAMVA Summary'!P$55:P$87)+SUM('1.  LRAMVA Summary'!P$88:P$89)*(MONTH($E190)-1)/12)*$H190</f>
        <v>0</v>
      </c>
      <c r="V190" s="227">
        <f>(SUM('1.  LRAMVA Summary'!Q$55:Q$87)+SUM('1.  LRAMVA Summary'!Q$88:Q$89)*(MONTH($E190)-1)/12)*$H190</f>
        <v>0</v>
      </c>
      <c r="W190" s="228">
        <f t="shared" si="102"/>
        <v>3835.9775732460444</v>
      </c>
    </row>
    <row r="191" spans="5:23">
      <c r="E191" s="211">
        <v>44896</v>
      </c>
      <c r="F191" s="211" t="s">
        <v>708</v>
      </c>
      <c r="G191" s="212" t="s">
        <v>69</v>
      </c>
      <c r="H191" s="237">
        <f>$C$62/12</f>
        <v>3.225E-3</v>
      </c>
      <c r="I191" s="227">
        <f>(SUM('1.  LRAMVA Summary'!D$55:D$87)+SUM('1.  LRAMVA Summary'!D$88:D$89)*(MONTH($E191)-1)/12)*$H191</f>
        <v>0</v>
      </c>
      <c r="J191" s="227">
        <f>(SUM('1.  LRAMVA Summary'!E$55:E$87)+SUM('1.  LRAMVA Summary'!E$88:E$89)*(MONTH($E191)-1)/12)*$H191</f>
        <v>932.77962234130564</v>
      </c>
      <c r="K191" s="227">
        <f>(SUM('1.  LRAMVA Summary'!F$55:F$87)+SUM('1.  LRAMVA Summary'!F$88:F$89)*(MONTH($E191)-1)/12)*$H191</f>
        <v>4094.5298199174886</v>
      </c>
      <c r="L191" s="227">
        <f>(SUM('1.  LRAMVA Summary'!G$55:G$87)+SUM('1.  LRAMVA Summary'!G$88:G$89)*(MONTH($E191)-1)/12)*$H191</f>
        <v>184.66620140315138</v>
      </c>
      <c r="M191" s="227">
        <f>(SUM('1.  LRAMVA Summary'!H$55:H$87)+SUM('1.  LRAMVA Summary'!H$88:H$89)*(MONTH($E191)-1)/12)*$H191</f>
        <v>-499.06804161590185</v>
      </c>
      <c r="N191" s="227">
        <f>(SUM('1.  LRAMVA Summary'!I$55:I$87)+SUM('1.  LRAMVA Summary'!I$88:I$89)*(MONTH($E191)-1)/12)*$H191</f>
        <v>-876.93002879999995</v>
      </c>
      <c r="O191" s="227">
        <f>(SUM('1.  LRAMVA Summary'!J$55:J$87)+SUM('1.  LRAMVA Summary'!J$88:J$89)*(MONTH($E191)-1)/12)*$H191</f>
        <v>0</v>
      </c>
      <c r="P191" s="227">
        <f>(SUM('1.  LRAMVA Summary'!K$55:K$87)+SUM('1.  LRAMVA Summary'!K$88:K$89)*(MONTH($E191)-1)/12)*$H191</f>
        <v>0</v>
      </c>
      <c r="Q191" s="227">
        <f>(SUM('1.  LRAMVA Summary'!L$55:L$87)+SUM('1.  LRAMVA Summary'!L$88:L$89)*(MONTH($E191)-1)/12)*$H191</f>
        <v>0</v>
      </c>
      <c r="R191" s="227">
        <f>(SUM('1.  LRAMVA Summary'!M$55:M$87)+SUM('1.  LRAMVA Summary'!M$88:M$89)*(MONTH($E191)-1)/12)*$H191</f>
        <v>0</v>
      </c>
      <c r="S191" s="227">
        <f>(SUM('1.  LRAMVA Summary'!N$55:N$87)+SUM('1.  LRAMVA Summary'!N$88:N$89)*(MONTH($E191)-1)/12)*$H191</f>
        <v>0</v>
      </c>
      <c r="T191" s="227">
        <f>(SUM('1.  LRAMVA Summary'!O$55:O$87)+SUM('1.  LRAMVA Summary'!O$88:O$89)*(MONTH($E191)-1)/12)*$H191</f>
        <v>0</v>
      </c>
      <c r="U191" s="227">
        <f>(SUM('1.  LRAMVA Summary'!P$55:P$87)+SUM('1.  LRAMVA Summary'!P$88:P$89)*(MONTH($E191)-1)/12)*$H191</f>
        <v>0</v>
      </c>
      <c r="V191" s="227">
        <f>(SUM('1.  LRAMVA Summary'!Q$55:Q$87)+SUM('1.  LRAMVA Summary'!Q$88:Q$89)*(MONTH($E191)-1)/12)*$H191</f>
        <v>0</v>
      </c>
      <c r="W191" s="228">
        <f>SUM(I191:V191)</f>
        <v>3835.9775732460444</v>
      </c>
    </row>
    <row r="192" spans="5:23" ht="15" thickBot="1">
      <c r="E192" s="213" t="s">
        <v>706</v>
      </c>
      <c r="F192" s="213"/>
      <c r="G192" s="214"/>
      <c r="H192" s="215"/>
      <c r="I192" s="216">
        <f>SUM(I179:I191)</f>
        <v>0</v>
      </c>
      <c r="J192" s="216">
        <f>SUM(J179:J191)</f>
        <v>7379.2278176951895</v>
      </c>
      <c r="K192" s="216">
        <f t="shared" ref="K192:V192" si="104">SUM(K179:K191)</f>
        <v>32293.379908655043</v>
      </c>
      <c r="L192" s="216">
        <f t="shared" si="104"/>
        <v>1454.5554281731556</v>
      </c>
      <c r="M192" s="216">
        <f t="shared" si="104"/>
        <v>-3930.2547618829785</v>
      </c>
      <c r="N192" s="216">
        <f t="shared" si="104"/>
        <v>-6906.0474233333316</v>
      </c>
      <c r="O192" s="216">
        <f t="shared" si="104"/>
        <v>0</v>
      </c>
      <c r="P192" s="216">
        <f t="shared" si="104"/>
        <v>0</v>
      </c>
      <c r="Q192" s="216">
        <f t="shared" si="104"/>
        <v>0</v>
      </c>
      <c r="R192" s="216">
        <f t="shared" si="104"/>
        <v>0</v>
      </c>
      <c r="S192" s="216">
        <f t="shared" si="104"/>
        <v>0</v>
      </c>
      <c r="T192" s="216">
        <f t="shared" si="104"/>
        <v>0</v>
      </c>
      <c r="U192" s="216">
        <f t="shared" si="104"/>
        <v>0</v>
      </c>
      <c r="V192" s="216">
        <f t="shared" si="104"/>
        <v>0</v>
      </c>
      <c r="W192" s="216">
        <f>SUM(W179:W191)</f>
        <v>30290.860969307079</v>
      </c>
    </row>
    <row r="193" spans="5:23" ht="15" thickTop="1">
      <c r="E193" s="798" t="s">
        <v>67</v>
      </c>
      <c r="F193" s="798"/>
      <c r="G193" s="799"/>
      <c r="H193" s="800"/>
      <c r="I193" s="801"/>
      <c r="J193" s="801"/>
      <c r="K193" s="801"/>
      <c r="L193" s="801"/>
      <c r="M193" s="801"/>
      <c r="N193" s="801"/>
      <c r="O193" s="801"/>
      <c r="P193" s="801"/>
      <c r="Q193" s="801"/>
      <c r="R193" s="801"/>
      <c r="S193" s="801"/>
      <c r="T193" s="801"/>
      <c r="U193" s="801"/>
      <c r="V193" s="801"/>
      <c r="W193" s="802"/>
    </row>
    <row r="194" spans="5:23">
      <c r="E194" s="222" t="s">
        <v>2870</v>
      </c>
      <c r="F194" s="222"/>
      <c r="G194" s="223"/>
      <c r="H194" s="224"/>
      <c r="I194" s="225">
        <f>I192+I193</f>
        <v>0</v>
      </c>
      <c r="J194" s="225">
        <f t="shared" ref="J194:U194" si="105">J192+J193</f>
        <v>7379.2278176951895</v>
      </c>
      <c r="K194" s="225">
        <f t="shared" si="105"/>
        <v>32293.379908655043</v>
      </c>
      <c r="L194" s="225">
        <f t="shared" si="105"/>
        <v>1454.5554281731556</v>
      </c>
      <c r="M194" s="225">
        <f t="shared" si="105"/>
        <v>-3930.2547618829785</v>
      </c>
      <c r="N194" s="225">
        <f t="shared" si="105"/>
        <v>-6906.0474233333316</v>
      </c>
      <c r="O194" s="225">
        <f t="shared" si="105"/>
        <v>0</v>
      </c>
      <c r="P194" s="225">
        <f t="shared" si="105"/>
        <v>0</v>
      </c>
      <c r="Q194" s="225">
        <f t="shared" si="105"/>
        <v>0</v>
      </c>
      <c r="R194" s="225">
        <f t="shared" si="105"/>
        <v>0</v>
      </c>
      <c r="S194" s="225">
        <f t="shared" si="105"/>
        <v>0</v>
      </c>
      <c r="T194" s="225">
        <f t="shared" si="105"/>
        <v>0</v>
      </c>
      <c r="U194" s="225">
        <f t="shared" si="105"/>
        <v>0</v>
      </c>
      <c r="V194" s="225">
        <f>V192+V193</f>
        <v>0</v>
      </c>
      <c r="W194" s="225">
        <f>W192+W193</f>
        <v>30290.860969307079</v>
      </c>
    </row>
    <row r="195" spans="5:23">
      <c r="E195" s="1240">
        <v>44927</v>
      </c>
      <c r="F195" s="1240" t="s">
        <v>2873</v>
      </c>
      <c r="G195" s="1241" t="s">
        <v>65</v>
      </c>
      <c r="H195" s="237">
        <f>$C$63/12</f>
        <v>3.225E-3</v>
      </c>
      <c r="I195" s="1242">
        <f>(SUM('1.  LRAMVA Summary'!D$55:D$90))*$H195</f>
        <v>0</v>
      </c>
      <c r="J195" s="1242">
        <f>(SUM('1.  LRAMVA Summary'!E$55:E$90))*$H195</f>
        <v>932.77962234130564</v>
      </c>
      <c r="K195" s="1242">
        <f>(SUM('1.  LRAMVA Summary'!F$55:F$90))*$H195</f>
        <v>4094.5298199174886</v>
      </c>
      <c r="L195" s="1242">
        <f>(SUM('1.  LRAMVA Summary'!G$55:G$90))*$H195</f>
        <v>184.66620140315138</v>
      </c>
      <c r="M195" s="1242">
        <f>(SUM('1.  LRAMVA Summary'!H$55:H$90))*$H195</f>
        <v>-499.06804161590185</v>
      </c>
      <c r="N195" s="1242">
        <f>(SUM('1.  LRAMVA Summary'!I$55:I$90))*$H195</f>
        <v>-876.93002879999995</v>
      </c>
      <c r="O195" s="1242">
        <f>(SUM('1.  LRAMVA Summary'!J$55:J$90))*$H195</f>
        <v>0</v>
      </c>
      <c r="P195" s="1242">
        <f>(SUM('1.  LRAMVA Summary'!K$55:K$90))*$H195</f>
        <v>0</v>
      </c>
      <c r="Q195" s="227">
        <f>(SUM('1.  LRAMVA Summary'!L$55:L$87)+SUM('1.  LRAMVA Summary'!L$88:L$89)*(MONTH($E195)-1)/12)*$H195</f>
        <v>0</v>
      </c>
      <c r="R195" s="227">
        <f>(SUM('1.  LRAMVA Summary'!M$55:M$87)+SUM('1.  LRAMVA Summary'!M$88:M$89)*(MONTH($E195)-1)/12)*$H195</f>
        <v>0</v>
      </c>
      <c r="S195" s="227">
        <f>(SUM('1.  LRAMVA Summary'!N$55:N$87)+SUM('1.  LRAMVA Summary'!N$88:N$89)*(MONTH($E195)-1)/12)*$H195</f>
        <v>0</v>
      </c>
      <c r="T195" s="227">
        <f>(SUM('1.  LRAMVA Summary'!O$55:O$87)+SUM('1.  LRAMVA Summary'!O$88:O$89)*(MONTH($E195)-1)/12)*$H195</f>
        <v>0</v>
      </c>
      <c r="U195" s="227">
        <f>(SUM('1.  LRAMVA Summary'!P$55:P$87)+SUM('1.  LRAMVA Summary'!P$88:P$89)*(MONTH($E195)-1)/12)*$H195</f>
        <v>0</v>
      </c>
      <c r="V195" s="227">
        <f>(SUM('1.  LRAMVA Summary'!Q$55:Q$87)+SUM('1.  LRAMVA Summary'!Q$88:Q$89)*(MONTH($E195)-1)/12)*$H195</f>
        <v>0</v>
      </c>
      <c r="W195" s="228">
        <f>SUM(I195:V195)</f>
        <v>3835.9775732460444</v>
      </c>
    </row>
    <row r="196" spans="5:23">
      <c r="E196" s="1240">
        <v>44958</v>
      </c>
      <c r="F196" s="1240" t="str">
        <f>+F195</f>
        <v>2011-2023</v>
      </c>
      <c r="G196" s="1241" t="s">
        <v>65</v>
      </c>
      <c r="H196" s="237">
        <f>$C$63/12</f>
        <v>3.225E-3</v>
      </c>
      <c r="I196" s="1242">
        <f>(SUM('1.  LRAMVA Summary'!D$55:D$90))*$H196</f>
        <v>0</v>
      </c>
      <c r="J196" s="1242">
        <f>(SUM('1.  LRAMVA Summary'!E$55:E$90))*$H196</f>
        <v>932.77962234130564</v>
      </c>
      <c r="K196" s="1242">
        <f>(SUM('1.  LRAMVA Summary'!F$55:F$90))*$H196</f>
        <v>4094.5298199174886</v>
      </c>
      <c r="L196" s="1242">
        <f>(SUM('1.  LRAMVA Summary'!G$55:G$90))*$H196</f>
        <v>184.66620140315138</v>
      </c>
      <c r="M196" s="1242">
        <f>(SUM('1.  LRAMVA Summary'!H$55:H$90))*$H196</f>
        <v>-499.06804161590185</v>
      </c>
      <c r="N196" s="1242">
        <f>(SUM('1.  LRAMVA Summary'!I$55:I$90))*$H196</f>
        <v>-876.93002879999995</v>
      </c>
      <c r="O196" s="1242">
        <f>(SUM('1.  LRAMVA Summary'!J$55:J$90))*$H196</f>
        <v>0</v>
      </c>
      <c r="P196" s="1242">
        <f>(SUM('1.  LRAMVA Summary'!K$55:K$90))*$H196</f>
        <v>0</v>
      </c>
      <c r="Q196" s="227">
        <f>(SUM('1.  LRAMVA Summary'!L$55:L$87)+SUM('1.  LRAMVA Summary'!L$88:L$89)*(MONTH($E196)-1)/12)*$H196</f>
        <v>0</v>
      </c>
      <c r="R196" s="227">
        <f>(SUM('1.  LRAMVA Summary'!M$55:M$87)+SUM('1.  LRAMVA Summary'!M$88:M$89)*(MONTH($E196)-1)/12)*$H196</f>
        <v>0</v>
      </c>
      <c r="S196" s="227">
        <f>(SUM('1.  LRAMVA Summary'!N$55:N$87)+SUM('1.  LRAMVA Summary'!N$88:N$89)*(MONTH($E196)-1)/12)*$H196</f>
        <v>0</v>
      </c>
      <c r="T196" s="227">
        <f>(SUM('1.  LRAMVA Summary'!O$55:O$87)+SUM('1.  LRAMVA Summary'!O$88:O$89)*(MONTH($E196)-1)/12)*$H196</f>
        <v>0</v>
      </c>
      <c r="U196" s="227">
        <f>(SUM('1.  LRAMVA Summary'!P$55:P$87)+SUM('1.  LRAMVA Summary'!P$88:P$89)*(MONTH($E196)-1)/12)*$H196</f>
        <v>0</v>
      </c>
      <c r="V196" s="227">
        <f>(SUM('1.  LRAMVA Summary'!Q$55:Q$87)+SUM('1.  LRAMVA Summary'!Q$88:Q$89)*(MONTH($E196)-1)/12)*$H196</f>
        <v>0</v>
      </c>
      <c r="W196" s="228">
        <f t="shared" ref="W196:W205" si="106">SUM(I196:V196)</f>
        <v>3835.9775732460444</v>
      </c>
    </row>
    <row r="197" spans="5:23">
      <c r="E197" s="1240">
        <v>44986</v>
      </c>
      <c r="F197" s="1240" t="str">
        <f t="shared" ref="F197:F206" si="107">+F196</f>
        <v>2011-2023</v>
      </c>
      <c r="G197" s="1241" t="s">
        <v>65</v>
      </c>
      <c r="H197" s="237">
        <f>$C$63/12</f>
        <v>3.225E-3</v>
      </c>
      <c r="I197" s="1242">
        <f>(SUM('1.  LRAMVA Summary'!D$55:D$90))*$H197</f>
        <v>0</v>
      </c>
      <c r="J197" s="1242">
        <f>(SUM('1.  LRAMVA Summary'!E$55:E$90))*$H197</f>
        <v>932.77962234130564</v>
      </c>
      <c r="K197" s="1242">
        <f>(SUM('1.  LRAMVA Summary'!F$55:F$90))*$H197</f>
        <v>4094.5298199174886</v>
      </c>
      <c r="L197" s="1242">
        <f>(SUM('1.  LRAMVA Summary'!G$55:G$90))*$H197</f>
        <v>184.66620140315138</v>
      </c>
      <c r="M197" s="1242">
        <f>(SUM('1.  LRAMVA Summary'!H$55:H$90))*$H197</f>
        <v>-499.06804161590185</v>
      </c>
      <c r="N197" s="1242">
        <f>(SUM('1.  LRAMVA Summary'!I$55:I$90))*$H197</f>
        <v>-876.93002879999995</v>
      </c>
      <c r="O197" s="1242">
        <f>(SUM('1.  LRAMVA Summary'!J$55:J$90))*$H197</f>
        <v>0</v>
      </c>
      <c r="P197" s="1242">
        <f>(SUM('1.  LRAMVA Summary'!K$55:K$90))*$H197</f>
        <v>0</v>
      </c>
      <c r="Q197" s="227">
        <f>(SUM('1.  LRAMVA Summary'!L$55:L$87)+SUM('1.  LRAMVA Summary'!L$88:L$89)*(MONTH($E197)-1)/12)*$H197</f>
        <v>0</v>
      </c>
      <c r="R197" s="227">
        <f>(SUM('1.  LRAMVA Summary'!M$55:M$87)+SUM('1.  LRAMVA Summary'!M$88:M$89)*(MONTH($E197)-1)/12)*$H197</f>
        <v>0</v>
      </c>
      <c r="S197" s="227">
        <f>(SUM('1.  LRAMVA Summary'!N$55:N$87)+SUM('1.  LRAMVA Summary'!N$88:N$89)*(MONTH($E197)-1)/12)*$H197</f>
        <v>0</v>
      </c>
      <c r="T197" s="227">
        <f>(SUM('1.  LRAMVA Summary'!O$55:O$87)+SUM('1.  LRAMVA Summary'!O$88:O$89)*(MONTH($E197)-1)/12)*$H197</f>
        <v>0</v>
      </c>
      <c r="U197" s="227">
        <f>(SUM('1.  LRAMVA Summary'!P$55:P$87)+SUM('1.  LRAMVA Summary'!P$88:P$89)*(MONTH($E197)-1)/12)*$H197</f>
        <v>0</v>
      </c>
      <c r="V197" s="227">
        <f>(SUM('1.  LRAMVA Summary'!Q$55:Q$87)+SUM('1.  LRAMVA Summary'!Q$88:Q$89)*(MONTH($E197)-1)/12)*$H197</f>
        <v>0</v>
      </c>
      <c r="W197" s="228">
        <f t="shared" si="106"/>
        <v>3835.9775732460444</v>
      </c>
    </row>
    <row r="198" spans="5:23">
      <c r="E198" s="1240">
        <v>45017</v>
      </c>
      <c r="F198" s="1240" t="str">
        <f t="shared" si="107"/>
        <v>2011-2023</v>
      </c>
      <c r="G198" s="1241" t="s">
        <v>66</v>
      </c>
      <c r="H198" s="237">
        <f>$C$64/12</f>
        <v>3.225E-3</v>
      </c>
      <c r="I198" s="1242">
        <f>(SUM('1.  LRAMVA Summary'!D$55:D$90))*$H198</f>
        <v>0</v>
      </c>
      <c r="J198" s="1242">
        <f>(SUM('1.  LRAMVA Summary'!E$55:E$90))*$H198</f>
        <v>932.77962234130564</v>
      </c>
      <c r="K198" s="1242">
        <f>(SUM('1.  LRAMVA Summary'!F$55:F$90))*$H198</f>
        <v>4094.5298199174886</v>
      </c>
      <c r="L198" s="1242">
        <f>(SUM('1.  LRAMVA Summary'!G$55:G$90))*$H198</f>
        <v>184.66620140315138</v>
      </c>
      <c r="M198" s="1242">
        <f>(SUM('1.  LRAMVA Summary'!H$55:H$90))*$H198</f>
        <v>-499.06804161590185</v>
      </c>
      <c r="N198" s="1242">
        <f>(SUM('1.  LRAMVA Summary'!I$55:I$90))*$H198</f>
        <v>-876.93002879999995</v>
      </c>
      <c r="O198" s="1242">
        <f>(SUM('1.  LRAMVA Summary'!J$55:J$90))*$H198</f>
        <v>0</v>
      </c>
      <c r="P198" s="1242">
        <f>(SUM('1.  LRAMVA Summary'!K$55:K$90))*$H198</f>
        <v>0</v>
      </c>
      <c r="Q198" s="227">
        <f>(SUM('1.  LRAMVA Summary'!L$55:L$87)+SUM('1.  LRAMVA Summary'!L$88:L$89)*(MONTH($E198)-1)/12)*$H198</f>
        <v>0</v>
      </c>
      <c r="R198" s="227">
        <f>(SUM('1.  LRAMVA Summary'!M$55:M$87)+SUM('1.  LRAMVA Summary'!M$88:M$89)*(MONTH($E198)-1)/12)*$H198</f>
        <v>0</v>
      </c>
      <c r="S198" s="227">
        <f>(SUM('1.  LRAMVA Summary'!N$55:N$87)+SUM('1.  LRAMVA Summary'!N$88:N$89)*(MONTH($E198)-1)/12)*$H198</f>
        <v>0</v>
      </c>
      <c r="T198" s="227">
        <f>(SUM('1.  LRAMVA Summary'!O$55:O$87)+SUM('1.  LRAMVA Summary'!O$88:O$89)*(MONTH($E198)-1)/12)*$H198</f>
        <v>0</v>
      </c>
      <c r="U198" s="227">
        <f>(SUM('1.  LRAMVA Summary'!P$55:P$87)+SUM('1.  LRAMVA Summary'!P$88:P$89)*(MONTH($E198)-1)/12)*$H198</f>
        <v>0</v>
      </c>
      <c r="V198" s="227">
        <f>(SUM('1.  LRAMVA Summary'!Q$55:Q$87)+SUM('1.  LRAMVA Summary'!Q$88:Q$89)*(MONTH($E198)-1)/12)*$H198</f>
        <v>0</v>
      </c>
      <c r="W198" s="228">
        <f t="shared" si="106"/>
        <v>3835.9775732460444</v>
      </c>
    </row>
    <row r="199" spans="5:23">
      <c r="E199" s="211">
        <v>45047</v>
      </c>
      <c r="F199" s="211" t="str">
        <f t="shared" si="107"/>
        <v>2011-2023</v>
      </c>
      <c r="G199" s="212" t="s">
        <v>66</v>
      </c>
      <c r="H199" s="237"/>
      <c r="I199" s="227">
        <f>(SUM('1.  LRAMVA Summary'!D$55:D$90))*$H199</f>
        <v>0</v>
      </c>
      <c r="J199" s="227">
        <f>(SUM('1.  LRAMVA Summary'!E$55:E$90))*$H199</f>
        <v>0</v>
      </c>
      <c r="K199" s="227">
        <f>(SUM('1.  LRAMVA Summary'!F$55:F$90))*$H199</f>
        <v>0</v>
      </c>
      <c r="L199" s="227">
        <f>(SUM('1.  LRAMVA Summary'!G$55:G$90))*$H199</f>
        <v>0</v>
      </c>
      <c r="M199" s="227">
        <f>(SUM('1.  LRAMVA Summary'!H$55:H$90))*$H199</f>
        <v>0</v>
      </c>
      <c r="N199" s="227">
        <f>(SUM('1.  LRAMVA Summary'!I$55:I$90))*$H199</f>
        <v>0</v>
      </c>
      <c r="O199" s="227">
        <f>(SUM('1.  LRAMVA Summary'!J$55:J$90))*$H199</f>
        <v>0</v>
      </c>
      <c r="P199" s="227">
        <f>(SUM('1.  LRAMVA Summary'!K$55:K$90))*$H199</f>
        <v>0</v>
      </c>
      <c r="Q199" s="227">
        <f>(SUM('1.  LRAMVA Summary'!L$55:L$87)+SUM('1.  LRAMVA Summary'!L$88:L$89)*(MONTH($E199)-1)/12)*$H199</f>
        <v>0</v>
      </c>
      <c r="R199" s="227">
        <f>(SUM('1.  LRAMVA Summary'!M$55:M$87)+SUM('1.  LRAMVA Summary'!M$88:M$89)*(MONTH($E199)-1)/12)*$H199</f>
        <v>0</v>
      </c>
      <c r="S199" s="227">
        <f>(SUM('1.  LRAMVA Summary'!N$55:N$87)+SUM('1.  LRAMVA Summary'!N$88:N$89)*(MONTH($E199)-1)/12)*$H199</f>
        <v>0</v>
      </c>
      <c r="T199" s="227">
        <f>(SUM('1.  LRAMVA Summary'!O$55:O$87)+SUM('1.  LRAMVA Summary'!O$88:O$89)*(MONTH($E199)-1)/12)*$H199</f>
        <v>0</v>
      </c>
      <c r="U199" s="227">
        <f>(SUM('1.  LRAMVA Summary'!P$55:P$87)+SUM('1.  LRAMVA Summary'!P$88:P$89)*(MONTH($E199)-1)/12)*$H199</f>
        <v>0</v>
      </c>
      <c r="V199" s="227">
        <f>(SUM('1.  LRAMVA Summary'!Q$55:Q$87)+SUM('1.  LRAMVA Summary'!Q$88:Q$89)*(MONTH($E199)-1)/12)*$H199</f>
        <v>0</v>
      </c>
      <c r="W199" s="228">
        <f t="shared" si="106"/>
        <v>0</v>
      </c>
    </row>
    <row r="200" spans="5:23">
      <c r="E200" s="211">
        <v>45078</v>
      </c>
      <c r="F200" s="211" t="str">
        <f t="shared" si="107"/>
        <v>2011-2023</v>
      </c>
      <c r="G200" s="212" t="s">
        <v>66</v>
      </c>
      <c r="H200" s="237"/>
      <c r="I200" s="227">
        <f>(SUM('1.  LRAMVA Summary'!D$55:D$90))*$H200</f>
        <v>0</v>
      </c>
      <c r="J200" s="227">
        <f>(SUM('1.  LRAMVA Summary'!E$55:E$90))*$H200</f>
        <v>0</v>
      </c>
      <c r="K200" s="227">
        <f>(SUM('1.  LRAMVA Summary'!F$55:F$90))*$H200</f>
        <v>0</v>
      </c>
      <c r="L200" s="227">
        <f>(SUM('1.  LRAMVA Summary'!G$55:G$90))*$H200</f>
        <v>0</v>
      </c>
      <c r="M200" s="227">
        <f>(SUM('1.  LRAMVA Summary'!H$55:H$90))*$H200</f>
        <v>0</v>
      </c>
      <c r="N200" s="227">
        <f>(SUM('1.  LRAMVA Summary'!I$55:I$90))*$H200</f>
        <v>0</v>
      </c>
      <c r="O200" s="227">
        <f>(SUM('1.  LRAMVA Summary'!J$55:J$90))*$H200</f>
        <v>0</v>
      </c>
      <c r="P200" s="227">
        <f>(SUM('1.  LRAMVA Summary'!K$55:K$90))*$H200</f>
        <v>0</v>
      </c>
      <c r="Q200" s="227">
        <f>(SUM('1.  LRAMVA Summary'!L$55:L$87)+SUM('1.  LRAMVA Summary'!L$88:L$89)*(MONTH($E200)-1)/12)*$H200</f>
        <v>0</v>
      </c>
      <c r="R200" s="227">
        <f>(SUM('1.  LRAMVA Summary'!M$55:M$87)+SUM('1.  LRAMVA Summary'!M$88:M$89)*(MONTH($E200)-1)/12)*$H200</f>
        <v>0</v>
      </c>
      <c r="S200" s="227">
        <f>(SUM('1.  LRAMVA Summary'!N$55:N$87)+SUM('1.  LRAMVA Summary'!N$88:N$89)*(MONTH($E200)-1)/12)*$H200</f>
        <v>0</v>
      </c>
      <c r="T200" s="227">
        <f>(SUM('1.  LRAMVA Summary'!O$55:O$87)+SUM('1.  LRAMVA Summary'!O$88:O$89)*(MONTH($E200)-1)/12)*$H200</f>
        <v>0</v>
      </c>
      <c r="U200" s="227">
        <f>(SUM('1.  LRAMVA Summary'!P$55:P$87)+SUM('1.  LRAMVA Summary'!P$88:P$89)*(MONTH($E200)-1)/12)*$H200</f>
        <v>0</v>
      </c>
      <c r="V200" s="227">
        <f>(SUM('1.  LRAMVA Summary'!Q$55:Q$87)+SUM('1.  LRAMVA Summary'!Q$88:Q$89)*(MONTH($E200)-1)/12)*$H200</f>
        <v>0</v>
      </c>
      <c r="W200" s="228">
        <f t="shared" si="106"/>
        <v>0</v>
      </c>
    </row>
    <row r="201" spans="5:23">
      <c r="E201" s="211">
        <v>45108</v>
      </c>
      <c r="F201" s="211" t="str">
        <f t="shared" si="107"/>
        <v>2011-2023</v>
      </c>
      <c r="G201" s="212" t="s">
        <v>68</v>
      </c>
      <c r="H201" s="237"/>
      <c r="I201" s="227">
        <f>(SUM('1.  LRAMVA Summary'!D$55:D$90))*$H201</f>
        <v>0</v>
      </c>
      <c r="J201" s="227">
        <f>(SUM('1.  LRAMVA Summary'!E$55:E$90))*$H201</f>
        <v>0</v>
      </c>
      <c r="K201" s="227">
        <f>(SUM('1.  LRAMVA Summary'!F$55:F$90))*$H201</f>
        <v>0</v>
      </c>
      <c r="L201" s="227">
        <f>(SUM('1.  LRAMVA Summary'!G$55:G$90))*$H201</f>
        <v>0</v>
      </c>
      <c r="M201" s="227">
        <f>(SUM('1.  LRAMVA Summary'!H$55:H$90))*$H201</f>
        <v>0</v>
      </c>
      <c r="N201" s="227">
        <f>(SUM('1.  LRAMVA Summary'!I$55:I$90))*$H201</f>
        <v>0</v>
      </c>
      <c r="O201" s="227">
        <f>(SUM('1.  LRAMVA Summary'!J$55:J$90))*$H201</f>
        <v>0</v>
      </c>
      <c r="P201" s="227">
        <f>(SUM('1.  LRAMVA Summary'!K$55:K$90))*$H201</f>
        <v>0</v>
      </c>
      <c r="Q201" s="227">
        <f>(SUM('1.  LRAMVA Summary'!L$55:L$87)+SUM('1.  LRAMVA Summary'!L$88:L$89)*(MONTH($E201)-1)/12)*$H201</f>
        <v>0</v>
      </c>
      <c r="R201" s="227">
        <f>(SUM('1.  LRAMVA Summary'!M$55:M$87)+SUM('1.  LRAMVA Summary'!M$88:M$89)*(MONTH($E201)-1)/12)*$H201</f>
        <v>0</v>
      </c>
      <c r="S201" s="227">
        <f>(SUM('1.  LRAMVA Summary'!N$55:N$87)+SUM('1.  LRAMVA Summary'!N$88:N$89)*(MONTH($E201)-1)/12)*$H201</f>
        <v>0</v>
      </c>
      <c r="T201" s="227">
        <f>(SUM('1.  LRAMVA Summary'!O$55:O$87)+SUM('1.  LRAMVA Summary'!O$88:O$89)*(MONTH($E201)-1)/12)*$H201</f>
        <v>0</v>
      </c>
      <c r="U201" s="227">
        <f>(SUM('1.  LRAMVA Summary'!P$55:P$87)+SUM('1.  LRAMVA Summary'!P$88:P$89)*(MONTH($E201)-1)/12)*$H201</f>
        <v>0</v>
      </c>
      <c r="V201" s="227">
        <f>(SUM('1.  LRAMVA Summary'!Q$55:Q$87)+SUM('1.  LRAMVA Summary'!Q$88:Q$89)*(MONTH($E201)-1)/12)*$H201</f>
        <v>0</v>
      </c>
      <c r="W201" s="228">
        <f t="shared" si="106"/>
        <v>0</v>
      </c>
    </row>
    <row r="202" spans="5:23">
      <c r="E202" s="211">
        <v>45139</v>
      </c>
      <c r="F202" s="211" t="str">
        <f t="shared" si="107"/>
        <v>2011-2023</v>
      </c>
      <c r="G202" s="212" t="s">
        <v>68</v>
      </c>
      <c r="H202" s="237"/>
      <c r="I202" s="227">
        <f>(SUM('1.  LRAMVA Summary'!D$55:D$90))*$H202</f>
        <v>0</v>
      </c>
      <c r="J202" s="227">
        <f>(SUM('1.  LRAMVA Summary'!E$55:E$90))*$H202</f>
        <v>0</v>
      </c>
      <c r="K202" s="227">
        <f>(SUM('1.  LRAMVA Summary'!F$55:F$90))*$H202</f>
        <v>0</v>
      </c>
      <c r="L202" s="227">
        <f>(SUM('1.  LRAMVA Summary'!G$55:G$90))*$H202</f>
        <v>0</v>
      </c>
      <c r="M202" s="227">
        <f>(SUM('1.  LRAMVA Summary'!H$55:H$90))*$H202</f>
        <v>0</v>
      </c>
      <c r="N202" s="227">
        <f>(SUM('1.  LRAMVA Summary'!I$55:I$90))*$H202</f>
        <v>0</v>
      </c>
      <c r="O202" s="227">
        <f>(SUM('1.  LRAMVA Summary'!J$55:J$90))*$H202</f>
        <v>0</v>
      </c>
      <c r="P202" s="227">
        <f>(SUM('1.  LRAMVA Summary'!K$55:K$90))*$H202</f>
        <v>0</v>
      </c>
      <c r="Q202" s="227">
        <f>(SUM('1.  LRAMVA Summary'!L$55:L$87)+SUM('1.  LRAMVA Summary'!L$88:L$89)*(MONTH($E202)-1)/12)*$H202</f>
        <v>0</v>
      </c>
      <c r="R202" s="227">
        <f>(SUM('1.  LRAMVA Summary'!M$55:M$87)+SUM('1.  LRAMVA Summary'!M$88:M$89)*(MONTH($E202)-1)/12)*$H202</f>
        <v>0</v>
      </c>
      <c r="S202" s="227">
        <f>(SUM('1.  LRAMVA Summary'!N$55:N$87)+SUM('1.  LRAMVA Summary'!N$88:N$89)*(MONTH($E202)-1)/12)*$H202</f>
        <v>0</v>
      </c>
      <c r="T202" s="227">
        <f>(SUM('1.  LRAMVA Summary'!O$55:O$87)+SUM('1.  LRAMVA Summary'!O$88:O$89)*(MONTH($E202)-1)/12)*$H202</f>
        <v>0</v>
      </c>
      <c r="U202" s="227">
        <f>(SUM('1.  LRAMVA Summary'!P$55:P$87)+SUM('1.  LRAMVA Summary'!P$88:P$89)*(MONTH($E202)-1)/12)*$H202</f>
        <v>0</v>
      </c>
      <c r="V202" s="227">
        <f>(SUM('1.  LRAMVA Summary'!Q$55:Q$87)+SUM('1.  LRAMVA Summary'!Q$88:Q$89)*(MONTH($E202)-1)/12)*$H202</f>
        <v>0</v>
      </c>
      <c r="W202" s="228">
        <f t="shared" si="106"/>
        <v>0</v>
      </c>
    </row>
    <row r="203" spans="5:23">
      <c r="E203" s="211">
        <v>45170</v>
      </c>
      <c r="F203" s="211" t="str">
        <f t="shared" si="107"/>
        <v>2011-2023</v>
      </c>
      <c r="G203" s="212" t="s">
        <v>68</v>
      </c>
      <c r="H203" s="237"/>
      <c r="I203" s="227">
        <f>(SUM('1.  LRAMVA Summary'!D$55:D$90))*$H203</f>
        <v>0</v>
      </c>
      <c r="J203" s="227">
        <f>(SUM('1.  LRAMVA Summary'!E$55:E$90))*$H203</f>
        <v>0</v>
      </c>
      <c r="K203" s="227">
        <f>(SUM('1.  LRAMVA Summary'!F$55:F$90))*$H203</f>
        <v>0</v>
      </c>
      <c r="L203" s="227">
        <f>(SUM('1.  LRAMVA Summary'!G$55:G$90))*$H203</f>
        <v>0</v>
      </c>
      <c r="M203" s="227">
        <f>(SUM('1.  LRAMVA Summary'!H$55:H$90))*$H203</f>
        <v>0</v>
      </c>
      <c r="N203" s="227">
        <f>(SUM('1.  LRAMVA Summary'!I$55:I$90))*$H203</f>
        <v>0</v>
      </c>
      <c r="O203" s="227">
        <f>(SUM('1.  LRAMVA Summary'!J$55:J$90))*$H203</f>
        <v>0</v>
      </c>
      <c r="P203" s="227">
        <f>(SUM('1.  LRAMVA Summary'!K$55:K$90))*$H203</f>
        <v>0</v>
      </c>
      <c r="Q203" s="227">
        <f>(SUM('1.  LRAMVA Summary'!L$55:L$87)+SUM('1.  LRAMVA Summary'!L$88:L$89)*(MONTH($E203)-1)/12)*$H203</f>
        <v>0</v>
      </c>
      <c r="R203" s="227">
        <f>(SUM('1.  LRAMVA Summary'!M$55:M$87)+SUM('1.  LRAMVA Summary'!M$88:M$89)*(MONTH($E203)-1)/12)*$H203</f>
        <v>0</v>
      </c>
      <c r="S203" s="227">
        <f>(SUM('1.  LRAMVA Summary'!N$55:N$87)+SUM('1.  LRAMVA Summary'!N$88:N$89)*(MONTH($E203)-1)/12)*$H203</f>
        <v>0</v>
      </c>
      <c r="T203" s="227">
        <f>(SUM('1.  LRAMVA Summary'!O$55:O$87)+SUM('1.  LRAMVA Summary'!O$88:O$89)*(MONTH($E203)-1)/12)*$H203</f>
        <v>0</v>
      </c>
      <c r="U203" s="227">
        <f>(SUM('1.  LRAMVA Summary'!P$55:P$87)+SUM('1.  LRAMVA Summary'!P$88:P$89)*(MONTH($E203)-1)/12)*$H203</f>
        <v>0</v>
      </c>
      <c r="V203" s="227">
        <f>(SUM('1.  LRAMVA Summary'!Q$55:Q$87)+SUM('1.  LRAMVA Summary'!Q$88:Q$89)*(MONTH($E203)-1)/12)*$H203</f>
        <v>0</v>
      </c>
      <c r="W203" s="228">
        <f t="shared" si="106"/>
        <v>0</v>
      </c>
    </row>
    <row r="204" spans="5:23">
      <c r="E204" s="211">
        <v>45200</v>
      </c>
      <c r="F204" s="211" t="str">
        <f t="shared" si="107"/>
        <v>2011-2023</v>
      </c>
      <c r="G204" s="212" t="s">
        <v>69</v>
      </c>
      <c r="H204" s="237"/>
      <c r="I204" s="227">
        <f>(SUM('1.  LRAMVA Summary'!D$55:D$90))*$H204</f>
        <v>0</v>
      </c>
      <c r="J204" s="227">
        <f>(SUM('1.  LRAMVA Summary'!E$55:E$90))*$H204</f>
        <v>0</v>
      </c>
      <c r="K204" s="227">
        <f>(SUM('1.  LRAMVA Summary'!F$55:F$90))*$H204</f>
        <v>0</v>
      </c>
      <c r="L204" s="227">
        <f>(SUM('1.  LRAMVA Summary'!G$55:G$90))*$H204</f>
        <v>0</v>
      </c>
      <c r="M204" s="227">
        <f>(SUM('1.  LRAMVA Summary'!H$55:H$90))*$H204</f>
        <v>0</v>
      </c>
      <c r="N204" s="227">
        <f>(SUM('1.  LRAMVA Summary'!I$55:I$90))*$H204</f>
        <v>0</v>
      </c>
      <c r="O204" s="227">
        <f>(SUM('1.  LRAMVA Summary'!J$55:J$90))*$H204</f>
        <v>0</v>
      </c>
      <c r="P204" s="227">
        <f>(SUM('1.  LRAMVA Summary'!K$55:K$90))*$H204</f>
        <v>0</v>
      </c>
      <c r="Q204" s="227">
        <f>(SUM('1.  LRAMVA Summary'!L$55:L$87)+SUM('1.  LRAMVA Summary'!L$88:L$89)*(MONTH($E204)-1)/12)*$H204</f>
        <v>0</v>
      </c>
      <c r="R204" s="227">
        <f>(SUM('1.  LRAMVA Summary'!M$55:M$87)+SUM('1.  LRAMVA Summary'!M$88:M$89)*(MONTH($E204)-1)/12)*$H204</f>
        <v>0</v>
      </c>
      <c r="S204" s="227">
        <f>(SUM('1.  LRAMVA Summary'!N$55:N$87)+SUM('1.  LRAMVA Summary'!N$88:N$89)*(MONTH($E204)-1)/12)*$H204</f>
        <v>0</v>
      </c>
      <c r="T204" s="227">
        <f>(SUM('1.  LRAMVA Summary'!O$55:O$87)+SUM('1.  LRAMVA Summary'!O$88:O$89)*(MONTH($E204)-1)/12)*$H204</f>
        <v>0</v>
      </c>
      <c r="U204" s="227">
        <f>(SUM('1.  LRAMVA Summary'!P$55:P$87)+SUM('1.  LRAMVA Summary'!P$88:P$89)*(MONTH($E204)-1)/12)*$H204</f>
        <v>0</v>
      </c>
      <c r="V204" s="227">
        <f>(SUM('1.  LRAMVA Summary'!Q$55:Q$87)+SUM('1.  LRAMVA Summary'!Q$88:Q$89)*(MONTH($E204)-1)/12)*$H204</f>
        <v>0</v>
      </c>
      <c r="W204" s="228">
        <f t="shared" si="106"/>
        <v>0</v>
      </c>
    </row>
    <row r="205" spans="5:23">
      <c r="E205" s="211">
        <v>45231</v>
      </c>
      <c r="F205" s="211" t="str">
        <f t="shared" si="107"/>
        <v>2011-2023</v>
      </c>
      <c r="G205" s="212" t="s">
        <v>69</v>
      </c>
      <c r="H205" s="237"/>
      <c r="I205" s="227">
        <f>(SUM('1.  LRAMVA Summary'!D$55:D$90))*$H205</f>
        <v>0</v>
      </c>
      <c r="J205" s="227">
        <f>(SUM('1.  LRAMVA Summary'!E$55:E$90))*$H205</f>
        <v>0</v>
      </c>
      <c r="K205" s="227">
        <f>(SUM('1.  LRAMVA Summary'!F$55:F$90))*$H205</f>
        <v>0</v>
      </c>
      <c r="L205" s="227">
        <f>(SUM('1.  LRAMVA Summary'!G$55:G$90))*$H205</f>
        <v>0</v>
      </c>
      <c r="M205" s="227">
        <f>(SUM('1.  LRAMVA Summary'!H$55:H$90))*$H205</f>
        <v>0</v>
      </c>
      <c r="N205" s="227">
        <f>(SUM('1.  LRAMVA Summary'!I$55:I$90))*$H205</f>
        <v>0</v>
      </c>
      <c r="O205" s="227">
        <f>(SUM('1.  LRAMVA Summary'!J$55:J$90))*$H205</f>
        <v>0</v>
      </c>
      <c r="P205" s="227">
        <f>(SUM('1.  LRAMVA Summary'!K$55:K$90))*$H205</f>
        <v>0</v>
      </c>
      <c r="Q205" s="227">
        <f>(SUM('1.  LRAMVA Summary'!L$55:L$87)+SUM('1.  LRAMVA Summary'!L$88:L$89)*(MONTH($E205)-1)/12)*$H205</f>
        <v>0</v>
      </c>
      <c r="R205" s="227">
        <f>(SUM('1.  LRAMVA Summary'!M$55:M$87)+SUM('1.  LRAMVA Summary'!M$88:M$89)*(MONTH($E205)-1)/12)*$H205</f>
        <v>0</v>
      </c>
      <c r="S205" s="227">
        <f>(SUM('1.  LRAMVA Summary'!N$55:N$87)+SUM('1.  LRAMVA Summary'!N$88:N$89)*(MONTH($E205)-1)/12)*$H205</f>
        <v>0</v>
      </c>
      <c r="T205" s="227">
        <f>(SUM('1.  LRAMVA Summary'!O$55:O$87)+SUM('1.  LRAMVA Summary'!O$88:O$89)*(MONTH($E205)-1)/12)*$H205</f>
        <v>0</v>
      </c>
      <c r="U205" s="227">
        <f>(SUM('1.  LRAMVA Summary'!P$55:P$87)+SUM('1.  LRAMVA Summary'!P$88:P$89)*(MONTH($E205)-1)/12)*$H205</f>
        <v>0</v>
      </c>
      <c r="V205" s="227">
        <f>(SUM('1.  LRAMVA Summary'!Q$55:Q$87)+SUM('1.  LRAMVA Summary'!Q$88:Q$89)*(MONTH($E205)-1)/12)*$H205</f>
        <v>0</v>
      </c>
      <c r="W205" s="228">
        <f t="shared" si="106"/>
        <v>0</v>
      </c>
    </row>
    <row r="206" spans="5:23">
      <c r="E206" s="211">
        <v>45261</v>
      </c>
      <c r="F206" s="211" t="str">
        <f t="shared" si="107"/>
        <v>2011-2023</v>
      </c>
      <c r="G206" s="212" t="s">
        <v>69</v>
      </c>
      <c r="H206" s="237"/>
      <c r="I206" s="227">
        <f>(SUM('1.  LRAMVA Summary'!D$55:D$90))*$H206</f>
        <v>0</v>
      </c>
      <c r="J206" s="227">
        <f>(SUM('1.  LRAMVA Summary'!E$55:E$90))*$H206</f>
        <v>0</v>
      </c>
      <c r="K206" s="227">
        <f>(SUM('1.  LRAMVA Summary'!F$55:F$90))*$H206</f>
        <v>0</v>
      </c>
      <c r="L206" s="227">
        <f>(SUM('1.  LRAMVA Summary'!G$55:G$90))*$H206</f>
        <v>0</v>
      </c>
      <c r="M206" s="227">
        <f>(SUM('1.  LRAMVA Summary'!H$55:H$90))*$H206</f>
        <v>0</v>
      </c>
      <c r="N206" s="227">
        <f>(SUM('1.  LRAMVA Summary'!I$55:I$90))*$H206</f>
        <v>0</v>
      </c>
      <c r="O206" s="227">
        <f>(SUM('1.  LRAMVA Summary'!J$55:J$90))*$H206</f>
        <v>0</v>
      </c>
      <c r="P206" s="227">
        <f>(SUM('1.  LRAMVA Summary'!K$55:K$90))*$H206</f>
        <v>0</v>
      </c>
      <c r="Q206" s="227">
        <f>(SUM('1.  LRAMVA Summary'!L$55:L$87)+SUM('1.  LRAMVA Summary'!L$88:L$89)*(MONTH($E206)-1)/12)*$H206</f>
        <v>0</v>
      </c>
      <c r="R206" s="227">
        <f>(SUM('1.  LRAMVA Summary'!M$55:M$87)+SUM('1.  LRAMVA Summary'!M$88:M$89)*(MONTH($E206)-1)/12)*$H206</f>
        <v>0</v>
      </c>
      <c r="S206" s="227">
        <f>(SUM('1.  LRAMVA Summary'!N$55:N$87)+SUM('1.  LRAMVA Summary'!N$88:N$89)*(MONTH($E206)-1)/12)*$H206</f>
        <v>0</v>
      </c>
      <c r="T206" s="227">
        <f>(SUM('1.  LRAMVA Summary'!O$55:O$87)+SUM('1.  LRAMVA Summary'!O$88:O$89)*(MONTH($E206)-1)/12)*$H206</f>
        <v>0</v>
      </c>
      <c r="U206" s="227">
        <f>(SUM('1.  LRAMVA Summary'!P$55:P$87)+SUM('1.  LRAMVA Summary'!P$88:P$89)*(MONTH($E206)-1)/12)*$H206</f>
        <v>0</v>
      </c>
      <c r="V206" s="227">
        <f>(SUM('1.  LRAMVA Summary'!Q$55:Q$87)+SUM('1.  LRAMVA Summary'!Q$88:Q$89)*(MONTH($E206)-1)/12)*$H206</f>
        <v>0</v>
      </c>
      <c r="W206" s="228">
        <f>SUM(I206:V206)</f>
        <v>0</v>
      </c>
    </row>
    <row r="207" spans="5:23" ht="15" thickBot="1">
      <c r="E207" s="213" t="s">
        <v>2874</v>
      </c>
      <c r="F207" s="213"/>
      <c r="G207" s="214"/>
      <c r="H207" s="215"/>
      <c r="I207" s="216">
        <f>SUM(I194:I206)</f>
        <v>0</v>
      </c>
      <c r="J207" s="216">
        <f>SUM(J194:J206)</f>
        <v>11110.346307060414</v>
      </c>
      <c r="K207" s="216">
        <f t="shared" ref="K207:V207" si="108">SUM(K194:K206)</f>
        <v>48671.49918832499</v>
      </c>
      <c r="L207" s="216">
        <f t="shared" si="108"/>
        <v>2193.2202337857607</v>
      </c>
      <c r="M207" s="216">
        <f t="shared" si="108"/>
        <v>-5926.5269283465868</v>
      </c>
      <c r="N207" s="216">
        <f t="shared" si="108"/>
        <v>-10413.76753853333</v>
      </c>
      <c r="O207" s="216">
        <f t="shared" si="108"/>
        <v>0</v>
      </c>
      <c r="P207" s="216">
        <f t="shared" si="108"/>
        <v>0</v>
      </c>
      <c r="Q207" s="216">
        <f t="shared" si="108"/>
        <v>0</v>
      </c>
      <c r="R207" s="216">
        <f t="shared" si="108"/>
        <v>0</v>
      </c>
      <c r="S207" s="216">
        <f t="shared" si="108"/>
        <v>0</v>
      </c>
      <c r="T207" s="216">
        <f t="shared" si="108"/>
        <v>0</v>
      </c>
      <c r="U207" s="216">
        <f t="shared" si="108"/>
        <v>0</v>
      </c>
      <c r="V207" s="216">
        <f t="shared" si="108"/>
        <v>0</v>
      </c>
      <c r="W207" s="216">
        <f>SUM(W194:W206)</f>
        <v>45634.771262291266</v>
      </c>
    </row>
    <row r="208" spans="5:23" ht="15" thickTop="1"/>
    <row r="209" spans="9:16">
      <c r="I209" s="1263"/>
      <c r="J209" s="1263"/>
      <c r="K209" s="1263"/>
      <c r="L209" s="1263"/>
      <c r="M209" s="1263"/>
      <c r="N209" s="1263"/>
      <c r="O209" s="1263"/>
      <c r="P209" s="1263"/>
    </row>
    <row r="210" spans="9:16">
      <c r="I210" s="1263"/>
      <c r="J210" s="1263"/>
      <c r="K210" s="1263"/>
      <c r="L210" s="1263"/>
      <c r="M210" s="1263"/>
      <c r="N210" s="1263"/>
      <c r="O210" s="1263"/>
      <c r="P210" s="1263"/>
    </row>
    <row r="211" spans="9:16">
      <c r="I211" s="1263"/>
      <c r="J211" s="1263"/>
      <c r="K211" s="1263"/>
      <c r="L211" s="1263"/>
      <c r="M211" s="1263"/>
      <c r="N211" s="1263"/>
      <c r="O211" s="1263"/>
    </row>
    <row r="212" spans="9:16">
      <c r="J212" s="1263"/>
    </row>
  </sheetData>
  <dataConsolidate/>
  <mergeCells count="4">
    <mergeCell ref="B12:C12"/>
    <mergeCell ref="C8:S8"/>
    <mergeCell ref="C9:S9"/>
    <mergeCell ref="C10:S10"/>
  </mergeCells>
  <phoneticPr fontId="246" type="noConversion"/>
  <hyperlinks>
    <hyperlink ref="B66"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212"/>
  <sheetViews>
    <sheetView topLeftCell="A163" zoomScale="70" zoomScaleNormal="70" workbookViewId="0">
      <pane xSplit="4" topLeftCell="E1" activePane="topRight" state="frozen"/>
      <selection pane="topRight" activeCell="B211" sqref="B211"/>
    </sheetView>
  </sheetViews>
  <sheetFormatPr defaultColWidth="9" defaultRowHeight="14.5" outlineLevelRow="1"/>
  <cols>
    <col min="1" max="1" width="6" style="12" customWidth="1"/>
    <col min="2" max="2" width="24.26953125" style="12" customWidth="1"/>
    <col min="3" max="3" width="11.36328125" style="12" customWidth="1"/>
    <col min="4" max="4" width="37.6328125" style="12" customWidth="1"/>
    <col min="5" max="5" width="35" style="12" bestFit="1" customWidth="1"/>
    <col min="6" max="6" width="26.6328125" style="12" customWidth="1"/>
    <col min="7" max="7" width="17" style="12" customWidth="1"/>
    <col min="8" max="8" width="19.36328125" style="12" customWidth="1"/>
    <col min="9" max="10" width="23" style="621" customWidth="1"/>
    <col min="11" max="11" width="2" style="16" customWidth="1"/>
    <col min="12" max="41" width="9" style="12"/>
    <col min="42" max="42" width="2" style="12" customWidth="1"/>
    <col min="43" max="43" width="12.6328125" style="12" customWidth="1"/>
    <col min="44" max="50" width="12" style="12" bestFit="1" customWidth="1"/>
    <col min="51" max="52" width="13.81640625" style="12" customWidth="1"/>
    <col min="53"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 thickBot="1">
      <c r="I11" s="12"/>
      <c r="J11" s="12"/>
    </row>
    <row r="12" spans="2:73" s="9" customFormat="1" ht="25.5" customHeight="1" outlineLevel="1" thickBot="1">
      <c r="B12" s="117" t="s">
        <v>171</v>
      </c>
      <c r="D12" s="124" t="s">
        <v>175</v>
      </c>
      <c r="E12" s="17"/>
      <c r="F12" s="174"/>
      <c r="G12" s="175"/>
      <c r="H12" s="176"/>
      <c r="K12" s="176"/>
      <c r="L12" s="174"/>
      <c r="M12" s="174"/>
      <c r="N12" s="174"/>
      <c r="O12" s="174"/>
      <c r="P12" s="174"/>
      <c r="Q12" s="177"/>
    </row>
    <row r="13" spans="2:73" s="9" customFormat="1" ht="25.5" customHeight="1" outlineLevel="1" thickBot="1">
      <c r="B13" s="540"/>
      <c r="D13" s="623" t="s">
        <v>405</v>
      </c>
      <c r="E13" s="17"/>
      <c r="F13" s="174"/>
      <c r="G13" s="175"/>
      <c r="H13" s="176"/>
      <c r="K13" s="176"/>
      <c r="L13" s="174"/>
      <c r="M13" s="174"/>
      <c r="N13" s="174"/>
      <c r="O13" s="174"/>
      <c r="P13" s="174"/>
      <c r="Q13" s="177"/>
    </row>
    <row r="14" spans="2:73" ht="30" customHeight="1" outlineLevel="1" thickBot="1">
      <c r="B14" s="88"/>
      <c r="D14" s="597" t="s">
        <v>547</v>
      </c>
      <c r="I14" s="12"/>
      <c r="J14" s="12"/>
      <c r="BU14" s="12"/>
    </row>
    <row r="15" spans="2:73" ht="26.25" customHeight="1" outlineLevel="1">
      <c r="C15" s="88"/>
      <c r="I15" s="12"/>
      <c r="J15" s="12"/>
    </row>
    <row r="16" spans="2:73" ht="23.25" customHeight="1" outlineLevel="1">
      <c r="B16" s="114" t="s">
        <v>501</v>
      </c>
      <c r="C16" s="88"/>
      <c r="D16" s="602" t="s">
        <v>603</v>
      </c>
      <c r="E16" s="593"/>
      <c r="F16" s="593"/>
      <c r="G16" s="603"/>
      <c r="H16" s="593"/>
      <c r="I16" s="593"/>
      <c r="J16" s="593"/>
      <c r="K16" s="626"/>
      <c r="L16" s="593"/>
      <c r="M16" s="593"/>
      <c r="N16" s="593"/>
      <c r="O16" s="593"/>
      <c r="P16" s="593"/>
      <c r="Q16" s="593"/>
      <c r="R16" s="593"/>
      <c r="S16" s="593"/>
      <c r="T16" s="593"/>
      <c r="U16" s="593"/>
      <c r="V16" s="593"/>
      <c r="W16" s="593"/>
      <c r="X16" s="593"/>
      <c r="Y16" s="593"/>
      <c r="Z16" s="593"/>
      <c r="AA16" s="593"/>
      <c r="AB16" s="593"/>
      <c r="AC16" s="593"/>
      <c r="AD16" s="593"/>
      <c r="AE16" s="593"/>
      <c r="AF16" s="593"/>
      <c r="AG16" s="593"/>
    </row>
    <row r="17" spans="2:73" ht="23.25" customHeight="1" outlineLevel="1">
      <c r="B17" s="672" t="s">
        <v>597</v>
      </c>
      <c r="C17" s="88"/>
      <c r="D17" s="598" t="s">
        <v>580</v>
      </c>
      <c r="E17" s="593"/>
      <c r="F17" s="593"/>
      <c r="G17" s="603"/>
      <c r="H17" s="593"/>
      <c r="I17" s="593"/>
      <c r="J17" s="593"/>
      <c r="K17" s="626"/>
      <c r="L17" s="593"/>
      <c r="M17" s="593"/>
      <c r="N17" s="593"/>
      <c r="O17" s="593"/>
      <c r="P17" s="593"/>
      <c r="Q17" s="593"/>
      <c r="R17" s="593"/>
      <c r="S17" s="593"/>
      <c r="T17" s="593"/>
      <c r="U17" s="593"/>
      <c r="V17" s="593"/>
      <c r="W17" s="593"/>
      <c r="X17" s="593"/>
      <c r="Y17" s="593"/>
      <c r="Z17" s="593"/>
      <c r="AA17" s="593"/>
      <c r="AB17" s="593"/>
      <c r="AC17" s="593"/>
      <c r="AD17" s="593"/>
      <c r="AE17" s="593"/>
      <c r="AF17" s="593"/>
      <c r="AG17" s="593"/>
    </row>
    <row r="18" spans="2:73" ht="23.25" customHeight="1" outlineLevel="1">
      <c r="C18" s="88"/>
      <c r="D18" s="598" t="s">
        <v>609</v>
      </c>
      <c r="E18" s="593"/>
      <c r="F18" s="593"/>
      <c r="G18" s="603"/>
      <c r="H18" s="593"/>
      <c r="I18" s="593"/>
      <c r="J18" s="593"/>
      <c r="K18" s="626"/>
      <c r="L18" s="593"/>
      <c r="M18" s="593"/>
      <c r="N18" s="593"/>
      <c r="O18" s="593"/>
      <c r="P18" s="593"/>
      <c r="Q18" s="593"/>
      <c r="R18" s="593"/>
      <c r="S18" s="593"/>
      <c r="T18" s="593"/>
      <c r="U18" s="593"/>
      <c r="V18" s="593"/>
      <c r="W18" s="593"/>
      <c r="X18" s="593"/>
      <c r="Y18" s="593"/>
      <c r="Z18" s="593"/>
      <c r="AA18" s="593"/>
      <c r="AB18" s="593"/>
      <c r="AC18" s="593"/>
      <c r="AD18" s="593"/>
      <c r="AE18" s="593"/>
      <c r="AF18" s="593"/>
      <c r="AG18" s="593"/>
    </row>
    <row r="19" spans="2:73" ht="23.25" customHeight="1" outlineLevel="1">
      <c r="C19" s="88"/>
      <c r="D19" s="598" t="s">
        <v>608</v>
      </c>
      <c r="E19" s="593"/>
      <c r="F19" s="593"/>
      <c r="G19" s="603"/>
      <c r="H19" s="593"/>
      <c r="I19" s="593"/>
      <c r="J19" s="593"/>
      <c r="K19" s="626"/>
      <c r="L19" s="593"/>
      <c r="M19" s="593"/>
      <c r="N19" s="593"/>
      <c r="O19" s="593"/>
      <c r="P19" s="593"/>
      <c r="Q19" s="593"/>
      <c r="R19" s="593"/>
      <c r="S19" s="593"/>
      <c r="T19" s="593"/>
      <c r="U19" s="593"/>
      <c r="V19" s="593"/>
      <c r="W19" s="593"/>
      <c r="X19" s="593"/>
      <c r="Y19" s="593"/>
      <c r="Z19" s="593"/>
      <c r="AA19" s="593"/>
      <c r="AB19" s="593"/>
      <c r="AC19" s="593"/>
      <c r="AD19" s="593"/>
      <c r="AE19" s="593"/>
      <c r="AF19" s="593"/>
      <c r="AG19" s="593"/>
    </row>
    <row r="20" spans="2:73" ht="23.25" customHeight="1" outlineLevel="1">
      <c r="C20" s="88"/>
      <c r="D20" s="598" t="s">
        <v>610</v>
      </c>
      <c r="E20" s="593"/>
      <c r="F20" s="593"/>
      <c r="G20" s="603"/>
      <c r="H20" s="593"/>
      <c r="I20" s="593"/>
      <c r="J20" s="593"/>
      <c r="K20" s="626"/>
      <c r="L20" s="593"/>
      <c r="M20" s="593"/>
      <c r="N20" s="593"/>
      <c r="O20" s="593"/>
      <c r="P20" s="593"/>
      <c r="Q20" s="593"/>
      <c r="R20" s="593"/>
      <c r="S20" s="593"/>
      <c r="T20" s="593"/>
      <c r="U20" s="593"/>
      <c r="V20" s="593"/>
      <c r="W20" s="593"/>
      <c r="X20" s="593"/>
      <c r="Y20" s="593"/>
      <c r="Z20" s="593"/>
      <c r="AA20" s="593"/>
      <c r="AB20" s="593"/>
      <c r="AC20" s="593"/>
      <c r="AD20" s="593"/>
      <c r="AE20" s="593"/>
      <c r="AF20" s="593"/>
      <c r="AG20" s="593"/>
    </row>
    <row r="21" spans="2:73" ht="23.25" customHeight="1" outlineLevel="1">
      <c r="C21" s="88"/>
      <c r="D21" s="685" t="s">
        <v>618</v>
      </c>
      <c r="E21" s="593"/>
      <c r="F21" s="593"/>
      <c r="G21" s="603"/>
      <c r="H21" s="593"/>
      <c r="I21" s="593"/>
      <c r="J21" s="593"/>
      <c r="K21" s="626"/>
      <c r="L21" s="593"/>
      <c r="M21" s="593"/>
      <c r="N21" s="593"/>
      <c r="O21" s="593"/>
      <c r="P21" s="593"/>
      <c r="Q21" s="593"/>
      <c r="R21" s="593"/>
      <c r="S21" s="593"/>
      <c r="T21" s="593"/>
      <c r="U21" s="593"/>
      <c r="V21" s="593"/>
      <c r="W21" s="593"/>
      <c r="X21" s="593"/>
      <c r="Y21" s="593"/>
      <c r="Z21" s="593"/>
      <c r="AA21" s="593"/>
      <c r="AB21" s="593"/>
      <c r="AC21" s="593"/>
      <c r="AD21" s="593"/>
      <c r="AE21" s="593"/>
      <c r="AF21" s="593"/>
      <c r="AG21" s="593"/>
    </row>
    <row r="22" spans="2:73">
      <c r="I22" s="12"/>
      <c r="J22" s="12"/>
    </row>
    <row r="23" spans="2:73" ht="15.5">
      <c r="B23" s="179" t="s">
        <v>717</v>
      </c>
      <c r="H23" s="10"/>
      <c r="I23" s="10"/>
      <c r="J23" s="10"/>
    </row>
    <row r="24" spans="2:73" s="656" customFormat="1" ht="21" customHeight="1">
      <c r="B24" s="684" t="s">
        <v>588</v>
      </c>
      <c r="C24" s="1345" t="s">
        <v>589</v>
      </c>
      <c r="D24" s="1345"/>
      <c r="E24" s="1345"/>
      <c r="F24" s="1345"/>
      <c r="G24" s="1345"/>
      <c r="H24" s="664" t="s">
        <v>586</v>
      </c>
      <c r="I24" s="664" t="s">
        <v>585</v>
      </c>
      <c r="J24" s="664" t="s">
        <v>587</v>
      </c>
      <c r="K24" s="655"/>
      <c r="L24" s="656" t="s">
        <v>589</v>
      </c>
      <c r="AQ24" s="656" t="s">
        <v>589</v>
      </c>
      <c r="BU24" s="655"/>
    </row>
    <row r="25" spans="2:73" s="247" customFormat="1" ht="49.5" customHeight="1">
      <c r="B25" s="242" t="s">
        <v>469</v>
      </c>
      <c r="C25" s="242" t="s">
        <v>211</v>
      </c>
      <c r="D25" s="614" t="s">
        <v>470</v>
      </c>
      <c r="E25" s="242" t="s">
        <v>208</v>
      </c>
      <c r="F25" s="242" t="s">
        <v>471</v>
      </c>
      <c r="G25" s="242" t="s">
        <v>472</v>
      </c>
      <c r="H25" s="614" t="s">
        <v>473</v>
      </c>
      <c r="I25" s="622" t="s">
        <v>578</v>
      </c>
      <c r="J25" s="629" t="s">
        <v>579</v>
      </c>
      <c r="K25" s="627"/>
      <c r="L25" s="243" t="s">
        <v>474</v>
      </c>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5"/>
      <c r="AP25" s="246"/>
      <c r="AQ25" s="243" t="s">
        <v>475</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5"/>
      <c r="BU25" s="246"/>
    </row>
    <row r="26" spans="2:73" s="247" customFormat="1" ht="30" customHeight="1">
      <c r="B26" s="248"/>
      <c r="C26" s="248"/>
      <c r="D26" s="248"/>
      <c r="E26" s="248"/>
      <c r="F26" s="248"/>
      <c r="G26" s="248"/>
      <c r="H26" s="673"/>
      <c r="I26" s="620"/>
      <c r="J26" s="620"/>
      <c r="K26" s="628"/>
      <c r="L26" s="249">
        <v>2011</v>
      </c>
      <c r="M26" s="249">
        <v>2012</v>
      </c>
      <c r="N26" s="249">
        <v>2013</v>
      </c>
      <c r="O26" s="249">
        <v>2014</v>
      </c>
      <c r="P26" s="249">
        <v>2015</v>
      </c>
      <c r="Q26" s="249">
        <v>2016</v>
      </c>
      <c r="R26" s="249">
        <v>2017</v>
      </c>
      <c r="S26" s="249">
        <v>2018</v>
      </c>
      <c r="T26" s="249">
        <v>2019</v>
      </c>
      <c r="U26" s="249">
        <v>2020</v>
      </c>
      <c r="V26" s="249">
        <v>2021</v>
      </c>
      <c r="W26" s="249">
        <v>2022</v>
      </c>
      <c r="X26" s="249">
        <v>2023</v>
      </c>
      <c r="Y26" s="249">
        <v>2024</v>
      </c>
      <c r="Z26" s="249">
        <v>2025</v>
      </c>
      <c r="AA26" s="249">
        <v>2026</v>
      </c>
      <c r="AB26" s="249">
        <v>2027</v>
      </c>
      <c r="AC26" s="249">
        <v>2028</v>
      </c>
      <c r="AD26" s="249">
        <v>2029</v>
      </c>
      <c r="AE26" s="249">
        <v>2030</v>
      </c>
      <c r="AF26" s="249">
        <v>2031</v>
      </c>
      <c r="AG26" s="249">
        <v>2032</v>
      </c>
      <c r="AH26" s="249">
        <v>2033</v>
      </c>
      <c r="AI26" s="249">
        <v>2034</v>
      </c>
      <c r="AJ26" s="249">
        <v>2035</v>
      </c>
      <c r="AK26" s="249">
        <v>2036</v>
      </c>
      <c r="AL26" s="249">
        <v>2037</v>
      </c>
      <c r="AM26" s="249">
        <v>2038</v>
      </c>
      <c r="AN26" s="249">
        <v>2039</v>
      </c>
      <c r="AO26" s="249">
        <v>2040</v>
      </c>
      <c r="AP26" s="246"/>
      <c r="AQ26" s="249">
        <v>2011</v>
      </c>
      <c r="AR26" s="249">
        <v>2012</v>
      </c>
      <c r="AS26" s="249">
        <v>2013</v>
      </c>
      <c r="AT26" s="249">
        <v>2014</v>
      </c>
      <c r="AU26" s="249">
        <v>2015</v>
      </c>
      <c r="AV26" s="249">
        <v>2016</v>
      </c>
      <c r="AW26" s="249">
        <v>2017</v>
      </c>
      <c r="AX26" s="249">
        <v>2018</v>
      </c>
      <c r="AY26" s="249">
        <v>2019</v>
      </c>
      <c r="AZ26" s="249">
        <v>2020</v>
      </c>
      <c r="BA26" s="249">
        <v>2021</v>
      </c>
      <c r="BB26" s="249">
        <v>2022</v>
      </c>
      <c r="BC26" s="249">
        <v>2023</v>
      </c>
      <c r="BD26" s="249">
        <v>2024</v>
      </c>
      <c r="BE26" s="249">
        <v>2025</v>
      </c>
      <c r="BF26" s="249">
        <v>2026</v>
      </c>
      <c r="BG26" s="249">
        <v>2027</v>
      </c>
      <c r="BH26" s="249">
        <v>2028</v>
      </c>
      <c r="BI26" s="249">
        <v>2029</v>
      </c>
      <c r="BJ26" s="249">
        <v>2030</v>
      </c>
      <c r="BK26" s="249">
        <v>2031</v>
      </c>
      <c r="BL26" s="249">
        <v>2032</v>
      </c>
      <c r="BM26" s="249">
        <v>2033</v>
      </c>
      <c r="BN26" s="249">
        <v>2034</v>
      </c>
      <c r="BO26" s="249">
        <v>2035</v>
      </c>
      <c r="BP26" s="249">
        <v>2036</v>
      </c>
      <c r="BQ26" s="249">
        <v>2037</v>
      </c>
      <c r="BR26" s="249">
        <v>2038</v>
      </c>
      <c r="BS26" s="249">
        <v>2039</v>
      </c>
      <c r="BT26" s="249">
        <v>2040</v>
      </c>
      <c r="BU26" s="246"/>
    </row>
    <row r="27" spans="2:73" s="17" customFormat="1" ht="15.5">
      <c r="B27" s="674" t="s">
        <v>2742</v>
      </c>
      <c r="C27" s="674" t="s">
        <v>2743</v>
      </c>
      <c r="D27" s="993" t="s">
        <v>2</v>
      </c>
      <c r="E27" s="674" t="s">
        <v>1035</v>
      </c>
      <c r="F27" s="674" t="s">
        <v>29</v>
      </c>
      <c r="G27" s="674" t="s">
        <v>2744</v>
      </c>
      <c r="H27" s="674">
        <v>2011</v>
      </c>
      <c r="I27" s="630" t="s">
        <v>566</v>
      </c>
      <c r="J27" s="630" t="s">
        <v>584</v>
      </c>
      <c r="K27" s="619"/>
      <c r="L27" s="678">
        <v>12.347649701395289</v>
      </c>
      <c r="M27" s="679">
        <v>12.347649701395289</v>
      </c>
      <c r="N27" s="679">
        <v>12.347649701395289</v>
      </c>
      <c r="O27" s="679">
        <v>5.4767620208709475</v>
      </c>
      <c r="P27" s="679">
        <v>0</v>
      </c>
      <c r="Q27" s="679">
        <v>0</v>
      </c>
      <c r="R27" s="679">
        <v>0</v>
      </c>
      <c r="S27" s="679">
        <v>0</v>
      </c>
      <c r="T27" s="679">
        <v>0</v>
      </c>
      <c r="U27" s="679">
        <v>0</v>
      </c>
      <c r="V27" s="679">
        <v>0</v>
      </c>
      <c r="W27" s="679">
        <v>0</v>
      </c>
      <c r="X27" s="679">
        <v>0</v>
      </c>
      <c r="Y27" s="679">
        <v>0</v>
      </c>
      <c r="Z27" s="679">
        <v>0</v>
      </c>
      <c r="AA27" s="679">
        <v>0</v>
      </c>
      <c r="AB27" s="679">
        <v>0</v>
      </c>
      <c r="AC27" s="679">
        <v>0</v>
      </c>
      <c r="AD27" s="679">
        <v>0</v>
      </c>
      <c r="AE27" s="679">
        <v>0</v>
      </c>
      <c r="AF27" s="679">
        <v>0</v>
      </c>
      <c r="AG27" s="679">
        <v>0</v>
      </c>
      <c r="AH27" s="679">
        <v>0</v>
      </c>
      <c r="AI27" s="679">
        <v>0</v>
      </c>
      <c r="AJ27" s="679">
        <v>0</v>
      </c>
      <c r="AK27" s="679">
        <v>0</v>
      </c>
      <c r="AL27" s="679">
        <v>0</v>
      </c>
      <c r="AM27" s="679">
        <v>0</v>
      </c>
      <c r="AN27" s="679">
        <v>0</v>
      </c>
      <c r="AO27" s="680">
        <v>0</v>
      </c>
      <c r="AP27" s="619"/>
      <c r="AQ27" s="994">
        <v>15909.726688812758</v>
      </c>
      <c r="AR27" s="995">
        <v>15909.726688812758</v>
      </c>
      <c r="AS27" s="996">
        <v>15909.726688812758</v>
      </c>
      <c r="AT27" s="995">
        <v>9765.405008980455</v>
      </c>
      <c r="AU27" s="996">
        <v>0</v>
      </c>
      <c r="AV27" s="995">
        <v>0</v>
      </c>
      <c r="AW27" s="996">
        <v>0</v>
      </c>
      <c r="AX27" s="995">
        <v>0</v>
      </c>
      <c r="AY27" s="996">
        <v>0</v>
      </c>
      <c r="AZ27" s="995">
        <v>0</v>
      </c>
      <c r="BA27" s="996">
        <v>0</v>
      </c>
      <c r="BB27" s="995">
        <v>0</v>
      </c>
      <c r="BC27" s="996">
        <v>0</v>
      </c>
      <c r="BD27" s="995">
        <v>0</v>
      </c>
      <c r="BE27" s="996">
        <v>0</v>
      </c>
      <c r="BF27" s="995">
        <v>0</v>
      </c>
      <c r="BG27" s="996">
        <v>0</v>
      </c>
      <c r="BH27" s="995">
        <v>0</v>
      </c>
      <c r="BI27" s="996">
        <v>0</v>
      </c>
      <c r="BJ27" s="995">
        <v>0</v>
      </c>
      <c r="BK27" s="996">
        <v>0</v>
      </c>
      <c r="BL27" s="995">
        <v>0</v>
      </c>
      <c r="BM27" s="996">
        <v>0</v>
      </c>
      <c r="BN27" s="995">
        <v>0</v>
      </c>
      <c r="BO27" s="996">
        <v>0</v>
      </c>
      <c r="BP27" s="995">
        <v>0</v>
      </c>
      <c r="BQ27" s="996">
        <v>0</v>
      </c>
      <c r="BR27" s="995">
        <v>0</v>
      </c>
      <c r="BS27" s="996">
        <v>0</v>
      </c>
      <c r="BT27" s="997">
        <v>0</v>
      </c>
      <c r="BU27" s="16"/>
    </row>
    <row r="28" spans="2:73" s="17" customFormat="1" ht="15.5">
      <c r="B28" s="674" t="s">
        <v>2742</v>
      </c>
      <c r="C28" s="674" t="s">
        <v>2743</v>
      </c>
      <c r="D28" s="993" t="s">
        <v>1</v>
      </c>
      <c r="E28" s="674" t="s">
        <v>1035</v>
      </c>
      <c r="F28" s="674" t="s">
        <v>29</v>
      </c>
      <c r="G28" s="674" t="s">
        <v>2744</v>
      </c>
      <c r="H28" s="674">
        <v>2011</v>
      </c>
      <c r="I28" s="630" t="s">
        <v>566</v>
      </c>
      <c r="J28" s="630" t="s">
        <v>584</v>
      </c>
      <c r="K28" s="619"/>
      <c r="L28" s="678">
        <v>166.58710682609188</v>
      </c>
      <c r="M28" s="679">
        <v>166.58710682609188</v>
      </c>
      <c r="N28" s="679">
        <v>166.58710682609188</v>
      </c>
      <c r="O28" s="679">
        <v>153.26953664588436</v>
      </c>
      <c r="P28" s="679">
        <v>84.246907234997494</v>
      </c>
      <c r="Q28" s="679">
        <v>0</v>
      </c>
      <c r="R28" s="679">
        <v>0</v>
      </c>
      <c r="S28" s="679">
        <v>0</v>
      </c>
      <c r="T28" s="679">
        <v>0</v>
      </c>
      <c r="U28" s="679">
        <v>0</v>
      </c>
      <c r="V28" s="679">
        <v>0</v>
      </c>
      <c r="W28" s="679">
        <v>0</v>
      </c>
      <c r="X28" s="679">
        <v>0</v>
      </c>
      <c r="Y28" s="679">
        <v>0</v>
      </c>
      <c r="Z28" s="679">
        <v>0</v>
      </c>
      <c r="AA28" s="679">
        <v>0</v>
      </c>
      <c r="AB28" s="679">
        <v>0</v>
      </c>
      <c r="AC28" s="679">
        <v>0</v>
      </c>
      <c r="AD28" s="679">
        <v>0</v>
      </c>
      <c r="AE28" s="679">
        <v>0</v>
      </c>
      <c r="AF28" s="679">
        <v>0</v>
      </c>
      <c r="AG28" s="679">
        <v>0</v>
      </c>
      <c r="AH28" s="679">
        <v>0</v>
      </c>
      <c r="AI28" s="679">
        <v>0</v>
      </c>
      <c r="AJ28" s="679">
        <v>0</v>
      </c>
      <c r="AK28" s="679">
        <v>0</v>
      </c>
      <c r="AL28" s="679">
        <v>0</v>
      </c>
      <c r="AM28" s="679">
        <v>0</v>
      </c>
      <c r="AN28" s="679">
        <v>0</v>
      </c>
      <c r="AO28" s="680">
        <v>0</v>
      </c>
      <c r="AP28" s="619"/>
      <c r="AQ28" s="998">
        <v>1002610.1028071475</v>
      </c>
      <c r="AR28" s="999">
        <v>1002610.1028071475</v>
      </c>
      <c r="AS28" s="1000">
        <v>1002610.1028071475</v>
      </c>
      <c r="AT28" s="999">
        <v>990700.80680557282</v>
      </c>
      <c r="AU28" s="1000">
        <v>640759.69350864447</v>
      </c>
      <c r="AV28" s="999">
        <v>0</v>
      </c>
      <c r="AW28" s="1000">
        <v>0</v>
      </c>
      <c r="AX28" s="999">
        <v>0</v>
      </c>
      <c r="AY28" s="1000">
        <v>0</v>
      </c>
      <c r="AZ28" s="999">
        <v>0</v>
      </c>
      <c r="BA28" s="1000">
        <v>0</v>
      </c>
      <c r="BB28" s="999">
        <v>0</v>
      </c>
      <c r="BC28" s="1000">
        <v>0</v>
      </c>
      <c r="BD28" s="999">
        <v>0</v>
      </c>
      <c r="BE28" s="1000">
        <v>0</v>
      </c>
      <c r="BF28" s="999">
        <v>0</v>
      </c>
      <c r="BG28" s="1000">
        <v>0</v>
      </c>
      <c r="BH28" s="999">
        <v>0</v>
      </c>
      <c r="BI28" s="1000">
        <v>0</v>
      </c>
      <c r="BJ28" s="999">
        <v>0</v>
      </c>
      <c r="BK28" s="1000">
        <v>0</v>
      </c>
      <c r="BL28" s="999">
        <v>0</v>
      </c>
      <c r="BM28" s="1000">
        <v>0</v>
      </c>
      <c r="BN28" s="999">
        <v>0</v>
      </c>
      <c r="BO28" s="1000">
        <v>0</v>
      </c>
      <c r="BP28" s="999">
        <v>0</v>
      </c>
      <c r="BQ28" s="1000">
        <v>0</v>
      </c>
      <c r="BR28" s="999">
        <v>0</v>
      </c>
      <c r="BS28" s="1000">
        <v>0</v>
      </c>
      <c r="BT28" s="1001">
        <v>0</v>
      </c>
      <c r="BU28" s="16"/>
    </row>
    <row r="29" spans="2:73" s="17" customFormat="1" ht="16.5" customHeight="1">
      <c r="B29" s="674" t="s">
        <v>2742</v>
      </c>
      <c r="C29" s="674" t="s">
        <v>2743</v>
      </c>
      <c r="D29" s="993" t="s">
        <v>5</v>
      </c>
      <c r="E29" s="674" t="s">
        <v>1035</v>
      </c>
      <c r="F29" s="674" t="s">
        <v>29</v>
      </c>
      <c r="G29" s="674" t="s">
        <v>2744</v>
      </c>
      <c r="H29" s="674">
        <v>2011</v>
      </c>
      <c r="I29" s="630" t="s">
        <v>566</v>
      </c>
      <c r="J29" s="630" t="s">
        <v>584</v>
      </c>
      <c r="K29" s="619"/>
      <c r="L29" s="678">
        <v>45.918256791882662</v>
      </c>
      <c r="M29" s="679">
        <v>45.918256791882662</v>
      </c>
      <c r="N29" s="679">
        <v>45.918256791882662</v>
      </c>
      <c r="O29" s="679">
        <v>45.918256791882662</v>
      </c>
      <c r="P29" s="679">
        <v>42.71983887140923</v>
      </c>
      <c r="Q29" s="679">
        <v>39.225702020079787</v>
      </c>
      <c r="R29" s="679">
        <v>31.728993286556491</v>
      </c>
      <c r="S29" s="679">
        <v>31.522410126473282</v>
      </c>
      <c r="T29" s="679">
        <v>38.214964898276165</v>
      </c>
      <c r="U29" s="679">
        <v>18.127890923388634</v>
      </c>
      <c r="V29" s="679">
        <v>2.5779589330773209</v>
      </c>
      <c r="W29" s="679">
        <v>2.5768866268777861</v>
      </c>
      <c r="X29" s="679">
        <v>2.5768866268777861</v>
      </c>
      <c r="Y29" s="679">
        <v>2.3918073677410403</v>
      </c>
      <c r="Z29" s="679">
        <v>2.3918073677410403</v>
      </c>
      <c r="AA29" s="679">
        <v>2.0187740831258933</v>
      </c>
      <c r="AB29" s="679">
        <v>0</v>
      </c>
      <c r="AC29" s="679">
        <v>0</v>
      </c>
      <c r="AD29" s="679">
        <v>0</v>
      </c>
      <c r="AE29" s="679">
        <v>0</v>
      </c>
      <c r="AF29" s="679">
        <v>0</v>
      </c>
      <c r="AG29" s="679">
        <v>0</v>
      </c>
      <c r="AH29" s="679">
        <v>0</v>
      </c>
      <c r="AI29" s="679">
        <v>0</v>
      </c>
      <c r="AJ29" s="679">
        <v>0</v>
      </c>
      <c r="AK29" s="679">
        <v>0</v>
      </c>
      <c r="AL29" s="679">
        <v>0</v>
      </c>
      <c r="AM29" s="679">
        <v>0</v>
      </c>
      <c r="AN29" s="679">
        <v>0</v>
      </c>
      <c r="AO29" s="680">
        <v>0</v>
      </c>
      <c r="AP29" s="619"/>
      <c r="AQ29" s="1002">
        <v>802520.90508921072</v>
      </c>
      <c r="AR29" s="1003">
        <v>802520.90508921072</v>
      </c>
      <c r="AS29" s="1004">
        <v>802520.90508921072</v>
      </c>
      <c r="AT29" s="1003">
        <v>802520.90508921072</v>
      </c>
      <c r="AU29" s="1004">
        <v>733445.00574889511</v>
      </c>
      <c r="AV29" s="1003">
        <v>657982.49540003017</v>
      </c>
      <c r="AW29" s="1004">
        <v>496076.85619454773</v>
      </c>
      <c r="AX29" s="1003">
        <v>494267.18771221885</v>
      </c>
      <c r="AY29" s="1004">
        <v>638805.59740139928</v>
      </c>
      <c r="AZ29" s="1003">
        <v>204987.14889626345</v>
      </c>
      <c r="BA29" s="1004">
        <v>73809.240517128099</v>
      </c>
      <c r="BB29" s="1003">
        <v>64972.210753015177</v>
      </c>
      <c r="BC29" s="1004">
        <v>64972.210753015177</v>
      </c>
      <c r="BD29" s="1003">
        <v>47984.706583553329</v>
      </c>
      <c r="BE29" s="1004">
        <v>47984.706583553329</v>
      </c>
      <c r="BF29" s="1003">
        <v>43599.254013747232</v>
      </c>
      <c r="BG29" s="1004">
        <v>0</v>
      </c>
      <c r="BH29" s="1003">
        <v>0</v>
      </c>
      <c r="BI29" s="1004">
        <v>0</v>
      </c>
      <c r="BJ29" s="1003">
        <v>0</v>
      </c>
      <c r="BK29" s="1004">
        <v>0</v>
      </c>
      <c r="BL29" s="1003">
        <v>0</v>
      </c>
      <c r="BM29" s="1004">
        <v>0</v>
      </c>
      <c r="BN29" s="1003">
        <v>0</v>
      </c>
      <c r="BO29" s="1004">
        <v>0</v>
      </c>
      <c r="BP29" s="1003">
        <v>0</v>
      </c>
      <c r="BQ29" s="1004">
        <v>0</v>
      </c>
      <c r="BR29" s="1003">
        <v>0</v>
      </c>
      <c r="BS29" s="1004">
        <v>0</v>
      </c>
      <c r="BT29" s="1005">
        <v>0</v>
      </c>
      <c r="BU29" s="16"/>
    </row>
    <row r="30" spans="2:73" s="17" customFormat="1" ht="15.5">
      <c r="B30" s="674" t="s">
        <v>2742</v>
      </c>
      <c r="C30" s="674" t="s">
        <v>2743</v>
      </c>
      <c r="D30" s="993" t="s">
        <v>4</v>
      </c>
      <c r="E30" s="674" t="s">
        <v>1035</v>
      </c>
      <c r="F30" s="674" t="s">
        <v>29</v>
      </c>
      <c r="G30" s="674" t="s">
        <v>2744</v>
      </c>
      <c r="H30" s="674">
        <v>2011</v>
      </c>
      <c r="I30" s="630" t="s">
        <v>566</v>
      </c>
      <c r="J30" s="630" t="s">
        <v>584</v>
      </c>
      <c r="K30" s="619"/>
      <c r="L30" s="678">
        <v>31.770678402816777</v>
      </c>
      <c r="M30" s="679">
        <v>31.770678402816777</v>
      </c>
      <c r="N30" s="679">
        <v>31.770678402816777</v>
      </c>
      <c r="O30" s="679">
        <v>31.770678402816777</v>
      </c>
      <c r="P30" s="679">
        <v>29.872703267353447</v>
      </c>
      <c r="Q30" s="679">
        <v>27.799245380165342</v>
      </c>
      <c r="R30" s="679">
        <v>23.504325918708858</v>
      </c>
      <c r="S30" s="679">
        <v>23.259705224388114</v>
      </c>
      <c r="T30" s="679">
        <v>27.231138247039549</v>
      </c>
      <c r="U30" s="679">
        <v>15.311255387295622</v>
      </c>
      <c r="V30" s="679">
        <v>1.8872912208333121</v>
      </c>
      <c r="W30" s="679">
        <v>1.886143460738273</v>
      </c>
      <c r="X30" s="679">
        <v>1.886143460738273</v>
      </c>
      <c r="Y30" s="679">
        <v>1.8507665442976375</v>
      </c>
      <c r="Z30" s="679">
        <v>1.8507665442976375</v>
      </c>
      <c r="AA30" s="679">
        <v>1.7498661295740274</v>
      </c>
      <c r="AB30" s="679">
        <v>0</v>
      </c>
      <c r="AC30" s="679">
        <v>0</v>
      </c>
      <c r="AD30" s="679">
        <v>0</v>
      </c>
      <c r="AE30" s="679">
        <v>0</v>
      </c>
      <c r="AF30" s="679">
        <v>0</v>
      </c>
      <c r="AG30" s="679">
        <v>0</v>
      </c>
      <c r="AH30" s="679">
        <v>0</v>
      </c>
      <c r="AI30" s="679">
        <v>0</v>
      </c>
      <c r="AJ30" s="679">
        <v>0</v>
      </c>
      <c r="AK30" s="679">
        <v>0</v>
      </c>
      <c r="AL30" s="679">
        <v>0</v>
      </c>
      <c r="AM30" s="679">
        <v>0</v>
      </c>
      <c r="AN30" s="679">
        <v>0</v>
      </c>
      <c r="AO30" s="680">
        <v>0</v>
      </c>
      <c r="AP30" s="619"/>
      <c r="AQ30" s="998">
        <v>512644.05706321611</v>
      </c>
      <c r="AR30" s="999">
        <v>512644.05706321611</v>
      </c>
      <c r="AS30" s="1000">
        <v>512644.05706321611</v>
      </c>
      <c r="AT30" s="999">
        <v>512644.05706321611</v>
      </c>
      <c r="AU30" s="1000">
        <v>471653.68536461063</v>
      </c>
      <c r="AV30" s="999">
        <v>426873.43091912864</v>
      </c>
      <c r="AW30" s="1000">
        <v>334116.50178385893</v>
      </c>
      <c r="AX30" s="999">
        <v>331973.62450160919</v>
      </c>
      <c r="AY30" s="1000">
        <v>417744.25064569671</v>
      </c>
      <c r="AZ30" s="999">
        <v>160311.77964261107</v>
      </c>
      <c r="BA30" s="1000">
        <v>51683.809280899877</v>
      </c>
      <c r="BB30" s="999">
        <v>42224.953101272025</v>
      </c>
      <c r="BC30" s="1000">
        <v>42224.953101272025</v>
      </c>
      <c r="BD30" s="999">
        <v>38977.881990543341</v>
      </c>
      <c r="BE30" s="1000">
        <v>38977.881990543341</v>
      </c>
      <c r="BF30" s="999">
        <v>37791.676894929224</v>
      </c>
      <c r="BG30" s="1000">
        <v>0</v>
      </c>
      <c r="BH30" s="999">
        <v>0</v>
      </c>
      <c r="BI30" s="1000">
        <v>0</v>
      </c>
      <c r="BJ30" s="999">
        <v>0</v>
      </c>
      <c r="BK30" s="1000">
        <v>0</v>
      </c>
      <c r="BL30" s="999">
        <v>0</v>
      </c>
      <c r="BM30" s="1000">
        <v>0</v>
      </c>
      <c r="BN30" s="999">
        <v>0</v>
      </c>
      <c r="BO30" s="1000">
        <v>0</v>
      </c>
      <c r="BP30" s="999">
        <v>0</v>
      </c>
      <c r="BQ30" s="1000">
        <v>0</v>
      </c>
      <c r="BR30" s="999">
        <v>0</v>
      </c>
      <c r="BS30" s="1000">
        <v>0</v>
      </c>
      <c r="BT30" s="1001">
        <v>0</v>
      </c>
      <c r="BU30" s="16"/>
    </row>
    <row r="31" spans="2:73" s="17" customFormat="1" ht="15.5">
      <c r="B31" s="674" t="s">
        <v>2742</v>
      </c>
      <c r="C31" s="674" t="s">
        <v>2743</v>
      </c>
      <c r="D31" s="993" t="s">
        <v>3</v>
      </c>
      <c r="E31" s="674" t="s">
        <v>1035</v>
      </c>
      <c r="F31" s="674" t="s">
        <v>29</v>
      </c>
      <c r="G31" s="674" t="s">
        <v>2744</v>
      </c>
      <c r="H31" s="674">
        <v>2011</v>
      </c>
      <c r="I31" s="630" t="s">
        <v>566</v>
      </c>
      <c r="J31" s="630" t="s">
        <v>584</v>
      </c>
      <c r="K31" s="619"/>
      <c r="L31" s="678">
        <v>1052.0535760732341</v>
      </c>
      <c r="M31" s="679">
        <v>1052.0535760732341</v>
      </c>
      <c r="N31" s="679">
        <v>1052.0535760732341</v>
      </c>
      <c r="O31" s="679">
        <v>1052.0535760732341</v>
      </c>
      <c r="P31" s="679">
        <v>1052.0535760732341</v>
      </c>
      <c r="Q31" s="679">
        <v>1052.0535760732341</v>
      </c>
      <c r="R31" s="679">
        <v>1052.0535760732341</v>
      </c>
      <c r="S31" s="679">
        <v>1052.0535760732341</v>
      </c>
      <c r="T31" s="679">
        <v>1052.0535760732341</v>
      </c>
      <c r="U31" s="679">
        <v>1052.0535760732341</v>
      </c>
      <c r="V31" s="679">
        <v>1052.0535760732341</v>
      </c>
      <c r="W31" s="679">
        <v>1052.0535760732341</v>
      </c>
      <c r="X31" s="679">
        <v>1052.0535760732341</v>
      </c>
      <c r="Y31" s="679">
        <v>1052.0535760732341</v>
      </c>
      <c r="Z31" s="679">
        <v>1052.0535760732341</v>
      </c>
      <c r="AA31" s="679">
        <v>1052.0535760732341</v>
      </c>
      <c r="AB31" s="679">
        <v>1052.0535760732341</v>
      </c>
      <c r="AC31" s="679">
        <v>1052.0535760732341</v>
      </c>
      <c r="AD31" s="679">
        <v>828.03568769161529</v>
      </c>
      <c r="AE31" s="679">
        <v>0</v>
      </c>
      <c r="AF31" s="679">
        <v>0</v>
      </c>
      <c r="AG31" s="679">
        <v>0</v>
      </c>
      <c r="AH31" s="679">
        <v>0</v>
      </c>
      <c r="AI31" s="679">
        <v>0</v>
      </c>
      <c r="AJ31" s="679">
        <v>0</v>
      </c>
      <c r="AK31" s="679">
        <v>0</v>
      </c>
      <c r="AL31" s="679">
        <v>0</v>
      </c>
      <c r="AM31" s="679">
        <v>0</v>
      </c>
      <c r="AN31" s="679">
        <v>0</v>
      </c>
      <c r="AO31" s="680">
        <v>0</v>
      </c>
      <c r="AP31" s="619"/>
      <c r="AQ31" s="1002">
        <v>1901868.190360378</v>
      </c>
      <c r="AR31" s="1003">
        <v>1901868.190360378</v>
      </c>
      <c r="AS31" s="1004">
        <v>1901868.190360378</v>
      </c>
      <c r="AT31" s="1003">
        <v>1901868.190360378</v>
      </c>
      <c r="AU31" s="1004">
        <v>1901868.190360378</v>
      </c>
      <c r="AV31" s="1003">
        <v>1901868.190360378</v>
      </c>
      <c r="AW31" s="1004">
        <v>1901868.190360378</v>
      </c>
      <c r="AX31" s="1003">
        <v>1901868.190360378</v>
      </c>
      <c r="AY31" s="1004">
        <v>1901868.190360378</v>
      </c>
      <c r="AZ31" s="1003">
        <v>1901868.190360378</v>
      </c>
      <c r="BA31" s="1004">
        <v>1901868.190360378</v>
      </c>
      <c r="BB31" s="1003">
        <v>1901868.190360378</v>
      </c>
      <c r="BC31" s="1004">
        <v>1901868.190360378</v>
      </c>
      <c r="BD31" s="1003">
        <v>1901868.190360378</v>
      </c>
      <c r="BE31" s="1004">
        <v>1901868.190360378</v>
      </c>
      <c r="BF31" s="1003">
        <v>1901868.190360378</v>
      </c>
      <c r="BG31" s="1004">
        <v>1901868.190360378</v>
      </c>
      <c r="BH31" s="1003">
        <v>1901868.190360378</v>
      </c>
      <c r="BI31" s="1004">
        <v>1701514.6113076357</v>
      </c>
      <c r="BJ31" s="1003">
        <v>0</v>
      </c>
      <c r="BK31" s="1004">
        <v>0</v>
      </c>
      <c r="BL31" s="1003">
        <v>0</v>
      </c>
      <c r="BM31" s="1004">
        <v>0</v>
      </c>
      <c r="BN31" s="1003">
        <v>0</v>
      </c>
      <c r="BO31" s="1004">
        <v>0</v>
      </c>
      <c r="BP31" s="1003">
        <v>0</v>
      </c>
      <c r="BQ31" s="1004">
        <v>0</v>
      </c>
      <c r="BR31" s="1003">
        <v>0</v>
      </c>
      <c r="BS31" s="1004">
        <v>0</v>
      </c>
      <c r="BT31" s="1005">
        <v>0</v>
      </c>
      <c r="BU31" s="16"/>
    </row>
    <row r="32" spans="2:73" s="17" customFormat="1" ht="15.5">
      <c r="B32" s="1006" t="s">
        <v>2742</v>
      </c>
      <c r="C32" s="1006" t="s">
        <v>2743</v>
      </c>
      <c r="D32" s="1006" t="s">
        <v>6</v>
      </c>
      <c r="E32" s="1006" t="s">
        <v>1035</v>
      </c>
      <c r="F32" s="1006" t="s">
        <v>29</v>
      </c>
      <c r="G32" s="1006" t="s">
        <v>2744</v>
      </c>
      <c r="H32" s="1006">
        <v>2011</v>
      </c>
      <c r="I32" s="1007" t="s">
        <v>566</v>
      </c>
      <c r="J32" s="1007" t="s">
        <v>584</v>
      </c>
      <c r="K32" s="1008"/>
      <c r="L32" s="1009">
        <v>0</v>
      </c>
      <c r="M32" s="1010">
        <v>0</v>
      </c>
      <c r="N32" s="1010">
        <v>0</v>
      </c>
      <c r="O32" s="1010">
        <v>0</v>
      </c>
      <c r="P32" s="1010">
        <v>0</v>
      </c>
      <c r="Q32" s="1010">
        <v>0</v>
      </c>
      <c r="R32" s="1010">
        <v>0</v>
      </c>
      <c r="S32" s="1010">
        <v>0</v>
      </c>
      <c r="T32" s="1010">
        <v>0</v>
      </c>
      <c r="U32" s="1010">
        <v>0</v>
      </c>
      <c r="V32" s="1010">
        <v>0</v>
      </c>
      <c r="W32" s="1010">
        <v>0</v>
      </c>
      <c r="X32" s="1010">
        <v>0</v>
      </c>
      <c r="Y32" s="1010">
        <v>0</v>
      </c>
      <c r="Z32" s="1010">
        <v>0</v>
      </c>
      <c r="AA32" s="1010">
        <v>0</v>
      </c>
      <c r="AB32" s="1010">
        <v>0</v>
      </c>
      <c r="AC32" s="1010">
        <v>0</v>
      </c>
      <c r="AD32" s="1010">
        <v>0</v>
      </c>
      <c r="AE32" s="1010">
        <v>0</v>
      </c>
      <c r="AF32" s="1010">
        <v>0</v>
      </c>
      <c r="AG32" s="1010">
        <v>0</v>
      </c>
      <c r="AH32" s="1010">
        <v>0</v>
      </c>
      <c r="AI32" s="1010">
        <v>0</v>
      </c>
      <c r="AJ32" s="1010">
        <v>0</v>
      </c>
      <c r="AK32" s="1010">
        <v>0</v>
      </c>
      <c r="AL32" s="1010">
        <v>0</v>
      </c>
      <c r="AM32" s="1010">
        <v>0</v>
      </c>
      <c r="AN32" s="1010">
        <v>0</v>
      </c>
      <c r="AO32" s="1011">
        <v>0</v>
      </c>
      <c r="AP32" s="1008"/>
      <c r="AQ32" s="1012">
        <v>0</v>
      </c>
      <c r="AR32" s="1013">
        <v>0</v>
      </c>
      <c r="AS32" s="1014">
        <v>0</v>
      </c>
      <c r="AT32" s="1013">
        <v>0</v>
      </c>
      <c r="AU32" s="1014">
        <v>0</v>
      </c>
      <c r="AV32" s="1013">
        <v>0</v>
      </c>
      <c r="AW32" s="1014">
        <v>0</v>
      </c>
      <c r="AX32" s="1013">
        <v>0</v>
      </c>
      <c r="AY32" s="1014">
        <v>0</v>
      </c>
      <c r="AZ32" s="1013">
        <v>0</v>
      </c>
      <c r="BA32" s="1014">
        <v>0</v>
      </c>
      <c r="BB32" s="1013">
        <v>0</v>
      </c>
      <c r="BC32" s="1014">
        <v>0</v>
      </c>
      <c r="BD32" s="1013">
        <v>0</v>
      </c>
      <c r="BE32" s="1014">
        <v>0</v>
      </c>
      <c r="BF32" s="1013">
        <v>0</v>
      </c>
      <c r="BG32" s="1014">
        <v>0</v>
      </c>
      <c r="BH32" s="1013">
        <v>0</v>
      </c>
      <c r="BI32" s="1014">
        <v>0</v>
      </c>
      <c r="BJ32" s="1013">
        <v>0</v>
      </c>
      <c r="BK32" s="1014">
        <v>0</v>
      </c>
      <c r="BL32" s="1013">
        <v>0</v>
      </c>
      <c r="BM32" s="1014">
        <v>0</v>
      </c>
      <c r="BN32" s="1013">
        <v>0</v>
      </c>
      <c r="BO32" s="1014">
        <v>0</v>
      </c>
      <c r="BP32" s="1013">
        <v>0</v>
      </c>
      <c r="BQ32" s="1014">
        <v>0</v>
      </c>
      <c r="BR32" s="1013">
        <v>0</v>
      </c>
      <c r="BS32" s="1014">
        <v>0</v>
      </c>
      <c r="BT32" s="1015">
        <v>0</v>
      </c>
      <c r="BU32" s="16"/>
    </row>
    <row r="33" spans="2:73" s="17" customFormat="1" ht="15.5">
      <c r="B33" s="674" t="s">
        <v>2742</v>
      </c>
      <c r="C33" s="674" t="s">
        <v>2745</v>
      </c>
      <c r="D33" s="993" t="s">
        <v>2746</v>
      </c>
      <c r="E33" s="674" t="s">
        <v>1035</v>
      </c>
      <c r="F33" s="674" t="s">
        <v>2747</v>
      </c>
      <c r="G33" s="674" t="s">
        <v>2748</v>
      </c>
      <c r="H33" s="674">
        <v>2011</v>
      </c>
      <c r="I33" s="630" t="s">
        <v>566</v>
      </c>
      <c r="J33" s="630" t="s">
        <v>584</v>
      </c>
      <c r="K33" s="619"/>
      <c r="L33" s="678">
        <v>486.93769999999995</v>
      </c>
      <c r="M33" s="679">
        <v>0</v>
      </c>
      <c r="N33" s="679">
        <v>0</v>
      </c>
      <c r="O33" s="679">
        <v>0</v>
      </c>
      <c r="P33" s="679">
        <v>0</v>
      </c>
      <c r="Q33" s="679">
        <v>0</v>
      </c>
      <c r="R33" s="679">
        <v>0</v>
      </c>
      <c r="S33" s="679">
        <v>0</v>
      </c>
      <c r="T33" s="679">
        <v>0</v>
      </c>
      <c r="U33" s="679">
        <v>0</v>
      </c>
      <c r="V33" s="679">
        <v>0</v>
      </c>
      <c r="W33" s="679">
        <v>0</v>
      </c>
      <c r="X33" s="679">
        <v>0</v>
      </c>
      <c r="Y33" s="679">
        <v>0</v>
      </c>
      <c r="Z33" s="679">
        <v>0</v>
      </c>
      <c r="AA33" s="679">
        <v>0</v>
      </c>
      <c r="AB33" s="679">
        <v>0</v>
      </c>
      <c r="AC33" s="679">
        <v>0</v>
      </c>
      <c r="AD33" s="679">
        <v>0</v>
      </c>
      <c r="AE33" s="679">
        <v>0</v>
      </c>
      <c r="AF33" s="679">
        <v>0</v>
      </c>
      <c r="AG33" s="679">
        <v>0</v>
      </c>
      <c r="AH33" s="679">
        <v>0</v>
      </c>
      <c r="AI33" s="679">
        <v>0</v>
      </c>
      <c r="AJ33" s="679">
        <v>0</v>
      </c>
      <c r="AK33" s="679">
        <v>0</v>
      </c>
      <c r="AL33" s="679">
        <v>0</v>
      </c>
      <c r="AM33" s="679">
        <v>0</v>
      </c>
      <c r="AN33" s="679">
        <v>0</v>
      </c>
      <c r="AO33" s="680">
        <v>0</v>
      </c>
      <c r="AP33" s="619"/>
      <c r="AQ33" s="994">
        <v>19011.5</v>
      </c>
      <c r="AR33" s="995">
        <v>0</v>
      </c>
      <c r="AS33" s="996">
        <v>0</v>
      </c>
      <c r="AT33" s="995">
        <v>0</v>
      </c>
      <c r="AU33" s="996">
        <v>0</v>
      </c>
      <c r="AV33" s="995">
        <v>0</v>
      </c>
      <c r="AW33" s="996">
        <v>0</v>
      </c>
      <c r="AX33" s="995">
        <v>0</v>
      </c>
      <c r="AY33" s="996">
        <v>0</v>
      </c>
      <c r="AZ33" s="995">
        <v>0</v>
      </c>
      <c r="BA33" s="996">
        <v>0</v>
      </c>
      <c r="BB33" s="995">
        <v>0</v>
      </c>
      <c r="BC33" s="996">
        <v>0</v>
      </c>
      <c r="BD33" s="995">
        <v>0</v>
      </c>
      <c r="BE33" s="996">
        <v>0</v>
      </c>
      <c r="BF33" s="995">
        <v>0</v>
      </c>
      <c r="BG33" s="996">
        <v>0</v>
      </c>
      <c r="BH33" s="995">
        <v>0</v>
      </c>
      <c r="BI33" s="996">
        <v>0</v>
      </c>
      <c r="BJ33" s="995">
        <v>0</v>
      </c>
      <c r="BK33" s="996">
        <v>0</v>
      </c>
      <c r="BL33" s="995">
        <v>0</v>
      </c>
      <c r="BM33" s="996">
        <v>0</v>
      </c>
      <c r="BN33" s="995">
        <v>0</v>
      </c>
      <c r="BO33" s="996">
        <v>0</v>
      </c>
      <c r="BP33" s="995">
        <v>0</v>
      </c>
      <c r="BQ33" s="996">
        <v>0</v>
      </c>
      <c r="BR33" s="995">
        <v>0</v>
      </c>
      <c r="BS33" s="996">
        <v>0</v>
      </c>
      <c r="BT33" s="997">
        <v>0</v>
      </c>
      <c r="BU33" s="16"/>
    </row>
    <row r="34" spans="2:73" s="17" customFormat="1" ht="15.5">
      <c r="B34" s="674" t="s">
        <v>2742</v>
      </c>
      <c r="C34" s="674" t="s">
        <v>2745</v>
      </c>
      <c r="D34" s="993" t="s">
        <v>21</v>
      </c>
      <c r="E34" s="674" t="s">
        <v>1035</v>
      </c>
      <c r="F34" s="674" t="s">
        <v>2747</v>
      </c>
      <c r="G34" s="674" t="s">
        <v>2744</v>
      </c>
      <c r="H34" s="674">
        <v>2011</v>
      </c>
      <c r="I34" s="630" t="s">
        <v>566</v>
      </c>
      <c r="J34" s="630" t="s">
        <v>584</v>
      </c>
      <c r="K34" s="619"/>
      <c r="L34" s="678">
        <v>55.929686802310655</v>
      </c>
      <c r="M34" s="679">
        <v>55.886480950753047</v>
      </c>
      <c r="N34" s="679">
        <v>55.886480950753047</v>
      </c>
      <c r="O34" s="679">
        <v>51.523266021455612</v>
      </c>
      <c r="P34" s="679">
        <v>51.523266021455612</v>
      </c>
      <c r="Q34" s="679">
        <v>51.484092716043385</v>
      </c>
      <c r="R34" s="679">
        <v>9.1757707147939929</v>
      </c>
      <c r="S34" s="679">
        <v>9.1757707147939929</v>
      </c>
      <c r="T34" s="679">
        <v>9.1757707147939929</v>
      </c>
      <c r="U34" s="679">
        <v>9.1757707147939929</v>
      </c>
      <c r="V34" s="679">
        <v>8.6469310917288951</v>
      </c>
      <c r="W34" s="679">
        <v>8.6469310917288951</v>
      </c>
      <c r="X34" s="679">
        <v>0</v>
      </c>
      <c r="Y34" s="679">
        <v>0</v>
      </c>
      <c r="Z34" s="679">
        <v>0</v>
      </c>
      <c r="AA34" s="679">
        <v>0</v>
      </c>
      <c r="AB34" s="679">
        <v>0</v>
      </c>
      <c r="AC34" s="679">
        <v>0</v>
      </c>
      <c r="AD34" s="679">
        <v>0</v>
      </c>
      <c r="AE34" s="679">
        <v>0</v>
      </c>
      <c r="AF34" s="679">
        <v>0</v>
      </c>
      <c r="AG34" s="679">
        <v>0</v>
      </c>
      <c r="AH34" s="679">
        <v>0</v>
      </c>
      <c r="AI34" s="679">
        <v>0</v>
      </c>
      <c r="AJ34" s="679">
        <v>0</v>
      </c>
      <c r="AK34" s="679">
        <v>0</v>
      </c>
      <c r="AL34" s="679">
        <v>0</v>
      </c>
      <c r="AM34" s="679">
        <v>0</v>
      </c>
      <c r="AN34" s="679">
        <v>0</v>
      </c>
      <c r="AO34" s="680">
        <v>0</v>
      </c>
      <c r="AP34" s="619"/>
      <c r="AQ34" s="998">
        <v>145929.31798808309</v>
      </c>
      <c r="AR34" s="999">
        <v>145808.63898511758</v>
      </c>
      <c r="AS34" s="1000">
        <v>145808.63898511758</v>
      </c>
      <c r="AT34" s="999">
        <v>133724.13097455451</v>
      </c>
      <c r="AU34" s="1000">
        <v>133724.13097455451</v>
      </c>
      <c r="AV34" s="999">
        <v>133694.72607550709</v>
      </c>
      <c r="AW34" s="1000">
        <v>25775.032905748096</v>
      </c>
      <c r="AX34" s="999">
        <v>25775.032905748096</v>
      </c>
      <c r="AY34" s="1000">
        <v>25775.032905748096</v>
      </c>
      <c r="AZ34" s="999">
        <v>25775.032905748096</v>
      </c>
      <c r="BA34" s="1000">
        <v>22297.60954440189</v>
      </c>
      <c r="BB34" s="999">
        <v>22297.60954440189</v>
      </c>
      <c r="BC34" s="1000">
        <v>0</v>
      </c>
      <c r="BD34" s="999">
        <v>0</v>
      </c>
      <c r="BE34" s="1000">
        <v>0</v>
      </c>
      <c r="BF34" s="999">
        <v>0</v>
      </c>
      <c r="BG34" s="1000">
        <v>0</v>
      </c>
      <c r="BH34" s="999">
        <v>0</v>
      </c>
      <c r="BI34" s="1000">
        <v>0</v>
      </c>
      <c r="BJ34" s="999">
        <v>0</v>
      </c>
      <c r="BK34" s="1000">
        <v>0</v>
      </c>
      <c r="BL34" s="999">
        <v>0</v>
      </c>
      <c r="BM34" s="1000">
        <v>0</v>
      </c>
      <c r="BN34" s="999">
        <v>0</v>
      </c>
      <c r="BO34" s="1000">
        <v>0</v>
      </c>
      <c r="BP34" s="999">
        <v>0</v>
      </c>
      <c r="BQ34" s="1000">
        <v>0</v>
      </c>
      <c r="BR34" s="999">
        <v>0</v>
      </c>
      <c r="BS34" s="1000">
        <v>0</v>
      </c>
      <c r="BT34" s="1001">
        <v>0</v>
      </c>
      <c r="BU34" s="16"/>
    </row>
    <row r="35" spans="2:73" s="17" customFormat="1" ht="15.5">
      <c r="B35" s="674" t="s">
        <v>2742</v>
      </c>
      <c r="C35" s="674" t="s">
        <v>2745</v>
      </c>
      <c r="D35" s="993" t="s">
        <v>22</v>
      </c>
      <c r="E35" s="674" t="s">
        <v>1035</v>
      </c>
      <c r="F35" s="674" t="s">
        <v>2747</v>
      </c>
      <c r="G35" s="674" t="s">
        <v>2744</v>
      </c>
      <c r="H35" s="674">
        <v>2011</v>
      </c>
      <c r="I35" s="630" t="s">
        <v>566</v>
      </c>
      <c r="J35" s="630" t="s">
        <v>584</v>
      </c>
      <c r="K35" s="619"/>
      <c r="L35" s="678">
        <v>1033.790126365408</v>
      </c>
      <c r="M35" s="679">
        <v>1033.790126365408</v>
      </c>
      <c r="N35" s="679">
        <v>1033.790126365408</v>
      </c>
      <c r="O35" s="679">
        <v>1024.4983947403766</v>
      </c>
      <c r="P35" s="679">
        <v>860.51588354302521</v>
      </c>
      <c r="Q35" s="679">
        <v>765.02679116126899</v>
      </c>
      <c r="R35" s="679">
        <v>639.73889490811018</v>
      </c>
      <c r="S35" s="679">
        <v>583.51773106103292</v>
      </c>
      <c r="T35" s="679">
        <v>500.18507117671152</v>
      </c>
      <c r="U35" s="679">
        <v>500.18507117671152</v>
      </c>
      <c r="V35" s="679">
        <v>497.33113223815775</v>
      </c>
      <c r="W35" s="679">
        <v>415.81507522125059</v>
      </c>
      <c r="X35" s="679">
        <v>158.67377983080291</v>
      </c>
      <c r="Y35" s="679">
        <v>103.213958835566</v>
      </c>
      <c r="Z35" s="679">
        <v>102.06423063350337</v>
      </c>
      <c r="AA35" s="679">
        <v>33.977964352268053</v>
      </c>
      <c r="AB35" s="679">
        <v>32.315637636453225</v>
      </c>
      <c r="AC35" s="679">
        <v>31.519775881681088</v>
      </c>
      <c r="AD35" s="679">
        <v>31.519775881681088</v>
      </c>
      <c r="AE35" s="679">
        <v>31.519775881681088</v>
      </c>
      <c r="AF35" s="679">
        <v>0</v>
      </c>
      <c r="AG35" s="679">
        <v>0</v>
      </c>
      <c r="AH35" s="679">
        <v>0</v>
      </c>
      <c r="AI35" s="679">
        <v>0</v>
      </c>
      <c r="AJ35" s="679">
        <v>0</v>
      </c>
      <c r="AK35" s="679">
        <v>0</v>
      </c>
      <c r="AL35" s="679">
        <v>0</v>
      </c>
      <c r="AM35" s="679">
        <v>0</v>
      </c>
      <c r="AN35" s="679">
        <v>0</v>
      </c>
      <c r="AO35" s="680">
        <v>0</v>
      </c>
      <c r="AP35" s="619"/>
      <c r="AQ35" s="1002">
        <v>5260353.2070921771</v>
      </c>
      <c r="AR35" s="1003">
        <v>5260353.2070921771</v>
      </c>
      <c r="AS35" s="1004">
        <v>5260353.2070921771</v>
      </c>
      <c r="AT35" s="1003">
        <v>5224701.1992085502</v>
      </c>
      <c r="AU35" s="1004">
        <v>4362380.7742387922</v>
      </c>
      <c r="AV35" s="1003">
        <v>3995992.8917881618</v>
      </c>
      <c r="AW35" s="1004">
        <v>3496930.6005774019</v>
      </c>
      <c r="AX35" s="1003">
        <v>3223770.0424540779</v>
      </c>
      <c r="AY35" s="1004">
        <v>2853944.9025876089</v>
      </c>
      <c r="AZ35" s="1003">
        <v>2853944.9025876089</v>
      </c>
      <c r="BA35" s="1004">
        <v>2816964.9672229257</v>
      </c>
      <c r="BB35" s="1003">
        <v>2383564.9922527107</v>
      </c>
      <c r="BC35" s="1004">
        <v>636497.23979497526</v>
      </c>
      <c r="BD35" s="1003">
        <v>423700.09334918868</v>
      </c>
      <c r="BE35" s="1004">
        <v>415687.03883761435</v>
      </c>
      <c r="BF35" s="1003">
        <v>310764.0141486075</v>
      </c>
      <c r="BG35" s="1004">
        <v>165471.96928394207</v>
      </c>
      <c r="BH35" s="1003">
        <v>95911.406561622542</v>
      </c>
      <c r="BI35" s="1004">
        <v>95911.406561622542</v>
      </c>
      <c r="BJ35" s="1003">
        <v>95911.406561622542</v>
      </c>
      <c r="BK35" s="1004">
        <v>0</v>
      </c>
      <c r="BL35" s="1003">
        <v>0</v>
      </c>
      <c r="BM35" s="1004">
        <v>0</v>
      </c>
      <c r="BN35" s="1003">
        <v>0</v>
      </c>
      <c r="BO35" s="1004">
        <v>0</v>
      </c>
      <c r="BP35" s="1003">
        <v>0</v>
      </c>
      <c r="BQ35" s="1004">
        <v>0</v>
      </c>
      <c r="BR35" s="1003">
        <v>0</v>
      </c>
      <c r="BS35" s="1004">
        <v>0</v>
      </c>
      <c r="BT35" s="1005">
        <v>0</v>
      </c>
      <c r="BU35" s="16"/>
    </row>
    <row r="36" spans="2:73" s="17" customFormat="1" ht="15.5">
      <c r="B36" s="674" t="s">
        <v>2742</v>
      </c>
      <c r="C36" s="674" t="s">
        <v>2749</v>
      </c>
      <c r="D36" s="993" t="s">
        <v>9</v>
      </c>
      <c r="E36" s="674" t="s">
        <v>1035</v>
      </c>
      <c r="F36" s="674" t="s">
        <v>2749</v>
      </c>
      <c r="G36" s="674" t="s">
        <v>2748</v>
      </c>
      <c r="H36" s="674">
        <v>2011</v>
      </c>
      <c r="I36" s="630" t="s">
        <v>566</v>
      </c>
      <c r="J36" s="630" t="s">
        <v>584</v>
      </c>
      <c r="K36" s="619"/>
      <c r="L36" s="678">
        <v>2137.239</v>
      </c>
      <c r="M36" s="679">
        <v>0</v>
      </c>
      <c r="N36" s="679">
        <v>0</v>
      </c>
      <c r="O36" s="679">
        <v>0</v>
      </c>
      <c r="P36" s="679">
        <v>0</v>
      </c>
      <c r="Q36" s="679">
        <v>0</v>
      </c>
      <c r="R36" s="679">
        <v>0</v>
      </c>
      <c r="S36" s="679">
        <v>0</v>
      </c>
      <c r="T36" s="679">
        <v>0</v>
      </c>
      <c r="U36" s="679">
        <v>0</v>
      </c>
      <c r="V36" s="679">
        <v>0</v>
      </c>
      <c r="W36" s="679">
        <v>0</v>
      </c>
      <c r="X36" s="679">
        <v>0</v>
      </c>
      <c r="Y36" s="679">
        <v>0</v>
      </c>
      <c r="Z36" s="679">
        <v>0</v>
      </c>
      <c r="AA36" s="679">
        <v>0</v>
      </c>
      <c r="AB36" s="679">
        <v>0</v>
      </c>
      <c r="AC36" s="679">
        <v>0</v>
      </c>
      <c r="AD36" s="679">
        <v>0</v>
      </c>
      <c r="AE36" s="679">
        <v>0</v>
      </c>
      <c r="AF36" s="679">
        <v>0</v>
      </c>
      <c r="AG36" s="679">
        <v>0</v>
      </c>
      <c r="AH36" s="679">
        <v>0</v>
      </c>
      <c r="AI36" s="679">
        <v>0</v>
      </c>
      <c r="AJ36" s="679">
        <v>0</v>
      </c>
      <c r="AK36" s="679">
        <v>0</v>
      </c>
      <c r="AL36" s="679">
        <v>0</v>
      </c>
      <c r="AM36" s="679">
        <v>0</v>
      </c>
      <c r="AN36" s="679">
        <v>0</v>
      </c>
      <c r="AO36" s="680">
        <v>0</v>
      </c>
      <c r="AP36" s="619"/>
      <c r="AQ36" s="1002">
        <v>125453.59999999999</v>
      </c>
      <c r="AR36" s="1003">
        <v>0</v>
      </c>
      <c r="AS36" s="1004">
        <v>0</v>
      </c>
      <c r="AT36" s="1003">
        <v>0</v>
      </c>
      <c r="AU36" s="1004">
        <v>0</v>
      </c>
      <c r="AV36" s="1003">
        <v>0</v>
      </c>
      <c r="AW36" s="1004">
        <v>0</v>
      </c>
      <c r="AX36" s="1003">
        <v>0</v>
      </c>
      <c r="AY36" s="1004">
        <v>0</v>
      </c>
      <c r="AZ36" s="1003">
        <v>0</v>
      </c>
      <c r="BA36" s="1004">
        <v>0</v>
      </c>
      <c r="BB36" s="1003">
        <v>0</v>
      </c>
      <c r="BC36" s="1004">
        <v>0</v>
      </c>
      <c r="BD36" s="1003">
        <v>0</v>
      </c>
      <c r="BE36" s="1004">
        <v>0</v>
      </c>
      <c r="BF36" s="1003">
        <v>0</v>
      </c>
      <c r="BG36" s="1004">
        <v>0</v>
      </c>
      <c r="BH36" s="1003">
        <v>0</v>
      </c>
      <c r="BI36" s="1004">
        <v>0</v>
      </c>
      <c r="BJ36" s="1003">
        <v>0</v>
      </c>
      <c r="BK36" s="1004">
        <v>0</v>
      </c>
      <c r="BL36" s="1003">
        <v>0</v>
      </c>
      <c r="BM36" s="1004">
        <v>0</v>
      </c>
      <c r="BN36" s="1003">
        <v>0</v>
      </c>
      <c r="BO36" s="1004">
        <v>0</v>
      </c>
      <c r="BP36" s="1003">
        <v>0</v>
      </c>
      <c r="BQ36" s="1004">
        <v>0</v>
      </c>
      <c r="BR36" s="1003">
        <v>0</v>
      </c>
      <c r="BS36" s="1004">
        <v>0</v>
      </c>
      <c r="BT36" s="1005">
        <v>0</v>
      </c>
      <c r="BU36" s="16"/>
    </row>
    <row r="37" spans="2:73" s="17" customFormat="1" ht="15.5">
      <c r="B37" s="674" t="s">
        <v>2742</v>
      </c>
      <c r="C37" s="674" t="s">
        <v>2749</v>
      </c>
      <c r="D37" s="993" t="s">
        <v>22</v>
      </c>
      <c r="E37" s="674" t="s">
        <v>1035</v>
      </c>
      <c r="F37" s="674" t="s">
        <v>2749</v>
      </c>
      <c r="G37" s="674" t="s">
        <v>2744</v>
      </c>
      <c r="H37" s="674">
        <v>2011</v>
      </c>
      <c r="I37" s="630" t="s">
        <v>566</v>
      </c>
      <c r="J37" s="630" t="s">
        <v>584</v>
      </c>
      <c r="K37" s="619"/>
      <c r="L37" s="678">
        <v>128.07239331829879</v>
      </c>
      <c r="M37" s="679">
        <v>128.07239331829879</v>
      </c>
      <c r="N37" s="679">
        <v>128.07239331829879</v>
      </c>
      <c r="O37" s="679">
        <v>127.29633446925551</v>
      </c>
      <c r="P37" s="679">
        <v>127.29633446925551</v>
      </c>
      <c r="Q37" s="679">
        <v>127.29633446925551</v>
      </c>
      <c r="R37" s="679">
        <v>110.7646020326866</v>
      </c>
      <c r="S37" s="679">
        <v>103.8464296206716</v>
      </c>
      <c r="T37" s="679">
        <v>85.946769651251671</v>
      </c>
      <c r="U37" s="679">
        <v>85.946769651251671</v>
      </c>
      <c r="V37" s="679">
        <v>84.801558484825662</v>
      </c>
      <c r="W37" s="679">
        <v>84.801558484825662</v>
      </c>
      <c r="X37" s="679">
        <v>0</v>
      </c>
      <c r="Y37" s="679">
        <v>0</v>
      </c>
      <c r="Z37" s="679">
        <v>0</v>
      </c>
      <c r="AA37" s="679">
        <v>0</v>
      </c>
      <c r="AB37" s="679">
        <v>0</v>
      </c>
      <c r="AC37" s="679">
        <v>0</v>
      </c>
      <c r="AD37" s="679">
        <v>0</v>
      </c>
      <c r="AE37" s="679">
        <v>0</v>
      </c>
      <c r="AF37" s="679">
        <v>0</v>
      </c>
      <c r="AG37" s="679">
        <v>0</v>
      </c>
      <c r="AH37" s="679">
        <v>0</v>
      </c>
      <c r="AI37" s="679">
        <v>0</v>
      </c>
      <c r="AJ37" s="679">
        <v>0</v>
      </c>
      <c r="AK37" s="679">
        <v>0</v>
      </c>
      <c r="AL37" s="679">
        <v>0</v>
      </c>
      <c r="AM37" s="679">
        <v>0</v>
      </c>
      <c r="AN37" s="679">
        <v>0</v>
      </c>
      <c r="AO37" s="680">
        <v>0</v>
      </c>
      <c r="AP37" s="619"/>
      <c r="AQ37" s="998">
        <v>756174.20009140868</v>
      </c>
      <c r="AR37" s="999">
        <v>756174.20009140868</v>
      </c>
      <c r="AS37" s="1000">
        <v>756174.20009140868</v>
      </c>
      <c r="AT37" s="999">
        <v>753196.49288668134</v>
      </c>
      <c r="AU37" s="1000">
        <v>753196.49288668134</v>
      </c>
      <c r="AV37" s="999">
        <v>753196.49288668134</v>
      </c>
      <c r="AW37" s="1000">
        <v>691185.78818136337</v>
      </c>
      <c r="AX37" s="999">
        <v>669580.58272756718</v>
      </c>
      <c r="AY37" s="1000">
        <v>606177.72785132204</v>
      </c>
      <c r="AZ37" s="999">
        <v>606177.72785132204</v>
      </c>
      <c r="BA37" s="1000">
        <v>591338.64550753182</v>
      </c>
      <c r="BB37" s="999">
        <v>591338.64550753182</v>
      </c>
      <c r="BC37" s="1000">
        <v>0</v>
      </c>
      <c r="BD37" s="999">
        <v>0</v>
      </c>
      <c r="BE37" s="1000">
        <v>0</v>
      </c>
      <c r="BF37" s="999">
        <v>0</v>
      </c>
      <c r="BG37" s="1000">
        <v>0</v>
      </c>
      <c r="BH37" s="999">
        <v>0</v>
      </c>
      <c r="BI37" s="1000">
        <v>0</v>
      </c>
      <c r="BJ37" s="999">
        <v>0</v>
      </c>
      <c r="BK37" s="1000">
        <v>0</v>
      </c>
      <c r="BL37" s="999">
        <v>0</v>
      </c>
      <c r="BM37" s="1000">
        <v>0</v>
      </c>
      <c r="BN37" s="999">
        <v>0</v>
      </c>
      <c r="BO37" s="1000">
        <v>0</v>
      </c>
      <c r="BP37" s="999">
        <v>0</v>
      </c>
      <c r="BQ37" s="1000">
        <v>0</v>
      </c>
      <c r="BR37" s="999">
        <v>0</v>
      </c>
      <c r="BS37" s="1000">
        <v>0</v>
      </c>
      <c r="BT37" s="1001">
        <v>0</v>
      </c>
      <c r="BU37" s="16"/>
    </row>
    <row r="38" spans="2:73" s="17" customFormat="1" ht="15.5">
      <c r="B38" s="674" t="s">
        <v>2742</v>
      </c>
      <c r="C38" s="674" t="s">
        <v>2750</v>
      </c>
      <c r="D38" s="993" t="s">
        <v>16</v>
      </c>
      <c r="E38" s="674" t="s">
        <v>1035</v>
      </c>
      <c r="F38" s="674" t="s">
        <v>2747</v>
      </c>
      <c r="G38" s="674" t="s">
        <v>2744</v>
      </c>
      <c r="H38" s="674">
        <v>2011</v>
      </c>
      <c r="I38" s="630" t="s">
        <v>566</v>
      </c>
      <c r="J38" s="630" t="s">
        <v>584</v>
      </c>
      <c r="K38" s="619"/>
      <c r="L38" s="678">
        <v>1359.1766759999996</v>
      </c>
      <c r="M38" s="679">
        <v>1359.1766759999996</v>
      </c>
      <c r="N38" s="679">
        <v>1359.1766759999996</v>
      </c>
      <c r="O38" s="679">
        <v>1359.1766759999996</v>
      </c>
      <c r="P38" s="679">
        <v>1359.1766759999996</v>
      </c>
      <c r="Q38" s="679">
        <v>1359.1766759999996</v>
      </c>
      <c r="R38" s="679">
        <v>1359.1766759999996</v>
      </c>
      <c r="S38" s="679">
        <v>1359.1766759999996</v>
      </c>
      <c r="T38" s="679">
        <v>1359.1766759999996</v>
      </c>
      <c r="U38" s="679">
        <v>1359.1766759999996</v>
      </c>
      <c r="V38" s="679">
        <v>1359.1766759999996</v>
      </c>
      <c r="W38" s="679">
        <v>1359.1766759999996</v>
      </c>
      <c r="X38" s="679">
        <v>1359.1766759999996</v>
      </c>
      <c r="Y38" s="679">
        <v>0</v>
      </c>
      <c r="Z38" s="679">
        <v>0</v>
      </c>
      <c r="AA38" s="679">
        <v>0</v>
      </c>
      <c r="AB38" s="679">
        <v>0</v>
      </c>
      <c r="AC38" s="679">
        <v>0</v>
      </c>
      <c r="AD38" s="679">
        <v>0</v>
      </c>
      <c r="AE38" s="679">
        <v>0</v>
      </c>
      <c r="AF38" s="679">
        <v>0</v>
      </c>
      <c r="AG38" s="679">
        <v>0</v>
      </c>
      <c r="AH38" s="679">
        <v>0</v>
      </c>
      <c r="AI38" s="679">
        <v>0</v>
      </c>
      <c r="AJ38" s="679">
        <v>0</v>
      </c>
      <c r="AK38" s="679">
        <v>0</v>
      </c>
      <c r="AL38" s="679">
        <v>0</v>
      </c>
      <c r="AM38" s="679">
        <v>0</v>
      </c>
      <c r="AN38" s="679">
        <v>0</v>
      </c>
      <c r="AO38" s="680">
        <v>0</v>
      </c>
      <c r="AP38" s="619"/>
      <c r="AQ38" s="1002">
        <v>9726531.2293120399</v>
      </c>
      <c r="AR38" s="1003">
        <v>9726531.2293120399</v>
      </c>
      <c r="AS38" s="1004">
        <v>9726531.2293120399</v>
      </c>
      <c r="AT38" s="1003">
        <v>9726531.2293120399</v>
      </c>
      <c r="AU38" s="1004">
        <v>9726531.2293120399</v>
      </c>
      <c r="AV38" s="1003">
        <v>9726531.2293120399</v>
      </c>
      <c r="AW38" s="1004">
        <v>9726531.2293120399</v>
      </c>
      <c r="AX38" s="1003">
        <v>9726531.2293120399</v>
      </c>
      <c r="AY38" s="1004">
        <v>9726531.2293120399</v>
      </c>
      <c r="AZ38" s="1003">
        <v>9726531.2293120399</v>
      </c>
      <c r="BA38" s="1004">
        <v>9726531.2293120399</v>
      </c>
      <c r="BB38" s="1003">
        <v>9726531.2293120399</v>
      </c>
      <c r="BC38" s="1004">
        <v>9726531.2293120399</v>
      </c>
      <c r="BD38" s="1003">
        <v>0</v>
      </c>
      <c r="BE38" s="1004">
        <v>0</v>
      </c>
      <c r="BF38" s="1003">
        <v>0</v>
      </c>
      <c r="BG38" s="1004">
        <v>0</v>
      </c>
      <c r="BH38" s="1003">
        <v>0</v>
      </c>
      <c r="BI38" s="1004">
        <v>0</v>
      </c>
      <c r="BJ38" s="1003">
        <v>0</v>
      </c>
      <c r="BK38" s="1004">
        <v>0</v>
      </c>
      <c r="BL38" s="1003">
        <v>0</v>
      </c>
      <c r="BM38" s="1004">
        <v>0</v>
      </c>
      <c r="BN38" s="1003">
        <v>0</v>
      </c>
      <c r="BO38" s="1004">
        <v>0</v>
      </c>
      <c r="BP38" s="1003">
        <v>0</v>
      </c>
      <c r="BQ38" s="1004">
        <v>0</v>
      </c>
      <c r="BR38" s="1003">
        <v>0</v>
      </c>
      <c r="BS38" s="1004">
        <v>0</v>
      </c>
      <c r="BT38" s="1005">
        <v>0</v>
      </c>
      <c r="BU38" s="16"/>
    </row>
    <row r="39" spans="2:73" s="17" customFormat="1" ht="16" thickBot="1">
      <c r="B39" s="1016" t="s">
        <v>2742</v>
      </c>
      <c r="C39" s="1016" t="s">
        <v>2750</v>
      </c>
      <c r="D39" s="1017" t="s">
        <v>17</v>
      </c>
      <c r="E39" s="1016" t="s">
        <v>1035</v>
      </c>
      <c r="F39" s="1016" t="s">
        <v>2747</v>
      </c>
      <c r="G39" s="1016" t="s">
        <v>2744</v>
      </c>
      <c r="H39" s="1016">
        <v>2011</v>
      </c>
      <c r="I39" s="1018" t="s">
        <v>566</v>
      </c>
      <c r="J39" s="1018" t="s">
        <v>584</v>
      </c>
      <c r="K39" s="1019"/>
      <c r="L39" s="1020">
        <v>168.59511961909956</v>
      </c>
      <c r="M39" s="1021">
        <v>168.59511961909956</v>
      </c>
      <c r="N39" s="1021">
        <v>168.59511961909956</v>
      </c>
      <c r="O39" s="1021">
        <v>168.59511961909956</v>
      </c>
      <c r="P39" s="1021">
        <v>168.59511961909956</v>
      </c>
      <c r="Q39" s="1021">
        <v>168.59511961909956</v>
      </c>
      <c r="R39" s="1021">
        <v>168.59511961909956</v>
      </c>
      <c r="S39" s="1021">
        <v>168.59511961909956</v>
      </c>
      <c r="T39" s="1021">
        <v>168.59511961909956</v>
      </c>
      <c r="U39" s="1021">
        <v>168.59511961909956</v>
      </c>
      <c r="V39" s="1021">
        <v>168.59511961909956</v>
      </c>
      <c r="W39" s="1021">
        <v>168.59511961909956</v>
      </c>
      <c r="X39" s="1021">
        <v>168.59511961909956</v>
      </c>
      <c r="Y39" s="1021">
        <v>168.59511961909956</v>
      </c>
      <c r="Z39" s="1021">
        <v>168.59511961909956</v>
      </c>
      <c r="AA39" s="1021">
        <v>45.78011961909958</v>
      </c>
      <c r="AB39" s="1021">
        <v>45.78011961909958</v>
      </c>
      <c r="AC39" s="1021">
        <v>45.78011961909958</v>
      </c>
      <c r="AD39" s="1021">
        <v>45.78011961909958</v>
      </c>
      <c r="AE39" s="1021">
        <v>45.78011961909958</v>
      </c>
      <c r="AF39" s="1021">
        <v>45.78011961909958</v>
      </c>
      <c r="AG39" s="1021">
        <v>45.78011961909958</v>
      </c>
      <c r="AH39" s="1021">
        <v>45.78011961909958</v>
      </c>
      <c r="AI39" s="1021">
        <v>45.78011961909958</v>
      </c>
      <c r="AJ39" s="1021">
        <v>45.78011961909958</v>
      </c>
      <c r="AK39" s="1021">
        <v>45.78011961909958</v>
      </c>
      <c r="AL39" s="1021">
        <v>0</v>
      </c>
      <c r="AM39" s="1021">
        <v>0</v>
      </c>
      <c r="AN39" s="1021">
        <v>0</v>
      </c>
      <c r="AO39" s="1022">
        <v>0</v>
      </c>
      <c r="AP39" s="1019"/>
      <c r="AQ39" s="1023">
        <v>865904.53436369542</v>
      </c>
      <c r="AR39" s="1024">
        <v>865904.53436369542</v>
      </c>
      <c r="AS39" s="1025">
        <v>865904.53436369542</v>
      </c>
      <c r="AT39" s="1024">
        <v>865904.53436369542</v>
      </c>
      <c r="AU39" s="1025">
        <v>865904.53436369542</v>
      </c>
      <c r="AV39" s="1024">
        <v>865904.53436369542</v>
      </c>
      <c r="AW39" s="1025">
        <v>865904.53436369542</v>
      </c>
      <c r="AX39" s="1024">
        <v>865904.53436369542</v>
      </c>
      <c r="AY39" s="1025">
        <v>865904.53436369542</v>
      </c>
      <c r="AZ39" s="1024">
        <v>865904.53436369542</v>
      </c>
      <c r="BA39" s="1025">
        <v>865904.53436369542</v>
      </c>
      <c r="BB39" s="1024">
        <v>865904.53436369542</v>
      </c>
      <c r="BC39" s="1025">
        <v>865904.53436369542</v>
      </c>
      <c r="BD39" s="1024">
        <v>865904.53436369542</v>
      </c>
      <c r="BE39" s="1025">
        <v>865904.53436369542</v>
      </c>
      <c r="BF39" s="1024">
        <v>235126.69436369545</v>
      </c>
      <c r="BG39" s="1025">
        <v>235126.69436369545</v>
      </c>
      <c r="BH39" s="1024">
        <v>235126.69436369545</v>
      </c>
      <c r="BI39" s="1025">
        <v>235126.69436369545</v>
      </c>
      <c r="BJ39" s="1024">
        <v>235126.69436369545</v>
      </c>
      <c r="BK39" s="1025">
        <v>235126.69436369545</v>
      </c>
      <c r="BL39" s="1024">
        <v>235126.69436369545</v>
      </c>
      <c r="BM39" s="1025">
        <v>235126.69436369545</v>
      </c>
      <c r="BN39" s="1024">
        <v>235126.69436369545</v>
      </c>
      <c r="BO39" s="1025">
        <v>235126.69436369545</v>
      </c>
      <c r="BP39" s="1024">
        <v>235126.69436369545</v>
      </c>
      <c r="BQ39" s="1025">
        <v>0</v>
      </c>
      <c r="BR39" s="1024">
        <v>0</v>
      </c>
      <c r="BS39" s="1025">
        <v>0</v>
      </c>
      <c r="BT39" s="1026">
        <v>0</v>
      </c>
      <c r="BU39" s="16"/>
    </row>
    <row r="40" spans="2:73" s="17" customFormat="1" ht="15.5">
      <c r="B40" s="674" t="s">
        <v>2742</v>
      </c>
      <c r="C40" s="674" t="s">
        <v>2745</v>
      </c>
      <c r="D40" s="993" t="s">
        <v>21</v>
      </c>
      <c r="E40" s="674" t="s">
        <v>1035</v>
      </c>
      <c r="F40" s="674" t="s">
        <v>2751</v>
      </c>
      <c r="G40" s="674" t="s">
        <v>2744</v>
      </c>
      <c r="H40" s="674">
        <v>2012</v>
      </c>
      <c r="I40" s="630" t="s">
        <v>567</v>
      </c>
      <c r="J40" s="630" t="s">
        <v>584</v>
      </c>
      <c r="K40" s="619"/>
      <c r="L40" s="678">
        <v>0</v>
      </c>
      <c r="M40" s="679">
        <v>60.597877903871876</v>
      </c>
      <c r="N40" s="679">
        <v>60.597877903871876</v>
      </c>
      <c r="O40" s="679">
        <v>58.312486695509399</v>
      </c>
      <c r="P40" s="679">
        <v>51.846945127027354</v>
      </c>
      <c r="Q40" s="679">
        <v>51.671715661284473</v>
      </c>
      <c r="R40" s="679">
        <v>12.506483820348905</v>
      </c>
      <c r="S40" s="679">
        <v>12.506483820348905</v>
      </c>
      <c r="T40" s="679">
        <v>12.506483820348905</v>
      </c>
      <c r="U40" s="679">
        <v>12.506483820348905</v>
      </c>
      <c r="V40" s="679">
        <v>12.506483820348905</v>
      </c>
      <c r="W40" s="679">
        <v>11.259500481757385</v>
      </c>
      <c r="X40" s="679">
        <v>11.259500481757385</v>
      </c>
      <c r="Y40" s="679">
        <v>0</v>
      </c>
      <c r="Z40" s="679">
        <v>0</v>
      </c>
      <c r="AA40" s="679">
        <v>0</v>
      </c>
      <c r="AB40" s="679">
        <v>0</v>
      </c>
      <c r="AC40" s="679">
        <v>0</v>
      </c>
      <c r="AD40" s="679">
        <v>0</v>
      </c>
      <c r="AE40" s="679">
        <v>0</v>
      </c>
      <c r="AF40" s="679">
        <v>0</v>
      </c>
      <c r="AG40" s="679">
        <v>0</v>
      </c>
      <c r="AH40" s="679">
        <v>0</v>
      </c>
      <c r="AI40" s="679">
        <v>0</v>
      </c>
      <c r="AJ40" s="679">
        <v>0</v>
      </c>
      <c r="AK40" s="679">
        <v>0</v>
      </c>
      <c r="AL40" s="679">
        <v>0</v>
      </c>
      <c r="AM40" s="679">
        <v>0</v>
      </c>
      <c r="AN40" s="679">
        <v>0</v>
      </c>
      <c r="AO40" s="680">
        <v>0</v>
      </c>
      <c r="AP40" s="619"/>
      <c r="AQ40" s="998">
        <v>0</v>
      </c>
      <c r="AR40" s="999">
        <v>228413.92503895517</v>
      </c>
      <c r="AS40" s="1000">
        <v>228413.92503895526</v>
      </c>
      <c r="AT40" s="999">
        <v>217602.94739341774</v>
      </c>
      <c r="AU40" s="1000">
        <v>190951.8184831925</v>
      </c>
      <c r="AV40" s="999">
        <v>190007.42819420126</v>
      </c>
      <c r="AW40" s="1000">
        <v>53569.059090019931</v>
      </c>
      <c r="AX40" s="999">
        <v>53569.059090019931</v>
      </c>
      <c r="AY40" s="1000">
        <v>53569.059090019931</v>
      </c>
      <c r="AZ40" s="999">
        <v>53569.059090019931</v>
      </c>
      <c r="BA40" s="1000">
        <v>53569.059090019931</v>
      </c>
      <c r="BB40" s="999">
        <v>41367.598681671028</v>
      </c>
      <c r="BC40" s="1000">
        <v>41367.598681671028</v>
      </c>
      <c r="BD40" s="999">
        <v>0</v>
      </c>
      <c r="BE40" s="1000">
        <v>0</v>
      </c>
      <c r="BF40" s="999">
        <v>0</v>
      </c>
      <c r="BG40" s="1000">
        <v>0</v>
      </c>
      <c r="BH40" s="999">
        <v>0</v>
      </c>
      <c r="BI40" s="1000">
        <v>0</v>
      </c>
      <c r="BJ40" s="999">
        <v>0</v>
      </c>
      <c r="BK40" s="1000">
        <v>0</v>
      </c>
      <c r="BL40" s="999">
        <v>0</v>
      </c>
      <c r="BM40" s="1000">
        <v>0</v>
      </c>
      <c r="BN40" s="999">
        <v>0</v>
      </c>
      <c r="BO40" s="1000">
        <v>0</v>
      </c>
      <c r="BP40" s="999">
        <v>0</v>
      </c>
      <c r="BQ40" s="1000">
        <v>0</v>
      </c>
      <c r="BR40" s="999">
        <v>0</v>
      </c>
      <c r="BS40" s="1000">
        <v>0</v>
      </c>
      <c r="BT40" s="1001">
        <v>0</v>
      </c>
      <c r="BU40" s="16"/>
    </row>
    <row r="41" spans="2:73" s="17" customFormat="1" ht="15.5">
      <c r="B41" s="674" t="s">
        <v>2742</v>
      </c>
      <c r="C41" s="674" t="s">
        <v>2745</v>
      </c>
      <c r="D41" s="993" t="s">
        <v>22</v>
      </c>
      <c r="E41" s="674" t="s">
        <v>1035</v>
      </c>
      <c r="F41" s="674" t="s">
        <v>2751</v>
      </c>
      <c r="G41" s="674" t="s">
        <v>2744</v>
      </c>
      <c r="H41" s="674">
        <v>2012</v>
      </c>
      <c r="I41" s="630" t="s">
        <v>567</v>
      </c>
      <c r="J41" s="630" t="s">
        <v>584</v>
      </c>
      <c r="K41" s="619"/>
      <c r="L41" s="678">
        <v>0</v>
      </c>
      <c r="M41" s="679">
        <v>2147.8007640231222</v>
      </c>
      <c r="N41" s="679">
        <v>2077.7601688220866</v>
      </c>
      <c r="O41" s="679">
        <v>2010.2171528662875</v>
      </c>
      <c r="P41" s="679">
        <v>1777.859409371169</v>
      </c>
      <c r="Q41" s="679">
        <v>1777.859409371169</v>
      </c>
      <c r="R41" s="679">
        <v>1615.4367891983309</v>
      </c>
      <c r="S41" s="679">
        <v>1589.5444163404886</v>
      </c>
      <c r="T41" s="679">
        <v>1589.5444163404886</v>
      </c>
      <c r="U41" s="679">
        <v>1548.1472928915218</v>
      </c>
      <c r="V41" s="679">
        <v>1198.9918104695578</v>
      </c>
      <c r="W41" s="679">
        <v>1164.7547141741404</v>
      </c>
      <c r="X41" s="679">
        <v>1164.7547141741404</v>
      </c>
      <c r="Y41" s="679">
        <v>601.76155246498877</v>
      </c>
      <c r="Z41" s="679">
        <v>366.35380074583645</v>
      </c>
      <c r="AA41" s="679">
        <v>366.35380074583645</v>
      </c>
      <c r="AB41" s="679">
        <v>130.5154700020382</v>
      </c>
      <c r="AC41" s="679">
        <v>85.183190300206277</v>
      </c>
      <c r="AD41" s="679">
        <v>85.183190300206277</v>
      </c>
      <c r="AE41" s="679">
        <v>85.183190300206277</v>
      </c>
      <c r="AF41" s="679">
        <v>85.183190300206277</v>
      </c>
      <c r="AG41" s="679">
        <v>0</v>
      </c>
      <c r="AH41" s="679">
        <v>0</v>
      </c>
      <c r="AI41" s="679">
        <v>0</v>
      </c>
      <c r="AJ41" s="679">
        <v>0</v>
      </c>
      <c r="AK41" s="679">
        <v>0</v>
      </c>
      <c r="AL41" s="679">
        <v>0</v>
      </c>
      <c r="AM41" s="679">
        <v>0</v>
      </c>
      <c r="AN41" s="679">
        <v>0</v>
      </c>
      <c r="AO41" s="680">
        <v>0</v>
      </c>
      <c r="AP41" s="619"/>
      <c r="AQ41" s="1002">
        <v>0</v>
      </c>
      <c r="AR41" s="1003">
        <v>10433794.649767514</v>
      </c>
      <c r="AS41" s="1004">
        <v>10191231.50266424</v>
      </c>
      <c r="AT41" s="1003">
        <v>9970144.801926963</v>
      </c>
      <c r="AU41" s="1004">
        <v>9212345.3767926339</v>
      </c>
      <c r="AV41" s="1003">
        <v>9212345.3767926339</v>
      </c>
      <c r="AW41" s="1004">
        <v>8677299.2204352934</v>
      </c>
      <c r="AX41" s="1003">
        <v>8489687.8775433712</v>
      </c>
      <c r="AY41" s="1004">
        <v>8489687.8775433712</v>
      </c>
      <c r="AZ41" s="1003">
        <v>8313162.262314003</v>
      </c>
      <c r="BA41" s="1004">
        <v>6393104.3015342597</v>
      </c>
      <c r="BB41" s="1003">
        <v>5950388.5875340523</v>
      </c>
      <c r="BC41" s="1004">
        <v>5766799.0569843967</v>
      </c>
      <c r="BD41" s="1003">
        <v>2505791.2683338756</v>
      </c>
      <c r="BE41" s="1004">
        <v>1734300.0080142277</v>
      </c>
      <c r="BF41" s="1003">
        <v>1734300.0080142277</v>
      </c>
      <c r="BG41" s="1004">
        <v>367456.32838519895</v>
      </c>
      <c r="BH41" s="1003">
        <v>253581.74837859569</v>
      </c>
      <c r="BI41" s="1004">
        <v>253581.74837859569</v>
      </c>
      <c r="BJ41" s="1003">
        <v>253581.74837859569</v>
      </c>
      <c r="BK41" s="1004">
        <v>253581.74837859569</v>
      </c>
      <c r="BL41" s="1003">
        <v>0</v>
      </c>
      <c r="BM41" s="1004">
        <v>0</v>
      </c>
      <c r="BN41" s="1003">
        <v>0</v>
      </c>
      <c r="BO41" s="1004">
        <v>0</v>
      </c>
      <c r="BP41" s="1003">
        <v>0</v>
      </c>
      <c r="BQ41" s="1004">
        <v>0</v>
      </c>
      <c r="BR41" s="1003">
        <v>0</v>
      </c>
      <c r="BS41" s="1004">
        <v>0</v>
      </c>
      <c r="BT41" s="1005">
        <v>0</v>
      </c>
      <c r="BU41" s="16"/>
    </row>
    <row r="42" spans="2:73" s="17" customFormat="1" ht="15.5">
      <c r="B42" s="674" t="s">
        <v>2742</v>
      </c>
      <c r="C42" s="674" t="s">
        <v>2745</v>
      </c>
      <c r="D42" s="993" t="s">
        <v>17</v>
      </c>
      <c r="E42" s="674" t="s">
        <v>1035</v>
      </c>
      <c r="F42" s="674" t="s">
        <v>2751</v>
      </c>
      <c r="G42" s="674" t="s">
        <v>2744</v>
      </c>
      <c r="H42" s="674">
        <v>2012</v>
      </c>
      <c r="I42" s="630" t="s">
        <v>567</v>
      </c>
      <c r="J42" s="630" t="s">
        <v>584</v>
      </c>
      <c r="K42" s="619"/>
      <c r="L42" s="678">
        <v>0</v>
      </c>
      <c r="M42" s="679">
        <v>4.8441399999999994</v>
      </c>
      <c r="N42" s="679">
        <v>4.8441399999999994</v>
      </c>
      <c r="O42" s="679">
        <v>4.8441399999999994</v>
      </c>
      <c r="P42" s="679">
        <v>4.8441399999999994</v>
      </c>
      <c r="Q42" s="679">
        <v>4.8441399999999994</v>
      </c>
      <c r="R42" s="679">
        <v>4.8441399999999994</v>
      </c>
      <c r="S42" s="679">
        <v>4.8441399999999994</v>
      </c>
      <c r="T42" s="679">
        <v>4.8441399999999994</v>
      </c>
      <c r="U42" s="679">
        <v>4.8441399999999994</v>
      </c>
      <c r="V42" s="679">
        <v>2.989E-2</v>
      </c>
      <c r="W42" s="679">
        <v>2.989E-2</v>
      </c>
      <c r="X42" s="679">
        <v>2.989E-2</v>
      </c>
      <c r="Y42" s="679">
        <v>2.989E-2</v>
      </c>
      <c r="Z42" s="679">
        <v>2.989E-2</v>
      </c>
      <c r="AA42" s="679">
        <v>2.989E-2</v>
      </c>
      <c r="AB42" s="679">
        <v>0</v>
      </c>
      <c r="AC42" s="679">
        <v>0</v>
      </c>
      <c r="AD42" s="679">
        <v>0</v>
      </c>
      <c r="AE42" s="679">
        <v>0</v>
      </c>
      <c r="AF42" s="679">
        <v>0</v>
      </c>
      <c r="AG42" s="679">
        <v>0</v>
      </c>
      <c r="AH42" s="679">
        <v>0</v>
      </c>
      <c r="AI42" s="679">
        <v>0</v>
      </c>
      <c r="AJ42" s="679">
        <v>0</v>
      </c>
      <c r="AK42" s="679">
        <v>0</v>
      </c>
      <c r="AL42" s="679">
        <v>0</v>
      </c>
      <c r="AM42" s="679">
        <v>0</v>
      </c>
      <c r="AN42" s="679">
        <v>0</v>
      </c>
      <c r="AO42" s="680">
        <v>0</v>
      </c>
      <c r="AP42" s="619"/>
      <c r="AQ42" s="1027">
        <v>0</v>
      </c>
      <c r="AR42" s="1028">
        <v>19535.32</v>
      </c>
      <c r="AS42" s="1029">
        <v>19535.32</v>
      </c>
      <c r="AT42" s="1028">
        <v>19535.32</v>
      </c>
      <c r="AU42" s="1029">
        <v>19535.32</v>
      </c>
      <c r="AV42" s="1028">
        <v>19535.32</v>
      </c>
      <c r="AW42" s="1029">
        <v>19535.32</v>
      </c>
      <c r="AX42" s="1028">
        <v>19535.32</v>
      </c>
      <c r="AY42" s="1029">
        <v>19535.32</v>
      </c>
      <c r="AZ42" s="1028">
        <v>19535.32</v>
      </c>
      <c r="BA42" s="1029">
        <v>120.53999999999999</v>
      </c>
      <c r="BB42" s="1028">
        <v>120.53999999999999</v>
      </c>
      <c r="BC42" s="1029">
        <v>120.53999999999999</v>
      </c>
      <c r="BD42" s="1028">
        <v>120.53999999999999</v>
      </c>
      <c r="BE42" s="1029">
        <v>120.53999999999999</v>
      </c>
      <c r="BF42" s="1028">
        <v>120.53999999999999</v>
      </c>
      <c r="BG42" s="1029">
        <v>0</v>
      </c>
      <c r="BH42" s="1028">
        <v>0</v>
      </c>
      <c r="BI42" s="1029">
        <v>0</v>
      </c>
      <c r="BJ42" s="1028">
        <v>0</v>
      </c>
      <c r="BK42" s="1029">
        <v>0</v>
      </c>
      <c r="BL42" s="1028">
        <v>0</v>
      </c>
      <c r="BM42" s="1029">
        <v>0</v>
      </c>
      <c r="BN42" s="1028">
        <v>0</v>
      </c>
      <c r="BO42" s="1029">
        <v>0</v>
      </c>
      <c r="BP42" s="1028">
        <v>0</v>
      </c>
      <c r="BQ42" s="1029">
        <v>0</v>
      </c>
      <c r="BR42" s="1028">
        <v>0</v>
      </c>
      <c r="BS42" s="1029">
        <v>0</v>
      </c>
      <c r="BT42" s="1030">
        <v>0</v>
      </c>
      <c r="BU42" s="16"/>
    </row>
    <row r="43" spans="2:73" s="17" customFormat="1" ht="15.5">
      <c r="B43" s="674" t="s">
        <v>2742</v>
      </c>
      <c r="C43" s="674" t="s">
        <v>2743</v>
      </c>
      <c r="D43" s="993" t="s">
        <v>2</v>
      </c>
      <c r="E43" s="674" t="s">
        <v>1035</v>
      </c>
      <c r="F43" s="674" t="s">
        <v>29</v>
      </c>
      <c r="G43" s="674" t="s">
        <v>2744</v>
      </c>
      <c r="H43" s="674">
        <v>2012</v>
      </c>
      <c r="I43" s="630" t="s">
        <v>567</v>
      </c>
      <c r="J43" s="630" t="s">
        <v>584</v>
      </c>
      <c r="K43" s="619"/>
      <c r="L43" s="678">
        <v>0</v>
      </c>
      <c r="M43" s="679">
        <v>9.6838200119798508</v>
      </c>
      <c r="N43" s="679">
        <v>9.6838200119798508</v>
      </c>
      <c r="O43" s="679">
        <v>9.6838200119798508</v>
      </c>
      <c r="P43" s="679">
        <v>9.6257654099822609</v>
      </c>
      <c r="Q43" s="679">
        <v>0</v>
      </c>
      <c r="R43" s="679">
        <v>0</v>
      </c>
      <c r="S43" s="679">
        <v>0</v>
      </c>
      <c r="T43" s="679">
        <v>0</v>
      </c>
      <c r="U43" s="679">
        <v>0</v>
      </c>
      <c r="V43" s="679">
        <v>0</v>
      </c>
      <c r="W43" s="679">
        <v>0</v>
      </c>
      <c r="X43" s="679">
        <v>0</v>
      </c>
      <c r="Y43" s="679">
        <v>0</v>
      </c>
      <c r="Z43" s="679">
        <v>0</v>
      </c>
      <c r="AA43" s="679">
        <v>0</v>
      </c>
      <c r="AB43" s="679">
        <v>0</v>
      </c>
      <c r="AC43" s="679">
        <v>0</v>
      </c>
      <c r="AD43" s="679">
        <v>0</v>
      </c>
      <c r="AE43" s="679">
        <v>0</v>
      </c>
      <c r="AF43" s="679">
        <v>0</v>
      </c>
      <c r="AG43" s="679">
        <v>0</v>
      </c>
      <c r="AH43" s="679">
        <v>0</v>
      </c>
      <c r="AI43" s="679">
        <v>0</v>
      </c>
      <c r="AJ43" s="679">
        <v>0</v>
      </c>
      <c r="AK43" s="679">
        <v>0</v>
      </c>
      <c r="AL43" s="679">
        <v>0</v>
      </c>
      <c r="AM43" s="679">
        <v>0</v>
      </c>
      <c r="AN43" s="679">
        <v>0</v>
      </c>
      <c r="AO43" s="680">
        <v>0</v>
      </c>
      <c r="AP43" s="619"/>
      <c r="AQ43" s="678">
        <v>0</v>
      </c>
      <c r="AR43" s="679">
        <v>17215.249939992696</v>
      </c>
      <c r="AS43" s="679">
        <v>17215.249939992696</v>
      </c>
      <c r="AT43" s="679">
        <v>17215.249939992696</v>
      </c>
      <c r="AU43" s="679">
        <v>17163.334355536423</v>
      </c>
      <c r="AV43" s="679">
        <v>0</v>
      </c>
      <c r="AW43" s="679">
        <v>0</v>
      </c>
      <c r="AX43" s="679">
        <v>0</v>
      </c>
      <c r="AY43" s="679">
        <v>0</v>
      </c>
      <c r="AZ43" s="679">
        <v>0</v>
      </c>
      <c r="BA43" s="679">
        <v>0</v>
      </c>
      <c r="BB43" s="679">
        <v>0</v>
      </c>
      <c r="BC43" s="679">
        <v>0</v>
      </c>
      <c r="BD43" s="679">
        <v>0</v>
      </c>
      <c r="BE43" s="679">
        <v>0</v>
      </c>
      <c r="BF43" s="679">
        <v>0</v>
      </c>
      <c r="BG43" s="679">
        <v>0</v>
      </c>
      <c r="BH43" s="679">
        <v>0</v>
      </c>
      <c r="BI43" s="679">
        <v>0</v>
      </c>
      <c r="BJ43" s="679">
        <v>0</v>
      </c>
      <c r="BK43" s="679">
        <v>0</v>
      </c>
      <c r="BL43" s="679">
        <v>0</v>
      </c>
      <c r="BM43" s="679">
        <v>0</v>
      </c>
      <c r="BN43" s="679">
        <v>0</v>
      </c>
      <c r="BO43" s="679">
        <v>0</v>
      </c>
      <c r="BP43" s="679">
        <v>0</v>
      </c>
      <c r="BQ43" s="679">
        <v>0</v>
      </c>
      <c r="BR43" s="679">
        <v>0</v>
      </c>
      <c r="BS43" s="679">
        <v>0</v>
      </c>
      <c r="BT43" s="680">
        <v>0</v>
      </c>
      <c r="BU43" s="16"/>
    </row>
    <row r="44" spans="2:73" s="17" customFormat="1" ht="15.5">
      <c r="B44" s="674" t="s">
        <v>2742</v>
      </c>
      <c r="C44" s="674" t="s">
        <v>2743</v>
      </c>
      <c r="D44" s="993" t="s">
        <v>1</v>
      </c>
      <c r="E44" s="674" t="s">
        <v>1035</v>
      </c>
      <c r="F44" s="674" t="s">
        <v>29</v>
      </c>
      <c r="G44" s="674" t="s">
        <v>2744</v>
      </c>
      <c r="H44" s="674">
        <v>2012</v>
      </c>
      <c r="I44" s="630" t="s">
        <v>567</v>
      </c>
      <c r="J44" s="630" t="s">
        <v>584</v>
      </c>
      <c r="K44" s="619"/>
      <c r="L44" s="678">
        <v>0</v>
      </c>
      <c r="M44" s="679">
        <v>178.8497180755846</v>
      </c>
      <c r="N44" s="679">
        <v>178.8497180755846</v>
      </c>
      <c r="O44" s="679">
        <v>178.8497180755846</v>
      </c>
      <c r="P44" s="679">
        <v>153.75146132113238</v>
      </c>
      <c r="Q44" s="679">
        <v>61.312620439510439</v>
      </c>
      <c r="R44" s="679">
        <v>0</v>
      </c>
      <c r="S44" s="679">
        <v>0</v>
      </c>
      <c r="T44" s="679">
        <v>0</v>
      </c>
      <c r="U44" s="679">
        <v>0</v>
      </c>
      <c r="V44" s="679">
        <v>0</v>
      </c>
      <c r="W44" s="679">
        <v>0</v>
      </c>
      <c r="X44" s="679">
        <v>0</v>
      </c>
      <c r="Y44" s="679">
        <v>0</v>
      </c>
      <c r="Z44" s="679">
        <v>0</v>
      </c>
      <c r="AA44" s="679">
        <v>0</v>
      </c>
      <c r="AB44" s="679">
        <v>0</v>
      </c>
      <c r="AC44" s="679">
        <v>0</v>
      </c>
      <c r="AD44" s="679">
        <v>0</v>
      </c>
      <c r="AE44" s="679">
        <v>0</v>
      </c>
      <c r="AF44" s="679">
        <v>0</v>
      </c>
      <c r="AG44" s="679">
        <v>0</v>
      </c>
      <c r="AH44" s="679">
        <v>0</v>
      </c>
      <c r="AI44" s="679">
        <v>0</v>
      </c>
      <c r="AJ44" s="679">
        <v>0</v>
      </c>
      <c r="AK44" s="679">
        <v>0</v>
      </c>
      <c r="AL44" s="679">
        <v>0</v>
      </c>
      <c r="AM44" s="679">
        <v>0</v>
      </c>
      <c r="AN44" s="679">
        <v>0</v>
      </c>
      <c r="AO44" s="680">
        <v>0</v>
      </c>
      <c r="AP44" s="619"/>
      <c r="AQ44" s="678">
        <v>0</v>
      </c>
      <c r="AR44" s="679">
        <v>855872.57084482047</v>
      </c>
      <c r="AS44" s="679">
        <v>855872.57084482047</v>
      </c>
      <c r="AT44" s="679">
        <v>855872.57084482047</v>
      </c>
      <c r="AU44" s="679">
        <v>833428.34379982296</v>
      </c>
      <c r="AV44" s="679">
        <v>466327.5741558944</v>
      </c>
      <c r="AW44" s="679">
        <v>0</v>
      </c>
      <c r="AX44" s="679">
        <v>0</v>
      </c>
      <c r="AY44" s="679">
        <v>0</v>
      </c>
      <c r="AZ44" s="679">
        <v>0</v>
      </c>
      <c r="BA44" s="679">
        <v>0</v>
      </c>
      <c r="BB44" s="679">
        <v>0</v>
      </c>
      <c r="BC44" s="679">
        <v>0</v>
      </c>
      <c r="BD44" s="679">
        <v>0</v>
      </c>
      <c r="BE44" s="679">
        <v>0</v>
      </c>
      <c r="BF44" s="679">
        <v>0</v>
      </c>
      <c r="BG44" s="679">
        <v>0</v>
      </c>
      <c r="BH44" s="679">
        <v>0</v>
      </c>
      <c r="BI44" s="679">
        <v>0</v>
      </c>
      <c r="BJ44" s="679">
        <v>0</v>
      </c>
      <c r="BK44" s="679">
        <v>0</v>
      </c>
      <c r="BL44" s="679">
        <v>0</v>
      </c>
      <c r="BM44" s="679">
        <v>0</v>
      </c>
      <c r="BN44" s="679">
        <v>0</v>
      </c>
      <c r="BO44" s="679">
        <v>0</v>
      </c>
      <c r="BP44" s="679">
        <v>0</v>
      </c>
      <c r="BQ44" s="679">
        <v>0</v>
      </c>
      <c r="BR44" s="679">
        <v>0</v>
      </c>
      <c r="BS44" s="679">
        <v>0</v>
      </c>
      <c r="BT44" s="680">
        <v>0</v>
      </c>
      <c r="BU44" s="16"/>
    </row>
    <row r="45" spans="2:73" s="17" customFormat="1" ht="15.5">
      <c r="B45" s="674" t="s">
        <v>2742</v>
      </c>
      <c r="C45" s="674" t="s">
        <v>2743</v>
      </c>
      <c r="D45" s="993" t="s">
        <v>5</v>
      </c>
      <c r="E45" s="674" t="s">
        <v>1035</v>
      </c>
      <c r="F45" s="674" t="s">
        <v>29</v>
      </c>
      <c r="G45" s="674" t="s">
        <v>2744</v>
      </c>
      <c r="H45" s="674">
        <v>2012</v>
      </c>
      <c r="I45" s="630" t="s">
        <v>567</v>
      </c>
      <c r="J45" s="630" t="s">
        <v>584</v>
      </c>
      <c r="K45" s="619"/>
      <c r="L45" s="678">
        <v>0</v>
      </c>
      <c r="M45" s="679">
        <v>40.415784665990714</v>
      </c>
      <c r="N45" s="679">
        <v>40.415784665990714</v>
      </c>
      <c r="O45" s="679">
        <v>40.415784665990714</v>
      </c>
      <c r="P45" s="679">
        <v>40.415784665990714</v>
      </c>
      <c r="Q45" s="679">
        <v>36.99334819658025</v>
      </c>
      <c r="R45" s="679">
        <v>31.305090275645391</v>
      </c>
      <c r="S45" s="679">
        <v>23.436020652933301</v>
      </c>
      <c r="T45" s="679">
        <v>23.349491655724535</v>
      </c>
      <c r="U45" s="679">
        <v>23.349491655724535</v>
      </c>
      <c r="V45" s="679">
        <v>15.05834470526683</v>
      </c>
      <c r="W45" s="679">
        <v>5.8914148575533023</v>
      </c>
      <c r="X45" s="679">
        <v>5.8908975805624051</v>
      </c>
      <c r="Y45" s="679">
        <v>5.8908975805624051</v>
      </c>
      <c r="Z45" s="679">
        <v>5.7898054268342518</v>
      </c>
      <c r="AA45" s="679">
        <v>5.7898054268342518</v>
      </c>
      <c r="AB45" s="679">
        <v>5.6459539771819713</v>
      </c>
      <c r="AC45" s="679">
        <v>1.5841457827676633</v>
      </c>
      <c r="AD45" s="679">
        <v>1.5841457827676633</v>
      </c>
      <c r="AE45" s="679">
        <v>1.5841457827676633</v>
      </c>
      <c r="AF45" s="679">
        <v>1.5841457827676633</v>
      </c>
      <c r="AG45" s="679">
        <v>0</v>
      </c>
      <c r="AH45" s="679">
        <v>0</v>
      </c>
      <c r="AI45" s="679">
        <v>0</v>
      </c>
      <c r="AJ45" s="679">
        <v>0</v>
      </c>
      <c r="AK45" s="679">
        <v>0</v>
      </c>
      <c r="AL45" s="679">
        <v>0</v>
      </c>
      <c r="AM45" s="679">
        <v>0</v>
      </c>
      <c r="AN45" s="679">
        <v>0</v>
      </c>
      <c r="AO45" s="680">
        <v>0</v>
      </c>
      <c r="AP45" s="619"/>
      <c r="AQ45" s="678">
        <v>0</v>
      </c>
      <c r="AR45" s="679">
        <v>731361.17532777414</v>
      </c>
      <c r="AS45" s="679">
        <v>731361.17532777414</v>
      </c>
      <c r="AT45" s="679">
        <v>731361.17532777414</v>
      </c>
      <c r="AU45" s="679">
        <v>731361.17532777414</v>
      </c>
      <c r="AV45" s="679">
        <v>657447.17067367653</v>
      </c>
      <c r="AW45" s="679">
        <v>534598.4556720769</v>
      </c>
      <c r="AX45" s="679">
        <v>364650.97705116658</v>
      </c>
      <c r="AY45" s="679">
        <v>363892.98303561774</v>
      </c>
      <c r="AZ45" s="679">
        <v>363892.98303561774</v>
      </c>
      <c r="BA45" s="679">
        <v>184829.94424398663</v>
      </c>
      <c r="BB45" s="679">
        <v>137167.92689326682</v>
      </c>
      <c r="BC45" s="679">
        <v>132904.97274190193</v>
      </c>
      <c r="BD45" s="679">
        <v>132904.97274190193</v>
      </c>
      <c r="BE45" s="679">
        <v>123626.22702524613</v>
      </c>
      <c r="BF45" s="679">
        <v>123626.22702524613</v>
      </c>
      <c r="BG45" s="679">
        <v>121935.0811260303</v>
      </c>
      <c r="BH45" s="679">
        <v>34212.631792235406</v>
      </c>
      <c r="BI45" s="679">
        <v>34212.631792235406</v>
      </c>
      <c r="BJ45" s="679">
        <v>34212.631792235406</v>
      </c>
      <c r="BK45" s="679">
        <v>34212.631792235406</v>
      </c>
      <c r="BL45" s="679">
        <v>0</v>
      </c>
      <c r="BM45" s="679">
        <v>0</v>
      </c>
      <c r="BN45" s="679">
        <v>0</v>
      </c>
      <c r="BO45" s="679">
        <v>0</v>
      </c>
      <c r="BP45" s="679">
        <v>0</v>
      </c>
      <c r="BQ45" s="679">
        <v>0</v>
      </c>
      <c r="BR45" s="679">
        <v>0</v>
      </c>
      <c r="BS45" s="679">
        <v>0</v>
      </c>
      <c r="BT45" s="680">
        <v>0</v>
      </c>
      <c r="BU45" s="16"/>
    </row>
    <row r="46" spans="2:73" s="17" customFormat="1" ht="15.5">
      <c r="B46" s="674" t="s">
        <v>2742</v>
      </c>
      <c r="C46" s="674" t="s">
        <v>2743</v>
      </c>
      <c r="D46" s="993" t="s">
        <v>4</v>
      </c>
      <c r="E46" s="674" t="s">
        <v>1035</v>
      </c>
      <c r="F46" s="674" t="s">
        <v>29</v>
      </c>
      <c r="G46" s="674" t="s">
        <v>2744</v>
      </c>
      <c r="H46" s="674">
        <v>2012</v>
      </c>
      <c r="I46" s="630" t="s">
        <v>567</v>
      </c>
      <c r="J46" s="630" t="s">
        <v>584</v>
      </c>
      <c r="K46" s="619"/>
      <c r="L46" s="678">
        <v>0</v>
      </c>
      <c r="M46" s="679">
        <v>6.2922503370783707</v>
      </c>
      <c r="N46" s="679">
        <v>6.2922503370783707</v>
      </c>
      <c r="O46" s="679">
        <v>6.2922503370783707</v>
      </c>
      <c r="P46" s="679">
        <v>6.2922503370783707</v>
      </c>
      <c r="Q46" s="679">
        <v>6.2656893916396879</v>
      </c>
      <c r="R46" s="679">
        <v>6.2656893916396879</v>
      </c>
      <c r="S46" s="679">
        <v>5.3443086311186079</v>
      </c>
      <c r="T46" s="679">
        <v>5.3331509446364249</v>
      </c>
      <c r="U46" s="679">
        <v>5.3331509446364249</v>
      </c>
      <c r="V46" s="679">
        <v>5.3331509446364249</v>
      </c>
      <c r="W46" s="679">
        <v>9.8101649855027562E-2</v>
      </c>
      <c r="X46" s="679">
        <v>9.8034088686570486E-2</v>
      </c>
      <c r="Y46" s="679">
        <v>9.8034088686570486E-2</v>
      </c>
      <c r="Z46" s="679">
        <v>9.4503968850406406E-2</v>
      </c>
      <c r="AA46" s="679">
        <v>9.4503968850406406E-2</v>
      </c>
      <c r="AB46" s="679">
        <v>8.8274181660740747E-2</v>
      </c>
      <c r="AC46" s="679">
        <v>0</v>
      </c>
      <c r="AD46" s="679">
        <v>0</v>
      </c>
      <c r="AE46" s="679">
        <v>0</v>
      </c>
      <c r="AF46" s="679">
        <v>0</v>
      </c>
      <c r="AG46" s="679">
        <v>0</v>
      </c>
      <c r="AH46" s="679">
        <v>0</v>
      </c>
      <c r="AI46" s="679">
        <v>0</v>
      </c>
      <c r="AJ46" s="679">
        <v>0</v>
      </c>
      <c r="AK46" s="679">
        <v>0</v>
      </c>
      <c r="AL46" s="679">
        <v>0</v>
      </c>
      <c r="AM46" s="679">
        <v>0</v>
      </c>
      <c r="AN46" s="679">
        <v>0</v>
      </c>
      <c r="AO46" s="680">
        <v>0</v>
      </c>
      <c r="AP46" s="619"/>
      <c r="AQ46" s="678">
        <v>0</v>
      </c>
      <c r="AR46" s="679">
        <v>38182.472865509808</v>
      </c>
      <c r="AS46" s="679">
        <v>38182.472865509808</v>
      </c>
      <c r="AT46" s="679">
        <v>38182.472865509808</v>
      </c>
      <c r="AU46" s="679">
        <v>38182.472865509808</v>
      </c>
      <c r="AV46" s="679">
        <v>37608.838887985548</v>
      </c>
      <c r="AW46" s="679">
        <v>37608.838887985548</v>
      </c>
      <c r="AX46" s="679">
        <v>17709.87438417333</v>
      </c>
      <c r="AY46" s="679">
        <v>17612.1330505894</v>
      </c>
      <c r="AZ46" s="679">
        <v>17612.1330505894</v>
      </c>
      <c r="BA46" s="679">
        <v>17612.1330505894</v>
      </c>
      <c r="BB46" s="679">
        <v>2860.4803749655839</v>
      </c>
      <c r="BC46" s="679">
        <v>2303.6990593185092</v>
      </c>
      <c r="BD46" s="679">
        <v>2303.6990593185092</v>
      </c>
      <c r="BE46" s="679">
        <v>1979.6869268124576</v>
      </c>
      <c r="BF46" s="679">
        <v>1979.6869268124576</v>
      </c>
      <c r="BG46" s="679">
        <v>1906.4483248779131</v>
      </c>
      <c r="BH46" s="679">
        <v>0</v>
      </c>
      <c r="BI46" s="679">
        <v>0</v>
      </c>
      <c r="BJ46" s="679">
        <v>0</v>
      </c>
      <c r="BK46" s="679">
        <v>0</v>
      </c>
      <c r="BL46" s="679">
        <v>0</v>
      </c>
      <c r="BM46" s="679">
        <v>0</v>
      </c>
      <c r="BN46" s="679">
        <v>0</v>
      </c>
      <c r="BO46" s="679">
        <v>0</v>
      </c>
      <c r="BP46" s="679">
        <v>0</v>
      </c>
      <c r="BQ46" s="679">
        <v>0</v>
      </c>
      <c r="BR46" s="679">
        <v>0</v>
      </c>
      <c r="BS46" s="679">
        <v>0</v>
      </c>
      <c r="BT46" s="680">
        <v>0</v>
      </c>
      <c r="BU46" s="16"/>
    </row>
    <row r="47" spans="2:73" s="17" customFormat="1" ht="15.5">
      <c r="B47" s="674" t="s">
        <v>2742</v>
      </c>
      <c r="C47" s="674" t="s">
        <v>2743</v>
      </c>
      <c r="D47" s="993" t="s">
        <v>3</v>
      </c>
      <c r="E47" s="674" t="s">
        <v>1035</v>
      </c>
      <c r="F47" s="674" t="s">
        <v>29</v>
      </c>
      <c r="G47" s="674" t="s">
        <v>2744</v>
      </c>
      <c r="H47" s="674">
        <v>2012</v>
      </c>
      <c r="I47" s="630" t="s">
        <v>567</v>
      </c>
      <c r="J47" s="630" t="s">
        <v>584</v>
      </c>
      <c r="K47" s="619"/>
      <c r="L47" s="678">
        <v>0</v>
      </c>
      <c r="M47" s="679">
        <v>651.58252157138111</v>
      </c>
      <c r="N47" s="679">
        <v>651.58252157138111</v>
      </c>
      <c r="O47" s="679">
        <v>651.58252157138111</v>
      </c>
      <c r="P47" s="679">
        <v>651.58252157138111</v>
      </c>
      <c r="Q47" s="679">
        <v>651.58252157138111</v>
      </c>
      <c r="R47" s="679">
        <v>651.58252157138111</v>
      </c>
      <c r="S47" s="679">
        <v>651.58252157138111</v>
      </c>
      <c r="T47" s="679">
        <v>651.58252157138111</v>
      </c>
      <c r="U47" s="679">
        <v>651.58252157138111</v>
      </c>
      <c r="V47" s="679">
        <v>651.58252157138111</v>
      </c>
      <c r="W47" s="679">
        <v>651.58252157138111</v>
      </c>
      <c r="X47" s="679">
        <v>651.58252157138111</v>
      </c>
      <c r="Y47" s="679">
        <v>651.58252157138111</v>
      </c>
      <c r="Z47" s="679">
        <v>651.58252157138111</v>
      </c>
      <c r="AA47" s="679">
        <v>651.58252157138111</v>
      </c>
      <c r="AB47" s="679">
        <v>651.58252157138111</v>
      </c>
      <c r="AC47" s="679">
        <v>651.58252157138111</v>
      </c>
      <c r="AD47" s="679">
        <v>651.58252157138111</v>
      </c>
      <c r="AE47" s="679">
        <v>500.20049960462086</v>
      </c>
      <c r="AF47" s="679">
        <v>0</v>
      </c>
      <c r="AG47" s="679">
        <v>0</v>
      </c>
      <c r="AH47" s="679">
        <v>0</v>
      </c>
      <c r="AI47" s="679">
        <v>0</v>
      </c>
      <c r="AJ47" s="679">
        <v>0</v>
      </c>
      <c r="AK47" s="679">
        <v>0</v>
      </c>
      <c r="AL47" s="679">
        <v>0</v>
      </c>
      <c r="AM47" s="679">
        <v>0</v>
      </c>
      <c r="AN47" s="679">
        <v>0</v>
      </c>
      <c r="AO47" s="680">
        <v>0</v>
      </c>
      <c r="AP47" s="619"/>
      <c r="AQ47" s="678">
        <v>0</v>
      </c>
      <c r="AR47" s="679">
        <v>1100981.4338764725</v>
      </c>
      <c r="AS47" s="679">
        <v>1100981.4338764725</v>
      </c>
      <c r="AT47" s="679">
        <v>1100981.4338764725</v>
      </c>
      <c r="AU47" s="679">
        <v>1100981.4338764725</v>
      </c>
      <c r="AV47" s="679">
        <v>1100981.4338764725</v>
      </c>
      <c r="AW47" s="679">
        <v>1100981.4338764725</v>
      </c>
      <c r="AX47" s="679">
        <v>1100981.4338764725</v>
      </c>
      <c r="AY47" s="679">
        <v>1100981.4338764725</v>
      </c>
      <c r="AZ47" s="679">
        <v>1100981.4338764725</v>
      </c>
      <c r="BA47" s="679">
        <v>1100981.4338764725</v>
      </c>
      <c r="BB47" s="679">
        <v>1100981.4338764725</v>
      </c>
      <c r="BC47" s="679">
        <v>1100981.4338764725</v>
      </c>
      <c r="BD47" s="679">
        <v>1100981.4338764725</v>
      </c>
      <c r="BE47" s="679">
        <v>1100981.4338764725</v>
      </c>
      <c r="BF47" s="679">
        <v>1100981.4338764725</v>
      </c>
      <c r="BG47" s="679">
        <v>1100981.4338764725</v>
      </c>
      <c r="BH47" s="679">
        <v>1100981.4338764725</v>
      </c>
      <c r="BI47" s="679">
        <v>1100981.4338764725</v>
      </c>
      <c r="BJ47" s="679">
        <v>965607.39157572726</v>
      </c>
      <c r="BK47" s="679">
        <v>0</v>
      </c>
      <c r="BL47" s="679">
        <v>0</v>
      </c>
      <c r="BM47" s="679">
        <v>0</v>
      </c>
      <c r="BN47" s="679">
        <v>0</v>
      </c>
      <c r="BO47" s="679">
        <v>0</v>
      </c>
      <c r="BP47" s="679">
        <v>0</v>
      </c>
      <c r="BQ47" s="679">
        <v>0</v>
      </c>
      <c r="BR47" s="679">
        <v>0</v>
      </c>
      <c r="BS47" s="679">
        <v>0</v>
      </c>
      <c r="BT47" s="680">
        <v>0</v>
      </c>
      <c r="BU47" s="16"/>
    </row>
    <row r="48" spans="2:73" s="17" customFormat="1" ht="15.5">
      <c r="B48" s="674" t="s">
        <v>2742</v>
      </c>
      <c r="C48" s="674" t="s">
        <v>2752</v>
      </c>
      <c r="D48" s="993" t="s">
        <v>14</v>
      </c>
      <c r="E48" s="674" t="s">
        <v>1035</v>
      </c>
      <c r="F48" s="674" t="s">
        <v>29</v>
      </c>
      <c r="G48" s="674" t="s">
        <v>2744</v>
      </c>
      <c r="H48" s="674">
        <v>2012</v>
      </c>
      <c r="I48" s="630" t="s">
        <v>567</v>
      </c>
      <c r="J48" s="630" t="s">
        <v>584</v>
      </c>
      <c r="K48" s="619"/>
      <c r="L48" s="678">
        <v>0</v>
      </c>
      <c r="M48" s="679">
        <v>28.958367743529347</v>
      </c>
      <c r="N48" s="679">
        <v>28.958367743529347</v>
      </c>
      <c r="O48" s="679">
        <v>28.958367743529347</v>
      </c>
      <c r="P48" s="679">
        <v>28.958367743529347</v>
      </c>
      <c r="Q48" s="679">
        <v>28.958367743529347</v>
      </c>
      <c r="R48" s="679">
        <v>28.958367743529347</v>
      </c>
      <c r="S48" s="679">
        <v>28.958367743529347</v>
      </c>
      <c r="T48" s="679">
        <v>28.958367743529347</v>
      </c>
      <c r="U48" s="679">
        <v>17.445824098307664</v>
      </c>
      <c r="V48" s="679">
        <v>11.271970149595285</v>
      </c>
      <c r="W48" s="679">
        <v>11.26961481571197</v>
      </c>
      <c r="X48" s="679">
        <v>11.26961481571197</v>
      </c>
      <c r="Y48" s="679">
        <v>9.3731775432825</v>
      </c>
      <c r="Z48" s="679">
        <v>9.3731775432825</v>
      </c>
      <c r="AA48" s="679">
        <v>5.8385554254054988</v>
      </c>
      <c r="AB48" s="679">
        <v>5.8385554254054988</v>
      </c>
      <c r="AC48" s="679">
        <v>5.8385554254054988</v>
      </c>
      <c r="AD48" s="679">
        <v>5.8385554254054988</v>
      </c>
      <c r="AE48" s="679">
        <v>5.8385554254054988</v>
      </c>
      <c r="AF48" s="679">
        <v>5.8385554254054988</v>
      </c>
      <c r="AG48" s="679">
        <v>5.8385554254054988</v>
      </c>
      <c r="AH48" s="679">
        <v>0</v>
      </c>
      <c r="AI48" s="679">
        <v>0</v>
      </c>
      <c r="AJ48" s="679">
        <v>0</v>
      </c>
      <c r="AK48" s="679">
        <v>0</v>
      </c>
      <c r="AL48" s="679">
        <v>0</v>
      </c>
      <c r="AM48" s="679">
        <v>0</v>
      </c>
      <c r="AN48" s="679">
        <v>0</v>
      </c>
      <c r="AO48" s="680">
        <v>0</v>
      </c>
      <c r="AP48" s="619"/>
      <c r="AQ48" s="678">
        <v>0</v>
      </c>
      <c r="AR48" s="679">
        <v>304467</v>
      </c>
      <c r="AS48" s="679">
        <v>304467</v>
      </c>
      <c r="AT48" s="679">
        <v>304467</v>
      </c>
      <c r="AU48" s="679">
        <v>304467</v>
      </c>
      <c r="AV48" s="679">
        <v>304467</v>
      </c>
      <c r="AW48" s="679">
        <v>304467</v>
      </c>
      <c r="AX48" s="679">
        <v>304467</v>
      </c>
      <c r="AY48" s="679">
        <v>304467</v>
      </c>
      <c r="AZ48" s="679">
        <v>82843</v>
      </c>
      <c r="BA48" s="679">
        <v>77077</v>
      </c>
      <c r="BB48" s="679">
        <v>77024</v>
      </c>
      <c r="BC48" s="679">
        <v>77024</v>
      </c>
      <c r="BD48" s="679">
        <v>70719</v>
      </c>
      <c r="BE48" s="679">
        <v>70719</v>
      </c>
      <c r="BF48" s="679">
        <v>43044.000000000007</v>
      </c>
      <c r="BG48" s="679">
        <v>43044.000000000007</v>
      </c>
      <c r="BH48" s="679">
        <v>43044.000000000007</v>
      </c>
      <c r="BI48" s="679">
        <v>43044.000000000007</v>
      </c>
      <c r="BJ48" s="679">
        <v>43044.000000000007</v>
      </c>
      <c r="BK48" s="679">
        <v>43044.000000000007</v>
      </c>
      <c r="BL48" s="679">
        <v>43044.000000000007</v>
      </c>
      <c r="BM48" s="679">
        <v>0</v>
      </c>
      <c r="BN48" s="679">
        <v>0</v>
      </c>
      <c r="BO48" s="679">
        <v>0</v>
      </c>
      <c r="BP48" s="679">
        <v>0</v>
      </c>
      <c r="BQ48" s="679">
        <v>0</v>
      </c>
      <c r="BR48" s="679">
        <v>0</v>
      </c>
      <c r="BS48" s="679">
        <v>0</v>
      </c>
      <c r="BT48" s="680">
        <v>0</v>
      </c>
      <c r="BU48" s="16"/>
    </row>
    <row r="49" spans="2:73" s="17" customFormat="1" ht="15.5">
      <c r="B49" s="674" t="s">
        <v>2742</v>
      </c>
      <c r="C49" s="674" t="s">
        <v>2749</v>
      </c>
      <c r="D49" s="993" t="s">
        <v>9</v>
      </c>
      <c r="E49" s="674" t="s">
        <v>1035</v>
      </c>
      <c r="F49" s="674" t="s">
        <v>2749</v>
      </c>
      <c r="G49" s="674" t="s">
        <v>2748</v>
      </c>
      <c r="H49" s="674">
        <v>2012</v>
      </c>
      <c r="I49" s="630" t="s">
        <v>567</v>
      </c>
      <c r="J49" s="630" t="s">
        <v>584</v>
      </c>
      <c r="K49" s="619"/>
      <c r="L49" s="678">
        <v>0</v>
      </c>
      <c r="M49" s="679">
        <v>994.35941510000009</v>
      </c>
      <c r="N49" s="679">
        <v>0</v>
      </c>
      <c r="O49" s="679">
        <v>0</v>
      </c>
      <c r="P49" s="679">
        <v>0</v>
      </c>
      <c r="Q49" s="679">
        <v>0</v>
      </c>
      <c r="R49" s="679">
        <v>0</v>
      </c>
      <c r="S49" s="679">
        <v>0</v>
      </c>
      <c r="T49" s="679">
        <v>0</v>
      </c>
      <c r="U49" s="679">
        <v>0</v>
      </c>
      <c r="V49" s="679">
        <v>0</v>
      </c>
      <c r="W49" s="679">
        <v>0</v>
      </c>
      <c r="X49" s="679">
        <v>0</v>
      </c>
      <c r="Y49" s="679">
        <v>0</v>
      </c>
      <c r="Z49" s="679">
        <v>0</v>
      </c>
      <c r="AA49" s="679">
        <v>0</v>
      </c>
      <c r="AB49" s="679">
        <v>0</v>
      </c>
      <c r="AC49" s="679">
        <v>0</v>
      </c>
      <c r="AD49" s="679">
        <v>0</v>
      </c>
      <c r="AE49" s="679">
        <v>0</v>
      </c>
      <c r="AF49" s="679">
        <v>0</v>
      </c>
      <c r="AG49" s="679">
        <v>0</v>
      </c>
      <c r="AH49" s="679">
        <v>0</v>
      </c>
      <c r="AI49" s="679">
        <v>0</v>
      </c>
      <c r="AJ49" s="679">
        <v>0</v>
      </c>
      <c r="AK49" s="679">
        <v>0</v>
      </c>
      <c r="AL49" s="679">
        <v>0</v>
      </c>
      <c r="AM49" s="679">
        <v>0</v>
      </c>
      <c r="AN49" s="679">
        <v>0</v>
      </c>
      <c r="AO49" s="680">
        <v>0</v>
      </c>
      <c r="AP49" s="619"/>
      <c r="AQ49" s="678">
        <v>0</v>
      </c>
      <c r="AR49" s="679">
        <v>23963.63</v>
      </c>
      <c r="AS49" s="679">
        <v>0</v>
      </c>
      <c r="AT49" s="679">
        <v>0</v>
      </c>
      <c r="AU49" s="679">
        <v>0</v>
      </c>
      <c r="AV49" s="679">
        <v>0</v>
      </c>
      <c r="AW49" s="679">
        <v>0</v>
      </c>
      <c r="AX49" s="679">
        <v>0</v>
      </c>
      <c r="AY49" s="679">
        <v>0</v>
      </c>
      <c r="AZ49" s="679">
        <v>0</v>
      </c>
      <c r="BA49" s="679">
        <v>0</v>
      </c>
      <c r="BB49" s="679">
        <v>0</v>
      </c>
      <c r="BC49" s="679">
        <v>0</v>
      </c>
      <c r="BD49" s="679">
        <v>0</v>
      </c>
      <c r="BE49" s="679">
        <v>0</v>
      </c>
      <c r="BF49" s="679">
        <v>0</v>
      </c>
      <c r="BG49" s="679">
        <v>0</v>
      </c>
      <c r="BH49" s="679">
        <v>0</v>
      </c>
      <c r="BI49" s="679">
        <v>0</v>
      </c>
      <c r="BJ49" s="679">
        <v>0</v>
      </c>
      <c r="BK49" s="679">
        <v>0</v>
      </c>
      <c r="BL49" s="679">
        <v>0</v>
      </c>
      <c r="BM49" s="679">
        <v>0</v>
      </c>
      <c r="BN49" s="679">
        <v>0</v>
      </c>
      <c r="BO49" s="679">
        <v>0</v>
      </c>
      <c r="BP49" s="679">
        <v>0</v>
      </c>
      <c r="BQ49" s="679">
        <v>0</v>
      </c>
      <c r="BR49" s="679">
        <v>0</v>
      </c>
      <c r="BS49" s="679">
        <v>0</v>
      </c>
      <c r="BT49" s="680">
        <v>0</v>
      </c>
      <c r="BU49" s="16"/>
    </row>
    <row r="50" spans="2:73" s="17" customFormat="1" ht="15.5">
      <c r="B50" s="674" t="s">
        <v>2742</v>
      </c>
      <c r="C50" s="674" t="s">
        <v>2750</v>
      </c>
      <c r="D50" s="993" t="s">
        <v>17</v>
      </c>
      <c r="E50" s="674" t="s">
        <v>1035</v>
      </c>
      <c r="F50" s="674" t="s">
        <v>2751</v>
      </c>
      <c r="G50" s="674" t="s">
        <v>2744</v>
      </c>
      <c r="H50" s="674">
        <v>2012</v>
      </c>
      <c r="I50" s="630" t="s">
        <v>567</v>
      </c>
      <c r="J50" s="630" t="s">
        <v>584</v>
      </c>
      <c r="K50" s="619"/>
      <c r="L50" s="678">
        <v>0</v>
      </c>
      <c r="M50" s="679">
        <v>94.875834437197753</v>
      </c>
      <c r="N50" s="679">
        <v>94.875834437197753</v>
      </c>
      <c r="O50" s="679">
        <v>94.875834437197753</v>
      </c>
      <c r="P50" s="679">
        <v>94.875834437197753</v>
      </c>
      <c r="Q50" s="679">
        <v>94.875834437197753</v>
      </c>
      <c r="R50" s="679">
        <v>94.875834437197753</v>
      </c>
      <c r="S50" s="679">
        <v>94.875834437197753</v>
      </c>
      <c r="T50" s="679">
        <v>94.875834437197753</v>
      </c>
      <c r="U50" s="679">
        <v>94.875834437197753</v>
      </c>
      <c r="V50" s="679">
        <v>94.875834437197753</v>
      </c>
      <c r="W50" s="679">
        <v>94.875834437197753</v>
      </c>
      <c r="X50" s="679">
        <v>94.875834437197753</v>
      </c>
      <c r="Y50" s="679">
        <v>0</v>
      </c>
      <c r="Z50" s="679">
        <v>0</v>
      </c>
      <c r="AA50" s="679">
        <v>0</v>
      </c>
      <c r="AB50" s="679">
        <v>0</v>
      </c>
      <c r="AC50" s="679">
        <v>0</v>
      </c>
      <c r="AD50" s="679">
        <v>0</v>
      </c>
      <c r="AE50" s="679">
        <v>0</v>
      </c>
      <c r="AF50" s="679">
        <v>0</v>
      </c>
      <c r="AG50" s="679">
        <v>0</v>
      </c>
      <c r="AH50" s="679">
        <v>0</v>
      </c>
      <c r="AI50" s="679">
        <v>0</v>
      </c>
      <c r="AJ50" s="679">
        <v>0</v>
      </c>
      <c r="AK50" s="679">
        <v>0</v>
      </c>
      <c r="AL50" s="679">
        <v>0</v>
      </c>
      <c r="AM50" s="679">
        <v>0</v>
      </c>
      <c r="AN50" s="679">
        <v>0</v>
      </c>
      <c r="AO50" s="680">
        <v>0</v>
      </c>
      <c r="AP50" s="619"/>
      <c r="AQ50" s="678">
        <v>0</v>
      </c>
      <c r="AR50" s="679">
        <v>273104.10836666153</v>
      </c>
      <c r="AS50" s="679">
        <v>273104.10836666153</v>
      </c>
      <c r="AT50" s="679">
        <v>273104.10836666153</v>
      </c>
      <c r="AU50" s="679">
        <v>273104.10836666153</v>
      </c>
      <c r="AV50" s="679">
        <v>273104.10836666153</v>
      </c>
      <c r="AW50" s="679">
        <v>273104.10836666153</v>
      </c>
      <c r="AX50" s="679">
        <v>273104.10836666153</v>
      </c>
      <c r="AY50" s="679">
        <v>273104.10836666153</v>
      </c>
      <c r="AZ50" s="679">
        <v>273104.10836666153</v>
      </c>
      <c r="BA50" s="679">
        <v>273104.10836666153</v>
      </c>
      <c r="BB50" s="679">
        <v>273104.10836666153</v>
      </c>
      <c r="BC50" s="679">
        <v>273104.10836666153</v>
      </c>
      <c r="BD50" s="679">
        <v>0</v>
      </c>
      <c r="BE50" s="679">
        <v>0</v>
      </c>
      <c r="BF50" s="679">
        <v>0</v>
      </c>
      <c r="BG50" s="679">
        <v>0</v>
      </c>
      <c r="BH50" s="679">
        <v>0</v>
      </c>
      <c r="BI50" s="679">
        <v>0</v>
      </c>
      <c r="BJ50" s="679">
        <v>0</v>
      </c>
      <c r="BK50" s="679">
        <v>0</v>
      </c>
      <c r="BL50" s="679">
        <v>0</v>
      </c>
      <c r="BM50" s="679">
        <v>0</v>
      </c>
      <c r="BN50" s="679">
        <v>0</v>
      </c>
      <c r="BO50" s="679">
        <v>0</v>
      </c>
      <c r="BP50" s="679">
        <v>0</v>
      </c>
      <c r="BQ50" s="679">
        <v>0</v>
      </c>
      <c r="BR50" s="679">
        <v>0</v>
      </c>
      <c r="BS50" s="679">
        <v>0</v>
      </c>
      <c r="BT50" s="680">
        <v>0</v>
      </c>
      <c r="BU50" s="16"/>
    </row>
    <row r="51" spans="2:73" s="17" customFormat="1" ht="15.5">
      <c r="B51" s="674" t="s">
        <v>2742</v>
      </c>
      <c r="C51" s="674" t="s">
        <v>2745</v>
      </c>
      <c r="D51" s="993" t="s">
        <v>2746</v>
      </c>
      <c r="E51" s="674" t="s">
        <v>1035</v>
      </c>
      <c r="F51" s="674" t="s">
        <v>2751</v>
      </c>
      <c r="G51" s="674" t="s">
        <v>2748</v>
      </c>
      <c r="H51" s="674">
        <v>2012</v>
      </c>
      <c r="I51" s="630" t="s">
        <v>567</v>
      </c>
      <c r="J51" s="630" t="s">
        <v>584</v>
      </c>
      <c r="K51" s="619"/>
      <c r="L51" s="678">
        <v>0</v>
      </c>
      <c r="M51" s="679">
        <v>533.25455550000004</v>
      </c>
      <c r="N51" s="679">
        <v>0</v>
      </c>
      <c r="O51" s="679">
        <v>0</v>
      </c>
      <c r="P51" s="679">
        <v>0</v>
      </c>
      <c r="Q51" s="679">
        <v>0</v>
      </c>
      <c r="R51" s="679">
        <v>0</v>
      </c>
      <c r="S51" s="679">
        <v>0</v>
      </c>
      <c r="T51" s="679">
        <v>0</v>
      </c>
      <c r="U51" s="679">
        <v>0</v>
      </c>
      <c r="V51" s="679">
        <v>0</v>
      </c>
      <c r="W51" s="679">
        <v>0</v>
      </c>
      <c r="X51" s="679">
        <v>0</v>
      </c>
      <c r="Y51" s="679">
        <v>0</v>
      </c>
      <c r="Z51" s="679">
        <v>0</v>
      </c>
      <c r="AA51" s="679">
        <v>0</v>
      </c>
      <c r="AB51" s="679">
        <v>0</v>
      </c>
      <c r="AC51" s="679">
        <v>0</v>
      </c>
      <c r="AD51" s="679">
        <v>0</v>
      </c>
      <c r="AE51" s="679">
        <v>0</v>
      </c>
      <c r="AF51" s="679">
        <v>0</v>
      </c>
      <c r="AG51" s="679">
        <v>0</v>
      </c>
      <c r="AH51" s="679">
        <v>0</v>
      </c>
      <c r="AI51" s="679">
        <v>0</v>
      </c>
      <c r="AJ51" s="679">
        <v>0</v>
      </c>
      <c r="AK51" s="679">
        <v>0</v>
      </c>
      <c r="AL51" s="679">
        <v>0</v>
      </c>
      <c r="AM51" s="679">
        <v>0</v>
      </c>
      <c r="AN51" s="679">
        <v>0</v>
      </c>
      <c r="AO51" s="680">
        <v>0</v>
      </c>
      <c r="AP51" s="619"/>
      <c r="AQ51" s="678">
        <v>0</v>
      </c>
      <c r="AR51" s="679">
        <v>7751.0259999999998</v>
      </c>
      <c r="AS51" s="679">
        <v>0</v>
      </c>
      <c r="AT51" s="679">
        <v>0</v>
      </c>
      <c r="AU51" s="679">
        <v>0</v>
      </c>
      <c r="AV51" s="679">
        <v>0</v>
      </c>
      <c r="AW51" s="679">
        <v>0</v>
      </c>
      <c r="AX51" s="679">
        <v>0</v>
      </c>
      <c r="AY51" s="679">
        <v>0</v>
      </c>
      <c r="AZ51" s="679">
        <v>0</v>
      </c>
      <c r="BA51" s="679">
        <v>0</v>
      </c>
      <c r="BB51" s="679">
        <v>0</v>
      </c>
      <c r="BC51" s="679">
        <v>0</v>
      </c>
      <c r="BD51" s="679">
        <v>0</v>
      </c>
      <c r="BE51" s="679">
        <v>0</v>
      </c>
      <c r="BF51" s="679">
        <v>0</v>
      </c>
      <c r="BG51" s="679">
        <v>0</v>
      </c>
      <c r="BH51" s="679">
        <v>0</v>
      </c>
      <c r="BI51" s="679">
        <v>0</v>
      </c>
      <c r="BJ51" s="679">
        <v>0</v>
      </c>
      <c r="BK51" s="679">
        <v>0</v>
      </c>
      <c r="BL51" s="679">
        <v>0</v>
      </c>
      <c r="BM51" s="679">
        <v>0</v>
      </c>
      <c r="BN51" s="679">
        <v>0</v>
      </c>
      <c r="BO51" s="679">
        <v>0</v>
      </c>
      <c r="BP51" s="679">
        <v>0</v>
      </c>
      <c r="BQ51" s="679">
        <v>0</v>
      </c>
      <c r="BR51" s="679">
        <v>0</v>
      </c>
      <c r="BS51" s="679">
        <v>0</v>
      </c>
      <c r="BT51" s="680">
        <v>0</v>
      </c>
      <c r="BU51" s="16"/>
    </row>
    <row r="52" spans="2:73" s="17" customFormat="1" ht="15.5">
      <c r="B52" s="674" t="s">
        <v>2742</v>
      </c>
      <c r="C52" s="674" t="s">
        <v>2749</v>
      </c>
      <c r="D52" s="993" t="s">
        <v>13</v>
      </c>
      <c r="E52" s="674" t="s">
        <v>1035</v>
      </c>
      <c r="F52" s="674" t="s">
        <v>2749</v>
      </c>
      <c r="G52" s="674"/>
      <c r="H52" s="674">
        <v>2012</v>
      </c>
      <c r="I52" s="630" t="s">
        <v>567</v>
      </c>
      <c r="J52" s="630" t="s">
        <v>584</v>
      </c>
      <c r="K52" s="619"/>
      <c r="L52" s="678">
        <v>0</v>
      </c>
      <c r="M52" s="679">
        <v>1.3593331359699423</v>
      </c>
      <c r="N52" s="679">
        <v>1.3593331359699423</v>
      </c>
      <c r="O52" s="679">
        <v>1.3593331359699423</v>
      </c>
      <c r="P52" s="679">
        <v>1.3593331359699423</v>
      </c>
      <c r="Q52" s="679">
        <v>1.3593331359699423</v>
      </c>
      <c r="R52" s="679">
        <v>1.3593331359699423</v>
      </c>
      <c r="S52" s="679">
        <v>1.3593331359699423</v>
      </c>
      <c r="T52" s="679">
        <v>1.3593331359699423</v>
      </c>
      <c r="U52" s="679">
        <v>1.3593331359699423</v>
      </c>
      <c r="V52" s="679">
        <v>1.3593331359699423</v>
      </c>
      <c r="W52" s="679">
        <v>1.3593331359699423</v>
      </c>
      <c r="X52" s="679">
        <v>1.3593331359699423</v>
      </c>
      <c r="Y52" s="679">
        <v>1.3593331359699423</v>
      </c>
      <c r="Z52" s="679">
        <v>1.3593331359699423</v>
      </c>
      <c r="AA52" s="679">
        <v>1.3593331359699423</v>
      </c>
      <c r="AB52" s="679">
        <v>1.3593331359699423</v>
      </c>
      <c r="AC52" s="679">
        <v>1.3593331359699423</v>
      </c>
      <c r="AD52" s="679">
        <v>1.3593331359699423</v>
      </c>
      <c r="AE52" s="679">
        <v>1.3593331359699423</v>
      </c>
      <c r="AF52" s="679">
        <v>1.3593331359699423</v>
      </c>
      <c r="AG52" s="679">
        <v>0</v>
      </c>
      <c r="AH52" s="679">
        <v>0</v>
      </c>
      <c r="AI52" s="679">
        <v>0</v>
      </c>
      <c r="AJ52" s="679">
        <v>0</v>
      </c>
      <c r="AK52" s="679">
        <v>0</v>
      </c>
      <c r="AL52" s="679">
        <v>0</v>
      </c>
      <c r="AM52" s="679">
        <v>0</v>
      </c>
      <c r="AN52" s="679">
        <v>0</v>
      </c>
      <c r="AO52" s="680">
        <v>0</v>
      </c>
      <c r="AP52" s="619"/>
      <c r="AQ52" s="678">
        <v>0</v>
      </c>
      <c r="AR52" s="679">
        <v>30445.024802451677</v>
      </c>
      <c r="AS52" s="679">
        <v>30445.024802451677</v>
      </c>
      <c r="AT52" s="679">
        <v>30445.024802451677</v>
      </c>
      <c r="AU52" s="679">
        <v>30445.024802451677</v>
      </c>
      <c r="AV52" s="679">
        <v>30445.024802451677</v>
      </c>
      <c r="AW52" s="679">
        <v>30445.024802451677</v>
      </c>
      <c r="AX52" s="679">
        <v>30445.024802451677</v>
      </c>
      <c r="AY52" s="679">
        <v>30445.024802451677</v>
      </c>
      <c r="AZ52" s="679">
        <v>30445.024802451677</v>
      </c>
      <c r="BA52" s="679">
        <v>30445.024802451677</v>
      </c>
      <c r="BB52" s="679">
        <v>30445.024802451677</v>
      </c>
      <c r="BC52" s="679">
        <v>30445.024802451677</v>
      </c>
      <c r="BD52" s="679">
        <v>30445.024802451677</v>
      </c>
      <c r="BE52" s="679">
        <v>30445.024802451677</v>
      </c>
      <c r="BF52" s="679">
        <v>30445.024802451677</v>
      </c>
      <c r="BG52" s="679">
        <v>30445.024802451677</v>
      </c>
      <c r="BH52" s="679">
        <v>30445.024802451677</v>
      </c>
      <c r="BI52" s="679">
        <v>30445.024802451677</v>
      </c>
      <c r="BJ52" s="679">
        <v>30445.024802451677</v>
      </c>
      <c r="BK52" s="679">
        <v>30445.024802451677</v>
      </c>
      <c r="BL52" s="679">
        <v>0</v>
      </c>
      <c r="BM52" s="679">
        <v>0</v>
      </c>
      <c r="BN52" s="679">
        <v>0</v>
      </c>
      <c r="BO52" s="679">
        <v>0</v>
      </c>
      <c r="BP52" s="679">
        <v>0</v>
      </c>
      <c r="BQ52" s="679">
        <v>0</v>
      </c>
      <c r="BR52" s="679">
        <v>0</v>
      </c>
      <c r="BS52" s="679">
        <v>0</v>
      </c>
      <c r="BT52" s="680">
        <v>0</v>
      </c>
      <c r="BU52" s="16"/>
    </row>
    <row r="53" spans="2:73">
      <c r="B53" s="674" t="s">
        <v>2753</v>
      </c>
      <c r="C53" s="674" t="s">
        <v>2749</v>
      </c>
      <c r="D53" s="1031" t="s">
        <v>9</v>
      </c>
      <c r="E53" s="674" t="s">
        <v>1035</v>
      </c>
      <c r="F53" s="674" t="s">
        <v>2749</v>
      </c>
      <c r="G53" s="674" t="s">
        <v>2748</v>
      </c>
      <c r="H53" s="674">
        <v>2012</v>
      </c>
      <c r="I53" s="630" t="s">
        <v>567</v>
      </c>
      <c r="J53" s="630" t="s">
        <v>584</v>
      </c>
      <c r="K53" s="619"/>
      <c r="L53" s="678">
        <v>0</v>
      </c>
      <c r="M53" s="679">
        <v>827.61433320000003</v>
      </c>
      <c r="N53" s="679">
        <v>0</v>
      </c>
      <c r="O53" s="679">
        <v>0</v>
      </c>
      <c r="P53" s="679">
        <v>0</v>
      </c>
      <c r="Q53" s="679">
        <v>0</v>
      </c>
      <c r="R53" s="679">
        <v>0</v>
      </c>
      <c r="S53" s="679">
        <v>0</v>
      </c>
      <c r="T53" s="679">
        <v>0</v>
      </c>
      <c r="U53" s="679">
        <v>0</v>
      </c>
      <c r="V53" s="679">
        <v>0</v>
      </c>
      <c r="W53" s="679">
        <v>0</v>
      </c>
      <c r="X53" s="679">
        <v>0</v>
      </c>
      <c r="Y53" s="679">
        <v>0</v>
      </c>
      <c r="Z53" s="679">
        <v>0</v>
      </c>
      <c r="AA53" s="679">
        <v>0</v>
      </c>
      <c r="AB53" s="679">
        <v>0</v>
      </c>
      <c r="AC53" s="679">
        <v>0</v>
      </c>
      <c r="AD53" s="679">
        <v>0</v>
      </c>
      <c r="AE53" s="679">
        <v>0</v>
      </c>
      <c r="AF53" s="679">
        <v>0</v>
      </c>
      <c r="AG53" s="679">
        <v>0</v>
      </c>
      <c r="AH53" s="679">
        <v>0</v>
      </c>
      <c r="AI53" s="679">
        <v>0</v>
      </c>
      <c r="AJ53" s="679">
        <v>0</v>
      </c>
      <c r="AK53" s="679">
        <v>0</v>
      </c>
      <c r="AL53" s="679">
        <v>0</v>
      </c>
      <c r="AM53" s="679">
        <v>0</v>
      </c>
      <c r="AN53" s="679">
        <v>0</v>
      </c>
      <c r="AO53" s="680">
        <v>0</v>
      </c>
      <c r="AP53" s="619"/>
      <c r="AQ53" s="678">
        <v>0</v>
      </c>
      <c r="AR53" s="679">
        <v>19945.14</v>
      </c>
      <c r="AS53" s="679">
        <v>0</v>
      </c>
      <c r="AT53" s="679">
        <v>0</v>
      </c>
      <c r="AU53" s="679">
        <v>0</v>
      </c>
      <c r="AV53" s="679">
        <v>0</v>
      </c>
      <c r="AW53" s="679">
        <v>0</v>
      </c>
      <c r="AX53" s="679">
        <v>0</v>
      </c>
      <c r="AY53" s="679">
        <v>0</v>
      </c>
      <c r="AZ53" s="679">
        <v>0</v>
      </c>
      <c r="BA53" s="679">
        <v>0</v>
      </c>
      <c r="BB53" s="679">
        <v>0</v>
      </c>
      <c r="BC53" s="679">
        <v>0</v>
      </c>
      <c r="BD53" s="679">
        <v>0</v>
      </c>
      <c r="BE53" s="679">
        <v>0</v>
      </c>
      <c r="BF53" s="679">
        <v>0</v>
      </c>
      <c r="BG53" s="679">
        <v>0</v>
      </c>
      <c r="BH53" s="679">
        <v>0</v>
      </c>
      <c r="BI53" s="679">
        <v>0</v>
      </c>
      <c r="BJ53" s="679">
        <v>0</v>
      </c>
      <c r="BK53" s="679">
        <v>0</v>
      </c>
      <c r="BL53" s="679">
        <v>0</v>
      </c>
      <c r="BM53" s="679">
        <v>0</v>
      </c>
      <c r="BN53" s="679">
        <v>0</v>
      </c>
      <c r="BO53" s="679">
        <v>0</v>
      </c>
      <c r="BP53" s="679">
        <v>0</v>
      </c>
      <c r="BQ53" s="679">
        <v>0</v>
      </c>
      <c r="BR53" s="679">
        <v>0</v>
      </c>
      <c r="BS53" s="679">
        <v>0</v>
      </c>
      <c r="BT53" s="680">
        <v>0</v>
      </c>
    </row>
    <row r="54" spans="2:73">
      <c r="B54" s="674" t="s">
        <v>2753</v>
      </c>
      <c r="C54" s="674" t="s">
        <v>2745</v>
      </c>
      <c r="D54" s="1031" t="s">
        <v>9</v>
      </c>
      <c r="E54" s="674" t="s">
        <v>1035</v>
      </c>
      <c r="F54" s="674" t="s">
        <v>2745</v>
      </c>
      <c r="G54" s="674" t="s">
        <v>2748</v>
      </c>
      <c r="H54" s="674">
        <v>2012</v>
      </c>
      <c r="I54" s="630" t="s">
        <v>567</v>
      </c>
      <c r="J54" s="630" t="s">
        <v>584</v>
      </c>
      <c r="K54" s="619"/>
      <c r="L54" s="678">
        <v>0</v>
      </c>
      <c r="M54" s="679">
        <v>604.00016700000003</v>
      </c>
      <c r="N54" s="679">
        <v>0</v>
      </c>
      <c r="O54" s="679">
        <v>0</v>
      </c>
      <c r="P54" s="679">
        <v>0</v>
      </c>
      <c r="Q54" s="679">
        <v>0</v>
      </c>
      <c r="R54" s="679">
        <v>0</v>
      </c>
      <c r="S54" s="679">
        <v>0</v>
      </c>
      <c r="T54" s="679">
        <v>0</v>
      </c>
      <c r="U54" s="679">
        <v>0</v>
      </c>
      <c r="V54" s="679">
        <v>0</v>
      </c>
      <c r="W54" s="679">
        <v>0</v>
      </c>
      <c r="X54" s="679">
        <v>0</v>
      </c>
      <c r="Y54" s="679">
        <v>0</v>
      </c>
      <c r="Z54" s="679">
        <v>0</v>
      </c>
      <c r="AA54" s="679">
        <v>0</v>
      </c>
      <c r="AB54" s="679">
        <v>0</v>
      </c>
      <c r="AC54" s="679">
        <v>0</v>
      </c>
      <c r="AD54" s="679">
        <v>0</v>
      </c>
      <c r="AE54" s="679">
        <v>0</v>
      </c>
      <c r="AF54" s="679">
        <v>0</v>
      </c>
      <c r="AG54" s="679">
        <v>0</v>
      </c>
      <c r="AH54" s="679">
        <v>0</v>
      </c>
      <c r="AI54" s="679">
        <v>0</v>
      </c>
      <c r="AJ54" s="679">
        <v>0</v>
      </c>
      <c r="AK54" s="679">
        <v>0</v>
      </c>
      <c r="AL54" s="679">
        <v>0</v>
      </c>
      <c r="AM54" s="679">
        <v>0</v>
      </c>
      <c r="AN54" s="679">
        <v>0</v>
      </c>
      <c r="AO54" s="680">
        <v>0</v>
      </c>
      <c r="AP54" s="619"/>
      <c r="AQ54" s="678">
        <v>0</v>
      </c>
      <c r="AR54" s="679">
        <v>8779.3359999999993</v>
      </c>
      <c r="AS54" s="679">
        <v>0</v>
      </c>
      <c r="AT54" s="679">
        <v>0</v>
      </c>
      <c r="AU54" s="679">
        <v>0</v>
      </c>
      <c r="AV54" s="679">
        <v>0</v>
      </c>
      <c r="AW54" s="679">
        <v>0</v>
      </c>
      <c r="AX54" s="679">
        <v>0</v>
      </c>
      <c r="AY54" s="679">
        <v>0</v>
      </c>
      <c r="AZ54" s="679">
        <v>0</v>
      </c>
      <c r="BA54" s="679">
        <v>0</v>
      </c>
      <c r="BB54" s="679">
        <v>0</v>
      </c>
      <c r="BC54" s="679">
        <v>0</v>
      </c>
      <c r="BD54" s="679">
        <v>0</v>
      </c>
      <c r="BE54" s="679">
        <v>0</v>
      </c>
      <c r="BF54" s="679">
        <v>0</v>
      </c>
      <c r="BG54" s="679">
        <v>0</v>
      </c>
      <c r="BH54" s="679">
        <v>0</v>
      </c>
      <c r="BI54" s="679">
        <v>0</v>
      </c>
      <c r="BJ54" s="679">
        <v>0</v>
      </c>
      <c r="BK54" s="679">
        <v>0</v>
      </c>
      <c r="BL54" s="679">
        <v>0</v>
      </c>
      <c r="BM54" s="679">
        <v>0</v>
      </c>
      <c r="BN54" s="679">
        <v>0</v>
      </c>
      <c r="BO54" s="679">
        <v>0</v>
      </c>
      <c r="BP54" s="679">
        <v>0</v>
      </c>
      <c r="BQ54" s="679">
        <v>0</v>
      </c>
      <c r="BR54" s="679">
        <v>0</v>
      </c>
      <c r="BS54" s="679">
        <v>0</v>
      </c>
      <c r="BT54" s="680">
        <v>0</v>
      </c>
    </row>
    <row r="55" spans="2:73">
      <c r="B55" s="674" t="s">
        <v>2754</v>
      </c>
      <c r="C55" s="674" t="s">
        <v>2745</v>
      </c>
      <c r="D55" s="993" t="s">
        <v>22</v>
      </c>
      <c r="E55" s="674" t="s">
        <v>1035</v>
      </c>
      <c r="F55" s="674" t="s">
        <v>2751</v>
      </c>
      <c r="G55" s="674" t="s">
        <v>2744</v>
      </c>
      <c r="H55" s="674">
        <v>2011</v>
      </c>
      <c r="I55" s="630" t="s">
        <v>567</v>
      </c>
      <c r="J55" s="630" t="s">
        <v>577</v>
      </c>
      <c r="K55" s="619"/>
      <c r="L55" s="678">
        <v>56.32952183393251</v>
      </c>
      <c r="M55" s="679">
        <v>56.32952183393251</v>
      </c>
      <c r="N55" s="679">
        <v>56.32952183393251</v>
      </c>
      <c r="O55" s="679">
        <v>52.45339069324676</v>
      </c>
      <c r="P55" s="679">
        <v>47.460492873925205</v>
      </c>
      <c r="Q55" s="679">
        <v>43.340641711909164</v>
      </c>
      <c r="R55" s="679">
        <v>36.686503080336692</v>
      </c>
      <c r="S55" s="679">
        <v>36.686503080336692</v>
      </c>
      <c r="T55" s="679">
        <v>31.556597346582762</v>
      </c>
      <c r="U55" s="679">
        <v>31.556597346582762</v>
      </c>
      <c r="V55" s="679">
        <v>30.921391292190194</v>
      </c>
      <c r="W55" s="679">
        <v>29.774956804066271</v>
      </c>
      <c r="X55" s="679">
        <v>8.8776044273556263</v>
      </c>
      <c r="Y55" s="679">
        <v>8.8776044273556263</v>
      </c>
      <c r="Z55" s="679">
        <v>8.8776044273556263</v>
      </c>
      <c r="AA55" s="679">
        <v>8.8776044273556263</v>
      </c>
      <c r="AB55" s="679">
        <v>8.3784102895415042</v>
      </c>
      <c r="AC55" s="679">
        <v>8.3784102895415042</v>
      </c>
      <c r="AD55" s="679">
        <v>8.3784102895415042</v>
      </c>
      <c r="AE55" s="679">
        <v>8.3784102895415042</v>
      </c>
      <c r="AF55" s="679">
        <v>0</v>
      </c>
      <c r="AG55" s="679">
        <v>0</v>
      </c>
      <c r="AH55" s="679">
        <v>0</v>
      </c>
      <c r="AI55" s="679">
        <v>0</v>
      </c>
      <c r="AJ55" s="679">
        <v>0</v>
      </c>
      <c r="AK55" s="679">
        <v>0</v>
      </c>
      <c r="AL55" s="679">
        <v>0</v>
      </c>
      <c r="AM55" s="679">
        <v>0</v>
      </c>
      <c r="AN55" s="679">
        <v>0</v>
      </c>
      <c r="AO55" s="680">
        <v>0</v>
      </c>
      <c r="AP55" s="619"/>
      <c r="AQ55" s="678">
        <v>297630.48032766144</v>
      </c>
      <c r="AR55" s="679">
        <v>297630.48032766144</v>
      </c>
      <c r="AS55" s="679">
        <v>297630.48032766144</v>
      </c>
      <c r="AT55" s="679">
        <v>282788.57278358418</v>
      </c>
      <c r="AU55" s="679">
        <v>263665.20897658088</v>
      </c>
      <c r="AV55" s="679">
        <v>247873.22034083944</v>
      </c>
      <c r="AW55" s="679">
        <v>220043.23454668917</v>
      </c>
      <c r="AX55" s="679">
        <v>220043.23454668917</v>
      </c>
      <c r="AY55" s="679">
        <v>200292.1445136347</v>
      </c>
      <c r="AZ55" s="679">
        <v>200292.1445136347</v>
      </c>
      <c r="BA55" s="679">
        <v>192065.83070809281</v>
      </c>
      <c r="BB55" s="679">
        <v>178725.41671720191</v>
      </c>
      <c r="BC55" s="679">
        <v>36026.777470096276</v>
      </c>
      <c r="BD55" s="679">
        <v>36026.777470096276</v>
      </c>
      <c r="BE55" s="679">
        <v>36026.777470096276</v>
      </c>
      <c r="BF55" s="679">
        <v>36026.777470096276</v>
      </c>
      <c r="BG55" s="679">
        <v>32088.459944048482</v>
      </c>
      <c r="BH55" s="679">
        <v>32088.459944048482</v>
      </c>
      <c r="BI55" s="679">
        <v>32088.459944048482</v>
      </c>
      <c r="BJ55" s="679">
        <v>32088.459944048482</v>
      </c>
      <c r="BK55" s="679">
        <v>0</v>
      </c>
      <c r="BL55" s="679">
        <v>0</v>
      </c>
      <c r="BM55" s="679">
        <v>0</v>
      </c>
      <c r="BN55" s="679">
        <v>0</v>
      </c>
      <c r="BO55" s="679">
        <v>0</v>
      </c>
      <c r="BP55" s="679">
        <v>0</v>
      </c>
      <c r="BQ55" s="679">
        <v>0</v>
      </c>
      <c r="BR55" s="679">
        <v>0</v>
      </c>
      <c r="BS55" s="679">
        <v>0</v>
      </c>
      <c r="BT55" s="680">
        <v>0</v>
      </c>
    </row>
    <row r="56" spans="2:73">
      <c r="B56" s="674" t="s">
        <v>2754</v>
      </c>
      <c r="C56" s="674" t="s">
        <v>2745</v>
      </c>
      <c r="D56" s="993" t="s">
        <v>21</v>
      </c>
      <c r="E56" s="674" t="s">
        <v>1035</v>
      </c>
      <c r="F56" s="674" t="s">
        <v>2751</v>
      </c>
      <c r="G56" s="674" t="s">
        <v>2744</v>
      </c>
      <c r="H56" s="674">
        <v>2011</v>
      </c>
      <c r="I56" s="630" t="s">
        <v>567</v>
      </c>
      <c r="J56" s="630" t="s">
        <v>577</v>
      </c>
      <c r="K56" s="619"/>
      <c r="L56" s="678">
        <v>9.1319887852156345</v>
      </c>
      <c r="M56" s="679">
        <v>9.1319887852156345</v>
      </c>
      <c r="N56" s="679">
        <v>9.1319887852156345</v>
      </c>
      <c r="O56" s="679">
        <v>2.4160712191013354</v>
      </c>
      <c r="P56" s="679">
        <v>2.4160712191013354</v>
      </c>
      <c r="Q56" s="679">
        <v>2.4160712191013354</v>
      </c>
      <c r="R56" s="679">
        <v>0.28688685434250483</v>
      </c>
      <c r="S56" s="679">
        <v>0.28688685434250483</v>
      </c>
      <c r="T56" s="679">
        <v>0.28688685434250483</v>
      </c>
      <c r="U56" s="679">
        <v>0.28688685434250483</v>
      </c>
      <c r="V56" s="679">
        <v>0.28688685434250483</v>
      </c>
      <c r="W56" s="679">
        <v>0.28688685434250483</v>
      </c>
      <c r="X56" s="679">
        <v>0</v>
      </c>
      <c r="Y56" s="679">
        <v>0</v>
      </c>
      <c r="Z56" s="679">
        <v>0</v>
      </c>
      <c r="AA56" s="679">
        <v>0</v>
      </c>
      <c r="AB56" s="679">
        <v>0</v>
      </c>
      <c r="AC56" s="679">
        <v>0</v>
      </c>
      <c r="AD56" s="679">
        <v>0</v>
      </c>
      <c r="AE56" s="679">
        <v>0</v>
      </c>
      <c r="AF56" s="679">
        <v>0</v>
      </c>
      <c r="AG56" s="679">
        <v>0</v>
      </c>
      <c r="AH56" s="679">
        <v>0</v>
      </c>
      <c r="AI56" s="679">
        <v>0</v>
      </c>
      <c r="AJ56" s="679">
        <v>0</v>
      </c>
      <c r="AK56" s="679">
        <v>0</v>
      </c>
      <c r="AL56" s="679">
        <v>0</v>
      </c>
      <c r="AM56" s="679">
        <v>0</v>
      </c>
      <c r="AN56" s="679">
        <v>0</v>
      </c>
      <c r="AO56" s="680">
        <v>0</v>
      </c>
      <c r="AP56" s="619"/>
      <c r="AQ56" s="678">
        <v>23307.595179282634</v>
      </c>
      <c r="AR56" s="679">
        <v>23307.595179282634</v>
      </c>
      <c r="AS56" s="679">
        <v>23307.595179282634</v>
      </c>
      <c r="AT56" s="679">
        <v>5599.4728733007951</v>
      </c>
      <c r="AU56" s="679">
        <v>5599.4728733007951</v>
      </c>
      <c r="AV56" s="679">
        <v>5599.4728733007951</v>
      </c>
      <c r="AW56" s="679">
        <v>669.42414806349291</v>
      </c>
      <c r="AX56" s="679">
        <v>669.42414806349291</v>
      </c>
      <c r="AY56" s="679">
        <v>669.42414806349291</v>
      </c>
      <c r="AZ56" s="679">
        <v>669.42414806349291</v>
      </c>
      <c r="BA56" s="679">
        <v>669.42414806349291</v>
      </c>
      <c r="BB56" s="679">
        <v>669.42414806349291</v>
      </c>
      <c r="BC56" s="679">
        <v>0</v>
      </c>
      <c r="BD56" s="679">
        <v>0</v>
      </c>
      <c r="BE56" s="679">
        <v>0</v>
      </c>
      <c r="BF56" s="679">
        <v>0</v>
      </c>
      <c r="BG56" s="679">
        <v>0</v>
      </c>
      <c r="BH56" s="679">
        <v>0</v>
      </c>
      <c r="BI56" s="679">
        <v>0</v>
      </c>
      <c r="BJ56" s="679">
        <v>0</v>
      </c>
      <c r="BK56" s="679">
        <v>0</v>
      </c>
      <c r="BL56" s="679">
        <v>0</v>
      </c>
      <c r="BM56" s="679">
        <v>0</v>
      </c>
      <c r="BN56" s="679">
        <v>0</v>
      </c>
      <c r="BO56" s="679">
        <v>0</v>
      </c>
      <c r="BP56" s="679">
        <v>0</v>
      </c>
      <c r="BQ56" s="679">
        <v>0</v>
      </c>
      <c r="BR56" s="679">
        <v>0</v>
      </c>
      <c r="BS56" s="679">
        <v>0</v>
      </c>
      <c r="BT56" s="680">
        <v>0</v>
      </c>
    </row>
    <row r="57" spans="2:73">
      <c r="B57" s="1032" t="s">
        <v>2754</v>
      </c>
      <c r="C57" s="1032" t="s">
        <v>2745</v>
      </c>
      <c r="D57" s="1033" t="s">
        <v>20</v>
      </c>
      <c r="E57" s="1032" t="s">
        <v>1035</v>
      </c>
      <c r="F57" s="1032" t="s">
        <v>2751</v>
      </c>
      <c r="G57" s="1032" t="s">
        <v>2744</v>
      </c>
      <c r="H57" s="1032">
        <v>2011</v>
      </c>
      <c r="I57" s="1034" t="s">
        <v>567</v>
      </c>
      <c r="J57" s="1034" t="s">
        <v>577</v>
      </c>
      <c r="K57" s="1035"/>
      <c r="L57" s="1036">
        <v>46.594571666083041</v>
      </c>
      <c r="M57" s="1037">
        <v>46.594571666083041</v>
      </c>
      <c r="N57" s="1037">
        <v>46.594571666083041</v>
      </c>
      <c r="O57" s="1037">
        <v>46.594571666083041</v>
      </c>
      <c r="P57" s="1037">
        <v>46.594571666083041</v>
      </c>
      <c r="Q57" s="1037">
        <v>0</v>
      </c>
      <c r="R57" s="1037">
        <v>0</v>
      </c>
      <c r="S57" s="1037">
        <v>0</v>
      </c>
      <c r="T57" s="1037">
        <v>0</v>
      </c>
      <c r="U57" s="1037">
        <v>0</v>
      </c>
      <c r="V57" s="1037">
        <v>0</v>
      </c>
      <c r="W57" s="1037">
        <v>0</v>
      </c>
      <c r="X57" s="1037">
        <v>0</v>
      </c>
      <c r="Y57" s="1037">
        <v>0</v>
      </c>
      <c r="Z57" s="1037">
        <v>0</v>
      </c>
      <c r="AA57" s="1037">
        <v>0</v>
      </c>
      <c r="AB57" s="1037">
        <v>0</v>
      </c>
      <c r="AC57" s="1037">
        <v>0</v>
      </c>
      <c r="AD57" s="1037">
        <v>0</v>
      </c>
      <c r="AE57" s="1037">
        <v>0</v>
      </c>
      <c r="AF57" s="1037">
        <v>0</v>
      </c>
      <c r="AG57" s="1037">
        <v>0</v>
      </c>
      <c r="AH57" s="1037">
        <v>0</v>
      </c>
      <c r="AI57" s="1037">
        <v>0</v>
      </c>
      <c r="AJ57" s="1037">
        <v>0</v>
      </c>
      <c r="AK57" s="1037">
        <v>0</v>
      </c>
      <c r="AL57" s="1037">
        <v>0</v>
      </c>
      <c r="AM57" s="1037">
        <v>0</v>
      </c>
      <c r="AN57" s="1037">
        <v>0</v>
      </c>
      <c r="AO57" s="1038">
        <v>0</v>
      </c>
      <c r="AP57" s="1035"/>
      <c r="AQ57" s="1036">
        <v>226586.29016306772</v>
      </c>
      <c r="AR57" s="1039">
        <v>226586.29016306772</v>
      </c>
      <c r="AS57" s="1037">
        <v>226586.29016306772</v>
      </c>
      <c r="AT57" s="1037">
        <v>226586.29016306772</v>
      </c>
      <c r="AU57" s="1037">
        <v>226586.29016306772</v>
      </c>
      <c r="AV57" s="1037">
        <v>0</v>
      </c>
      <c r="AW57" s="1037">
        <v>0</v>
      </c>
      <c r="AX57" s="1037">
        <v>0</v>
      </c>
      <c r="AY57" s="1037">
        <v>0</v>
      </c>
      <c r="AZ57" s="1037">
        <v>0</v>
      </c>
      <c r="BA57" s="1037">
        <v>0</v>
      </c>
      <c r="BB57" s="1037">
        <v>0</v>
      </c>
      <c r="BC57" s="1037">
        <v>0</v>
      </c>
      <c r="BD57" s="1037">
        <v>0</v>
      </c>
      <c r="BE57" s="1037">
        <v>0</v>
      </c>
      <c r="BF57" s="1037">
        <v>0</v>
      </c>
      <c r="BG57" s="1037">
        <v>0</v>
      </c>
      <c r="BH57" s="1037">
        <v>0</v>
      </c>
      <c r="BI57" s="1037">
        <v>0</v>
      </c>
      <c r="BJ57" s="1037">
        <v>0</v>
      </c>
      <c r="BK57" s="1037">
        <v>0</v>
      </c>
      <c r="BL57" s="1037">
        <v>0</v>
      </c>
      <c r="BM57" s="1037">
        <v>0</v>
      </c>
      <c r="BN57" s="1037">
        <v>0</v>
      </c>
      <c r="BO57" s="1037">
        <v>0</v>
      </c>
      <c r="BP57" s="1037">
        <v>0</v>
      </c>
      <c r="BQ57" s="1037">
        <v>0</v>
      </c>
      <c r="BR57" s="1037">
        <v>0</v>
      </c>
      <c r="BS57" s="1037">
        <v>0</v>
      </c>
      <c r="BT57" s="1038">
        <v>0</v>
      </c>
    </row>
    <row r="58" spans="2:73">
      <c r="B58" s="674" t="s">
        <v>2754</v>
      </c>
      <c r="C58" s="674" t="s">
        <v>2750</v>
      </c>
      <c r="D58" s="993" t="s">
        <v>17</v>
      </c>
      <c r="E58" s="674" t="s">
        <v>1035</v>
      </c>
      <c r="F58" s="674" t="s">
        <v>2751</v>
      </c>
      <c r="G58" s="674" t="s">
        <v>2744</v>
      </c>
      <c r="H58" s="674">
        <v>2011</v>
      </c>
      <c r="I58" s="630" t="s">
        <v>567</v>
      </c>
      <c r="J58" s="630" t="s">
        <v>577</v>
      </c>
      <c r="K58" s="619"/>
      <c r="L58" s="678">
        <v>-1.7801196190995738</v>
      </c>
      <c r="M58" s="679">
        <v>-1.7801196190995738</v>
      </c>
      <c r="N58" s="679">
        <v>-1.7801196190995738</v>
      </c>
      <c r="O58" s="679">
        <v>-1.7801196190995738</v>
      </c>
      <c r="P58" s="679">
        <v>-1.7801196190995698</v>
      </c>
      <c r="Q58" s="679">
        <v>-1.7801196190995698</v>
      </c>
      <c r="R58" s="679">
        <v>-1.7801196190995698</v>
      </c>
      <c r="S58" s="679">
        <v>-1.7801196190995698</v>
      </c>
      <c r="T58" s="679">
        <v>-1.7801196190995698</v>
      </c>
      <c r="U58" s="679">
        <v>-1.7801196190995698</v>
      </c>
      <c r="V58" s="679">
        <v>-1.7801196190995698</v>
      </c>
      <c r="W58" s="679">
        <v>-1.7801196190995698</v>
      </c>
      <c r="X58" s="679">
        <v>-1.7801196190995698</v>
      </c>
      <c r="Y58" s="679">
        <v>-1.7801196190995698</v>
      </c>
      <c r="Z58" s="679">
        <v>-1.7801196190995698</v>
      </c>
      <c r="AA58" s="679">
        <v>0</v>
      </c>
      <c r="AB58" s="679">
        <v>0</v>
      </c>
      <c r="AC58" s="679">
        <v>0</v>
      </c>
      <c r="AD58" s="679">
        <v>0</v>
      </c>
      <c r="AE58" s="679">
        <v>0</v>
      </c>
      <c r="AF58" s="679">
        <v>0</v>
      </c>
      <c r="AG58" s="679">
        <v>0</v>
      </c>
      <c r="AH58" s="679">
        <v>0</v>
      </c>
      <c r="AI58" s="679">
        <v>0</v>
      </c>
      <c r="AJ58" s="679">
        <v>0</v>
      </c>
      <c r="AK58" s="679">
        <v>0</v>
      </c>
      <c r="AL58" s="679">
        <v>0</v>
      </c>
      <c r="AM58" s="679">
        <v>0</v>
      </c>
      <c r="AN58" s="679">
        <v>0</v>
      </c>
      <c r="AO58" s="680">
        <v>0</v>
      </c>
      <c r="AP58" s="619"/>
      <c r="AQ58" s="678">
        <v>-33544.694363695387</v>
      </c>
      <c r="AR58" s="679">
        <v>-33544.694363695387</v>
      </c>
      <c r="AS58" s="679">
        <v>-33544.694363695387</v>
      </c>
      <c r="AT58" s="679">
        <v>-33544.694363695387</v>
      </c>
      <c r="AU58" s="679">
        <v>-33544.694363695402</v>
      </c>
      <c r="AV58" s="679">
        <v>-33544.694363695402</v>
      </c>
      <c r="AW58" s="679">
        <v>-33544.694363695402</v>
      </c>
      <c r="AX58" s="679">
        <v>-33544.694363695402</v>
      </c>
      <c r="AY58" s="679">
        <v>-33544.694363695402</v>
      </c>
      <c r="AZ58" s="679">
        <v>-33544.694363695402</v>
      </c>
      <c r="BA58" s="679">
        <v>-33544.694363695402</v>
      </c>
      <c r="BB58" s="679">
        <v>-33544.694363695402</v>
      </c>
      <c r="BC58" s="679">
        <v>-33544.694363695402</v>
      </c>
      <c r="BD58" s="679">
        <v>-33544.694363695402</v>
      </c>
      <c r="BE58" s="679">
        <v>-33544.694363695402</v>
      </c>
      <c r="BF58" s="679">
        <v>0</v>
      </c>
      <c r="BG58" s="679">
        <v>0</v>
      </c>
      <c r="BH58" s="679">
        <v>0</v>
      </c>
      <c r="BI58" s="679">
        <v>0</v>
      </c>
      <c r="BJ58" s="679">
        <v>0</v>
      </c>
      <c r="BK58" s="679">
        <v>0</v>
      </c>
      <c r="BL58" s="679">
        <v>0</v>
      </c>
      <c r="BM58" s="679">
        <v>0</v>
      </c>
      <c r="BN58" s="679">
        <v>0</v>
      </c>
      <c r="BO58" s="679">
        <v>0</v>
      </c>
      <c r="BP58" s="679">
        <v>0</v>
      </c>
      <c r="BQ58" s="679">
        <v>0</v>
      </c>
      <c r="BR58" s="679">
        <v>0</v>
      </c>
      <c r="BS58" s="679">
        <v>0</v>
      </c>
      <c r="BT58" s="680">
        <v>0</v>
      </c>
    </row>
    <row r="59" spans="2:73">
      <c r="B59" s="674" t="s">
        <v>2754</v>
      </c>
      <c r="C59" s="674" t="s">
        <v>2743</v>
      </c>
      <c r="D59" s="993" t="s">
        <v>3</v>
      </c>
      <c r="E59" s="674" t="s">
        <v>1035</v>
      </c>
      <c r="F59" s="674" t="s">
        <v>29</v>
      </c>
      <c r="G59" s="674" t="s">
        <v>2744</v>
      </c>
      <c r="H59" s="674">
        <v>2011</v>
      </c>
      <c r="I59" s="630" t="s">
        <v>567</v>
      </c>
      <c r="J59" s="630" t="s">
        <v>577</v>
      </c>
      <c r="K59" s="619"/>
      <c r="L59" s="678">
        <v>-136.99677966259429</v>
      </c>
      <c r="M59" s="679">
        <v>-136.99677966259429</v>
      </c>
      <c r="N59" s="679">
        <v>-136.99677966259429</v>
      </c>
      <c r="O59" s="679">
        <v>-136.99677966259429</v>
      </c>
      <c r="P59" s="679">
        <v>-136.99677966259429</v>
      </c>
      <c r="Q59" s="679">
        <v>-136.99677966259429</v>
      </c>
      <c r="R59" s="679">
        <v>-136.99677966259429</v>
      </c>
      <c r="S59" s="679">
        <v>-136.99677966259429</v>
      </c>
      <c r="T59" s="679">
        <v>-136.99677966259429</v>
      </c>
      <c r="U59" s="679">
        <v>-136.99677966259429</v>
      </c>
      <c r="V59" s="679">
        <v>-136.99677966259429</v>
      </c>
      <c r="W59" s="679">
        <v>-136.99677966259429</v>
      </c>
      <c r="X59" s="679">
        <v>-136.99677966259429</v>
      </c>
      <c r="Y59" s="679">
        <v>-136.99677966259429</v>
      </c>
      <c r="Z59" s="679">
        <v>-136.99677966259429</v>
      </c>
      <c r="AA59" s="679">
        <v>-136.99677966259429</v>
      </c>
      <c r="AB59" s="679">
        <v>-136.99677966259429</v>
      </c>
      <c r="AC59" s="679">
        <v>-136.99677966259429</v>
      </c>
      <c r="AD59" s="679">
        <v>-105.55975211742526</v>
      </c>
      <c r="AE59" s="679">
        <v>0</v>
      </c>
      <c r="AF59" s="679">
        <v>0</v>
      </c>
      <c r="AG59" s="679">
        <v>0</v>
      </c>
      <c r="AH59" s="679">
        <v>0</v>
      </c>
      <c r="AI59" s="679">
        <v>0</v>
      </c>
      <c r="AJ59" s="679">
        <v>0</v>
      </c>
      <c r="AK59" s="679">
        <v>0</v>
      </c>
      <c r="AL59" s="679">
        <v>0</v>
      </c>
      <c r="AM59" s="679">
        <v>0</v>
      </c>
      <c r="AN59" s="679">
        <v>0</v>
      </c>
      <c r="AO59" s="680">
        <v>0</v>
      </c>
      <c r="AP59" s="619"/>
      <c r="AQ59" s="678">
        <v>-245123.94888494851</v>
      </c>
      <c r="AR59" s="679">
        <v>-245123.94888494851</v>
      </c>
      <c r="AS59" s="679">
        <v>-245123.94888494851</v>
      </c>
      <c r="AT59" s="679">
        <v>-245123.94888494851</v>
      </c>
      <c r="AU59" s="679">
        <v>-245123.94888494851</v>
      </c>
      <c r="AV59" s="679">
        <v>-245123.94888494851</v>
      </c>
      <c r="AW59" s="679">
        <v>-245123.94888494851</v>
      </c>
      <c r="AX59" s="679">
        <v>-245123.94888494851</v>
      </c>
      <c r="AY59" s="679">
        <v>-245123.94888494851</v>
      </c>
      <c r="AZ59" s="679">
        <v>-245123.94888494851</v>
      </c>
      <c r="BA59" s="679">
        <v>-245123.94888494851</v>
      </c>
      <c r="BB59" s="679">
        <v>-245123.94888494851</v>
      </c>
      <c r="BC59" s="679">
        <v>-245123.94888494851</v>
      </c>
      <c r="BD59" s="679">
        <v>-245123.94888494851</v>
      </c>
      <c r="BE59" s="679">
        <v>-245123.94888494851</v>
      </c>
      <c r="BF59" s="679">
        <v>-245123.94888494851</v>
      </c>
      <c r="BG59" s="679">
        <v>-245123.94888494851</v>
      </c>
      <c r="BH59" s="679">
        <v>-245123.94888494851</v>
      </c>
      <c r="BI59" s="679">
        <v>-217059.36166911176</v>
      </c>
      <c r="BJ59" s="679">
        <v>0</v>
      </c>
      <c r="BK59" s="679">
        <v>0</v>
      </c>
      <c r="BL59" s="679">
        <v>0</v>
      </c>
      <c r="BM59" s="679">
        <v>0</v>
      </c>
      <c r="BN59" s="679">
        <v>0</v>
      </c>
      <c r="BO59" s="679">
        <v>0</v>
      </c>
      <c r="BP59" s="679">
        <v>0</v>
      </c>
      <c r="BQ59" s="679">
        <v>0</v>
      </c>
      <c r="BR59" s="679">
        <v>0</v>
      </c>
      <c r="BS59" s="679">
        <v>0</v>
      </c>
      <c r="BT59" s="680">
        <v>0</v>
      </c>
    </row>
    <row r="60" spans="2:73" ht="15.5">
      <c r="B60" s="674" t="s">
        <v>2754</v>
      </c>
      <c r="C60" s="674" t="s">
        <v>2743</v>
      </c>
      <c r="D60" s="993" t="s">
        <v>5</v>
      </c>
      <c r="E60" s="674" t="s">
        <v>1035</v>
      </c>
      <c r="F60" s="674" t="s">
        <v>29</v>
      </c>
      <c r="G60" s="674" t="s">
        <v>2744</v>
      </c>
      <c r="H60" s="674">
        <v>2011</v>
      </c>
      <c r="I60" s="630" t="s">
        <v>567</v>
      </c>
      <c r="J60" s="630" t="s">
        <v>577</v>
      </c>
      <c r="K60" s="619"/>
      <c r="L60" s="678">
        <v>2.9455811146351376</v>
      </c>
      <c r="M60" s="679">
        <v>2.9455811146351376</v>
      </c>
      <c r="N60" s="679">
        <v>2.9455811146351376</v>
      </c>
      <c r="O60" s="679">
        <v>2.9455811146351376</v>
      </c>
      <c r="P60" s="679">
        <v>2.9455811146351376</v>
      </c>
      <c r="Q60" s="679">
        <v>2.6935573386667295</v>
      </c>
      <c r="R60" s="679">
        <v>1.5392440497859243</v>
      </c>
      <c r="S60" s="679">
        <v>1.5385637555337</v>
      </c>
      <c r="T60" s="679">
        <v>1.5385637555337</v>
      </c>
      <c r="U60" s="679">
        <v>0.48312403790509451</v>
      </c>
      <c r="V60" s="679">
        <v>0.20073204961721641</v>
      </c>
      <c r="W60" s="679">
        <v>0.20067831543586187</v>
      </c>
      <c r="X60" s="679">
        <v>0.20067831543586187</v>
      </c>
      <c r="Y60" s="679">
        <v>0.19145118692144472</v>
      </c>
      <c r="Z60" s="679">
        <v>0.19145118692144472</v>
      </c>
      <c r="AA60" s="679">
        <v>0.19102868867781783</v>
      </c>
      <c r="AB60" s="679">
        <v>0</v>
      </c>
      <c r="AC60" s="679">
        <v>0</v>
      </c>
      <c r="AD60" s="679">
        <v>0</v>
      </c>
      <c r="AE60" s="679">
        <v>0</v>
      </c>
      <c r="AF60" s="679">
        <v>0</v>
      </c>
      <c r="AG60" s="679">
        <v>0</v>
      </c>
      <c r="AH60" s="679">
        <v>0</v>
      </c>
      <c r="AI60" s="679">
        <v>0</v>
      </c>
      <c r="AJ60" s="679">
        <v>0</v>
      </c>
      <c r="AK60" s="679">
        <v>0</v>
      </c>
      <c r="AL60" s="679">
        <v>0</v>
      </c>
      <c r="AM60" s="679">
        <v>0</v>
      </c>
      <c r="AN60" s="679">
        <v>0</v>
      </c>
      <c r="AO60" s="680">
        <v>0</v>
      </c>
      <c r="AP60" s="619"/>
      <c r="AQ60" s="678">
        <v>59624.623371841466</v>
      </c>
      <c r="AR60" s="679">
        <v>59624.623371841466</v>
      </c>
      <c r="AS60" s="679">
        <v>59624.623371841466</v>
      </c>
      <c r="AT60" s="679">
        <v>59624.623371841466</v>
      </c>
      <c r="AU60" s="679">
        <v>59624.623371841466</v>
      </c>
      <c r="AV60" s="679">
        <v>54181.692081116591</v>
      </c>
      <c r="AW60" s="679">
        <v>29252.107976573792</v>
      </c>
      <c r="AX60" s="679">
        <v>29246.148598924308</v>
      </c>
      <c r="AY60" s="679">
        <v>29246.148598924308</v>
      </c>
      <c r="AZ60" s="679">
        <v>6451.9267344178397</v>
      </c>
      <c r="BA60" s="679">
        <v>5420.3370364196371</v>
      </c>
      <c r="BB60" s="679">
        <v>4977.5059120762207</v>
      </c>
      <c r="BC60" s="679">
        <v>4977.5059120762207</v>
      </c>
      <c r="BD60" s="679">
        <v>4130.5937035342031</v>
      </c>
      <c r="BE60" s="679">
        <v>4130.5937035342031</v>
      </c>
      <c r="BF60" s="679">
        <v>4125.6267311897291</v>
      </c>
      <c r="BG60" s="679">
        <v>0</v>
      </c>
      <c r="BH60" s="679">
        <v>0</v>
      </c>
      <c r="BI60" s="679">
        <v>0</v>
      </c>
      <c r="BJ60" s="679">
        <v>0</v>
      </c>
      <c r="BK60" s="679">
        <v>0</v>
      </c>
      <c r="BL60" s="679">
        <v>0</v>
      </c>
      <c r="BM60" s="679">
        <v>0</v>
      </c>
      <c r="BN60" s="679">
        <v>0</v>
      </c>
      <c r="BO60" s="679">
        <v>0</v>
      </c>
      <c r="BP60" s="679">
        <v>0</v>
      </c>
      <c r="BQ60" s="679">
        <v>0</v>
      </c>
      <c r="BR60" s="679">
        <v>0</v>
      </c>
      <c r="BS60" s="679">
        <v>0</v>
      </c>
      <c r="BT60" s="680">
        <v>0</v>
      </c>
      <c r="BU60" s="160"/>
    </row>
    <row r="61" spans="2:73" ht="15" thickBot="1">
      <c r="B61" s="1016" t="s">
        <v>2754</v>
      </c>
      <c r="C61" s="1016" t="s">
        <v>2743</v>
      </c>
      <c r="D61" s="1017" t="s">
        <v>4</v>
      </c>
      <c r="E61" s="1016" t="s">
        <v>1035</v>
      </c>
      <c r="F61" s="1016" t="s">
        <v>29</v>
      </c>
      <c r="G61" s="1016" t="s">
        <v>2744</v>
      </c>
      <c r="H61" s="1016">
        <v>2011</v>
      </c>
      <c r="I61" s="1018" t="s">
        <v>567</v>
      </c>
      <c r="J61" s="1018" t="s">
        <v>577</v>
      </c>
      <c r="K61" s="1019"/>
      <c r="L61" s="1020">
        <v>0.43963560258204665</v>
      </c>
      <c r="M61" s="1021">
        <v>0.43963560258204665</v>
      </c>
      <c r="N61" s="1021">
        <v>0.43963560258204665</v>
      </c>
      <c r="O61" s="1021">
        <v>0.43963560258204665</v>
      </c>
      <c r="P61" s="1021">
        <v>0.43963560258204665</v>
      </c>
      <c r="Q61" s="1021">
        <v>0.40954877192100159</v>
      </c>
      <c r="R61" s="1021">
        <v>0.28645881214891011</v>
      </c>
      <c r="S61" s="1021">
        <v>0.28580299259309039</v>
      </c>
      <c r="T61" s="1021">
        <v>0.28580299259309039</v>
      </c>
      <c r="U61" s="1021">
        <v>0.15980362632213338</v>
      </c>
      <c r="V61" s="1021">
        <v>2.1123870757139535E-2</v>
      </c>
      <c r="W61" s="1021">
        <v>2.1101589069876473E-2</v>
      </c>
      <c r="X61" s="1021">
        <v>2.1101589069876473E-2</v>
      </c>
      <c r="Y61" s="1021">
        <v>2.0553702964386685E-2</v>
      </c>
      <c r="Z61" s="1021">
        <v>2.0553702964386685E-2</v>
      </c>
      <c r="AA61" s="1021">
        <v>2.0177787662456738E-2</v>
      </c>
      <c r="AB61" s="1021">
        <v>0</v>
      </c>
      <c r="AC61" s="1021">
        <v>0</v>
      </c>
      <c r="AD61" s="1021">
        <v>0</v>
      </c>
      <c r="AE61" s="1021">
        <v>0</v>
      </c>
      <c r="AF61" s="1021">
        <v>0</v>
      </c>
      <c r="AG61" s="1021">
        <v>0</v>
      </c>
      <c r="AH61" s="1021">
        <v>0</v>
      </c>
      <c r="AI61" s="1021">
        <v>0</v>
      </c>
      <c r="AJ61" s="1021">
        <v>0</v>
      </c>
      <c r="AK61" s="1021">
        <v>0</v>
      </c>
      <c r="AL61" s="1021">
        <v>0</v>
      </c>
      <c r="AM61" s="1021">
        <v>0</v>
      </c>
      <c r="AN61" s="1021">
        <v>0</v>
      </c>
      <c r="AO61" s="1022">
        <v>0</v>
      </c>
      <c r="AP61" s="1019"/>
      <c r="AQ61" s="1020">
        <v>7527.6647101171238</v>
      </c>
      <c r="AR61" s="1021">
        <v>7527.6647101171238</v>
      </c>
      <c r="AS61" s="1021">
        <v>7527.6647101171238</v>
      </c>
      <c r="AT61" s="1021">
        <v>7527.6647101171238</v>
      </c>
      <c r="AU61" s="1021">
        <v>7527.6647101171238</v>
      </c>
      <c r="AV61" s="1021">
        <v>6877.882555975164</v>
      </c>
      <c r="AW61" s="1021">
        <v>4219.521490463766</v>
      </c>
      <c r="AX61" s="1021">
        <v>4213.7765111547851</v>
      </c>
      <c r="AY61" s="1021">
        <v>4213.7765111547851</v>
      </c>
      <c r="AZ61" s="1021">
        <v>1492.5812959316615</v>
      </c>
      <c r="BA61" s="1021">
        <v>674.11124834564407</v>
      </c>
      <c r="BB61" s="1021">
        <v>490.48465584460246</v>
      </c>
      <c r="BC61" s="1021">
        <v>490.48465584460246</v>
      </c>
      <c r="BD61" s="1021">
        <v>440.19691671700326</v>
      </c>
      <c r="BE61" s="1021">
        <v>440.19691671700326</v>
      </c>
      <c r="BF61" s="1021">
        <v>435.77758258552251</v>
      </c>
      <c r="BG61" s="1021">
        <v>0</v>
      </c>
      <c r="BH61" s="1021">
        <v>0</v>
      </c>
      <c r="BI61" s="1021">
        <v>0</v>
      </c>
      <c r="BJ61" s="1021">
        <v>0</v>
      </c>
      <c r="BK61" s="1021">
        <v>0</v>
      </c>
      <c r="BL61" s="1021">
        <v>0</v>
      </c>
      <c r="BM61" s="1021">
        <v>0</v>
      </c>
      <c r="BN61" s="1021">
        <v>0</v>
      </c>
      <c r="BO61" s="1021">
        <v>0</v>
      </c>
      <c r="BP61" s="1021">
        <v>0</v>
      </c>
      <c r="BQ61" s="1021">
        <v>0</v>
      </c>
      <c r="BR61" s="1021">
        <v>0</v>
      </c>
      <c r="BS61" s="1021">
        <v>0</v>
      </c>
      <c r="BT61" s="1022">
        <v>0</v>
      </c>
    </row>
    <row r="62" spans="2:73">
      <c r="B62" s="1040" t="s">
        <v>208</v>
      </c>
      <c r="C62" s="1040" t="s">
        <v>2745</v>
      </c>
      <c r="D62" s="1041" t="s">
        <v>2755</v>
      </c>
      <c r="E62" s="1040" t="s">
        <v>1035</v>
      </c>
      <c r="F62" s="1040" t="s">
        <v>2747</v>
      </c>
      <c r="G62" s="1040" t="s">
        <v>2744</v>
      </c>
      <c r="H62" s="1040">
        <v>2012</v>
      </c>
      <c r="I62" s="1042" t="s">
        <v>568</v>
      </c>
      <c r="J62" s="1042" t="s">
        <v>577</v>
      </c>
      <c r="K62" s="1043"/>
      <c r="L62" s="1044">
        <v>0</v>
      </c>
      <c r="M62" s="1045">
        <v>5.1771746299999997</v>
      </c>
      <c r="N62" s="1045">
        <v>5.1771746299999997</v>
      </c>
      <c r="O62" s="1045">
        <v>5.1771746299999997</v>
      </c>
      <c r="P62" s="1045">
        <v>5.1771746299999997</v>
      </c>
      <c r="Q62" s="1045">
        <v>0</v>
      </c>
      <c r="R62" s="1045">
        <v>0</v>
      </c>
      <c r="S62" s="1045">
        <v>0</v>
      </c>
      <c r="T62" s="1045">
        <v>0</v>
      </c>
      <c r="U62" s="1045">
        <v>0</v>
      </c>
      <c r="V62" s="1045">
        <v>0</v>
      </c>
      <c r="W62" s="1045">
        <v>0</v>
      </c>
      <c r="X62" s="1045">
        <v>0</v>
      </c>
      <c r="Y62" s="1045">
        <v>0</v>
      </c>
      <c r="Z62" s="1045">
        <v>0</v>
      </c>
      <c r="AA62" s="1045">
        <v>0</v>
      </c>
      <c r="AB62" s="1045">
        <v>0</v>
      </c>
      <c r="AC62" s="1045">
        <v>0</v>
      </c>
      <c r="AD62" s="1045">
        <v>0</v>
      </c>
      <c r="AE62" s="1045">
        <v>0</v>
      </c>
      <c r="AF62" s="1045">
        <v>0</v>
      </c>
      <c r="AG62" s="1045">
        <v>0</v>
      </c>
      <c r="AH62" s="1045">
        <v>0</v>
      </c>
      <c r="AI62" s="1045">
        <v>0</v>
      </c>
      <c r="AJ62" s="1045">
        <v>0</v>
      </c>
      <c r="AK62" s="1045">
        <v>0</v>
      </c>
      <c r="AL62" s="1045">
        <v>0</v>
      </c>
      <c r="AM62" s="1045">
        <v>0</v>
      </c>
      <c r="AN62" s="1045">
        <v>0</v>
      </c>
      <c r="AO62" s="1046">
        <v>0</v>
      </c>
      <c r="AP62" s="1043"/>
      <c r="AQ62" s="1044">
        <v>0</v>
      </c>
      <c r="AR62" s="1045">
        <v>25176.254462563</v>
      </c>
      <c r="AS62" s="1045">
        <v>25176.254462563</v>
      </c>
      <c r="AT62" s="1045">
        <v>25176.254462563</v>
      </c>
      <c r="AU62" s="1045">
        <v>25176.254462563</v>
      </c>
      <c r="AV62" s="1045">
        <v>0</v>
      </c>
      <c r="AW62" s="1045">
        <v>0</v>
      </c>
      <c r="AX62" s="1045">
        <v>0</v>
      </c>
      <c r="AY62" s="1045">
        <v>0</v>
      </c>
      <c r="AZ62" s="1045">
        <v>0</v>
      </c>
      <c r="BA62" s="1045">
        <v>0</v>
      </c>
      <c r="BB62" s="1045">
        <v>0</v>
      </c>
      <c r="BC62" s="1045">
        <v>0</v>
      </c>
      <c r="BD62" s="1045">
        <v>0</v>
      </c>
      <c r="BE62" s="1045">
        <v>0</v>
      </c>
      <c r="BF62" s="1045">
        <v>0</v>
      </c>
      <c r="BG62" s="1045">
        <v>0</v>
      </c>
      <c r="BH62" s="1045">
        <v>0</v>
      </c>
      <c r="BI62" s="1045">
        <v>0</v>
      </c>
      <c r="BJ62" s="1045">
        <v>0</v>
      </c>
      <c r="BK62" s="1045">
        <v>0</v>
      </c>
      <c r="BL62" s="1045">
        <v>0</v>
      </c>
      <c r="BM62" s="1045">
        <v>0</v>
      </c>
      <c r="BN62" s="1045">
        <v>0</v>
      </c>
      <c r="BO62" s="1045">
        <v>0</v>
      </c>
      <c r="BP62" s="1045">
        <v>0</v>
      </c>
      <c r="BQ62" s="1045">
        <v>0</v>
      </c>
      <c r="BR62" s="1045">
        <v>0</v>
      </c>
      <c r="BS62" s="1045">
        <v>0</v>
      </c>
      <c r="BT62" s="1046">
        <v>0</v>
      </c>
    </row>
    <row r="63" spans="2:73">
      <c r="B63" s="674" t="s">
        <v>208</v>
      </c>
      <c r="C63" s="674" t="s">
        <v>2745</v>
      </c>
      <c r="D63" s="993" t="s">
        <v>2755</v>
      </c>
      <c r="E63" s="674" t="s">
        <v>1035</v>
      </c>
      <c r="F63" s="674" t="s">
        <v>2747</v>
      </c>
      <c r="G63" s="674" t="s">
        <v>2744</v>
      </c>
      <c r="H63" s="674">
        <v>2013</v>
      </c>
      <c r="I63" s="630" t="s">
        <v>568</v>
      </c>
      <c r="J63" s="630" t="s">
        <v>584</v>
      </c>
      <c r="K63" s="619"/>
      <c r="L63" s="678">
        <v>0</v>
      </c>
      <c r="M63" s="679">
        <v>0</v>
      </c>
      <c r="N63" s="679">
        <v>149.815502587</v>
      </c>
      <c r="O63" s="679">
        <v>149.815502587</v>
      </c>
      <c r="P63" s="679">
        <v>149.815502587</v>
      </c>
      <c r="Q63" s="679">
        <v>149.815502587</v>
      </c>
      <c r="R63" s="679">
        <v>0</v>
      </c>
      <c r="S63" s="679">
        <v>0</v>
      </c>
      <c r="T63" s="679">
        <v>0</v>
      </c>
      <c r="U63" s="679">
        <v>0</v>
      </c>
      <c r="V63" s="679">
        <v>0</v>
      </c>
      <c r="W63" s="679">
        <v>0</v>
      </c>
      <c r="X63" s="679">
        <v>0</v>
      </c>
      <c r="Y63" s="679">
        <v>0</v>
      </c>
      <c r="Z63" s="679">
        <v>0</v>
      </c>
      <c r="AA63" s="679">
        <v>0</v>
      </c>
      <c r="AB63" s="679">
        <v>0</v>
      </c>
      <c r="AC63" s="679">
        <v>0</v>
      </c>
      <c r="AD63" s="679">
        <v>0</v>
      </c>
      <c r="AE63" s="679">
        <v>0</v>
      </c>
      <c r="AF63" s="679">
        <v>0</v>
      </c>
      <c r="AG63" s="679">
        <v>0</v>
      </c>
      <c r="AH63" s="679">
        <v>0</v>
      </c>
      <c r="AI63" s="679">
        <v>0</v>
      </c>
      <c r="AJ63" s="679">
        <v>0</v>
      </c>
      <c r="AK63" s="679">
        <v>0</v>
      </c>
      <c r="AL63" s="679">
        <v>0</v>
      </c>
      <c r="AM63" s="679">
        <v>0</v>
      </c>
      <c r="AN63" s="679">
        <v>0</v>
      </c>
      <c r="AO63" s="680">
        <v>0</v>
      </c>
      <c r="AP63" s="619"/>
      <c r="AQ63" s="678">
        <v>0</v>
      </c>
      <c r="AR63" s="679">
        <v>0</v>
      </c>
      <c r="AS63" s="679">
        <v>823663.05254856602</v>
      </c>
      <c r="AT63" s="679">
        <v>823663.05254856602</v>
      </c>
      <c r="AU63" s="679">
        <v>823663.05254856602</v>
      </c>
      <c r="AV63" s="679">
        <v>823663.05254856602</v>
      </c>
      <c r="AW63" s="679">
        <v>0</v>
      </c>
      <c r="AX63" s="679">
        <v>0</v>
      </c>
      <c r="AY63" s="679">
        <v>0</v>
      </c>
      <c r="AZ63" s="679">
        <v>0</v>
      </c>
      <c r="BA63" s="679">
        <v>0</v>
      </c>
      <c r="BB63" s="679">
        <v>0</v>
      </c>
      <c r="BC63" s="679">
        <v>0</v>
      </c>
      <c r="BD63" s="679">
        <v>0</v>
      </c>
      <c r="BE63" s="679">
        <v>0</v>
      </c>
      <c r="BF63" s="679">
        <v>0</v>
      </c>
      <c r="BG63" s="679">
        <v>0</v>
      </c>
      <c r="BH63" s="679">
        <v>0</v>
      </c>
      <c r="BI63" s="679">
        <v>0</v>
      </c>
      <c r="BJ63" s="679">
        <v>0</v>
      </c>
      <c r="BK63" s="679">
        <v>0</v>
      </c>
      <c r="BL63" s="679">
        <v>0</v>
      </c>
      <c r="BM63" s="679">
        <v>0</v>
      </c>
      <c r="BN63" s="679">
        <v>0</v>
      </c>
      <c r="BO63" s="679">
        <v>0</v>
      </c>
      <c r="BP63" s="679">
        <v>0</v>
      </c>
      <c r="BQ63" s="679">
        <v>0</v>
      </c>
      <c r="BR63" s="679">
        <v>0</v>
      </c>
      <c r="BS63" s="679">
        <v>0</v>
      </c>
      <c r="BT63" s="680">
        <v>0</v>
      </c>
    </row>
    <row r="64" spans="2:73">
      <c r="B64" s="674" t="s">
        <v>208</v>
      </c>
      <c r="C64" s="674" t="s">
        <v>2745</v>
      </c>
      <c r="D64" s="993" t="s">
        <v>2756</v>
      </c>
      <c r="E64" s="674" t="s">
        <v>1035</v>
      </c>
      <c r="F64" s="674" t="s">
        <v>2747</v>
      </c>
      <c r="G64" s="674" t="s">
        <v>2748</v>
      </c>
      <c r="H64" s="674">
        <v>2013</v>
      </c>
      <c r="I64" s="630" t="s">
        <v>568</v>
      </c>
      <c r="J64" s="630" t="s">
        <v>584</v>
      </c>
      <c r="K64" s="619"/>
      <c r="L64" s="678">
        <v>0</v>
      </c>
      <c r="M64" s="679">
        <v>0</v>
      </c>
      <c r="N64" s="679">
        <v>547.08699999999999</v>
      </c>
      <c r="O64" s="679">
        <v>0</v>
      </c>
      <c r="P64" s="679">
        <v>0</v>
      </c>
      <c r="Q64" s="679">
        <v>0</v>
      </c>
      <c r="R64" s="679">
        <v>0</v>
      </c>
      <c r="S64" s="679">
        <v>0</v>
      </c>
      <c r="T64" s="679">
        <v>0</v>
      </c>
      <c r="U64" s="679">
        <v>0</v>
      </c>
      <c r="V64" s="679">
        <v>0</v>
      </c>
      <c r="W64" s="679">
        <v>0</v>
      </c>
      <c r="X64" s="679">
        <v>0</v>
      </c>
      <c r="Y64" s="679">
        <v>0</v>
      </c>
      <c r="Z64" s="679">
        <v>0</v>
      </c>
      <c r="AA64" s="679">
        <v>0</v>
      </c>
      <c r="AB64" s="679">
        <v>0</v>
      </c>
      <c r="AC64" s="679">
        <v>0</v>
      </c>
      <c r="AD64" s="679">
        <v>0</v>
      </c>
      <c r="AE64" s="679">
        <v>0</v>
      </c>
      <c r="AF64" s="679">
        <v>0</v>
      </c>
      <c r="AG64" s="679">
        <v>0</v>
      </c>
      <c r="AH64" s="679">
        <v>0</v>
      </c>
      <c r="AI64" s="679">
        <v>0</v>
      </c>
      <c r="AJ64" s="679">
        <v>0</v>
      </c>
      <c r="AK64" s="679">
        <v>0</v>
      </c>
      <c r="AL64" s="679">
        <v>0</v>
      </c>
      <c r="AM64" s="679">
        <v>0</v>
      </c>
      <c r="AN64" s="679">
        <v>0</v>
      </c>
      <c r="AO64" s="680">
        <v>0</v>
      </c>
      <c r="AP64" s="619"/>
      <c r="AQ64" s="678">
        <v>0</v>
      </c>
      <c r="AR64" s="679">
        <v>0</v>
      </c>
      <c r="AS64" s="679">
        <v>8162.6809999999996</v>
      </c>
      <c r="AT64" s="679">
        <v>0</v>
      </c>
      <c r="AU64" s="679">
        <v>0</v>
      </c>
      <c r="AV64" s="679">
        <v>0</v>
      </c>
      <c r="AW64" s="679">
        <v>0</v>
      </c>
      <c r="AX64" s="679">
        <v>0</v>
      </c>
      <c r="AY64" s="679">
        <v>0</v>
      </c>
      <c r="AZ64" s="679">
        <v>0</v>
      </c>
      <c r="BA64" s="679">
        <v>0</v>
      </c>
      <c r="BB64" s="679">
        <v>0</v>
      </c>
      <c r="BC64" s="679">
        <v>0</v>
      </c>
      <c r="BD64" s="679">
        <v>0</v>
      </c>
      <c r="BE64" s="679">
        <v>0</v>
      </c>
      <c r="BF64" s="679">
        <v>0</v>
      </c>
      <c r="BG64" s="679">
        <v>0</v>
      </c>
      <c r="BH64" s="679">
        <v>0</v>
      </c>
      <c r="BI64" s="679">
        <v>0</v>
      </c>
      <c r="BJ64" s="679">
        <v>0</v>
      </c>
      <c r="BK64" s="679">
        <v>0</v>
      </c>
      <c r="BL64" s="679">
        <v>0</v>
      </c>
      <c r="BM64" s="679">
        <v>0</v>
      </c>
      <c r="BN64" s="679">
        <v>0</v>
      </c>
      <c r="BO64" s="679">
        <v>0</v>
      </c>
      <c r="BP64" s="679">
        <v>0</v>
      </c>
      <c r="BQ64" s="679">
        <v>0</v>
      </c>
      <c r="BR64" s="679">
        <v>0</v>
      </c>
      <c r="BS64" s="679">
        <v>0</v>
      </c>
      <c r="BT64" s="680">
        <v>0</v>
      </c>
    </row>
    <row r="65" spans="2:72">
      <c r="B65" s="674" t="s">
        <v>208</v>
      </c>
      <c r="C65" s="674" t="s">
        <v>2745</v>
      </c>
      <c r="D65" s="993" t="s">
        <v>24</v>
      </c>
      <c r="E65" s="674" t="s">
        <v>1035</v>
      </c>
      <c r="F65" s="674" t="s">
        <v>2747</v>
      </c>
      <c r="G65" s="674" t="s">
        <v>2744</v>
      </c>
      <c r="H65" s="674">
        <v>2013</v>
      </c>
      <c r="I65" s="630" t="s">
        <v>568</v>
      </c>
      <c r="J65" s="630" t="s">
        <v>584</v>
      </c>
      <c r="K65" s="619"/>
      <c r="L65" s="678">
        <v>0</v>
      </c>
      <c r="M65" s="679">
        <v>0</v>
      </c>
      <c r="N65" s="679">
        <v>5.7213767630000003</v>
      </c>
      <c r="O65" s="679">
        <v>5.7213767630000003</v>
      </c>
      <c r="P65" s="679">
        <v>5.7213767630000003</v>
      </c>
      <c r="Q65" s="679">
        <v>5.7213767630000003</v>
      </c>
      <c r="R65" s="679">
        <v>5.7213767630000003</v>
      </c>
      <c r="S65" s="679">
        <v>5.7213767630000003</v>
      </c>
      <c r="T65" s="679">
        <v>5.7213767630000003</v>
      </c>
      <c r="U65" s="679">
        <v>5.7213767630000003</v>
      </c>
      <c r="V65" s="679">
        <v>5.7213767630000003</v>
      </c>
      <c r="W65" s="679">
        <v>5.7213767630000003</v>
      </c>
      <c r="X65" s="679">
        <v>5.7213767630000003</v>
      </c>
      <c r="Y65" s="679">
        <v>5.7213767630000003</v>
      </c>
      <c r="Z65" s="679">
        <v>5.7213767630000003</v>
      </c>
      <c r="AA65" s="679">
        <v>5.7213767630000003</v>
      </c>
      <c r="AB65" s="679">
        <v>0</v>
      </c>
      <c r="AC65" s="679">
        <v>0</v>
      </c>
      <c r="AD65" s="679">
        <v>0</v>
      </c>
      <c r="AE65" s="679">
        <v>0</v>
      </c>
      <c r="AF65" s="679">
        <v>0</v>
      </c>
      <c r="AG65" s="679">
        <v>0</v>
      </c>
      <c r="AH65" s="679">
        <v>0</v>
      </c>
      <c r="AI65" s="679">
        <v>0</v>
      </c>
      <c r="AJ65" s="679">
        <v>0</v>
      </c>
      <c r="AK65" s="679">
        <v>0</v>
      </c>
      <c r="AL65" s="679">
        <v>0</v>
      </c>
      <c r="AM65" s="679">
        <v>0</v>
      </c>
      <c r="AN65" s="679">
        <v>0</v>
      </c>
      <c r="AO65" s="680">
        <v>0</v>
      </c>
      <c r="AP65" s="619"/>
      <c r="AQ65" s="678">
        <v>0</v>
      </c>
      <c r="AR65" s="679">
        <v>0</v>
      </c>
      <c r="AS65" s="679">
        <v>9175.4477740950006</v>
      </c>
      <c r="AT65" s="679">
        <v>9175.4477740950006</v>
      </c>
      <c r="AU65" s="679">
        <v>9175.4477740950006</v>
      </c>
      <c r="AV65" s="679">
        <v>9175.4477740950006</v>
      </c>
      <c r="AW65" s="679">
        <v>9175.4477740950006</v>
      </c>
      <c r="AX65" s="679">
        <v>9175.4477740950006</v>
      </c>
      <c r="AY65" s="679">
        <v>9175.4477740950006</v>
      </c>
      <c r="AZ65" s="679">
        <v>9175.4477740950006</v>
      </c>
      <c r="BA65" s="679">
        <v>9175.4477740950006</v>
      </c>
      <c r="BB65" s="679">
        <v>9175.4477740950006</v>
      </c>
      <c r="BC65" s="679">
        <v>9175.4477740950006</v>
      </c>
      <c r="BD65" s="679">
        <v>9175.4477740950006</v>
      </c>
      <c r="BE65" s="679">
        <v>9175.4477740950006</v>
      </c>
      <c r="BF65" s="679">
        <v>9175.4477740950006</v>
      </c>
      <c r="BG65" s="679">
        <v>0</v>
      </c>
      <c r="BH65" s="679">
        <v>0</v>
      </c>
      <c r="BI65" s="679">
        <v>0</v>
      </c>
      <c r="BJ65" s="679">
        <v>0</v>
      </c>
      <c r="BK65" s="679">
        <v>0</v>
      </c>
      <c r="BL65" s="679">
        <v>0</v>
      </c>
      <c r="BM65" s="679">
        <v>0</v>
      </c>
      <c r="BN65" s="679">
        <v>0</v>
      </c>
      <c r="BO65" s="679">
        <v>0</v>
      </c>
      <c r="BP65" s="679">
        <v>0</v>
      </c>
      <c r="BQ65" s="679">
        <v>0</v>
      </c>
      <c r="BR65" s="679">
        <v>0</v>
      </c>
      <c r="BS65" s="679">
        <v>0</v>
      </c>
      <c r="BT65" s="680">
        <v>0</v>
      </c>
    </row>
    <row r="66" spans="2:72">
      <c r="B66" s="1047" t="s">
        <v>208</v>
      </c>
      <c r="C66" s="1047" t="s">
        <v>2745</v>
      </c>
      <c r="D66" s="1048" t="s">
        <v>22</v>
      </c>
      <c r="E66" s="1047" t="s">
        <v>1035</v>
      </c>
      <c r="F66" s="1047" t="s">
        <v>2747</v>
      </c>
      <c r="G66" s="1047" t="s">
        <v>2744</v>
      </c>
      <c r="H66" s="1047">
        <v>2012</v>
      </c>
      <c r="I66" s="1049" t="s">
        <v>568</v>
      </c>
      <c r="J66" s="1049" t="s">
        <v>577</v>
      </c>
      <c r="K66" s="1050"/>
      <c r="L66" s="1051">
        <v>0</v>
      </c>
      <c r="M66" s="1052">
        <v>161.26140199400001</v>
      </c>
      <c r="N66" s="1052">
        <v>161.26140199400001</v>
      </c>
      <c r="O66" s="1052">
        <v>138.061053429</v>
      </c>
      <c r="P66" s="1052">
        <v>135.67244090599999</v>
      </c>
      <c r="Q66" s="1052">
        <v>135.67244090599999</v>
      </c>
      <c r="R66" s="1052">
        <v>106.383149081</v>
      </c>
      <c r="S66" s="1052">
        <v>105.988119947</v>
      </c>
      <c r="T66" s="1052">
        <v>105.988119947</v>
      </c>
      <c r="U66" s="1052">
        <v>105.92392278</v>
      </c>
      <c r="V66" s="1052">
        <v>103.53896809</v>
      </c>
      <c r="W66" s="1052">
        <v>98.082832963000001</v>
      </c>
      <c r="X66" s="1052">
        <v>97.987751484</v>
      </c>
      <c r="Y66" s="1052">
        <v>66.039469715999999</v>
      </c>
      <c r="Z66" s="1052">
        <v>28.947933118000002</v>
      </c>
      <c r="AA66" s="1052">
        <v>28.947933118000002</v>
      </c>
      <c r="AB66" s="1052">
        <v>24.468109048999999</v>
      </c>
      <c r="AC66" s="1052">
        <v>6.3160445010000004</v>
      </c>
      <c r="AD66" s="1052">
        <v>3.7120122499999999</v>
      </c>
      <c r="AE66" s="1052">
        <v>3.7120122499999999</v>
      </c>
      <c r="AF66" s="1052">
        <v>3.7120122499999999</v>
      </c>
      <c r="AG66" s="1052">
        <v>0</v>
      </c>
      <c r="AH66" s="1052">
        <v>0</v>
      </c>
      <c r="AI66" s="1052">
        <v>0</v>
      </c>
      <c r="AJ66" s="1052">
        <v>0</v>
      </c>
      <c r="AK66" s="1052">
        <v>0</v>
      </c>
      <c r="AL66" s="1052">
        <v>0</v>
      </c>
      <c r="AM66" s="1052">
        <v>0</v>
      </c>
      <c r="AN66" s="1052">
        <v>0</v>
      </c>
      <c r="AO66" s="1053">
        <v>0</v>
      </c>
      <c r="AP66" s="1050"/>
      <c r="AQ66" s="1051">
        <v>0</v>
      </c>
      <c r="AR66" s="1052">
        <v>695902.50956143101</v>
      </c>
      <c r="AS66" s="1052">
        <v>695902.50956143101</v>
      </c>
      <c r="AT66" s="1052">
        <v>619527.29742567695</v>
      </c>
      <c r="AU66" s="1052">
        <v>610897.63560050004</v>
      </c>
      <c r="AV66" s="1052">
        <v>610897.63560050004</v>
      </c>
      <c r="AW66" s="1052">
        <v>514935.65992833395</v>
      </c>
      <c r="AX66" s="1052">
        <v>510898.65111757099</v>
      </c>
      <c r="AY66" s="1052">
        <v>510898.65111757099</v>
      </c>
      <c r="AZ66" s="1052">
        <v>510500.29783756501</v>
      </c>
      <c r="BA66" s="1052">
        <v>486225.197687315</v>
      </c>
      <c r="BB66" s="1052">
        <v>430686.557087728</v>
      </c>
      <c r="BC66" s="1052">
        <v>430096.561908748</v>
      </c>
      <c r="BD66" s="1052">
        <v>265078.26569673303</v>
      </c>
      <c r="BE66" s="1052">
        <v>139631.016549691</v>
      </c>
      <c r="BF66" s="1052">
        <v>139631.016549691</v>
      </c>
      <c r="BG66" s="1052">
        <v>112364.69873644901</v>
      </c>
      <c r="BH66" s="1052">
        <v>21064.090039088002</v>
      </c>
      <c r="BI66" s="1052">
        <v>12443.08261514</v>
      </c>
      <c r="BJ66" s="1052">
        <v>12443.08261514</v>
      </c>
      <c r="BK66" s="1052">
        <v>12443.08261514</v>
      </c>
      <c r="BL66" s="1052">
        <v>0</v>
      </c>
      <c r="BM66" s="1052">
        <v>0</v>
      </c>
      <c r="BN66" s="1052">
        <v>0</v>
      </c>
      <c r="BO66" s="1052">
        <v>0</v>
      </c>
      <c r="BP66" s="1052">
        <v>0</v>
      </c>
      <c r="BQ66" s="1052">
        <v>0</v>
      </c>
      <c r="BR66" s="1052">
        <v>0</v>
      </c>
      <c r="BS66" s="1052">
        <v>0</v>
      </c>
      <c r="BT66" s="1053">
        <v>0</v>
      </c>
    </row>
    <row r="67" spans="2:72">
      <c r="B67" s="674" t="s">
        <v>208</v>
      </c>
      <c r="C67" s="674" t="s">
        <v>2745</v>
      </c>
      <c r="D67" s="993" t="s">
        <v>22</v>
      </c>
      <c r="E67" s="674" t="s">
        <v>1035</v>
      </c>
      <c r="F67" s="674" t="s">
        <v>2747</v>
      </c>
      <c r="G67" s="674" t="s">
        <v>2744</v>
      </c>
      <c r="H67" s="674">
        <v>2013</v>
      </c>
      <c r="I67" s="630" t="s">
        <v>568</v>
      </c>
      <c r="J67" s="630" t="s">
        <v>584</v>
      </c>
      <c r="K67" s="619"/>
      <c r="L67" s="678">
        <v>0</v>
      </c>
      <c r="M67" s="679">
        <v>0</v>
      </c>
      <c r="N67" s="679">
        <v>1823.3070957580001</v>
      </c>
      <c r="O67" s="679">
        <v>1754.661221757</v>
      </c>
      <c r="P67" s="679">
        <v>1725.9113764829999</v>
      </c>
      <c r="Q67" s="679">
        <v>1565.544292286</v>
      </c>
      <c r="R67" s="679">
        <v>1427.672077623</v>
      </c>
      <c r="S67" s="679">
        <v>1403.1866799510001</v>
      </c>
      <c r="T67" s="679">
        <v>1403.1866799510001</v>
      </c>
      <c r="U67" s="679">
        <v>1403.1659256810001</v>
      </c>
      <c r="V67" s="679">
        <v>1353.714057035</v>
      </c>
      <c r="W67" s="679">
        <v>1227.393442347</v>
      </c>
      <c r="X67" s="679">
        <v>1069.107951229</v>
      </c>
      <c r="Y67" s="679">
        <v>1068.935867959</v>
      </c>
      <c r="Z67" s="679">
        <v>629.095970588</v>
      </c>
      <c r="AA67" s="679">
        <v>332.11073735799999</v>
      </c>
      <c r="AB67" s="679">
        <v>332.11073735799999</v>
      </c>
      <c r="AC67" s="679">
        <v>308.75309355799999</v>
      </c>
      <c r="AD67" s="679">
        <v>153.79060574499999</v>
      </c>
      <c r="AE67" s="679">
        <v>139.60794981999999</v>
      </c>
      <c r="AF67" s="679">
        <v>139.60794981999999</v>
      </c>
      <c r="AG67" s="679">
        <v>139.60794981999999</v>
      </c>
      <c r="AH67" s="679">
        <v>0</v>
      </c>
      <c r="AI67" s="679">
        <v>0</v>
      </c>
      <c r="AJ67" s="679">
        <v>0</v>
      </c>
      <c r="AK67" s="679">
        <v>0</v>
      </c>
      <c r="AL67" s="679">
        <v>0</v>
      </c>
      <c r="AM67" s="679">
        <v>0</v>
      </c>
      <c r="AN67" s="679">
        <v>0</v>
      </c>
      <c r="AO67" s="680">
        <v>0</v>
      </c>
      <c r="AP67" s="619"/>
      <c r="AQ67" s="678">
        <v>0</v>
      </c>
      <c r="AR67" s="679">
        <v>0</v>
      </c>
      <c r="AS67" s="679">
        <v>8544439.9465894997</v>
      </c>
      <c r="AT67" s="679">
        <v>8327788.0189838903</v>
      </c>
      <c r="AU67" s="679">
        <v>8238130.2631594101</v>
      </c>
      <c r="AV67" s="679">
        <v>7651649.2500729105</v>
      </c>
      <c r="AW67" s="679">
        <v>7208068.2477147104</v>
      </c>
      <c r="AX67" s="679">
        <v>7087160.5146556301</v>
      </c>
      <c r="AY67" s="679">
        <v>7087160.5146556301</v>
      </c>
      <c r="AZ67" s="679">
        <v>7076260.5444547404</v>
      </c>
      <c r="BA67" s="679">
        <v>6902552.1287732404</v>
      </c>
      <c r="BB67" s="679">
        <v>6205107.1431855299</v>
      </c>
      <c r="BC67" s="679">
        <v>5163362.4227377903</v>
      </c>
      <c r="BD67" s="679">
        <v>5072985.7223895499</v>
      </c>
      <c r="BE67" s="679">
        <v>2508852.3318875502</v>
      </c>
      <c r="BF67" s="679">
        <v>1545597.2192254399</v>
      </c>
      <c r="BG67" s="679">
        <v>1545597.2192254399</v>
      </c>
      <c r="BH67" s="679">
        <v>1335377.5303623099</v>
      </c>
      <c r="BI67" s="679">
        <v>354703.66532573901</v>
      </c>
      <c r="BJ67" s="679">
        <v>326546.02517546102</v>
      </c>
      <c r="BK67" s="679">
        <v>326546.02517546102</v>
      </c>
      <c r="BL67" s="679">
        <v>326546.02517546102</v>
      </c>
      <c r="BM67" s="679">
        <v>0</v>
      </c>
      <c r="BN67" s="679">
        <v>0</v>
      </c>
      <c r="BO67" s="679">
        <v>0</v>
      </c>
      <c r="BP67" s="679">
        <v>0</v>
      </c>
      <c r="BQ67" s="679">
        <v>0</v>
      </c>
      <c r="BR67" s="679">
        <v>0</v>
      </c>
      <c r="BS67" s="679">
        <v>0</v>
      </c>
      <c r="BT67" s="680">
        <v>0</v>
      </c>
    </row>
    <row r="68" spans="2:72">
      <c r="B68" s="674" t="s">
        <v>208</v>
      </c>
      <c r="C68" s="674" t="s">
        <v>2745</v>
      </c>
      <c r="D68" s="993" t="s">
        <v>2757</v>
      </c>
      <c r="E68" s="674" t="s">
        <v>1035</v>
      </c>
      <c r="F68" s="674" t="s">
        <v>2747</v>
      </c>
      <c r="G68" s="674" t="s">
        <v>2744</v>
      </c>
      <c r="H68" s="674">
        <v>2012</v>
      </c>
      <c r="I68" s="630" t="s">
        <v>568</v>
      </c>
      <c r="J68" s="630" t="s">
        <v>577</v>
      </c>
      <c r="K68" s="619"/>
      <c r="L68" s="678">
        <v>0</v>
      </c>
      <c r="M68" s="679">
        <v>6.2334268679999996</v>
      </c>
      <c r="N68" s="679">
        <v>6.2334268679999996</v>
      </c>
      <c r="O68" s="679">
        <v>6.2334268679999996</v>
      </c>
      <c r="P68" s="679">
        <v>5.1808656629999996</v>
      </c>
      <c r="Q68" s="679">
        <v>5.1808656629999996</v>
      </c>
      <c r="R68" s="679">
        <v>0.75810478699999995</v>
      </c>
      <c r="S68" s="679">
        <v>0.75810478699999995</v>
      </c>
      <c r="T68" s="679">
        <v>0.75810478699999995</v>
      </c>
      <c r="U68" s="679">
        <v>0.75810478699999995</v>
      </c>
      <c r="V68" s="679">
        <v>0.75810478699999995</v>
      </c>
      <c r="W68" s="679">
        <v>0.59720371100000003</v>
      </c>
      <c r="X68" s="679">
        <v>0.59720371100000003</v>
      </c>
      <c r="Y68" s="679">
        <v>0</v>
      </c>
      <c r="Z68" s="679">
        <v>0</v>
      </c>
      <c r="AA68" s="679">
        <v>0</v>
      </c>
      <c r="AB68" s="679">
        <v>0</v>
      </c>
      <c r="AC68" s="679">
        <v>0</v>
      </c>
      <c r="AD68" s="679">
        <v>0</v>
      </c>
      <c r="AE68" s="679">
        <v>0</v>
      </c>
      <c r="AF68" s="679">
        <v>0</v>
      </c>
      <c r="AG68" s="679">
        <v>0</v>
      </c>
      <c r="AH68" s="679">
        <v>0</v>
      </c>
      <c r="AI68" s="679">
        <v>0</v>
      </c>
      <c r="AJ68" s="679">
        <v>0</v>
      </c>
      <c r="AK68" s="679">
        <v>0</v>
      </c>
      <c r="AL68" s="679">
        <v>0</v>
      </c>
      <c r="AM68" s="679">
        <v>0</v>
      </c>
      <c r="AN68" s="679">
        <v>0</v>
      </c>
      <c r="AO68" s="680">
        <v>0</v>
      </c>
      <c r="AP68" s="619"/>
      <c r="AQ68" s="678">
        <v>0</v>
      </c>
      <c r="AR68" s="679">
        <v>23807.008547515001</v>
      </c>
      <c r="AS68" s="679">
        <v>23807.008547515001</v>
      </c>
      <c r="AT68" s="679">
        <v>23807.008547515001</v>
      </c>
      <c r="AU68" s="679">
        <v>19986.795814567002</v>
      </c>
      <c r="AV68" s="679">
        <v>19986.795814567002</v>
      </c>
      <c r="AW68" s="679">
        <v>3662.8759933050001</v>
      </c>
      <c r="AX68" s="679">
        <v>3662.8759933050001</v>
      </c>
      <c r="AY68" s="679">
        <v>3662.8759933050001</v>
      </c>
      <c r="AZ68" s="679">
        <v>3662.8759933050001</v>
      </c>
      <c r="BA68" s="679">
        <v>3662.8759933050001</v>
      </c>
      <c r="BB68" s="679">
        <v>2088.494005131</v>
      </c>
      <c r="BC68" s="679">
        <v>2088.494005131</v>
      </c>
      <c r="BD68" s="679">
        <v>0</v>
      </c>
      <c r="BE68" s="679">
        <v>0</v>
      </c>
      <c r="BF68" s="679">
        <v>0</v>
      </c>
      <c r="BG68" s="679">
        <v>0</v>
      </c>
      <c r="BH68" s="679">
        <v>0</v>
      </c>
      <c r="BI68" s="679">
        <v>0</v>
      </c>
      <c r="BJ68" s="679">
        <v>0</v>
      </c>
      <c r="BK68" s="679">
        <v>0</v>
      </c>
      <c r="BL68" s="679">
        <v>0</v>
      </c>
      <c r="BM68" s="679">
        <v>0</v>
      </c>
      <c r="BN68" s="679">
        <v>0</v>
      </c>
      <c r="BO68" s="679">
        <v>0</v>
      </c>
      <c r="BP68" s="679">
        <v>0</v>
      </c>
      <c r="BQ68" s="679">
        <v>0</v>
      </c>
      <c r="BR68" s="679">
        <v>0</v>
      </c>
      <c r="BS68" s="679">
        <v>0</v>
      </c>
      <c r="BT68" s="680">
        <v>0</v>
      </c>
    </row>
    <row r="69" spans="2:72">
      <c r="B69" s="674" t="s">
        <v>208</v>
      </c>
      <c r="C69" s="674" t="s">
        <v>2745</v>
      </c>
      <c r="D69" s="993" t="s">
        <v>2757</v>
      </c>
      <c r="E69" s="674" t="s">
        <v>1035</v>
      </c>
      <c r="F69" s="674" t="s">
        <v>2747</v>
      </c>
      <c r="G69" s="674" t="s">
        <v>2744</v>
      </c>
      <c r="H69" s="674">
        <v>2013</v>
      </c>
      <c r="I69" s="630" t="s">
        <v>568</v>
      </c>
      <c r="J69" s="630" t="s">
        <v>584</v>
      </c>
      <c r="K69" s="619"/>
      <c r="L69" s="678">
        <v>0</v>
      </c>
      <c r="M69" s="679">
        <v>0</v>
      </c>
      <c r="N69" s="679">
        <v>167.35331883399999</v>
      </c>
      <c r="O69" s="679">
        <v>167.35331883399999</v>
      </c>
      <c r="P69" s="679">
        <v>162.497100668</v>
      </c>
      <c r="Q69" s="679">
        <v>146.617033322</v>
      </c>
      <c r="R69" s="679">
        <v>78.312600118999995</v>
      </c>
      <c r="S69" s="679">
        <v>78.312600118999995</v>
      </c>
      <c r="T69" s="679">
        <v>78.312600118999995</v>
      </c>
      <c r="U69" s="679">
        <v>78.312600118999995</v>
      </c>
      <c r="V69" s="679">
        <v>78.312600118999995</v>
      </c>
      <c r="W69" s="679">
        <v>78.312600118999995</v>
      </c>
      <c r="X69" s="679">
        <v>76.299078546999993</v>
      </c>
      <c r="Y69" s="679">
        <v>25.735685916000001</v>
      </c>
      <c r="Z69" s="679">
        <v>0</v>
      </c>
      <c r="AA69" s="679">
        <v>0</v>
      </c>
      <c r="AB69" s="679">
        <v>0</v>
      </c>
      <c r="AC69" s="679">
        <v>0</v>
      </c>
      <c r="AD69" s="679">
        <v>0</v>
      </c>
      <c r="AE69" s="679">
        <v>0</v>
      </c>
      <c r="AF69" s="679">
        <v>0</v>
      </c>
      <c r="AG69" s="679">
        <v>0</v>
      </c>
      <c r="AH69" s="679">
        <v>0</v>
      </c>
      <c r="AI69" s="679">
        <v>0</v>
      </c>
      <c r="AJ69" s="679">
        <v>0</v>
      </c>
      <c r="AK69" s="679">
        <v>0</v>
      </c>
      <c r="AL69" s="679">
        <v>0</v>
      </c>
      <c r="AM69" s="679">
        <v>0</v>
      </c>
      <c r="AN69" s="679">
        <v>0</v>
      </c>
      <c r="AO69" s="680">
        <v>0</v>
      </c>
      <c r="AP69" s="619"/>
      <c r="AQ69" s="681">
        <v>0</v>
      </c>
      <c r="AR69" s="682">
        <v>0</v>
      </c>
      <c r="AS69" s="682">
        <v>628090.09998858895</v>
      </c>
      <c r="AT69" s="682">
        <v>628090.09998858895</v>
      </c>
      <c r="AU69" s="682">
        <v>609273.87904485897</v>
      </c>
      <c r="AV69" s="682">
        <v>552216.14943970297</v>
      </c>
      <c r="AW69" s="682">
        <v>316349.254957286</v>
      </c>
      <c r="AX69" s="682">
        <v>316349.254957286</v>
      </c>
      <c r="AY69" s="682">
        <v>316349.254957286</v>
      </c>
      <c r="AZ69" s="682">
        <v>316349.254957286</v>
      </c>
      <c r="BA69" s="682">
        <v>316349.254957286</v>
      </c>
      <c r="BB69" s="682">
        <v>316349.254957286</v>
      </c>
      <c r="BC69" s="682">
        <v>298082.83916552598</v>
      </c>
      <c r="BD69" s="682">
        <v>89091.731913177995</v>
      </c>
      <c r="BE69" s="682">
        <v>0</v>
      </c>
      <c r="BF69" s="682">
        <v>0</v>
      </c>
      <c r="BG69" s="682">
        <v>0</v>
      </c>
      <c r="BH69" s="682">
        <v>0</v>
      </c>
      <c r="BI69" s="682">
        <v>0</v>
      </c>
      <c r="BJ69" s="682">
        <v>0</v>
      </c>
      <c r="BK69" s="682">
        <v>0</v>
      </c>
      <c r="BL69" s="682">
        <v>0</v>
      </c>
      <c r="BM69" s="682">
        <v>0</v>
      </c>
      <c r="BN69" s="682">
        <v>0</v>
      </c>
      <c r="BO69" s="682">
        <v>0</v>
      </c>
      <c r="BP69" s="682">
        <v>0</v>
      </c>
      <c r="BQ69" s="682">
        <v>0</v>
      </c>
      <c r="BR69" s="682">
        <v>0</v>
      </c>
      <c r="BS69" s="682">
        <v>0</v>
      </c>
      <c r="BT69" s="683">
        <v>0</v>
      </c>
    </row>
    <row r="70" spans="2:72">
      <c r="B70" s="674" t="s">
        <v>208</v>
      </c>
      <c r="C70" s="674" t="s">
        <v>2743</v>
      </c>
      <c r="D70" s="993" t="s">
        <v>2758</v>
      </c>
      <c r="E70" s="674" t="s">
        <v>1035</v>
      </c>
      <c r="F70" s="674" t="s">
        <v>29</v>
      </c>
      <c r="G70" s="674" t="s">
        <v>2744</v>
      </c>
      <c r="H70" s="674">
        <v>2013</v>
      </c>
      <c r="I70" s="630" t="s">
        <v>568</v>
      </c>
      <c r="J70" s="630" t="s">
        <v>584</v>
      </c>
      <c r="K70" s="619"/>
      <c r="L70" s="678">
        <v>0</v>
      </c>
      <c r="M70" s="679">
        <v>0</v>
      </c>
      <c r="N70" s="679">
        <v>14.107065099</v>
      </c>
      <c r="O70" s="679">
        <v>14.107065099</v>
      </c>
      <c r="P70" s="679">
        <v>13.597875290999999</v>
      </c>
      <c r="Q70" s="679">
        <v>11.656753409</v>
      </c>
      <c r="R70" s="679">
        <v>11.656753409</v>
      </c>
      <c r="S70" s="679">
        <v>11.656753409</v>
      </c>
      <c r="T70" s="679">
        <v>11.656753409</v>
      </c>
      <c r="U70" s="679">
        <v>11.640442396999999</v>
      </c>
      <c r="V70" s="679">
        <v>8.7063767589999994</v>
      </c>
      <c r="W70" s="679">
        <v>8.7063767589999994</v>
      </c>
      <c r="X70" s="679">
        <v>6.9935355240000003</v>
      </c>
      <c r="Y70" s="679">
        <v>6.993339808</v>
      </c>
      <c r="Z70" s="679">
        <v>6.993339808</v>
      </c>
      <c r="AA70" s="679">
        <v>6.9829140880000002</v>
      </c>
      <c r="AB70" s="679">
        <v>6.9829140880000002</v>
      </c>
      <c r="AC70" s="679">
        <v>6.9743734289999999</v>
      </c>
      <c r="AD70" s="679">
        <v>6.7588563109999997</v>
      </c>
      <c r="AE70" s="679">
        <v>3.967298692</v>
      </c>
      <c r="AF70" s="679">
        <v>3.967298692</v>
      </c>
      <c r="AG70" s="679">
        <v>3.967298692</v>
      </c>
      <c r="AH70" s="679">
        <v>0</v>
      </c>
      <c r="AI70" s="679">
        <v>0</v>
      </c>
      <c r="AJ70" s="679">
        <v>0</v>
      </c>
      <c r="AK70" s="679">
        <v>0</v>
      </c>
      <c r="AL70" s="679">
        <v>0</v>
      </c>
      <c r="AM70" s="679">
        <v>0</v>
      </c>
      <c r="AN70" s="679">
        <v>0</v>
      </c>
      <c r="AO70" s="680">
        <v>0</v>
      </c>
      <c r="AP70" s="619"/>
      <c r="AQ70" s="675">
        <v>0</v>
      </c>
      <c r="AR70" s="676">
        <v>0</v>
      </c>
      <c r="AS70" s="676">
        <v>210480.47810314799</v>
      </c>
      <c r="AT70" s="676">
        <v>210480.47810314799</v>
      </c>
      <c r="AU70" s="676">
        <v>202369.42815675901</v>
      </c>
      <c r="AV70" s="676">
        <v>171448.66680721601</v>
      </c>
      <c r="AW70" s="676">
        <v>171448.66680721601</v>
      </c>
      <c r="AX70" s="676">
        <v>171448.66680721601</v>
      </c>
      <c r="AY70" s="676">
        <v>171448.66680721601</v>
      </c>
      <c r="AZ70" s="676">
        <v>171305.78233794501</v>
      </c>
      <c r="BA70" s="676">
        <v>124568.097182103</v>
      </c>
      <c r="BB70" s="676">
        <v>124568.097182103</v>
      </c>
      <c r="BC70" s="676">
        <v>113263.059699235</v>
      </c>
      <c r="BD70" s="676">
        <v>111650.143911625</v>
      </c>
      <c r="BE70" s="676">
        <v>111650.143911625</v>
      </c>
      <c r="BF70" s="676">
        <v>111191.167090446</v>
      </c>
      <c r="BG70" s="676">
        <v>111191.167090446</v>
      </c>
      <c r="BH70" s="676">
        <v>111097.061119301</v>
      </c>
      <c r="BI70" s="676">
        <v>107664.018902029</v>
      </c>
      <c r="BJ70" s="676">
        <v>63196.390284647998</v>
      </c>
      <c r="BK70" s="676">
        <v>63196.390284647998</v>
      </c>
      <c r="BL70" s="676">
        <v>63196.390284647998</v>
      </c>
      <c r="BM70" s="676">
        <v>0</v>
      </c>
      <c r="BN70" s="676">
        <v>0</v>
      </c>
      <c r="BO70" s="676">
        <v>0</v>
      </c>
      <c r="BP70" s="676">
        <v>0</v>
      </c>
      <c r="BQ70" s="676">
        <v>0</v>
      </c>
      <c r="BR70" s="676">
        <v>0</v>
      </c>
      <c r="BS70" s="676">
        <v>0</v>
      </c>
      <c r="BT70" s="677">
        <v>0</v>
      </c>
    </row>
    <row r="71" spans="2:72">
      <c r="B71" s="674" t="s">
        <v>208</v>
      </c>
      <c r="C71" s="674" t="s">
        <v>2743</v>
      </c>
      <c r="D71" s="993" t="s">
        <v>2</v>
      </c>
      <c r="E71" s="674" t="s">
        <v>1035</v>
      </c>
      <c r="F71" s="674" t="s">
        <v>29</v>
      </c>
      <c r="G71" s="674" t="s">
        <v>2744</v>
      </c>
      <c r="H71" s="674">
        <v>2013</v>
      </c>
      <c r="I71" s="630" t="s">
        <v>568</v>
      </c>
      <c r="J71" s="630" t="s">
        <v>584</v>
      </c>
      <c r="K71" s="619"/>
      <c r="L71" s="678">
        <v>0</v>
      </c>
      <c r="M71" s="679">
        <v>0</v>
      </c>
      <c r="N71" s="679">
        <v>22.3769627</v>
      </c>
      <c r="O71" s="679">
        <v>22.3769627</v>
      </c>
      <c r="P71" s="679">
        <v>22.3769627</v>
      </c>
      <c r="Q71" s="679">
        <v>22.3769627</v>
      </c>
      <c r="R71" s="679">
        <v>0</v>
      </c>
      <c r="S71" s="679">
        <v>0</v>
      </c>
      <c r="T71" s="679">
        <v>0</v>
      </c>
      <c r="U71" s="679">
        <v>0</v>
      </c>
      <c r="V71" s="679">
        <v>0</v>
      </c>
      <c r="W71" s="679">
        <v>0</v>
      </c>
      <c r="X71" s="679">
        <v>0</v>
      </c>
      <c r="Y71" s="679">
        <v>0</v>
      </c>
      <c r="Z71" s="679">
        <v>0</v>
      </c>
      <c r="AA71" s="679">
        <v>0</v>
      </c>
      <c r="AB71" s="679">
        <v>0</v>
      </c>
      <c r="AC71" s="679">
        <v>0</v>
      </c>
      <c r="AD71" s="679">
        <v>0</v>
      </c>
      <c r="AE71" s="679">
        <v>0</v>
      </c>
      <c r="AF71" s="679">
        <v>0</v>
      </c>
      <c r="AG71" s="679">
        <v>0</v>
      </c>
      <c r="AH71" s="679">
        <v>0</v>
      </c>
      <c r="AI71" s="679">
        <v>0</v>
      </c>
      <c r="AJ71" s="679">
        <v>0</v>
      </c>
      <c r="AK71" s="679">
        <v>0</v>
      </c>
      <c r="AL71" s="679">
        <v>0</v>
      </c>
      <c r="AM71" s="679">
        <v>0</v>
      </c>
      <c r="AN71" s="679">
        <v>0</v>
      </c>
      <c r="AO71" s="680">
        <v>0</v>
      </c>
      <c r="AP71" s="619"/>
      <c r="AQ71" s="678">
        <v>0</v>
      </c>
      <c r="AR71" s="679">
        <v>0</v>
      </c>
      <c r="AS71" s="679">
        <v>39899.506820000002</v>
      </c>
      <c r="AT71" s="679">
        <v>39899.506820000002</v>
      </c>
      <c r="AU71" s="679">
        <v>39899.506820000002</v>
      </c>
      <c r="AV71" s="679">
        <v>39899.506820000002</v>
      </c>
      <c r="AW71" s="679">
        <v>0</v>
      </c>
      <c r="AX71" s="679">
        <v>0</v>
      </c>
      <c r="AY71" s="679">
        <v>0</v>
      </c>
      <c r="AZ71" s="679">
        <v>0</v>
      </c>
      <c r="BA71" s="679">
        <v>0</v>
      </c>
      <c r="BB71" s="679">
        <v>0</v>
      </c>
      <c r="BC71" s="679">
        <v>0</v>
      </c>
      <c r="BD71" s="679">
        <v>0</v>
      </c>
      <c r="BE71" s="679">
        <v>0</v>
      </c>
      <c r="BF71" s="679">
        <v>0</v>
      </c>
      <c r="BG71" s="679">
        <v>0</v>
      </c>
      <c r="BH71" s="679">
        <v>0</v>
      </c>
      <c r="BI71" s="679">
        <v>0</v>
      </c>
      <c r="BJ71" s="679">
        <v>0</v>
      </c>
      <c r="BK71" s="679">
        <v>0</v>
      </c>
      <c r="BL71" s="679">
        <v>0</v>
      </c>
      <c r="BM71" s="679">
        <v>0</v>
      </c>
      <c r="BN71" s="679">
        <v>0</v>
      </c>
      <c r="BO71" s="679">
        <v>0</v>
      </c>
      <c r="BP71" s="679">
        <v>0</v>
      </c>
      <c r="BQ71" s="679">
        <v>0</v>
      </c>
      <c r="BR71" s="679">
        <v>0</v>
      </c>
      <c r="BS71" s="679">
        <v>0</v>
      </c>
      <c r="BT71" s="680">
        <v>0</v>
      </c>
    </row>
    <row r="72" spans="2:72">
      <c r="B72" s="674" t="s">
        <v>208</v>
      </c>
      <c r="C72" s="674" t="s">
        <v>2743</v>
      </c>
      <c r="D72" s="993" t="s">
        <v>1</v>
      </c>
      <c r="E72" s="674" t="s">
        <v>1035</v>
      </c>
      <c r="F72" s="674" t="s">
        <v>29</v>
      </c>
      <c r="G72" s="674" t="s">
        <v>2744</v>
      </c>
      <c r="H72" s="674">
        <v>2013</v>
      </c>
      <c r="I72" s="630" t="s">
        <v>568</v>
      </c>
      <c r="J72" s="630" t="s">
        <v>584</v>
      </c>
      <c r="K72" s="619"/>
      <c r="L72" s="678">
        <v>0</v>
      </c>
      <c r="M72" s="679">
        <v>0</v>
      </c>
      <c r="N72" s="679">
        <v>174.48975833099999</v>
      </c>
      <c r="O72" s="679">
        <v>174.48975833099999</v>
      </c>
      <c r="P72" s="679">
        <v>174.48975833099999</v>
      </c>
      <c r="Q72" s="679">
        <v>143.15933347499998</v>
      </c>
      <c r="R72" s="679">
        <v>50.673025719999998</v>
      </c>
      <c r="S72" s="679">
        <v>0</v>
      </c>
      <c r="T72" s="679">
        <v>0</v>
      </c>
      <c r="U72" s="679">
        <v>0</v>
      </c>
      <c r="V72" s="679">
        <v>0</v>
      </c>
      <c r="W72" s="679">
        <v>0</v>
      </c>
      <c r="X72" s="679">
        <v>0</v>
      </c>
      <c r="Y72" s="679">
        <v>0</v>
      </c>
      <c r="Z72" s="679">
        <v>0</v>
      </c>
      <c r="AA72" s="679">
        <v>0</v>
      </c>
      <c r="AB72" s="679">
        <v>0</v>
      </c>
      <c r="AC72" s="679">
        <v>0</v>
      </c>
      <c r="AD72" s="679">
        <v>0</v>
      </c>
      <c r="AE72" s="679">
        <v>0</v>
      </c>
      <c r="AF72" s="679">
        <v>0</v>
      </c>
      <c r="AG72" s="679">
        <v>0</v>
      </c>
      <c r="AH72" s="679">
        <v>0</v>
      </c>
      <c r="AI72" s="679">
        <v>0</v>
      </c>
      <c r="AJ72" s="679">
        <v>0</v>
      </c>
      <c r="AK72" s="679">
        <v>0</v>
      </c>
      <c r="AL72" s="679">
        <v>0</v>
      </c>
      <c r="AM72" s="679">
        <v>0</v>
      </c>
      <c r="AN72" s="679">
        <v>0</v>
      </c>
      <c r="AO72" s="680">
        <v>0</v>
      </c>
      <c r="AP72" s="619"/>
      <c r="AQ72" s="678">
        <v>0</v>
      </c>
      <c r="AR72" s="679">
        <v>0</v>
      </c>
      <c r="AS72" s="679">
        <v>711079.25236130494</v>
      </c>
      <c r="AT72" s="679">
        <v>711079.25236130494</v>
      </c>
      <c r="AU72" s="679">
        <v>711079.25236130494</v>
      </c>
      <c r="AV72" s="679">
        <v>680418.44137963792</v>
      </c>
      <c r="AW72" s="679">
        <v>344787.639054492</v>
      </c>
      <c r="AX72" s="679">
        <v>0</v>
      </c>
      <c r="AY72" s="679">
        <v>0</v>
      </c>
      <c r="AZ72" s="679">
        <v>0</v>
      </c>
      <c r="BA72" s="679">
        <v>0</v>
      </c>
      <c r="BB72" s="679">
        <v>0</v>
      </c>
      <c r="BC72" s="679">
        <v>0</v>
      </c>
      <c r="BD72" s="679">
        <v>0</v>
      </c>
      <c r="BE72" s="679">
        <v>0</v>
      </c>
      <c r="BF72" s="679">
        <v>0</v>
      </c>
      <c r="BG72" s="679">
        <v>0</v>
      </c>
      <c r="BH72" s="679">
        <v>0</v>
      </c>
      <c r="BI72" s="679">
        <v>0</v>
      </c>
      <c r="BJ72" s="679">
        <v>0</v>
      </c>
      <c r="BK72" s="679">
        <v>0</v>
      </c>
      <c r="BL72" s="679">
        <v>0</v>
      </c>
      <c r="BM72" s="679">
        <v>0</v>
      </c>
      <c r="BN72" s="679">
        <v>0</v>
      </c>
      <c r="BO72" s="679">
        <v>0</v>
      </c>
      <c r="BP72" s="679">
        <v>0</v>
      </c>
      <c r="BQ72" s="679">
        <v>0</v>
      </c>
      <c r="BR72" s="679">
        <v>0</v>
      </c>
      <c r="BS72" s="679">
        <v>0</v>
      </c>
      <c r="BT72" s="680">
        <v>0</v>
      </c>
    </row>
    <row r="73" spans="2:72">
      <c r="B73" s="674" t="s">
        <v>208</v>
      </c>
      <c r="C73" s="674" t="s">
        <v>2743</v>
      </c>
      <c r="D73" s="993" t="s">
        <v>2759</v>
      </c>
      <c r="E73" s="674" t="s">
        <v>1035</v>
      </c>
      <c r="F73" s="674" t="s">
        <v>29</v>
      </c>
      <c r="G73" s="674" t="s">
        <v>2744</v>
      </c>
      <c r="H73" s="674">
        <v>2013</v>
      </c>
      <c r="I73" s="630" t="s">
        <v>568</v>
      </c>
      <c r="J73" s="630" t="s">
        <v>584</v>
      </c>
      <c r="K73" s="619"/>
      <c r="L73" s="678">
        <v>0</v>
      </c>
      <c r="M73" s="679">
        <v>0</v>
      </c>
      <c r="N73" s="679">
        <v>32.323748854000002</v>
      </c>
      <c r="O73" s="679">
        <v>32.323748854000002</v>
      </c>
      <c r="P73" s="679">
        <v>30.549190234000001</v>
      </c>
      <c r="Q73" s="679">
        <v>24.493072100999999</v>
      </c>
      <c r="R73" s="679">
        <v>24.493072100999999</v>
      </c>
      <c r="S73" s="679">
        <v>24.493072100999999</v>
      </c>
      <c r="T73" s="679">
        <v>24.493072100999999</v>
      </c>
      <c r="U73" s="679">
        <v>24.44673937</v>
      </c>
      <c r="V73" s="679">
        <v>21.011733126999999</v>
      </c>
      <c r="W73" s="679">
        <v>21.011733126999999</v>
      </c>
      <c r="X73" s="679">
        <v>15.246719779999999</v>
      </c>
      <c r="Y73" s="679">
        <v>9.8482768329999999</v>
      </c>
      <c r="Z73" s="679">
        <v>9.8482768329999999</v>
      </c>
      <c r="AA73" s="679">
        <v>9.6542727549999992</v>
      </c>
      <c r="AB73" s="679">
        <v>9.6542727549999992</v>
      </c>
      <c r="AC73" s="679">
        <v>9.5547433799999997</v>
      </c>
      <c r="AD73" s="679">
        <v>8.2473489509999993</v>
      </c>
      <c r="AE73" s="679">
        <v>4.8410075790000002</v>
      </c>
      <c r="AF73" s="679">
        <v>4.8410075790000002</v>
      </c>
      <c r="AG73" s="679">
        <v>4.8410075790000002</v>
      </c>
      <c r="AH73" s="679">
        <v>0</v>
      </c>
      <c r="AI73" s="679">
        <v>0</v>
      </c>
      <c r="AJ73" s="679">
        <v>0</v>
      </c>
      <c r="AK73" s="679">
        <v>0</v>
      </c>
      <c r="AL73" s="679">
        <v>0</v>
      </c>
      <c r="AM73" s="679">
        <v>0</v>
      </c>
      <c r="AN73" s="679">
        <v>0</v>
      </c>
      <c r="AO73" s="680">
        <v>0</v>
      </c>
      <c r="AP73" s="619"/>
      <c r="AQ73" s="678">
        <v>0</v>
      </c>
      <c r="AR73" s="679">
        <v>0</v>
      </c>
      <c r="AS73" s="679">
        <v>469151.72430744098</v>
      </c>
      <c r="AT73" s="679">
        <v>469151.72430744098</v>
      </c>
      <c r="AU73" s="679">
        <v>440884.20329487801</v>
      </c>
      <c r="AV73" s="679">
        <v>344414.32924201398</v>
      </c>
      <c r="AW73" s="679">
        <v>344414.32924201398</v>
      </c>
      <c r="AX73" s="679">
        <v>344414.32924201398</v>
      </c>
      <c r="AY73" s="679">
        <v>344414.32924201398</v>
      </c>
      <c r="AZ73" s="679">
        <v>344008.454517707</v>
      </c>
      <c r="BA73" s="679">
        <v>289291.12365174497</v>
      </c>
      <c r="BB73" s="679">
        <v>289291.12365174497</v>
      </c>
      <c r="BC73" s="679">
        <v>251729.94530918499</v>
      </c>
      <c r="BD73" s="679">
        <v>161838.02610611799</v>
      </c>
      <c r="BE73" s="679">
        <v>161838.02610611799</v>
      </c>
      <c r="BF73" s="679">
        <v>153297.28558085</v>
      </c>
      <c r="BG73" s="679">
        <v>153297.28558085</v>
      </c>
      <c r="BH73" s="679">
        <v>152200.61272756901</v>
      </c>
      <c r="BI73" s="679">
        <v>131374.70193235099</v>
      </c>
      <c r="BJ73" s="679">
        <v>77113.983126624997</v>
      </c>
      <c r="BK73" s="679">
        <v>77113.983126624997</v>
      </c>
      <c r="BL73" s="679">
        <v>77113.983126624997</v>
      </c>
      <c r="BM73" s="679">
        <v>0</v>
      </c>
      <c r="BN73" s="679">
        <v>0</v>
      </c>
      <c r="BO73" s="679">
        <v>0</v>
      </c>
      <c r="BP73" s="679">
        <v>0</v>
      </c>
      <c r="BQ73" s="679">
        <v>0</v>
      </c>
      <c r="BR73" s="679">
        <v>0</v>
      </c>
      <c r="BS73" s="679">
        <v>0</v>
      </c>
      <c r="BT73" s="680">
        <v>0</v>
      </c>
    </row>
    <row r="74" spans="2:72">
      <c r="B74" s="674" t="s">
        <v>208</v>
      </c>
      <c r="C74" s="674" t="s">
        <v>2743</v>
      </c>
      <c r="D74" s="993" t="s">
        <v>14</v>
      </c>
      <c r="E74" s="674" t="s">
        <v>1035</v>
      </c>
      <c r="F74" s="674" t="s">
        <v>29</v>
      </c>
      <c r="G74" s="674" t="s">
        <v>2744</v>
      </c>
      <c r="H74" s="674">
        <v>2013</v>
      </c>
      <c r="I74" s="630" t="s">
        <v>568</v>
      </c>
      <c r="J74" s="630" t="s">
        <v>584</v>
      </c>
      <c r="K74" s="619"/>
      <c r="L74" s="678">
        <v>0</v>
      </c>
      <c r="M74" s="679">
        <v>0</v>
      </c>
      <c r="N74" s="679">
        <v>41.579641756000001</v>
      </c>
      <c r="O74" s="679">
        <v>41.579641756000001</v>
      </c>
      <c r="P74" s="679">
        <v>41.579641756000001</v>
      </c>
      <c r="Q74" s="679">
        <v>38.952995692000002</v>
      </c>
      <c r="R74" s="679">
        <v>37.639672668000003</v>
      </c>
      <c r="S74" s="679">
        <v>36.326349704999998</v>
      </c>
      <c r="T74" s="679">
        <v>36.326349704999998</v>
      </c>
      <c r="U74" s="679">
        <v>36.326349704999998</v>
      </c>
      <c r="V74" s="679">
        <v>27.055834409999999</v>
      </c>
      <c r="W74" s="679">
        <v>18.897523400000001</v>
      </c>
      <c r="X74" s="679">
        <v>18.115321931</v>
      </c>
      <c r="Y74" s="679">
        <v>18.109553476999999</v>
      </c>
      <c r="Z74" s="679">
        <v>16.122184804</v>
      </c>
      <c r="AA74" s="679">
        <v>16.122184804</v>
      </c>
      <c r="AB74" s="679">
        <v>7.7812331669999999</v>
      </c>
      <c r="AC74" s="679">
        <v>7.7076809849999997</v>
      </c>
      <c r="AD74" s="679">
        <v>7.7076809849999997</v>
      </c>
      <c r="AE74" s="679">
        <v>7.7076809849999997</v>
      </c>
      <c r="AF74" s="679">
        <v>7.7076809849999997</v>
      </c>
      <c r="AG74" s="679">
        <v>7.7076809849999997</v>
      </c>
      <c r="AH74" s="679">
        <v>7.7076809849999997</v>
      </c>
      <c r="AI74" s="679">
        <v>0</v>
      </c>
      <c r="AJ74" s="679">
        <v>0</v>
      </c>
      <c r="AK74" s="679">
        <v>0</v>
      </c>
      <c r="AL74" s="679">
        <v>0</v>
      </c>
      <c r="AM74" s="679">
        <v>0</v>
      </c>
      <c r="AN74" s="679">
        <v>0</v>
      </c>
      <c r="AO74" s="680">
        <v>0</v>
      </c>
      <c r="AP74" s="619"/>
      <c r="AQ74" s="678">
        <v>0</v>
      </c>
      <c r="AR74" s="679">
        <v>0</v>
      </c>
      <c r="AS74" s="679">
        <v>427264.479164124</v>
      </c>
      <c r="AT74" s="679">
        <v>427264.479164124</v>
      </c>
      <c r="AU74" s="679">
        <v>427264.479164124</v>
      </c>
      <c r="AV74" s="679">
        <v>376699.82314491301</v>
      </c>
      <c r="AW74" s="679">
        <v>351417.50137138402</v>
      </c>
      <c r="AX74" s="679">
        <v>326135.173906326</v>
      </c>
      <c r="AY74" s="679">
        <v>326135.173906326</v>
      </c>
      <c r="AZ74" s="679">
        <v>326135.173906326</v>
      </c>
      <c r="BA74" s="679">
        <v>147671.68682861299</v>
      </c>
      <c r="BB74" s="679">
        <v>140052.32577514599</v>
      </c>
      <c r="BC74" s="679">
        <v>133602.06116485599</v>
      </c>
      <c r="BD74" s="679">
        <v>129344.821060181</v>
      </c>
      <c r="BE74" s="679">
        <v>122737.50526428199</v>
      </c>
      <c r="BF74" s="679">
        <v>122737.50526428199</v>
      </c>
      <c r="BG74" s="679">
        <v>57430.425857544004</v>
      </c>
      <c r="BH74" s="679">
        <v>56823.892822266003</v>
      </c>
      <c r="BI74" s="679">
        <v>56823.892822266003</v>
      </c>
      <c r="BJ74" s="679">
        <v>56823.892822266003</v>
      </c>
      <c r="BK74" s="679">
        <v>56823.892822266003</v>
      </c>
      <c r="BL74" s="679">
        <v>56823.892822266003</v>
      </c>
      <c r="BM74" s="679">
        <v>56823.892822266003</v>
      </c>
      <c r="BN74" s="679">
        <v>0</v>
      </c>
      <c r="BO74" s="679">
        <v>0</v>
      </c>
      <c r="BP74" s="679">
        <v>0</v>
      </c>
      <c r="BQ74" s="679">
        <v>0</v>
      </c>
      <c r="BR74" s="679">
        <v>0</v>
      </c>
      <c r="BS74" s="679">
        <v>0</v>
      </c>
      <c r="BT74" s="680">
        <v>0</v>
      </c>
    </row>
    <row r="75" spans="2:72">
      <c r="B75" s="674" t="s">
        <v>208</v>
      </c>
      <c r="C75" s="674" t="s">
        <v>2743</v>
      </c>
      <c r="D75" s="993" t="s">
        <v>2760</v>
      </c>
      <c r="E75" s="674" t="s">
        <v>1035</v>
      </c>
      <c r="F75" s="674" t="s">
        <v>29</v>
      </c>
      <c r="G75" s="674" t="s">
        <v>2744</v>
      </c>
      <c r="H75" s="674">
        <v>2013</v>
      </c>
      <c r="I75" s="630" t="s">
        <v>568</v>
      </c>
      <c r="J75" s="630" t="s">
        <v>584</v>
      </c>
      <c r="K75" s="619"/>
      <c r="L75" s="678">
        <v>0</v>
      </c>
      <c r="M75" s="679">
        <v>0</v>
      </c>
      <c r="N75" s="679">
        <v>591.27537650600004</v>
      </c>
      <c r="O75" s="679">
        <v>591.27537650600004</v>
      </c>
      <c r="P75" s="679">
        <v>591.27537650600004</v>
      </c>
      <c r="Q75" s="679">
        <v>591.27537650600004</v>
      </c>
      <c r="R75" s="679">
        <v>591.27537650600004</v>
      </c>
      <c r="S75" s="679">
        <v>591.27537650600004</v>
      </c>
      <c r="T75" s="679">
        <v>591.27537650600004</v>
      </c>
      <c r="U75" s="679">
        <v>591.27537650600004</v>
      </c>
      <c r="V75" s="679">
        <v>591.27537650600004</v>
      </c>
      <c r="W75" s="679">
        <v>591.27537650600004</v>
      </c>
      <c r="X75" s="679">
        <v>591.27537650600004</v>
      </c>
      <c r="Y75" s="679">
        <v>591.27537650600004</v>
      </c>
      <c r="Z75" s="679">
        <v>591.27537650600004</v>
      </c>
      <c r="AA75" s="679">
        <v>591.27537650600004</v>
      </c>
      <c r="AB75" s="679">
        <v>591.27537650600004</v>
      </c>
      <c r="AC75" s="679">
        <v>591.27537650600004</v>
      </c>
      <c r="AD75" s="679">
        <v>591.27537650600004</v>
      </c>
      <c r="AE75" s="679">
        <v>591.27537650600004</v>
      </c>
      <c r="AF75" s="679">
        <v>443.837619152</v>
      </c>
      <c r="AG75" s="679">
        <v>0</v>
      </c>
      <c r="AH75" s="679">
        <v>0</v>
      </c>
      <c r="AI75" s="679">
        <v>0</v>
      </c>
      <c r="AJ75" s="679">
        <v>0</v>
      </c>
      <c r="AK75" s="679">
        <v>0</v>
      </c>
      <c r="AL75" s="679">
        <v>0</v>
      </c>
      <c r="AM75" s="679">
        <v>0</v>
      </c>
      <c r="AN75" s="679">
        <v>0</v>
      </c>
      <c r="AO75" s="680">
        <v>0</v>
      </c>
      <c r="AP75" s="619"/>
      <c r="AQ75" s="678">
        <v>0</v>
      </c>
      <c r="AR75" s="679">
        <v>0</v>
      </c>
      <c r="AS75" s="679">
        <v>993659.18548502598</v>
      </c>
      <c r="AT75" s="679">
        <v>993659.18548502598</v>
      </c>
      <c r="AU75" s="679">
        <v>993659.18548502598</v>
      </c>
      <c r="AV75" s="679">
        <v>993659.18548502598</v>
      </c>
      <c r="AW75" s="679">
        <v>993659.18548502598</v>
      </c>
      <c r="AX75" s="679">
        <v>993659.18548502598</v>
      </c>
      <c r="AY75" s="679">
        <v>993659.18548502598</v>
      </c>
      <c r="AZ75" s="679">
        <v>993659.18548502598</v>
      </c>
      <c r="BA75" s="679">
        <v>993659.18548502598</v>
      </c>
      <c r="BB75" s="679">
        <v>993659.18548502598</v>
      </c>
      <c r="BC75" s="679">
        <v>993659.18548502598</v>
      </c>
      <c r="BD75" s="679">
        <v>993659.18548502598</v>
      </c>
      <c r="BE75" s="679">
        <v>993659.18548502598</v>
      </c>
      <c r="BF75" s="679">
        <v>993659.18548502598</v>
      </c>
      <c r="BG75" s="679">
        <v>993659.18548502598</v>
      </c>
      <c r="BH75" s="679">
        <v>993659.18548502598</v>
      </c>
      <c r="BI75" s="679">
        <v>993659.18548502598</v>
      </c>
      <c r="BJ75" s="679">
        <v>993659.18548502598</v>
      </c>
      <c r="BK75" s="679">
        <v>861812.31924915395</v>
      </c>
      <c r="BL75" s="679">
        <v>0</v>
      </c>
      <c r="BM75" s="679">
        <v>0</v>
      </c>
      <c r="BN75" s="679">
        <v>0</v>
      </c>
      <c r="BO75" s="679">
        <v>0</v>
      </c>
      <c r="BP75" s="679">
        <v>0</v>
      </c>
      <c r="BQ75" s="679">
        <v>0</v>
      </c>
      <c r="BR75" s="679">
        <v>0</v>
      </c>
      <c r="BS75" s="679">
        <v>0</v>
      </c>
      <c r="BT75" s="680">
        <v>0</v>
      </c>
    </row>
    <row r="76" spans="2:72">
      <c r="B76" s="1054" t="s">
        <v>208</v>
      </c>
      <c r="C76" s="1054" t="s">
        <v>2743</v>
      </c>
      <c r="D76" s="1055" t="s">
        <v>2760</v>
      </c>
      <c r="E76" s="1054" t="s">
        <v>1035</v>
      </c>
      <c r="F76" s="1054" t="s">
        <v>29</v>
      </c>
      <c r="G76" s="1054" t="s">
        <v>2744</v>
      </c>
      <c r="H76" s="1054">
        <v>2012</v>
      </c>
      <c r="I76" s="1056" t="s">
        <v>568</v>
      </c>
      <c r="J76" s="1056" t="s">
        <v>577</v>
      </c>
      <c r="K76" s="1057"/>
      <c r="L76" s="1058">
        <v>0</v>
      </c>
      <c r="M76" s="1059">
        <v>6.9338533370000004</v>
      </c>
      <c r="N76" s="1059">
        <v>6.9338533370000004</v>
      </c>
      <c r="O76" s="1059">
        <v>6.9338533370000004</v>
      </c>
      <c r="P76" s="1059">
        <v>6.9338533370000004</v>
      </c>
      <c r="Q76" s="1059">
        <v>6.9338533370000004</v>
      </c>
      <c r="R76" s="1059">
        <v>6.9338533370000004</v>
      </c>
      <c r="S76" s="1059">
        <v>6.9338533370000004</v>
      </c>
      <c r="T76" s="1059">
        <v>6.9338533370000004</v>
      </c>
      <c r="U76" s="1059">
        <v>6.9338533370000004</v>
      </c>
      <c r="V76" s="1059">
        <v>6.9338533370000004</v>
      </c>
      <c r="W76" s="1059">
        <v>6.9338533370000004</v>
      </c>
      <c r="X76" s="1059">
        <v>6.9338533370000004</v>
      </c>
      <c r="Y76" s="1059">
        <v>6.9338533370000004</v>
      </c>
      <c r="Z76" s="1059">
        <v>6.9338533370000004</v>
      </c>
      <c r="AA76" s="1059">
        <v>6.9338533370000004</v>
      </c>
      <c r="AB76" s="1059">
        <v>6.9338533370000004</v>
      </c>
      <c r="AC76" s="1059">
        <v>6.9338533370000004</v>
      </c>
      <c r="AD76" s="1059">
        <v>6.9338533370000004</v>
      </c>
      <c r="AE76" s="1059">
        <v>6.9338533370000004</v>
      </c>
      <c r="AF76" s="1059">
        <v>5.5138906969999999</v>
      </c>
      <c r="AG76" s="1059">
        <v>0</v>
      </c>
      <c r="AH76" s="1059">
        <v>0</v>
      </c>
      <c r="AI76" s="1059">
        <v>0</v>
      </c>
      <c r="AJ76" s="1059">
        <v>0</v>
      </c>
      <c r="AK76" s="1059">
        <v>0</v>
      </c>
      <c r="AL76" s="1059">
        <v>0</v>
      </c>
      <c r="AM76" s="1059">
        <v>0</v>
      </c>
      <c r="AN76" s="1059">
        <v>0</v>
      </c>
      <c r="AO76" s="1060">
        <v>0</v>
      </c>
      <c r="AP76" s="1057"/>
      <c r="AQ76" s="1058">
        <v>0</v>
      </c>
      <c r="AR76" s="1059">
        <v>13556.052625643</v>
      </c>
      <c r="AS76" s="1059">
        <v>13556.052625643</v>
      </c>
      <c r="AT76" s="1059">
        <v>13556.052625643</v>
      </c>
      <c r="AU76" s="1059">
        <v>13556.052625643</v>
      </c>
      <c r="AV76" s="1059">
        <v>13556.052625643</v>
      </c>
      <c r="AW76" s="1059">
        <v>13556.052625643</v>
      </c>
      <c r="AX76" s="1059">
        <v>13556.052625643</v>
      </c>
      <c r="AY76" s="1059">
        <v>13556.052625643</v>
      </c>
      <c r="AZ76" s="1059">
        <v>13556.052625643</v>
      </c>
      <c r="BA76" s="1059">
        <v>13556.052625643</v>
      </c>
      <c r="BB76" s="1059">
        <v>13556.052625643</v>
      </c>
      <c r="BC76" s="1059">
        <v>13556.052625643</v>
      </c>
      <c r="BD76" s="1059">
        <v>13556.052625643</v>
      </c>
      <c r="BE76" s="1059">
        <v>13556.052625643</v>
      </c>
      <c r="BF76" s="1059">
        <v>13556.052625643</v>
      </c>
      <c r="BG76" s="1059">
        <v>13556.052625643</v>
      </c>
      <c r="BH76" s="1059">
        <v>13556.052625643</v>
      </c>
      <c r="BI76" s="1059">
        <v>13556.052625643</v>
      </c>
      <c r="BJ76" s="1059">
        <v>12139.454239995999</v>
      </c>
      <c r="BK76" s="1059">
        <v>0</v>
      </c>
      <c r="BL76" s="1059">
        <v>0</v>
      </c>
      <c r="BM76" s="1059">
        <v>0</v>
      </c>
      <c r="BN76" s="1059">
        <v>0</v>
      </c>
      <c r="BO76" s="1059">
        <v>0</v>
      </c>
      <c r="BP76" s="1059">
        <v>0</v>
      </c>
      <c r="BQ76" s="1059">
        <v>0</v>
      </c>
      <c r="BR76" s="1059">
        <v>0</v>
      </c>
      <c r="BS76" s="1059">
        <v>0</v>
      </c>
      <c r="BT76" s="1060">
        <v>0</v>
      </c>
    </row>
    <row r="77" spans="2:72">
      <c r="B77" s="674" t="s">
        <v>208</v>
      </c>
      <c r="C77" s="674" t="s">
        <v>2749</v>
      </c>
      <c r="D77" s="993" t="s">
        <v>2756</v>
      </c>
      <c r="E77" s="674" t="s">
        <v>1035</v>
      </c>
      <c r="F77" s="674" t="s">
        <v>2749</v>
      </c>
      <c r="G77" s="674" t="s">
        <v>2748</v>
      </c>
      <c r="H77" s="674">
        <v>2013</v>
      </c>
      <c r="I77" s="630" t="s">
        <v>568</v>
      </c>
      <c r="J77" s="630" t="s">
        <v>584</v>
      </c>
      <c r="K77" s="619"/>
      <c r="L77" s="678">
        <v>0</v>
      </c>
      <c r="M77" s="679">
        <v>0</v>
      </c>
      <c r="N77" s="679">
        <v>1905.0170000000001</v>
      </c>
      <c r="O77" s="679">
        <v>0</v>
      </c>
      <c r="P77" s="679">
        <v>0</v>
      </c>
      <c r="Q77" s="679">
        <v>0</v>
      </c>
      <c r="R77" s="679">
        <v>0</v>
      </c>
      <c r="S77" s="679">
        <v>0</v>
      </c>
      <c r="T77" s="679">
        <v>0</v>
      </c>
      <c r="U77" s="679">
        <v>0</v>
      </c>
      <c r="V77" s="679">
        <v>0</v>
      </c>
      <c r="W77" s="679">
        <v>0</v>
      </c>
      <c r="X77" s="679">
        <v>0</v>
      </c>
      <c r="Y77" s="679">
        <v>0</v>
      </c>
      <c r="Z77" s="679">
        <v>0</v>
      </c>
      <c r="AA77" s="679">
        <v>0</v>
      </c>
      <c r="AB77" s="679">
        <v>0</v>
      </c>
      <c r="AC77" s="679">
        <v>0</v>
      </c>
      <c r="AD77" s="679">
        <v>0</v>
      </c>
      <c r="AE77" s="679">
        <v>0</v>
      </c>
      <c r="AF77" s="679">
        <v>0</v>
      </c>
      <c r="AG77" s="679">
        <v>0</v>
      </c>
      <c r="AH77" s="679">
        <v>0</v>
      </c>
      <c r="AI77" s="679">
        <v>0</v>
      </c>
      <c r="AJ77" s="679">
        <v>0</v>
      </c>
      <c r="AK77" s="679">
        <v>0</v>
      </c>
      <c r="AL77" s="679">
        <v>0</v>
      </c>
      <c r="AM77" s="679">
        <v>0</v>
      </c>
      <c r="AN77" s="679">
        <v>0</v>
      </c>
      <c r="AO77" s="680">
        <v>0</v>
      </c>
      <c r="AP77" s="619"/>
      <c r="AQ77" s="678">
        <v>0</v>
      </c>
      <c r="AR77" s="679">
        <v>0</v>
      </c>
      <c r="AS77" s="679">
        <v>43378.41</v>
      </c>
      <c r="AT77" s="679">
        <v>0</v>
      </c>
      <c r="AU77" s="679">
        <v>0</v>
      </c>
      <c r="AV77" s="679">
        <v>0</v>
      </c>
      <c r="AW77" s="679">
        <v>0</v>
      </c>
      <c r="AX77" s="679">
        <v>0</v>
      </c>
      <c r="AY77" s="679">
        <v>0</v>
      </c>
      <c r="AZ77" s="679">
        <v>0</v>
      </c>
      <c r="BA77" s="679">
        <v>0</v>
      </c>
      <c r="BB77" s="679">
        <v>0</v>
      </c>
      <c r="BC77" s="679">
        <v>0</v>
      </c>
      <c r="BD77" s="679">
        <v>0</v>
      </c>
      <c r="BE77" s="679">
        <v>0</v>
      </c>
      <c r="BF77" s="679">
        <v>0</v>
      </c>
      <c r="BG77" s="679">
        <v>0</v>
      </c>
      <c r="BH77" s="679">
        <v>0</v>
      </c>
      <c r="BI77" s="679">
        <v>0</v>
      </c>
      <c r="BJ77" s="679">
        <v>0</v>
      </c>
      <c r="BK77" s="679">
        <v>0</v>
      </c>
      <c r="BL77" s="679">
        <v>0</v>
      </c>
      <c r="BM77" s="679">
        <v>0</v>
      </c>
      <c r="BN77" s="679">
        <v>0</v>
      </c>
      <c r="BO77" s="679">
        <v>0</v>
      </c>
      <c r="BP77" s="679">
        <v>0</v>
      </c>
      <c r="BQ77" s="679">
        <v>0</v>
      </c>
      <c r="BR77" s="679">
        <v>0</v>
      </c>
      <c r="BS77" s="679">
        <v>0</v>
      </c>
      <c r="BT77" s="680">
        <v>0</v>
      </c>
    </row>
    <row r="78" spans="2:72">
      <c r="B78" s="674" t="s">
        <v>208</v>
      </c>
      <c r="C78" s="674" t="s">
        <v>2749</v>
      </c>
      <c r="D78" s="993" t="s">
        <v>13</v>
      </c>
      <c r="E78" s="674" t="s">
        <v>1035</v>
      </c>
      <c r="F78" s="674" t="s">
        <v>2749</v>
      </c>
      <c r="G78" s="674" t="s">
        <v>2744</v>
      </c>
      <c r="H78" s="674">
        <v>2013</v>
      </c>
      <c r="I78" s="630" t="s">
        <v>568</v>
      </c>
      <c r="J78" s="630" t="s">
        <v>584</v>
      </c>
      <c r="K78" s="619"/>
      <c r="L78" s="678">
        <v>0</v>
      </c>
      <c r="M78" s="679">
        <v>0</v>
      </c>
      <c r="N78" s="679">
        <v>272.97000000000003</v>
      </c>
      <c r="O78" s="679">
        <v>8.91</v>
      </c>
      <c r="P78" s="679">
        <v>8.91</v>
      </c>
      <c r="Q78" s="679">
        <v>8.91</v>
      </c>
      <c r="R78" s="679">
        <v>0</v>
      </c>
      <c r="S78" s="679">
        <v>0</v>
      </c>
      <c r="T78" s="679">
        <v>0</v>
      </c>
      <c r="U78" s="679">
        <v>0</v>
      </c>
      <c r="V78" s="679">
        <v>0</v>
      </c>
      <c r="W78" s="679">
        <v>0</v>
      </c>
      <c r="X78" s="679">
        <v>0</v>
      </c>
      <c r="Y78" s="679">
        <v>0</v>
      </c>
      <c r="Z78" s="679">
        <v>0</v>
      </c>
      <c r="AA78" s="679">
        <v>0</v>
      </c>
      <c r="AB78" s="679">
        <v>0</v>
      </c>
      <c r="AC78" s="679">
        <v>0</v>
      </c>
      <c r="AD78" s="679">
        <v>0</v>
      </c>
      <c r="AE78" s="679">
        <v>0</v>
      </c>
      <c r="AF78" s="679">
        <v>0</v>
      </c>
      <c r="AG78" s="679">
        <v>0</v>
      </c>
      <c r="AH78" s="679">
        <v>0</v>
      </c>
      <c r="AI78" s="679">
        <v>0</v>
      </c>
      <c r="AJ78" s="679">
        <v>0</v>
      </c>
      <c r="AK78" s="679">
        <v>0</v>
      </c>
      <c r="AL78" s="679">
        <v>0</v>
      </c>
      <c r="AM78" s="679">
        <v>0</v>
      </c>
      <c r="AN78" s="679">
        <v>0</v>
      </c>
      <c r="AO78" s="680">
        <v>0</v>
      </c>
      <c r="AP78" s="619"/>
      <c r="AQ78" s="678">
        <v>0</v>
      </c>
      <c r="AR78" s="679">
        <v>0</v>
      </c>
      <c r="AS78" s="679">
        <v>2171119.14</v>
      </c>
      <c r="AT78" s="679">
        <v>46962.99</v>
      </c>
      <c r="AU78" s="679">
        <v>46962.99</v>
      </c>
      <c r="AV78" s="679">
        <v>46962.99</v>
      </c>
      <c r="AW78" s="679">
        <v>0</v>
      </c>
      <c r="AX78" s="679">
        <v>0</v>
      </c>
      <c r="AY78" s="679">
        <v>0</v>
      </c>
      <c r="AZ78" s="679">
        <v>0</v>
      </c>
      <c r="BA78" s="679">
        <v>0</v>
      </c>
      <c r="BB78" s="679">
        <v>0</v>
      </c>
      <c r="BC78" s="679">
        <v>0</v>
      </c>
      <c r="BD78" s="679">
        <v>0</v>
      </c>
      <c r="BE78" s="679">
        <v>0</v>
      </c>
      <c r="BF78" s="679">
        <v>0</v>
      </c>
      <c r="BG78" s="679">
        <v>0</v>
      </c>
      <c r="BH78" s="679">
        <v>0</v>
      </c>
      <c r="BI78" s="679">
        <v>0</v>
      </c>
      <c r="BJ78" s="679">
        <v>0</v>
      </c>
      <c r="BK78" s="679">
        <v>0</v>
      </c>
      <c r="BL78" s="679">
        <v>0</v>
      </c>
      <c r="BM78" s="679">
        <v>0</v>
      </c>
      <c r="BN78" s="679">
        <v>0</v>
      </c>
      <c r="BO78" s="679">
        <v>0</v>
      </c>
      <c r="BP78" s="679">
        <v>0</v>
      </c>
      <c r="BQ78" s="679">
        <v>0</v>
      </c>
      <c r="BR78" s="679">
        <v>0</v>
      </c>
      <c r="BS78" s="679">
        <v>0</v>
      </c>
      <c r="BT78" s="680">
        <v>0</v>
      </c>
    </row>
    <row r="79" spans="2:72">
      <c r="B79" s="1061" t="s">
        <v>208</v>
      </c>
      <c r="C79" s="1061" t="s">
        <v>2749</v>
      </c>
      <c r="D79" s="1062" t="s">
        <v>13</v>
      </c>
      <c r="E79" s="1061" t="s">
        <v>1035</v>
      </c>
      <c r="F79" s="1061" t="s">
        <v>2749</v>
      </c>
      <c r="G79" s="1061" t="s">
        <v>2744</v>
      </c>
      <c r="H79" s="1061">
        <v>2012</v>
      </c>
      <c r="I79" s="1063" t="s">
        <v>568</v>
      </c>
      <c r="J79" s="1063" t="s">
        <v>577</v>
      </c>
      <c r="K79" s="1064"/>
      <c r="L79" s="1065">
        <v>0</v>
      </c>
      <c r="M79" s="1066">
        <v>67.796999999999997</v>
      </c>
      <c r="N79" s="1066">
        <v>0</v>
      </c>
      <c r="O79" s="1066">
        <v>0</v>
      </c>
      <c r="P79" s="1066">
        <v>0</v>
      </c>
      <c r="Q79" s="1066">
        <v>0</v>
      </c>
      <c r="R79" s="1066">
        <v>0</v>
      </c>
      <c r="S79" s="1066">
        <v>0</v>
      </c>
      <c r="T79" s="1066">
        <v>0</v>
      </c>
      <c r="U79" s="1066">
        <v>0</v>
      </c>
      <c r="V79" s="1066">
        <v>0</v>
      </c>
      <c r="W79" s="1066">
        <v>0</v>
      </c>
      <c r="X79" s="1066">
        <v>0</v>
      </c>
      <c r="Y79" s="1066">
        <v>0</v>
      </c>
      <c r="Z79" s="1066">
        <v>0</v>
      </c>
      <c r="AA79" s="1066">
        <v>0</v>
      </c>
      <c r="AB79" s="1066">
        <v>0</v>
      </c>
      <c r="AC79" s="1066">
        <v>0</v>
      </c>
      <c r="AD79" s="1066">
        <v>0</v>
      </c>
      <c r="AE79" s="1066">
        <v>0</v>
      </c>
      <c r="AF79" s="1066">
        <v>0</v>
      </c>
      <c r="AG79" s="1066">
        <v>0</v>
      </c>
      <c r="AH79" s="1066">
        <v>0</v>
      </c>
      <c r="AI79" s="1066">
        <v>0</v>
      </c>
      <c r="AJ79" s="1066">
        <v>0</v>
      </c>
      <c r="AK79" s="1066">
        <v>0</v>
      </c>
      <c r="AL79" s="1066">
        <v>0</v>
      </c>
      <c r="AM79" s="1066">
        <v>0</v>
      </c>
      <c r="AN79" s="1066">
        <v>0</v>
      </c>
      <c r="AO79" s="1067">
        <v>0</v>
      </c>
      <c r="AP79" s="1064"/>
      <c r="AQ79" s="1065">
        <v>0</v>
      </c>
      <c r="AR79" s="1066">
        <v>719235.45</v>
      </c>
      <c r="AS79" s="1066">
        <v>0</v>
      </c>
      <c r="AT79" s="1066">
        <v>0</v>
      </c>
      <c r="AU79" s="1066">
        <v>0</v>
      </c>
      <c r="AV79" s="1066">
        <v>0</v>
      </c>
      <c r="AW79" s="1066">
        <v>0</v>
      </c>
      <c r="AX79" s="1066">
        <v>0</v>
      </c>
      <c r="AY79" s="1066">
        <v>0</v>
      </c>
      <c r="AZ79" s="1066">
        <v>0</v>
      </c>
      <c r="BA79" s="1066">
        <v>0</v>
      </c>
      <c r="BB79" s="1066">
        <v>0</v>
      </c>
      <c r="BC79" s="1066">
        <v>0</v>
      </c>
      <c r="BD79" s="1066">
        <v>0</v>
      </c>
      <c r="BE79" s="1066">
        <v>0</v>
      </c>
      <c r="BF79" s="1066">
        <v>0</v>
      </c>
      <c r="BG79" s="1066">
        <v>0</v>
      </c>
      <c r="BH79" s="1066">
        <v>0</v>
      </c>
      <c r="BI79" s="1066">
        <v>0</v>
      </c>
      <c r="BJ79" s="1066">
        <v>0</v>
      </c>
      <c r="BK79" s="1066">
        <v>0</v>
      </c>
      <c r="BL79" s="1066">
        <v>0</v>
      </c>
      <c r="BM79" s="1066">
        <v>0</v>
      </c>
      <c r="BN79" s="1066">
        <v>0</v>
      </c>
      <c r="BO79" s="1066">
        <v>0</v>
      </c>
      <c r="BP79" s="1066">
        <v>0</v>
      </c>
      <c r="BQ79" s="1066">
        <v>0</v>
      </c>
      <c r="BR79" s="1066">
        <v>0</v>
      </c>
      <c r="BS79" s="1066">
        <v>0</v>
      </c>
      <c r="BT79" s="1067">
        <v>0</v>
      </c>
    </row>
    <row r="80" spans="2:72">
      <c r="B80" s="674" t="s">
        <v>2761</v>
      </c>
      <c r="C80" s="674" t="s">
        <v>2745</v>
      </c>
      <c r="D80" s="1031" t="s">
        <v>2756</v>
      </c>
      <c r="E80" s="674" t="s">
        <v>1035</v>
      </c>
      <c r="F80" s="674" t="s">
        <v>2747</v>
      </c>
      <c r="G80" s="674" t="s">
        <v>2748</v>
      </c>
      <c r="H80" s="674">
        <v>2013</v>
      </c>
      <c r="I80" s="630" t="s">
        <v>568</v>
      </c>
      <c r="J80" s="630" t="s">
        <v>584</v>
      </c>
      <c r="K80" s="619"/>
      <c r="L80" s="678">
        <v>0</v>
      </c>
      <c r="M80" s="679">
        <v>0</v>
      </c>
      <c r="N80" s="679">
        <v>398.27499999999998</v>
      </c>
      <c r="O80" s="679">
        <v>0</v>
      </c>
      <c r="P80" s="679">
        <v>0</v>
      </c>
      <c r="Q80" s="679">
        <v>0</v>
      </c>
      <c r="R80" s="679">
        <v>0</v>
      </c>
      <c r="S80" s="679">
        <v>0</v>
      </c>
      <c r="T80" s="679">
        <v>0</v>
      </c>
      <c r="U80" s="679">
        <v>0</v>
      </c>
      <c r="V80" s="679">
        <v>0</v>
      </c>
      <c r="W80" s="679">
        <v>0</v>
      </c>
      <c r="X80" s="679">
        <v>0</v>
      </c>
      <c r="Y80" s="679">
        <v>0</v>
      </c>
      <c r="Z80" s="679">
        <v>0</v>
      </c>
      <c r="AA80" s="679">
        <v>0</v>
      </c>
      <c r="AB80" s="679">
        <v>0</v>
      </c>
      <c r="AC80" s="679">
        <v>0</v>
      </c>
      <c r="AD80" s="679">
        <v>0</v>
      </c>
      <c r="AE80" s="679">
        <v>0</v>
      </c>
      <c r="AF80" s="679">
        <v>0</v>
      </c>
      <c r="AG80" s="679">
        <v>0</v>
      </c>
      <c r="AH80" s="679">
        <v>0</v>
      </c>
      <c r="AI80" s="679">
        <v>0</v>
      </c>
      <c r="AJ80" s="679">
        <v>0</v>
      </c>
      <c r="AK80" s="679">
        <v>0</v>
      </c>
      <c r="AL80" s="679">
        <v>0</v>
      </c>
      <c r="AM80" s="679">
        <v>0</v>
      </c>
      <c r="AN80" s="679">
        <v>0</v>
      </c>
      <c r="AO80" s="680">
        <v>0</v>
      </c>
      <c r="AP80" s="619"/>
      <c r="AQ80" s="678">
        <v>0</v>
      </c>
      <c r="AR80" s="679">
        <v>0</v>
      </c>
      <c r="AS80" s="679">
        <v>-15625.44</v>
      </c>
      <c r="AT80" s="679">
        <v>0</v>
      </c>
      <c r="AU80" s="679">
        <v>0</v>
      </c>
      <c r="AV80" s="679">
        <v>0</v>
      </c>
      <c r="AW80" s="679">
        <v>0</v>
      </c>
      <c r="AX80" s="679">
        <v>0</v>
      </c>
      <c r="AY80" s="679">
        <v>0</v>
      </c>
      <c r="AZ80" s="679">
        <v>0</v>
      </c>
      <c r="BA80" s="679">
        <v>0</v>
      </c>
      <c r="BB80" s="679">
        <v>0</v>
      </c>
      <c r="BC80" s="679">
        <v>0</v>
      </c>
      <c r="BD80" s="679">
        <v>0</v>
      </c>
      <c r="BE80" s="679">
        <v>0</v>
      </c>
      <c r="BF80" s="679">
        <v>0</v>
      </c>
      <c r="BG80" s="679">
        <v>0</v>
      </c>
      <c r="BH80" s="679">
        <v>0</v>
      </c>
      <c r="BI80" s="679">
        <v>0</v>
      </c>
      <c r="BJ80" s="679">
        <v>0</v>
      </c>
      <c r="BK80" s="679">
        <v>0</v>
      </c>
      <c r="BL80" s="679">
        <v>0</v>
      </c>
      <c r="BM80" s="679">
        <v>0</v>
      </c>
      <c r="BN80" s="679">
        <v>0</v>
      </c>
      <c r="BO80" s="679">
        <v>0</v>
      </c>
      <c r="BP80" s="679">
        <v>0</v>
      </c>
      <c r="BQ80" s="679">
        <v>0</v>
      </c>
      <c r="BR80" s="679">
        <v>0</v>
      </c>
      <c r="BS80" s="679">
        <v>0</v>
      </c>
      <c r="BT80" s="680">
        <v>0</v>
      </c>
    </row>
    <row r="81" spans="2:72">
      <c r="B81" s="674" t="s">
        <v>2761</v>
      </c>
      <c r="C81" s="674" t="s">
        <v>2749</v>
      </c>
      <c r="D81" s="1031" t="s">
        <v>2756</v>
      </c>
      <c r="E81" s="674" t="s">
        <v>1035</v>
      </c>
      <c r="F81" s="674" t="s">
        <v>2749</v>
      </c>
      <c r="G81" s="674" t="s">
        <v>2748</v>
      </c>
      <c r="H81" s="674">
        <v>2013</v>
      </c>
      <c r="I81" s="630" t="s">
        <v>568</v>
      </c>
      <c r="J81" s="630" t="s">
        <v>584</v>
      </c>
      <c r="K81" s="619"/>
      <c r="L81" s="678">
        <v>0</v>
      </c>
      <c r="M81" s="679">
        <v>0</v>
      </c>
      <c r="N81" s="679">
        <v>224.16589999999999</v>
      </c>
      <c r="O81" s="679">
        <v>0</v>
      </c>
      <c r="P81" s="679">
        <v>0</v>
      </c>
      <c r="Q81" s="679">
        <v>0</v>
      </c>
      <c r="R81" s="679">
        <v>0</v>
      </c>
      <c r="S81" s="679">
        <v>0</v>
      </c>
      <c r="T81" s="679">
        <v>0</v>
      </c>
      <c r="U81" s="679">
        <v>0</v>
      </c>
      <c r="V81" s="679">
        <v>0</v>
      </c>
      <c r="W81" s="679">
        <v>0</v>
      </c>
      <c r="X81" s="679">
        <v>0</v>
      </c>
      <c r="Y81" s="679">
        <v>0</v>
      </c>
      <c r="Z81" s="679">
        <v>0</v>
      </c>
      <c r="AA81" s="679">
        <v>0</v>
      </c>
      <c r="AB81" s="679">
        <v>0</v>
      </c>
      <c r="AC81" s="679">
        <v>0</v>
      </c>
      <c r="AD81" s="679">
        <v>0</v>
      </c>
      <c r="AE81" s="679">
        <v>0</v>
      </c>
      <c r="AF81" s="679">
        <v>0</v>
      </c>
      <c r="AG81" s="679">
        <v>0</v>
      </c>
      <c r="AH81" s="679">
        <v>0</v>
      </c>
      <c r="AI81" s="679">
        <v>0</v>
      </c>
      <c r="AJ81" s="679">
        <v>0</v>
      </c>
      <c r="AK81" s="679">
        <v>0</v>
      </c>
      <c r="AL81" s="679">
        <v>0</v>
      </c>
      <c r="AM81" s="679">
        <v>0</v>
      </c>
      <c r="AN81" s="679">
        <v>0</v>
      </c>
      <c r="AO81" s="680">
        <v>0</v>
      </c>
      <c r="AP81" s="619"/>
      <c r="AQ81" s="678">
        <v>0</v>
      </c>
      <c r="AR81" s="679">
        <v>0</v>
      </c>
      <c r="AS81" s="679">
        <v>8676.1939999999995</v>
      </c>
      <c r="AT81" s="679">
        <v>0</v>
      </c>
      <c r="AU81" s="679">
        <v>0</v>
      </c>
      <c r="AV81" s="679">
        <v>0</v>
      </c>
      <c r="AW81" s="679">
        <v>0</v>
      </c>
      <c r="AX81" s="679">
        <v>0</v>
      </c>
      <c r="AY81" s="679">
        <v>0</v>
      </c>
      <c r="AZ81" s="679">
        <v>0</v>
      </c>
      <c r="BA81" s="679">
        <v>0</v>
      </c>
      <c r="BB81" s="679">
        <v>0</v>
      </c>
      <c r="BC81" s="679">
        <v>0</v>
      </c>
      <c r="BD81" s="679">
        <v>0</v>
      </c>
      <c r="BE81" s="679">
        <v>0</v>
      </c>
      <c r="BF81" s="679">
        <v>0</v>
      </c>
      <c r="BG81" s="679">
        <v>0</v>
      </c>
      <c r="BH81" s="679">
        <v>0</v>
      </c>
      <c r="BI81" s="679">
        <v>0</v>
      </c>
      <c r="BJ81" s="679">
        <v>0</v>
      </c>
      <c r="BK81" s="679">
        <v>0</v>
      </c>
      <c r="BL81" s="679">
        <v>0</v>
      </c>
      <c r="BM81" s="679">
        <v>0</v>
      </c>
      <c r="BN81" s="679">
        <v>0</v>
      </c>
      <c r="BO81" s="679">
        <v>0</v>
      </c>
      <c r="BP81" s="679">
        <v>0</v>
      </c>
      <c r="BQ81" s="679">
        <v>0</v>
      </c>
      <c r="BR81" s="679">
        <v>0</v>
      </c>
      <c r="BS81" s="679">
        <v>0</v>
      </c>
      <c r="BT81" s="680">
        <v>0</v>
      </c>
    </row>
    <row r="82" spans="2:72">
      <c r="B82" s="674" t="s">
        <v>208</v>
      </c>
      <c r="C82" s="674" t="s">
        <v>2743</v>
      </c>
      <c r="D82" s="1031" t="s">
        <v>1</v>
      </c>
      <c r="E82" s="674" t="s">
        <v>1035</v>
      </c>
      <c r="F82" s="674" t="s">
        <v>29</v>
      </c>
      <c r="G82" s="674" t="s">
        <v>2744</v>
      </c>
      <c r="H82" s="674">
        <v>2013</v>
      </c>
      <c r="I82" s="630" t="s">
        <v>568</v>
      </c>
      <c r="J82" s="630" t="s">
        <v>584</v>
      </c>
      <c r="K82" s="619"/>
      <c r="L82" s="678">
        <v>0</v>
      </c>
      <c r="M82" s="679">
        <v>0</v>
      </c>
      <c r="N82" s="679">
        <v>2.3863863988150165E-2</v>
      </c>
      <c r="O82" s="679">
        <v>2.3863863988150165E-2</v>
      </c>
      <c r="P82" s="679">
        <v>2.3863863988150165E-2</v>
      </c>
      <c r="Q82" s="679">
        <v>2.3863863988150165E-2</v>
      </c>
      <c r="R82" s="679">
        <v>1.3257893519168572E-2</v>
      </c>
      <c r="S82" s="679">
        <v>0</v>
      </c>
      <c r="T82" s="679">
        <v>0</v>
      </c>
      <c r="U82" s="679">
        <v>0</v>
      </c>
      <c r="V82" s="679">
        <v>0</v>
      </c>
      <c r="W82" s="679">
        <v>0</v>
      </c>
      <c r="X82" s="679">
        <v>0</v>
      </c>
      <c r="Y82" s="679">
        <v>0</v>
      </c>
      <c r="Z82" s="679">
        <v>0</v>
      </c>
      <c r="AA82" s="679">
        <v>0</v>
      </c>
      <c r="AB82" s="679">
        <v>0</v>
      </c>
      <c r="AC82" s="679">
        <v>0</v>
      </c>
      <c r="AD82" s="679">
        <v>0</v>
      </c>
      <c r="AE82" s="679">
        <v>0</v>
      </c>
      <c r="AF82" s="679">
        <v>0</v>
      </c>
      <c r="AG82" s="679">
        <v>0</v>
      </c>
      <c r="AH82" s="679">
        <v>0</v>
      </c>
      <c r="AI82" s="679">
        <v>0</v>
      </c>
      <c r="AJ82" s="679">
        <v>0</v>
      </c>
      <c r="AK82" s="679">
        <v>0</v>
      </c>
      <c r="AL82" s="679">
        <v>0</v>
      </c>
      <c r="AM82" s="679">
        <v>0</v>
      </c>
      <c r="AN82" s="679">
        <v>0</v>
      </c>
      <c r="AO82" s="680">
        <v>0</v>
      </c>
      <c r="AP82" s="619"/>
      <c r="AQ82" s="678">
        <v>0</v>
      </c>
      <c r="AR82" s="679">
        <v>0</v>
      </c>
      <c r="AS82" s="679">
        <v>167.00215423621651</v>
      </c>
      <c r="AT82" s="679">
        <v>167.00215423621651</v>
      </c>
      <c r="AU82" s="679">
        <v>167.00215423621651</v>
      </c>
      <c r="AV82" s="679">
        <v>167.00215423621651</v>
      </c>
      <c r="AW82" s="679">
        <v>90.208897895355562</v>
      </c>
      <c r="AX82" s="679">
        <v>0</v>
      </c>
      <c r="AY82" s="679">
        <v>0</v>
      </c>
      <c r="AZ82" s="679">
        <v>0</v>
      </c>
      <c r="BA82" s="679">
        <v>0</v>
      </c>
      <c r="BB82" s="679">
        <v>0</v>
      </c>
      <c r="BC82" s="679">
        <v>0</v>
      </c>
      <c r="BD82" s="679">
        <v>0</v>
      </c>
      <c r="BE82" s="679">
        <v>0</v>
      </c>
      <c r="BF82" s="679">
        <v>0</v>
      </c>
      <c r="BG82" s="679">
        <v>0</v>
      </c>
      <c r="BH82" s="679">
        <v>0</v>
      </c>
      <c r="BI82" s="679">
        <v>0</v>
      </c>
      <c r="BJ82" s="679">
        <v>0</v>
      </c>
      <c r="BK82" s="679">
        <v>0</v>
      </c>
      <c r="BL82" s="679">
        <v>0</v>
      </c>
      <c r="BM82" s="679">
        <v>0</v>
      </c>
      <c r="BN82" s="679">
        <v>0</v>
      </c>
      <c r="BO82" s="679">
        <v>0</v>
      </c>
      <c r="BP82" s="679">
        <v>0</v>
      </c>
      <c r="BQ82" s="679">
        <v>0</v>
      </c>
      <c r="BR82" s="679">
        <v>0</v>
      </c>
      <c r="BS82" s="679">
        <v>0</v>
      </c>
      <c r="BT82" s="680">
        <v>0</v>
      </c>
    </row>
    <row r="83" spans="2:72" ht="15" thickBot="1">
      <c r="B83" s="1068" t="s">
        <v>208</v>
      </c>
      <c r="C83" s="1068" t="s">
        <v>2743</v>
      </c>
      <c r="D83" s="1069" t="s">
        <v>2760</v>
      </c>
      <c r="E83" s="1068" t="s">
        <v>1035</v>
      </c>
      <c r="F83" s="1068" t="s">
        <v>29</v>
      </c>
      <c r="G83" s="1068" t="s">
        <v>2744</v>
      </c>
      <c r="H83" s="1068">
        <v>2012</v>
      </c>
      <c r="I83" s="1070" t="s">
        <v>568</v>
      </c>
      <c r="J83" s="1070" t="s">
        <v>577</v>
      </c>
      <c r="K83" s="1071"/>
      <c r="L83" s="1072">
        <v>0</v>
      </c>
      <c r="M83" s="1073">
        <v>0.11148177760035066</v>
      </c>
      <c r="N83" s="1073">
        <v>0.11148177760035066</v>
      </c>
      <c r="O83" s="1073">
        <v>0.11148177760035066</v>
      </c>
      <c r="P83" s="1073">
        <v>0.11148177760035066</v>
      </c>
      <c r="Q83" s="1073">
        <v>0.11148177760035066</v>
      </c>
      <c r="R83" s="1073">
        <v>0.11148177760035066</v>
      </c>
      <c r="S83" s="1073">
        <v>0.11148177760035066</v>
      </c>
      <c r="T83" s="1073">
        <v>0.11148177760035066</v>
      </c>
      <c r="U83" s="1073">
        <v>0.11148177760035066</v>
      </c>
      <c r="V83" s="1073">
        <v>0.11148177760035066</v>
      </c>
      <c r="W83" s="1073">
        <v>0.11148177760035066</v>
      </c>
      <c r="X83" s="1073">
        <v>0.11148177760035066</v>
      </c>
      <c r="Y83" s="1073">
        <v>0.11148177760035066</v>
      </c>
      <c r="Z83" s="1073">
        <v>0.11148177760035066</v>
      </c>
      <c r="AA83" s="1073">
        <v>0.11148177760035066</v>
      </c>
      <c r="AB83" s="1073">
        <v>0.11148177760035066</v>
      </c>
      <c r="AC83" s="1073">
        <v>0.11148177760035066</v>
      </c>
      <c r="AD83" s="1073">
        <v>0.11148177760035066</v>
      </c>
      <c r="AE83" s="1073">
        <v>0.11148177760035066</v>
      </c>
      <c r="AF83" s="1073">
        <v>9.582033514782283E-2</v>
      </c>
      <c r="AG83" s="1073">
        <v>0</v>
      </c>
      <c r="AH83" s="1073">
        <v>0</v>
      </c>
      <c r="AI83" s="1073">
        <v>0</v>
      </c>
      <c r="AJ83" s="1073">
        <v>0</v>
      </c>
      <c r="AK83" s="1073">
        <v>0</v>
      </c>
      <c r="AL83" s="1073">
        <v>0</v>
      </c>
      <c r="AM83" s="1073">
        <v>0</v>
      </c>
      <c r="AN83" s="1073">
        <v>0</v>
      </c>
      <c r="AO83" s="1074">
        <v>0</v>
      </c>
      <c r="AP83" s="1071"/>
      <c r="AQ83" s="1072">
        <v>0</v>
      </c>
      <c r="AR83" s="1073">
        <v>226.65713353997722</v>
      </c>
      <c r="AS83" s="1073">
        <v>226.65713353997722</v>
      </c>
      <c r="AT83" s="1073">
        <v>226.65713353997722</v>
      </c>
      <c r="AU83" s="1073">
        <v>226.65713353997722</v>
      </c>
      <c r="AV83" s="1073">
        <v>226.65713353997722</v>
      </c>
      <c r="AW83" s="1073">
        <v>226.65713353997722</v>
      </c>
      <c r="AX83" s="1073">
        <v>226.65713353997722</v>
      </c>
      <c r="AY83" s="1073">
        <v>226.65713353997722</v>
      </c>
      <c r="AZ83" s="1073">
        <v>226.65713353997722</v>
      </c>
      <c r="BA83" s="1073">
        <v>226.65713353997722</v>
      </c>
      <c r="BB83" s="1073">
        <v>226.65713353997722</v>
      </c>
      <c r="BC83" s="1073">
        <v>226.65713353997722</v>
      </c>
      <c r="BD83" s="1073">
        <v>226.65713353997722</v>
      </c>
      <c r="BE83" s="1073">
        <v>226.65713353997722</v>
      </c>
      <c r="BF83" s="1073">
        <v>226.65713353997722</v>
      </c>
      <c r="BG83" s="1073">
        <v>226.65713353997722</v>
      </c>
      <c r="BH83" s="1073">
        <v>226.65713353997722</v>
      </c>
      <c r="BI83" s="1073">
        <v>226.65713353997722</v>
      </c>
      <c r="BJ83" s="1073">
        <v>210.95930941107676</v>
      </c>
      <c r="BK83" s="1073">
        <v>0</v>
      </c>
      <c r="BL83" s="1073">
        <v>0</v>
      </c>
      <c r="BM83" s="1073">
        <v>0</v>
      </c>
      <c r="BN83" s="1073">
        <v>0</v>
      </c>
      <c r="BO83" s="1073">
        <v>0</v>
      </c>
      <c r="BP83" s="1073">
        <v>0</v>
      </c>
      <c r="BQ83" s="1073">
        <v>0</v>
      </c>
      <c r="BR83" s="1073">
        <v>0</v>
      </c>
      <c r="BS83" s="1073">
        <v>0</v>
      </c>
      <c r="BT83" s="1074">
        <v>0</v>
      </c>
    </row>
    <row r="84" spans="2:72">
      <c r="B84" s="674" t="s">
        <v>208</v>
      </c>
      <c r="C84" s="674" t="s">
        <v>2745</v>
      </c>
      <c r="D84" s="993" t="s">
        <v>21</v>
      </c>
      <c r="E84" s="674" t="s">
        <v>1035</v>
      </c>
      <c r="F84" s="674" t="s">
        <v>2762</v>
      </c>
      <c r="G84" s="674" t="s">
        <v>2744</v>
      </c>
      <c r="H84" s="674">
        <v>2013</v>
      </c>
      <c r="I84" s="630" t="s">
        <v>569</v>
      </c>
      <c r="J84" s="630" t="s">
        <v>577</v>
      </c>
      <c r="K84" s="619"/>
      <c r="L84" s="678">
        <v>0</v>
      </c>
      <c r="M84" s="679">
        <v>0</v>
      </c>
      <c r="N84" s="679">
        <v>3.4596590589999998</v>
      </c>
      <c r="O84" s="679">
        <v>3.4596590589999998</v>
      </c>
      <c r="P84" s="679">
        <v>3.4596590589999998</v>
      </c>
      <c r="Q84" s="679">
        <v>3.3059043159999999</v>
      </c>
      <c r="R84" s="679">
        <v>1.263936658</v>
      </c>
      <c r="S84" s="679">
        <v>1.263936658</v>
      </c>
      <c r="T84" s="679">
        <v>1.263936658</v>
      </c>
      <c r="U84" s="679">
        <v>1.263936658</v>
      </c>
      <c r="V84" s="679">
        <v>1.263936658</v>
      </c>
      <c r="W84" s="679">
        <v>1.263936658</v>
      </c>
      <c r="X84" s="679">
        <v>1.077115069</v>
      </c>
      <c r="Y84" s="679">
        <v>0.45744380899999998</v>
      </c>
      <c r="Z84" s="679">
        <v>0</v>
      </c>
      <c r="AA84" s="679">
        <v>0</v>
      </c>
      <c r="AB84" s="679">
        <v>0</v>
      </c>
      <c r="AC84" s="679">
        <v>0</v>
      </c>
      <c r="AD84" s="679">
        <v>0</v>
      </c>
      <c r="AE84" s="679">
        <v>0</v>
      </c>
      <c r="AF84" s="679">
        <v>0</v>
      </c>
      <c r="AG84" s="679">
        <v>0</v>
      </c>
      <c r="AH84" s="679">
        <v>0</v>
      </c>
      <c r="AI84" s="679">
        <v>0</v>
      </c>
      <c r="AJ84" s="679">
        <v>0</v>
      </c>
      <c r="AK84" s="679">
        <v>0</v>
      </c>
      <c r="AL84" s="679">
        <v>0</v>
      </c>
      <c r="AM84" s="679">
        <v>0</v>
      </c>
      <c r="AN84" s="679">
        <v>0</v>
      </c>
      <c r="AO84" s="680">
        <v>0</v>
      </c>
      <c r="AP84" s="619"/>
      <c r="AQ84" s="678">
        <v>0</v>
      </c>
      <c r="AR84" s="679">
        <v>0</v>
      </c>
      <c r="AS84" s="679">
        <v>11413.91351</v>
      </c>
      <c r="AT84" s="679">
        <v>11413.91351</v>
      </c>
      <c r="AU84" s="679">
        <v>11413.91351</v>
      </c>
      <c r="AV84" s="679">
        <v>10923.17052</v>
      </c>
      <c r="AW84" s="679">
        <v>5005.9103830000004</v>
      </c>
      <c r="AX84" s="679">
        <v>5005.9103830000004</v>
      </c>
      <c r="AY84" s="679">
        <v>5005.9103830000004</v>
      </c>
      <c r="AZ84" s="679">
        <v>5005.9103830000004</v>
      </c>
      <c r="BA84" s="679">
        <v>5005.9103830000004</v>
      </c>
      <c r="BB84" s="679">
        <v>5005.9103830000004</v>
      </c>
      <c r="BC84" s="679">
        <v>3311.088299</v>
      </c>
      <c r="BD84" s="679">
        <v>1333.267523</v>
      </c>
      <c r="BE84" s="679">
        <v>0</v>
      </c>
      <c r="BF84" s="679">
        <v>0</v>
      </c>
      <c r="BG84" s="679">
        <v>0</v>
      </c>
      <c r="BH84" s="679">
        <v>0</v>
      </c>
      <c r="BI84" s="679">
        <v>0</v>
      </c>
      <c r="BJ84" s="679">
        <v>0</v>
      </c>
      <c r="BK84" s="679">
        <v>0</v>
      </c>
      <c r="BL84" s="679">
        <v>0</v>
      </c>
      <c r="BM84" s="679">
        <v>0</v>
      </c>
      <c r="BN84" s="679">
        <v>0</v>
      </c>
      <c r="BO84" s="679">
        <v>0</v>
      </c>
      <c r="BP84" s="679">
        <v>0</v>
      </c>
      <c r="BQ84" s="679">
        <v>0</v>
      </c>
      <c r="BR84" s="679">
        <v>0</v>
      </c>
      <c r="BS84" s="679">
        <v>0</v>
      </c>
      <c r="BT84" s="680">
        <v>0</v>
      </c>
    </row>
    <row r="85" spans="2:72">
      <c r="B85" s="674" t="s">
        <v>208</v>
      </c>
      <c r="C85" s="674" t="s">
        <v>2745</v>
      </c>
      <c r="D85" s="993" t="s">
        <v>21</v>
      </c>
      <c r="E85" s="674" t="s">
        <v>1035</v>
      </c>
      <c r="F85" s="674" t="s">
        <v>2762</v>
      </c>
      <c r="G85" s="674" t="s">
        <v>2744</v>
      </c>
      <c r="H85" s="674">
        <v>2014</v>
      </c>
      <c r="I85" s="630" t="s">
        <v>569</v>
      </c>
      <c r="J85" s="630" t="s">
        <v>584</v>
      </c>
      <c r="K85" s="619"/>
      <c r="L85" s="678">
        <v>0</v>
      </c>
      <c r="M85" s="679">
        <v>0</v>
      </c>
      <c r="N85" s="679">
        <v>0</v>
      </c>
      <c r="O85" s="679">
        <v>365.38865929999997</v>
      </c>
      <c r="P85" s="679">
        <v>358.9439074</v>
      </c>
      <c r="Q85" s="679">
        <v>346.6913361</v>
      </c>
      <c r="R85" s="679">
        <v>233.00353129999999</v>
      </c>
      <c r="S85" s="679">
        <v>233.00353129999999</v>
      </c>
      <c r="T85" s="679">
        <v>233.00353129999999</v>
      </c>
      <c r="U85" s="679">
        <v>233.00353129999999</v>
      </c>
      <c r="V85" s="679">
        <v>233.00353129999999</v>
      </c>
      <c r="W85" s="679">
        <v>233.00353129999999</v>
      </c>
      <c r="X85" s="679">
        <v>233.00353129999999</v>
      </c>
      <c r="Y85" s="679">
        <v>230.78330769999999</v>
      </c>
      <c r="Z85" s="679">
        <v>43.685464150000001</v>
      </c>
      <c r="AA85" s="679">
        <v>0</v>
      </c>
      <c r="AB85" s="679">
        <v>0</v>
      </c>
      <c r="AC85" s="679">
        <v>0</v>
      </c>
      <c r="AD85" s="679">
        <v>0</v>
      </c>
      <c r="AE85" s="679">
        <v>0</v>
      </c>
      <c r="AF85" s="679">
        <v>0</v>
      </c>
      <c r="AG85" s="679">
        <v>0</v>
      </c>
      <c r="AH85" s="679">
        <v>0</v>
      </c>
      <c r="AI85" s="679">
        <v>0</v>
      </c>
      <c r="AJ85" s="679">
        <v>0</v>
      </c>
      <c r="AK85" s="679">
        <v>0</v>
      </c>
      <c r="AL85" s="679">
        <v>0</v>
      </c>
      <c r="AM85" s="679">
        <v>0</v>
      </c>
      <c r="AN85" s="679">
        <v>0</v>
      </c>
      <c r="AO85" s="680">
        <v>0</v>
      </c>
      <c r="AP85" s="619"/>
      <c r="AQ85" s="681">
        <v>0</v>
      </c>
      <c r="AR85" s="682">
        <v>0</v>
      </c>
      <c r="AS85" s="682">
        <v>0</v>
      </c>
      <c r="AT85" s="682">
        <v>1343298.8149999999</v>
      </c>
      <c r="AU85" s="682">
        <v>1321755.683</v>
      </c>
      <c r="AV85" s="682">
        <v>1272701.22</v>
      </c>
      <c r="AW85" s="682">
        <v>902596.11739999999</v>
      </c>
      <c r="AX85" s="682">
        <v>902596.11739999999</v>
      </c>
      <c r="AY85" s="682">
        <v>902596.11739999999</v>
      </c>
      <c r="AZ85" s="682">
        <v>902596.11739999999</v>
      </c>
      <c r="BA85" s="682">
        <v>902596.11739999999</v>
      </c>
      <c r="BB85" s="682">
        <v>902596.11739999999</v>
      </c>
      <c r="BC85" s="682">
        <v>902596.11739999999</v>
      </c>
      <c r="BD85" s="682">
        <v>882123.36340000003</v>
      </c>
      <c r="BE85" s="682">
        <v>143836.78260000001</v>
      </c>
      <c r="BF85" s="682">
        <v>0</v>
      </c>
      <c r="BG85" s="682">
        <v>0</v>
      </c>
      <c r="BH85" s="682">
        <v>0</v>
      </c>
      <c r="BI85" s="682">
        <v>0</v>
      </c>
      <c r="BJ85" s="682">
        <v>0</v>
      </c>
      <c r="BK85" s="682">
        <v>0</v>
      </c>
      <c r="BL85" s="682">
        <v>0</v>
      </c>
      <c r="BM85" s="682">
        <v>0</v>
      </c>
      <c r="BN85" s="682">
        <v>0</v>
      </c>
      <c r="BO85" s="682">
        <v>0</v>
      </c>
      <c r="BP85" s="682">
        <v>0</v>
      </c>
      <c r="BQ85" s="682">
        <v>0</v>
      </c>
      <c r="BR85" s="682">
        <v>0</v>
      </c>
      <c r="BS85" s="682">
        <v>0</v>
      </c>
      <c r="BT85" s="683">
        <v>0</v>
      </c>
    </row>
    <row r="86" spans="2:72">
      <c r="B86" s="1032" t="s">
        <v>208</v>
      </c>
      <c r="C86" s="1032" t="s">
        <v>2745</v>
      </c>
      <c r="D86" s="1033" t="s">
        <v>20</v>
      </c>
      <c r="E86" s="1032" t="s">
        <v>1035</v>
      </c>
      <c r="F86" s="1032" t="s">
        <v>2762</v>
      </c>
      <c r="G86" s="1032" t="s">
        <v>2744</v>
      </c>
      <c r="H86" s="1032">
        <v>2011</v>
      </c>
      <c r="I86" s="1034" t="s">
        <v>569</v>
      </c>
      <c r="J86" s="1034" t="s">
        <v>577</v>
      </c>
      <c r="K86" s="1035"/>
      <c r="L86" s="1036">
        <v>2.2209770290000002</v>
      </c>
      <c r="M86" s="1037">
        <v>2.2209770290000002</v>
      </c>
      <c r="N86" s="1037">
        <v>2.2209770290000002</v>
      </c>
      <c r="O86" s="1037">
        <v>2.2209770290000002</v>
      </c>
      <c r="P86" s="1037">
        <v>0</v>
      </c>
      <c r="Q86" s="1037">
        <v>0</v>
      </c>
      <c r="R86" s="1037">
        <v>0</v>
      </c>
      <c r="S86" s="1037">
        <v>0</v>
      </c>
      <c r="T86" s="1037">
        <v>0</v>
      </c>
      <c r="U86" s="1037">
        <v>0</v>
      </c>
      <c r="V86" s="1037">
        <v>0</v>
      </c>
      <c r="W86" s="1037">
        <v>0</v>
      </c>
      <c r="X86" s="1037">
        <v>0</v>
      </c>
      <c r="Y86" s="1037">
        <v>0</v>
      </c>
      <c r="Z86" s="1037">
        <v>0</v>
      </c>
      <c r="AA86" s="1037">
        <v>0</v>
      </c>
      <c r="AB86" s="1037">
        <v>0</v>
      </c>
      <c r="AC86" s="1037">
        <v>0</v>
      </c>
      <c r="AD86" s="1037">
        <v>0</v>
      </c>
      <c r="AE86" s="1037">
        <v>0</v>
      </c>
      <c r="AF86" s="1037">
        <v>0</v>
      </c>
      <c r="AG86" s="1037">
        <v>0</v>
      </c>
      <c r="AH86" s="1037">
        <v>0</v>
      </c>
      <c r="AI86" s="1037">
        <v>0</v>
      </c>
      <c r="AJ86" s="1037">
        <v>0</v>
      </c>
      <c r="AK86" s="1037">
        <v>0</v>
      </c>
      <c r="AL86" s="1037">
        <v>0</v>
      </c>
      <c r="AM86" s="1037">
        <v>0</v>
      </c>
      <c r="AN86" s="1037">
        <v>0</v>
      </c>
      <c r="AO86" s="1038">
        <v>0</v>
      </c>
      <c r="AP86" s="1035"/>
      <c r="AQ86" s="1075">
        <v>10998.36557</v>
      </c>
      <c r="AR86" s="1076">
        <v>10998.36557</v>
      </c>
      <c r="AS86" s="1077">
        <v>10998.36557</v>
      </c>
      <c r="AT86" s="1077">
        <v>10998.36557</v>
      </c>
      <c r="AU86" s="1077">
        <v>0</v>
      </c>
      <c r="AV86" s="1077">
        <v>0</v>
      </c>
      <c r="AW86" s="1077">
        <v>0</v>
      </c>
      <c r="AX86" s="1077">
        <v>0</v>
      </c>
      <c r="AY86" s="1077">
        <v>0</v>
      </c>
      <c r="AZ86" s="1077">
        <v>0</v>
      </c>
      <c r="BA86" s="1077">
        <v>0</v>
      </c>
      <c r="BB86" s="1077">
        <v>0</v>
      </c>
      <c r="BC86" s="1077">
        <v>0</v>
      </c>
      <c r="BD86" s="1077">
        <v>0</v>
      </c>
      <c r="BE86" s="1077">
        <v>0</v>
      </c>
      <c r="BF86" s="1077">
        <v>0</v>
      </c>
      <c r="BG86" s="1077">
        <v>0</v>
      </c>
      <c r="BH86" s="1077">
        <v>0</v>
      </c>
      <c r="BI86" s="1077">
        <v>0</v>
      </c>
      <c r="BJ86" s="1077">
        <v>0</v>
      </c>
      <c r="BK86" s="1077">
        <v>0</v>
      </c>
      <c r="BL86" s="1077">
        <v>0</v>
      </c>
      <c r="BM86" s="1077">
        <v>0</v>
      </c>
      <c r="BN86" s="1077">
        <v>0</v>
      </c>
      <c r="BO86" s="1077">
        <v>0</v>
      </c>
      <c r="BP86" s="1077">
        <v>0</v>
      </c>
      <c r="BQ86" s="1077">
        <v>0</v>
      </c>
      <c r="BR86" s="1077">
        <v>0</v>
      </c>
      <c r="BS86" s="1077">
        <v>0</v>
      </c>
      <c r="BT86" s="1078">
        <v>0</v>
      </c>
    </row>
    <row r="87" spans="2:72">
      <c r="B87" s="1040" t="s">
        <v>208</v>
      </c>
      <c r="C87" s="1040" t="s">
        <v>2745</v>
      </c>
      <c r="D87" s="1041" t="s">
        <v>20</v>
      </c>
      <c r="E87" s="1040" t="s">
        <v>1035</v>
      </c>
      <c r="F87" s="1040" t="s">
        <v>2762</v>
      </c>
      <c r="G87" s="1040" t="s">
        <v>2744</v>
      </c>
      <c r="H87" s="1040">
        <v>2012</v>
      </c>
      <c r="I87" s="1042" t="s">
        <v>569</v>
      </c>
      <c r="J87" s="1042" t="s">
        <v>577</v>
      </c>
      <c r="K87" s="1043"/>
      <c r="L87" s="1044">
        <v>0</v>
      </c>
      <c r="M87" s="1045">
        <v>0.172466273</v>
      </c>
      <c r="N87" s="1045">
        <v>0.172466273</v>
      </c>
      <c r="O87" s="1045">
        <v>0.172466273</v>
      </c>
      <c r="P87" s="1045">
        <v>0.172466273</v>
      </c>
      <c r="Q87" s="1045">
        <v>0</v>
      </c>
      <c r="R87" s="1045">
        <v>0</v>
      </c>
      <c r="S87" s="1045">
        <v>0</v>
      </c>
      <c r="T87" s="1045">
        <v>0</v>
      </c>
      <c r="U87" s="1045">
        <v>0</v>
      </c>
      <c r="V87" s="1045">
        <v>0</v>
      </c>
      <c r="W87" s="1045">
        <v>0</v>
      </c>
      <c r="X87" s="1045">
        <v>0</v>
      </c>
      <c r="Y87" s="1045">
        <v>0</v>
      </c>
      <c r="Z87" s="1045">
        <v>0</v>
      </c>
      <c r="AA87" s="1045">
        <v>0</v>
      </c>
      <c r="AB87" s="1045">
        <v>0</v>
      </c>
      <c r="AC87" s="1045">
        <v>0</v>
      </c>
      <c r="AD87" s="1045">
        <v>0</v>
      </c>
      <c r="AE87" s="1045">
        <v>0</v>
      </c>
      <c r="AF87" s="1045">
        <v>0</v>
      </c>
      <c r="AG87" s="1045">
        <v>0</v>
      </c>
      <c r="AH87" s="1045">
        <v>0</v>
      </c>
      <c r="AI87" s="1045">
        <v>0</v>
      </c>
      <c r="AJ87" s="1045">
        <v>0</v>
      </c>
      <c r="AK87" s="1045">
        <v>0</v>
      </c>
      <c r="AL87" s="1045">
        <v>0</v>
      </c>
      <c r="AM87" s="1045">
        <v>0</v>
      </c>
      <c r="AN87" s="1045">
        <v>0</v>
      </c>
      <c r="AO87" s="1046">
        <v>0</v>
      </c>
      <c r="AP87" s="1043"/>
      <c r="AQ87" s="1044">
        <v>0</v>
      </c>
      <c r="AR87" s="1045">
        <v>854.05976269999996</v>
      </c>
      <c r="AS87" s="1045">
        <v>854.05976269999996</v>
      </c>
      <c r="AT87" s="1045">
        <v>854.05976269999996</v>
      </c>
      <c r="AU87" s="1045">
        <v>854.05976269999996</v>
      </c>
      <c r="AV87" s="1045">
        <v>0</v>
      </c>
      <c r="AW87" s="1045">
        <v>0</v>
      </c>
      <c r="AX87" s="1045">
        <v>0</v>
      </c>
      <c r="AY87" s="1045">
        <v>0</v>
      </c>
      <c r="AZ87" s="1045">
        <v>0</v>
      </c>
      <c r="BA87" s="1045">
        <v>0</v>
      </c>
      <c r="BB87" s="1045">
        <v>0</v>
      </c>
      <c r="BC87" s="1045">
        <v>0</v>
      </c>
      <c r="BD87" s="1045">
        <v>0</v>
      </c>
      <c r="BE87" s="1045">
        <v>0</v>
      </c>
      <c r="BF87" s="1045">
        <v>0</v>
      </c>
      <c r="BG87" s="1045">
        <v>0</v>
      </c>
      <c r="BH87" s="1045">
        <v>0</v>
      </c>
      <c r="BI87" s="1045">
        <v>0</v>
      </c>
      <c r="BJ87" s="1045">
        <v>0</v>
      </c>
      <c r="BK87" s="1045">
        <v>0</v>
      </c>
      <c r="BL87" s="1045">
        <v>0</v>
      </c>
      <c r="BM87" s="1045">
        <v>0</v>
      </c>
      <c r="BN87" s="1045">
        <v>0</v>
      </c>
      <c r="BO87" s="1045">
        <v>0</v>
      </c>
      <c r="BP87" s="1045">
        <v>0</v>
      </c>
      <c r="BQ87" s="1045">
        <v>0</v>
      </c>
      <c r="BR87" s="1045">
        <v>0</v>
      </c>
      <c r="BS87" s="1045">
        <v>0</v>
      </c>
      <c r="BT87" s="1046">
        <v>0</v>
      </c>
    </row>
    <row r="88" spans="2:72">
      <c r="B88" s="1079" t="s">
        <v>208</v>
      </c>
      <c r="C88" s="1079" t="s">
        <v>2745</v>
      </c>
      <c r="D88" s="1080" t="s">
        <v>20</v>
      </c>
      <c r="E88" s="1079" t="s">
        <v>1035</v>
      </c>
      <c r="F88" s="1079" t="s">
        <v>2762</v>
      </c>
      <c r="G88" s="1079" t="s">
        <v>2744</v>
      </c>
      <c r="H88" s="1079">
        <v>2013</v>
      </c>
      <c r="I88" s="1081" t="s">
        <v>569</v>
      </c>
      <c r="J88" s="1081" t="s">
        <v>577</v>
      </c>
      <c r="K88" s="1082"/>
      <c r="L88" s="1083">
        <v>0</v>
      </c>
      <c r="M88" s="1084">
        <v>0</v>
      </c>
      <c r="N88" s="1084">
        <v>9.9365513000000003E-2</v>
      </c>
      <c r="O88" s="1084">
        <v>9.9365513000000003E-2</v>
      </c>
      <c r="P88" s="1084">
        <v>9.9365513000000003E-2</v>
      </c>
      <c r="Q88" s="1084">
        <v>9.9365513000000003E-2</v>
      </c>
      <c r="R88" s="1084">
        <v>0</v>
      </c>
      <c r="S88" s="1084">
        <v>0</v>
      </c>
      <c r="T88" s="1084">
        <v>0</v>
      </c>
      <c r="U88" s="1084">
        <v>0</v>
      </c>
      <c r="V88" s="1084">
        <v>0</v>
      </c>
      <c r="W88" s="1084">
        <v>0</v>
      </c>
      <c r="X88" s="1084">
        <v>0</v>
      </c>
      <c r="Y88" s="1084">
        <v>0</v>
      </c>
      <c r="Z88" s="1084">
        <v>0</v>
      </c>
      <c r="AA88" s="1084">
        <v>0</v>
      </c>
      <c r="AB88" s="1084">
        <v>0</v>
      </c>
      <c r="AC88" s="1084">
        <v>0</v>
      </c>
      <c r="AD88" s="1084">
        <v>0</v>
      </c>
      <c r="AE88" s="1084">
        <v>0</v>
      </c>
      <c r="AF88" s="1084">
        <v>0</v>
      </c>
      <c r="AG88" s="1084">
        <v>0</v>
      </c>
      <c r="AH88" s="1084">
        <v>0</v>
      </c>
      <c r="AI88" s="1084">
        <v>0</v>
      </c>
      <c r="AJ88" s="1084">
        <v>0</v>
      </c>
      <c r="AK88" s="1084">
        <v>0</v>
      </c>
      <c r="AL88" s="1084">
        <v>0</v>
      </c>
      <c r="AM88" s="1084">
        <v>0</v>
      </c>
      <c r="AN88" s="1084">
        <v>0</v>
      </c>
      <c r="AO88" s="1085">
        <v>0</v>
      </c>
      <c r="AP88" s="1082"/>
      <c r="AQ88" s="1083">
        <v>0</v>
      </c>
      <c r="AR88" s="1084">
        <v>0</v>
      </c>
      <c r="AS88" s="1084">
        <v>546.29661339999996</v>
      </c>
      <c r="AT88" s="1084">
        <v>546.29661339999996</v>
      </c>
      <c r="AU88" s="1084">
        <v>546.29661339999996</v>
      </c>
      <c r="AV88" s="1084">
        <v>546.29661339999996</v>
      </c>
      <c r="AW88" s="1084">
        <v>0</v>
      </c>
      <c r="AX88" s="1084">
        <v>0</v>
      </c>
      <c r="AY88" s="1084">
        <v>0</v>
      </c>
      <c r="AZ88" s="1084">
        <v>0</v>
      </c>
      <c r="BA88" s="1084">
        <v>0</v>
      </c>
      <c r="BB88" s="1084">
        <v>0</v>
      </c>
      <c r="BC88" s="1084">
        <v>0</v>
      </c>
      <c r="BD88" s="1084">
        <v>0</v>
      </c>
      <c r="BE88" s="1084">
        <v>0</v>
      </c>
      <c r="BF88" s="1084">
        <v>0</v>
      </c>
      <c r="BG88" s="1084">
        <v>0</v>
      </c>
      <c r="BH88" s="1084">
        <v>0</v>
      </c>
      <c r="BI88" s="1084">
        <v>0</v>
      </c>
      <c r="BJ88" s="1084">
        <v>0</v>
      </c>
      <c r="BK88" s="1084">
        <v>0</v>
      </c>
      <c r="BL88" s="1084">
        <v>0</v>
      </c>
      <c r="BM88" s="1084">
        <v>0</v>
      </c>
      <c r="BN88" s="1084">
        <v>0</v>
      </c>
      <c r="BO88" s="1084">
        <v>0</v>
      </c>
      <c r="BP88" s="1084">
        <v>0</v>
      </c>
      <c r="BQ88" s="1084">
        <v>0</v>
      </c>
      <c r="BR88" s="1084">
        <v>0</v>
      </c>
      <c r="BS88" s="1084">
        <v>0</v>
      </c>
      <c r="BT88" s="1085">
        <v>0</v>
      </c>
    </row>
    <row r="89" spans="2:72">
      <c r="B89" s="1079" t="s">
        <v>208</v>
      </c>
      <c r="C89" s="1079" t="s">
        <v>2745</v>
      </c>
      <c r="D89" s="1080" t="s">
        <v>20</v>
      </c>
      <c r="E89" s="1079" t="s">
        <v>1035</v>
      </c>
      <c r="F89" s="1079" t="s">
        <v>2762</v>
      </c>
      <c r="G89" s="1079" t="s">
        <v>2744</v>
      </c>
      <c r="H89" s="1079">
        <v>2013</v>
      </c>
      <c r="I89" s="1081" t="s">
        <v>569</v>
      </c>
      <c r="J89" s="1081" t="s">
        <v>577</v>
      </c>
      <c r="K89" s="1082"/>
      <c r="L89" s="1083">
        <v>0</v>
      </c>
      <c r="M89" s="1084">
        <v>0</v>
      </c>
      <c r="N89" s="1084">
        <v>335.10382279999999</v>
      </c>
      <c r="O89" s="1084">
        <v>335.10382279999999</v>
      </c>
      <c r="P89" s="1084">
        <v>335.10382279999999</v>
      </c>
      <c r="Q89" s="1084">
        <v>335.10382279999999</v>
      </c>
      <c r="R89" s="1084">
        <v>0</v>
      </c>
      <c r="S89" s="1084">
        <v>0</v>
      </c>
      <c r="T89" s="1084">
        <v>0</v>
      </c>
      <c r="U89" s="1084">
        <v>0</v>
      </c>
      <c r="V89" s="1084">
        <v>0</v>
      </c>
      <c r="W89" s="1084">
        <v>0</v>
      </c>
      <c r="X89" s="1084">
        <v>0</v>
      </c>
      <c r="Y89" s="1084">
        <v>0</v>
      </c>
      <c r="Z89" s="1084">
        <v>0</v>
      </c>
      <c r="AA89" s="1084">
        <v>0</v>
      </c>
      <c r="AB89" s="1084">
        <v>0</v>
      </c>
      <c r="AC89" s="1084">
        <v>0</v>
      </c>
      <c r="AD89" s="1084">
        <v>0</v>
      </c>
      <c r="AE89" s="1084">
        <v>0</v>
      </c>
      <c r="AF89" s="1084">
        <v>0</v>
      </c>
      <c r="AG89" s="1084">
        <v>0</v>
      </c>
      <c r="AH89" s="1084">
        <v>0</v>
      </c>
      <c r="AI89" s="1084">
        <v>0</v>
      </c>
      <c r="AJ89" s="1084">
        <v>0</v>
      </c>
      <c r="AK89" s="1084">
        <v>0</v>
      </c>
      <c r="AL89" s="1084">
        <v>0</v>
      </c>
      <c r="AM89" s="1084">
        <v>0</v>
      </c>
      <c r="AN89" s="1084">
        <v>0</v>
      </c>
      <c r="AO89" s="1085">
        <v>0</v>
      </c>
      <c r="AP89" s="1082"/>
      <c r="AQ89" s="1083">
        <v>0</v>
      </c>
      <c r="AR89" s="1084">
        <v>0</v>
      </c>
      <c r="AS89" s="1084">
        <v>1842350.31</v>
      </c>
      <c r="AT89" s="1084">
        <v>1842350.31</v>
      </c>
      <c r="AU89" s="1084">
        <v>1842350.31</v>
      </c>
      <c r="AV89" s="1084">
        <v>1842350.31</v>
      </c>
      <c r="AW89" s="1084">
        <v>0</v>
      </c>
      <c r="AX89" s="1084">
        <v>0</v>
      </c>
      <c r="AY89" s="1084">
        <v>0</v>
      </c>
      <c r="AZ89" s="1084">
        <v>0</v>
      </c>
      <c r="BA89" s="1084">
        <v>0</v>
      </c>
      <c r="BB89" s="1084">
        <v>0</v>
      </c>
      <c r="BC89" s="1084">
        <v>0</v>
      </c>
      <c r="BD89" s="1084">
        <v>0</v>
      </c>
      <c r="BE89" s="1084">
        <v>0</v>
      </c>
      <c r="BF89" s="1084">
        <v>0</v>
      </c>
      <c r="BG89" s="1084">
        <v>0</v>
      </c>
      <c r="BH89" s="1084">
        <v>0</v>
      </c>
      <c r="BI89" s="1084">
        <v>0</v>
      </c>
      <c r="BJ89" s="1084">
        <v>0</v>
      </c>
      <c r="BK89" s="1084">
        <v>0</v>
      </c>
      <c r="BL89" s="1084">
        <v>0</v>
      </c>
      <c r="BM89" s="1084">
        <v>0</v>
      </c>
      <c r="BN89" s="1084">
        <v>0</v>
      </c>
      <c r="BO89" s="1084">
        <v>0</v>
      </c>
      <c r="BP89" s="1084">
        <v>0</v>
      </c>
      <c r="BQ89" s="1084">
        <v>0</v>
      </c>
      <c r="BR89" s="1084">
        <v>0</v>
      </c>
      <c r="BS89" s="1084">
        <v>0</v>
      </c>
      <c r="BT89" s="1085">
        <v>0</v>
      </c>
    </row>
    <row r="90" spans="2:72">
      <c r="B90" s="674" t="s">
        <v>208</v>
      </c>
      <c r="C90" s="674" t="s">
        <v>2745</v>
      </c>
      <c r="D90" s="993" t="s">
        <v>20</v>
      </c>
      <c r="E90" s="674" t="s">
        <v>1035</v>
      </c>
      <c r="F90" s="674" t="s">
        <v>2762</v>
      </c>
      <c r="G90" s="674" t="s">
        <v>2744</v>
      </c>
      <c r="H90" s="674">
        <v>2014</v>
      </c>
      <c r="I90" s="630" t="s">
        <v>569</v>
      </c>
      <c r="J90" s="630" t="s">
        <v>584</v>
      </c>
      <c r="K90" s="619"/>
      <c r="L90" s="678">
        <v>0</v>
      </c>
      <c r="M90" s="679">
        <v>0</v>
      </c>
      <c r="N90" s="679">
        <v>0</v>
      </c>
      <c r="O90" s="679">
        <v>80.201583099999993</v>
      </c>
      <c r="P90" s="679">
        <v>80.201583099999993</v>
      </c>
      <c r="Q90" s="679">
        <v>80.201583099999993</v>
      </c>
      <c r="R90" s="679">
        <v>80.201583099999993</v>
      </c>
      <c r="S90" s="679">
        <v>0</v>
      </c>
      <c r="T90" s="679">
        <v>0</v>
      </c>
      <c r="U90" s="679">
        <v>0</v>
      </c>
      <c r="V90" s="679">
        <v>0</v>
      </c>
      <c r="W90" s="679">
        <v>0</v>
      </c>
      <c r="X90" s="679">
        <v>0</v>
      </c>
      <c r="Y90" s="679">
        <v>0</v>
      </c>
      <c r="Z90" s="679">
        <v>0</v>
      </c>
      <c r="AA90" s="679">
        <v>0</v>
      </c>
      <c r="AB90" s="679">
        <v>0</v>
      </c>
      <c r="AC90" s="679">
        <v>0</v>
      </c>
      <c r="AD90" s="679">
        <v>0</v>
      </c>
      <c r="AE90" s="679">
        <v>0</v>
      </c>
      <c r="AF90" s="679">
        <v>0</v>
      </c>
      <c r="AG90" s="679">
        <v>0</v>
      </c>
      <c r="AH90" s="679">
        <v>0</v>
      </c>
      <c r="AI90" s="679">
        <v>0</v>
      </c>
      <c r="AJ90" s="679">
        <v>0</v>
      </c>
      <c r="AK90" s="679">
        <v>0</v>
      </c>
      <c r="AL90" s="679">
        <v>0</v>
      </c>
      <c r="AM90" s="679">
        <v>0</v>
      </c>
      <c r="AN90" s="679">
        <v>0</v>
      </c>
      <c r="AO90" s="680">
        <v>0</v>
      </c>
      <c r="AP90" s="619"/>
      <c r="AQ90" s="678">
        <v>0</v>
      </c>
      <c r="AR90" s="679">
        <v>0</v>
      </c>
      <c r="AS90" s="679">
        <v>0</v>
      </c>
      <c r="AT90" s="679">
        <v>391641.4203</v>
      </c>
      <c r="AU90" s="679">
        <v>391641.4203</v>
      </c>
      <c r="AV90" s="679">
        <v>391641.4203</v>
      </c>
      <c r="AW90" s="679">
        <v>391641.4203</v>
      </c>
      <c r="AX90" s="679">
        <v>0</v>
      </c>
      <c r="AY90" s="679">
        <v>0</v>
      </c>
      <c r="AZ90" s="679">
        <v>0</v>
      </c>
      <c r="BA90" s="679">
        <v>0</v>
      </c>
      <c r="BB90" s="679">
        <v>0</v>
      </c>
      <c r="BC90" s="679">
        <v>0</v>
      </c>
      <c r="BD90" s="679">
        <v>0</v>
      </c>
      <c r="BE90" s="679">
        <v>0</v>
      </c>
      <c r="BF90" s="679">
        <v>0</v>
      </c>
      <c r="BG90" s="679">
        <v>0</v>
      </c>
      <c r="BH90" s="679">
        <v>0</v>
      </c>
      <c r="BI90" s="679">
        <v>0</v>
      </c>
      <c r="BJ90" s="679">
        <v>0</v>
      </c>
      <c r="BK90" s="679">
        <v>0</v>
      </c>
      <c r="BL90" s="679">
        <v>0</v>
      </c>
      <c r="BM90" s="679">
        <v>0</v>
      </c>
      <c r="BN90" s="679">
        <v>0</v>
      </c>
      <c r="BO90" s="679">
        <v>0</v>
      </c>
      <c r="BP90" s="679">
        <v>0</v>
      </c>
      <c r="BQ90" s="679">
        <v>0</v>
      </c>
      <c r="BR90" s="679">
        <v>0</v>
      </c>
      <c r="BS90" s="679">
        <v>0</v>
      </c>
      <c r="BT90" s="680">
        <v>0</v>
      </c>
    </row>
    <row r="91" spans="2:72">
      <c r="B91" s="1047" t="s">
        <v>208</v>
      </c>
      <c r="C91" s="1047" t="s">
        <v>2745</v>
      </c>
      <c r="D91" s="1048" t="s">
        <v>22</v>
      </c>
      <c r="E91" s="1047" t="s">
        <v>1035</v>
      </c>
      <c r="F91" s="1047" t="s">
        <v>2762</v>
      </c>
      <c r="G91" s="1047" t="s">
        <v>2744</v>
      </c>
      <c r="H91" s="1047">
        <v>2012</v>
      </c>
      <c r="I91" s="1049" t="s">
        <v>569</v>
      </c>
      <c r="J91" s="1049" t="s">
        <v>577</v>
      </c>
      <c r="K91" s="1050"/>
      <c r="L91" s="1051">
        <v>0</v>
      </c>
      <c r="M91" s="1052">
        <v>108.1</v>
      </c>
      <c r="N91" s="1052">
        <v>108.1</v>
      </c>
      <c r="O91" s="1052">
        <v>108.1</v>
      </c>
      <c r="P91" s="1052">
        <v>108.1</v>
      </c>
      <c r="Q91" s="1052">
        <v>101.52</v>
      </c>
      <c r="R91" s="1052">
        <v>80.53</v>
      </c>
      <c r="S91" s="1052">
        <v>77.48</v>
      </c>
      <c r="T91" s="1052">
        <v>77.48</v>
      </c>
      <c r="U91" s="1052">
        <v>77.05</v>
      </c>
      <c r="V91" s="1052">
        <v>58.64</v>
      </c>
      <c r="W91" s="1052">
        <v>17.21</v>
      </c>
      <c r="X91" s="1052">
        <v>16.57</v>
      </c>
      <c r="Y91" s="1052">
        <v>12.53</v>
      </c>
      <c r="Z91" s="1052">
        <v>12.53</v>
      </c>
      <c r="AA91" s="1052">
        <v>12.53</v>
      </c>
      <c r="AB91" s="1052">
        <v>11.99</v>
      </c>
      <c r="AC91" s="1052">
        <v>10.64</v>
      </c>
      <c r="AD91" s="1052">
        <v>10.64</v>
      </c>
      <c r="AE91" s="1052">
        <v>10.64</v>
      </c>
      <c r="AF91" s="1052">
        <v>10.64</v>
      </c>
      <c r="AG91" s="1052">
        <v>0</v>
      </c>
      <c r="AH91" s="1052">
        <v>0</v>
      </c>
      <c r="AI91" s="1052">
        <v>0</v>
      </c>
      <c r="AJ91" s="1052">
        <v>0</v>
      </c>
      <c r="AK91" s="1052">
        <v>0</v>
      </c>
      <c r="AL91" s="1052">
        <v>0</v>
      </c>
      <c r="AM91" s="1052">
        <v>0</v>
      </c>
      <c r="AN91" s="1052">
        <v>0</v>
      </c>
      <c r="AO91" s="1053">
        <v>0</v>
      </c>
      <c r="AP91" s="1050"/>
      <c r="AQ91" s="1051">
        <v>0</v>
      </c>
      <c r="AR91" s="1052">
        <v>737353</v>
      </c>
      <c r="AS91" s="1052">
        <v>737353</v>
      </c>
      <c r="AT91" s="1052">
        <v>737353</v>
      </c>
      <c r="AU91" s="1052">
        <v>737353</v>
      </c>
      <c r="AV91" s="1052">
        <v>703252</v>
      </c>
      <c r="AW91" s="1052">
        <v>627406</v>
      </c>
      <c r="AX91" s="1052">
        <v>602248</v>
      </c>
      <c r="AY91" s="1052">
        <v>602248</v>
      </c>
      <c r="AZ91" s="1052">
        <v>595332</v>
      </c>
      <c r="BA91" s="1052">
        <v>442369</v>
      </c>
      <c r="BB91" s="1052">
        <v>94236</v>
      </c>
      <c r="BC91" s="1052">
        <v>83993</v>
      </c>
      <c r="BD91" s="1052">
        <v>69406</v>
      </c>
      <c r="BE91" s="1052">
        <v>69406</v>
      </c>
      <c r="BF91" s="1052">
        <v>69406</v>
      </c>
      <c r="BG91" s="1052">
        <v>59149</v>
      </c>
      <c r="BH91" s="1052">
        <v>33412</v>
      </c>
      <c r="BI91" s="1052">
        <v>33412</v>
      </c>
      <c r="BJ91" s="1052">
        <v>33412</v>
      </c>
      <c r="BK91" s="1052">
        <v>33412</v>
      </c>
      <c r="BL91" s="1052">
        <v>0</v>
      </c>
      <c r="BM91" s="1052">
        <v>0</v>
      </c>
      <c r="BN91" s="1052">
        <v>0</v>
      </c>
      <c r="BO91" s="1052">
        <v>0</v>
      </c>
      <c r="BP91" s="1052">
        <v>0</v>
      </c>
      <c r="BQ91" s="1052">
        <v>0</v>
      </c>
      <c r="BR91" s="1052">
        <v>0</v>
      </c>
      <c r="BS91" s="1052">
        <v>0</v>
      </c>
      <c r="BT91" s="1053">
        <v>0</v>
      </c>
    </row>
    <row r="92" spans="2:72">
      <c r="B92" s="674" t="s">
        <v>208</v>
      </c>
      <c r="C92" s="674" t="s">
        <v>2745</v>
      </c>
      <c r="D92" s="993" t="s">
        <v>22</v>
      </c>
      <c r="E92" s="674" t="s">
        <v>1035</v>
      </c>
      <c r="F92" s="674" t="s">
        <v>2762</v>
      </c>
      <c r="G92" s="674" t="s">
        <v>2744</v>
      </c>
      <c r="H92" s="674">
        <v>2013</v>
      </c>
      <c r="I92" s="630" t="s">
        <v>569</v>
      </c>
      <c r="J92" s="630" t="s">
        <v>577</v>
      </c>
      <c r="K92" s="619"/>
      <c r="L92" s="678">
        <v>0</v>
      </c>
      <c r="M92" s="679">
        <v>0</v>
      </c>
      <c r="N92" s="679">
        <v>376.31610130000001</v>
      </c>
      <c r="O92" s="679">
        <v>338.5833106</v>
      </c>
      <c r="P92" s="679">
        <v>337.82716470000003</v>
      </c>
      <c r="Q92" s="679">
        <v>337.82716470000003</v>
      </c>
      <c r="R92" s="679">
        <v>330.93831779999999</v>
      </c>
      <c r="S92" s="679">
        <v>328.8154955</v>
      </c>
      <c r="T92" s="679">
        <v>328.8154955</v>
      </c>
      <c r="U92" s="679">
        <v>328.68312830000002</v>
      </c>
      <c r="V92" s="679">
        <v>321.84692530000001</v>
      </c>
      <c r="W92" s="679">
        <v>306.37206939999999</v>
      </c>
      <c r="X92" s="679">
        <v>282.10096170000003</v>
      </c>
      <c r="Y92" s="679">
        <v>281.00344339999998</v>
      </c>
      <c r="Z92" s="679">
        <v>279.67284610000002</v>
      </c>
      <c r="AA92" s="679">
        <v>160.82975099999999</v>
      </c>
      <c r="AB92" s="679">
        <v>160.82975099999999</v>
      </c>
      <c r="AC92" s="679">
        <v>134.4198662</v>
      </c>
      <c r="AD92" s="679">
        <v>8.3408784320000002</v>
      </c>
      <c r="AE92" s="679">
        <v>4.1120658739999998</v>
      </c>
      <c r="AF92" s="679">
        <v>4.1120658739999998</v>
      </c>
      <c r="AG92" s="679">
        <v>4.1120658739999998</v>
      </c>
      <c r="AH92" s="679">
        <v>0</v>
      </c>
      <c r="AI92" s="679">
        <v>0</v>
      </c>
      <c r="AJ92" s="679">
        <v>0</v>
      </c>
      <c r="AK92" s="679">
        <v>0</v>
      </c>
      <c r="AL92" s="679">
        <v>0</v>
      </c>
      <c r="AM92" s="679">
        <v>0</v>
      </c>
      <c r="AN92" s="679">
        <v>0</v>
      </c>
      <c r="AO92" s="680">
        <v>0</v>
      </c>
      <c r="AP92" s="619"/>
      <c r="AQ92" s="678">
        <v>0</v>
      </c>
      <c r="AR92" s="679">
        <v>0</v>
      </c>
      <c r="AS92" s="679">
        <v>1579036.2039999999</v>
      </c>
      <c r="AT92" s="679">
        <v>1422040.2069999999</v>
      </c>
      <c r="AU92" s="679">
        <v>1418891.24</v>
      </c>
      <c r="AV92" s="679">
        <v>1418891.24</v>
      </c>
      <c r="AW92" s="679">
        <v>1394894.0209999999</v>
      </c>
      <c r="AX92" s="679">
        <v>1380405.112</v>
      </c>
      <c r="AY92" s="679">
        <v>1380405.112</v>
      </c>
      <c r="AZ92" s="679">
        <v>1377003.9580000001</v>
      </c>
      <c r="BA92" s="679">
        <v>1347296.5449999999</v>
      </c>
      <c r="BB92" s="679">
        <v>1241675.939</v>
      </c>
      <c r="BC92" s="679">
        <v>1016534.005</v>
      </c>
      <c r="BD92" s="679">
        <v>988333.46270000003</v>
      </c>
      <c r="BE92" s="679">
        <v>983698.34239999996</v>
      </c>
      <c r="BF92" s="679">
        <v>490772.66970000003</v>
      </c>
      <c r="BG92" s="679">
        <v>490772.66970000003</v>
      </c>
      <c r="BH92" s="679">
        <v>408845.12670000002</v>
      </c>
      <c r="BI92" s="679">
        <v>25560.65365</v>
      </c>
      <c r="BJ92" s="679">
        <v>14324.3343</v>
      </c>
      <c r="BK92" s="679">
        <v>14324.3343</v>
      </c>
      <c r="BL92" s="679">
        <v>14324.3343</v>
      </c>
      <c r="BM92" s="679">
        <v>0</v>
      </c>
      <c r="BN92" s="679">
        <v>0</v>
      </c>
      <c r="BO92" s="679">
        <v>0</v>
      </c>
      <c r="BP92" s="679">
        <v>0</v>
      </c>
      <c r="BQ92" s="679">
        <v>0</v>
      </c>
      <c r="BR92" s="679">
        <v>0</v>
      </c>
      <c r="BS92" s="679">
        <v>0</v>
      </c>
      <c r="BT92" s="680">
        <v>0</v>
      </c>
    </row>
    <row r="93" spans="2:72">
      <c r="B93" s="674" t="s">
        <v>208</v>
      </c>
      <c r="C93" s="674" t="s">
        <v>2745</v>
      </c>
      <c r="D93" s="993" t="s">
        <v>22</v>
      </c>
      <c r="E93" s="674" t="s">
        <v>1035</v>
      </c>
      <c r="F93" s="674" t="s">
        <v>2762</v>
      </c>
      <c r="G93" s="674" t="s">
        <v>2744</v>
      </c>
      <c r="H93" s="674">
        <v>2014</v>
      </c>
      <c r="I93" s="630" t="s">
        <v>569</v>
      </c>
      <c r="J93" s="630" t="s">
        <v>584</v>
      </c>
      <c r="K93" s="619"/>
      <c r="L93" s="678">
        <v>0</v>
      </c>
      <c r="M93" s="679">
        <v>0</v>
      </c>
      <c r="N93" s="679">
        <v>0</v>
      </c>
      <c r="O93" s="679">
        <v>1637.7060429999999</v>
      </c>
      <c r="P93" s="679">
        <v>1616.184377</v>
      </c>
      <c r="Q93" s="679">
        <v>1616.184377</v>
      </c>
      <c r="R93" s="679">
        <v>1536.471779</v>
      </c>
      <c r="S93" s="679">
        <v>1536.471779</v>
      </c>
      <c r="T93" s="679">
        <v>1533.675428</v>
      </c>
      <c r="U93" s="679">
        <v>1483.117315</v>
      </c>
      <c r="V93" s="679">
        <v>1483.117315</v>
      </c>
      <c r="W93" s="679">
        <v>1396.6621849999999</v>
      </c>
      <c r="X93" s="679">
        <v>1182.473465</v>
      </c>
      <c r="Y93" s="679">
        <v>930.41657429999998</v>
      </c>
      <c r="Z93" s="679">
        <v>889.88091970000005</v>
      </c>
      <c r="AA93" s="679">
        <v>669.61262209999995</v>
      </c>
      <c r="AB93" s="679">
        <v>297.8672052</v>
      </c>
      <c r="AC93" s="679">
        <v>297.8672052</v>
      </c>
      <c r="AD93" s="679">
        <v>231.1784299</v>
      </c>
      <c r="AE93" s="679">
        <v>143.41707719999999</v>
      </c>
      <c r="AF93" s="679">
        <v>143.41707719999999</v>
      </c>
      <c r="AG93" s="679">
        <v>143.41707719999999</v>
      </c>
      <c r="AH93" s="679">
        <v>143.41707719999999</v>
      </c>
      <c r="AI93" s="679">
        <v>0</v>
      </c>
      <c r="AJ93" s="679">
        <v>0</v>
      </c>
      <c r="AK93" s="679">
        <v>0</v>
      </c>
      <c r="AL93" s="679">
        <v>0</v>
      </c>
      <c r="AM93" s="679">
        <v>0</v>
      </c>
      <c r="AN93" s="679">
        <v>0</v>
      </c>
      <c r="AO93" s="680">
        <v>0</v>
      </c>
      <c r="AP93" s="619"/>
      <c r="AQ93" s="678">
        <v>0</v>
      </c>
      <c r="AR93" s="679">
        <v>0</v>
      </c>
      <c r="AS93" s="679">
        <v>0</v>
      </c>
      <c r="AT93" s="679">
        <v>9903275.3609999996</v>
      </c>
      <c r="AU93" s="679">
        <v>9824166.6239999998</v>
      </c>
      <c r="AV93" s="679">
        <v>9824166.6239999998</v>
      </c>
      <c r="AW93" s="679">
        <v>9539462.1809999999</v>
      </c>
      <c r="AX93" s="679">
        <v>9539462.1809999999</v>
      </c>
      <c r="AY93" s="679">
        <v>9527786.193</v>
      </c>
      <c r="AZ93" s="679">
        <v>9136759.7139999997</v>
      </c>
      <c r="BA93" s="679">
        <v>9136759.7139999997</v>
      </c>
      <c r="BB93" s="679">
        <v>8612207.568</v>
      </c>
      <c r="BC93" s="679">
        <v>6842973.7410000004</v>
      </c>
      <c r="BD93" s="679">
        <v>4767021.3030000003</v>
      </c>
      <c r="BE93" s="679">
        <v>4371600.7960000001</v>
      </c>
      <c r="BF93" s="679">
        <v>2950869.9380000001</v>
      </c>
      <c r="BG93" s="679">
        <v>1463551.2250000001</v>
      </c>
      <c r="BH93" s="679">
        <v>1463551.2250000001</v>
      </c>
      <c r="BI93" s="679">
        <v>924828.59519999998</v>
      </c>
      <c r="BJ93" s="679">
        <v>303291.14480000001</v>
      </c>
      <c r="BK93" s="679">
        <v>303291.14480000001</v>
      </c>
      <c r="BL93" s="679">
        <v>303291.14480000001</v>
      </c>
      <c r="BM93" s="679">
        <v>303291.14480000001</v>
      </c>
      <c r="BN93" s="679">
        <v>0</v>
      </c>
      <c r="BO93" s="679">
        <v>0</v>
      </c>
      <c r="BP93" s="679">
        <v>0</v>
      </c>
      <c r="BQ93" s="679">
        <v>0</v>
      </c>
      <c r="BR93" s="679">
        <v>0</v>
      </c>
      <c r="BS93" s="679">
        <v>0</v>
      </c>
      <c r="BT93" s="680">
        <v>0</v>
      </c>
    </row>
    <row r="94" spans="2:72">
      <c r="B94" s="1086" t="s">
        <v>208</v>
      </c>
      <c r="C94" s="1086" t="s">
        <v>2743</v>
      </c>
      <c r="D94" s="1087" t="s">
        <v>2</v>
      </c>
      <c r="E94" s="1086" t="s">
        <v>1035</v>
      </c>
      <c r="F94" s="1086" t="s">
        <v>29</v>
      </c>
      <c r="G94" s="1086" t="s">
        <v>2744</v>
      </c>
      <c r="H94" s="1086">
        <v>2014</v>
      </c>
      <c r="I94" s="1088" t="s">
        <v>569</v>
      </c>
      <c r="J94" s="630" t="s">
        <v>584</v>
      </c>
      <c r="K94" s="619"/>
      <c r="L94" s="1089">
        <v>0</v>
      </c>
      <c r="M94" s="1090">
        <v>0</v>
      </c>
      <c r="N94" s="1090">
        <v>0</v>
      </c>
      <c r="O94" s="1090">
        <v>24.863291889999999</v>
      </c>
      <c r="P94" s="1090">
        <v>24.863291889999999</v>
      </c>
      <c r="Q94" s="1090">
        <v>24.863291889999999</v>
      </c>
      <c r="R94" s="1090">
        <v>24.863291889999999</v>
      </c>
      <c r="S94" s="1090">
        <v>0</v>
      </c>
      <c r="T94" s="1090">
        <v>0</v>
      </c>
      <c r="U94" s="1090">
        <v>0</v>
      </c>
      <c r="V94" s="1090">
        <v>0</v>
      </c>
      <c r="W94" s="1090">
        <v>0</v>
      </c>
      <c r="X94" s="1090">
        <v>0</v>
      </c>
      <c r="Y94" s="1090">
        <v>0</v>
      </c>
      <c r="Z94" s="1090">
        <v>0</v>
      </c>
      <c r="AA94" s="1090">
        <v>0</v>
      </c>
      <c r="AB94" s="1090">
        <v>0</v>
      </c>
      <c r="AC94" s="1090">
        <v>0</v>
      </c>
      <c r="AD94" s="1090">
        <v>0</v>
      </c>
      <c r="AE94" s="1090">
        <v>0</v>
      </c>
      <c r="AF94" s="1090">
        <v>0</v>
      </c>
      <c r="AG94" s="1090">
        <v>0</v>
      </c>
      <c r="AH94" s="1090">
        <v>0</v>
      </c>
      <c r="AI94" s="1090">
        <v>0</v>
      </c>
      <c r="AJ94" s="1090">
        <v>0</v>
      </c>
      <c r="AK94" s="1090">
        <v>0</v>
      </c>
      <c r="AL94" s="1090">
        <v>0</v>
      </c>
      <c r="AM94" s="1090">
        <v>0</v>
      </c>
      <c r="AN94" s="1090">
        <v>0</v>
      </c>
      <c r="AO94" s="1091">
        <v>0</v>
      </c>
      <c r="AP94" s="619"/>
      <c r="AQ94" s="1089">
        <v>0</v>
      </c>
      <c r="AR94" s="1090">
        <v>0</v>
      </c>
      <c r="AS94" s="1090">
        <v>0</v>
      </c>
      <c r="AT94" s="1090">
        <v>44332.785349999998</v>
      </c>
      <c r="AU94" s="1090">
        <v>44332.785349999998</v>
      </c>
      <c r="AV94" s="1090">
        <v>44332.785349999998</v>
      </c>
      <c r="AW94" s="1090">
        <v>44332.785349999998</v>
      </c>
      <c r="AX94" s="1090">
        <v>0</v>
      </c>
      <c r="AY94" s="1090">
        <v>0</v>
      </c>
      <c r="AZ94" s="1090">
        <v>0</v>
      </c>
      <c r="BA94" s="1090">
        <v>0</v>
      </c>
      <c r="BB94" s="1090">
        <v>0</v>
      </c>
      <c r="BC94" s="1090">
        <v>0</v>
      </c>
      <c r="BD94" s="1090">
        <v>0</v>
      </c>
      <c r="BE94" s="1090">
        <v>0</v>
      </c>
      <c r="BF94" s="1090">
        <v>0</v>
      </c>
      <c r="BG94" s="1090">
        <v>0</v>
      </c>
      <c r="BH94" s="1090">
        <v>0</v>
      </c>
      <c r="BI94" s="1090">
        <v>0</v>
      </c>
      <c r="BJ94" s="1090">
        <v>0</v>
      </c>
      <c r="BK94" s="1090">
        <v>0</v>
      </c>
      <c r="BL94" s="1090">
        <v>0</v>
      </c>
      <c r="BM94" s="1090">
        <v>0</v>
      </c>
      <c r="BN94" s="1090">
        <v>0</v>
      </c>
      <c r="BO94" s="1090">
        <v>0</v>
      </c>
      <c r="BP94" s="1090">
        <v>0</v>
      </c>
      <c r="BQ94" s="1090">
        <v>0</v>
      </c>
      <c r="BR94" s="1090">
        <v>0</v>
      </c>
      <c r="BS94" s="1090">
        <v>0</v>
      </c>
      <c r="BT94" s="1091">
        <v>0</v>
      </c>
    </row>
    <row r="95" spans="2:72">
      <c r="B95" s="1092" t="s">
        <v>208</v>
      </c>
      <c r="C95" s="1092" t="s">
        <v>2743</v>
      </c>
      <c r="D95" s="1093" t="s">
        <v>1</v>
      </c>
      <c r="E95" s="1092" t="s">
        <v>1035</v>
      </c>
      <c r="F95" s="1092" t="s">
        <v>29</v>
      </c>
      <c r="G95" s="1092" t="s">
        <v>2744</v>
      </c>
      <c r="H95" s="1092">
        <v>2014</v>
      </c>
      <c r="I95" s="1094" t="s">
        <v>569</v>
      </c>
      <c r="J95" s="1094" t="s">
        <v>584</v>
      </c>
      <c r="K95" s="1095"/>
      <c r="L95" s="1096">
        <v>0</v>
      </c>
      <c r="M95" s="1097">
        <v>0</v>
      </c>
      <c r="N95" s="1097">
        <v>0</v>
      </c>
      <c r="O95" s="1097">
        <v>44.833650230000003</v>
      </c>
      <c r="P95" s="1097">
        <v>44.833650230000003</v>
      </c>
      <c r="Q95" s="1097">
        <v>44.833650230000003</v>
      </c>
      <c r="R95" s="1097">
        <v>0</v>
      </c>
      <c r="S95" s="1097">
        <v>0</v>
      </c>
      <c r="T95" s="1097">
        <v>0</v>
      </c>
      <c r="U95" s="1097">
        <v>0</v>
      </c>
      <c r="V95" s="1097">
        <v>0</v>
      </c>
      <c r="W95" s="1097">
        <v>0</v>
      </c>
      <c r="X95" s="1097">
        <v>0</v>
      </c>
      <c r="Y95" s="1097">
        <v>0</v>
      </c>
      <c r="Z95" s="1097">
        <v>0</v>
      </c>
      <c r="AA95" s="1097">
        <v>0</v>
      </c>
      <c r="AB95" s="1097">
        <v>0</v>
      </c>
      <c r="AC95" s="1097">
        <v>0</v>
      </c>
      <c r="AD95" s="1097">
        <v>0</v>
      </c>
      <c r="AE95" s="1097">
        <v>0</v>
      </c>
      <c r="AF95" s="1097">
        <v>0</v>
      </c>
      <c r="AG95" s="1097">
        <v>0</v>
      </c>
      <c r="AH95" s="1097">
        <v>0</v>
      </c>
      <c r="AI95" s="1097">
        <v>0</v>
      </c>
      <c r="AJ95" s="1097">
        <v>0</v>
      </c>
      <c r="AK95" s="1097">
        <v>0</v>
      </c>
      <c r="AL95" s="1097">
        <v>0</v>
      </c>
      <c r="AM95" s="1097">
        <v>0</v>
      </c>
      <c r="AN95" s="1097">
        <v>0</v>
      </c>
      <c r="AO95" s="1098">
        <v>0</v>
      </c>
      <c r="AP95" s="1095"/>
      <c r="AQ95" s="1096">
        <v>0</v>
      </c>
      <c r="AR95" s="1097">
        <v>0</v>
      </c>
      <c r="AS95" s="1097">
        <v>0</v>
      </c>
      <c r="AT95" s="1097">
        <v>40092.689899999998</v>
      </c>
      <c r="AU95" s="1097">
        <v>40092.689899999998</v>
      </c>
      <c r="AV95" s="1097">
        <v>40092.689899999998</v>
      </c>
      <c r="AW95" s="1097">
        <v>0</v>
      </c>
      <c r="AX95" s="1097">
        <v>0</v>
      </c>
      <c r="AY95" s="1097">
        <v>0</v>
      </c>
      <c r="AZ95" s="1097">
        <v>0</v>
      </c>
      <c r="BA95" s="1097">
        <v>0</v>
      </c>
      <c r="BB95" s="1097">
        <v>0</v>
      </c>
      <c r="BC95" s="1097">
        <v>0</v>
      </c>
      <c r="BD95" s="1097">
        <v>0</v>
      </c>
      <c r="BE95" s="1097">
        <v>0</v>
      </c>
      <c r="BF95" s="1097">
        <v>0</v>
      </c>
      <c r="BG95" s="1097">
        <v>0</v>
      </c>
      <c r="BH95" s="1097">
        <v>0</v>
      </c>
      <c r="BI95" s="1097">
        <v>0</v>
      </c>
      <c r="BJ95" s="1097">
        <v>0</v>
      </c>
      <c r="BK95" s="1097">
        <v>0</v>
      </c>
      <c r="BL95" s="1097">
        <v>0</v>
      </c>
      <c r="BM95" s="1097">
        <v>0</v>
      </c>
      <c r="BN95" s="1097">
        <v>0</v>
      </c>
      <c r="BO95" s="1097">
        <v>0</v>
      </c>
      <c r="BP95" s="1097">
        <v>0</v>
      </c>
      <c r="BQ95" s="1097">
        <v>0</v>
      </c>
      <c r="BR95" s="1097">
        <v>0</v>
      </c>
      <c r="BS95" s="1097">
        <v>0</v>
      </c>
      <c r="BT95" s="1098">
        <v>0</v>
      </c>
    </row>
    <row r="96" spans="2:72">
      <c r="B96" s="1092" t="s">
        <v>208</v>
      </c>
      <c r="C96" s="1092" t="s">
        <v>2743</v>
      </c>
      <c r="D96" s="1093" t="s">
        <v>1</v>
      </c>
      <c r="E96" s="1092" t="s">
        <v>1035</v>
      </c>
      <c r="F96" s="1092" t="s">
        <v>29</v>
      </c>
      <c r="G96" s="1092" t="s">
        <v>2744</v>
      </c>
      <c r="H96" s="1092">
        <v>2014</v>
      </c>
      <c r="I96" s="1094" t="s">
        <v>569</v>
      </c>
      <c r="J96" s="1094" t="s">
        <v>584</v>
      </c>
      <c r="K96" s="1099"/>
      <c r="L96" s="1100">
        <v>0</v>
      </c>
      <c r="M96" s="1101">
        <v>0</v>
      </c>
      <c r="N96" s="1101">
        <v>0</v>
      </c>
      <c r="O96" s="1101">
        <v>84.070171329999994</v>
      </c>
      <c r="P96" s="1101">
        <v>84.070171329999994</v>
      </c>
      <c r="Q96" s="1101">
        <v>84.070171329999994</v>
      </c>
      <c r="R96" s="1101">
        <v>84.070171329999994</v>
      </c>
      <c r="S96" s="1101">
        <v>0</v>
      </c>
      <c r="T96" s="1101">
        <v>0</v>
      </c>
      <c r="U96" s="1101">
        <v>0</v>
      </c>
      <c r="V96" s="1101">
        <v>0</v>
      </c>
      <c r="W96" s="1101">
        <v>0</v>
      </c>
      <c r="X96" s="1101">
        <v>0</v>
      </c>
      <c r="Y96" s="1101">
        <v>0</v>
      </c>
      <c r="Z96" s="1101">
        <v>0</v>
      </c>
      <c r="AA96" s="1101">
        <v>0</v>
      </c>
      <c r="AB96" s="1101">
        <v>0</v>
      </c>
      <c r="AC96" s="1101">
        <v>0</v>
      </c>
      <c r="AD96" s="1101">
        <v>0</v>
      </c>
      <c r="AE96" s="1101">
        <v>0</v>
      </c>
      <c r="AF96" s="1101">
        <v>0</v>
      </c>
      <c r="AG96" s="1101">
        <v>0</v>
      </c>
      <c r="AH96" s="1101">
        <v>0</v>
      </c>
      <c r="AI96" s="1101">
        <v>0</v>
      </c>
      <c r="AJ96" s="1101">
        <v>0</v>
      </c>
      <c r="AK96" s="1101">
        <v>0</v>
      </c>
      <c r="AL96" s="1101">
        <v>0</v>
      </c>
      <c r="AM96" s="1101">
        <v>0</v>
      </c>
      <c r="AN96" s="1101">
        <v>0</v>
      </c>
      <c r="AO96" s="1102">
        <v>0</v>
      </c>
      <c r="AP96" s="1099"/>
      <c r="AQ96" s="1100">
        <v>0</v>
      </c>
      <c r="AR96" s="1101">
        <v>0</v>
      </c>
      <c r="AS96" s="1101">
        <v>0</v>
      </c>
      <c r="AT96" s="1101">
        <v>149902.3089</v>
      </c>
      <c r="AU96" s="1101">
        <v>149902.3089</v>
      </c>
      <c r="AV96" s="1101">
        <v>149902.3089</v>
      </c>
      <c r="AW96" s="1101">
        <v>149902.3089</v>
      </c>
      <c r="AX96" s="1101">
        <v>0</v>
      </c>
      <c r="AY96" s="1101">
        <v>0</v>
      </c>
      <c r="AZ96" s="1101">
        <v>0</v>
      </c>
      <c r="BA96" s="1101">
        <v>0</v>
      </c>
      <c r="BB96" s="1101">
        <v>0</v>
      </c>
      <c r="BC96" s="1101">
        <v>0</v>
      </c>
      <c r="BD96" s="1101">
        <v>0</v>
      </c>
      <c r="BE96" s="1101">
        <v>0</v>
      </c>
      <c r="BF96" s="1101">
        <v>0</v>
      </c>
      <c r="BG96" s="1101">
        <v>0</v>
      </c>
      <c r="BH96" s="1101">
        <v>0</v>
      </c>
      <c r="BI96" s="1101">
        <v>0</v>
      </c>
      <c r="BJ96" s="1101">
        <v>0</v>
      </c>
      <c r="BK96" s="1101">
        <v>0</v>
      </c>
      <c r="BL96" s="1101">
        <v>0</v>
      </c>
      <c r="BM96" s="1101">
        <v>0</v>
      </c>
      <c r="BN96" s="1101">
        <v>0</v>
      </c>
      <c r="BO96" s="1101">
        <v>0</v>
      </c>
      <c r="BP96" s="1101">
        <v>0</v>
      </c>
      <c r="BQ96" s="1101">
        <v>0</v>
      </c>
      <c r="BR96" s="1101">
        <v>0</v>
      </c>
      <c r="BS96" s="1101">
        <v>0</v>
      </c>
      <c r="BT96" s="1102">
        <v>0</v>
      </c>
    </row>
    <row r="97" spans="2:72">
      <c r="B97" s="1092" t="s">
        <v>208</v>
      </c>
      <c r="C97" s="1092" t="s">
        <v>2743</v>
      </c>
      <c r="D97" s="1093" t="s">
        <v>1</v>
      </c>
      <c r="E97" s="1092" t="s">
        <v>1035</v>
      </c>
      <c r="F97" s="1092" t="s">
        <v>29</v>
      </c>
      <c r="G97" s="1092" t="s">
        <v>2744</v>
      </c>
      <c r="H97" s="1092">
        <v>2014</v>
      </c>
      <c r="I97" s="1094" t="s">
        <v>569</v>
      </c>
      <c r="J97" s="1094" t="s">
        <v>584</v>
      </c>
      <c r="K97" s="1099"/>
      <c r="L97" s="1100">
        <v>0</v>
      </c>
      <c r="M97" s="1101">
        <v>0</v>
      </c>
      <c r="N97" s="1101">
        <v>0</v>
      </c>
      <c r="O97" s="1101">
        <v>31.065872894037582</v>
      </c>
      <c r="P97" s="1101">
        <v>31.065872894037582</v>
      </c>
      <c r="Q97" s="1101">
        <v>31.065872894037582</v>
      </c>
      <c r="R97" s="1101">
        <v>31.065872894037582</v>
      </c>
      <c r="S97" s="1101">
        <v>0</v>
      </c>
      <c r="T97" s="1101">
        <v>0</v>
      </c>
      <c r="U97" s="1101">
        <v>0</v>
      </c>
      <c r="V97" s="1101">
        <v>0</v>
      </c>
      <c r="W97" s="1101">
        <v>0</v>
      </c>
      <c r="X97" s="1101">
        <v>0</v>
      </c>
      <c r="Y97" s="1101">
        <v>0</v>
      </c>
      <c r="Z97" s="1101">
        <v>0</v>
      </c>
      <c r="AA97" s="1101">
        <v>0</v>
      </c>
      <c r="AB97" s="1101">
        <v>0</v>
      </c>
      <c r="AC97" s="1101">
        <v>0</v>
      </c>
      <c r="AD97" s="1101">
        <v>0</v>
      </c>
      <c r="AE97" s="1101">
        <v>0</v>
      </c>
      <c r="AF97" s="1101">
        <v>0</v>
      </c>
      <c r="AG97" s="1101">
        <v>0</v>
      </c>
      <c r="AH97" s="1101">
        <v>0</v>
      </c>
      <c r="AI97" s="1101">
        <v>0</v>
      </c>
      <c r="AJ97" s="1101">
        <v>0</v>
      </c>
      <c r="AK97" s="1101">
        <v>0</v>
      </c>
      <c r="AL97" s="1101">
        <v>0</v>
      </c>
      <c r="AM97" s="1101">
        <v>0</v>
      </c>
      <c r="AN97" s="1101">
        <v>0</v>
      </c>
      <c r="AO97" s="1102">
        <v>0</v>
      </c>
      <c r="AP97" s="1099"/>
      <c r="AQ97" s="1100">
        <v>0</v>
      </c>
      <c r="AR97" s="1101">
        <v>0</v>
      </c>
      <c r="AS97" s="1101">
        <v>0</v>
      </c>
      <c r="AT97" s="1101">
        <v>224934.58266205582</v>
      </c>
      <c r="AU97" s="1101">
        <v>224934.58266205582</v>
      </c>
      <c r="AV97" s="1101">
        <v>224934.58266205582</v>
      </c>
      <c r="AW97" s="1101">
        <v>224934.58266205582</v>
      </c>
      <c r="AX97" s="1101">
        <v>0</v>
      </c>
      <c r="AY97" s="1101">
        <v>0</v>
      </c>
      <c r="AZ97" s="1101">
        <v>0</v>
      </c>
      <c r="BA97" s="1101">
        <v>0</v>
      </c>
      <c r="BB97" s="1101">
        <v>0</v>
      </c>
      <c r="BC97" s="1101">
        <v>0</v>
      </c>
      <c r="BD97" s="1101">
        <v>0</v>
      </c>
      <c r="BE97" s="1101">
        <v>0</v>
      </c>
      <c r="BF97" s="1101">
        <v>0</v>
      </c>
      <c r="BG97" s="1101">
        <v>0</v>
      </c>
      <c r="BH97" s="1101">
        <v>0</v>
      </c>
      <c r="BI97" s="1101">
        <v>0</v>
      </c>
      <c r="BJ97" s="1101">
        <v>0</v>
      </c>
      <c r="BK97" s="1101">
        <v>0</v>
      </c>
      <c r="BL97" s="1101">
        <v>0</v>
      </c>
      <c r="BM97" s="1101">
        <v>0</v>
      </c>
      <c r="BN97" s="1101">
        <v>0</v>
      </c>
      <c r="BO97" s="1101">
        <v>0</v>
      </c>
      <c r="BP97" s="1101">
        <v>0</v>
      </c>
      <c r="BQ97" s="1101">
        <v>0</v>
      </c>
      <c r="BR97" s="1101">
        <v>0</v>
      </c>
      <c r="BS97" s="1101">
        <v>0</v>
      </c>
      <c r="BT97" s="1102">
        <v>0</v>
      </c>
    </row>
    <row r="98" spans="2:72">
      <c r="B98" s="1092" t="s">
        <v>208</v>
      </c>
      <c r="C98" s="1092" t="s">
        <v>2743</v>
      </c>
      <c r="D98" s="1093" t="s">
        <v>1</v>
      </c>
      <c r="E98" s="1092" t="s">
        <v>1035</v>
      </c>
      <c r="F98" s="1092" t="s">
        <v>29</v>
      </c>
      <c r="G98" s="1092" t="s">
        <v>2744</v>
      </c>
      <c r="H98" s="1092">
        <v>2014</v>
      </c>
      <c r="I98" s="1094" t="s">
        <v>569</v>
      </c>
      <c r="J98" s="1094" t="s">
        <v>584</v>
      </c>
      <c r="K98" s="1103"/>
      <c r="L98" s="1104">
        <v>0</v>
      </c>
      <c r="M98" s="1105">
        <v>0</v>
      </c>
      <c r="N98" s="1105">
        <v>0</v>
      </c>
      <c r="O98" s="1105">
        <v>57.728246481989252</v>
      </c>
      <c r="P98" s="1105">
        <v>57.728246481989252</v>
      </c>
      <c r="Q98" s="1105">
        <v>57.728246481989252</v>
      </c>
      <c r="R98" s="1105">
        <v>57.728246481989252</v>
      </c>
      <c r="S98" s="1105">
        <v>57.728246481989252</v>
      </c>
      <c r="T98" s="1105">
        <v>0</v>
      </c>
      <c r="U98" s="1105">
        <v>0</v>
      </c>
      <c r="V98" s="1105">
        <v>0</v>
      </c>
      <c r="W98" s="1105">
        <v>0</v>
      </c>
      <c r="X98" s="1105">
        <v>0</v>
      </c>
      <c r="Y98" s="1105">
        <v>0</v>
      </c>
      <c r="Z98" s="1105">
        <v>0</v>
      </c>
      <c r="AA98" s="1105">
        <v>0</v>
      </c>
      <c r="AB98" s="1105">
        <v>0</v>
      </c>
      <c r="AC98" s="1105">
        <v>0</v>
      </c>
      <c r="AD98" s="1105">
        <v>0</v>
      </c>
      <c r="AE98" s="1105">
        <v>0</v>
      </c>
      <c r="AF98" s="1105">
        <v>0</v>
      </c>
      <c r="AG98" s="1105">
        <v>0</v>
      </c>
      <c r="AH98" s="1105">
        <v>0</v>
      </c>
      <c r="AI98" s="1105">
        <v>0</v>
      </c>
      <c r="AJ98" s="1105">
        <v>0</v>
      </c>
      <c r="AK98" s="1105">
        <v>0</v>
      </c>
      <c r="AL98" s="1105">
        <v>0</v>
      </c>
      <c r="AM98" s="1105">
        <v>0</v>
      </c>
      <c r="AN98" s="1105">
        <v>0</v>
      </c>
      <c r="AO98" s="1106">
        <v>0</v>
      </c>
      <c r="AP98" s="1103"/>
      <c r="AQ98" s="1104">
        <v>0</v>
      </c>
      <c r="AR98" s="1105">
        <v>0</v>
      </c>
      <c r="AS98" s="1105">
        <v>0</v>
      </c>
      <c r="AT98" s="1105">
        <v>392804.94909623975</v>
      </c>
      <c r="AU98" s="1105">
        <v>392804.94909623975</v>
      </c>
      <c r="AV98" s="1105">
        <v>392804.94909623975</v>
      </c>
      <c r="AW98" s="1105">
        <v>392804.94909623975</v>
      </c>
      <c r="AX98" s="1105">
        <v>392804.94909623975</v>
      </c>
      <c r="AY98" s="1105">
        <v>0</v>
      </c>
      <c r="AZ98" s="1105">
        <v>0</v>
      </c>
      <c r="BA98" s="1105">
        <v>0</v>
      </c>
      <c r="BB98" s="1105">
        <v>0</v>
      </c>
      <c r="BC98" s="1105">
        <v>0</v>
      </c>
      <c r="BD98" s="1105">
        <v>0</v>
      </c>
      <c r="BE98" s="1105">
        <v>0</v>
      </c>
      <c r="BF98" s="1105">
        <v>0</v>
      </c>
      <c r="BG98" s="1105">
        <v>0</v>
      </c>
      <c r="BH98" s="1105">
        <v>0</v>
      </c>
      <c r="BI98" s="1105">
        <v>0</v>
      </c>
      <c r="BJ98" s="1105">
        <v>0</v>
      </c>
      <c r="BK98" s="1105">
        <v>0</v>
      </c>
      <c r="BL98" s="1105">
        <v>0</v>
      </c>
      <c r="BM98" s="1105">
        <v>0</v>
      </c>
      <c r="BN98" s="1105">
        <v>0</v>
      </c>
      <c r="BO98" s="1105">
        <v>0</v>
      </c>
      <c r="BP98" s="1105">
        <v>0</v>
      </c>
      <c r="BQ98" s="1105">
        <v>0</v>
      </c>
      <c r="BR98" s="1105">
        <v>0</v>
      </c>
      <c r="BS98" s="1105">
        <v>0</v>
      </c>
      <c r="BT98" s="1106">
        <v>0</v>
      </c>
    </row>
    <row r="99" spans="2:72">
      <c r="B99" s="1107" t="s">
        <v>208</v>
      </c>
      <c r="C99" s="1107" t="s">
        <v>2743</v>
      </c>
      <c r="D99" s="1108" t="s">
        <v>5</v>
      </c>
      <c r="E99" s="1107" t="s">
        <v>1035</v>
      </c>
      <c r="F99" s="1107" t="s">
        <v>29</v>
      </c>
      <c r="G99" s="1107" t="s">
        <v>2744</v>
      </c>
      <c r="H99" s="1107">
        <v>2014</v>
      </c>
      <c r="I99" s="1109" t="s">
        <v>569</v>
      </c>
      <c r="J99" s="1109" t="s">
        <v>584</v>
      </c>
      <c r="K99" s="619"/>
      <c r="L99" s="1110">
        <v>0</v>
      </c>
      <c r="M99" s="1111">
        <v>0</v>
      </c>
      <c r="N99" s="1111">
        <v>0</v>
      </c>
      <c r="O99" s="1111">
        <v>219.65155100000001</v>
      </c>
      <c r="P99" s="1111">
        <v>191.7319651</v>
      </c>
      <c r="Q99" s="1111">
        <v>177.18182289999999</v>
      </c>
      <c r="R99" s="1111">
        <v>177.18182289999999</v>
      </c>
      <c r="S99" s="1111">
        <v>177.18182289999999</v>
      </c>
      <c r="T99" s="1111">
        <v>177.18182289999999</v>
      </c>
      <c r="U99" s="1111">
        <v>177.18182289999999</v>
      </c>
      <c r="V99" s="1111">
        <v>177.0493085</v>
      </c>
      <c r="W99" s="1111">
        <v>177.0493085</v>
      </c>
      <c r="X99" s="1111">
        <v>165.28783859999999</v>
      </c>
      <c r="Y99" s="1111">
        <v>150.4220837</v>
      </c>
      <c r="Z99" s="1111">
        <v>127.4213743</v>
      </c>
      <c r="AA99" s="1111">
        <v>127.4213743</v>
      </c>
      <c r="AB99" s="1111">
        <v>126.80822529999999</v>
      </c>
      <c r="AC99" s="1111">
        <v>126.80822529999999</v>
      </c>
      <c r="AD99" s="1111">
        <v>126.54921080000001</v>
      </c>
      <c r="AE99" s="1111">
        <v>102.87619429999999</v>
      </c>
      <c r="AF99" s="1111">
        <v>102.87619429999999</v>
      </c>
      <c r="AG99" s="1111">
        <v>102.87619429999999</v>
      </c>
      <c r="AH99" s="1111">
        <v>102.87619429999999</v>
      </c>
      <c r="AI99" s="1111">
        <v>0</v>
      </c>
      <c r="AJ99" s="1111">
        <v>0</v>
      </c>
      <c r="AK99" s="1111">
        <v>0</v>
      </c>
      <c r="AL99" s="1111">
        <v>0</v>
      </c>
      <c r="AM99" s="1111">
        <v>0</v>
      </c>
      <c r="AN99" s="1111">
        <v>0</v>
      </c>
      <c r="AO99" s="1112">
        <v>0</v>
      </c>
      <c r="AP99" s="619"/>
      <c r="AQ99" s="1110">
        <v>0</v>
      </c>
      <c r="AR99" s="1111">
        <v>0</v>
      </c>
      <c r="AS99" s="1111">
        <v>0</v>
      </c>
      <c r="AT99" s="1111">
        <v>3356261.923</v>
      </c>
      <c r="AU99" s="1111">
        <v>2911521.7650000001</v>
      </c>
      <c r="AV99" s="1111">
        <v>2679747.8190000001</v>
      </c>
      <c r="AW99" s="1111">
        <v>2679747.8190000001</v>
      </c>
      <c r="AX99" s="1111">
        <v>2679747.8190000001</v>
      </c>
      <c r="AY99" s="1111">
        <v>2679747.8190000001</v>
      </c>
      <c r="AZ99" s="1111">
        <v>2679747.8190000001</v>
      </c>
      <c r="BA99" s="1111">
        <v>2678586.9929999998</v>
      </c>
      <c r="BB99" s="1111">
        <v>2678586.9929999998</v>
      </c>
      <c r="BC99" s="1111">
        <v>2491234.7170000002</v>
      </c>
      <c r="BD99" s="1111">
        <v>2421954.5589999999</v>
      </c>
      <c r="BE99" s="1111">
        <v>2048025.0249999999</v>
      </c>
      <c r="BF99" s="1111">
        <v>2048025.0249999999</v>
      </c>
      <c r="BG99" s="1111">
        <v>2018697.483</v>
      </c>
      <c r="BH99" s="1111">
        <v>2018697.483</v>
      </c>
      <c r="BI99" s="1111">
        <v>2015843.5079999999</v>
      </c>
      <c r="BJ99" s="1111">
        <v>1638748.335</v>
      </c>
      <c r="BK99" s="1111">
        <v>1638748.335</v>
      </c>
      <c r="BL99" s="1111">
        <v>1638748.335</v>
      </c>
      <c r="BM99" s="1111">
        <v>1638748.335</v>
      </c>
      <c r="BN99" s="1111">
        <v>0</v>
      </c>
      <c r="BO99" s="1111">
        <v>0</v>
      </c>
      <c r="BP99" s="1111">
        <v>0</v>
      </c>
      <c r="BQ99" s="1111">
        <v>0</v>
      </c>
      <c r="BR99" s="1111">
        <v>0</v>
      </c>
      <c r="BS99" s="1111">
        <v>0</v>
      </c>
      <c r="BT99" s="1112">
        <v>0</v>
      </c>
    </row>
    <row r="100" spans="2:72">
      <c r="B100" s="674" t="s">
        <v>208</v>
      </c>
      <c r="C100" s="674" t="s">
        <v>2743</v>
      </c>
      <c r="D100" s="993" t="s">
        <v>4</v>
      </c>
      <c r="E100" s="674" t="s">
        <v>1035</v>
      </c>
      <c r="F100" s="674" t="s">
        <v>29</v>
      </c>
      <c r="G100" s="674" t="s">
        <v>2744</v>
      </c>
      <c r="H100" s="674">
        <v>2013</v>
      </c>
      <c r="I100" s="630" t="s">
        <v>569</v>
      </c>
      <c r="J100" s="630" t="s">
        <v>577</v>
      </c>
      <c r="K100" s="619"/>
      <c r="L100" s="678">
        <v>0</v>
      </c>
      <c r="M100" s="679">
        <v>0</v>
      </c>
      <c r="N100" s="679">
        <v>4.5999999999999999E-2</v>
      </c>
      <c r="O100" s="679">
        <v>4.5999999999999999E-2</v>
      </c>
      <c r="P100" s="679">
        <v>4.3999999999999997E-2</v>
      </c>
      <c r="Q100" s="679">
        <v>3.7999999999999999E-2</v>
      </c>
      <c r="R100" s="679">
        <v>3.7999999999999999E-2</v>
      </c>
      <c r="S100" s="679">
        <v>3.7999999999999999E-2</v>
      </c>
      <c r="T100" s="679">
        <v>3.7999999999999999E-2</v>
      </c>
      <c r="U100" s="679">
        <v>3.7999999999999999E-2</v>
      </c>
      <c r="V100" s="679">
        <v>3.3000000000000002E-2</v>
      </c>
      <c r="W100" s="679">
        <v>3.3000000000000002E-2</v>
      </c>
      <c r="X100" s="679">
        <v>2.5999999999999999E-2</v>
      </c>
      <c r="Y100" s="679">
        <v>2.5999999999999999E-2</v>
      </c>
      <c r="Z100" s="679">
        <v>2.5999999999999999E-2</v>
      </c>
      <c r="AA100" s="679">
        <v>2.5999999999999999E-2</v>
      </c>
      <c r="AB100" s="679">
        <v>2.5999999999999999E-2</v>
      </c>
      <c r="AC100" s="679">
        <v>2.5999999999999999E-2</v>
      </c>
      <c r="AD100" s="679">
        <v>1.4E-2</v>
      </c>
      <c r="AE100" s="679">
        <v>1.4E-2</v>
      </c>
      <c r="AF100" s="679">
        <v>1.4E-2</v>
      </c>
      <c r="AG100" s="679">
        <v>1.4E-2</v>
      </c>
      <c r="AH100" s="679">
        <v>0</v>
      </c>
      <c r="AI100" s="679">
        <v>0</v>
      </c>
      <c r="AJ100" s="679">
        <v>0</v>
      </c>
      <c r="AK100" s="679">
        <v>0</v>
      </c>
      <c r="AL100" s="679">
        <v>0</v>
      </c>
      <c r="AM100" s="679">
        <v>0</v>
      </c>
      <c r="AN100" s="679">
        <v>0</v>
      </c>
      <c r="AO100" s="680">
        <v>0</v>
      </c>
      <c r="AP100" s="619"/>
      <c r="AQ100" s="678">
        <v>0</v>
      </c>
      <c r="AR100" s="679">
        <v>0</v>
      </c>
      <c r="AS100" s="679">
        <v>644</v>
      </c>
      <c r="AT100" s="679">
        <v>644</v>
      </c>
      <c r="AU100" s="679">
        <v>612</v>
      </c>
      <c r="AV100" s="679">
        <v>530</v>
      </c>
      <c r="AW100" s="679">
        <v>530</v>
      </c>
      <c r="AX100" s="679">
        <v>530</v>
      </c>
      <c r="AY100" s="679">
        <v>530</v>
      </c>
      <c r="AZ100" s="679">
        <v>530</v>
      </c>
      <c r="BA100" s="679">
        <v>444</v>
      </c>
      <c r="BB100" s="679">
        <v>444</v>
      </c>
      <c r="BC100" s="679">
        <v>422</v>
      </c>
      <c r="BD100" s="679">
        <v>422</v>
      </c>
      <c r="BE100" s="679">
        <v>422</v>
      </c>
      <c r="BF100" s="679">
        <v>422</v>
      </c>
      <c r="BG100" s="679">
        <v>422</v>
      </c>
      <c r="BH100" s="679">
        <v>422</v>
      </c>
      <c r="BI100" s="679">
        <v>222</v>
      </c>
      <c r="BJ100" s="679">
        <v>222</v>
      </c>
      <c r="BK100" s="679">
        <v>222</v>
      </c>
      <c r="BL100" s="679">
        <v>222</v>
      </c>
      <c r="BM100" s="679">
        <v>0</v>
      </c>
      <c r="BN100" s="679">
        <v>0</v>
      </c>
      <c r="BO100" s="679">
        <v>0</v>
      </c>
      <c r="BP100" s="679">
        <v>0</v>
      </c>
      <c r="BQ100" s="679">
        <v>0</v>
      </c>
      <c r="BR100" s="679">
        <v>0</v>
      </c>
      <c r="BS100" s="679">
        <v>0</v>
      </c>
      <c r="BT100" s="680">
        <v>0</v>
      </c>
    </row>
    <row r="101" spans="2:72">
      <c r="B101" s="674" t="s">
        <v>208</v>
      </c>
      <c r="C101" s="674" t="s">
        <v>2743</v>
      </c>
      <c r="D101" s="993" t="s">
        <v>4</v>
      </c>
      <c r="E101" s="674" t="s">
        <v>1035</v>
      </c>
      <c r="F101" s="674" t="s">
        <v>29</v>
      </c>
      <c r="G101" s="674" t="s">
        <v>2744</v>
      </c>
      <c r="H101" s="674">
        <v>2014</v>
      </c>
      <c r="I101" s="630" t="s">
        <v>569</v>
      </c>
      <c r="J101" s="630" t="s">
        <v>584</v>
      </c>
      <c r="K101" s="619"/>
      <c r="L101" s="678">
        <v>0</v>
      </c>
      <c r="M101" s="679">
        <v>0</v>
      </c>
      <c r="N101" s="679">
        <v>0</v>
      </c>
      <c r="O101" s="679">
        <v>57.526993330000003</v>
      </c>
      <c r="P101" s="679">
        <v>54.204078189999997</v>
      </c>
      <c r="Q101" s="679">
        <v>52.599192670000001</v>
      </c>
      <c r="R101" s="679">
        <v>52.599192670000001</v>
      </c>
      <c r="S101" s="679">
        <v>52.599192670000001</v>
      </c>
      <c r="T101" s="679">
        <v>52.599192670000001</v>
      </c>
      <c r="U101" s="679">
        <v>52.599192670000001</v>
      </c>
      <c r="V101" s="679">
        <v>52.445972900000001</v>
      </c>
      <c r="W101" s="679">
        <v>52.445972900000001</v>
      </c>
      <c r="X101" s="679">
        <v>46.199805079999997</v>
      </c>
      <c r="Y101" s="679">
        <v>33.664921380000003</v>
      </c>
      <c r="Z101" s="679">
        <v>33.664091689999999</v>
      </c>
      <c r="AA101" s="679">
        <v>33.664091689999999</v>
      </c>
      <c r="AB101" s="679">
        <v>33.59754719</v>
      </c>
      <c r="AC101" s="679">
        <v>33.59754719</v>
      </c>
      <c r="AD101" s="679">
        <v>33.53957192</v>
      </c>
      <c r="AE101" s="679">
        <v>15.11389816</v>
      </c>
      <c r="AF101" s="679">
        <v>15.11389816</v>
      </c>
      <c r="AG101" s="679">
        <v>15.11389816</v>
      </c>
      <c r="AH101" s="679">
        <v>15.11389816</v>
      </c>
      <c r="AI101" s="679">
        <v>0</v>
      </c>
      <c r="AJ101" s="679">
        <v>0</v>
      </c>
      <c r="AK101" s="679">
        <v>0</v>
      </c>
      <c r="AL101" s="679">
        <v>0</v>
      </c>
      <c r="AM101" s="679">
        <v>0</v>
      </c>
      <c r="AN101" s="679">
        <v>0</v>
      </c>
      <c r="AO101" s="680">
        <v>0</v>
      </c>
      <c r="AP101" s="619"/>
      <c r="AQ101" s="678">
        <v>0</v>
      </c>
      <c r="AR101" s="679">
        <v>0</v>
      </c>
      <c r="AS101" s="679">
        <v>0</v>
      </c>
      <c r="AT101" s="679">
        <v>768920.07169999997</v>
      </c>
      <c r="AU101" s="679">
        <v>715988.27650000004</v>
      </c>
      <c r="AV101" s="679">
        <v>690423.53339999996</v>
      </c>
      <c r="AW101" s="679">
        <v>690423.53339999996</v>
      </c>
      <c r="AX101" s="679">
        <v>690423.53339999996</v>
      </c>
      <c r="AY101" s="679">
        <v>690423.53339999996</v>
      </c>
      <c r="AZ101" s="679">
        <v>690423.53339999996</v>
      </c>
      <c r="BA101" s="679">
        <v>689081.32830000005</v>
      </c>
      <c r="BB101" s="679">
        <v>689081.32830000005</v>
      </c>
      <c r="BC101" s="679">
        <v>589584.09089999995</v>
      </c>
      <c r="BD101" s="679">
        <v>544961.70830000006</v>
      </c>
      <c r="BE101" s="679">
        <v>538124.07739999995</v>
      </c>
      <c r="BF101" s="679">
        <v>538124.07739999995</v>
      </c>
      <c r="BG101" s="679">
        <v>534901.54729999998</v>
      </c>
      <c r="BH101" s="679">
        <v>534901.54729999998</v>
      </c>
      <c r="BI101" s="679">
        <v>534262.74199999997</v>
      </c>
      <c r="BJ101" s="679">
        <v>240754.19589999999</v>
      </c>
      <c r="BK101" s="679">
        <v>240754.19589999999</v>
      </c>
      <c r="BL101" s="679">
        <v>240754.19589999999</v>
      </c>
      <c r="BM101" s="679">
        <v>240754.19589999999</v>
      </c>
      <c r="BN101" s="679">
        <v>0</v>
      </c>
      <c r="BO101" s="679">
        <v>0</v>
      </c>
      <c r="BP101" s="679">
        <v>0</v>
      </c>
      <c r="BQ101" s="679">
        <v>0</v>
      </c>
      <c r="BR101" s="679">
        <v>0</v>
      </c>
      <c r="BS101" s="679">
        <v>0</v>
      </c>
      <c r="BT101" s="680">
        <v>0</v>
      </c>
    </row>
    <row r="102" spans="2:72">
      <c r="B102" s="674" t="s">
        <v>208</v>
      </c>
      <c r="C102" s="674" t="s">
        <v>2752</v>
      </c>
      <c r="D102" s="993" t="s">
        <v>14</v>
      </c>
      <c r="E102" s="674" t="s">
        <v>1035</v>
      </c>
      <c r="F102" s="674" t="s">
        <v>29</v>
      </c>
      <c r="G102" s="674" t="s">
        <v>2744</v>
      </c>
      <c r="H102" s="674">
        <v>2012</v>
      </c>
      <c r="I102" s="630" t="s">
        <v>569</v>
      </c>
      <c r="J102" s="630" t="s">
        <v>577</v>
      </c>
      <c r="K102" s="619"/>
      <c r="L102" s="678">
        <v>1</v>
      </c>
      <c r="M102" s="679">
        <v>1.1907000130000001</v>
      </c>
      <c r="N102" s="679">
        <v>1.1907000130000001</v>
      </c>
      <c r="O102" s="679">
        <v>1.1907000130000001</v>
      </c>
      <c r="P102" s="679">
        <v>1.1907000130000001</v>
      </c>
      <c r="Q102" s="679">
        <v>1.1138744840000001</v>
      </c>
      <c r="R102" s="679">
        <v>1.0754617150000001</v>
      </c>
      <c r="S102" s="679">
        <v>1.0370489549999999</v>
      </c>
      <c r="T102" s="679">
        <v>1.0370489549999999</v>
      </c>
      <c r="U102" s="679">
        <v>1.0370489549999999</v>
      </c>
      <c r="V102" s="679">
        <v>0.76590001600000002</v>
      </c>
      <c r="W102" s="679">
        <v>0.33979999999999999</v>
      </c>
      <c r="X102" s="679">
        <v>0.33979999999999999</v>
      </c>
      <c r="Y102" s="679">
        <v>0.33979999999999999</v>
      </c>
      <c r="Z102" s="679">
        <v>0.33979999999999999</v>
      </c>
      <c r="AA102" s="679">
        <v>0.33979999999999999</v>
      </c>
      <c r="AB102" s="679">
        <v>0.25770000399999998</v>
      </c>
      <c r="AC102" s="679">
        <v>0.25770000399999998</v>
      </c>
      <c r="AD102" s="679">
        <v>0.25770000399999998</v>
      </c>
      <c r="AE102" s="679">
        <v>0.25770000399999998</v>
      </c>
      <c r="AF102" s="679">
        <v>0.25770000399999998</v>
      </c>
      <c r="AG102" s="679">
        <v>0.25770000399999998</v>
      </c>
      <c r="AH102" s="679">
        <v>0.25770000399999998</v>
      </c>
      <c r="AI102" s="679">
        <v>0</v>
      </c>
      <c r="AJ102" s="679">
        <v>0</v>
      </c>
      <c r="AK102" s="679">
        <v>0</v>
      </c>
      <c r="AL102" s="679">
        <v>0</v>
      </c>
      <c r="AM102" s="679">
        <v>0</v>
      </c>
      <c r="AN102" s="679">
        <v>0</v>
      </c>
      <c r="AO102" s="680">
        <v>0</v>
      </c>
      <c r="AP102" s="619"/>
      <c r="AQ102" s="678">
        <v>11114</v>
      </c>
      <c r="AR102" s="679">
        <v>11114</v>
      </c>
      <c r="AS102" s="679">
        <v>11114</v>
      </c>
      <c r="AT102" s="679">
        <v>11114</v>
      </c>
      <c r="AU102" s="679">
        <v>11114</v>
      </c>
      <c r="AV102" s="679">
        <v>9641.5106199999991</v>
      </c>
      <c r="AW102" s="679">
        <v>8905.2659299999996</v>
      </c>
      <c r="AX102" s="679">
        <v>8169.0212399999991</v>
      </c>
      <c r="AY102" s="679">
        <v>8169.0212399999991</v>
      </c>
      <c r="AZ102" s="679">
        <v>8169.0212399999991</v>
      </c>
      <c r="BA102" s="679">
        <v>2972</v>
      </c>
      <c r="BB102" s="679">
        <v>2574</v>
      </c>
      <c r="BC102" s="679">
        <v>2574</v>
      </c>
      <c r="BD102" s="679">
        <v>2574</v>
      </c>
      <c r="BE102" s="679">
        <v>2574</v>
      </c>
      <c r="BF102" s="679">
        <v>2574</v>
      </c>
      <c r="BG102" s="679">
        <v>1899</v>
      </c>
      <c r="BH102" s="679">
        <v>1899</v>
      </c>
      <c r="BI102" s="679">
        <v>1899</v>
      </c>
      <c r="BJ102" s="679">
        <v>1899</v>
      </c>
      <c r="BK102" s="679">
        <v>1899</v>
      </c>
      <c r="BL102" s="679">
        <v>1899</v>
      </c>
      <c r="BM102" s="679">
        <v>1899</v>
      </c>
      <c r="BN102" s="679">
        <v>0</v>
      </c>
      <c r="BO102" s="679">
        <v>0</v>
      </c>
      <c r="BP102" s="679">
        <v>0</v>
      </c>
      <c r="BQ102" s="679">
        <v>0</v>
      </c>
      <c r="BR102" s="679">
        <v>0</v>
      </c>
      <c r="BS102" s="679">
        <v>0</v>
      </c>
      <c r="BT102" s="680">
        <v>0</v>
      </c>
    </row>
    <row r="103" spans="2:72">
      <c r="B103" s="674" t="s">
        <v>208</v>
      </c>
      <c r="C103" s="674" t="s">
        <v>2752</v>
      </c>
      <c r="D103" s="993" t="s">
        <v>14</v>
      </c>
      <c r="E103" s="674" t="s">
        <v>1035</v>
      </c>
      <c r="F103" s="674" t="s">
        <v>29</v>
      </c>
      <c r="G103" s="674" t="s">
        <v>2744</v>
      </c>
      <c r="H103" s="674">
        <v>2014</v>
      </c>
      <c r="I103" s="630" t="s">
        <v>569</v>
      </c>
      <c r="J103" s="630" t="s">
        <v>584</v>
      </c>
      <c r="K103" s="619"/>
      <c r="L103" s="678">
        <v>0</v>
      </c>
      <c r="M103" s="679">
        <v>0</v>
      </c>
      <c r="N103" s="679">
        <v>0</v>
      </c>
      <c r="O103" s="679">
        <v>74.23351882</v>
      </c>
      <c r="P103" s="679">
        <v>74.233314140000004</v>
      </c>
      <c r="Q103" s="679">
        <v>71.456556669999998</v>
      </c>
      <c r="R103" s="679">
        <v>70.068996459999994</v>
      </c>
      <c r="S103" s="679">
        <v>68.681436340000005</v>
      </c>
      <c r="T103" s="679">
        <v>68.681436340000005</v>
      </c>
      <c r="U103" s="679">
        <v>68.681436340000005</v>
      </c>
      <c r="V103" s="679">
        <v>68.681436340000005</v>
      </c>
      <c r="W103" s="679">
        <v>58.880169670000001</v>
      </c>
      <c r="X103" s="679">
        <v>33.354368950000001</v>
      </c>
      <c r="Y103" s="679">
        <v>32.172058790000001</v>
      </c>
      <c r="Z103" s="679">
        <v>32.158765750000001</v>
      </c>
      <c r="AA103" s="679">
        <v>21.967062039999998</v>
      </c>
      <c r="AB103" s="679">
        <v>21.967062039999998</v>
      </c>
      <c r="AC103" s="679">
        <v>10.1608625</v>
      </c>
      <c r="AD103" s="679">
        <v>7.6451001090000004</v>
      </c>
      <c r="AE103" s="679">
        <v>7.6451001090000004</v>
      </c>
      <c r="AF103" s="679">
        <v>7.6451001090000004</v>
      </c>
      <c r="AG103" s="679">
        <v>7.6451001090000004</v>
      </c>
      <c r="AH103" s="679">
        <v>7.6451001090000004</v>
      </c>
      <c r="AI103" s="679">
        <v>7.6451001090000004</v>
      </c>
      <c r="AJ103" s="679">
        <v>0</v>
      </c>
      <c r="AK103" s="679">
        <v>0</v>
      </c>
      <c r="AL103" s="679">
        <v>0</v>
      </c>
      <c r="AM103" s="679">
        <v>0</v>
      </c>
      <c r="AN103" s="679">
        <v>0</v>
      </c>
      <c r="AO103" s="680">
        <v>0</v>
      </c>
      <c r="AP103" s="619"/>
      <c r="AQ103" s="678">
        <v>0</v>
      </c>
      <c r="AR103" s="679">
        <v>0</v>
      </c>
      <c r="AS103" s="679">
        <v>0</v>
      </c>
      <c r="AT103" s="679">
        <v>544313.69700000004</v>
      </c>
      <c r="AU103" s="679">
        <v>544309.71120000002</v>
      </c>
      <c r="AV103" s="679">
        <v>491088.02100000001</v>
      </c>
      <c r="AW103" s="679">
        <v>464493.12229999999</v>
      </c>
      <c r="AX103" s="679">
        <v>437898.21870000003</v>
      </c>
      <c r="AY103" s="679">
        <v>437898.21870000003</v>
      </c>
      <c r="AZ103" s="679">
        <v>437898.21870000003</v>
      </c>
      <c r="BA103" s="679">
        <v>437898.21870000003</v>
      </c>
      <c r="BB103" s="679">
        <v>250038.54250000001</v>
      </c>
      <c r="BC103" s="679">
        <v>226197.54250000001</v>
      </c>
      <c r="BD103" s="679">
        <v>216445.00169999999</v>
      </c>
      <c r="BE103" s="679">
        <v>208070.38329999999</v>
      </c>
      <c r="BF103" s="679">
        <v>174178.125</v>
      </c>
      <c r="BG103" s="679">
        <v>174178.125</v>
      </c>
      <c r="BH103" s="679">
        <v>77110.125</v>
      </c>
      <c r="BI103" s="679">
        <v>56337</v>
      </c>
      <c r="BJ103" s="679">
        <v>56337</v>
      </c>
      <c r="BK103" s="679">
        <v>56337</v>
      </c>
      <c r="BL103" s="679">
        <v>56337</v>
      </c>
      <c r="BM103" s="679">
        <v>56337</v>
      </c>
      <c r="BN103" s="679">
        <v>56337</v>
      </c>
      <c r="BO103" s="679">
        <v>0</v>
      </c>
      <c r="BP103" s="679">
        <v>0</v>
      </c>
      <c r="BQ103" s="679">
        <v>0</v>
      </c>
      <c r="BR103" s="679">
        <v>0</v>
      </c>
      <c r="BS103" s="679">
        <v>0</v>
      </c>
      <c r="BT103" s="680">
        <v>0</v>
      </c>
    </row>
    <row r="104" spans="2:72">
      <c r="B104" s="674" t="s">
        <v>208</v>
      </c>
      <c r="C104" s="674" t="s">
        <v>2743</v>
      </c>
      <c r="D104" s="993" t="s">
        <v>3</v>
      </c>
      <c r="E104" s="674" t="s">
        <v>1035</v>
      </c>
      <c r="F104" s="674" t="s">
        <v>29</v>
      </c>
      <c r="G104" s="674" t="s">
        <v>2748</v>
      </c>
      <c r="H104" s="674">
        <v>2013</v>
      </c>
      <c r="I104" s="630" t="s">
        <v>569</v>
      </c>
      <c r="J104" s="630" t="s">
        <v>577</v>
      </c>
      <c r="K104" s="619"/>
      <c r="L104" s="678">
        <v>0</v>
      </c>
      <c r="M104" s="679">
        <v>0</v>
      </c>
      <c r="N104" s="679">
        <v>31.032767457999999</v>
      </c>
      <c r="O104" s="679">
        <v>31.032767457999999</v>
      </c>
      <c r="P104" s="679">
        <v>31.032767457999999</v>
      </c>
      <c r="Q104" s="679">
        <v>31.032767457999999</v>
      </c>
      <c r="R104" s="679">
        <v>31.032767457999999</v>
      </c>
      <c r="S104" s="679">
        <v>31.032767457999999</v>
      </c>
      <c r="T104" s="679">
        <v>31.032767457999999</v>
      </c>
      <c r="U104" s="679">
        <v>31.032767457999999</v>
      </c>
      <c r="V104" s="679">
        <v>31.032767457999999</v>
      </c>
      <c r="W104" s="679">
        <v>31.032767457999999</v>
      </c>
      <c r="X104" s="679">
        <v>31.032767457999999</v>
      </c>
      <c r="Y104" s="679">
        <v>31.032767457999999</v>
      </c>
      <c r="Z104" s="679">
        <v>31.032767457999999</v>
      </c>
      <c r="AA104" s="679">
        <v>31.032767457999999</v>
      </c>
      <c r="AB104" s="679">
        <v>31.032767457999999</v>
      </c>
      <c r="AC104" s="679">
        <v>31.032767457999999</v>
      </c>
      <c r="AD104" s="679">
        <v>31.032767457999999</v>
      </c>
      <c r="AE104" s="679">
        <v>31.032767457999999</v>
      </c>
      <c r="AF104" s="679">
        <v>26.819571776</v>
      </c>
      <c r="AG104" s="679">
        <v>0</v>
      </c>
      <c r="AH104" s="679">
        <v>0</v>
      </c>
      <c r="AI104" s="679">
        <v>0</v>
      </c>
      <c r="AJ104" s="679">
        <v>0</v>
      </c>
      <c r="AK104" s="679">
        <v>0</v>
      </c>
      <c r="AL104" s="679">
        <v>0</v>
      </c>
      <c r="AM104" s="679">
        <v>0</v>
      </c>
      <c r="AN104" s="679">
        <v>0</v>
      </c>
      <c r="AO104" s="680">
        <v>0</v>
      </c>
      <c r="AP104" s="619"/>
      <c r="AQ104" s="681">
        <v>0</v>
      </c>
      <c r="AR104" s="682">
        <v>0</v>
      </c>
      <c r="AS104" s="682">
        <v>55844.005687000004</v>
      </c>
      <c r="AT104" s="682">
        <v>55844.005687000004</v>
      </c>
      <c r="AU104" s="682">
        <v>55844.005687000004</v>
      </c>
      <c r="AV104" s="682">
        <v>55844.005687000004</v>
      </c>
      <c r="AW104" s="682">
        <v>55844.005687000004</v>
      </c>
      <c r="AX104" s="682">
        <v>55844.005687000004</v>
      </c>
      <c r="AY104" s="682">
        <v>55844.005687000004</v>
      </c>
      <c r="AZ104" s="682">
        <v>55844.005687000004</v>
      </c>
      <c r="BA104" s="682">
        <v>55844.005687000004</v>
      </c>
      <c r="BB104" s="682">
        <v>55844.005687000004</v>
      </c>
      <c r="BC104" s="682">
        <v>55844.005687000004</v>
      </c>
      <c r="BD104" s="682">
        <v>55844.005687000004</v>
      </c>
      <c r="BE104" s="682">
        <v>55844.005687000004</v>
      </c>
      <c r="BF104" s="682">
        <v>55844.005687000004</v>
      </c>
      <c r="BG104" s="682">
        <v>55844.005687000004</v>
      </c>
      <c r="BH104" s="682">
        <v>55844.005687000004</v>
      </c>
      <c r="BI104" s="682">
        <v>55844.005687000004</v>
      </c>
      <c r="BJ104" s="682">
        <v>55844.005687000004</v>
      </c>
      <c r="BK104" s="682">
        <v>52076.336823999998</v>
      </c>
      <c r="BL104" s="682">
        <v>0</v>
      </c>
      <c r="BM104" s="682">
        <v>0</v>
      </c>
      <c r="BN104" s="682">
        <v>0</v>
      </c>
      <c r="BO104" s="682">
        <v>0</v>
      </c>
      <c r="BP104" s="682">
        <v>0</v>
      </c>
      <c r="BQ104" s="682">
        <v>0</v>
      </c>
      <c r="BR104" s="682">
        <v>0</v>
      </c>
      <c r="BS104" s="682">
        <v>0</v>
      </c>
      <c r="BT104" s="683">
        <v>0</v>
      </c>
    </row>
    <row r="105" spans="2:72">
      <c r="B105" s="674" t="s">
        <v>208</v>
      </c>
      <c r="C105" s="674" t="s">
        <v>2743</v>
      </c>
      <c r="D105" s="993" t="s">
        <v>3</v>
      </c>
      <c r="E105" s="674" t="s">
        <v>1035</v>
      </c>
      <c r="F105" s="674" t="s">
        <v>29</v>
      </c>
      <c r="G105" s="674" t="s">
        <v>2744</v>
      </c>
      <c r="H105" s="674">
        <v>2014</v>
      </c>
      <c r="I105" s="630" t="s">
        <v>569</v>
      </c>
      <c r="J105" s="630" t="s">
        <v>584</v>
      </c>
      <c r="K105" s="619"/>
      <c r="L105" s="678">
        <v>0</v>
      </c>
      <c r="M105" s="679">
        <v>0</v>
      </c>
      <c r="N105" s="679">
        <v>0</v>
      </c>
      <c r="O105" s="679">
        <v>716.29143958999998</v>
      </c>
      <c r="P105" s="679">
        <v>716.29143958999998</v>
      </c>
      <c r="Q105" s="679">
        <v>716.29143958999998</v>
      </c>
      <c r="R105" s="679">
        <v>716.29143958999998</v>
      </c>
      <c r="S105" s="679">
        <v>716.29143958999998</v>
      </c>
      <c r="T105" s="679">
        <v>716.29143958999998</v>
      </c>
      <c r="U105" s="679">
        <v>716.29143958999998</v>
      </c>
      <c r="V105" s="679">
        <v>716.29143958999998</v>
      </c>
      <c r="W105" s="679">
        <v>716.29143958999998</v>
      </c>
      <c r="X105" s="679">
        <v>716.29143958999998</v>
      </c>
      <c r="Y105" s="679">
        <v>716.29143958999998</v>
      </c>
      <c r="Z105" s="679">
        <v>716.29143958999998</v>
      </c>
      <c r="AA105" s="679">
        <v>716.29143958999998</v>
      </c>
      <c r="AB105" s="679">
        <v>716.29143958999998</v>
      </c>
      <c r="AC105" s="679">
        <v>716.29143958999998</v>
      </c>
      <c r="AD105" s="679">
        <v>716.29143958999998</v>
      </c>
      <c r="AE105" s="679">
        <v>716.29143958999998</v>
      </c>
      <c r="AF105" s="679">
        <v>716.29143958999998</v>
      </c>
      <c r="AG105" s="679">
        <v>638.58746450000001</v>
      </c>
      <c r="AH105" s="679">
        <v>0</v>
      </c>
      <c r="AI105" s="679">
        <v>0</v>
      </c>
      <c r="AJ105" s="679">
        <v>0</v>
      </c>
      <c r="AK105" s="679">
        <v>0</v>
      </c>
      <c r="AL105" s="679">
        <v>0</v>
      </c>
      <c r="AM105" s="679">
        <v>0</v>
      </c>
      <c r="AN105" s="679">
        <v>0</v>
      </c>
      <c r="AO105" s="680">
        <v>0</v>
      </c>
      <c r="AP105" s="619"/>
      <c r="AQ105" s="675">
        <v>0</v>
      </c>
      <c r="AR105" s="676">
        <v>0</v>
      </c>
      <c r="AS105" s="676">
        <v>0</v>
      </c>
      <c r="AT105" s="676">
        <v>1317949.6652039997</v>
      </c>
      <c r="AU105" s="676">
        <v>1317949.6652039997</v>
      </c>
      <c r="AV105" s="676">
        <v>1317949.6652039997</v>
      </c>
      <c r="AW105" s="676">
        <v>1317949.6652039997</v>
      </c>
      <c r="AX105" s="676">
        <v>1317949.6652039997</v>
      </c>
      <c r="AY105" s="676">
        <v>1317949.6652039997</v>
      </c>
      <c r="AZ105" s="676">
        <v>1317949.6652039997</v>
      </c>
      <c r="BA105" s="676">
        <v>1317949.6652039997</v>
      </c>
      <c r="BB105" s="676">
        <v>1317949.6652039997</v>
      </c>
      <c r="BC105" s="676">
        <v>1317949.6652039997</v>
      </c>
      <c r="BD105" s="676">
        <v>1317949.6652039997</v>
      </c>
      <c r="BE105" s="676">
        <v>1317949.6652039997</v>
      </c>
      <c r="BF105" s="676">
        <v>1317949.6652039997</v>
      </c>
      <c r="BG105" s="676">
        <v>1317949.6652039997</v>
      </c>
      <c r="BH105" s="676">
        <v>1317949.6652039997</v>
      </c>
      <c r="BI105" s="676">
        <v>1317949.6652039997</v>
      </c>
      <c r="BJ105" s="676">
        <v>1317949.6652039997</v>
      </c>
      <c r="BK105" s="676">
        <v>1317949.6652039997</v>
      </c>
      <c r="BL105" s="676">
        <v>1248462.5419999999</v>
      </c>
      <c r="BM105" s="676">
        <v>0</v>
      </c>
      <c r="BN105" s="676">
        <v>0</v>
      </c>
      <c r="BO105" s="676">
        <v>0</v>
      </c>
      <c r="BP105" s="676">
        <v>0</v>
      </c>
      <c r="BQ105" s="676">
        <v>0</v>
      </c>
      <c r="BR105" s="676">
        <v>0</v>
      </c>
      <c r="BS105" s="676">
        <v>0</v>
      </c>
      <c r="BT105" s="677">
        <v>0</v>
      </c>
    </row>
    <row r="106" spans="2:72">
      <c r="B106" s="674" t="s">
        <v>208</v>
      </c>
      <c r="C106" s="674" t="s">
        <v>2743</v>
      </c>
      <c r="D106" s="993" t="s">
        <v>7</v>
      </c>
      <c r="E106" s="674" t="s">
        <v>1035</v>
      </c>
      <c r="F106" s="674" t="s">
        <v>29</v>
      </c>
      <c r="G106" s="674" t="s">
        <v>2744</v>
      </c>
      <c r="H106" s="674">
        <v>2014</v>
      </c>
      <c r="I106" s="630" t="s">
        <v>569</v>
      </c>
      <c r="J106" s="630" t="s">
        <v>584</v>
      </c>
      <c r="K106" s="619"/>
      <c r="L106" s="678">
        <v>0</v>
      </c>
      <c r="M106" s="679">
        <v>0</v>
      </c>
      <c r="N106" s="679">
        <v>0</v>
      </c>
      <c r="O106" s="679">
        <v>3.835031238</v>
      </c>
      <c r="P106" s="679">
        <v>3.835031238</v>
      </c>
      <c r="Q106" s="679">
        <v>3.835031238</v>
      </c>
      <c r="R106" s="679">
        <v>3.835031238</v>
      </c>
      <c r="S106" s="679">
        <v>3.835031238</v>
      </c>
      <c r="T106" s="679">
        <v>3.835031238</v>
      </c>
      <c r="U106" s="679">
        <v>3.835031238</v>
      </c>
      <c r="V106" s="679">
        <v>3.835031238</v>
      </c>
      <c r="W106" s="679">
        <v>3.835031238</v>
      </c>
      <c r="X106" s="679">
        <v>3.835031238</v>
      </c>
      <c r="Y106" s="679">
        <v>3.835031238</v>
      </c>
      <c r="Z106" s="679">
        <v>3.835031238</v>
      </c>
      <c r="AA106" s="679">
        <v>2.0398494199999999</v>
      </c>
      <c r="AB106" s="679">
        <v>0.24466760199999998</v>
      </c>
      <c r="AC106" s="679">
        <v>0.24466760199999998</v>
      </c>
      <c r="AD106" s="679">
        <v>0.24466760199999998</v>
      </c>
      <c r="AE106" s="679">
        <v>0.24466760199999998</v>
      </c>
      <c r="AF106" s="679">
        <v>0.24466760199999998</v>
      </c>
      <c r="AG106" s="679">
        <v>0.24466760199999998</v>
      </c>
      <c r="AH106" s="679">
        <v>0.24466760199999998</v>
      </c>
      <c r="AI106" s="679">
        <v>0</v>
      </c>
      <c r="AJ106" s="679">
        <v>0</v>
      </c>
      <c r="AK106" s="679">
        <v>0</v>
      </c>
      <c r="AL106" s="679">
        <v>0</v>
      </c>
      <c r="AM106" s="679">
        <v>0</v>
      </c>
      <c r="AN106" s="679">
        <v>0</v>
      </c>
      <c r="AO106" s="680">
        <v>0</v>
      </c>
      <c r="AP106" s="619"/>
      <c r="AQ106" s="678">
        <v>0</v>
      </c>
      <c r="AR106" s="679">
        <v>0</v>
      </c>
      <c r="AS106" s="679">
        <v>0</v>
      </c>
      <c r="AT106" s="679">
        <v>58335.48</v>
      </c>
      <c r="AU106" s="679">
        <v>58335.48</v>
      </c>
      <c r="AV106" s="679">
        <v>58335.48</v>
      </c>
      <c r="AW106" s="679">
        <v>58335.48</v>
      </c>
      <c r="AX106" s="679">
        <v>58335.48</v>
      </c>
      <c r="AY106" s="679">
        <v>58335.48</v>
      </c>
      <c r="AZ106" s="679">
        <v>58335.48</v>
      </c>
      <c r="BA106" s="679">
        <v>58335.48</v>
      </c>
      <c r="BB106" s="679">
        <v>58335.48</v>
      </c>
      <c r="BC106" s="679">
        <v>58335.48</v>
      </c>
      <c r="BD106" s="679">
        <v>58335.48</v>
      </c>
      <c r="BE106" s="679">
        <v>58335.48</v>
      </c>
      <c r="BF106" s="679">
        <v>30993.48</v>
      </c>
      <c r="BG106" s="679">
        <v>3651.48</v>
      </c>
      <c r="BH106" s="679">
        <v>3651.48</v>
      </c>
      <c r="BI106" s="679">
        <v>3651.48</v>
      </c>
      <c r="BJ106" s="679">
        <v>3651.48</v>
      </c>
      <c r="BK106" s="679">
        <v>3651.48</v>
      </c>
      <c r="BL106" s="679">
        <v>3651.48</v>
      </c>
      <c r="BM106" s="679">
        <v>3651.48</v>
      </c>
      <c r="BN106" s="679">
        <v>0</v>
      </c>
      <c r="BO106" s="679">
        <v>0</v>
      </c>
      <c r="BP106" s="679">
        <v>0</v>
      </c>
      <c r="BQ106" s="679">
        <v>0</v>
      </c>
      <c r="BR106" s="679">
        <v>0</v>
      </c>
      <c r="BS106" s="679">
        <v>0</v>
      </c>
      <c r="BT106" s="680">
        <v>0</v>
      </c>
    </row>
    <row r="107" spans="2:72">
      <c r="B107" s="674" t="s">
        <v>208</v>
      </c>
      <c r="C107" s="674" t="s">
        <v>2749</v>
      </c>
      <c r="D107" s="993" t="s">
        <v>12</v>
      </c>
      <c r="E107" s="674" t="s">
        <v>1035</v>
      </c>
      <c r="F107" s="674" t="s">
        <v>2749</v>
      </c>
      <c r="G107" s="674" t="s">
        <v>2744</v>
      </c>
      <c r="H107" s="674">
        <v>2014</v>
      </c>
      <c r="I107" s="630" t="s">
        <v>569</v>
      </c>
      <c r="J107" s="630" t="s">
        <v>584</v>
      </c>
      <c r="K107" s="619"/>
      <c r="L107" s="678">
        <v>0</v>
      </c>
      <c r="M107" s="679">
        <v>0</v>
      </c>
      <c r="N107" s="679">
        <v>0</v>
      </c>
      <c r="O107" s="679">
        <v>101.93</v>
      </c>
      <c r="P107" s="679">
        <v>101.93</v>
      </c>
      <c r="Q107" s="679">
        <v>101.93</v>
      </c>
      <c r="R107" s="679">
        <v>101.93</v>
      </c>
      <c r="S107" s="679">
        <v>101.93</v>
      </c>
      <c r="T107" s="679">
        <v>101.93</v>
      </c>
      <c r="U107" s="679">
        <v>101.93</v>
      </c>
      <c r="V107" s="679">
        <v>101.93</v>
      </c>
      <c r="W107" s="679">
        <v>101.93</v>
      </c>
      <c r="X107" s="679">
        <v>101.93</v>
      </c>
      <c r="Y107" s="679">
        <v>0</v>
      </c>
      <c r="Z107" s="679">
        <v>0</v>
      </c>
      <c r="AA107" s="679">
        <v>0</v>
      </c>
      <c r="AB107" s="679">
        <v>0</v>
      </c>
      <c r="AC107" s="679">
        <v>0</v>
      </c>
      <c r="AD107" s="679">
        <v>0</v>
      </c>
      <c r="AE107" s="679">
        <v>0</v>
      </c>
      <c r="AF107" s="679">
        <v>0</v>
      </c>
      <c r="AG107" s="679">
        <v>0</v>
      </c>
      <c r="AH107" s="679">
        <v>0</v>
      </c>
      <c r="AI107" s="679">
        <v>0</v>
      </c>
      <c r="AJ107" s="679">
        <v>0</v>
      </c>
      <c r="AK107" s="679">
        <v>0</v>
      </c>
      <c r="AL107" s="679">
        <v>0</v>
      </c>
      <c r="AM107" s="679">
        <v>0</v>
      </c>
      <c r="AN107" s="679">
        <v>0</v>
      </c>
      <c r="AO107" s="680">
        <v>0</v>
      </c>
      <c r="AP107" s="619"/>
      <c r="AQ107" s="678">
        <v>0</v>
      </c>
      <c r="AR107" s="679">
        <v>0</v>
      </c>
      <c r="AS107" s="679">
        <v>0</v>
      </c>
      <c r="AT107" s="679">
        <v>447517</v>
      </c>
      <c r="AU107" s="679">
        <v>447517</v>
      </c>
      <c r="AV107" s="679">
        <v>447517</v>
      </c>
      <c r="AW107" s="679">
        <v>447517</v>
      </c>
      <c r="AX107" s="679">
        <v>447517</v>
      </c>
      <c r="AY107" s="679">
        <v>447517</v>
      </c>
      <c r="AZ107" s="679">
        <v>447517</v>
      </c>
      <c r="BA107" s="679">
        <v>447517</v>
      </c>
      <c r="BB107" s="679">
        <v>447517</v>
      </c>
      <c r="BC107" s="679">
        <v>447517</v>
      </c>
      <c r="BD107" s="679">
        <v>0</v>
      </c>
      <c r="BE107" s="679">
        <v>0</v>
      </c>
      <c r="BF107" s="679">
        <v>0</v>
      </c>
      <c r="BG107" s="679">
        <v>0</v>
      </c>
      <c r="BH107" s="679">
        <v>0</v>
      </c>
      <c r="BI107" s="679">
        <v>0</v>
      </c>
      <c r="BJ107" s="679">
        <v>0</v>
      </c>
      <c r="BK107" s="679">
        <v>0</v>
      </c>
      <c r="BL107" s="679">
        <v>0</v>
      </c>
      <c r="BM107" s="679">
        <v>0</v>
      </c>
      <c r="BN107" s="679">
        <v>0</v>
      </c>
      <c r="BO107" s="679">
        <v>0</v>
      </c>
      <c r="BP107" s="679">
        <v>0</v>
      </c>
      <c r="BQ107" s="679">
        <v>0</v>
      </c>
      <c r="BR107" s="679">
        <v>0</v>
      </c>
      <c r="BS107" s="679">
        <v>0</v>
      </c>
      <c r="BT107" s="680">
        <v>0</v>
      </c>
    </row>
    <row r="108" spans="2:72">
      <c r="B108" s="674" t="s">
        <v>208</v>
      </c>
      <c r="C108" s="674" t="s">
        <v>2749</v>
      </c>
      <c r="D108" s="993" t="s">
        <v>2763</v>
      </c>
      <c r="E108" s="674" t="s">
        <v>1035</v>
      </c>
      <c r="F108" s="674" t="s">
        <v>2749</v>
      </c>
      <c r="G108" s="674" t="s">
        <v>2744</v>
      </c>
      <c r="H108" s="674">
        <v>2013</v>
      </c>
      <c r="I108" s="630" t="s">
        <v>569</v>
      </c>
      <c r="J108" s="630" t="s">
        <v>577</v>
      </c>
      <c r="K108" s="619"/>
      <c r="L108" s="678">
        <v>0</v>
      </c>
      <c r="M108" s="679">
        <v>0</v>
      </c>
      <c r="N108" s="679">
        <v>58.776000000000003</v>
      </c>
      <c r="O108" s="679">
        <v>58.776000000000003</v>
      </c>
      <c r="P108" s="679">
        <v>58.776000000000003</v>
      </c>
      <c r="Q108" s="679">
        <v>58.776000000000003</v>
      </c>
      <c r="R108" s="679">
        <v>58.776000000000003</v>
      </c>
      <c r="S108" s="679">
        <v>34.286000000000001</v>
      </c>
      <c r="T108" s="679">
        <v>34.286000000000001</v>
      </c>
      <c r="U108" s="679">
        <v>34.286000000000001</v>
      </c>
      <c r="V108" s="679">
        <v>34.286000000000001</v>
      </c>
      <c r="W108" s="679">
        <v>34.286000000000001</v>
      </c>
      <c r="X108" s="679">
        <v>0</v>
      </c>
      <c r="Y108" s="679">
        <v>0</v>
      </c>
      <c r="Z108" s="679">
        <v>0</v>
      </c>
      <c r="AA108" s="679">
        <v>0</v>
      </c>
      <c r="AB108" s="679">
        <v>0</v>
      </c>
      <c r="AC108" s="679">
        <v>0</v>
      </c>
      <c r="AD108" s="679">
        <v>0</v>
      </c>
      <c r="AE108" s="679">
        <v>0</v>
      </c>
      <c r="AF108" s="679">
        <v>0</v>
      </c>
      <c r="AG108" s="679">
        <v>0</v>
      </c>
      <c r="AH108" s="679">
        <v>0</v>
      </c>
      <c r="AI108" s="679">
        <v>0</v>
      </c>
      <c r="AJ108" s="679">
        <v>0</v>
      </c>
      <c r="AK108" s="679">
        <v>0</v>
      </c>
      <c r="AL108" s="679">
        <v>0</v>
      </c>
      <c r="AM108" s="679">
        <v>0</v>
      </c>
      <c r="AN108" s="679">
        <v>0</v>
      </c>
      <c r="AO108" s="680">
        <v>0</v>
      </c>
      <c r="AP108" s="619"/>
      <c r="AQ108" s="678">
        <v>0</v>
      </c>
      <c r="AR108" s="679">
        <v>0</v>
      </c>
      <c r="AS108" s="679">
        <v>624036</v>
      </c>
      <c r="AT108" s="679">
        <v>624036</v>
      </c>
      <c r="AU108" s="679">
        <v>624036</v>
      </c>
      <c r="AV108" s="679">
        <v>624036</v>
      </c>
      <c r="AW108" s="679">
        <v>624036</v>
      </c>
      <c r="AX108" s="679">
        <v>362880</v>
      </c>
      <c r="AY108" s="679">
        <v>362880</v>
      </c>
      <c r="AZ108" s="679">
        <v>362880</v>
      </c>
      <c r="BA108" s="679">
        <v>362880</v>
      </c>
      <c r="BB108" s="679">
        <v>362880</v>
      </c>
      <c r="BC108" s="679">
        <v>0</v>
      </c>
      <c r="BD108" s="679">
        <v>0</v>
      </c>
      <c r="BE108" s="679">
        <v>0</v>
      </c>
      <c r="BF108" s="679">
        <v>0</v>
      </c>
      <c r="BG108" s="679">
        <v>0</v>
      </c>
      <c r="BH108" s="679">
        <v>0</v>
      </c>
      <c r="BI108" s="679">
        <v>0</v>
      </c>
      <c r="BJ108" s="679">
        <v>0</v>
      </c>
      <c r="BK108" s="679">
        <v>0</v>
      </c>
      <c r="BL108" s="679">
        <v>0</v>
      </c>
      <c r="BM108" s="679">
        <v>0</v>
      </c>
      <c r="BN108" s="679">
        <v>0</v>
      </c>
      <c r="BO108" s="679">
        <v>0</v>
      </c>
      <c r="BP108" s="679">
        <v>0</v>
      </c>
      <c r="BQ108" s="679">
        <v>0</v>
      </c>
      <c r="BR108" s="679">
        <v>0</v>
      </c>
      <c r="BS108" s="679">
        <v>0</v>
      </c>
      <c r="BT108" s="680">
        <v>0</v>
      </c>
    </row>
    <row r="109" spans="2:72">
      <c r="B109" s="674" t="s">
        <v>208</v>
      </c>
      <c r="C109" s="674" t="s">
        <v>486</v>
      </c>
      <c r="D109" s="993" t="s">
        <v>2764</v>
      </c>
      <c r="E109" s="674" t="s">
        <v>1035</v>
      </c>
      <c r="F109" s="674" t="s">
        <v>486</v>
      </c>
      <c r="G109" s="674" t="s">
        <v>2748</v>
      </c>
      <c r="H109" s="674">
        <v>2014</v>
      </c>
      <c r="I109" s="630" t="s">
        <v>569</v>
      </c>
      <c r="J109" s="630" t="s">
        <v>584</v>
      </c>
      <c r="K109" s="619"/>
      <c r="L109" s="678">
        <v>0</v>
      </c>
      <c r="M109" s="679">
        <v>0</v>
      </c>
      <c r="N109" s="679">
        <v>0</v>
      </c>
      <c r="O109" s="679">
        <v>1707.258478</v>
      </c>
      <c r="P109" s="679">
        <v>0</v>
      </c>
      <c r="Q109" s="679">
        <v>0</v>
      </c>
      <c r="R109" s="679">
        <v>0</v>
      </c>
      <c r="S109" s="679">
        <v>0</v>
      </c>
      <c r="T109" s="679">
        <v>0</v>
      </c>
      <c r="U109" s="679">
        <v>0</v>
      </c>
      <c r="V109" s="679">
        <v>0</v>
      </c>
      <c r="W109" s="679">
        <v>0</v>
      </c>
      <c r="X109" s="679">
        <v>0</v>
      </c>
      <c r="Y109" s="679">
        <v>0</v>
      </c>
      <c r="Z109" s="679">
        <v>0</v>
      </c>
      <c r="AA109" s="679">
        <v>0</v>
      </c>
      <c r="AB109" s="679">
        <v>0</v>
      </c>
      <c r="AC109" s="679">
        <v>0</v>
      </c>
      <c r="AD109" s="679">
        <v>0</v>
      </c>
      <c r="AE109" s="679">
        <v>0</v>
      </c>
      <c r="AF109" s="679">
        <v>0</v>
      </c>
      <c r="AG109" s="679">
        <v>0</v>
      </c>
      <c r="AH109" s="679">
        <v>0</v>
      </c>
      <c r="AI109" s="679">
        <v>0</v>
      </c>
      <c r="AJ109" s="679">
        <v>0</v>
      </c>
      <c r="AK109" s="679">
        <v>0</v>
      </c>
      <c r="AL109" s="679">
        <v>0</v>
      </c>
      <c r="AM109" s="679">
        <v>0</v>
      </c>
      <c r="AN109" s="679">
        <v>0</v>
      </c>
      <c r="AO109" s="680">
        <v>0</v>
      </c>
      <c r="AP109" s="619"/>
      <c r="AQ109" s="678">
        <v>0</v>
      </c>
      <c r="AR109" s="679">
        <v>0</v>
      </c>
      <c r="AS109" s="679">
        <v>0</v>
      </c>
      <c r="AT109" s="679">
        <v>0</v>
      </c>
      <c r="AU109" s="679">
        <v>0</v>
      </c>
      <c r="AV109" s="679">
        <v>0</v>
      </c>
      <c r="AW109" s="679">
        <v>0</v>
      </c>
      <c r="AX109" s="679">
        <v>0</v>
      </c>
      <c r="AY109" s="679">
        <v>0</v>
      </c>
      <c r="AZ109" s="679">
        <v>0</v>
      </c>
      <c r="BA109" s="679">
        <v>0</v>
      </c>
      <c r="BB109" s="679">
        <v>0</v>
      </c>
      <c r="BC109" s="679">
        <v>0</v>
      </c>
      <c r="BD109" s="679">
        <v>0</v>
      </c>
      <c r="BE109" s="679">
        <v>0</v>
      </c>
      <c r="BF109" s="679">
        <v>0</v>
      </c>
      <c r="BG109" s="679">
        <v>0</v>
      </c>
      <c r="BH109" s="679">
        <v>0</v>
      </c>
      <c r="BI109" s="679">
        <v>0</v>
      </c>
      <c r="BJ109" s="679">
        <v>0</v>
      </c>
      <c r="BK109" s="679">
        <v>0</v>
      </c>
      <c r="BL109" s="679">
        <v>0</v>
      </c>
      <c r="BM109" s="679">
        <v>0</v>
      </c>
      <c r="BN109" s="679">
        <v>0</v>
      </c>
      <c r="BO109" s="679">
        <v>0</v>
      </c>
      <c r="BP109" s="679">
        <v>0</v>
      </c>
      <c r="BQ109" s="679">
        <v>0</v>
      </c>
      <c r="BR109" s="679">
        <v>0</v>
      </c>
      <c r="BS109" s="679">
        <v>0</v>
      </c>
      <c r="BT109" s="680">
        <v>0</v>
      </c>
    </row>
    <row r="110" spans="2:72">
      <c r="B110" s="674" t="s">
        <v>2765</v>
      </c>
      <c r="C110" s="674" t="s">
        <v>2745</v>
      </c>
      <c r="D110" s="1031" t="s">
        <v>2766</v>
      </c>
      <c r="E110" s="674" t="s">
        <v>1035</v>
      </c>
      <c r="F110" s="674" t="s">
        <v>2762</v>
      </c>
      <c r="G110" s="674" t="s">
        <v>2748</v>
      </c>
      <c r="H110" s="674">
        <v>2014</v>
      </c>
      <c r="I110" s="630" t="s">
        <v>569</v>
      </c>
      <c r="J110" s="630" t="s">
        <v>584</v>
      </c>
      <c r="K110" s="619"/>
      <c r="L110" s="678">
        <v>0</v>
      </c>
      <c r="M110" s="679">
        <v>0</v>
      </c>
      <c r="N110" s="679">
        <v>0</v>
      </c>
      <c r="O110" s="679">
        <v>465.95080000000002</v>
      </c>
      <c r="P110" s="679">
        <v>0</v>
      </c>
      <c r="Q110" s="679">
        <v>0</v>
      </c>
      <c r="R110" s="679">
        <v>0</v>
      </c>
      <c r="S110" s="679">
        <v>0</v>
      </c>
      <c r="T110" s="679">
        <v>0</v>
      </c>
      <c r="U110" s="679">
        <v>0</v>
      </c>
      <c r="V110" s="679">
        <v>0</v>
      </c>
      <c r="W110" s="679">
        <v>0</v>
      </c>
      <c r="X110" s="679">
        <v>0</v>
      </c>
      <c r="Y110" s="679">
        <v>0</v>
      </c>
      <c r="Z110" s="679">
        <v>0</v>
      </c>
      <c r="AA110" s="679">
        <v>0</v>
      </c>
      <c r="AB110" s="679">
        <v>0</v>
      </c>
      <c r="AC110" s="679">
        <v>0</v>
      </c>
      <c r="AD110" s="679">
        <v>0</v>
      </c>
      <c r="AE110" s="679">
        <v>0</v>
      </c>
      <c r="AF110" s="679">
        <v>0</v>
      </c>
      <c r="AG110" s="679">
        <v>0</v>
      </c>
      <c r="AH110" s="679">
        <v>0</v>
      </c>
      <c r="AI110" s="679">
        <v>0</v>
      </c>
      <c r="AJ110" s="679">
        <v>0</v>
      </c>
      <c r="AK110" s="679">
        <v>0</v>
      </c>
      <c r="AL110" s="679">
        <v>0</v>
      </c>
      <c r="AM110" s="679">
        <v>0</v>
      </c>
      <c r="AN110" s="679">
        <v>0</v>
      </c>
      <c r="AO110" s="680">
        <v>0</v>
      </c>
      <c r="AP110" s="619"/>
      <c r="AQ110" s="678">
        <v>0</v>
      </c>
      <c r="AR110" s="679">
        <v>0</v>
      </c>
      <c r="AS110" s="679">
        <v>0</v>
      </c>
      <c r="AT110" s="679">
        <v>0</v>
      </c>
      <c r="AU110" s="679">
        <v>0</v>
      </c>
      <c r="AV110" s="679">
        <v>0</v>
      </c>
      <c r="AW110" s="679">
        <v>0</v>
      </c>
      <c r="AX110" s="679">
        <v>0</v>
      </c>
      <c r="AY110" s="679">
        <v>0</v>
      </c>
      <c r="AZ110" s="679">
        <v>0</v>
      </c>
      <c r="BA110" s="679">
        <v>0</v>
      </c>
      <c r="BB110" s="679">
        <v>0</v>
      </c>
      <c r="BC110" s="679">
        <v>0</v>
      </c>
      <c r="BD110" s="679">
        <v>0</v>
      </c>
      <c r="BE110" s="679">
        <v>0</v>
      </c>
      <c r="BF110" s="679">
        <v>0</v>
      </c>
      <c r="BG110" s="679">
        <v>0</v>
      </c>
      <c r="BH110" s="679">
        <v>0</v>
      </c>
      <c r="BI110" s="679">
        <v>0</v>
      </c>
      <c r="BJ110" s="679">
        <v>0</v>
      </c>
      <c r="BK110" s="679">
        <v>0</v>
      </c>
      <c r="BL110" s="679">
        <v>0</v>
      </c>
      <c r="BM110" s="679">
        <v>0</v>
      </c>
      <c r="BN110" s="679">
        <v>0</v>
      </c>
      <c r="BO110" s="679">
        <v>0</v>
      </c>
      <c r="BP110" s="679">
        <v>0</v>
      </c>
      <c r="BQ110" s="679">
        <v>0</v>
      </c>
      <c r="BR110" s="679">
        <v>0</v>
      </c>
      <c r="BS110" s="679">
        <v>0</v>
      </c>
      <c r="BT110" s="680">
        <v>0</v>
      </c>
    </row>
    <row r="111" spans="2:72">
      <c r="B111" s="674" t="s">
        <v>2765</v>
      </c>
      <c r="C111" s="674" t="s">
        <v>2749</v>
      </c>
      <c r="D111" s="1031" t="s">
        <v>9</v>
      </c>
      <c r="E111" s="674" t="s">
        <v>1035</v>
      </c>
      <c r="F111" s="674" t="s">
        <v>2749</v>
      </c>
      <c r="G111" s="674" t="s">
        <v>2748</v>
      </c>
      <c r="H111" s="674">
        <v>2014</v>
      </c>
      <c r="I111" s="630" t="s">
        <v>569</v>
      </c>
      <c r="J111" s="630" t="s">
        <v>584</v>
      </c>
      <c r="K111" s="619"/>
      <c r="L111" s="678">
        <v>0</v>
      </c>
      <c r="M111" s="679">
        <v>0</v>
      </c>
      <c r="N111" s="679">
        <v>0</v>
      </c>
      <c r="O111" s="679">
        <v>210.6414</v>
      </c>
      <c r="P111" s="679">
        <v>0</v>
      </c>
      <c r="Q111" s="679">
        <v>0</v>
      </c>
      <c r="R111" s="679">
        <v>0</v>
      </c>
      <c r="S111" s="679">
        <v>0</v>
      </c>
      <c r="T111" s="679">
        <v>0</v>
      </c>
      <c r="U111" s="679">
        <v>0</v>
      </c>
      <c r="V111" s="679">
        <v>0</v>
      </c>
      <c r="W111" s="679">
        <v>0</v>
      </c>
      <c r="X111" s="679">
        <v>0</v>
      </c>
      <c r="Y111" s="679">
        <v>0</v>
      </c>
      <c r="Z111" s="679">
        <v>0</v>
      </c>
      <c r="AA111" s="679">
        <v>0</v>
      </c>
      <c r="AB111" s="679">
        <v>0</v>
      </c>
      <c r="AC111" s="679">
        <v>0</v>
      </c>
      <c r="AD111" s="679">
        <v>0</v>
      </c>
      <c r="AE111" s="679">
        <v>0</v>
      </c>
      <c r="AF111" s="679">
        <v>0</v>
      </c>
      <c r="AG111" s="679">
        <v>0</v>
      </c>
      <c r="AH111" s="679">
        <v>0</v>
      </c>
      <c r="AI111" s="679">
        <v>0</v>
      </c>
      <c r="AJ111" s="679">
        <v>0</v>
      </c>
      <c r="AK111" s="679">
        <v>0</v>
      </c>
      <c r="AL111" s="679">
        <v>0</v>
      </c>
      <c r="AM111" s="679">
        <v>0</v>
      </c>
      <c r="AN111" s="679">
        <v>0</v>
      </c>
      <c r="AO111" s="680">
        <v>0</v>
      </c>
      <c r="AP111" s="619"/>
      <c r="AQ111" s="678">
        <v>0</v>
      </c>
      <c r="AR111" s="679">
        <v>0</v>
      </c>
      <c r="AS111" s="679">
        <v>0</v>
      </c>
      <c r="AT111" s="679">
        <v>0</v>
      </c>
      <c r="AU111" s="679">
        <v>0</v>
      </c>
      <c r="AV111" s="679">
        <v>0</v>
      </c>
      <c r="AW111" s="679">
        <v>0</v>
      </c>
      <c r="AX111" s="679">
        <v>0</v>
      </c>
      <c r="AY111" s="679">
        <v>0</v>
      </c>
      <c r="AZ111" s="679">
        <v>0</v>
      </c>
      <c r="BA111" s="679">
        <v>0</v>
      </c>
      <c r="BB111" s="679">
        <v>0</v>
      </c>
      <c r="BC111" s="679">
        <v>0</v>
      </c>
      <c r="BD111" s="679">
        <v>0</v>
      </c>
      <c r="BE111" s="679">
        <v>0</v>
      </c>
      <c r="BF111" s="679">
        <v>0</v>
      </c>
      <c r="BG111" s="679">
        <v>0</v>
      </c>
      <c r="BH111" s="679">
        <v>0</v>
      </c>
      <c r="BI111" s="679">
        <v>0</v>
      </c>
      <c r="BJ111" s="679">
        <v>0</v>
      </c>
      <c r="BK111" s="679">
        <v>0</v>
      </c>
      <c r="BL111" s="679">
        <v>0</v>
      </c>
      <c r="BM111" s="679">
        <v>0</v>
      </c>
      <c r="BN111" s="679">
        <v>0</v>
      </c>
      <c r="BO111" s="679">
        <v>0</v>
      </c>
      <c r="BP111" s="679">
        <v>0</v>
      </c>
      <c r="BQ111" s="679">
        <v>0</v>
      </c>
      <c r="BR111" s="679">
        <v>0</v>
      </c>
      <c r="BS111" s="679">
        <v>0</v>
      </c>
      <c r="BT111" s="680">
        <v>0</v>
      </c>
    </row>
    <row r="112" spans="2:72">
      <c r="B112" s="674" t="s">
        <v>2742</v>
      </c>
      <c r="C112" s="674" t="s">
        <v>2745</v>
      </c>
      <c r="D112" s="993" t="s">
        <v>2766</v>
      </c>
      <c r="E112" s="674" t="s">
        <v>1035</v>
      </c>
      <c r="F112" s="674" t="s">
        <v>2762</v>
      </c>
      <c r="G112" s="674" t="s">
        <v>2748</v>
      </c>
      <c r="H112" s="674">
        <v>2014</v>
      </c>
      <c r="I112" s="630" t="s">
        <v>569</v>
      </c>
      <c r="J112" s="630" t="s">
        <v>584</v>
      </c>
      <c r="K112" s="619"/>
      <c r="L112" s="678">
        <v>0</v>
      </c>
      <c r="M112" s="679">
        <v>0</v>
      </c>
      <c r="N112" s="679">
        <v>0</v>
      </c>
      <c r="O112" s="679">
        <v>488.58600000000001</v>
      </c>
      <c r="P112" s="679">
        <v>0</v>
      </c>
      <c r="Q112" s="679">
        <v>0</v>
      </c>
      <c r="R112" s="679">
        <v>0</v>
      </c>
      <c r="S112" s="679">
        <v>0</v>
      </c>
      <c r="T112" s="679">
        <v>0</v>
      </c>
      <c r="U112" s="679">
        <v>0</v>
      </c>
      <c r="V112" s="679">
        <v>0</v>
      </c>
      <c r="W112" s="679">
        <v>0</v>
      </c>
      <c r="X112" s="679">
        <v>0</v>
      </c>
      <c r="Y112" s="679">
        <v>0</v>
      </c>
      <c r="Z112" s="679">
        <v>0</v>
      </c>
      <c r="AA112" s="679">
        <v>0</v>
      </c>
      <c r="AB112" s="679">
        <v>0</v>
      </c>
      <c r="AC112" s="679">
        <v>0</v>
      </c>
      <c r="AD112" s="679">
        <v>0</v>
      </c>
      <c r="AE112" s="679">
        <v>0</v>
      </c>
      <c r="AF112" s="679">
        <v>0</v>
      </c>
      <c r="AG112" s="679">
        <v>0</v>
      </c>
      <c r="AH112" s="679">
        <v>0</v>
      </c>
      <c r="AI112" s="679">
        <v>0</v>
      </c>
      <c r="AJ112" s="679">
        <v>0</v>
      </c>
      <c r="AK112" s="679">
        <v>0</v>
      </c>
      <c r="AL112" s="679">
        <v>0</v>
      </c>
      <c r="AM112" s="679">
        <v>0</v>
      </c>
      <c r="AN112" s="679">
        <v>0</v>
      </c>
      <c r="AO112" s="680">
        <v>0</v>
      </c>
      <c r="AP112" s="619"/>
      <c r="AQ112" s="678">
        <v>0</v>
      </c>
      <c r="AR112" s="679">
        <v>0</v>
      </c>
      <c r="AS112" s="679">
        <v>0</v>
      </c>
      <c r="AT112" s="679">
        <v>0</v>
      </c>
      <c r="AU112" s="679">
        <v>0</v>
      </c>
      <c r="AV112" s="679">
        <v>0</v>
      </c>
      <c r="AW112" s="679">
        <v>0</v>
      </c>
      <c r="AX112" s="679">
        <v>0</v>
      </c>
      <c r="AY112" s="679">
        <v>0</v>
      </c>
      <c r="AZ112" s="679">
        <v>0</v>
      </c>
      <c r="BA112" s="679">
        <v>0</v>
      </c>
      <c r="BB112" s="679">
        <v>0</v>
      </c>
      <c r="BC112" s="679">
        <v>0</v>
      </c>
      <c r="BD112" s="679">
        <v>0</v>
      </c>
      <c r="BE112" s="679">
        <v>0</v>
      </c>
      <c r="BF112" s="679">
        <v>0</v>
      </c>
      <c r="BG112" s="679">
        <v>0</v>
      </c>
      <c r="BH112" s="679">
        <v>0</v>
      </c>
      <c r="BI112" s="679">
        <v>0</v>
      </c>
      <c r="BJ112" s="679">
        <v>0</v>
      </c>
      <c r="BK112" s="679">
        <v>0</v>
      </c>
      <c r="BL112" s="679">
        <v>0</v>
      </c>
      <c r="BM112" s="679">
        <v>0</v>
      </c>
      <c r="BN112" s="679">
        <v>0</v>
      </c>
      <c r="BO112" s="679">
        <v>0</v>
      </c>
      <c r="BP112" s="679">
        <v>0</v>
      </c>
      <c r="BQ112" s="679">
        <v>0</v>
      </c>
      <c r="BR112" s="679">
        <v>0</v>
      </c>
      <c r="BS112" s="679">
        <v>0</v>
      </c>
      <c r="BT112" s="680">
        <v>0</v>
      </c>
    </row>
    <row r="113" spans="2:72">
      <c r="B113" s="674" t="s">
        <v>2742</v>
      </c>
      <c r="C113" s="674" t="s">
        <v>2749</v>
      </c>
      <c r="D113" s="993" t="s">
        <v>9</v>
      </c>
      <c r="E113" s="674" t="s">
        <v>1035</v>
      </c>
      <c r="F113" s="674" t="s">
        <v>2749</v>
      </c>
      <c r="G113" s="674" t="s">
        <v>2748</v>
      </c>
      <c r="H113" s="674">
        <v>2014</v>
      </c>
      <c r="I113" s="630" t="s">
        <v>569</v>
      </c>
      <c r="J113" s="630" t="s">
        <v>584</v>
      </c>
      <c r="K113" s="619"/>
      <c r="L113" s="678">
        <v>0</v>
      </c>
      <c r="M113" s="679">
        <v>0</v>
      </c>
      <c r="N113" s="679">
        <v>0</v>
      </c>
      <c r="O113" s="679">
        <v>1705.6479999999999</v>
      </c>
      <c r="P113" s="679">
        <v>0</v>
      </c>
      <c r="Q113" s="679">
        <v>0</v>
      </c>
      <c r="R113" s="679">
        <v>0</v>
      </c>
      <c r="S113" s="679">
        <v>0</v>
      </c>
      <c r="T113" s="679">
        <v>0</v>
      </c>
      <c r="U113" s="679">
        <v>0</v>
      </c>
      <c r="V113" s="679">
        <v>0</v>
      </c>
      <c r="W113" s="679">
        <v>0</v>
      </c>
      <c r="X113" s="679">
        <v>0</v>
      </c>
      <c r="Y113" s="679">
        <v>0</v>
      </c>
      <c r="Z113" s="679">
        <v>0</v>
      </c>
      <c r="AA113" s="679">
        <v>0</v>
      </c>
      <c r="AB113" s="679">
        <v>0</v>
      </c>
      <c r="AC113" s="679">
        <v>0</v>
      </c>
      <c r="AD113" s="679">
        <v>0</v>
      </c>
      <c r="AE113" s="679">
        <v>0</v>
      </c>
      <c r="AF113" s="679">
        <v>0</v>
      </c>
      <c r="AG113" s="679">
        <v>0</v>
      </c>
      <c r="AH113" s="679">
        <v>0</v>
      </c>
      <c r="AI113" s="679">
        <v>0</v>
      </c>
      <c r="AJ113" s="679">
        <v>0</v>
      </c>
      <c r="AK113" s="679">
        <v>0</v>
      </c>
      <c r="AL113" s="679">
        <v>0</v>
      </c>
      <c r="AM113" s="679">
        <v>0</v>
      </c>
      <c r="AN113" s="679">
        <v>0</v>
      </c>
      <c r="AO113" s="680">
        <v>0</v>
      </c>
      <c r="AP113" s="619"/>
      <c r="AQ113" s="678">
        <v>0</v>
      </c>
      <c r="AR113" s="679">
        <v>0</v>
      </c>
      <c r="AS113" s="679">
        <v>0</v>
      </c>
      <c r="AT113" s="679">
        <v>0</v>
      </c>
      <c r="AU113" s="679">
        <v>0</v>
      </c>
      <c r="AV113" s="679">
        <v>0</v>
      </c>
      <c r="AW113" s="679">
        <v>0</v>
      </c>
      <c r="AX113" s="679">
        <v>0</v>
      </c>
      <c r="AY113" s="679">
        <v>0</v>
      </c>
      <c r="AZ113" s="679">
        <v>0</v>
      </c>
      <c r="BA113" s="679">
        <v>0</v>
      </c>
      <c r="BB113" s="679">
        <v>0</v>
      </c>
      <c r="BC113" s="679">
        <v>0</v>
      </c>
      <c r="BD113" s="679">
        <v>0</v>
      </c>
      <c r="BE113" s="679">
        <v>0</v>
      </c>
      <c r="BF113" s="679">
        <v>0</v>
      </c>
      <c r="BG113" s="679">
        <v>0</v>
      </c>
      <c r="BH113" s="679">
        <v>0</v>
      </c>
      <c r="BI113" s="679">
        <v>0</v>
      </c>
      <c r="BJ113" s="679">
        <v>0</v>
      </c>
      <c r="BK113" s="679">
        <v>0</v>
      </c>
      <c r="BL113" s="679">
        <v>0</v>
      </c>
      <c r="BM113" s="679">
        <v>0</v>
      </c>
      <c r="BN113" s="679">
        <v>0</v>
      </c>
      <c r="BO113" s="679">
        <v>0</v>
      </c>
      <c r="BP113" s="679">
        <v>0</v>
      </c>
      <c r="BQ113" s="679">
        <v>0</v>
      </c>
      <c r="BR113" s="679">
        <v>0</v>
      </c>
      <c r="BS113" s="679">
        <v>0</v>
      </c>
      <c r="BT113" s="680">
        <v>0</v>
      </c>
    </row>
    <row r="114" spans="2:72">
      <c r="B114" s="1061" t="s">
        <v>2742</v>
      </c>
      <c r="C114" s="1061" t="s">
        <v>2749</v>
      </c>
      <c r="D114" s="1062" t="s">
        <v>2767</v>
      </c>
      <c r="E114" s="1061" t="s">
        <v>1035</v>
      </c>
      <c r="F114" s="1061" t="s">
        <v>2749</v>
      </c>
      <c r="G114" s="1061" t="s">
        <v>2744</v>
      </c>
      <c r="H114" s="1061">
        <v>2012</v>
      </c>
      <c r="I114" s="1063" t="s">
        <v>569</v>
      </c>
      <c r="J114" s="1063" t="s">
        <v>577</v>
      </c>
      <c r="K114" s="1064"/>
      <c r="L114" s="1065">
        <v>0</v>
      </c>
      <c r="M114" s="1066">
        <v>124.565175</v>
      </c>
      <c r="N114" s="1066">
        <v>192.36217500000001</v>
      </c>
      <c r="O114" s="1066">
        <v>192.36217500000001</v>
      </c>
      <c r="P114" s="1066">
        <v>192.36217500000001</v>
      </c>
      <c r="Q114" s="1066">
        <v>192.36217500000001</v>
      </c>
      <c r="R114" s="1066">
        <v>102.587175</v>
      </c>
      <c r="S114" s="1066">
        <v>102.587175</v>
      </c>
      <c r="T114" s="1066">
        <v>102.587175</v>
      </c>
      <c r="U114" s="1066">
        <v>102.587175</v>
      </c>
      <c r="V114" s="1066">
        <v>54.536175</v>
      </c>
      <c r="W114" s="1066">
        <v>40.257674999999999</v>
      </c>
      <c r="X114" s="1066">
        <v>16.245000000000001</v>
      </c>
      <c r="Y114" s="1066">
        <v>0</v>
      </c>
      <c r="Z114" s="1066">
        <v>0</v>
      </c>
      <c r="AA114" s="1066">
        <v>0</v>
      </c>
      <c r="AB114" s="1066">
        <v>0</v>
      </c>
      <c r="AC114" s="1066">
        <v>0</v>
      </c>
      <c r="AD114" s="1066">
        <v>0</v>
      </c>
      <c r="AE114" s="1066">
        <v>0</v>
      </c>
      <c r="AF114" s="1066">
        <v>0</v>
      </c>
      <c r="AG114" s="1066">
        <v>0</v>
      </c>
      <c r="AH114" s="1066">
        <v>0</v>
      </c>
      <c r="AI114" s="1066">
        <v>0</v>
      </c>
      <c r="AJ114" s="1066">
        <v>0</v>
      </c>
      <c r="AK114" s="1066">
        <v>0</v>
      </c>
      <c r="AL114" s="1066">
        <v>0</v>
      </c>
      <c r="AM114" s="1066">
        <v>0</v>
      </c>
      <c r="AN114" s="1066">
        <v>0</v>
      </c>
      <c r="AO114" s="1067">
        <v>0</v>
      </c>
      <c r="AP114" s="1064"/>
      <c r="AQ114" s="1065">
        <v>0</v>
      </c>
      <c r="AR114" s="1066">
        <v>430576.39799999999</v>
      </c>
      <c r="AS114" s="1066">
        <v>1149811.848</v>
      </c>
      <c r="AT114" s="1066">
        <v>1149811.848</v>
      </c>
      <c r="AU114" s="1066">
        <v>1149811.848</v>
      </c>
      <c r="AV114" s="1066">
        <v>1149811.848</v>
      </c>
      <c r="AW114" s="1066">
        <v>909511.848</v>
      </c>
      <c r="AX114" s="1066">
        <v>909511.848</v>
      </c>
      <c r="AY114" s="1066">
        <v>909511.848</v>
      </c>
      <c r="AZ114" s="1066">
        <v>909511.848</v>
      </c>
      <c r="BA114" s="1066">
        <v>236860.848</v>
      </c>
      <c r="BB114" s="1066">
        <v>128774.448</v>
      </c>
      <c r="BC114" s="1066">
        <v>50625</v>
      </c>
      <c r="BD114" s="1066">
        <v>0</v>
      </c>
      <c r="BE114" s="1066">
        <v>0</v>
      </c>
      <c r="BF114" s="1066">
        <v>0</v>
      </c>
      <c r="BG114" s="1066">
        <v>0</v>
      </c>
      <c r="BH114" s="1066">
        <v>0</v>
      </c>
      <c r="BI114" s="1066">
        <v>0</v>
      </c>
      <c r="BJ114" s="1066">
        <v>0</v>
      </c>
      <c r="BK114" s="1066">
        <v>0</v>
      </c>
      <c r="BL114" s="1066">
        <v>0</v>
      </c>
      <c r="BM114" s="1066">
        <v>0</v>
      </c>
      <c r="BN114" s="1066">
        <v>0</v>
      </c>
      <c r="BO114" s="1066">
        <v>0</v>
      </c>
      <c r="BP114" s="1066">
        <v>0</v>
      </c>
      <c r="BQ114" s="1066">
        <v>0</v>
      </c>
      <c r="BR114" s="1066">
        <v>0</v>
      </c>
      <c r="BS114" s="1066">
        <v>0</v>
      </c>
      <c r="BT114" s="1067">
        <v>0</v>
      </c>
    </row>
    <row r="115" spans="2:72">
      <c r="B115" s="674" t="s">
        <v>2742</v>
      </c>
      <c r="C115" s="674" t="s">
        <v>2749</v>
      </c>
      <c r="D115" s="993" t="s">
        <v>2767</v>
      </c>
      <c r="E115" s="674" t="s">
        <v>1035</v>
      </c>
      <c r="F115" s="674" t="s">
        <v>2749</v>
      </c>
      <c r="G115" s="674" t="s">
        <v>2744</v>
      </c>
      <c r="H115" s="674">
        <v>2013</v>
      </c>
      <c r="I115" s="630" t="s">
        <v>569</v>
      </c>
      <c r="J115" s="630" t="s">
        <v>577</v>
      </c>
      <c r="K115" s="619"/>
      <c r="L115" s="678">
        <v>0</v>
      </c>
      <c r="M115" s="679">
        <v>0</v>
      </c>
      <c r="N115" s="679">
        <v>64.927710000000005</v>
      </c>
      <c r="O115" s="679">
        <v>328.98770999999999</v>
      </c>
      <c r="P115" s="679">
        <v>216.52879050000001</v>
      </c>
      <c r="Q115" s="679">
        <v>216.3512925</v>
      </c>
      <c r="R115" s="679">
        <v>225.2612925</v>
      </c>
      <c r="S115" s="679">
        <v>225.2612925</v>
      </c>
      <c r="T115" s="679">
        <v>225.2612925</v>
      </c>
      <c r="U115" s="679">
        <v>225.2612925</v>
      </c>
      <c r="V115" s="679">
        <v>225.2612925</v>
      </c>
      <c r="W115" s="679">
        <v>225.2612925</v>
      </c>
      <c r="X115" s="679">
        <v>225.2612925</v>
      </c>
      <c r="Y115" s="679">
        <v>200.92500000000001</v>
      </c>
      <c r="Z115" s="679">
        <v>200.92500000000001</v>
      </c>
      <c r="AA115" s="679">
        <v>200.92500000000001</v>
      </c>
      <c r="AB115" s="679">
        <v>200.92500000000001</v>
      </c>
      <c r="AC115" s="679">
        <v>187.245</v>
      </c>
      <c r="AD115" s="679">
        <v>187.245</v>
      </c>
      <c r="AE115" s="679">
        <v>187.245</v>
      </c>
      <c r="AF115" s="679">
        <v>187.245</v>
      </c>
      <c r="AG115" s="679">
        <v>187.245</v>
      </c>
      <c r="AH115" s="679">
        <v>0</v>
      </c>
      <c r="AI115" s="679">
        <v>0</v>
      </c>
      <c r="AJ115" s="679">
        <v>0</v>
      </c>
      <c r="AK115" s="679">
        <v>0</v>
      </c>
      <c r="AL115" s="679">
        <v>0</v>
      </c>
      <c r="AM115" s="679">
        <v>0</v>
      </c>
      <c r="AN115" s="679">
        <v>0</v>
      </c>
      <c r="AO115" s="680">
        <v>0</v>
      </c>
      <c r="AP115" s="619"/>
      <c r="AQ115" s="678">
        <v>0</v>
      </c>
      <c r="AR115" s="679">
        <v>0</v>
      </c>
      <c r="AS115" s="679">
        <v>368314.35230000003</v>
      </c>
      <c r="AT115" s="679">
        <v>2492470.5019999999</v>
      </c>
      <c r="AU115" s="679">
        <v>1413117.602</v>
      </c>
      <c r="AV115" s="679">
        <v>1402649.91</v>
      </c>
      <c r="AW115" s="679">
        <v>1449612.9</v>
      </c>
      <c r="AX115" s="679">
        <v>1390567.5</v>
      </c>
      <c r="AY115" s="679">
        <v>1390567.5</v>
      </c>
      <c r="AZ115" s="679">
        <v>1390567.5</v>
      </c>
      <c r="BA115" s="679">
        <v>1390567.5</v>
      </c>
      <c r="BB115" s="679">
        <v>1390567.5</v>
      </c>
      <c r="BC115" s="679">
        <v>1366807.5</v>
      </c>
      <c r="BD115" s="679">
        <v>1279150.2</v>
      </c>
      <c r="BE115" s="679">
        <v>1279150.2</v>
      </c>
      <c r="BF115" s="679">
        <v>1279150.2</v>
      </c>
      <c r="BG115" s="679">
        <v>1279150.2</v>
      </c>
      <c r="BH115" s="679">
        <v>1242000</v>
      </c>
      <c r="BI115" s="679">
        <v>1242000</v>
      </c>
      <c r="BJ115" s="679">
        <v>1242000</v>
      </c>
      <c r="BK115" s="679">
        <v>1242000</v>
      </c>
      <c r="BL115" s="679">
        <v>1242000</v>
      </c>
      <c r="BM115" s="679">
        <v>0</v>
      </c>
      <c r="BN115" s="679">
        <v>0</v>
      </c>
      <c r="BO115" s="679">
        <v>0</v>
      </c>
      <c r="BP115" s="679">
        <v>0</v>
      </c>
      <c r="BQ115" s="679">
        <v>0</v>
      </c>
      <c r="BR115" s="679">
        <v>0</v>
      </c>
      <c r="BS115" s="679">
        <v>0</v>
      </c>
      <c r="BT115" s="680">
        <v>0</v>
      </c>
    </row>
    <row r="116" spans="2:72" ht="15" thickBot="1">
      <c r="B116" s="1016" t="s">
        <v>2742</v>
      </c>
      <c r="C116" s="1016" t="s">
        <v>2749</v>
      </c>
      <c r="D116" s="1017" t="s">
        <v>2767</v>
      </c>
      <c r="E116" s="1016" t="s">
        <v>1035</v>
      </c>
      <c r="F116" s="1016" t="s">
        <v>2749</v>
      </c>
      <c r="G116" s="1016" t="s">
        <v>2744</v>
      </c>
      <c r="H116" s="1016">
        <v>2014</v>
      </c>
      <c r="I116" s="1018" t="s">
        <v>569</v>
      </c>
      <c r="J116" s="1018" t="s">
        <v>584</v>
      </c>
      <c r="K116" s="1019"/>
      <c r="L116" s="1020">
        <v>0</v>
      </c>
      <c r="M116" s="1021">
        <v>0</v>
      </c>
      <c r="N116" s="1021">
        <v>0</v>
      </c>
      <c r="O116" s="1021">
        <v>302.33294910000001</v>
      </c>
      <c r="P116" s="1021">
        <v>272.43944909999999</v>
      </c>
      <c r="Q116" s="1021">
        <v>237.22244910000001</v>
      </c>
      <c r="R116" s="1021">
        <v>237.22244910000001</v>
      </c>
      <c r="S116" s="1021">
        <v>237.22244910000001</v>
      </c>
      <c r="T116" s="1021">
        <v>237.22244910000001</v>
      </c>
      <c r="U116" s="1021">
        <v>237.22244910000001</v>
      </c>
      <c r="V116" s="1021">
        <v>237.22244910000001</v>
      </c>
      <c r="W116" s="1021">
        <v>237.22244910000001</v>
      </c>
      <c r="X116" s="1021">
        <v>234.2113956</v>
      </c>
      <c r="Y116" s="1021">
        <v>234.2113956</v>
      </c>
      <c r="Z116" s="1021">
        <v>203.0529501</v>
      </c>
      <c r="AA116" s="1021">
        <v>203.0529501</v>
      </c>
      <c r="AB116" s="1021">
        <v>203.0529501</v>
      </c>
      <c r="AC116" s="1021">
        <v>203.0529501</v>
      </c>
      <c r="AD116" s="1021">
        <v>183.95968500000001</v>
      </c>
      <c r="AE116" s="1021">
        <v>183.95968500000001</v>
      </c>
      <c r="AF116" s="1021">
        <v>183.95968500000001</v>
      </c>
      <c r="AG116" s="1021">
        <v>183.95968500000001</v>
      </c>
      <c r="AH116" s="1021">
        <v>183.95968500000001</v>
      </c>
      <c r="AI116" s="1021">
        <v>0</v>
      </c>
      <c r="AJ116" s="1021">
        <v>0</v>
      </c>
      <c r="AK116" s="1021">
        <v>0</v>
      </c>
      <c r="AL116" s="1021">
        <v>0</v>
      </c>
      <c r="AM116" s="1021">
        <v>0</v>
      </c>
      <c r="AN116" s="1021">
        <v>0</v>
      </c>
      <c r="AO116" s="1022">
        <v>0</v>
      </c>
      <c r="AP116" s="1019"/>
      <c r="AQ116" s="1020">
        <v>0</v>
      </c>
      <c r="AR116" s="1021">
        <v>0</v>
      </c>
      <c r="AS116" s="1021">
        <v>0</v>
      </c>
      <c r="AT116" s="1021">
        <v>1724296.7660000001</v>
      </c>
      <c r="AU116" s="1021">
        <v>1603336.7660000001</v>
      </c>
      <c r="AV116" s="1021">
        <v>1188530.3659999999</v>
      </c>
      <c r="AW116" s="1021">
        <v>1188530.3659999999</v>
      </c>
      <c r="AX116" s="1021">
        <v>1188530.3659999999</v>
      </c>
      <c r="AY116" s="1021">
        <v>1188530.3659999999</v>
      </c>
      <c r="AZ116" s="1021">
        <v>1188530.3659999999</v>
      </c>
      <c r="BA116" s="1021">
        <v>1188530.3659999999</v>
      </c>
      <c r="BB116" s="1021">
        <v>1188530.3659999999</v>
      </c>
      <c r="BC116" s="1021">
        <v>1178020.0220000001</v>
      </c>
      <c r="BD116" s="1021">
        <v>1178020.0220000001</v>
      </c>
      <c r="BE116" s="1021">
        <v>956273.29920000001</v>
      </c>
      <c r="BF116" s="1021">
        <v>956273.29920000001</v>
      </c>
      <c r="BG116" s="1021">
        <v>956273.29920000001</v>
      </c>
      <c r="BH116" s="1021">
        <v>956273.29920000001</v>
      </c>
      <c r="BI116" s="1021">
        <v>935247.68640000001</v>
      </c>
      <c r="BJ116" s="1021">
        <v>935247.68640000001</v>
      </c>
      <c r="BK116" s="1021">
        <v>935247.68640000001</v>
      </c>
      <c r="BL116" s="1021">
        <v>935247.68640000001</v>
      </c>
      <c r="BM116" s="1021">
        <v>935247.68640000001</v>
      </c>
      <c r="BN116" s="1021">
        <v>0</v>
      </c>
      <c r="BO116" s="1021">
        <v>0</v>
      </c>
      <c r="BP116" s="1021">
        <v>0</v>
      </c>
      <c r="BQ116" s="1021">
        <v>0</v>
      </c>
      <c r="BR116" s="1021">
        <v>0</v>
      </c>
      <c r="BS116" s="1021">
        <v>0</v>
      </c>
      <c r="BT116" s="1022">
        <v>0</v>
      </c>
    </row>
    <row r="117" spans="2:72">
      <c r="B117" s="674"/>
      <c r="C117" s="674" t="s">
        <v>29</v>
      </c>
      <c r="D117" s="993" t="s">
        <v>95</v>
      </c>
      <c r="E117" s="674" t="s">
        <v>1035</v>
      </c>
      <c r="F117" s="674"/>
      <c r="G117" s="674"/>
      <c r="H117" s="674">
        <v>2015</v>
      </c>
      <c r="I117" s="630" t="s">
        <v>570</v>
      </c>
      <c r="J117" s="630" t="s">
        <v>584</v>
      </c>
      <c r="K117" s="619"/>
      <c r="L117" s="678"/>
      <c r="M117" s="679"/>
      <c r="N117" s="679"/>
      <c r="O117" s="679"/>
      <c r="P117" s="679">
        <v>36</v>
      </c>
      <c r="Q117" s="679">
        <v>35</v>
      </c>
      <c r="R117" s="679">
        <v>35</v>
      </c>
      <c r="S117" s="679">
        <v>35</v>
      </c>
      <c r="T117" s="679">
        <v>35</v>
      </c>
      <c r="U117" s="679">
        <v>35</v>
      </c>
      <c r="V117" s="679">
        <v>35</v>
      </c>
      <c r="W117" s="679">
        <v>35</v>
      </c>
      <c r="X117" s="679">
        <v>35</v>
      </c>
      <c r="Y117" s="679">
        <v>35</v>
      </c>
      <c r="Z117" s="679">
        <v>31</v>
      </c>
      <c r="AA117" s="679">
        <v>31</v>
      </c>
      <c r="AB117" s="679">
        <v>31</v>
      </c>
      <c r="AC117" s="679">
        <v>31</v>
      </c>
      <c r="AD117" s="679">
        <v>31</v>
      </c>
      <c r="AE117" s="679">
        <v>31</v>
      </c>
      <c r="AF117" s="679">
        <v>12</v>
      </c>
      <c r="AG117" s="679">
        <v>12</v>
      </c>
      <c r="AH117" s="679">
        <v>12</v>
      </c>
      <c r="AI117" s="679">
        <v>12</v>
      </c>
      <c r="AJ117" s="679">
        <v>0</v>
      </c>
      <c r="AK117" s="679">
        <v>0</v>
      </c>
      <c r="AL117" s="679">
        <v>0</v>
      </c>
      <c r="AM117" s="679">
        <v>0</v>
      </c>
      <c r="AN117" s="679">
        <v>0</v>
      </c>
      <c r="AO117" s="679">
        <v>0</v>
      </c>
      <c r="AP117" s="619"/>
      <c r="AQ117" s="678"/>
      <c r="AR117" s="679"/>
      <c r="AS117" s="679"/>
      <c r="AT117" s="679"/>
      <c r="AU117" s="679">
        <v>553646</v>
      </c>
      <c r="AV117" s="679">
        <v>548755</v>
      </c>
      <c r="AW117" s="679">
        <v>548755</v>
      </c>
      <c r="AX117" s="679">
        <v>548755</v>
      </c>
      <c r="AY117" s="679">
        <v>548755</v>
      </c>
      <c r="AZ117" s="679">
        <v>548755</v>
      </c>
      <c r="BA117" s="679">
        <v>548755</v>
      </c>
      <c r="BB117" s="679">
        <v>548629</v>
      </c>
      <c r="BC117" s="679">
        <v>548629</v>
      </c>
      <c r="BD117" s="679">
        <v>548629</v>
      </c>
      <c r="BE117" s="679">
        <v>496048</v>
      </c>
      <c r="BF117" s="679">
        <v>493369</v>
      </c>
      <c r="BG117" s="679">
        <v>493369</v>
      </c>
      <c r="BH117" s="679">
        <v>492203</v>
      </c>
      <c r="BI117" s="679">
        <v>492203</v>
      </c>
      <c r="BJ117" s="679">
        <v>491992</v>
      </c>
      <c r="BK117" s="679">
        <v>195315</v>
      </c>
      <c r="BL117" s="679">
        <v>195315</v>
      </c>
      <c r="BM117" s="679">
        <v>195315</v>
      </c>
      <c r="BN117" s="679">
        <v>195315</v>
      </c>
      <c r="BO117" s="679">
        <v>0</v>
      </c>
      <c r="BP117" s="679">
        <v>0</v>
      </c>
      <c r="BQ117" s="679">
        <v>0</v>
      </c>
      <c r="BR117" s="679">
        <v>0</v>
      </c>
      <c r="BS117" s="679">
        <v>0</v>
      </c>
      <c r="BT117" s="679">
        <v>0</v>
      </c>
    </row>
    <row r="118" spans="2:72">
      <c r="B118" s="674"/>
      <c r="C118" s="674" t="s">
        <v>29</v>
      </c>
      <c r="D118" s="993" t="s">
        <v>96</v>
      </c>
      <c r="E118" s="674" t="s">
        <v>1035</v>
      </c>
      <c r="F118" s="674"/>
      <c r="G118" s="674"/>
      <c r="H118" s="674">
        <v>2015</v>
      </c>
      <c r="I118" s="630" t="s">
        <v>570</v>
      </c>
      <c r="J118" s="630" t="s">
        <v>584</v>
      </c>
      <c r="K118" s="619"/>
      <c r="L118" s="678"/>
      <c r="M118" s="679"/>
      <c r="N118" s="679"/>
      <c r="O118" s="679"/>
      <c r="P118" s="679">
        <v>69</v>
      </c>
      <c r="Q118" s="679">
        <v>67</v>
      </c>
      <c r="R118" s="679">
        <v>67</v>
      </c>
      <c r="S118" s="679">
        <v>67</v>
      </c>
      <c r="T118" s="679">
        <v>67</v>
      </c>
      <c r="U118" s="679">
        <v>67</v>
      </c>
      <c r="V118" s="679">
        <v>67</v>
      </c>
      <c r="W118" s="679">
        <v>67</v>
      </c>
      <c r="X118" s="679">
        <v>67</v>
      </c>
      <c r="Y118" s="679">
        <v>67</v>
      </c>
      <c r="Z118" s="679">
        <v>50</v>
      </c>
      <c r="AA118" s="679">
        <v>43</v>
      </c>
      <c r="AB118" s="679">
        <v>43</v>
      </c>
      <c r="AC118" s="679">
        <v>43</v>
      </c>
      <c r="AD118" s="679">
        <v>43</v>
      </c>
      <c r="AE118" s="679">
        <v>43</v>
      </c>
      <c r="AF118" s="679">
        <v>29</v>
      </c>
      <c r="AG118" s="679">
        <v>29</v>
      </c>
      <c r="AH118" s="679">
        <v>29</v>
      </c>
      <c r="AI118" s="679">
        <v>29</v>
      </c>
      <c r="AJ118" s="679">
        <v>0</v>
      </c>
      <c r="AK118" s="679">
        <v>0</v>
      </c>
      <c r="AL118" s="679">
        <v>0</v>
      </c>
      <c r="AM118" s="679">
        <v>0</v>
      </c>
      <c r="AN118" s="679">
        <v>0</v>
      </c>
      <c r="AO118" s="679">
        <v>0</v>
      </c>
      <c r="AP118" s="619"/>
      <c r="AQ118" s="678"/>
      <c r="AR118" s="679"/>
      <c r="AS118" s="679"/>
      <c r="AT118" s="679"/>
      <c r="AU118" s="679">
        <v>927828</v>
      </c>
      <c r="AV118" s="679">
        <v>895832</v>
      </c>
      <c r="AW118" s="679">
        <v>895832</v>
      </c>
      <c r="AX118" s="679">
        <v>895832</v>
      </c>
      <c r="AY118" s="679">
        <v>895832</v>
      </c>
      <c r="AZ118" s="679">
        <v>895832</v>
      </c>
      <c r="BA118" s="679">
        <v>895832</v>
      </c>
      <c r="BB118" s="679">
        <v>895832</v>
      </c>
      <c r="BC118" s="679">
        <v>895832</v>
      </c>
      <c r="BD118" s="679">
        <v>895832</v>
      </c>
      <c r="BE118" s="679">
        <v>792900</v>
      </c>
      <c r="BF118" s="679">
        <v>684603</v>
      </c>
      <c r="BG118" s="679">
        <v>684603</v>
      </c>
      <c r="BH118" s="679">
        <v>684603</v>
      </c>
      <c r="BI118" s="679">
        <v>684603</v>
      </c>
      <c r="BJ118" s="679">
        <v>684603</v>
      </c>
      <c r="BK118" s="679">
        <v>459916</v>
      </c>
      <c r="BL118" s="679">
        <v>459916</v>
      </c>
      <c r="BM118" s="679">
        <v>459916</v>
      </c>
      <c r="BN118" s="679">
        <v>459916</v>
      </c>
      <c r="BO118" s="679">
        <v>0</v>
      </c>
      <c r="BP118" s="679">
        <v>0</v>
      </c>
      <c r="BQ118" s="679">
        <v>0</v>
      </c>
      <c r="BR118" s="679">
        <v>0</v>
      </c>
      <c r="BS118" s="679">
        <v>0</v>
      </c>
      <c r="BT118" s="679">
        <v>0</v>
      </c>
    </row>
    <row r="119" spans="2:72">
      <c r="B119" s="674"/>
      <c r="C119" s="674" t="s">
        <v>29</v>
      </c>
      <c r="D119" s="993" t="s">
        <v>97</v>
      </c>
      <c r="E119" s="674" t="s">
        <v>1035</v>
      </c>
      <c r="F119" s="674"/>
      <c r="G119" s="674"/>
      <c r="H119" s="674">
        <v>2015</v>
      </c>
      <c r="I119" s="630" t="s">
        <v>570</v>
      </c>
      <c r="J119" s="630" t="s">
        <v>584</v>
      </c>
      <c r="K119" s="619"/>
      <c r="L119" s="678"/>
      <c r="M119" s="679"/>
      <c r="N119" s="679"/>
      <c r="O119" s="679"/>
      <c r="P119" s="679">
        <v>198</v>
      </c>
      <c r="Q119" s="679">
        <v>198</v>
      </c>
      <c r="R119" s="679">
        <v>198</v>
      </c>
      <c r="S119" s="679">
        <v>183</v>
      </c>
      <c r="T119" s="679">
        <v>125</v>
      </c>
      <c r="U119" s="679">
        <v>0</v>
      </c>
      <c r="V119" s="679">
        <v>0</v>
      </c>
      <c r="W119" s="679">
        <v>0</v>
      </c>
      <c r="X119" s="679">
        <v>0</v>
      </c>
      <c r="Y119" s="679">
        <v>0</v>
      </c>
      <c r="Z119" s="679">
        <v>0</v>
      </c>
      <c r="AA119" s="679">
        <v>0</v>
      </c>
      <c r="AB119" s="679">
        <v>0</v>
      </c>
      <c r="AC119" s="679">
        <v>0</v>
      </c>
      <c r="AD119" s="679">
        <v>0</v>
      </c>
      <c r="AE119" s="679">
        <v>0</v>
      </c>
      <c r="AF119" s="679">
        <v>0</v>
      </c>
      <c r="AG119" s="679">
        <v>0</v>
      </c>
      <c r="AH119" s="679">
        <v>0</v>
      </c>
      <c r="AI119" s="679">
        <v>0</v>
      </c>
      <c r="AJ119" s="679">
        <v>0</v>
      </c>
      <c r="AK119" s="679">
        <v>0</v>
      </c>
      <c r="AL119" s="679">
        <v>0</v>
      </c>
      <c r="AM119" s="679">
        <v>0</v>
      </c>
      <c r="AN119" s="679">
        <v>0</v>
      </c>
      <c r="AO119" s="679">
        <v>0</v>
      </c>
      <c r="AP119" s="619"/>
      <c r="AQ119" s="678"/>
      <c r="AR119" s="679"/>
      <c r="AS119" s="679"/>
      <c r="AT119" s="679"/>
      <c r="AU119" s="679">
        <v>1086356</v>
      </c>
      <c r="AV119" s="679">
        <v>1086356</v>
      </c>
      <c r="AW119" s="679">
        <v>1086356</v>
      </c>
      <c r="AX119" s="679">
        <v>1072574</v>
      </c>
      <c r="AY119" s="679">
        <v>848136</v>
      </c>
      <c r="AZ119" s="679">
        <v>0</v>
      </c>
      <c r="BA119" s="679">
        <v>0</v>
      </c>
      <c r="BB119" s="679">
        <v>0</v>
      </c>
      <c r="BC119" s="679">
        <v>0</v>
      </c>
      <c r="BD119" s="679">
        <v>0</v>
      </c>
      <c r="BE119" s="679">
        <v>0</v>
      </c>
      <c r="BF119" s="679">
        <v>0</v>
      </c>
      <c r="BG119" s="679">
        <v>0</v>
      </c>
      <c r="BH119" s="679">
        <v>0</v>
      </c>
      <c r="BI119" s="679">
        <v>0</v>
      </c>
      <c r="BJ119" s="679">
        <v>0</v>
      </c>
      <c r="BK119" s="679">
        <v>0</v>
      </c>
      <c r="BL119" s="679">
        <v>0</v>
      </c>
      <c r="BM119" s="679">
        <v>0</v>
      </c>
      <c r="BN119" s="679">
        <v>0</v>
      </c>
      <c r="BO119" s="679">
        <v>0</v>
      </c>
      <c r="BP119" s="679">
        <v>0</v>
      </c>
      <c r="BQ119" s="679">
        <v>0</v>
      </c>
      <c r="BR119" s="679">
        <v>0</v>
      </c>
      <c r="BS119" s="679">
        <v>0</v>
      </c>
      <c r="BT119" s="679">
        <v>0</v>
      </c>
    </row>
    <row r="120" spans="2:72">
      <c r="B120" s="674"/>
      <c r="C120" s="674" t="s">
        <v>29</v>
      </c>
      <c r="D120" s="993" t="s">
        <v>655</v>
      </c>
      <c r="E120" s="674" t="s">
        <v>1035</v>
      </c>
      <c r="F120" s="674"/>
      <c r="G120" s="674"/>
      <c r="H120" s="674">
        <v>2015</v>
      </c>
      <c r="I120" s="630" t="s">
        <v>570</v>
      </c>
      <c r="J120" s="630" t="s">
        <v>584</v>
      </c>
      <c r="K120" s="619"/>
      <c r="L120" s="678"/>
      <c r="M120" s="679"/>
      <c r="N120" s="679"/>
      <c r="O120" s="679"/>
      <c r="P120" s="679">
        <v>514</v>
      </c>
      <c r="Q120" s="679">
        <v>514</v>
      </c>
      <c r="R120" s="679">
        <v>514</v>
      </c>
      <c r="S120" s="679">
        <v>514</v>
      </c>
      <c r="T120" s="679">
        <v>514</v>
      </c>
      <c r="U120" s="679">
        <v>514</v>
      </c>
      <c r="V120" s="679">
        <v>514</v>
      </c>
      <c r="W120" s="679">
        <v>514</v>
      </c>
      <c r="X120" s="679">
        <v>514</v>
      </c>
      <c r="Y120" s="679">
        <v>514</v>
      </c>
      <c r="Z120" s="679">
        <v>514</v>
      </c>
      <c r="AA120" s="679">
        <v>514</v>
      </c>
      <c r="AB120" s="679">
        <v>514</v>
      </c>
      <c r="AC120" s="679">
        <v>514</v>
      </c>
      <c r="AD120" s="679">
        <v>514</v>
      </c>
      <c r="AE120" s="679">
        <v>514</v>
      </c>
      <c r="AF120" s="679">
        <v>514</v>
      </c>
      <c r="AG120" s="679">
        <v>514</v>
      </c>
      <c r="AH120" s="679">
        <v>457</v>
      </c>
      <c r="AI120" s="679">
        <v>0</v>
      </c>
      <c r="AJ120" s="679">
        <v>0</v>
      </c>
      <c r="AK120" s="679">
        <v>0</v>
      </c>
      <c r="AL120" s="679">
        <v>0</v>
      </c>
      <c r="AM120" s="679">
        <v>0</v>
      </c>
      <c r="AN120" s="679">
        <v>0</v>
      </c>
      <c r="AO120" s="679">
        <v>0</v>
      </c>
      <c r="AP120" s="619"/>
      <c r="AQ120" s="678"/>
      <c r="AR120" s="679"/>
      <c r="AS120" s="679"/>
      <c r="AT120" s="679"/>
      <c r="AU120" s="679">
        <v>969515</v>
      </c>
      <c r="AV120" s="679">
        <v>969515</v>
      </c>
      <c r="AW120" s="679">
        <v>969515</v>
      </c>
      <c r="AX120" s="679">
        <v>969515</v>
      </c>
      <c r="AY120" s="679">
        <v>969515</v>
      </c>
      <c r="AZ120" s="679">
        <v>969515</v>
      </c>
      <c r="BA120" s="679">
        <v>969515</v>
      </c>
      <c r="BB120" s="679">
        <v>969515</v>
      </c>
      <c r="BC120" s="679">
        <v>969515</v>
      </c>
      <c r="BD120" s="679">
        <v>969515</v>
      </c>
      <c r="BE120" s="679">
        <v>969515</v>
      </c>
      <c r="BF120" s="679">
        <v>969515</v>
      </c>
      <c r="BG120" s="679">
        <v>969515</v>
      </c>
      <c r="BH120" s="679">
        <v>969515</v>
      </c>
      <c r="BI120" s="679">
        <v>969515</v>
      </c>
      <c r="BJ120" s="679">
        <v>969515</v>
      </c>
      <c r="BK120" s="679">
        <v>969515</v>
      </c>
      <c r="BL120" s="679">
        <v>969515</v>
      </c>
      <c r="BM120" s="679">
        <v>918675</v>
      </c>
      <c r="BN120" s="679">
        <v>0</v>
      </c>
      <c r="BO120" s="679">
        <v>0</v>
      </c>
      <c r="BP120" s="679">
        <v>0</v>
      </c>
      <c r="BQ120" s="679">
        <v>0</v>
      </c>
      <c r="BR120" s="679">
        <v>0</v>
      </c>
      <c r="BS120" s="679">
        <v>0</v>
      </c>
      <c r="BT120" s="679">
        <v>0</v>
      </c>
    </row>
    <row r="121" spans="2:72">
      <c r="B121" s="1113"/>
      <c r="C121" s="1113" t="s">
        <v>29</v>
      </c>
      <c r="D121" s="1113" t="s">
        <v>98</v>
      </c>
      <c r="E121" s="1113" t="s">
        <v>1035</v>
      </c>
      <c r="F121" s="1113"/>
      <c r="G121" s="1113"/>
      <c r="H121" s="1113">
        <v>2015</v>
      </c>
      <c r="I121" s="1114" t="s">
        <v>570</v>
      </c>
      <c r="J121" s="1114" t="s">
        <v>584</v>
      </c>
      <c r="K121" s="1115"/>
      <c r="L121" s="1116"/>
      <c r="M121" s="1117"/>
      <c r="N121" s="1117"/>
      <c r="O121" s="1117"/>
      <c r="P121" s="1117">
        <v>0</v>
      </c>
      <c r="Q121" s="1117">
        <v>0</v>
      </c>
      <c r="R121" s="1117">
        <v>0</v>
      </c>
      <c r="S121" s="1117">
        <v>0</v>
      </c>
      <c r="T121" s="1117">
        <v>0</v>
      </c>
      <c r="U121" s="1117">
        <v>0</v>
      </c>
      <c r="V121" s="1117">
        <v>0</v>
      </c>
      <c r="W121" s="1117">
        <v>0</v>
      </c>
      <c r="X121" s="1117">
        <v>0</v>
      </c>
      <c r="Y121" s="1117">
        <v>0</v>
      </c>
      <c r="Z121" s="1117">
        <v>0</v>
      </c>
      <c r="AA121" s="1117">
        <v>0</v>
      </c>
      <c r="AB121" s="1117">
        <v>0</v>
      </c>
      <c r="AC121" s="1117">
        <v>0</v>
      </c>
      <c r="AD121" s="1117">
        <v>0</v>
      </c>
      <c r="AE121" s="1117">
        <v>0</v>
      </c>
      <c r="AF121" s="1117">
        <v>0</v>
      </c>
      <c r="AG121" s="1117">
        <v>0</v>
      </c>
      <c r="AH121" s="1117">
        <v>0</v>
      </c>
      <c r="AI121" s="1117">
        <v>0</v>
      </c>
      <c r="AJ121" s="1117">
        <v>0</v>
      </c>
      <c r="AK121" s="1117">
        <v>0</v>
      </c>
      <c r="AL121" s="1117">
        <v>0</v>
      </c>
      <c r="AM121" s="1117">
        <v>0</v>
      </c>
      <c r="AN121" s="1117">
        <v>0</v>
      </c>
      <c r="AO121" s="1117">
        <v>0</v>
      </c>
      <c r="AP121" s="1115"/>
      <c r="AQ121" s="1116"/>
      <c r="AR121" s="1117"/>
      <c r="AS121" s="1117"/>
      <c r="AT121" s="1117"/>
      <c r="AU121" s="1117">
        <v>0</v>
      </c>
      <c r="AV121" s="1117">
        <v>0</v>
      </c>
      <c r="AW121" s="1117">
        <v>0</v>
      </c>
      <c r="AX121" s="1117">
        <v>0</v>
      </c>
      <c r="AY121" s="1117">
        <v>0</v>
      </c>
      <c r="AZ121" s="1117">
        <v>0</v>
      </c>
      <c r="BA121" s="1117">
        <v>0</v>
      </c>
      <c r="BB121" s="1117">
        <v>0</v>
      </c>
      <c r="BC121" s="1117">
        <v>0</v>
      </c>
      <c r="BD121" s="1117">
        <v>0</v>
      </c>
      <c r="BE121" s="1117">
        <v>0</v>
      </c>
      <c r="BF121" s="1117">
        <v>0</v>
      </c>
      <c r="BG121" s="1117">
        <v>0</v>
      </c>
      <c r="BH121" s="1117">
        <v>0</v>
      </c>
      <c r="BI121" s="1117">
        <v>0</v>
      </c>
      <c r="BJ121" s="1117">
        <v>0</v>
      </c>
      <c r="BK121" s="1117">
        <v>0</v>
      </c>
      <c r="BL121" s="1117">
        <v>0</v>
      </c>
      <c r="BM121" s="1117">
        <v>0</v>
      </c>
      <c r="BN121" s="1117">
        <v>0</v>
      </c>
      <c r="BO121" s="1117">
        <v>0</v>
      </c>
      <c r="BP121" s="1117">
        <v>0</v>
      </c>
      <c r="BQ121" s="1117">
        <v>0</v>
      </c>
      <c r="BR121" s="1117">
        <v>0</v>
      </c>
      <c r="BS121" s="1117">
        <v>0</v>
      </c>
      <c r="BT121" s="1117">
        <v>0</v>
      </c>
    </row>
    <row r="122" spans="2:72">
      <c r="B122" s="674"/>
      <c r="C122" s="674" t="s">
        <v>2768</v>
      </c>
      <c r="D122" s="993" t="s">
        <v>99</v>
      </c>
      <c r="E122" s="674" t="s">
        <v>1035</v>
      </c>
      <c r="F122" s="674"/>
      <c r="G122" s="674"/>
      <c r="H122" s="674">
        <v>2015</v>
      </c>
      <c r="I122" s="630" t="s">
        <v>570</v>
      </c>
      <c r="J122" s="630" t="s">
        <v>584</v>
      </c>
      <c r="K122" s="619"/>
      <c r="L122" s="678"/>
      <c r="M122" s="679"/>
      <c r="N122" s="679"/>
      <c r="O122" s="679"/>
      <c r="P122" s="679">
        <v>30</v>
      </c>
      <c r="Q122" s="679">
        <v>30</v>
      </c>
      <c r="R122" s="679">
        <v>30</v>
      </c>
      <c r="S122" s="679">
        <v>30</v>
      </c>
      <c r="T122" s="679">
        <v>0</v>
      </c>
      <c r="U122" s="679">
        <v>0</v>
      </c>
      <c r="V122" s="679">
        <v>0</v>
      </c>
      <c r="W122" s="679">
        <v>0</v>
      </c>
      <c r="X122" s="679">
        <v>0</v>
      </c>
      <c r="Y122" s="679">
        <v>0</v>
      </c>
      <c r="Z122" s="679">
        <v>0</v>
      </c>
      <c r="AA122" s="679">
        <v>0</v>
      </c>
      <c r="AB122" s="679">
        <v>0</v>
      </c>
      <c r="AC122" s="679">
        <v>0</v>
      </c>
      <c r="AD122" s="679">
        <v>0</v>
      </c>
      <c r="AE122" s="679">
        <v>0</v>
      </c>
      <c r="AF122" s="679">
        <v>0</v>
      </c>
      <c r="AG122" s="679">
        <v>0</v>
      </c>
      <c r="AH122" s="679">
        <v>0</v>
      </c>
      <c r="AI122" s="679">
        <v>0</v>
      </c>
      <c r="AJ122" s="679">
        <v>0</v>
      </c>
      <c r="AK122" s="679">
        <v>0</v>
      </c>
      <c r="AL122" s="679">
        <v>0</v>
      </c>
      <c r="AM122" s="679">
        <v>0</v>
      </c>
      <c r="AN122" s="679">
        <v>0</v>
      </c>
      <c r="AO122" s="679">
        <v>0</v>
      </c>
      <c r="AP122" s="619"/>
      <c r="AQ122" s="678"/>
      <c r="AR122" s="679"/>
      <c r="AS122" s="679"/>
      <c r="AT122" s="679"/>
      <c r="AU122" s="679">
        <v>142541</v>
      </c>
      <c r="AV122" s="679">
        <v>142541</v>
      </c>
      <c r="AW122" s="679">
        <v>142541</v>
      </c>
      <c r="AX122" s="679">
        <v>142541</v>
      </c>
      <c r="AY122" s="679">
        <v>0</v>
      </c>
      <c r="AZ122" s="679">
        <v>0</v>
      </c>
      <c r="BA122" s="679">
        <v>0</v>
      </c>
      <c r="BB122" s="679">
        <v>0</v>
      </c>
      <c r="BC122" s="679">
        <v>0</v>
      </c>
      <c r="BD122" s="679">
        <v>0</v>
      </c>
      <c r="BE122" s="679">
        <v>0</v>
      </c>
      <c r="BF122" s="679">
        <v>0</v>
      </c>
      <c r="BG122" s="679">
        <v>0</v>
      </c>
      <c r="BH122" s="679">
        <v>0</v>
      </c>
      <c r="BI122" s="679">
        <v>0</v>
      </c>
      <c r="BJ122" s="679">
        <v>0</v>
      </c>
      <c r="BK122" s="679">
        <v>0</v>
      </c>
      <c r="BL122" s="679">
        <v>0</v>
      </c>
      <c r="BM122" s="679">
        <v>0</v>
      </c>
      <c r="BN122" s="679">
        <v>0</v>
      </c>
      <c r="BO122" s="679">
        <v>0</v>
      </c>
      <c r="BP122" s="679">
        <v>0</v>
      </c>
      <c r="BQ122" s="679">
        <v>0</v>
      </c>
      <c r="BR122" s="679">
        <v>0</v>
      </c>
      <c r="BS122" s="679">
        <v>0</v>
      </c>
      <c r="BT122" s="679">
        <v>0</v>
      </c>
    </row>
    <row r="123" spans="2:72">
      <c r="B123" s="674"/>
      <c r="C123" s="674" t="s">
        <v>2768</v>
      </c>
      <c r="D123" s="993" t="s">
        <v>100</v>
      </c>
      <c r="E123" s="674" t="s">
        <v>1035</v>
      </c>
      <c r="F123" s="674"/>
      <c r="G123" s="674"/>
      <c r="H123" s="674">
        <v>2015</v>
      </c>
      <c r="I123" s="630" t="s">
        <v>570</v>
      </c>
      <c r="J123" s="630" t="s">
        <v>584</v>
      </c>
      <c r="K123" s="619"/>
      <c r="L123" s="678"/>
      <c r="M123" s="679"/>
      <c r="N123" s="679"/>
      <c r="O123" s="679"/>
      <c r="P123" s="679">
        <v>2064</v>
      </c>
      <c r="Q123" s="679">
        <v>2064</v>
      </c>
      <c r="R123" s="679">
        <v>1986</v>
      </c>
      <c r="S123" s="679">
        <v>1954</v>
      </c>
      <c r="T123" s="679">
        <v>1954</v>
      </c>
      <c r="U123" s="679">
        <v>1954</v>
      </c>
      <c r="V123" s="679">
        <v>1870</v>
      </c>
      <c r="W123" s="679">
        <v>1870</v>
      </c>
      <c r="X123" s="679">
        <v>1832</v>
      </c>
      <c r="Y123" s="679">
        <v>1560</v>
      </c>
      <c r="Z123" s="679">
        <v>883</v>
      </c>
      <c r="AA123" s="679">
        <v>870</v>
      </c>
      <c r="AB123" s="679">
        <v>635</v>
      </c>
      <c r="AC123" s="679">
        <v>456</v>
      </c>
      <c r="AD123" s="679">
        <v>456</v>
      </c>
      <c r="AE123" s="679">
        <v>364</v>
      </c>
      <c r="AF123" s="679">
        <v>199</v>
      </c>
      <c r="AG123" s="679">
        <v>199</v>
      </c>
      <c r="AH123" s="679">
        <v>199</v>
      </c>
      <c r="AI123" s="679">
        <v>199</v>
      </c>
      <c r="AJ123" s="679">
        <v>0</v>
      </c>
      <c r="AK123" s="679">
        <v>0</v>
      </c>
      <c r="AL123" s="679">
        <v>0</v>
      </c>
      <c r="AM123" s="679">
        <v>0</v>
      </c>
      <c r="AN123" s="679">
        <v>0</v>
      </c>
      <c r="AO123" s="679">
        <v>0</v>
      </c>
      <c r="AP123" s="619"/>
      <c r="AQ123" s="678"/>
      <c r="AR123" s="679"/>
      <c r="AS123" s="679"/>
      <c r="AT123" s="679"/>
      <c r="AU123" s="679">
        <v>16903061</v>
      </c>
      <c r="AV123" s="679">
        <v>16903061</v>
      </c>
      <c r="AW123" s="679">
        <v>16654946</v>
      </c>
      <c r="AX123" s="679">
        <v>16552977</v>
      </c>
      <c r="AY123" s="679">
        <v>16552977</v>
      </c>
      <c r="AZ123" s="679">
        <v>16551878</v>
      </c>
      <c r="BA123" s="679">
        <v>16060278</v>
      </c>
      <c r="BB123" s="679">
        <v>16060278</v>
      </c>
      <c r="BC123" s="679">
        <v>15865010</v>
      </c>
      <c r="BD123" s="679">
        <v>14226540</v>
      </c>
      <c r="BE123" s="679">
        <v>9942796</v>
      </c>
      <c r="BF123" s="679">
        <v>9691147</v>
      </c>
      <c r="BG123" s="679">
        <v>4342344</v>
      </c>
      <c r="BH123" s="679">
        <v>3775035</v>
      </c>
      <c r="BI123" s="679">
        <v>3775035</v>
      </c>
      <c r="BJ123" s="679">
        <v>2713511</v>
      </c>
      <c r="BK123" s="679">
        <v>567394</v>
      </c>
      <c r="BL123" s="679">
        <v>567394</v>
      </c>
      <c r="BM123" s="679">
        <v>567394</v>
      </c>
      <c r="BN123" s="679">
        <v>567394</v>
      </c>
      <c r="BO123" s="679">
        <v>0</v>
      </c>
      <c r="BP123" s="679">
        <v>0</v>
      </c>
      <c r="BQ123" s="679">
        <v>0</v>
      </c>
      <c r="BR123" s="679">
        <v>0</v>
      </c>
      <c r="BS123" s="679">
        <v>0</v>
      </c>
      <c r="BT123" s="679">
        <v>0</v>
      </c>
    </row>
    <row r="124" spans="2:72">
      <c r="B124" s="674"/>
      <c r="C124" s="674" t="s">
        <v>2768</v>
      </c>
      <c r="D124" s="993" t="s">
        <v>101</v>
      </c>
      <c r="E124" s="674" t="s">
        <v>1035</v>
      </c>
      <c r="F124" s="674"/>
      <c r="G124" s="674"/>
      <c r="H124" s="674">
        <v>2015</v>
      </c>
      <c r="I124" s="630" t="s">
        <v>570</v>
      </c>
      <c r="J124" s="630" t="s">
        <v>584</v>
      </c>
      <c r="K124" s="619"/>
      <c r="L124" s="678"/>
      <c r="M124" s="679"/>
      <c r="N124" s="679"/>
      <c r="O124" s="679"/>
      <c r="P124" s="679">
        <v>304</v>
      </c>
      <c r="Q124" s="679">
        <v>278</v>
      </c>
      <c r="R124" s="679">
        <v>198</v>
      </c>
      <c r="S124" s="679">
        <v>195</v>
      </c>
      <c r="T124" s="679">
        <v>195</v>
      </c>
      <c r="U124" s="679">
        <v>195</v>
      </c>
      <c r="V124" s="679">
        <v>195</v>
      </c>
      <c r="W124" s="679">
        <v>195</v>
      </c>
      <c r="X124" s="679">
        <v>195</v>
      </c>
      <c r="Y124" s="679">
        <v>195</v>
      </c>
      <c r="Z124" s="679">
        <v>193</v>
      </c>
      <c r="AA124" s="679">
        <v>25</v>
      </c>
      <c r="AB124" s="679">
        <v>0</v>
      </c>
      <c r="AC124" s="679">
        <v>0</v>
      </c>
      <c r="AD124" s="679">
        <v>0</v>
      </c>
      <c r="AE124" s="679">
        <v>0</v>
      </c>
      <c r="AF124" s="679">
        <v>0</v>
      </c>
      <c r="AG124" s="679">
        <v>0</v>
      </c>
      <c r="AH124" s="679">
        <v>0</v>
      </c>
      <c r="AI124" s="679">
        <v>0</v>
      </c>
      <c r="AJ124" s="679">
        <v>0</v>
      </c>
      <c r="AK124" s="679">
        <v>0</v>
      </c>
      <c r="AL124" s="679">
        <v>0</v>
      </c>
      <c r="AM124" s="679">
        <v>0</v>
      </c>
      <c r="AN124" s="679">
        <v>0</v>
      </c>
      <c r="AO124" s="679">
        <v>0</v>
      </c>
      <c r="AP124" s="619"/>
      <c r="AQ124" s="678"/>
      <c r="AR124" s="679"/>
      <c r="AS124" s="679"/>
      <c r="AT124" s="679"/>
      <c r="AU124" s="679">
        <v>1271626</v>
      </c>
      <c r="AV124" s="679">
        <v>1161353</v>
      </c>
      <c r="AW124" s="679">
        <v>870565</v>
      </c>
      <c r="AX124" s="679">
        <v>859908</v>
      </c>
      <c r="AY124" s="679">
        <v>859908</v>
      </c>
      <c r="AZ124" s="679">
        <v>859908</v>
      </c>
      <c r="BA124" s="679">
        <v>859908</v>
      </c>
      <c r="BB124" s="679">
        <v>859908</v>
      </c>
      <c r="BC124" s="679">
        <v>859908</v>
      </c>
      <c r="BD124" s="679">
        <v>859908</v>
      </c>
      <c r="BE124" s="679">
        <v>834897</v>
      </c>
      <c r="BF124" s="679">
        <v>92653</v>
      </c>
      <c r="BG124" s="679">
        <v>0</v>
      </c>
      <c r="BH124" s="679">
        <v>0</v>
      </c>
      <c r="BI124" s="679">
        <v>0</v>
      </c>
      <c r="BJ124" s="679">
        <v>0</v>
      </c>
      <c r="BK124" s="679">
        <v>0</v>
      </c>
      <c r="BL124" s="679">
        <v>0</v>
      </c>
      <c r="BM124" s="679">
        <v>0</v>
      </c>
      <c r="BN124" s="679">
        <v>0</v>
      </c>
      <c r="BO124" s="679">
        <v>0</v>
      </c>
      <c r="BP124" s="679">
        <v>0</v>
      </c>
      <c r="BQ124" s="679">
        <v>0</v>
      </c>
      <c r="BR124" s="679">
        <v>0</v>
      </c>
      <c r="BS124" s="679">
        <v>0</v>
      </c>
      <c r="BT124" s="679">
        <v>0</v>
      </c>
    </row>
    <row r="125" spans="2:72">
      <c r="B125" s="1113"/>
      <c r="C125" s="1113" t="s">
        <v>2768</v>
      </c>
      <c r="D125" s="1113" t="s">
        <v>102</v>
      </c>
      <c r="E125" s="1113" t="s">
        <v>1035</v>
      </c>
      <c r="F125" s="1113"/>
      <c r="G125" s="1113"/>
      <c r="H125" s="1113">
        <v>2015</v>
      </c>
      <c r="I125" s="1114" t="s">
        <v>570</v>
      </c>
      <c r="J125" s="1114" t="s">
        <v>584</v>
      </c>
      <c r="K125" s="1115"/>
      <c r="L125" s="1116"/>
      <c r="M125" s="1117"/>
      <c r="N125" s="1117"/>
      <c r="O125" s="1117"/>
      <c r="P125" s="1117">
        <v>0</v>
      </c>
      <c r="Q125" s="1117">
        <v>0</v>
      </c>
      <c r="R125" s="1117">
        <v>0</v>
      </c>
      <c r="S125" s="1117">
        <v>0</v>
      </c>
      <c r="T125" s="1117">
        <v>0</v>
      </c>
      <c r="U125" s="1117">
        <v>0</v>
      </c>
      <c r="V125" s="1117">
        <v>0</v>
      </c>
      <c r="W125" s="1117">
        <v>0</v>
      </c>
      <c r="X125" s="1117">
        <v>0</v>
      </c>
      <c r="Y125" s="1117">
        <v>0</v>
      </c>
      <c r="Z125" s="1117">
        <v>0</v>
      </c>
      <c r="AA125" s="1117">
        <v>0</v>
      </c>
      <c r="AB125" s="1117">
        <v>0</v>
      </c>
      <c r="AC125" s="1117">
        <v>0</v>
      </c>
      <c r="AD125" s="1117">
        <v>0</v>
      </c>
      <c r="AE125" s="1117">
        <v>0</v>
      </c>
      <c r="AF125" s="1117">
        <v>0</v>
      </c>
      <c r="AG125" s="1117">
        <v>0</v>
      </c>
      <c r="AH125" s="1117">
        <v>0</v>
      </c>
      <c r="AI125" s="1117">
        <v>0</v>
      </c>
      <c r="AJ125" s="1117">
        <v>0</v>
      </c>
      <c r="AK125" s="1117">
        <v>0</v>
      </c>
      <c r="AL125" s="1117">
        <v>0</v>
      </c>
      <c r="AM125" s="1117">
        <v>0</v>
      </c>
      <c r="AN125" s="1117">
        <v>0</v>
      </c>
      <c r="AO125" s="1117">
        <v>0</v>
      </c>
      <c r="AP125" s="1115"/>
      <c r="AQ125" s="1116"/>
      <c r="AR125" s="1117"/>
      <c r="AS125" s="1117"/>
      <c r="AT125" s="1117"/>
      <c r="AU125" s="1117">
        <v>0</v>
      </c>
      <c r="AV125" s="1117">
        <v>0</v>
      </c>
      <c r="AW125" s="1117">
        <v>0</v>
      </c>
      <c r="AX125" s="1117">
        <v>0</v>
      </c>
      <c r="AY125" s="1117">
        <v>0</v>
      </c>
      <c r="AZ125" s="1117">
        <v>0</v>
      </c>
      <c r="BA125" s="1117">
        <v>0</v>
      </c>
      <c r="BB125" s="1117">
        <v>0</v>
      </c>
      <c r="BC125" s="1117">
        <v>0</v>
      </c>
      <c r="BD125" s="1117">
        <v>0</v>
      </c>
      <c r="BE125" s="1117">
        <v>0</v>
      </c>
      <c r="BF125" s="1117">
        <v>0</v>
      </c>
      <c r="BG125" s="1117">
        <v>0</v>
      </c>
      <c r="BH125" s="1117">
        <v>0</v>
      </c>
      <c r="BI125" s="1117">
        <v>0</v>
      </c>
      <c r="BJ125" s="1117">
        <v>0</v>
      </c>
      <c r="BK125" s="1117">
        <v>0</v>
      </c>
      <c r="BL125" s="1117">
        <v>0</v>
      </c>
      <c r="BM125" s="1117">
        <v>0</v>
      </c>
      <c r="BN125" s="1117">
        <v>0</v>
      </c>
      <c r="BO125" s="1117">
        <v>0</v>
      </c>
      <c r="BP125" s="1117">
        <v>0</v>
      </c>
      <c r="BQ125" s="1117">
        <v>0</v>
      </c>
      <c r="BR125" s="1117">
        <v>0</v>
      </c>
      <c r="BS125" s="1117">
        <v>0</v>
      </c>
      <c r="BT125" s="1117">
        <v>0</v>
      </c>
    </row>
    <row r="126" spans="2:72">
      <c r="B126" s="1113"/>
      <c r="C126" s="1113" t="s">
        <v>2768</v>
      </c>
      <c r="D126" s="1113" t="s">
        <v>103</v>
      </c>
      <c r="E126" s="1113" t="s">
        <v>1035</v>
      </c>
      <c r="F126" s="1113"/>
      <c r="G126" s="1113"/>
      <c r="H126" s="1113">
        <v>2015</v>
      </c>
      <c r="I126" s="1114" t="s">
        <v>570</v>
      </c>
      <c r="J126" s="1114" t="s">
        <v>584</v>
      </c>
      <c r="K126" s="1115"/>
      <c r="L126" s="1116"/>
      <c r="M126" s="1117"/>
      <c r="N126" s="1117"/>
      <c r="O126" s="1117"/>
      <c r="P126" s="1117">
        <v>0</v>
      </c>
      <c r="Q126" s="1117">
        <v>0</v>
      </c>
      <c r="R126" s="1117">
        <v>0</v>
      </c>
      <c r="S126" s="1117">
        <v>0</v>
      </c>
      <c r="T126" s="1117">
        <v>0</v>
      </c>
      <c r="U126" s="1117">
        <v>0</v>
      </c>
      <c r="V126" s="1117">
        <v>0</v>
      </c>
      <c r="W126" s="1117">
        <v>0</v>
      </c>
      <c r="X126" s="1117">
        <v>0</v>
      </c>
      <c r="Y126" s="1117">
        <v>0</v>
      </c>
      <c r="Z126" s="1117">
        <v>0</v>
      </c>
      <c r="AA126" s="1117">
        <v>0</v>
      </c>
      <c r="AB126" s="1117">
        <v>0</v>
      </c>
      <c r="AC126" s="1117">
        <v>0</v>
      </c>
      <c r="AD126" s="1117">
        <v>0</v>
      </c>
      <c r="AE126" s="1117">
        <v>0</v>
      </c>
      <c r="AF126" s="1117">
        <v>0</v>
      </c>
      <c r="AG126" s="1117">
        <v>0</v>
      </c>
      <c r="AH126" s="1117">
        <v>0</v>
      </c>
      <c r="AI126" s="1117">
        <v>0</v>
      </c>
      <c r="AJ126" s="1117">
        <v>0</v>
      </c>
      <c r="AK126" s="1117">
        <v>0</v>
      </c>
      <c r="AL126" s="1117">
        <v>0</v>
      </c>
      <c r="AM126" s="1117">
        <v>0</v>
      </c>
      <c r="AN126" s="1117">
        <v>0</v>
      </c>
      <c r="AO126" s="1117">
        <v>0</v>
      </c>
      <c r="AP126" s="1115"/>
      <c r="AQ126" s="1116"/>
      <c r="AR126" s="1117"/>
      <c r="AS126" s="1117"/>
      <c r="AT126" s="1117"/>
      <c r="AU126" s="1117">
        <v>0</v>
      </c>
      <c r="AV126" s="1117">
        <v>0</v>
      </c>
      <c r="AW126" s="1117">
        <v>0</v>
      </c>
      <c r="AX126" s="1117">
        <v>0</v>
      </c>
      <c r="AY126" s="1117">
        <v>0</v>
      </c>
      <c r="AZ126" s="1117">
        <v>0</v>
      </c>
      <c r="BA126" s="1117">
        <v>0</v>
      </c>
      <c r="BB126" s="1117">
        <v>0</v>
      </c>
      <c r="BC126" s="1117">
        <v>0</v>
      </c>
      <c r="BD126" s="1117">
        <v>0</v>
      </c>
      <c r="BE126" s="1117">
        <v>0</v>
      </c>
      <c r="BF126" s="1117">
        <v>0</v>
      </c>
      <c r="BG126" s="1117">
        <v>0</v>
      </c>
      <c r="BH126" s="1117">
        <v>0</v>
      </c>
      <c r="BI126" s="1117">
        <v>0</v>
      </c>
      <c r="BJ126" s="1117">
        <v>0</v>
      </c>
      <c r="BK126" s="1117">
        <v>0</v>
      </c>
      <c r="BL126" s="1117">
        <v>0</v>
      </c>
      <c r="BM126" s="1117">
        <v>0</v>
      </c>
      <c r="BN126" s="1117">
        <v>0</v>
      </c>
      <c r="BO126" s="1117">
        <v>0</v>
      </c>
      <c r="BP126" s="1117">
        <v>0</v>
      </c>
      <c r="BQ126" s="1117">
        <v>0</v>
      </c>
      <c r="BR126" s="1117">
        <v>0</v>
      </c>
      <c r="BS126" s="1117">
        <v>0</v>
      </c>
      <c r="BT126" s="1117">
        <v>0</v>
      </c>
    </row>
    <row r="127" spans="2:72">
      <c r="B127" s="674"/>
      <c r="C127" s="674" t="s">
        <v>10</v>
      </c>
      <c r="D127" s="993" t="s">
        <v>104</v>
      </c>
      <c r="E127" s="674" t="s">
        <v>1035</v>
      </c>
      <c r="F127" s="674"/>
      <c r="G127" s="674"/>
      <c r="H127" s="674">
        <v>2015</v>
      </c>
      <c r="I127" s="630" t="s">
        <v>570</v>
      </c>
      <c r="J127" s="630" t="s">
        <v>584</v>
      </c>
      <c r="K127" s="619"/>
      <c r="L127" s="678"/>
      <c r="M127" s="679"/>
      <c r="N127" s="679"/>
      <c r="O127" s="679"/>
      <c r="P127" s="679">
        <v>192</v>
      </c>
      <c r="Q127" s="679">
        <v>192</v>
      </c>
      <c r="R127" s="679">
        <v>192</v>
      </c>
      <c r="S127" s="679">
        <v>192</v>
      </c>
      <c r="T127" s="679">
        <v>192</v>
      </c>
      <c r="U127" s="679">
        <v>192</v>
      </c>
      <c r="V127" s="679">
        <v>192</v>
      </c>
      <c r="W127" s="679">
        <v>192</v>
      </c>
      <c r="X127" s="679">
        <v>192</v>
      </c>
      <c r="Y127" s="679">
        <v>192</v>
      </c>
      <c r="Z127" s="679">
        <v>192</v>
      </c>
      <c r="AA127" s="679">
        <v>192</v>
      </c>
      <c r="AB127" s="679">
        <v>192</v>
      </c>
      <c r="AC127" s="679">
        <v>192</v>
      </c>
      <c r="AD127" s="679">
        <v>192</v>
      </c>
      <c r="AE127" s="679">
        <v>0</v>
      </c>
      <c r="AF127" s="679">
        <v>0</v>
      </c>
      <c r="AG127" s="679">
        <v>0</v>
      </c>
      <c r="AH127" s="679">
        <v>0</v>
      </c>
      <c r="AI127" s="679">
        <v>0</v>
      </c>
      <c r="AJ127" s="679">
        <v>0</v>
      </c>
      <c r="AK127" s="679">
        <v>0</v>
      </c>
      <c r="AL127" s="679">
        <v>0</v>
      </c>
      <c r="AM127" s="679">
        <v>0</v>
      </c>
      <c r="AN127" s="679">
        <v>0</v>
      </c>
      <c r="AO127" s="679">
        <v>0</v>
      </c>
      <c r="AP127" s="619"/>
      <c r="AQ127" s="678"/>
      <c r="AR127" s="679"/>
      <c r="AS127" s="679"/>
      <c r="AT127" s="679"/>
      <c r="AU127" s="679">
        <v>1686160</v>
      </c>
      <c r="AV127" s="679">
        <v>1686160</v>
      </c>
      <c r="AW127" s="679">
        <v>1686160</v>
      </c>
      <c r="AX127" s="679">
        <v>1686160</v>
      </c>
      <c r="AY127" s="679">
        <v>1686160</v>
      </c>
      <c r="AZ127" s="679">
        <v>1686160</v>
      </c>
      <c r="BA127" s="679">
        <v>1686160</v>
      </c>
      <c r="BB127" s="679">
        <v>1686160</v>
      </c>
      <c r="BC127" s="679">
        <v>1686160</v>
      </c>
      <c r="BD127" s="679">
        <v>1686160</v>
      </c>
      <c r="BE127" s="679">
        <v>1686160</v>
      </c>
      <c r="BF127" s="679">
        <v>1686160</v>
      </c>
      <c r="BG127" s="679">
        <v>1686160</v>
      </c>
      <c r="BH127" s="679">
        <v>1686160</v>
      </c>
      <c r="BI127" s="679">
        <v>1686160</v>
      </c>
      <c r="BJ127" s="679">
        <v>0</v>
      </c>
      <c r="BK127" s="679">
        <v>0</v>
      </c>
      <c r="BL127" s="679">
        <v>0</v>
      </c>
      <c r="BM127" s="679">
        <v>0</v>
      </c>
      <c r="BN127" s="679">
        <v>0</v>
      </c>
      <c r="BO127" s="679">
        <v>0</v>
      </c>
      <c r="BP127" s="679">
        <v>0</v>
      </c>
      <c r="BQ127" s="679">
        <v>0</v>
      </c>
      <c r="BR127" s="679">
        <v>0</v>
      </c>
      <c r="BS127" s="679">
        <v>0</v>
      </c>
      <c r="BT127" s="679">
        <v>0</v>
      </c>
    </row>
    <row r="128" spans="2:72">
      <c r="B128" s="674"/>
      <c r="C128" s="674" t="s">
        <v>10</v>
      </c>
      <c r="D128" s="993" t="s">
        <v>106</v>
      </c>
      <c r="E128" s="674" t="s">
        <v>1035</v>
      </c>
      <c r="F128" s="674"/>
      <c r="G128" s="674"/>
      <c r="H128" s="674">
        <v>2015</v>
      </c>
      <c r="I128" s="630" t="s">
        <v>570</v>
      </c>
      <c r="J128" s="630" t="s">
        <v>584</v>
      </c>
      <c r="K128" s="619"/>
      <c r="L128" s="678"/>
      <c r="M128" s="679"/>
      <c r="N128" s="679"/>
      <c r="O128" s="679"/>
      <c r="P128" s="679">
        <v>313</v>
      </c>
      <c r="Q128" s="679">
        <v>313</v>
      </c>
      <c r="R128" s="679">
        <v>313</v>
      </c>
      <c r="S128" s="679">
        <v>313</v>
      </c>
      <c r="T128" s="679">
        <v>313</v>
      </c>
      <c r="U128" s="679">
        <v>313</v>
      </c>
      <c r="V128" s="679">
        <v>313</v>
      </c>
      <c r="W128" s="679">
        <v>313</v>
      </c>
      <c r="X128" s="679">
        <v>47</v>
      </c>
      <c r="Y128" s="679">
        <v>47</v>
      </c>
      <c r="Z128" s="679">
        <v>15</v>
      </c>
      <c r="AA128" s="679">
        <v>15</v>
      </c>
      <c r="AB128" s="679">
        <v>0</v>
      </c>
      <c r="AC128" s="679">
        <v>0</v>
      </c>
      <c r="AD128" s="679">
        <v>0</v>
      </c>
      <c r="AE128" s="679">
        <v>0</v>
      </c>
      <c r="AF128" s="679">
        <v>0</v>
      </c>
      <c r="AG128" s="679">
        <v>0</v>
      </c>
      <c r="AH128" s="679">
        <v>0</v>
      </c>
      <c r="AI128" s="679">
        <v>0</v>
      </c>
      <c r="AJ128" s="679">
        <v>0</v>
      </c>
      <c r="AK128" s="679">
        <v>0</v>
      </c>
      <c r="AL128" s="679">
        <v>0</v>
      </c>
      <c r="AM128" s="679">
        <v>0</v>
      </c>
      <c r="AN128" s="679">
        <v>0</v>
      </c>
      <c r="AO128" s="679">
        <v>0</v>
      </c>
      <c r="AP128" s="619"/>
      <c r="AQ128" s="678"/>
      <c r="AR128" s="679"/>
      <c r="AS128" s="679"/>
      <c r="AT128" s="679"/>
      <c r="AU128" s="679">
        <v>2241334</v>
      </c>
      <c r="AV128" s="679">
        <v>2241334</v>
      </c>
      <c r="AW128" s="679">
        <v>2241334</v>
      </c>
      <c r="AX128" s="679">
        <v>2241334</v>
      </c>
      <c r="AY128" s="679">
        <v>2241334</v>
      </c>
      <c r="AZ128" s="679">
        <v>2241334</v>
      </c>
      <c r="BA128" s="679">
        <v>2241334</v>
      </c>
      <c r="BB128" s="679">
        <v>2241334</v>
      </c>
      <c r="BC128" s="679">
        <v>439555</v>
      </c>
      <c r="BD128" s="679">
        <v>413680</v>
      </c>
      <c r="BE128" s="679">
        <v>265194</v>
      </c>
      <c r="BF128" s="679">
        <v>265194</v>
      </c>
      <c r="BG128" s="679">
        <v>2948</v>
      </c>
      <c r="BH128" s="679">
        <v>2948</v>
      </c>
      <c r="BI128" s="679">
        <v>2948</v>
      </c>
      <c r="BJ128" s="679">
        <v>0</v>
      </c>
      <c r="BK128" s="679">
        <v>0</v>
      </c>
      <c r="BL128" s="679">
        <v>0</v>
      </c>
      <c r="BM128" s="679">
        <v>0</v>
      </c>
      <c r="BN128" s="679">
        <v>0</v>
      </c>
      <c r="BO128" s="679">
        <v>0</v>
      </c>
      <c r="BP128" s="679">
        <v>0</v>
      </c>
      <c r="BQ128" s="679">
        <v>0</v>
      </c>
      <c r="BR128" s="679">
        <v>0</v>
      </c>
      <c r="BS128" s="679">
        <v>0</v>
      </c>
      <c r="BT128" s="679">
        <v>0</v>
      </c>
    </row>
    <row r="129" spans="2:72">
      <c r="B129" s="674"/>
      <c r="C129" s="674" t="s">
        <v>10</v>
      </c>
      <c r="D129" s="993" t="s">
        <v>105</v>
      </c>
      <c r="E129" s="674" t="s">
        <v>1035</v>
      </c>
      <c r="F129" s="674"/>
      <c r="G129" s="674"/>
      <c r="H129" s="674">
        <v>2015</v>
      </c>
      <c r="I129" s="630" t="s">
        <v>570</v>
      </c>
      <c r="J129" s="630" t="s">
        <v>584</v>
      </c>
      <c r="K129" s="619"/>
      <c r="L129" s="678"/>
      <c r="M129" s="679"/>
      <c r="N129" s="679"/>
      <c r="O129" s="679"/>
      <c r="P129" s="679">
        <v>0</v>
      </c>
      <c r="Q129" s="679">
        <v>0</v>
      </c>
      <c r="R129" s="679">
        <v>0</v>
      </c>
      <c r="S129" s="679">
        <v>0</v>
      </c>
      <c r="T129" s="679">
        <v>0</v>
      </c>
      <c r="U129" s="679">
        <v>0</v>
      </c>
      <c r="V129" s="679">
        <v>0</v>
      </c>
      <c r="W129" s="679">
        <v>0</v>
      </c>
      <c r="X129" s="679">
        <v>0</v>
      </c>
      <c r="Y129" s="679">
        <v>0</v>
      </c>
      <c r="Z129" s="679">
        <v>0</v>
      </c>
      <c r="AA129" s="679">
        <v>0</v>
      </c>
      <c r="AB129" s="679">
        <v>0</v>
      </c>
      <c r="AC129" s="679">
        <v>0</v>
      </c>
      <c r="AD129" s="679">
        <v>0</v>
      </c>
      <c r="AE129" s="679">
        <v>0</v>
      </c>
      <c r="AF129" s="679">
        <v>0</v>
      </c>
      <c r="AG129" s="679">
        <v>0</v>
      </c>
      <c r="AH129" s="679">
        <v>0</v>
      </c>
      <c r="AI129" s="679">
        <v>0</v>
      </c>
      <c r="AJ129" s="679">
        <v>0</v>
      </c>
      <c r="AK129" s="679">
        <v>0</v>
      </c>
      <c r="AL129" s="679">
        <v>0</v>
      </c>
      <c r="AM129" s="679">
        <v>0</v>
      </c>
      <c r="AN129" s="679">
        <v>0</v>
      </c>
      <c r="AO129" s="679">
        <v>0</v>
      </c>
      <c r="AP129" s="619"/>
      <c r="AQ129" s="678"/>
      <c r="AR129" s="679"/>
      <c r="AS129" s="679"/>
      <c r="AT129" s="679"/>
      <c r="AU129" s="679">
        <v>1125000</v>
      </c>
      <c r="AV129" s="679">
        <v>0</v>
      </c>
      <c r="AW129" s="679">
        <v>0</v>
      </c>
      <c r="AX129" s="679">
        <v>0</v>
      </c>
      <c r="AY129" s="679">
        <v>0</v>
      </c>
      <c r="AZ129" s="679">
        <v>0</v>
      </c>
      <c r="BA129" s="679">
        <v>0</v>
      </c>
      <c r="BB129" s="679">
        <v>0</v>
      </c>
      <c r="BC129" s="679">
        <v>0</v>
      </c>
      <c r="BD129" s="679">
        <v>0</v>
      </c>
      <c r="BE129" s="679">
        <v>0</v>
      </c>
      <c r="BF129" s="679">
        <v>0</v>
      </c>
      <c r="BG129" s="679">
        <v>0</v>
      </c>
      <c r="BH129" s="679">
        <v>0</v>
      </c>
      <c r="BI129" s="679">
        <v>0</v>
      </c>
      <c r="BJ129" s="679">
        <v>0</v>
      </c>
      <c r="BK129" s="679">
        <v>0</v>
      </c>
      <c r="BL129" s="679">
        <v>0</v>
      </c>
      <c r="BM129" s="679">
        <v>0</v>
      </c>
      <c r="BN129" s="679">
        <v>0</v>
      </c>
      <c r="BO129" s="679">
        <v>0</v>
      </c>
      <c r="BP129" s="679">
        <v>0</v>
      </c>
      <c r="BQ129" s="679">
        <v>0</v>
      </c>
      <c r="BR129" s="679">
        <v>0</v>
      </c>
      <c r="BS129" s="679">
        <v>0</v>
      </c>
      <c r="BT129" s="679">
        <v>0</v>
      </c>
    </row>
    <row r="130" spans="2:72">
      <c r="B130" s="674"/>
      <c r="C130" s="674" t="s">
        <v>107</v>
      </c>
      <c r="D130" s="993" t="s">
        <v>108</v>
      </c>
      <c r="E130" s="674" t="s">
        <v>1035</v>
      </c>
      <c r="F130" s="674"/>
      <c r="G130" s="674"/>
      <c r="H130" s="674">
        <v>2015</v>
      </c>
      <c r="I130" s="630" t="s">
        <v>570</v>
      </c>
      <c r="J130" s="630" t="s">
        <v>584</v>
      </c>
      <c r="K130" s="619"/>
      <c r="L130" s="678"/>
      <c r="M130" s="679"/>
      <c r="N130" s="679"/>
      <c r="O130" s="679"/>
      <c r="P130" s="679">
        <v>117</v>
      </c>
      <c r="Q130" s="679">
        <v>108</v>
      </c>
      <c r="R130" s="679">
        <v>107</v>
      </c>
      <c r="S130" s="679">
        <v>105</v>
      </c>
      <c r="T130" s="679">
        <v>105</v>
      </c>
      <c r="U130" s="679">
        <v>105</v>
      </c>
      <c r="V130" s="679">
        <v>105</v>
      </c>
      <c r="W130" s="679">
        <v>105</v>
      </c>
      <c r="X130" s="679">
        <v>93</v>
      </c>
      <c r="Y130" s="679">
        <v>55</v>
      </c>
      <c r="Z130" s="679">
        <v>55</v>
      </c>
      <c r="AA130" s="679">
        <v>55</v>
      </c>
      <c r="AB130" s="679">
        <v>50</v>
      </c>
      <c r="AC130" s="679">
        <v>50</v>
      </c>
      <c r="AD130" s="679">
        <v>12</v>
      </c>
      <c r="AE130" s="679">
        <v>12</v>
      </c>
      <c r="AF130" s="679">
        <v>12</v>
      </c>
      <c r="AG130" s="679">
        <v>12</v>
      </c>
      <c r="AH130" s="679">
        <v>12</v>
      </c>
      <c r="AI130" s="679">
        <v>12</v>
      </c>
      <c r="AJ130" s="679">
        <v>12</v>
      </c>
      <c r="AK130" s="679">
        <v>0</v>
      </c>
      <c r="AL130" s="679">
        <v>0</v>
      </c>
      <c r="AM130" s="679">
        <v>0</v>
      </c>
      <c r="AN130" s="679">
        <v>0</v>
      </c>
      <c r="AO130" s="679">
        <v>0</v>
      </c>
      <c r="AP130" s="619"/>
      <c r="AQ130" s="678"/>
      <c r="AR130" s="679"/>
      <c r="AS130" s="679"/>
      <c r="AT130" s="679"/>
      <c r="AU130" s="679">
        <v>905582</v>
      </c>
      <c r="AV130" s="679">
        <v>745372</v>
      </c>
      <c r="AW130" s="679">
        <v>712383</v>
      </c>
      <c r="AX130" s="679">
        <v>679393</v>
      </c>
      <c r="AY130" s="679">
        <v>679393</v>
      </c>
      <c r="AZ130" s="679">
        <v>679393</v>
      </c>
      <c r="BA130" s="679">
        <v>679393</v>
      </c>
      <c r="BB130" s="679">
        <v>679393</v>
      </c>
      <c r="BC130" s="679">
        <v>446526</v>
      </c>
      <c r="BD130" s="679">
        <v>411387</v>
      </c>
      <c r="BE130" s="679">
        <v>411387</v>
      </c>
      <c r="BF130" s="679">
        <v>404190</v>
      </c>
      <c r="BG130" s="679">
        <v>387212</v>
      </c>
      <c r="BH130" s="679">
        <v>387212</v>
      </c>
      <c r="BI130" s="679">
        <v>90310</v>
      </c>
      <c r="BJ130" s="679">
        <v>90310</v>
      </c>
      <c r="BK130" s="679">
        <v>90310</v>
      </c>
      <c r="BL130" s="679">
        <v>90310</v>
      </c>
      <c r="BM130" s="679">
        <v>90310</v>
      </c>
      <c r="BN130" s="679">
        <v>90310</v>
      </c>
      <c r="BO130" s="679">
        <v>90310</v>
      </c>
      <c r="BP130" s="679">
        <v>0</v>
      </c>
      <c r="BQ130" s="679">
        <v>0</v>
      </c>
      <c r="BR130" s="679">
        <v>0</v>
      </c>
      <c r="BS130" s="679">
        <v>0</v>
      </c>
      <c r="BT130" s="679">
        <v>0</v>
      </c>
    </row>
    <row r="131" spans="2:72">
      <c r="B131" s="1113"/>
      <c r="C131" s="1113" t="s">
        <v>486</v>
      </c>
      <c r="D131" s="1113" t="s">
        <v>109</v>
      </c>
      <c r="E131" s="1113" t="s">
        <v>1035</v>
      </c>
      <c r="F131" s="1113"/>
      <c r="G131" s="1113"/>
      <c r="H131" s="1113">
        <v>2015</v>
      </c>
      <c r="I131" s="1114" t="s">
        <v>570</v>
      </c>
      <c r="J131" s="1114" t="s">
        <v>584</v>
      </c>
      <c r="K131" s="1115"/>
      <c r="L131" s="1116"/>
      <c r="M131" s="1117"/>
      <c r="N131" s="1117"/>
      <c r="O131" s="1117"/>
      <c r="P131" s="1117">
        <v>0</v>
      </c>
      <c r="Q131" s="1117">
        <v>0</v>
      </c>
      <c r="R131" s="1117">
        <v>0</v>
      </c>
      <c r="S131" s="1117">
        <v>0</v>
      </c>
      <c r="T131" s="1117">
        <v>0</v>
      </c>
      <c r="U131" s="1117">
        <v>0</v>
      </c>
      <c r="V131" s="1117">
        <v>0</v>
      </c>
      <c r="W131" s="1117">
        <v>0</v>
      </c>
      <c r="X131" s="1117">
        <v>0</v>
      </c>
      <c r="Y131" s="1117">
        <v>0</v>
      </c>
      <c r="Z131" s="1117">
        <v>0</v>
      </c>
      <c r="AA131" s="1117">
        <v>0</v>
      </c>
      <c r="AB131" s="1117">
        <v>0</v>
      </c>
      <c r="AC131" s="1117">
        <v>0</v>
      </c>
      <c r="AD131" s="1117">
        <v>0</v>
      </c>
      <c r="AE131" s="1117">
        <v>0</v>
      </c>
      <c r="AF131" s="1117">
        <v>0</v>
      </c>
      <c r="AG131" s="1117">
        <v>0</v>
      </c>
      <c r="AH131" s="1117">
        <v>0</v>
      </c>
      <c r="AI131" s="1117">
        <v>0</v>
      </c>
      <c r="AJ131" s="1117">
        <v>0</v>
      </c>
      <c r="AK131" s="1117">
        <v>0</v>
      </c>
      <c r="AL131" s="1117">
        <v>0</v>
      </c>
      <c r="AM131" s="1117">
        <v>0</v>
      </c>
      <c r="AN131" s="1117">
        <v>0</v>
      </c>
      <c r="AO131" s="1117">
        <v>0</v>
      </c>
      <c r="AP131" s="1115"/>
      <c r="AQ131" s="1116"/>
      <c r="AR131" s="1117"/>
      <c r="AS131" s="1117"/>
      <c r="AT131" s="1117"/>
      <c r="AU131" s="1117">
        <v>0</v>
      </c>
      <c r="AV131" s="1117">
        <v>0</v>
      </c>
      <c r="AW131" s="1117">
        <v>0</v>
      </c>
      <c r="AX131" s="1117">
        <v>0</v>
      </c>
      <c r="AY131" s="1117">
        <v>0</v>
      </c>
      <c r="AZ131" s="1117">
        <v>0</v>
      </c>
      <c r="BA131" s="1117">
        <v>0</v>
      </c>
      <c r="BB131" s="1117">
        <v>0</v>
      </c>
      <c r="BC131" s="1117">
        <v>0</v>
      </c>
      <c r="BD131" s="1117">
        <v>0</v>
      </c>
      <c r="BE131" s="1117">
        <v>0</v>
      </c>
      <c r="BF131" s="1117">
        <v>0</v>
      </c>
      <c r="BG131" s="1117">
        <v>0</v>
      </c>
      <c r="BH131" s="1117">
        <v>0</v>
      </c>
      <c r="BI131" s="1117">
        <v>0</v>
      </c>
      <c r="BJ131" s="1117">
        <v>0</v>
      </c>
      <c r="BK131" s="1117">
        <v>0</v>
      </c>
      <c r="BL131" s="1117">
        <v>0</v>
      </c>
      <c r="BM131" s="1117">
        <v>0</v>
      </c>
      <c r="BN131" s="1117">
        <v>0</v>
      </c>
      <c r="BO131" s="1117">
        <v>0</v>
      </c>
      <c r="BP131" s="1117">
        <v>0</v>
      </c>
      <c r="BQ131" s="1117">
        <v>0</v>
      </c>
      <c r="BR131" s="1117">
        <v>0</v>
      </c>
      <c r="BS131" s="1117">
        <v>0</v>
      </c>
      <c r="BT131" s="1117">
        <v>0</v>
      </c>
    </row>
    <row r="132" spans="2:72">
      <c r="B132" s="1113"/>
      <c r="C132" s="1113" t="s">
        <v>486</v>
      </c>
      <c r="D132" s="1113" t="s">
        <v>110</v>
      </c>
      <c r="E132" s="1113" t="s">
        <v>1035</v>
      </c>
      <c r="F132" s="1113"/>
      <c r="G132" s="1113"/>
      <c r="H132" s="1113">
        <v>2015</v>
      </c>
      <c r="I132" s="1114" t="s">
        <v>570</v>
      </c>
      <c r="J132" s="1114" t="s">
        <v>584</v>
      </c>
      <c r="K132" s="1115"/>
      <c r="L132" s="1116"/>
      <c r="M132" s="1117"/>
      <c r="N132" s="1117"/>
      <c r="O132" s="1117"/>
      <c r="P132" s="1117">
        <v>0</v>
      </c>
      <c r="Q132" s="1117">
        <v>0</v>
      </c>
      <c r="R132" s="1117">
        <v>0</v>
      </c>
      <c r="S132" s="1117">
        <v>0</v>
      </c>
      <c r="T132" s="1117">
        <v>0</v>
      </c>
      <c r="U132" s="1117">
        <v>0</v>
      </c>
      <c r="V132" s="1117">
        <v>0</v>
      </c>
      <c r="W132" s="1117">
        <v>0</v>
      </c>
      <c r="X132" s="1117">
        <v>0</v>
      </c>
      <c r="Y132" s="1117">
        <v>0</v>
      </c>
      <c r="Z132" s="1117">
        <v>0</v>
      </c>
      <c r="AA132" s="1117">
        <v>0</v>
      </c>
      <c r="AB132" s="1117">
        <v>0</v>
      </c>
      <c r="AC132" s="1117">
        <v>0</v>
      </c>
      <c r="AD132" s="1117">
        <v>0</v>
      </c>
      <c r="AE132" s="1117">
        <v>0</v>
      </c>
      <c r="AF132" s="1117">
        <v>0</v>
      </c>
      <c r="AG132" s="1117">
        <v>0</v>
      </c>
      <c r="AH132" s="1117">
        <v>0</v>
      </c>
      <c r="AI132" s="1117">
        <v>0</v>
      </c>
      <c r="AJ132" s="1117">
        <v>0</v>
      </c>
      <c r="AK132" s="1117">
        <v>0</v>
      </c>
      <c r="AL132" s="1117">
        <v>0</v>
      </c>
      <c r="AM132" s="1117">
        <v>0</v>
      </c>
      <c r="AN132" s="1117">
        <v>0</v>
      </c>
      <c r="AO132" s="1117">
        <v>0</v>
      </c>
      <c r="AP132" s="1115"/>
      <c r="AQ132" s="1116"/>
      <c r="AR132" s="1117"/>
      <c r="AS132" s="1117"/>
      <c r="AT132" s="1117"/>
      <c r="AU132" s="1117">
        <v>0</v>
      </c>
      <c r="AV132" s="1117">
        <v>0</v>
      </c>
      <c r="AW132" s="1117">
        <v>0</v>
      </c>
      <c r="AX132" s="1117">
        <v>0</v>
      </c>
      <c r="AY132" s="1117">
        <v>0</v>
      </c>
      <c r="AZ132" s="1117">
        <v>0</v>
      </c>
      <c r="BA132" s="1117">
        <v>0</v>
      </c>
      <c r="BB132" s="1117">
        <v>0</v>
      </c>
      <c r="BC132" s="1117">
        <v>0</v>
      </c>
      <c r="BD132" s="1117">
        <v>0</v>
      </c>
      <c r="BE132" s="1117">
        <v>0</v>
      </c>
      <c r="BF132" s="1117">
        <v>0</v>
      </c>
      <c r="BG132" s="1117">
        <v>0</v>
      </c>
      <c r="BH132" s="1117">
        <v>0</v>
      </c>
      <c r="BI132" s="1117">
        <v>0</v>
      </c>
      <c r="BJ132" s="1117">
        <v>0</v>
      </c>
      <c r="BK132" s="1117">
        <v>0</v>
      </c>
      <c r="BL132" s="1117">
        <v>0</v>
      </c>
      <c r="BM132" s="1117">
        <v>0</v>
      </c>
      <c r="BN132" s="1117">
        <v>0</v>
      </c>
      <c r="BO132" s="1117">
        <v>0</v>
      </c>
      <c r="BP132" s="1117">
        <v>0</v>
      </c>
      <c r="BQ132" s="1117">
        <v>0</v>
      </c>
      <c r="BR132" s="1117">
        <v>0</v>
      </c>
      <c r="BS132" s="1117">
        <v>0</v>
      </c>
      <c r="BT132" s="1117">
        <v>0</v>
      </c>
    </row>
    <row r="133" spans="2:72">
      <c r="B133" s="1113"/>
      <c r="C133" s="1113" t="s">
        <v>486</v>
      </c>
      <c r="D133" s="1113" t="s">
        <v>111</v>
      </c>
      <c r="E133" s="1113" t="s">
        <v>1035</v>
      </c>
      <c r="F133" s="1113"/>
      <c r="G133" s="1113"/>
      <c r="H133" s="1113">
        <v>2015</v>
      </c>
      <c r="I133" s="1114" t="s">
        <v>570</v>
      </c>
      <c r="J133" s="1114" t="s">
        <v>584</v>
      </c>
      <c r="K133" s="1115"/>
      <c r="L133" s="1116"/>
      <c r="M133" s="1117"/>
      <c r="N133" s="1117"/>
      <c r="O133" s="1117"/>
      <c r="P133" s="1117">
        <v>0</v>
      </c>
      <c r="Q133" s="1117">
        <v>0</v>
      </c>
      <c r="R133" s="1117">
        <v>0</v>
      </c>
      <c r="S133" s="1117">
        <v>0</v>
      </c>
      <c r="T133" s="1117">
        <v>0</v>
      </c>
      <c r="U133" s="1117">
        <v>0</v>
      </c>
      <c r="V133" s="1117">
        <v>0</v>
      </c>
      <c r="W133" s="1117">
        <v>0</v>
      </c>
      <c r="X133" s="1117">
        <v>0</v>
      </c>
      <c r="Y133" s="1117">
        <v>0</v>
      </c>
      <c r="Z133" s="1117">
        <v>0</v>
      </c>
      <c r="AA133" s="1117">
        <v>0</v>
      </c>
      <c r="AB133" s="1117">
        <v>0</v>
      </c>
      <c r="AC133" s="1117">
        <v>0</v>
      </c>
      <c r="AD133" s="1117">
        <v>0</v>
      </c>
      <c r="AE133" s="1117">
        <v>0</v>
      </c>
      <c r="AF133" s="1117">
        <v>0</v>
      </c>
      <c r="AG133" s="1117">
        <v>0</v>
      </c>
      <c r="AH133" s="1117">
        <v>0</v>
      </c>
      <c r="AI133" s="1117">
        <v>0</v>
      </c>
      <c r="AJ133" s="1117">
        <v>0</v>
      </c>
      <c r="AK133" s="1117">
        <v>0</v>
      </c>
      <c r="AL133" s="1117">
        <v>0</v>
      </c>
      <c r="AM133" s="1117">
        <v>0</v>
      </c>
      <c r="AN133" s="1117">
        <v>0</v>
      </c>
      <c r="AO133" s="1117">
        <v>0</v>
      </c>
      <c r="AP133" s="1115"/>
      <c r="AQ133" s="1116"/>
      <c r="AR133" s="1117"/>
      <c r="AS133" s="1117"/>
      <c r="AT133" s="1117"/>
      <c r="AU133" s="1117">
        <v>0</v>
      </c>
      <c r="AV133" s="1117">
        <v>0</v>
      </c>
      <c r="AW133" s="1117">
        <v>0</v>
      </c>
      <c r="AX133" s="1117">
        <v>0</v>
      </c>
      <c r="AY133" s="1117">
        <v>0</v>
      </c>
      <c r="AZ133" s="1117">
        <v>0</v>
      </c>
      <c r="BA133" s="1117">
        <v>0</v>
      </c>
      <c r="BB133" s="1117">
        <v>0</v>
      </c>
      <c r="BC133" s="1117">
        <v>0</v>
      </c>
      <c r="BD133" s="1117">
        <v>0</v>
      </c>
      <c r="BE133" s="1117">
        <v>0</v>
      </c>
      <c r="BF133" s="1117">
        <v>0</v>
      </c>
      <c r="BG133" s="1117">
        <v>0</v>
      </c>
      <c r="BH133" s="1117">
        <v>0</v>
      </c>
      <c r="BI133" s="1117">
        <v>0</v>
      </c>
      <c r="BJ133" s="1117">
        <v>0</v>
      </c>
      <c r="BK133" s="1117">
        <v>0</v>
      </c>
      <c r="BL133" s="1117">
        <v>0</v>
      </c>
      <c r="BM133" s="1117">
        <v>0</v>
      </c>
      <c r="BN133" s="1117">
        <v>0</v>
      </c>
      <c r="BO133" s="1117">
        <v>0</v>
      </c>
      <c r="BP133" s="1117">
        <v>0</v>
      </c>
      <c r="BQ133" s="1117">
        <v>0</v>
      </c>
      <c r="BR133" s="1117">
        <v>0</v>
      </c>
      <c r="BS133" s="1117">
        <v>0</v>
      </c>
      <c r="BT133" s="1117">
        <v>0</v>
      </c>
    </row>
    <row r="134" spans="2:72">
      <c r="B134" s="1113"/>
      <c r="C134" s="1113" t="s">
        <v>486</v>
      </c>
      <c r="D134" s="1113" t="s">
        <v>112</v>
      </c>
      <c r="E134" s="1113" t="s">
        <v>1035</v>
      </c>
      <c r="F134" s="1113"/>
      <c r="G134" s="1113"/>
      <c r="H134" s="1113">
        <v>2015</v>
      </c>
      <c r="I134" s="1114" t="s">
        <v>570</v>
      </c>
      <c r="J134" s="1114" t="s">
        <v>584</v>
      </c>
      <c r="K134" s="1115"/>
      <c r="L134" s="1116"/>
      <c r="M134" s="1117"/>
      <c r="N134" s="1117"/>
      <c r="O134" s="1117"/>
      <c r="P134" s="1117">
        <v>0</v>
      </c>
      <c r="Q134" s="1117">
        <v>0</v>
      </c>
      <c r="R134" s="1117">
        <v>0</v>
      </c>
      <c r="S134" s="1117">
        <v>0</v>
      </c>
      <c r="T134" s="1117">
        <v>0</v>
      </c>
      <c r="U134" s="1117">
        <v>0</v>
      </c>
      <c r="V134" s="1117">
        <v>0</v>
      </c>
      <c r="W134" s="1117">
        <v>0</v>
      </c>
      <c r="X134" s="1117">
        <v>0</v>
      </c>
      <c r="Y134" s="1117">
        <v>0</v>
      </c>
      <c r="Z134" s="1117">
        <v>0</v>
      </c>
      <c r="AA134" s="1117">
        <v>0</v>
      </c>
      <c r="AB134" s="1117">
        <v>0</v>
      </c>
      <c r="AC134" s="1117">
        <v>0</v>
      </c>
      <c r="AD134" s="1117">
        <v>0</v>
      </c>
      <c r="AE134" s="1117">
        <v>0</v>
      </c>
      <c r="AF134" s="1117">
        <v>0</v>
      </c>
      <c r="AG134" s="1117">
        <v>0</v>
      </c>
      <c r="AH134" s="1117">
        <v>0</v>
      </c>
      <c r="AI134" s="1117">
        <v>0</v>
      </c>
      <c r="AJ134" s="1117">
        <v>0</v>
      </c>
      <c r="AK134" s="1117">
        <v>0</v>
      </c>
      <c r="AL134" s="1117">
        <v>0</v>
      </c>
      <c r="AM134" s="1117">
        <v>0</v>
      </c>
      <c r="AN134" s="1117">
        <v>0</v>
      </c>
      <c r="AO134" s="1117">
        <v>0</v>
      </c>
      <c r="AP134" s="1115"/>
      <c r="AQ134" s="1116"/>
      <c r="AR134" s="1117"/>
      <c r="AS134" s="1117"/>
      <c r="AT134" s="1117"/>
      <c r="AU134" s="1117">
        <v>0</v>
      </c>
      <c r="AV134" s="1117">
        <v>0</v>
      </c>
      <c r="AW134" s="1117">
        <v>0</v>
      </c>
      <c r="AX134" s="1117">
        <v>0</v>
      </c>
      <c r="AY134" s="1117">
        <v>0</v>
      </c>
      <c r="AZ134" s="1117">
        <v>0</v>
      </c>
      <c r="BA134" s="1117">
        <v>0</v>
      </c>
      <c r="BB134" s="1117">
        <v>0</v>
      </c>
      <c r="BC134" s="1117">
        <v>0</v>
      </c>
      <c r="BD134" s="1117">
        <v>0</v>
      </c>
      <c r="BE134" s="1117">
        <v>0</v>
      </c>
      <c r="BF134" s="1117">
        <v>0</v>
      </c>
      <c r="BG134" s="1117">
        <v>0</v>
      </c>
      <c r="BH134" s="1117">
        <v>0</v>
      </c>
      <c r="BI134" s="1117">
        <v>0</v>
      </c>
      <c r="BJ134" s="1117">
        <v>0</v>
      </c>
      <c r="BK134" s="1117">
        <v>0</v>
      </c>
      <c r="BL134" s="1117">
        <v>0</v>
      </c>
      <c r="BM134" s="1117">
        <v>0</v>
      </c>
      <c r="BN134" s="1117">
        <v>0</v>
      </c>
      <c r="BO134" s="1117">
        <v>0</v>
      </c>
      <c r="BP134" s="1117">
        <v>0</v>
      </c>
      <c r="BQ134" s="1117">
        <v>0</v>
      </c>
      <c r="BR134" s="1117">
        <v>0</v>
      </c>
      <c r="BS134" s="1117">
        <v>0</v>
      </c>
      <c r="BT134" s="1117">
        <v>0</v>
      </c>
    </row>
    <row r="135" spans="2:72">
      <c r="B135" s="1113"/>
      <c r="C135" s="1113" t="s">
        <v>486</v>
      </c>
      <c r="D135" s="1113" t="s">
        <v>491</v>
      </c>
      <c r="E135" s="1113" t="s">
        <v>1035</v>
      </c>
      <c r="F135" s="1113"/>
      <c r="G135" s="1113"/>
      <c r="H135" s="1113">
        <v>2015</v>
      </c>
      <c r="I135" s="1114" t="s">
        <v>570</v>
      </c>
      <c r="J135" s="1114" t="s">
        <v>584</v>
      </c>
      <c r="K135" s="1115"/>
      <c r="L135" s="1116"/>
      <c r="M135" s="1117"/>
      <c r="N135" s="1117"/>
      <c r="O135" s="1117"/>
      <c r="P135" s="1117">
        <v>0</v>
      </c>
      <c r="Q135" s="1117">
        <v>0</v>
      </c>
      <c r="R135" s="1117">
        <v>0</v>
      </c>
      <c r="S135" s="1117">
        <v>0</v>
      </c>
      <c r="T135" s="1117">
        <v>0</v>
      </c>
      <c r="U135" s="1117">
        <v>0</v>
      </c>
      <c r="V135" s="1117">
        <v>0</v>
      </c>
      <c r="W135" s="1117">
        <v>0</v>
      </c>
      <c r="X135" s="1117">
        <v>0</v>
      </c>
      <c r="Y135" s="1117">
        <v>0</v>
      </c>
      <c r="Z135" s="1117">
        <v>0</v>
      </c>
      <c r="AA135" s="1117">
        <v>0</v>
      </c>
      <c r="AB135" s="1117">
        <v>0</v>
      </c>
      <c r="AC135" s="1117">
        <v>0</v>
      </c>
      <c r="AD135" s="1117">
        <v>0</v>
      </c>
      <c r="AE135" s="1117">
        <v>0</v>
      </c>
      <c r="AF135" s="1117">
        <v>0</v>
      </c>
      <c r="AG135" s="1117">
        <v>0</v>
      </c>
      <c r="AH135" s="1117">
        <v>0</v>
      </c>
      <c r="AI135" s="1117">
        <v>0</v>
      </c>
      <c r="AJ135" s="1117">
        <v>0</v>
      </c>
      <c r="AK135" s="1117">
        <v>0</v>
      </c>
      <c r="AL135" s="1117">
        <v>0</v>
      </c>
      <c r="AM135" s="1117">
        <v>0</v>
      </c>
      <c r="AN135" s="1117">
        <v>0</v>
      </c>
      <c r="AO135" s="1117">
        <v>0</v>
      </c>
      <c r="AP135" s="1115"/>
      <c r="AQ135" s="1116"/>
      <c r="AR135" s="1117"/>
      <c r="AS135" s="1117"/>
      <c r="AT135" s="1117"/>
      <c r="AU135" s="1117">
        <v>0</v>
      </c>
      <c r="AV135" s="1117">
        <v>0</v>
      </c>
      <c r="AW135" s="1117">
        <v>0</v>
      </c>
      <c r="AX135" s="1117">
        <v>0</v>
      </c>
      <c r="AY135" s="1117">
        <v>0</v>
      </c>
      <c r="AZ135" s="1117">
        <v>0</v>
      </c>
      <c r="BA135" s="1117">
        <v>0</v>
      </c>
      <c r="BB135" s="1117">
        <v>0</v>
      </c>
      <c r="BC135" s="1117">
        <v>0</v>
      </c>
      <c r="BD135" s="1117">
        <v>0</v>
      </c>
      <c r="BE135" s="1117">
        <v>0</v>
      </c>
      <c r="BF135" s="1117">
        <v>0</v>
      </c>
      <c r="BG135" s="1117">
        <v>0</v>
      </c>
      <c r="BH135" s="1117">
        <v>0</v>
      </c>
      <c r="BI135" s="1117">
        <v>0</v>
      </c>
      <c r="BJ135" s="1117">
        <v>0</v>
      </c>
      <c r="BK135" s="1117">
        <v>0</v>
      </c>
      <c r="BL135" s="1117">
        <v>0</v>
      </c>
      <c r="BM135" s="1117">
        <v>0</v>
      </c>
      <c r="BN135" s="1117">
        <v>0</v>
      </c>
      <c r="BO135" s="1117">
        <v>0</v>
      </c>
      <c r="BP135" s="1117">
        <v>0</v>
      </c>
      <c r="BQ135" s="1117">
        <v>0</v>
      </c>
      <c r="BR135" s="1117">
        <v>0</v>
      </c>
      <c r="BS135" s="1117">
        <v>0</v>
      </c>
      <c r="BT135" s="1117">
        <v>0</v>
      </c>
    </row>
    <row r="136" spans="2:72">
      <c r="B136" s="1113"/>
      <c r="C136" s="1113" t="s">
        <v>486</v>
      </c>
      <c r="D136" s="1113" t="s">
        <v>487</v>
      </c>
      <c r="E136" s="1113" t="s">
        <v>1035</v>
      </c>
      <c r="F136" s="1113"/>
      <c r="G136" s="1113"/>
      <c r="H136" s="1113">
        <v>2015</v>
      </c>
      <c r="I136" s="1114" t="s">
        <v>570</v>
      </c>
      <c r="J136" s="1114" t="s">
        <v>584</v>
      </c>
      <c r="K136" s="1115"/>
      <c r="L136" s="1116"/>
      <c r="M136" s="1117"/>
      <c r="N136" s="1117"/>
      <c r="O136" s="1117"/>
      <c r="P136" s="1117">
        <v>0</v>
      </c>
      <c r="Q136" s="1117">
        <v>0</v>
      </c>
      <c r="R136" s="1117">
        <v>0</v>
      </c>
      <c r="S136" s="1117">
        <v>0</v>
      </c>
      <c r="T136" s="1117">
        <v>0</v>
      </c>
      <c r="U136" s="1117">
        <v>0</v>
      </c>
      <c r="V136" s="1117">
        <v>0</v>
      </c>
      <c r="W136" s="1117">
        <v>0</v>
      </c>
      <c r="X136" s="1117">
        <v>0</v>
      </c>
      <c r="Y136" s="1117">
        <v>0</v>
      </c>
      <c r="Z136" s="1117">
        <v>0</v>
      </c>
      <c r="AA136" s="1117">
        <v>0</v>
      </c>
      <c r="AB136" s="1117">
        <v>0</v>
      </c>
      <c r="AC136" s="1117">
        <v>0</v>
      </c>
      <c r="AD136" s="1117">
        <v>0</v>
      </c>
      <c r="AE136" s="1117">
        <v>0</v>
      </c>
      <c r="AF136" s="1117">
        <v>0</v>
      </c>
      <c r="AG136" s="1117">
        <v>0</v>
      </c>
      <c r="AH136" s="1117">
        <v>0</v>
      </c>
      <c r="AI136" s="1117">
        <v>0</v>
      </c>
      <c r="AJ136" s="1117">
        <v>0</v>
      </c>
      <c r="AK136" s="1117">
        <v>0</v>
      </c>
      <c r="AL136" s="1117">
        <v>0</v>
      </c>
      <c r="AM136" s="1117">
        <v>0</v>
      </c>
      <c r="AN136" s="1117">
        <v>0</v>
      </c>
      <c r="AO136" s="1117">
        <v>0</v>
      </c>
      <c r="AP136" s="1115"/>
      <c r="AQ136" s="1116"/>
      <c r="AR136" s="1117"/>
      <c r="AS136" s="1117"/>
      <c r="AT136" s="1117"/>
      <c r="AU136" s="1117">
        <v>0</v>
      </c>
      <c r="AV136" s="1117">
        <v>0</v>
      </c>
      <c r="AW136" s="1117">
        <v>0</v>
      </c>
      <c r="AX136" s="1117">
        <v>0</v>
      </c>
      <c r="AY136" s="1117">
        <v>0</v>
      </c>
      <c r="AZ136" s="1117">
        <v>0</v>
      </c>
      <c r="BA136" s="1117">
        <v>0</v>
      </c>
      <c r="BB136" s="1117">
        <v>0</v>
      </c>
      <c r="BC136" s="1117">
        <v>0</v>
      </c>
      <c r="BD136" s="1117">
        <v>0</v>
      </c>
      <c r="BE136" s="1117">
        <v>0</v>
      </c>
      <c r="BF136" s="1117">
        <v>0</v>
      </c>
      <c r="BG136" s="1117">
        <v>0</v>
      </c>
      <c r="BH136" s="1117">
        <v>0</v>
      </c>
      <c r="BI136" s="1117">
        <v>0</v>
      </c>
      <c r="BJ136" s="1117">
        <v>0</v>
      </c>
      <c r="BK136" s="1117">
        <v>0</v>
      </c>
      <c r="BL136" s="1117">
        <v>0</v>
      </c>
      <c r="BM136" s="1117">
        <v>0</v>
      </c>
      <c r="BN136" s="1117">
        <v>0</v>
      </c>
      <c r="BO136" s="1117">
        <v>0</v>
      </c>
      <c r="BP136" s="1117">
        <v>0</v>
      </c>
      <c r="BQ136" s="1117">
        <v>0</v>
      </c>
      <c r="BR136" s="1117">
        <v>0</v>
      </c>
      <c r="BS136" s="1117">
        <v>0</v>
      </c>
      <c r="BT136" s="1117">
        <v>0</v>
      </c>
    </row>
    <row r="137" spans="2:72">
      <c r="B137" s="674"/>
      <c r="C137" s="674" t="s">
        <v>2769</v>
      </c>
      <c r="D137" s="993" t="s">
        <v>113</v>
      </c>
      <c r="E137" s="674" t="s">
        <v>1035</v>
      </c>
      <c r="F137" s="674"/>
      <c r="G137" s="674"/>
      <c r="H137" s="674">
        <v>2015</v>
      </c>
      <c r="I137" s="630" t="s">
        <v>570</v>
      </c>
      <c r="J137" s="630" t="s">
        <v>584</v>
      </c>
      <c r="K137" s="619"/>
      <c r="L137" s="678"/>
      <c r="M137" s="679"/>
      <c r="N137" s="679"/>
      <c r="O137" s="679"/>
      <c r="P137" s="679">
        <v>154</v>
      </c>
      <c r="Q137" s="679">
        <v>153</v>
      </c>
      <c r="R137" s="679">
        <v>153</v>
      </c>
      <c r="S137" s="679">
        <v>153</v>
      </c>
      <c r="T137" s="679">
        <v>153</v>
      </c>
      <c r="U137" s="679">
        <v>153</v>
      </c>
      <c r="V137" s="679">
        <v>153</v>
      </c>
      <c r="W137" s="679">
        <v>152</v>
      </c>
      <c r="X137" s="679">
        <v>152</v>
      </c>
      <c r="Y137" s="679">
        <v>152</v>
      </c>
      <c r="Z137" s="679">
        <v>138</v>
      </c>
      <c r="AA137" s="679">
        <v>138</v>
      </c>
      <c r="AB137" s="679">
        <v>138</v>
      </c>
      <c r="AC137" s="679">
        <v>137</v>
      </c>
      <c r="AD137" s="679">
        <v>137</v>
      </c>
      <c r="AE137" s="679">
        <v>136</v>
      </c>
      <c r="AF137" s="679">
        <v>37</v>
      </c>
      <c r="AG137" s="679">
        <v>37</v>
      </c>
      <c r="AH137" s="679">
        <v>37</v>
      </c>
      <c r="AI137" s="679">
        <v>37</v>
      </c>
      <c r="AJ137" s="679">
        <v>0</v>
      </c>
      <c r="AK137" s="679">
        <v>0</v>
      </c>
      <c r="AL137" s="679">
        <v>0</v>
      </c>
      <c r="AM137" s="679">
        <v>0</v>
      </c>
      <c r="AN137" s="679">
        <v>0</v>
      </c>
      <c r="AO137" s="679">
        <v>0</v>
      </c>
      <c r="AP137" s="619"/>
      <c r="AQ137" s="678"/>
      <c r="AR137" s="679"/>
      <c r="AS137" s="679"/>
      <c r="AT137" s="679"/>
      <c r="AU137" s="679">
        <v>2402517</v>
      </c>
      <c r="AV137" s="679">
        <v>2382204</v>
      </c>
      <c r="AW137" s="679">
        <v>2382204</v>
      </c>
      <c r="AX137" s="679">
        <v>2382204</v>
      </c>
      <c r="AY137" s="679">
        <v>2382204</v>
      </c>
      <c r="AZ137" s="679">
        <v>2382204</v>
      </c>
      <c r="BA137" s="679">
        <v>2382204</v>
      </c>
      <c r="BB137" s="679">
        <v>2380739</v>
      </c>
      <c r="BC137" s="679">
        <v>2380739</v>
      </c>
      <c r="BD137" s="679">
        <v>2380739</v>
      </c>
      <c r="BE137" s="679">
        <v>2239039</v>
      </c>
      <c r="BF137" s="679">
        <v>2228025</v>
      </c>
      <c r="BG137" s="679">
        <v>2228025</v>
      </c>
      <c r="BH137" s="679">
        <v>2178348</v>
      </c>
      <c r="BI137" s="679">
        <v>2178348</v>
      </c>
      <c r="BJ137" s="679">
        <v>2173090</v>
      </c>
      <c r="BK137" s="679">
        <v>589795</v>
      </c>
      <c r="BL137" s="679">
        <v>589795</v>
      </c>
      <c r="BM137" s="679">
        <v>589795</v>
      </c>
      <c r="BN137" s="679">
        <v>589795</v>
      </c>
      <c r="BO137" s="679">
        <v>0</v>
      </c>
      <c r="BP137" s="679">
        <v>0</v>
      </c>
      <c r="BQ137" s="679">
        <v>0</v>
      </c>
      <c r="BR137" s="679">
        <v>0</v>
      </c>
      <c r="BS137" s="679">
        <v>0</v>
      </c>
      <c r="BT137" s="679">
        <v>0</v>
      </c>
    </row>
    <row r="138" spans="2:72">
      <c r="B138" s="674"/>
      <c r="C138" s="674" t="s">
        <v>2769</v>
      </c>
      <c r="D138" s="993" t="s">
        <v>114</v>
      </c>
      <c r="E138" s="674" t="s">
        <v>1035</v>
      </c>
      <c r="F138" s="674"/>
      <c r="G138" s="674"/>
      <c r="H138" s="674">
        <v>2015</v>
      </c>
      <c r="I138" s="630" t="s">
        <v>570</v>
      </c>
      <c r="J138" s="630" t="s">
        <v>584</v>
      </c>
      <c r="K138" s="619"/>
      <c r="L138" s="678"/>
      <c r="M138" s="679"/>
      <c r="N138" s="679"/>
      <c r="O138" s="679"/>
      <c r="P138" s="679">
        <v>245</v>
      </c>
      <c r="Q138" s="679">
        <v>245</v>
      </c>
      <c r="R138" s="679">
        <v>245</v>
      </c>
      <c r="S138" s="679">
        <v>245</v>
      </c>
      <c r="T138" s="679">
        <v>245</v>
      </c>
      <c r="U138" s="679">
        <v>245</v>
      </c>
      <c r="V138" s="679">
        <v>245</v>
      </c>
      <c r="W138" s="679">
        <v>245</v>
      </c>
      <c r="X138" s="679">
        <v>245</v>
      </c>
      <c r="Y138" s="679">
        <v>245</v>
      </c>
      <c r="Z138" s="679">
        <v>245</v>
      </c>
      <c r="AA138" s="679">
        <v>245</v>
      </c>
      <c r="AB138" s="679">
        <v>245</v>
      </c>
      <c r="AC138" s="679">
        <v>245</v>
      </c>
      <c r="AD138" s="679">
        <v>245</v>
      </c>
      <c r="AE138" s="679">
        <v>245</v>
      </c>
      <c r="AF138" s="679">
        <v>245</v>
      </c>
      <c r="AG138" s="679">
        <v>245</v>
      </c>
      <c r="AH138" s="679">
        <v>224</v>
      </c>
      <c r="AI138" s="679">
        <v>0</v>
      </c>
      <c r="AJ138" s="679">
        <v>0</v>
      </c>
      <c r="AK138" s="679">
        <v>0</v>
      </c>
      <c r="AL138" s="679">
        <v>0</v>
      </c>
      <c r="AM138" s="679">
        <v>0</v>
      </c>
      <c r="AN138" s="679">
        <v>0</v>
      </c>
      <c r="AO138" s="679">
        <v>0</v>
      </c>
      <c r="AP138" s="619"/>
      <c r="AQ138" s="678"/>
      <c r="AR138" s="679"/>
      <c r="AS138" s="679"/>
      <c r="AT138" s="679"/>
      <c r="AU138" s="679">
        <v>469163</v>
      </c>
      <c r="AV138" s="679">
        <v>469163</v>
      </c>
      <c r="AW138" s="679">
        <v>469163</v>
      </c>
      <c r="AX138" s="679">
        <v>469163</v>
      </c>
      <c r="AY138" s="679">
        <v>469163</v>
      </c>
      <c r="AZ138" s="679">
        <v>469163</v>
      </c>
      <c r="BA138" s="679">
        <v>469163</v>
      </c>
      <c r="BB138" s="679">
        <v>469163</v>
      </c>
      <c r="BC138" s="679">
        <v>469163</v>
      </c>
      <c r="BD138" s="679">
        <v>469163</v>
      </c>
      <c r="BE138" s="679">
        <v>469163</v>
      </c>
      <c r="BF138" s="679">
        <v>469163</v>
      </c>
      <c r="BG138" s="679">
        <v>469163</v>
      </c>
      <c r="BH138" s="679">
        <v>469163</v>
      </c>
      <c r="BI138" s="679">
        <v>469163</v>
      </c>
      <c r="BJ138" s="679">
        <v>469163</v>
      </c>
      <c r="BK138" s="679">
        <v>469163</v>
      </c>
      <c r="BL138" s="679">
        <v>469163</v>
      </c>
      <c r="BM138" s="679">
        <v>449989</v>
      </c>
      <c r="BN138" s="679">
        <v>0</v>
      </c>
      <c r="BO138" s="679">
        <v>0</v>
      </c>
      <c r="BP138" s="679">
        <v>0</v>
      </c>
      <c r="BQ138" s="679">
        <v>0</v>
      </c>
      <c r="BR138" s="679">
        <v>0</v>
      </c>
      <c r="BS138" s="679">
        <v>0</v>
      </c>
      <c r="BT138" s="679">
        <v>0</v>
      </c>
    </row>
    <row r="139" spans="2:72">
      <c r="B139" s="674"/>
      <c r="C139" s="674" t="s">
        <v>2769</v>
      </c>
      <c r="D139" s="993" t="s">
        <v>116</v>
      </c>
      <c r="E139" s="674" t="s">
        <v>1035</v>
      </c>
      <c r="F139" s="674"/>
      <c r="G139" s="674"/>
      <c r="H139" s="674">
        <v>2015</v>
      </c>
      <c r="I139" s="630" t="s">
        <v>570</v>
      </c>
      <c r="J139" s="630" t="s">
        <v>584</v>
      </c>
      <c r="K139" s="619"/>
      <c r="L139" s="678"/>
      <c r="M139" s="679"/>
      <c r="N139" s="679"/>
      <c r="O139" s="679"/>
      <c r="P139" s="679">
        <v>30</v>
      </c>
      <c r="Q139" s="679">
        <v>28</v>
      </c>
      <c r="R139" s="679">
        <v>28</v>
      </c>
      <c r="S139" s="679">
        <v>28</v>
      </c>
      <c r="T139" s="679">
        <v>28</v>
      </c>
      <c r="U139" s="679">
        <v>28</v>
      </c>
      <c r="V139" s="679">
        <v>28</v>
      </c>
      <c r="W139" s="679">
        <v>28</v>
      </c>
      <c r="X139" s="679">
        <v>25</v>
      </c>
      <c r="Y139" s="679">
        <v>16</v>
      </c>
      <c r="Z139" s="679">
        <v>16</v>
      </c>
      <c r="AA139" s="679">
        <v>16</v>
      </c>
      <c r="AB139" s="679">
        <v>14</v>
      </c>
      <c r="AC139" s="679">
        <v>14</v>
      </c>
      <c r="AD139" s="679">
        <v>4</v>
      </c>
      <c r="AE139" s="679">
        <v>4</v>
      </c>
      <c r="AF139" s="679">
        <v>4</v>
      </c>
      <c r="AG139" s="679">
        <v>4</v>
      </c>
      <c r="AH139" s="679">
        <v>4</v>
      </c>
      <c r="AI139" s="679">
        <v>4</v>
      </c>
      <c r="AJ139" s="679">
        <v>4</v>
      </c>
      <c r="AK139" s="679">
        <v>0</v>
      </c>
      <c r="AL139" s="679">
        <v>0</v>
      </c>
      <c r="AM139" s="679">
        <v>0</v>
      </c>
      <c r="AN139" s="679">
        <v>0</v>
      </c>
      <c r="AO139" s="679">
        <v>0</v>
      </c>
      <c r="AP139" s="619"/>
      <c r="AQ139" s="678"/>
      <c r="AR139" s="679"/>
      <c r="AS139" s="679"/>
      <c r="AT139" s="679"/>
      <c r="AU139" s="679">
        <v>235875</v>
      </c>
      <c r="AV139" s="679">
        <v>196006</v>
      </c>
      <c r="AW139" s="679">
        <v>187797</v>
      </c>
      <c r="AX139" s="679">
        <v>179587</v>
      </c>
      <c r="AY139" s="679">
        <v>179587</v>
      </c>
      <c r="AZ139" s="679">
        <v>179587</v>
      </c>
      <c r="BA139" s="679">
        <v>179587</v>
      </c>
      <c r="BB139" s="679">
        <v>179587</v>
      </c>
      <c r="BC139" s="679">
        <v>121637</v>
      </c>
      <c r="BD139" s="679">
        <v>113653</v>
      </c>
      <c r="BE139" s="679">
        <v>113653</v>
      </c>
      <c r="BF139" s="679">
        <v>113558</v>
      </c>
      <c r="BG139" s="679">
        <v>106242</v>
      </c>
      <c r="BH139" s="679">
        <v>106242</v>
      </c>
      <c r="BI139" s="679">
        <v>28846</v>
      </c>
      <c r="BJ139" s="679">
        <v>28846</v>
      </c>
      <c r="BK139" s="679">
        <v>28846</v>
      </c>
      <c r="BL139" s="679">
        <v>28846</v>
      </c>
      <c r="BM139" s="679">
        <v>28846</v>
      </c>
      <c r="BN139" s="679">
        <v>28846</v>
      </c>
      <c r="BO139" s="679">
        <v>28846</v>
      </c>
      <c r="BP139" s="679">
        <v>0</v>
      </c>
      <c r="BQ139" s="679">
        <v>0</v>
      </c>
      <c r="BR139" s="679">
        <v>0</v>
      </c>
      <c r="BS139" s="679">
        <v>0</v>
      </c>
      <c r="BT139" s="679">
        <v>0</v>
      </c>
    </row>
    <row r="140" spans="2:72">
      <c r="B140" s="1113"/>
      <c r="C140" s="1113" t="s">
        <v>2770</v>
      </c>
      <c r="D140" s="1113" t="s">
        <v>117</v>
      </c>
      <c r="E140" s="1113" t="s">
        <v>1035</v>
      </c>
      <c r="F140" s="1113"/>
      <c r="G140" s="1113"/>
      <c r="H140" s="1113">
        <v>2015</v>
      </c>
      <c r="I140" s="1114" t="s">
        <v>570</v>
      </c>
      <c r="J140" s="1114" t="s">
        <v>584</v>
      </c>
      <c r="K140" s="1115"/>
      <c r="L140" s="1116"/>
      <c r="M140" s="1117"/>
      <c r="N140" s="1117"/>
      <c r="O140" s="1117"/>
      <c r="P140" s="1117">
        <v>0</v>
      </c>
      <c r="Q140" s="1117">
        <v>0</v>
      </c>
      <c r="R140" s="1117">
        <v>0</v>
      </c>
      <c r="S140" s="1117">
        <v>0</v>
      </c>
      <c r="T140" s="1117">
        <v>0</v>
      </c>
      <c r="U140" s="1117">
        <v>0</v>
      </c>
      <c r="V140" s="1117">
        <v>0</v>
      </c>
      <c r="W140" s="1117">
        <v>0</v>
      </c>
      <c r="X140" s="1117">
        <v>0</v>
      </c>
      <c r="Y140" s="1117">
        <v>0</v>
      </c>
      <c r="Z140" s="1117">
        <v>0</v>
      </c>
      <c r="AA140" s="1117">
        <v>0</v>
      </c>
      <c r="AB140" s="1117">
        <v>0</v>
      </c>
      <c r="AC140" s="1117">
        <v>0</v>
      </c>
      <c r="AD140" s="1117">
        <v>0</v>
      </c>
      <c r="AE140" s="1117">
        <v>0</v>
      </c>
      <c r="AF140" s="1117">
        <v>0</v>
      </c>
      <c r="AG140" s="1117">
        <v>0</v>
      </c>
      <c r="AH140" s="1117">
        <v>0</v>
      </c>
      <c r="AI140" s="1117">
        <v>0</v>
      </c>
      <c r="AJ140" s="1117">
        <v>0</v>
      </c>
      <c r="AK140" s="1117">
        <v>0</v>
      </c>
      <c r="AL140" s="1117">
        <v>0</v>
      </c>
      <c r="AM140" s="1117">
        <v>0</v>
      </c>
      <c r="AN140" s="1117">
        <v>0</v>
      </c>
      <c r="AO140" s="1117">
        <v>0</v>
      </c>
      <c r="AP140" s="1115"/>
      <c r="AQ140" s="1116"/>
      <c r="AR140" s="1117"/>
      <c r="AS140" s="1117"/>
      <c r="AT140" s="1117"/>
      <c r="AU140" s="1117">
        <v>0</v>
      </c>
      <c r="AV140" s="1117">
        <v>0</v>
      </c>
      <c r="AW140" s="1117">
        <v>0</v>
      </c>
      <c r="AX140" s="1117">
        <v>0</v>
      </c>
      <c r="AY140" s="1117">
        <v>0</v>
      </c>
      <c r="AZ140" s="1117">
        <v>0</v>
      </c>
      <c r="BA140" s="1117">
        <v>0</v>
      </c>
      <c r="BB140" s="1117">
        <v>0</v>
      </c>
      <c r="BC140" s="1117">
        <v>0</v>
      </c>
      <c r="BD140" s="1117">
        <v>0</v>
      </c>
      <c r="BE140" s="1117">
        <v>0</v>
      </c>
      <c r="BF140" s="1117">
        <v>0</v>
      </c>
      <c r="BG140" s="1117">
        <v>0</v>
      </c>
      <c r="BH140" s="1117">
        <v>0</v>
      </c>
      <c r="BI140" s="1117">
        <v>0</v>
      </c>
      <c r="BJ140" s="1117">
        <v>0</v>
      </c>
      <c r="BK140" s="1117">
        <v>0</v>
      </c>
      <c r="BL140" s="1117">
        <v>0</v>
      </c>
      <c r="BM140" s="1117">
        <v>0</v>
      </c>
      <c r="BN140" s="1117">
        <v>0</v>
      </c>
      <c r="BO140" s="1117">
        <v>0</v>
      </c>
      <c r="BP140" s="1117">
        <v>0</v>
      </c>
      <c r="BQ140" s="1117">
        <v>0</v>
      </c>
      <c r="BR140" s="1117">
        <v>0</v>
      </c>
      <c r="BS140" s="1117">
        <v>0</v>
      </c>
      <c r="BT140" s="1117">
        <v>0</v>
      </c>
    </row>
    <row r="141" spans="2:72" ht="15" thickBot="1">
      <c r="B141" s="1016"/>
      <c r="C141" s="1016" t="s">
        <v>2770</v>
      </c>
      <c r="D141" s="1017" t="s">
        <v>118</v>
      </c>
      <c r="E141" s="1016" t="s">
        <v>1035</v>
      </c>
      <c r="F141" s="1016"/>
      <c r="G141" s="1016"/>
      <c r="H141" s="1016">
        <v>2015</v>
      </c>
      <c r="I141" s="1018" t="s">
        <v>570</v>
      </c>
      <c r="J141" s="1018" t="s">
        <v>584</v>
      </c>
      <c r="K141" s="1019"/>
      <c r="L141" s="1020"/>
      <c r="M141" s="1021"/>
      <c r="N141" s="1021"/>
      <c r="O141" s="1021"/>
      <c r="P141" s="1021">
        <v>147</v>
      </c>
      <c r="Q141" s="1021">
        <v>147</v>
      </c>
      <c r="R141" s="1021">
        <v>146</v>
      </c>
      <c r="S141" s="1021">
        <v>146</v>
      </c>
      <c r="T141" s="1021">
        <v>146</v>
      </c>
      <c r="U141" s="1021">
        <v>146</v>
      </c>
      <c r="V141" s="1021">
        <v>138</v>
      </c>
      <c r="W141" s="1021">
        <v>138</v>
      </c>
      <c r="X141" s="1021">
        <v>138</v>
      </c>
      <c r="Y141" s="1021">
        <v>112</v>
      </c>
      <c r="Z141" s="1021">
        <v>48</v>
      </c>
      <c r="AA141" s="1021">
        <v>48</v>
      </c>
      <c r="AB141" s="1021">
        <v>29</v>
      </c>
      <c r="AC141" s="1021">
        <v>14</v>
      </c>
      <c r="AD141" s="1021">
        <v>14</v>
      </c>
      <c r="AE141" s="1021">
        <v>11</v>
      </c>
      <c r="AF141" s="1021">
        <v>9</v>
      </c>
      <c r="AG141" s="1021">
        <v>9</v>
      </c>
      <c r="AH141" s="1021">
        <v>9</v>
      </c>
      <c r="AI141" s="1021">
        <v>9</v>
      </c>
      <c r="AJ141" s="1021">
        <v>0</v>
      </c>
      <c r="AK141" s="1021">
        <v>0</v>
      </c>
      <c r="AL141" s="1021">
        <v>0</v>
      </c>
      <c r="AM141" s="1021">
        <v>0</v>
      </c>
      <c r="AN141" s="1021">
        <v>0</v>
      </c>
      <c r="AO141" s="1021">
        <v>0</v>
      </c>
      <c r="AP141" s="1019"/>
      <c r="AQ141" s="1020"/>
      <c r="AR141" s="1021"/>
      <c r="AS141" s="1021"/>
      <c r="AT141" s="1021"/>
      <c r="AU141" s="1021">
        <v>1075128</v>
      </c>
      <c r="AV141" s="1021">
        <v>1075128</v>
      </c>
      <c r="AW141" s="1021">
        <v>1070864</v>
      </c>
      <c r="AX141" s="1021">
        <v>1070864</v>
      </c>
      <c r="AY141" s="1021">
        <v>1070864</v>
      </c>
      <c r="AZ141" s="1021">
        <v>1070864</v>
      </c>
      <c r="BA141" s="1021">
        <v>1009983</v>
      </c>
      <c r="BB141" s="1021">
        <v>1009983</v>
      </c>
      <c r="BC141" s="1021">
        <v>1009515</v>
      </c>
      <c r="BD141" s="1021">
        <v>810895</v>
      </c>
      <c r="BE141" s="1021">
        <v>323081</v>
      </c>
      <c r="BF141" s="1021">
        <v>321839</v>
      </c>
      <c r="BG141" s="1021">
        <v>75211</v>
      </c>
      <c r="BH141" s="1021">
        <v>27642</v>
      </c>
      <c r="BI141" s="1021">
        <v>27642</v>
      </c>
      <c r="BJ141" s="1021">
        <v>21804</v>
      </c>
      <c r="BK141" s="1021">
        <v>16581</v>
      </c>
      <c r="BL141" s="1021">
        <v>16581</v>
      </c>
      <c r="BM141" s="1021">
        <v>16581</v>
      </c>
      <c r="BN141" s="1021">
        <v>16581</v>
      </c>
      <c r="BO141" s="1021">
        <v>0</v>
      </c>
      <c r="BP141" s="1021">
        <v>0</v>
      </c>
      <c r="BQ141" s="1021">
        <v>0</v>
      </c>
      <c r="BR141" s="1021">
        <v>0</v>
      </c>
      <c r="BS141" s="1021">
        <v>0</v>
      </c>
      <c r="BT141" s="1021">
        <v>0</v>
      </c>
    </row>
    <row r="142" spans="2:72">
      <c r="B142" s="674"/>
      <c r="C142" s="674" t="s">
        <v>2769</v>
      </c>
      <c r="D142" s="993" t="s">
        <v>113</v>
      </c>
      <c r="E142" s="674" t="s">
        <v>1035</v>
      </c>
      <c r="F142" s="674"/>
      <c r="G142" s="674"/>
      <c r="H142" s="674">
        <v>2015</v>
      </c>
      <c r="I142" s="630" t="s">
        <v>571</v>
      </c>
      <c r="J142" s="630" t="s">
        <v>577</v>
      </c>
      <c r="K142" s="619"/>
      <c r="L142" s="678"/>
      <c r="M142" s="679"/>
      <c r="N142" s="679"/>
      <c r="O142" s="679"/>
      <c r="P142" s="679">
        <v>15</v>
      </c>
      <c r="Q142" s="679">
        <v>15</v>
      </c>
      <c r="R142" s="679">
        <v>15</v>
      </c>
      <c r="S142" s="679">
        <v>15</v>
      </c>
      <c r="T142" s="679">
        <v>15</v>
      </c>
      <c r="U142" s="679">
        <v>15</v>
      </c>
      <c r="V142" s="679">
        <v>15</v>
      </c>
      <c r="W142" s="679">
        <v>15</v>
      </c>
      <c r="X142" s="679">
        <v>15</v>
      </c>
      <c r="Y142" s="679">
        <v>15</v>
      </c>
      <c r="Z142" s="679">
        <v>14</v>
      </c>
      <c r="AA142" s="679">
        <v>14</v>
      </c>
      <c r="AB142" s="679">
        <v>14</v>
      </c>
      <c r="AC142" s="679">
        <v>14</v>
      </c>
      <c r="AD142" s="679">
        <v>14</v>
      </c>
      <c r="AE142" s="679">
        <v>14</v>
      </c>
      <c r="AF142" s="679">
        <v>8</v>
      </c>
      <c r="AG142" s="679">
        <v>8</v>
      </c>
      <c r="AH142" s="679">
        <v>8</v>
      </c>
      <c r="AI142" s="679">
        <v>8</v>
      </c>
      <c r="AJ142" s="679">
        <v>0</v>
      </c>
      <c r="AK142" s="679">
        <v>0</v>
      </c>
      <c r="AL142" s="679">
        <v>0</v>
      </c>
      <c r="AM142" s="679">
        <v>0</v>
      </c>
      <c r="AN142" s="679">
        <v>0</v>
      </c>
      <c r="AO142" s="680">
        <v>0</v>
      </c>
      <c r="AP142" s="619"/>
      <c r="AQ142" s="678"/>
      <c r="AR142" s="679"/>
      <c r="AS142" s="679"/>
      <c r="AT142" s="679"/>
      <c r="AU142" s="679">
        <v>240363</v>
      </c>
      <c r="AV142" s="679">
        <v>236779</v>
      </c>
      <c r="AW142" s="679">
        <v>236779</v>
      </c>
      <c r="AX142" s="679">
        <v>236779</v>
      </c>
      <c r="AY142" s="679">
        <v>236779</v>
      </c>
      <c r="AZ142" s="679">
        <v>236779</v>
      </c>
      <c r="BA142" s="679">
        <v>236779</v>
      </c>
      <c r="BB142" s="679">
        <v>236622</v>
      </c>
      <c r="BC142" s="679">
        <v>236622</v>
      </c>
      <c r="BD142" s="679">
        <v>236622</v>
      </c>
      <c r="BE142" s="679">
        <v>222125</v>
      </c>
      <c r="BF142" s="679">
        <v>221746</v>
      </c>
      <c r="BG142" s="679">
        <v>221746</v>
      </c>
      <c r="BH142" s="679">
        <v>220580</v>
      </c>
      <c r="BI142" s="679">
        <v>220580</v>
      </c>
      <c r="BJ142" s="679">
        <v>220104</v>
      </c>
      <c r="BK142" s="679">
        <v>121555</v>
      </c>
      <c r="BL142" s="679">
        <v>121555</v>
      </c>
      <c r="BM142" s="679">
        <v>121555</v>
      </c>
      <c r="BN142" s="679">
        <v>121555</v>
      </c>
      <c r="BO142" s="679">
        <v>0</v>
      </c>
      <c r="BP142" s="679">
        <v>0</v>
      </c>
      <c r="BQ142" s="679">
        <v>0</v>
      </c>
      <c r="BR142" s="679">
        <v>0</v>
      </c>
      <c r="BS142" s="679">
        <v>0</v>
      </c>
      <c r="BT142" s="679">
        <v>0</v>
      </c>
    </row>
    <row r="143" spans="2:72">
      <c r="B143" s="674"/>
      <c r="C143" s="674" t="s">
        <v>2769</v>
      </c>
      <c r="D143" s="993" t="s">
        <v>2771</v>
      </c>
      <c r="E143" s="674" t="s">
        <v>1035</v>
      </c>
      <c r="F143" s="674"/>
      <c r="G143" s="674"/>
      <c r="H143" s="674">
        <v>2015</v>
      </c>
      <c r="I143" s="630" t="s">
        <v>571</v>
      </c>
      <c r="J143" s="630" t="s">
        <v>577</v>
      </c>
      <c r="K143" s="619"/>
      <c r="L143" s="678"/>
      <c r="M143" s="679"/>
      <c r="N143" s="679"/>
      <c r="O143" s="679"/>
      <c r="P143" s="679">
        <v>30</v>
      </c>
      <c r="Q143" s="679">
        <v>30</v>
      </c>
      <c r="R143" s="679">
        <v>30</v>
      </c>
      <c r="S143" s="679">
        <v>30</v>
      </c>
      <c r="T143" s="679">
        <v>30</v>
      </c>
      <c r="U143" s="679">
        <v>30</v>
      </c>
      <c r="V143" s="679">
        <v>30</v>
      </c>
      <c r="W143" s="679">
        <v>30</v>
      </c>
      <c r="X143" s="679">
        <v>30</v>
      </c>
      <c r="Y143" s="679">
        <v>30</v>
      </c>
      <c r="Z143" s="679">
        <v>30</v>
      </c>
      <c r="AA143" s="679">
        <v>30</v>
      </c>
      <c r="AB143" s="679">
        <v>30</v>
      </c>
      <c r="AC143" s="679">
        <v>30</v>
      </c>
      <c r="AD143" s="679">
        <v>30</v>
      </c>
      <c r="AE143" s="679">
        <v>30</v>
      </c>
      <c r="AF143" s="679">
        <v>30</v>
      </c>
      <c r="AG143" s="679">
        <v>30</v>
      </c>
      <c r="AH143" s="679">
        <v>28</v>
      </c>
      <c r="AI143" s="679">
        <v>0</v>
      </c>
      <c r="AJ143" s="679">
        <v>0</v>
      </c>
      <c r="AK143" s="679">
        <v>0</v>
      </c>
      <c r="AL143" s="679">
        <v>0</v>
      </c>
      <c r="AM143" s="679">
        <v>0</v>
      </c>
      <c r="AN143" s="679">
        <v>0</v>
      </c>
      <c r="AO143" s="680">
        <v>0</v>
      </c>
      <c r="AP143" s="619"/>
      <c r="AQ143" s="678"/>
      <c r="AR143" s="679"/>
      <c r="AS143" s="679"/>
      <c r="AT143" s="679"/>
      <c r="AU143" s="679">
        <v>58661</v>
      </c>
      <c r="AV143" s="679">
        <v>58661</v>
      </c>
      <c r="AW143" s="679">
        <v>58661</v>
      </c>
      <c r="AX143" s="679">
        <v>58661</v>
      </c>
      <c r="AY143" s="679">
        <v>58661</v>
      </c>
      <c r="AZ143" s="679">
        <v>58661</v>
      </c>
      <c r="BA143" s="679">
        <v>58661</v>
      </c>
      <c r="BB143" s="679">
        <v>58661</v>
      </c>
      <c r="BC143" s="679">
        <v>58661</v>
      </c>
      <c r="BD143" s="679">
        <v>58661</v>
      </c>
      <c r="BE143" s="679">
        <v>58661</v>
      </c>
      <c r="BF143" s="679">
        <v>58661</v>
      </c>
      <c r="BG143" s="679">
        <v>58661</v>
      </c>
      <c r="BH143" s="679">
        <v>58661</v>
      </c>
      <c r="BI143" s="679">
        <v>58661</v>
      </c>
      <c r="BJ143" s="679">
        <v>58661</v>
      </c>
      <c r="BK143" s="679">
        <v>58661</v>
      </c>
      <c r="BL143" s="679">
        <v>58661</v>
      </c>
      <c r="BM143" s="679">
        <v>56734</v>
      </c>
      <c r="BN143" s="679">
        <v>0</v>
      </c>
      <c r="BO143" s="679">
        <v>0</v>
      </c>
      <c r="BP143" s="679">
        <v>0</v>
      </c>
      <c r="BQ143" s="679">
        <v>0</v>
      </c>
      <c r="BR143" s="679">
        <v>0</v>
      </c>
      <c r="BS143" s="679">
        <v>0</v>
      </c>
      <c r="BT143" s="679">
        <v>0</v>
      </c>
    </row>
    <row r="144" spans="2:72">
      <c r="B144" s="1113"/>
      <c r="C144" s="1113" t="s">
        <v>2769</v>
      </c>
      <c r="D144" s="1113" t="s">
        <v>115</v>
      </c>
      <c r="E144" s="1113" t="s">
        <v>1035</v>
      </c>
      <c r="F144" s="1113"/>
      <c r="G144" s="1113"/>
      <c r="H144" s="1113">
        <v>2015</v>
      </c>
      <c r="I144" s="1114" t="s">
        <v>571</v>
      </c>
      <c r="J144" s="1114" t="s">
        <v>577</v>
      </c>
      <c r="K144" s="1115"/>
      <c r="L144" s="1116"/>
      <c r="M144" s="1117"/>
      <c r="N144" s="1117"/>
      <c r="O144" s="1117"/>
      <c r="P144" s="1117">
        <v>0</v>
      </c>
      <c r="Q144" s="1117">
        <v>0</v>
      </c>
      <c r="R144" s="1117">
        <v>0</v>
      </c>
      <c r="S144" s="1117">
        <v>0</v>
      </c>
      <c r="T144" s="1117">
        <v>0</v>
      </c>
      <c r="U144" s="1117">
        <v>0</v>
      </c>
      <c r="V144" s="1117">
        <v>0</v>
      </c>
      <c r="W144" s="1117">
        <v>0</v>
      </c>
      <c r="X144" s="1117">
        <v>0</v>
      </c>
      <c r="Y144" s="1117">
        <v>0</v>
      </c>
      <c r="Z144" s="1117">
        <v>0</v>
      </c>
      <c r="AA144" s="1117">
        <v>0</v>
      </c>
      <c r="AB144" s="1117">
        <v>0</v>
      </c>
      <c r="AC144" s="1117">
        <v>0</v>
      </c>
      <c r="AD144" s="1117">
        <v>0</v>
      </c>
      <c r="AE144" s="1117">
        <v>0</v>
      </c>
      <c r="AF144" s="1117">
        <v>0</v>
      </c>
      <c r="AG144" s="1117">
        <v>0</v>
      </c>
      <c r="AH144" s="1117">
        <v>0</v>
      </c>
      <c r="AI144" s="1117">
        <v>0</v>
      </c>
      <c r="AJ144" s="1117">
        <v>0</v>
      </c>
      <c r="AK144" s="1117">
        <v>0</v>
      </c>
      <c r="AL144" s="1117">
        <v>0</v>
      </c>
      <c r="AM144" s="1117">
        <v>0</v>
      </c>
      <c r="AN144" s="1117">
        <v>0</v>
      </c>
      <c r="AO144" s="1118">
        <v>0</v>
      </c>
      <c r="AP144" s="1115"/>
      <c r="AQ144" s="1116"/>
      <c r="AR144" s="1117"/>
      <c r="AS144" s="1117"/>
      <c r="AT144" s="1117"/>
      <c r="AU144" s="1117">
        <v>0</v>
      </c>
      <c r="AV144" s="1117">
        <v>0</v>
      </c>
      <c r="AW144" s="1117">
        <v>0</v>
      </c>
      <c r="AX144" s="1117">
        <v>0</v>
      </c>
      <c r="AY144" s="1117">
        <v>0</v>
      </c>
      <c r="AZ144" s="1117">
        <v>0</v>
      </c>
      <c r="BA144" s="1117">
        <v>0</v>
      </c>
      <c r="BB144" s="1117">
        <v>0</v>
      </c>
      <c r="BC144" s="1117">
        <v>0</v>
      </c>
      <c r="BD144" s="1117">
        <v>0</v>
      </c>
      <c r="BE144" s="1117">
        <v>0</v>
      </c>
      <c r="BF144" s="1117">
        <v>0</v>
      </c>
      <c r="BG144" s="1117">
        <v>0</v>
      </c>
      <c r="BH144" s="1117">
        <v>0</v>
      </c>
      <c r="BI144" s="1117">
        <v>0</v>
      </c>
      <c r="BJ144" s="1117">
        <v>0</v>
      </c>
      <c r="BK144" s="1117">
        <v>0</v>
      </c>
      <c r="BL144" s="1117">
        <v>0</v>
      </c>
      <c r="BM144" s="1117">
        <v>0</v>
      </c>
      <c r="BN144" s="1117">
        <v>0</v>
      </c>
      <c r="BO144" s="1117">
        <v>0</v>
      </c>
      <c r="BP144" s="1117">
        <v>0</v>
      </c>
      <c r="BQ144" s="1117">
        <v>0</v>
      </c>
      <c r="BR144" s="1117">
        <v>0</v>
      </c>
      <c r="BS144" s="1117">
        <v>0</v>
      </c>
      <c r="BT144" s="1117">
        <v>0</v>
      </c>
    </row>
    <row r="145" spans="2:72">
      <c r="B145" s="1113"/>
      <c r="C145" s="1113" t="s">
        <v>2769</v>
      </c>
      <c r="D145" s="1113" t="s">
        <v>116</v>
      </c>
      <c r="E145" s="1113" t="s">
        <v>1035</v>
      </c>
      <c r="F145" s="1113"/>
      <c r="G145" s="1113"/>
      <c r="H145" s="1113">
        <v>2015</v>
      </c>
      <c r="I145" s="1114" t="s">
        <v>571</v>
      </c>
      <c r="J145" s="1114" t="s">
        <v>577</v>
      </c>
      <c r="K145" s="1115"/>
      <c r="L145" s="1116"/>
      <c r="M145" s="1117"/>
      <c r="N145" s="1117"/>
      <c r="O145" s="1117"/>
      <c r="P145" s="1117">
        <v>0</v>
      </c>
      <c r="Q145" s="1117">
        <v>0</v>
      </c>
      <c r="R145" s="1117">
        <v>0</v>
      </c>
      <c r="S145" s="1117">
        <v>0</v>
      </c>
      <c r="T145" s="1117">
        <v>0</v>
      </c>
      <c r="U145" s="1117">
        <v>0</v>
      </c>
      <c r="V145" s="1117">
        <v>0</v>
      </c>
      <c r="W145" s="1117">
        <v>0</v>
      </c>
      <c r="X145" s="1117">
        <v>0</v>
      </c>
      <c r="Y145" s="1117">
        <v>0</v>
      </c>
      <c r="Z145" s="1117">
        <v>0</v>
      </c>
      <c r="AA145" s="1117">
        <v>0</v>
      </c>
      <c r="AB145" s="1117">
        <v>0</v>
      </c>
      <c r="AC145" s="1117">
        <v>0</v>
      </c>
      <c r="AD145" s="1117">
        <v>0</v>
      </c>
      <c r="AE145" s="1117">
        <v>0</v>
      </c>
      <c r="AF145" s="1117">
        <v>0</v>
      </c>
      <c r="AG145" s="1117">
        <v>0</v>
      </c>
      <c r="AH145" s="1117">
        <v>0</v>
      </c>
      <c r="AI145" s="1117">
        <v>0</v>
      </c>
      <c r="AJ145" s="1117">
        <v>0</v>
      </c>
      <c r="AK145" s="1117">
        <v>0</v>
      </c>
      <c r="AL145" s="1117">
        <v>0</v>
      </c>
      <c r="AM145" s="1117">
        <v>0</v>
      </c>
      <c r="AN145" s="1117">
        <v>0</v>
      </c>
      <c r="AO145" s="1118">
        <v>0</v>
      </c>
      <c r="AP145" s="1115"/>
      <c r="AQ145" s="1116"/>
      <c r="AR145" s="1117"/>
      <c r="AS145" s="1117"/>
      <c r="AT145" s="1117"/>
      <c r="AU145" s="1117">
        <v>0</v>
      </c>
      <c r="AV145" s="1117">
        <v>0</v>
      </c>
      <c r="AW145" s="1117">
        <v>0</v>
      </c>
      <c r="AX145" s="1117">
        <v>0</v>
      </c>
      <c r="AY145" s="1117">
        <v>0</v>
      </c>
      <c r="AZ145" s="1117">
        <v>0</v>
      </c>
      <c r="BA145" s="1117">
        <v>0</v>
      </c>
      <c r="BB145" s="1117">
        <v>0</v>
      </c>
      <c r="BC145" s="1117">
        <v>0</v>
      </c>
      <c r="BD145" s="1117">
        <v>0</v>
      </c>
      <c r="BE145" s="1117">
        <v>0</v>
      </c>
      <c r="BF145" s="1117">
        <v>0</v>
      </c>
      <c r="BG145" s="1117">
        <v>0</v>
      </c>
      <c r="BH145" s="1117">
        <v>0</v>
      </c>
      <c r="BI145" s="1117">
        <v>0</v>
      </c>
      <c r="BJ145" s="1117">
        <v>0</v>
      </c>
      <c r="BK145" s="1117">
        <v>0</v>
      </c>
      <c r="BL145" s="1117">
        <v>0</v>
      </c>
      <c r="BM145" s="1117">
        <v>0</v>
      </c>
      <c r="BN145" s="1117">
        <v>0</v>
      </c>
      <c r="BO145" s="1117">
        <v>0</v>
      </c>
      <c r="BP145" s="1117">
        <v>0</v>
      </c>
      <c r="BQ145" s="1117">
        <v>0</v>
      </c>
      <c r="BR145" s="1117">
        <v>0</v>
      </c>
      <c r="BS145" s="1117">
        <v>0</v>
      </c>
      <c r="BT145" s="1117">
        <v>0</v>
      </c>
    </row>
    <row r="146" spans="2:72">
      <c r="B146" s="1113"/>
      <c r="C146" s="1113" t="s">
        <v>2770</v>
      </c>
      <c r="D146" s="1113" t="s">
        <v>117</v>
      </c>
      <c r="E146" s="1113" t="s">
        <v>1035</v>
      </c>
      <c r="F146" s="1113"/>
      <c r="G146" s="1113"/>
      <c r="H146" s="1113">
        <v>2015</v>
      </c>
      <c r="I146" s="1114" t="s">
        <v>571</v>
      </c>
      <c r="J146" s="1114" t="s">
        <v>577</v>
      </c>
      <c r="K146" s="1115"/>
      <c r="L146" s="1116"/>
      <c r="M146" s="1117"/>
      <c r="N146" s="1117"/>
      <c r="O146" s="1117"/>
      <c r="P146" s="1117">
        <v>0</v>
      </c>
      <c r="Q146" s="1117">
        <v>0</v>
      </c>
      <c r="R146" s="1117">
        <v>0</v>
      </c>
      <c r="S146" s="1117">
        <v>0</v>
      </c>
      <c r="T146" s="1117">
        <v>0</v>
      </c>
      <c r="U146" s="1117">
        <v>0</v>
      </c>
      <c r="V146" s="1117">
        <v>0</v>
      </c>
      <c r="W146" s="1117">
        <v>0</v>
      </c>
      <c r="X146" s="1117">
        <v>0</v>
      </c>
      <c r="Y146" s="1117">
        <v>0</v>
      </c>
      <c r="Z146" s="1117">
        <v>0</v>
      </c>
      <c r="AA146" s="1117">
        <v>0</v>
      </c>
      <c r="AB146" s="1117">
        <v>0</v>
      </c>
      <c r="AC146" s="1117">
        <v>0</v>
      </c>
      <c r="AD146" s="1117">
        <v>0</v>
      </c>
      <c r="AE146" s="1117">
        <v>0</v>
      </c>
      <c r="AF146" s="1117">
        <v>0</v>
      </c>
      <c r="AG146" s="1117">
        <v>0</v>
      </c>
      <c r="AH146" s="1117">
        <v>0</v>
      </c>
      <c r="AI146" s="1117">
        <v>0</v>
      </c>
      <c r="AJ146" s="1117">
        <v>0</v>
      </c>
      <c r="AK146" s="1117">
        <v>0</v>
      </c>
      <c r="AL146" s="1117">
        <v>0</v>
      </c>
      <c r="AM146" s="1117">
        <v>0</v>
      </c>
      <c r="AN146" s="1117">
        <v>0</v>
      </c>
      <c r="AO146" s="1118">
        <v>0</v>
      </c>
      <c r="AP146" s="1115"/>
      <c r="AQ146" s="1116"/>
      <c r="AR146" s="1117"/>
      <c r="AS146" s="1117"/>
      <c r="AT146" s="1117"/>
      <c r="AU146" s="1117">
        <v>0</v>
      </c>
      <c r="AV146" s="1117">
        <v>0</v>
      </c>
      <c r="AW146" s="1117">
        <v>0</v>
      </c>
      <c r="AX146" s="1117">
        <v>0</v>
      </c>
      <c r="AY146" s="1117">
        <v>0</v>
      </c>
      <c r="AZ146" s="1117">
        <v>0</v>
      </c>
      <c r="BA146" s="1117">
        <v>0</v>
      </c>
      <c r="BB146" s="1117">
        <v>0</v>
      </c>
      <c r="BC146" s="1117">
        <v>0</v>
      </c>
      <c r="BD146" s="1117">
        <v>0</v>
      </c>
      <c r="BE146" s="1117">
        <v>0</v>
      </c>
      <c r="BF146" s="1117">
        <v>0</v>
      </c>
      <c r="BG146" s="1117">
        <v>0</v>
      </c>
      <c r="BH146" s="1117">
        <v>0</v>
      </c>
      <c r="BI146" s="1117">
        <v>0</v>
      </c>
      <c r="BJ146" s="1117">
        <v>0</v>
      </c>
      <c r="BK146" s="1117">
        <v>0</v>
      </c>
      <c r="BL146" s="1117">
        <v>0</v>
      </c>
      <c r="BM146" s="1117">
        <v>0</v>
      </c>
      <c r="BN146" s="1117">
        <v>0</v>
      </c>
      <c r="BO146" s="1117">
        <v>0</v>
      </c>
      <c r="BP146" s="1117">
        <v>0</v>
      </c>
      <c r="BQ146" s="1117">
        <v>0</v>
      </c>
      <c r="BR146" s="1117">
        <v>0</v>
      </c>
      <c r="BS146" s="1117">
        <v>0</v>
      </c>
      <c r="BT146" s="1117">
        <v>0</v>
      </c>
    </row>
    <row r="147" spans="2:72">
      <c r="B147" s="1119"/>
      <c r="C147" s="1119" t="s">
        <v>2770</v>
      </c>
      <c r="D147" s="1120" t="s">
        <v>118</v>
      </c>
      <c r="E147" s="1119" t="s">
        <v>1035</v>
      </c>
      <c r="F147" s="1119"/>
      <c r="G147" s="1119"/>
      <c r="H147" s="1119">
        <v>2015</v>
      </c>
      <c r="I147" s="1121" t="s">
        <v>571</v>
      </c>
      <c r="J147" s="1121" t="s">
        <v>577</v>
      </c>
      <c r="K147" s="1122"/>
      <c r="L147" s="1123"/>
      <c r="M147" s="1124"/>
      <c r="N147" s="1124"/>
      <c r="O147" s="1124"/>
      <c r="P147" s="1124">
        <v>256</v>
      </c>
      <c r="Q147" s="1124">
        <v>252</v>
      </c>
      <c r="R147" s="1124">
        <v>250</v>
      </c>
      <c r="S147" s="1124">
        <v>250</v>
      </c>
      <c r="T147" s="1124">
        <v>250</v>
      </c>
      <c r="U147" s="1124">
        <v>250</v>
      </c>
      <c r="V147" s="1124">
        <v>240</v>
      </c>
      <c r="W147" s="1124">
        <v>240</v>
      </c>
      <c r="X147" s="1124">
        <v>235</v>
      </c>
      <c r="Y147" s="1124">
        <v>203</v>
      </c>
      <c r="Z147" s="1124">
        <v>125</v>
      </c>
      <c r="AA147" s="1124">
        <v>120</v>
      </c>
      <c r="AB147" s="1124">
        <v>58</v>
      </c>
      <c r="AC147" s="1124">
        <v>58</v>
      </c>
      <c r="AD147" s="1124">
        <v>58</v>
      </c>
      <c r="AE147" s="1124">
        <v>41</v>
      </c>
      <c r="AF147" s="1124">
        <v>11</v>
      </c>
      <c r="AG147" s="1124">
        <v>11</v>
      </c>
      <c r="AH147" s="1124">
        <v>11</v>
      </c>
      <c r="AI147" s="1124">
        <v>11</v>
      </c>
      <c r="AJ147" s="1124">
        <v>0</v>
      </c>
      <c r="AK147" s="1124">
        <v>0</v>
      </c>
      <c r="AL147" s="1124">
        <v>0</v>
      </c>
      <c r="AM147" s="1124">
        <v>0</v>
      </c>
      <c r="AN147" s="1124">
        <v>0</v>
      </c>
      <c r="AO147" s="1125">
        <v>0</v>
      </c>
      <c r="AP147" s="1122"/>
      <c r="AQ147" s="1123"/>
      <c r="AR147" s="1124"/>
      <c r="AS147" s="1124"/>
      <c r="AT147" s="1124"/>
      <c r="AU147" s="1124">
        <v>1570307</v>
      </c>
      <c r="AV147" s="1124">
        <v>1558602</v>
      </c>
      <c r="AW147" s="1124">
        <v>1554016</v>
      </c>
      <c r="AX147" s="1124">
        <v>1554016</v>
      </c>
      <c r="AY147" s="1124">
        <v>1554016</v>
      </c>
      <c r="AZ147" s="1124">
        <v>1554016</v>
      </c>
      <c r="BA147" s="1124">
        <v>1503340</v>
      </c>
      <c r="BB147" s="1124">
        <v>1503340</v>
      </c>
      <c r="BC147" s="1124">
        <v>1484963</v>
      </c>
      <c r="BD147" s="1124">
        <v>1324929</v>
      </c>
      <c r="BE147" s="1124">
        <v>919229</v>
      </c>
      <c r="BF147" s="1124">
        <v>902615</v>
      </c>
      <c r="BG147" s="1124">
        <v>284643</v>
      </c>
      <c r="BH147" s="1124">
        <v>284643</v>
      </c>
      <c r="BI147" s="1124">
        <v>284643</v>
      </c>
      <c r="BJ147" s="1124">
        <v>188700</v>
      </c>
      <c r="BK147" s="1124">
        <v>9015</v>
      </c>
      <c r="BL147" s="1124">
        <v>9015</v>
      </c>
      <c r="BM147" s="1124">
        <v>9015</v>
      </c>
      <c r="BN147" s="1124">
        <v>9015</v>
      </c>
      <c r="BO147" s="1124">
        <v>0</v>
      </c>
      <c r="BP147" s="1124">
        <v>0</v>
      </c>
      <c r="BQ147" s="1124">
        <v>0</v>
      </c>
      <c r="BR147" s="1124">
        <v>0</v>
      </c>
      <c r="BS147" s="1124">
        <v>0</v>
      </c>
      <c r="BT147" s="1124">
        <v>0</v>
      </c>
    </row>
    <row r="148" spans="2:72">
      <c r="B148" s="674"/>
      <c r="C148" s="674" t="s">
        <v>29</v>
      </c>
      <c r="D148" s="993" t="s">
        <v>95</v>
      </c>
      <c r="E148" s="674" t="s">
        <v>1035</v>
      </c>
      <c r="F148" s="674"/>
      <c r="G148" s="674"/>
      <c r="H148" s="674">
        <v>2015</v>
      </c>
      <c r="I148" s="630" t="s">
        <v>571</v>
      </c>
      <c r="J148" s="630" t="s">
        <v>577</v>
      </c>
      <c r="K148" s="619"/>
      <c r="L148" s="678"/>
      <c r="M148" s="679"/>
      <c r="N148" s="679"/>
      <c r="O148" s="679"/>
      <c r="P148" s="679">
        <v>0</v>
      </c>
      <c r="Q148" s="679">
        <v>0</v>
      </c>
      <c r="R148" s="679">
        <v>0</v>
      </c>
      <c r="S148" s="679">
        <v>0</v>
      </c>
      <c r="T148" s="679">
        <v>0</v>
      </c>
      <c r="U148" s="679">
        <v>0</v>
      </c>
      <c r="V148" s="679">
        <v>0</v>
      </c>
      <c r="W148" s="679">
        <v>0</v>
      </c>
      <c r="X148" s="679">
        <v>0</v>
      </c>
      <c r="Y148" s="679">
        <v>0</v>
      </c>
      <c r="Z148" s="679">
        <v>0</v>
      </c>
      <c r="AA148" s="679">
        <v>0</v>
      </c>
      <c r="AB148" s="679">
        <v>0</v>
      </c>
      <c r="AC148" s="679">
        <v>0</v>
      </c>
      <c r="AD148" s="679">
        <v>0</v>
      </c>
      <c r="AE148" s="679">
        <v>0</v>
      </c>
      <c r="AF148" s="679">
        <v>0</v>
      </c>
      <c r="AG148" s="679">
        <v>0</v>
      </c>
      <c r="AH148" s="679">
        <v>0</v>
      </c>
      <c r="AI148" s="679">
        <v>0</v>
      </c>
      <c r="AJ148" s="679">
        <v>0</v>
      </c>
      <c r="AK148" s="679">
        <v>0</v>
      </c>
      <c r="AL148" s="679">
        <v>0</v>
      </c>
      <c r="AM148" s="679">
        <v>0</v>
      </c>
      <c r="AN148" s="679">
        <v>0</v>
      </c>
      <c r="AO148" s="680">
        <v>0</v>
      </c>
      <c r="AP148" s="619"/>
      <c r="AQ148" s="678"/>
      <c r="AR148" s="679"/>
      <c r="AS148" s="679"/>
      <c r="AT148" s="679"/>
      <c r="AU148" s="679">
        <v>6140</v>
      </c>
      <c r="AV148" s="679">
        <v>6140</v>
      </c>
      <c r="AW148" s="679">
        <v>6140</v>
      </c>
      <c r="AX148" s="679">
        <v>6140</v>
      </c>
      <c r="AY148" s="679">
        <v>6140</v>
      </c>
      <c r="AZ148" s="679">
        <v>6140</v>
      </c>
      <c r="BA148" s="679">
        <v>6140</v>
      </c>
      <c r="BB148" s="679">
        <v>6140</v>
      </c>
      <c r="BC148" s="679">
        <v>6140</v>
      </c>
      <c r="BD148" s="679">
        <v>6140</v>
      </c>
      <c r="BE148" s="679">
        <v>6137</v>
      </c>
      <c r="BF148" s="679">
        <v>6137</v>
      </c>
      <c r="BG148" s="679">
        <v>6137</v>
      </c>
      <c r="BH148" s="679">
        <v>6137</v>
      </c>
      <c r="BI148" s="679">
        <v>6137</v>
      </c>
      <c r="BJ148" s="679">
        <v>6137</v>
      </c>
      <c r="BK148" s="679">
        <v>0</v>
      </c>
      <c r="BL148" s="679">
        <v>0</v>
      </c>
      <c r="BM148" s="679">
        <v>0</v>
      </c>
      <c r="BN148" s="679">
        <v>0</v>
      </c>
      <c r="BO148" s="679">
        <v>0</v>
      </c>
      <c r="BP148" s="679">
        <v>0</v>
      </c>
      <c r="BQ148" s="679">
        <v>0</v>
      </c>
      <c r="BR148" s="679">
        <v>0</v>
      </c>
      <c r="BS148" s="679">
        <v>0</v>
      </c>
      <c r="BT148" s="680">
        <v>0</v>
      </c>
    </row>
    <row r="149" spans="2:72">
      <c r="B149" s="1113"/>
      <c r="C149" s="1113" t="s">
        <v>29</v>
      </c>
      <c r="D149" s="1113" t="s">
        <v>96</v>
      </c>
      <c r="E149" s="1113" t="s">
        <v>1035</v>
      </c>
      <c r="F149" s="1113"/>
      <c r="G149" s="1113"/>
      <c r="H149" s="1113">
        <v>2015</v>
      </c>
      <c r="I149" s="1114" t="s">
        <v>571</v>
      </c>
      <c r="J149" s="1114" t="s">
        <v>577</v>
      </c>
      <c r="K149" s="1115"/>
      <c r="L149" s="1116"/>
      <c r="M149" s="1117"/>
      <c r="N149" s="1117"/>
      <c r="O149" s="1117"/>
      <c r="P149" s="1117">
        <v>0</v>
      </c>
      <c r="Q149" s="1117">
        <v>0</v>
      </c>
      <c r="R149" s="1117">
        <v>0</v>
      </c>
      <c r="S149" s="1117">
        <v>0</v>
      </c>
      <c r="T149" s="1117">
        <v>0</v>
      </c>
      <c r="U149" s="1117">
        <v>0</v>
      </c>
      <c r="V149" s="1117">
        <v>0</v>
      </c>
      <c r="W149" s="1117">
        <v>0</v>
      </c>
      <c r="X149" s="1117">
        <v>0</v>
      </c>
      <c r="Y149" s="1117">
        <v>0</v>
      </c>
      <c r="Z149" s="1117">
        <v>0</v>
      </c>
      <c r="AA149" s="1117">
        <v>0</v>
      </c>
      <c r="AB149" s="1117">
        <v>0</v>
      </c>
      <c r="AC149" s="1117">
        <v>0</v>
      </c>
      <c r="AD149" s="1117">
        <v>0</v>
      </c>
      <c r="AE149" s="1117">
        <v>0</v>
      </c>
      <c r="AF149" s="1117">
        <v>0</v>
      </c>
      <c r="AG149" s="1117">
        <v>0</v>
      </c>
      <c r="AH149" s="1117">
        <v>0</v>
      </c>
      <c r="AI149" s="1117">
        <v>0</v>
      </c>
      <c r="AJ149" s="1117">
        <v>0</v>
      </c>
      <c r="AK149" s="1117">
        <v>0</v>
      </c>
      <c r="AL149" s="1117">
        <v>0</v>
      </c>
      <c r="AM149" s="1117">
        <v>0</v>
      </c>
      <c r="AN149" s="1117">
        <v>0</v>
      </c>
      <c r="AO149" s="1118">
        <v>0</v>
      </c>
      <c r="AP149" s="1115"/>
      <c r="AQ149" s="1116"/>
      <c r="AR149" s="1117"/>
      <c r="AS149" s="1117"/>
      <c r="AT149" s="1117"/>
      <c r="AU149" s="1117">
        <v>0</v>
      </c>
      <c r="AV149" s="1117">
        <v>0</v>
      </c>
      <c r="AW149" s="1117">
        <v>0</v>
      </c>
      <c r="AX149" s="1117">
        <v>0</v>
      </c>
      <c r="AY149" s="1117">
        <v>0</v>
      </c>
      <c r="AZ149" s="1117">
        <v>0</v>
      </c>
      <c r="BA149" s="1117">
        <v>0</v>
      </c>
      <c r="BB149" s="1117">
        <v>0</v>
      </c>
      <c r="BC149" s="1117">
        <v>0</v>
      </c>
      <c r="BD149" s="1117">
        <v>0</v>
      </c>
      <c r="BE149" s="1117">
        <v>0</v>
      </c>
      <c r="BF149" s="1117">
        <v>0</v>
      </c>
      <c r="BG149" s="1117">
        <v>0</v>
      </c>
      <c r="BH149" s="1117">
        <v>0</v>
      </c>
      <c r="BI149" s="1117">
        <v>0</v>
      </c>
      <c r="BJ149" s="1117">
        <v>0</v>
      </c>
      <c r="BK149" s="1117">
        <v>0</v>
      </c>
      <c r="BL149" s="1117">
        <v>0</v>
      </c>
      <c r="BM149" s="1117">
        <v>0</v>
      </c>
      <c r="BN149" s="1117">
        <v>0</v>
      </c>
      <c r="BO149" s="1117">
        <v>0</v>
      </c>
      <c r="BP149" s="1117">
        <v>0</v>
      </c>
      <c r="BQ149" s="1117">
        <v>0</v>
      </c>
      <c r="BR149" s="1117">
        <v>0</v>
      </c>
      <c r="BS149" s="1117">
        <v>0</v>
      </c>
      <c r="BT149" s="1118">
        <v>0</v>
      </c>
    </row>
    <row r="150" spans="2:72">
      <c r="B150" s="674"/>
      <c r="C150" s="674" t="s">
        <v>29</v>
      </c>
      <c r="D150" s="993" t="s">
        <v>655</v>
      </c>
      <c r="E150" s="674" t="s">
        <v>1035</v>
      </c>
      <c r="F150" s="674"/>
      <c r="G150" s="674"/>
      <c r="H150" s="674">
        <v>2015</v>
      </c>
      <c r="I150" s="630" t="s">
        <v>571</v>
      </c>
      <c r="J150" s="630" t="s">
        <v>577</v>
      </c>
      <c r="K150" s="619"/>
      <c r="L150" s="678"/>
      <c r="M150" s="679"/>
      <c r="N150" s="679"/>
      <c r="O150" s="679"/>
      <c r="P150" s="679">
        <v>7</v>
      </c>
      <c r="Q150" s="679">
        <v>7</v>
      </c>
      <c r="R150" s="679">
        <v>7</v>
      </c>
      <c r="S150" s="679">
        <v>7</v>
      </c>
      <c r="T150" s="679">
        <v>7</v>
      </c>
      <c r="U150" s="679">
        <v>7</v>
      </c>
      <c r="V150" s="679">
        <v>7</v>
      </c>
      <c r="W150" s="679">
        <v>7</v>
      </c>
      <c r="X150" s="679">
        <v>7</v>
      </c>
      <c r="Y150" s="679">
        <v>7</v>
      </c>
      <c r="Z150" s="679">
        <v>7</v>
      </c>
      <c r="AA150" s="679">
        <v>7</v>
      </c>
      <c r="AB150" s="679">
        <v>7</v>
      </c>
      <c r="AC150" s="679">
        <v>7</v>
      </c>
      <c r="AD150" s="679">
        <v>7</v>
      </c>
      <c r="AE150" s="679">
        <v>7</v>
      </c>
      <c r="AF150" s="679">
        <v>7</v>
      </c>
      <c r="AG150" s="679">
        <v>7</v>
      </c>
      <c r="AH150" s="679">
        <v>6</v>
      </c>
      <c r="AI150" s="679">
        <v>0</v>
      </c>
      <c r="AJ150" s="679">
        <v>0</v>
      </c>
      <c r="AK150" s="679">
        <v>0</v>
      </c>
      <c r="AL150" s="679">
        <v>0</v>
      </c>
      <c r="AM150" s="679">
        <v>0</v>
      </c>
      <c r="AN150" s="679">
        <v>0</v>
      </c>
      <c r="AO150" s="680">
        <v>0</v>
      </c>
      <c r="AP150" s="619"/>
      <c r="AQ150" s="678"/>
      <c r="AR150" s="679"/>
      <c r="AS150" s="679"/>
      <c r="AT150" s="679"/>
      <c r="AU150" s="679">
        <v>12833</v>
      </c>
      <c r="AV150" s="679">
        <v>12833</v>
      </c>
      <c r="AW150" s="679">
        <v>12833</v>
      </c>
      <c r="AX150" s="679">
        <v>12833</v>
      </c>
      <c r="AY150" s="679">
        <v>12833</v>
      </c>
      <c r="AZ150" s="679">
        <v>12833</v>
      </c>
      <c r="BA150" s="679">
        <v>12833</v>
      </c>
      <c r="BB150" s="679">
        <v>12833</v>
      </c>
      <c r="BC150" s="679">
        <v>12833</v>
      </c>
      <c r="BD150" s="679">
        <v>12833</v>
      </c>
      <c r="BE150" s="679">
        <v>12833</v>
      </c>
      <c r="BF150" s="679">
        <v>12833</v>
      </c>
      <c r="BG150" s="679">
        <v>12833</v>
      </c>
      <c r="BH150" s="679">
        <v>12833</v>
      </c>
      <c r="BI150" s="679">
        <v>12833</v>
      </c>
      <c r="BJ150" s="679">
        <v>12833</v>
      </c>
      <c r="BK150" s="679">
        <v>12833</v>
      </c>
      <c r="BL150" s="679">
        <v>12833</v>
      </c>
      <c r="BM150" s="679">
        <v>12249</v>
      </c>
      <c r="BN150" s="679">
        <v>0</v>
      </c>
      <c r="BO150" s="679">
        <v>0</v>
      </c>
      <c r="BP150" s="679">
        <v>0</v>
      </c>
      <c r="BQ150" s="679">
        <v>0</v>
      </c>
      <c r="BR150" s="679">
        <v>0</v>
      </c>
      <c r="BS150" s="679">
        <v>0</v>
      </c>
      <c r="BT150" s="680">
        <v>0</v>
      </c>
    </row>
    <row r="151" spans="2:72">
      <c r="B151" s="1113"/>
      <c r="C151" s="1113" t="s">
        <v>29</v>
      </c>
      <c r="D151" s="1113" t="s">
        <v>98</v>
      </c>
      <c r="E151" s="1113" t="s">
        <v>1035</v>
      </c>
      <c r="F151" s="1113"/>
      <c r="G151" s="1113"/>
      <c r="H151" s="1113">
        <v>2015</v>
      </c>
      <c r="I151" s="1114" t="s">
        <v>571</v>
      </c>
      <c r="J151" s="1114" t="s">
        <v>577</v>
      </c>
      <c r="K151" s="1115"/>
      <c r="L151" s="1116"/>
      <c r="M151" s="1117"/>
      <c r="N151" s="1117"/>
      <c r="O151" s="1117"/>
      <c r="P151" s="1117">
        <v>0</v>
      </c>
      <c r="Q151" s="1117">
        <v>0</v>
      </c>
      <c r="R151" s="1117">
        <v>0</v>
      </c>
      <c r="S151" s="1117">
        <v>0</v>
      </c>
      <c r="T151" s="1117">
        <v>0</v>
      </c>
      <c r="U151" s="1117">
        <v>0</v>
      </c>
      <c r="V151" s="1117">
        <v>0</v>
      </c>
      <c r="W151" s="1117">
        <v>0</v>
      </c>
      <c r="X151" s="1117">
        <v>0</v>
      </c>
      <c r="Y151" s="1117">
        <v>0</v>
      </c>
      <c r="Z151" s="1117">
        <v>0</v>
      </c>
      <c r="AA151" s="1117">
        <v>0</v>
      </c>
      <c r="AB151" s="1117">
        <v>0</v>
      </c>
      <c r="AC151" s="1117">
        <v>0</v>
      </c>
      <c r="AD151" s="1117">
        <v>0</v>
      </c>
      <c r="AE151" s="1117">
        <v>0</v>
      </c>
      <c r="AF151" s="1117">
        <v>0</v>
      </c>
      <c r="AG151" s="1117">
        <v>0</v>
      </c>
      <c r="AH151" s="1117">
        <v>0</v>
      </c>
      <c r="AI151" s="1117">
        <v>0</v>
      </c>
      <c r="AJ151" s="1117">
        <v>0</v>
      </c>
      <c r="AK151" s="1117">
        <v>0</v>
      </c>
      <c r="AL151" s="1117">
        <v>0</v>
      </c>
      <c r="AM151" s="1117">
        <v>0</v>
      </c>
      <c r="AN151" s="1117">
        <v>0</v>
      </c>
      <c r="AO151" s="1118">
        <v>0</v>
      </c>
      <c r="AP151" s="1115"/>
      <c r="AQ151" s="1116"/>
      <c r="AR151" s="1117"/>
      <c r="AS151" s="1117"/>
      <c r="AT151" s="1117"/>
      <c r="AU151" s="1117">
        <v>0</v>
      </c>
      <c r="AV151" s="1117">
        <v>0</v>
      </c>
      <c r="AW151" s="1117">
        <v>0</v>
      </c>
      <c r="AX151" s="1117">
        <v>0</v>
      </c>
      <c r="AY151" s="1117">
        <v>0</v>
      </c>
      <c r="AZ151" s="1117">
        <v>0</v>
      </c>
      <c r="BA151" s="1117">
        <v>0</v>
      </c>
      <c r="BB151" s="1117">
        <v>0</v>
      </c>
      <c r="BC151" s="1117">
        <v>0</v>
      </c>
      <c r="BD151" s="1117">
        <v>0</v>
      </c>
      <c r="BE151" s="1117">
        <v>0</v>
      </c>
      <c r="BF151" s="1117">
        <v>0</v>
      </c>
      <c r="BG151" s="1117">
        <v>0</v>
      </c>
      <c r="BH151" s="1117">
        <v>0</v>
      </c>
      <c r="BI151" s="1117">
        <v>0</v>
      </c>
      <c r="BJ151" s="1117">
        <v>0</v>
      </c>
      <c r="BK151" s="1117">
        <v>0</v>
      </c>
      <c r="BL151" s="1117">
        <v>0</v>
      </c>
      <c r="BM151" s="1117">
        <v>0</v>
      </c>
      <c r="BN151" s="1117">
        <v>0</v>
      </c>
      <c r="BO151" s="1117">
        <v>0</v>
      </c>
      <c r="BP151" s="1117">
        <v>0</v>
      </c>
      <c r="BQ151" s="1117">
        <v>0</v>
      </c>
      <c r="BR151" s="1117">
        <v>0</v>
      </c>
      <c r="BS151" s="1117">
        <v>0</v>
      </c>
      <c r="BT151" s="1118">
        <v>0</v>
      </c>
    </row>
    <row r="152" spans="2:72">
      <c r="B152" s="674"/>
      <c r="C152" s="674" t="s">
        <v>2768</v>
      </c>
      <c r="D152" s="993" t="s">
        <v>99</v>
      </c>
      <c r="E152" s="674" t="s">
        <v>1035</v>
      </c>
      <c r="F152" s="674"/>
      <c r="G152" s="674"/>
      <c r="H152" s="674">
        <v>2015</v>
      </c>
      <c r="I152" s="630" t="s">
        <v>571</v>
      </c>
      <c r="J152" s="630" t="s">
        <v>577</v>
      </c>
      <c r="K152" s="619"/>
      <c r="L152" s="678"/>
      <c r="M152" s="679"/>
      <c r="N152" s="679"/>
      <c r="O152" s="679"/>
      <c r="P152" s="679">
        <v>34</v>
      </c>
      <c r="Q152" s="679">
        <v>34</v>
      </c>
      <c r="R152" s="679">
        <v>34</v>
      </c>
      <c r="S152" s="679">
        <v>34</v>
      </c>
      <c r="T152" s="679">
        <v>69</v>
      </c>
      <c r="U152" s="679">
        <v>69</v>
      </c>
      <c r="V152" s="679">
        <v>69</v>
      </c>
      <c r="W152" s="679">
        <v>69</v>
      </c>
      <c r="X152" s="679">
        <v>69</v>
      </c>
      <c r="Y152" s="679">
        <v>69</v>
      </c>
      <c r="Z152" s="679">
        <v>69</v>
      </c>
      <c r="AA152" s="679">
        <v>69</v>
      </c>
      <c r="AB152" s="679">
        <v>69</v>
      </c>
      <c r="AC152" s="679">
        <v>49</v>
      </c>
      <c r="AD152" s="679">
        <v>0</v>
      </c>
      <c r="AE152" s="679">
        <v>0</v>
      </c>
      <c r="AF152" s="679">
        <v>0</v>
      </c>
      <c r="AG152" s="679">
        <v>0</v>
      </c>
      <c r="AH152" s="679">
        <v>0</v>
      </c>
      <c r="AI152" s="679">
        <v>0</v>
      </c>
      <c r="AJ152" s="679">
        <v>0</v>
      </c>
      <c r="AK152" s="679">
        <v>0</v>
      </c>
      <c r="AL152" s="679">
        <v>0</v>
      </c>
      <c r="AM152" s="679">
        <v>0</v>
      </c>
      <c r="AN152" s="679">
        <v>0</v>
      </c>
      <c r="AO152" s="680">
        <v>0</v>
      </c>
      <c r="AP152" s="619"/>
      <c r="AQ152" s="678"/>
      <c r="AR152" s="679"/>
      <c r="AS152" s="679"/>
      <c r="AT152" s="679"/>
      <c r="AU152" s="679">
        <v>161725</v>
      </c>
      <c r="AV152" s="679">
        <v>161725</v>
      </c>
      <c r="AW152" s="679">
        <v>161725</v>
      </c>
      <c r="AX152" s="679">
        <v>161725</v>
      </c>
      <c r="AY152" s="679">
        <v>304266</v>
      </c>
      <c r="AZ152" s="679">
        <v>304266</v>
      </c>
      <c r="BA152" s="679">
        <v>304266</v>
      </c>
      <c r="BB152" s="679">
        <v>304266</v>
      </c>
      <c r="BC152" s="679">
        <v>304266</v>
      </c>
      <c r="BD152" s="679">
        <v>304266</v>
      </c>
      <c r="BE152" s="679">
        <v>304266</v>
      </c>
      <c r="BF152" s="679">
        <v>304266</v>
      </c>
      <c r="BG152" s="679">
        <v>304266</v>
      </c>
      <c r="BH152" s="679">
        <v>212986</v>
      </c>
      <c r="BI152" s="679">
        <v>0</v>
      </c>
      <c r="BJ152" s="679">
        <v>0</v>
      </c>
      <c r="BK152" s="679">
        <v>0</v>
      </c>
      <c r="BL152" s="679">
        <v>0</v>
      </c>
      <c r="BM152" s="679">
        <v>0</v>
      </c>
      <c r="BN152" s="679">
        <v>0</v>
      </c>
      <c r="BO152" s="679">
        <v>0</v>
      </c>
      <c r="BP152" s="679">
        <v>0</v>
      </c>
      <c r="BQ152" s="679">
        <v>0</v>
      </c>
      <c r="BR152" s="679">
        <v>0</v>
      </c>
      <c r="BS152" s="679">
        <v>0</v>
      </c>
      <c r="BT152" s="680">
        <v>0</v>
      </c>
    </row>
    <row r="153" spans="2:72">
      <c r="B153" s="1079"/>
      <c r="C153" s="1079" t="s">
        <v>2768</v>
      </c>
      <c r="D153" s="1080" t="s">
        <v>100</v>
      </c>
      <c r="E153" s="1079" t="s">
        <v>1035</v>
      </c>
      <c r="F153" s="1079"/>
      <c r="G153" s="1079"/>
      <c r="H153" s="1079">
        <v>2015</v>
      </c>
      <c r="I153" s="1081" t="s">
        <v>571</v>
      </c>
      <c r="J153" s="1081" t="s">
        <v>577</v>
      </c>
      <c r="K153" s="1082"/>
      <c r="L153" s="1083"/>
      <c r="M153" s="1084"/>
      <c r="N153" s="1084"/>
      <c r="O153" s="1084"/>
      <c r="P153" s="1084">
        <v>246</v>
      </c>
      <c r="Q153" s="1084">
        <v>246</v>
      </c>
      <c r="R153" s="1084">
        <v>246</v>
      </c>
      <c r="S153" s="1084">
        <v>226</v>
      </c>
      <c r="T153" s="1084">
        <v>226</v>
      </c>
      <c r="U153" s="1084">
        <v>226</v>
      </c>
      <c r="V153" s="1084">
        <v>217</v>
      </c>
      <c r="W153" s="1084">
        <v>217</v>
      </c>
      <c r="X153" s="1084">
        <v>207</v>
      </c>
      <c r="Y153" s="1084">
        <v>172</v>
      </c>
      <c r="Z153" s="1084">
        <v>131</v>
      </c>
      <c r="AA153" s="1084">
        <v>129</v>
      </c>
      <c r="AB153" s="1084">
        <v>114</v>
      </c>
      <c r="AC153" s="1084">
        <v>114</v>
      </c>
      <c r="AD153" s="1084">
        <v>114</v>
      </c>
      <c r="AE153" s="1084">
        <v>92</v>
      </c>
      <c r="AF153" s="1084">
        <v>35</v>
      </c>
      <c r="AG153" s="1084">
        <v>35</v>
      </c>
      <c r="AH153" s="1084">
        <v>35</v>
      </c>
      <c r="AI153" s="1084">
        <v>35</v>
      </c>
      <c r="AJ153" s="1084">
        <v>0</v>
      </c>
      <c r="AK153" s="1084">
        <v>0</v>
      </c>
      <c r="AL153" s="1084">
        <v>0</v>
      </c>
      <c r="AM153" s="1084">
        <v>0</v>
      </c>
      <c r="AN153" s="1084">
        <v>0</v>
      </c>
      <c r="AO153" s="1085">
        <v>0</v>
      </c>
      <c r="AP153" s="1082"/>
      <c r="AQ153" s="1083"/>
      <c r="AR153" s="1084"/>
      <c r="AS153" s="1084"/>
      <c r="AT153" s="1084"/>
      <c r="AU153" s="1084">
        <v>1167986</v>
      </c>
      <c r="AV153" s="1084">
        <v>1167986</v>
      </c>
      <c r="AW153" s="1084">
        <v>1167986</v>
      </c>
      <c r="AX153" s="1084">
        <v>1103291</v>
      </c>
      <c r="AY153" s="1084">
        <v>1103291</v>
      </c>
      <c r="AZ153" s="1084">
        <v>1103291</v>
      </c>
      <c r="BA153" s="1084">
        <v>1058323</v>
      </c>
      <c r="BB153" s="1084">
        <v>1058323</v>
      </c>
      <c r="BC153" s="1084">
        <v>1007935</v>
      </c>
      <c r="BD153" s="1084">
        <v>810036</v>
      </c>
      <c r="BE153" s="1084">
        <v>560645</v>
      </c>
      <c r="BF153" s="1084">
        <v>534688</v>
      </c>
      <c r="BG153" s="1084">
        <v>445955</v>
      </c>
      <c r="BH153" s="1084">
        <v>445955</v>
      </c>
      <c r="BI153" s="1084">
        <v>445955</v>
      </c>
      <c r="BJ153" s="1084">
        <v>358485</v>
      </c>
      <c r="BK153" s="1084">
        <v>104983</v>
      </c>
      <c r="BL153" s="1084">
        <v>104983</v>
      </c>
      <c r="BM153" s="1084">
        <v>104983</v>
      </c>
      <c r="BN153" s="1084">
        <v>104983</v>
      </c>
      <c r="BO153" s="1084">
        <v>0</v>
      </c>
      <c r="BP153" s="1084">
        <v>0</v>
      </c>
      <c r="BQ153" s="1084">
        <v>0</v>
      </c>
      <c r="BR153" s="1084">
        <v>0</v>
      </c>
      <c r="BS153" s="1084">
        <v>0</v>
      </c>
      <c r="BT153" s="1085">
        <v>0</v>
      </c>
    </row>
    <row r="154" spans="2:72">
      <c r="B154" s="1113"/>
      <c r="C154" s="1113" t="s">
        <v>2768</v>
      </c>
      <c r="D154" s="1113" t="s">
        <v>101</v>
      </c>
      <c r="E154" s="1113" t="s">
        <v>1035</v>
      </c>
      <c r="F154" s="1113"/>
      <c r="G154" s="1113"/>
      <c r="H154" s="1113">
        <v>2015</v>
      </c>
      <c r="I154" s="1114" t="s">
        <v>571</v>
      </c>
      <c r="J154" s="1114" t="s">
        <v>577</v>
      </c>
      <c r="K154" s="1115"/>
      <c r="L154" s="1116"/>
      <c r="M154" s="1117"/>
      <c r="N154" s="1117"/>
      <c r="O154" s="1117"/>
      <c r="P154" s="1117">
        <v>0</v>
      </c>
      <c r="Q154" s="1117">
        <v>0</v>
      </c>
      <c r="R154" s="1117">
        <v>0</v>
      </c>
      <c r="S154" s="1117">
        <v>0</v>
      </c>
      <c r="T154" s="1117">
        <v>0</v>
      </c>
      <c r="U154" s="1117">
        <v>0</v>
      </c>
      <c r="V154" s="1117">
        <v>0</v>
      </c>
      <c r="W154" s="1117">
        <v>0</v>
      </c>
      <c r="X154" s="1117">
        <v>0</v>
      </c>
      <c r="Y154" s="1117">
        <v>0</v>
      </c>
      <c r="Z154" s="1117">
        <v>0</v>
      </c>
      <c r="AA154" s="1117">
        <v>0</v>
      </c>
      <c r="AB154" s="1117">
        <v>0</v>
      </c>
      <c r="AC154" s="1117">
        <v>0</v>
      </c>
      <c r="AD154" s="1117">
        <v>0</v>
      </c>
      <c r="AE154" s="1117">
        <v>0</v>
      </c>
      <c r="AF154" s="1117">
        <v>0</v>
      </c>
      <c r="AG154" s="1117">
        <v>0</v>
      </c>
      <c r="AH154" s="1117">
        <v>0</v>
      </c>
      <c r="AI154" s="1117">
        <v>0</v>
      </c>
      <c r="AJ154" s="1117">
        <v>0</v>
      </c>
      <c r="AK154" s="1117">
        <v>0</v>
      </c>
      <c r="AL154" s="1117">
        <v>0</v>
      </c>
      <c r="AM154" s="1117">
        <v>0</v>
      </c>
      <c r="AN154" s="1117">
        <v>0</v>
      </c>
      <c r="AO154" s="1118">
        <v>0</v>
      </c>
      <c r="AP154" s="1115"/>
      <c r="AQ154" s="1116"/>
      <c r="AR154" s="1117"/>
      <c r="AS154" s="1117"/>
      <c r="AT154" s="1117"/>
      <c r="AU154" s="1117">
        <v>0</v>
      </c>
      <c r="AV154" s="1117">
        <v>0</v>
      </c>
      <c r="AW154" s="1117">
        <v>0</v>
      </c>
      <c r="AX154" s="1117">
        <v>0</v>
      </c>
      <c r="AY154" s="1117">
        <v>0</v>
      </c>
      <c r="AZ154" s="1117">
        <v>0</v>
      </c>
      <c r="BA154" s="1117">
        <v>0</v>
      </c>
      <c r="BB154" s="1117">
        <v>0</v>
      </c>
      <c r="BC154" s="1117">
        <v>0</v>
      </c>
      <c r="BD154" s="1117">
        <v>0</v>
      </c>
      <c r="BE154" s="1117">
        <v>0</v>
      </c>
      <c r="BF154" s="1117">
        <v>0</v>
      </c>
      <c r="BG154" s="1117">
        <v>0</v>
      </c>
      <c r="BH154" s="1117">
        <v>0</v>
      </c>
      <c r="BI154" s="1117">
        <v>0</v>
      </c>
      <c r="BJ154" s="1117">
        <v>0</v>
      </c>
      <c r="BK154" s="1117">
        <v>0</v>
      </c>
      <c r="BL154" s="1117">
        <v>0</v>
      </c>
      <c r="BM154" s="1117">
        <v>0</v>
      </c>
      <c r="BN154" s="1117">
        <v>0</v>
      </c>
      <c r="BO154" s="1117">
        <v>0</v>
      </c>
      <c r="BP154" s="1117">
        <v>0</v>
      </c>
      <c r="BQ154" s="1117">
        <v>0</v>
      </c>
      <c r="BR154" s="1117">
        <v>0</v>
      </c>
      <c r="BS154" s="1117">
        <v>0</v>
      </c>
      <c r="BT154" s="1118">
        <v>0</v>
      </c>
    </row>
    <row r="155" spans="2:72" ht="15" thickBot="1">
      <c r="B155" s="1016"/>
      <c r="C155" s="1016" t="s">
        <v>2768</v>
      </c>
      <c r="D155" s="1017" t="s">
        <v>102</v>
      </c>
      <c r="E155" s="1016" t="s">
        <v>1035</v>
      </c>
      <c r="F155" s="1016"/>
      <c r="G155" s="1016"/>
      <c r="H155" s="1016">
        <v>2015</v>
      </c>
      <c r="I155" s="1018" t="s">
        <v>571</v>
      </c>
      <c r="J155" s="1018" t="s">
        <v>577</v>
      </c>
      <c r="K155" s="1019"/>
      <c r="L155" s="1020"/>
      <c r="M155" s="1021"/>
      <c r="N155" s="1021"/>
      <c r="O155" s="1021"/>
      <c r="P155" s="1021">
        <v>21</v>
      </c>
      <c r="Q155" s="1021">
        <v>21</v>
      </c>
      <c r="R155" s="1021">
        <v>21</v>
      </c>
      <c r="S155" s="1021">
        <v>21</v>
      </c>
      <c r="T155" s="1021">
        <v>21</v>
      </c>
      <c r="U155" s="1021">
        <v>21</v>
      </c>
      <c r="V155" s="1021">
        <v>21</v>
      </c>
      <c r="W155" s="1021">
        <v>21</v>
      </c>
      <c r="X155" s="1021">
        <v>21</v>
      </c>
      <c r="Y155" s="1021">
        <v>21</v>
      </c>
      <c r="Z155" s="1021">
        <v>21</v>
      </c>
      <c r="AA155" s="1021">
        <v>21</v>
      </c>
      <c r="AB155" s="1021">
        <v>21</v>
      </c>
      <c r="AC155" s="1021">
        <v>21</v>
      </c>
      <c r="AD155" s="1021">
        <v>9</v>
      </c>
      <c r="AE155" s="1021">
        <v>0</v>
      </c>
      <c r="AF155" s="1021">
        <v>0</v>
      </c>
      <c r="AG155" s="1021">
        <v>0</v>
      </c>
      <c r="AH155" s="1021">
        <v>0</v>
      </c>
      <c r="AI155" s="1021">
        <v>0</v>
      </c>
      <c r="AJ155" s="1021">
        <v>0</v>
      </c>
      <c r="AK155" s="1021">
        <v>0</v>
      </c>
      <c r="AL155" s="1021">
        <v>0</v>
      </c>
      <c r="AM155" s="1021">
        <v>0</v>
      </c>
      <c r="AN155" s="1021">
        <v>0</v>
      </c>
      <c r="AO155" s="1022">
        <v>0</v>
      </c>
      <c r="AP155" s="1019"/>
      <c r="AQ155" s="1020"/>
      <c r="AR155" s="1021"/>
      <c r="AS155" s="1021"/>
      <c r="AT155" s="1021"/>
      <c r="AU155" s="1021">
        <v>178249</v>
      </c>
      <c r="AV155" s="1021">
        <v>178249</v>
      </c>
      <c r="AW155" s="1021">
        <v>178249</v>
      </c>
      <c r="AX155" s="1021">
        <v>178249</v>
      </c>
      <c r="AY155" s="1021">
        <v>178249</v>
      </c>
      <c r="AZ155" s="1021">
        <v>178249</v>
      </c>
      <c r="BA155" s="1021">
        <v>178249</v>
      </c>
      <c r="BB155" s="1021">
        <v>178249</v>
      </c>
      <c r="BC155" s="1021">
        <v>178249</v>
      </c>
      <c r="BD155" s="1021">
        <v>178249</v>
      </c>
      <c r="BE155" s="1021">
        <v>178249</v>
      </c>
      <c r="BF155" s="1021">
        <v>178249</v>
      </c>
      <c r="BG155" s="1021">
        <v>178249</v>
      </c>
      <c r="BH155" s="1021">
        <v>178249</v>
      </c>
      <c r="BI155" s="1021">
        <v>77344</v>
      </c>
      <c r="BJ155" s="1021">
        <v>0</v>
      </c>
      <c r="BK155" s="1021">
        <v>0</v>
      </c>
      <c r="BL155" s="1021">
        <v>0</v>
      </c>
      <c r="BM155" s="1021">
        <v>0</v>
      </c>
      <c r="BN155" s="1021">
        <v>0</v>
      </c>
      <c r="BO155" s="1021">
        <v>0</v>
      </c>
      <c r="BP155" s="1021">
        <v>0</v>
      </c>
      <c r="BQ155" s="1021">
        <v>0</v>
      </c>
      <c r="BR155" s="1021">
        <v>0</v>
      </c>
      <c r="BS155" s="1021">
        <v>0</v>
      </c>
      <c r="BT155" s="1022">
        <v>0</v>
      </c>
    </row>
    <row r="156" spans="2:72">
      <c r="B156" s="674"/>
      <c r="C156" s="674" t="s">
        <v>2769</v>
      </c>
      <c r="D156" s="993" t="s">
        <v>113</v>
      </c>
      <c r="E156" s="674" t="s">
        <v>1035</v>
      </c>
      <c r="F156" s="674"/>
      <c r="G156" s="674"/>
      <c r="H156" s="674">
        <v>2016</v>
      </c>
      <c r="I156" s="630" t="s">
        <v>571</v>
      </c>
      <c r="J156" s="630" t="s">
        <v>584</v>
      </c>
      <c r="K156" s="619"/>
      <c r="L156" s="678"/>
      <c r="M156" s="679"/>
      <c r="N156" s="679"/>
      <c r="O156" s="679"/>
      <c r="P156" s="679"/>
      <c r="Q156" s="679">
        <v>716</v>
      </c>
      <c r="R156" s="679">
        <v>716</v>
      </c>
      <c r="S156" s="679">
        <v>716</v>
      </c>
      <c r="T156" s="679">
        <v>716</v>
      </c>
      <c r="U156" s="679">
        <v>716</v>
      </c>
      <c r="V156" s="679">
        <v>716</v>
      </c>
      <c r="W156" s="679">
        <v>716</v>
      </c>
      <c r="X156" s="679">
        <v>716</v>
      </c>
      <c r="Y156" s="679">
        <v>716</v>
      </c>
      <c r="Z156" s="679">
        <v>713</v>
      </c>
      <c r="AA156" s="679">
        <v>688</v>
      </c>
      <c r="AB156" s="679">
        <v>688</v>
      </c>
      <c r="AC156" s="679">
        <v>688</v>
      </c>
      <c r="AD156" s="679">
        <v>687</v>
      </c>
      <c r="AE156" s="679">
        <v>598</v>
      </c>
      <c r="AF156" s="679">
        <v>598</v>
      </c>
      <c r="AG156" s="679">
        <v>258</v>
      </c>
      <c r="AH156" s="679">
        <v>0</v>
      </c>
      <c r="AI156" s="679">
        <v>0</v>
      </c>
      <c r="AJ156" s="679">
        <v>0</v>
      </c>
      <c r="AK156" s="679">
        <v>0</v>
      </c>
      <c r="AL156" s="679">
        <v>0</v>
      </c>
      <c r="AM156" s="679">
        <v>0</v>
      </c>
      <c r="AN156" s="679">
        <v>0</v>
      </c>
      <c r="AO156" s="680">
        <v>0</v>
      </c>
      <c r="AP156" s="619"/>
      <c r="AQ156" s="678"/>
      <c r="AR156" s="679"/>
      <c r="AS156" s="679"/>
      <c r="AT156" s="679"/>
      <c r="AU156" s="679"/>
      <c r="AV156" s="679">
        <v>11021446</v>
      </c>
      <c r="AW156" s="679">
        <v>11021446</v>
      </c>
      <c r="AX156" s="679">
        <v>11021446</v>
      </c>
      <c r="AY156" s="679">
        <v>11021446</v>
      </c>
      <c r="AZ156" s="679">
        <v>11021446</v>
      </c>
      <c r="BA156" s="679">
        <v>11021446</v>
      </c>
      <c r="BB156" s="679">
        <v>11021446</v>
      </c>
      <c r="BC156" s="679">
        <v>11019802</v>
      </c>
      <c r="BD156" s="679">
        <v>11019802</v>
      </c>
      <c r="BE156" s="679">
        <v>10970795</v>
      </c>
      <c r="BF156" s="679">
        <v>10838563</v>
      </c>
      <c r="BG156" s="679">
        <v>10832109</v>
      </c>
      <c r="BH156" s="679">
        <v>10832109</v>
      </c>
      <c r="BI156" s="679">
        <v>10773717</v>
      </c>
      <c r="BJ156" s="679">
        <v>9342579</v>
      </c>
      <c r="BK156" s="679">
        <v>9342579</v>
      </c>
      <c r="BL156" s="679">
        <v>4108545</v>
      </c>
      <c r="BM156" s="679">
        <v>0</v>
      </c>
      <c r="BN156" s="679">
        <v>0</v>
      </c>
      <c r="BO156" s="679">
        <v>0</v>
      </c>
      <c r="BP156" s="679">
        <v>0</v>
      </c>
      <c r="BQ156" s="679">
        <v>0</v>
      </c>
      <c r="BR156" s="679">
        <v>0</v>
      </c>
      <c r="BS156" s="679">
        <v>0</v>
      </c>
      <c r="BT156" s="680">
        <v>0</v>
      </c>
    </row>
    <row r="157" spans="2:72">
      <c r="B157" s="674"/>
      <c r="C157" s="674" t="s">
        <v>2769</v>
      </c>
      <c r="D157" s="993" t="s">
        <v>2771</v>
      </c>
      <c r="E157" s="674" t="s">
        <v>1035</v>
      </c>
      <c r="F157" s="674"/>
      <c r="G157" s="674"/>
      <c r="H157" s="674">
        <v>2016</v>
      </c>
      <c r="I157" s="630" t="s">
        <v>571</v>
      </c>
      <c r="J157" s="630" t="s">
        <v>584</v>
      </c>
      <c r="K157" s="619"/>
      <c r="L157" s="678"/>
      <c r="M157" s="679"/>
      <c r="N157" s="679"/>
      <c r="O157" s="679"/>
      <c r="P157" s="679"/>
      <c r="Q157" s="679">
        <v>685</v>
      </c>
      <c r="R157" s="679">
        <v>685</v>
      </c>
      <c r="S157" s="679">
        <v>685</v>
      </c>
      <c r="T157" s="679">
        <v>685</v>
      </c>
      <c r="U157" s="679">
        <v>685</v>
      </c>
      <c r="V157" s="679">
        <v>685</v>
      </c>
      <c r="W157" s="679">
        <v>685</v>
      </c>
      <c r="X157" s="679">
        <v>685</v>
      </c>
      <c r="Y157" s="679">
        <v>685</v>
      </c>
      <c r="Z157" s="679">
        <v>685</v>
      </c>
      <c r="AA157" s="679">
        <v>685</v>
      </c>
      <c r="AB157" s="679">
        <v>685</v>
      </c>
      <c r="AC157" s="679">
        <v>685</v>
      </c>
      <c r="AD157" s="679">
        <v>685</v>
      </c>
      <c r="AE157" s="679">
        <v>685</v>
      </c>
      <c r="AF157" s="679">
        <v>685</v>
      </c>
      <c r="AG157" s="679">
        <v>685</v>
      </c>
      <c r="AH157" s="679">
        <v>685</v>
      </c>
      <c r="AI157" s="679">
        <v>625</v>
      </c>
      <c r="AJ157" s="679">
        <v>0</v>
      </c>
      <c r="AK157" s="679">
        <v>0</v>
      </c>
      <c r="AL157" s="679">
        <v>0</v>
      </c>
      <c r="AM157" s="679">
        <v>0</v>
      </c>
      <c r="AN157" s="679">
        <v>0</v>
      </c>
      <c r="AO157" s="680">
        <v>0</v>
      </c>
      <c r="AP157" s="619"/>
      <c r="AQ157" s="678"/>
      <c r="AR157" s="679"/>
      <c r="AS157" s="679"/>
      <c r="AT157" s="679"/>
      <c r="AU157" s="679"/>
      <c r="AV157" s="679">
        <v>2321294</v>
      </c>
      <c r="AW157" s="679">
        <v>2321294</v>
      </c>
      <c r="AX157" s="679">
        <v>2321294</v>
      </c>
      <c r="AY157" s="679">
        <v>2321294</v>
      </c>
      <c r="AZ157" s="679">
        <v>2321294</v>
      </c>
      <c r="BA157" s="679">
        <v>2321294</v>
      </c>
      <c r="BB157" s="679">
        <v>2321294</v>
      </c>
      <c r="BC157" s="679">
        <v>2321294</v>
      </c>
      <c r="BD157" s="679">
        <v>2321294</v>
      </c>
      <c r="BE157" s="679">
        <v>2321294</v>
      </c>
      <c r="BF157" s="679">
        <v>2321294</v>
      </c>
      <c r="BG157" s="679">
        <v>2321294</v>
      </c>
      <c r="BH157" s="679">
        <v>2321294</v>
      </c>
      <c r="BI157" s="679">
        <v>2321294</v>
      </c>
      <c r="BJ157" s="679">
        <v>2321294</v>
      </c>
      <c r="BK157" s="679">
        <v>2321294</v>
      </c>
      <c r="BL157" s="679">
        <v>2321294</v>
      </c>
      <c r="BM157" s="679">
        <v>2321294</v>
      </c>
      <c r="BN157" s="679">
        <v>2267616</v>
      </c>
      <c r="BO157" s="679">
        <v>0</v>
      </c>
      <c r="BP157" s="679">
        <v>0</v>
      </c>
      <c r="BQ157" s="679">
        <v>0</v>
      </c>
      <c r="BR157" s="679">
        <v>0</v>
      </c>
      <c r="BS157" s="679">
        <v>0</v>
      </c>
      <c r="BT157" s="680">
        <v>0</v>
      </c>
    </row>
    <row r="158" spans="2:72">
      <c r="B158" s="1113"/>
      <c r="C158" s="1113" t="s">
        <v>2769</v>
      </c>
      <c r="D158" s="1113" t="s">
        <v>115</v>
      </c>
      <c r="E158" s="1113" t="s">
        <v>1035</v>
      </c>
      <c r="F158" s="1113"/>
      <c r="G158" s="1113"/>
      <c r="H158" s="1113">
        <v>2016</v>
      </c>
      <c r="I158" s="1114" t="s">
        <v>571</v>
      </c>
      <c r="J158" s="1114" t="s">
        <v>584</v>
      </c>
      <c r="K158" s="1115"/>
      <c r="L158" s="1116"/>
      <c r="M158" s="1117"/>
      <c r="N158" s="1117"/>
      <c r="O158" s="1117"/>
      <c r="P158" s="1117"/>
      <c r="Q158" s="1117">
        <v>0</v>
      </c>
      <c r="R158" s="1117">
        <v>0</v>
      </c>
      <c r="S158" s="1117">
        <v>0</v>
      </c>
      <c r="T158" s="1117">
        <v>0</v>
      </c>
      <c r="U158" s="1117">
        <v>0</v>
      </c>
      <c r="V158" s="1117">
        <v>0</v>
      </c>
      <c r="W158" s="1117">
        <v>0</v>
      </c>
      <c r="X158" s="1117">
        <v>0</v>
      </c>
      <c r="Y158" s="1117">
        <v>0</v>
      </c>
      <c r="Z158" s="1117">
        <v>0</v>
      </c>
      <c r="AA158" s="1117">
        <v>0</v>
      </c>
      <c r="AB158" s="1117">
        <v>0</v>
      </c>
      <c r="AC158" s="1117">
        <v>0</v>
      </c>
      <c r="AD158" s="1117">
        <v>0</v>
      </c>
      <c r="AE158" s="1117">
        <v>0</v>
      </c>
      <c r="AF158" s="1117">
        <v>0</v>
      </c>
      <c r="AG158" s="1117">
        <v>0</v>
      </c>
      <c r="AH158" s="1117">
        <v>0</v>
      </c>
      <c r="AI158" s="1117">
        <v>0</v>
      </c>
      <c r="AJ158" s="1117">
        <v>0</v>
      </c>
      <c r="AK158" s="1117">
        <v>0</v>
      </c>
      <c r="AL158" s="1117">
        <v>0</v>
      </c>
      <c r="AM158" s="1117">
        <v>0</v>
      </c>
      <c r="AN158" s="1117">
        <v>0</v>
      </c>
      <c r="AO158" s="1118">
        <v>0</v>
      </c>
      <c r="AP158" s="1115"/>
      <c r="AQ158" s="1116"/>
      <c r="AR158" s="1117"/>
      <c r="AS158" s="1117"/>
      <c r="AT158" s="1117"/>
      <c r="AU158" s="1117"/>
      <c r="AV158" s="1117">
        <v>0</v>
      </c>
      <c r="AW158" s="1117">
        <v>0</v>
      </c>
      <c r="AX158" s="1117">
        <v>0</v>
      </c>
      <c r="AY158" s="1117">
        <v>0</v>
      </c>
      <c r="AZ158" s="1117">
        <v>0</v>
      </c>
      <c r="BA158" s="1117">
        <v>0</v>
      </c>
      <c r="BB158" s="1117">
        <v>0</v>
      </c>
      <c r="BC158" s="1117">
        <v>0</v>
      </c>
      <c r="BD158" s="1117">
        <v>0</v>
      </c>
      <c r="BE158" s="1117">
        <v>0</v>
      </c>
      <c r="BF158" s="1117">
        <v>0</v>
      </c>
      <c r="BG158" s="1117">
        <v>0</v>
      </c>
      <c r="BH158" s="1117">
        <v>0</v>
      </c>
      <c r="BI158" s="1117">
        <v>0</v>
      </c>
      <c r="BJ158" s="1117">
        <v>0</v>
      </c>
      <c r="BK158" s="1117">
        <v>0</v>
      </c>
      <c r="BL158" s="1117">
        <v>0</v>
      </c>
      <c r="BM158" s="1117">
        <v>0</v>
      </c>
      <c r="BN158" s="1117">
        <v>0</v>
      </c>
      <c r="BO158" s="1117">
        <v>0</v>
      </c>
      <c r="BP158" s="1117">
        <v>0</v>
      </c>
      <c r="BQ158" s="1117">
        <v>0</v>
      </c>
      <c r="BR158" s="1117">
        <v>0</v>
      </c>
      <c r="BS158" s="1117">
        <v>0</v>
      </c>
      <c r="BT158" s="1118">
        <v>0</v>
      </c>
    </row>
    <row r="159" spans="2:72">
      <c r="B159" s="674"/>
      <c r="C159" s="674" t="s">
        <v>2769</v>
      </c>
      <c r="D159" s="993" t="s">
        <v>116</v>
      </c>
      <c r="E159" s="674" t="s">
        <v>1035</v>
      </c>
      <c r="F159" s="674"/>
      <c r="G159" s="674"/>
      <c r="H159" s="674">
        <v>2016</v>
      </c>
      <c r="I159" s="630" t="s">
        <v>571</v>
      </c>
      <c r="J159" s="630" t="s">
        <v>584</v>
      </c>
      <c r="K159" s="619"/>
      <c r="L159" s="678"/>
      <c r="M159" s="679"/>
      <c r="N159" s="679"/>
      <c r="O159" s="679"/>
      <c r="P159" s="679"/>
      <c r="Q159" s="679">
        <v>183</v>
      </c>
      <c r="R159" s="679">
        <v>183</v>
      </c>
      <c r="S159" s="679">
        <v>183</v>
      </c>
      <c r="T159" s="679">
        <v>183</v>
      </c>
      <c r="U159" s="679">
        <v>183</v>
      </c>
      <c r="V159" s="679">
        <v>167</v>
      </c>
      <c r="W159" s="679">
        <v>167</v>
      </c>
      <c r="X159" s="679">
        <v>167</v>
      </c>
      <c r="Y159" s="679">
        <v>167</v>
      </c>
      <c r="Z159" s="679">
        <v>125</v>
      </c>
      <c r="AA159" s="679">
        <v>125</v>
      </c>
      <c r="AB159" s="679">
        <v>125</v>
      </c>
      <c r="AC159" s="679">
        <v>121</v>
      </c>
      <c r="AD159" s="679">
        <v>121</v>
      </c>
      <c r="AE159" s="679">
        <v>121</v>
      </c>
      <c r="AF159" s="679">
        <v>121</v>
      </c>
      <c r="AG159" s="679">
        <v>121</v>
      </c>
      <c r="AH159" s="679">
        <v>121</v>
      </c>
      <c r="AI159" s="679">
        <v>121</v>
      </c>
      <c r="AJ159" s="679">
        <v>121</v>
      </c>
      <c r="AK159" s="679">
        <v>0</v>
      </c>
      <c r="AL159" s="679">
        <v>0</v>
      </c>
      <c r="AM159" s="679">
        <v>0</v>
      </c>
      <c r="AN159" s="679">
        <v>0</v>
      </c>
      <c r="AO159" s="680">
        <v>0</v>
      </c>
      <c r="AP159" s="619"/>
      <c r="AQ159" s="678"/>
      <c r="AR159" s="679"/>
      <c r="AS159" s="679"/>
      <c r="AT159" s="679"/>
      <c r="AU159" s="679"/>
      <c r="AV159" s="679">
        <v>2149231</v>
      </c>
      <c r="AW159" s="679">
        <v>2149231</v>
      </c>
      <c r="AX159" s="679">
        <v>2149231</v>
      </c>
      <c r="AY159" s="679">
        <v>2149231</v>
      </c>
      <c r="AZ159" s="679">
        <v>2149231</v>
      </c>
      <c r="BA159" s="679">
        <v>2121872</v>
      </c>
      <c r="BB159" s="679">
        <v>2121872</v>
      </c>
      <c r="BC159" s="679">
        <v>2121872</v>
      </c>
      <c r="BD159" s="679">
        <v>2121872</v>
      </c>
      <c r="BE159" s="679">
        <v>1796920</v>
      </c>
      <c r="BF159" s="679">
        <v>1796920</v>
      </c>
      <c r="BG159" s="679">
        <v>1796687</v>
      </c>
      <c r="BH159" s="679">
        <v>1777187</v>
      </c>
      <c r="BI159" s="679">
        <v>1777187</v>
      </c>
      <c r="BJ159" s="679">
        <v>1777187</v>
      </c>
      <c r="BK159" s="679">
        <v>1777187</v>
      </c>
      <c r="BL159" s="679">
        <v>1777187</v>
      </c>
      <c r="BM159" s="679">
        <v>1777187</v>
      </c>
      <c r="BN159" s="679">
        <v>1777187</v>
      </c>
      <c r="BO159" s="679">
        <v>1777187</v>
      </c>
      <c r="BP159" s="679">
        <v>0</v>
      </c>
      <c r="BQ159" s="679">
        <v>0</v>
      </c>
      <c r="BR159" s="679">
        <v>0</v>
      </c>
      <c r="BS159" s="679">
        <v>0</v>
      </c>
      <c r="BT159" s="680">
        <v>0</v>
      </c>
    </row>
    <row r="160" spans="2:72">
      <c r="B160" s="674"/>
      <c r="C160" s="674" t="s">
        <v>2770</v>
      </c>
      <c r="D160" s="993" t="s">
        <v>117</v>
      </c>
      <c r="E160" s="674" t="s">
        <v>1035</v>
      </c>
      <c r="F160" s="674"/>
      <c r="G160" s="674"/>
      <c r="H160" s="674">
        <v>2016</v>
      </c>
      <c r="I160" s="630" t="s">
        <v>571</v>
      </c>
      <c r="J160" s="630" t="s">
        <v>584</v>
      </c>
      <c r="K160" s="619"/>
      <c r="L160" s="678"/>
      <c r="M160" s="679"/>
      <c r="N160" s="679"/>
      <c r="O160" s="679"/>
      <c r="P160" s="679"/>
      <c r="Q160" s="679">
        <v>2</v>
      </c>
      <c r="R160" s="679">
        <v>2</v>
      </c>
      <c r="S160" s="679">
        <v>2</v>
      </c>
      <c r="T160" s="679">
        <v>2</v>
      </c>
      <c r="U160" s="679">
        <v>2</v>
      </c>
      <c r="V160" s="679">
        <v>2</v>
      </c>
      <c r="W160" s="679">
        <v>2</v>
      </c>
      <c r="X160" s="679">
        <v>2</v>
      </c>
      <c r="Y160" s="679">
        <v>2</v>
      </c>
      <c r="Z160" s="679">
        <v>2</v>
      </c>
      <c r="AA160" s="679">
        <v>0</v>
      </c>
      <c r="AB160" s="679">
        <v>0</v>
      </c>
      <c r="AC160" s="679">
        <v>0</v>
      </c>
      <c r="AD160" s="679">
        <v>0</v>
      </c>
      <c r="AE160" s="679">
        <v>0</v>
      </c>
      <c r="AF160" s="679">
        <v>0</v>
      </c>
      <c r="AG160" s="679">
        <v>0</v>
      </c>
      <c r="AH160" s="679">
        <v>0</v>
      </c>
      <c r="AI160" s="679">
        <v>0</v>
      </c>
      <c r="AJ160" s="679">
        <v>0</v>
      </c>
      <c r="AK160" s="679">
        <v>0</v>
      </c>
      <c r="AL160" s="679">
        <v>0</v>
      </c>
      <c r="AM160" s="679">
        <v>0</v>
      </c>
      <c r="AN160" s="679">
        <v>0</v>
      </c>
      <c r="AO160" s="680">
        <v>0</v>
      </c>
      <c r="AP160" s="619"/>
      <c r="AQ160" s="678"/>
      <c r="AR160" s="679"/>
      <c r="AS160" s="679"/>
      <c r="AT160" s="679"/>
      <c r="AU160" s="679"/>
      <c r="AV160" s="679">
        <v>13143</v>
      </c>
      <c r="AW160" s="679">
        <v>13143</v>
      </c>
      <c r="AX160" s="679">
        <v>13143</v>
      </c>
      <c r="AY160" s="679">
        <v>13143</v>
      </c>
      <c r="AZ160" s="679">
        <v>13143</v>
      </c>
      <c r="BA160" s="679">
        <v>13143</v>
      </c>
      <c r="BB160" s="679">
        <v>13143</v>
      </c>
      <c r="BC160" s="679">
        <v>13143</v>
      </c>
      <c r="BD160" s="679">
        <v>13143</v>
      </c>
      <c r="BE160" s="679">
        <v>13143</v>
      </c>
      <c r="BF160" s="679">
        <v>3245</v>
      </c>
      <c r="BG160" s="679">
        <v>0</v>
      </c>
      <c r="BH160" s="679">
        <v>0</v>
      </c>
      <c r="BI160" s="679">
        <v>0</v>
      </c>
      <c r="BJ160" s="679">
        <v>0</v>
      </c>
      <c r="BK160" s="679">
        <v>0</v>
      </c>
      <c r="BL160" s="679">
        <v>0</v>
      </c>
      <c r="BM160" s="679">
        <v>0</v>
      </c>
      <c r="BN160" s="679">
        <v>0</v>
      </c>
      <c r="BO160" s="679">
        <v>0</v>
      </c>
      <c r="BP160" s="679">
        <v>0</v>
      </c>
      <c r="BQ160" s="679">
        <v>0</v>
      </c>
      <c r="BR160" s="679">
        <v>0</v>
      </c>
      <c r="BS160" s="679">
        <v>0</v>
      </c>
      <c r="BT160" s="680">
        <v>0</v>
      </c>
    </row>
    <row r="161" spans="2:73">
      <c r="B161" s="674"/>
      <c r="C161" s="674" t="s">
        <v>2770</v>
      </c>
      <c r="D161" s="993" t="s">
        <v>118</v>
      </c>
      <c r="E161" s="674" t="s">
        <v>1035</v>
      </c>
      <c r="F161" s="674"/>
      <c r="G161" s="674"/>
      <c r="H161" s="674">
        <v>2016</v>
      </c>
      <c r="I161" s="630" t="s">
        <v>571</v>
      </c>
      <c r="J161" s="630" t="s">
        <v>584</v>
      </c>
      <c r="K161" s="619"/>
      <c r="L161" s="678"/>
      <c r="M161" s="679"/>
      <c r="N161" s="679"/>
      <c r="O161" s="679"/>
      <c r="P161" s="679"/>
      <c r="Q161" s="679">
        <v>1350</v>
      </c>
      <c r="R161" s="679">
        <v>1323</v>
      </c>
      <c r="S161" s="679">
        <v>1323</v>
      </c>
      <c r="T161" s="679">
        <v>1323</v>
      </c>
      <c r="U161" s="679">
        <v>1323</v>
      </c>
      <c r="V161" s="679">
        <v>1283</v>
      </c>
      <c r="W161" s="679">
        <v>1283</v>
      </c>
      <c r="X161" s="679">
        <v>1283</v>
      </c>
      <c r="Y161" s="679">
        <v>1270</v>
      </c>
      <c r="Z161" s="679">
        <v>1270</v>
      </c>
      <c r="AA161" s="679">
        <v>1248</v>
      </c>
      <c r="AB161" s="679">
        <v>804</v>
      </c>
      <c r="AC161" s="679">
        <v>320</v>
      </c>
      <c r="AD161" s="679">
        <v>320</v>
      </c>
      <c r="AE161" s="679">
        <v>138</v>
      </c>
      <c r="AF161" s="679">
        <v>30</v>
      </c>
      <c r="AG161" s="679">
        <v>30</v>
      </c>
      <c r="AH161" s="679">
        <v>30</v>
      </c>
      <c r="AI161" s="679">
        <v>30</v>
      </c>
      <c r="AJ161" s="679">
        <v>30</v>
      </c>
      <c r="AK161" s="679">
        <v>0</v>
      </c>
      <c r="AL161" s="679">
        <v>0</v>
      </c>
      <c r="AM161" s="679">
        <v>0</v>
      </c>
      <c r="AN161" s="679">
        <v>0</v>
      </c>
      <c r="AO161" s="680">
        <v>0</v>
      </c>
      <c r="AP161" s="619"/>
      <c r="AQ161" s="678"/>
      <c r="AR161" s="679"/>
      <c r="AS161" s="679"/>
      <c r="AT161" s="679"/>
      <c r="AU161" s="679"/>
      <c r="AV161" s="679">
        <v>15706504</v>
      </c>
      <c r="AW161" s="679">
        <v>15551202</v>
      </c>
      <c r="AX161" s="679">
        <v>15551202</v>
      </c>
      <c r="AY161" s="679">
        <v>15551202</v>
      </c>
      <c r="AZ161" s="679">
        <v>15551202</v>
      </c>
      <c r="BA161" s="679">
        <v>15267841</v>
      </c>
      <c r="BB161" s="679">
        <v>15267841</v>
      </c>
      <c r="BC161" s="679">
        <v>15267841</v>
      </c>
      <c r="BD161" s="679">
        <v>15207648</v>
      </c>
      <c r="BE161" s="679">
        <v>15207648</v>
      </c>
      <c r="BF161" s="679">
        <v>15033628</v>
      </c>
      <c r="BG161" s="679">
        <v>12956717</v>
      </c>
      <c r="BH161" s="679">
        <v>2061112</v>
      </c>
      <c r="BI161" s="679">
        <v>2061112</v>
      </c>
      <c r="BJ161" s="679">
        <v>435055</v>
      </c>
      <c r="BK161" s="679">
        <v>14735</v>
      </c>
      <c r="BL161" s="679">
        <v>14735</v>
      </c>
      <c r="BM161" s="679">
        <v>14735</v>
      </c>
      <c r="BN161" s="679">
        <v>14735</v>
      </c>
      <c r="BO161" s="679">
        <v>14735</v>
      </c>
      <c r="BP161" s="679">
        <v>0</v>
      </c>
      <c r="BQ161" s="679">
        <v>0</v>
      </c>
      <c r="BR161" s="679">
        <v>0</v>
      </c>
      <c r="BS161" s="679">
        <v>0</v>
      </c>
      <c r="BT161" s="680">
        <v>0</v>
      </c>
    </row>
    <row r="162" spans="2:73">
      <c r="B162" s="1113"/>
      <c r="C162" s="1113" t="s">
        <v>2770</v>
      </c>
      <c r="D162" s="1113" t="s">
        <v>119</v>
      </c>
      <c r="E162" s="1113" t="s">
        <v>1035</v>
      </c>
      <c r="F162" s="1113"/>
      <c r="G162" s="1113"/>
      <c r="H162" s="1113">
        <v>2016</v>
      </c>
      <c r="I162" s="1114" t="s">
        <v>571</v>
      </c>
      <c r="J162" s="1114" t="s">
        <v>584</v>
      </c>
      <c r="K162" s="1115"/>
      <c r="L162" s="1116"/>
      <c r="M162" s="1117"/>
      <c r="N162" s="1117"/>
      <c r="O162" s="1117"/>
      <c r="P162" s="1117"/>
      <c r="Q162" s="1117">
        <v>0</v>
      </c>
      <c r="R162" s="1117">
        <v>0</v>
      </c>
      <c r="S162" s="1117">
        <v>0</v>
      </c>
      <c r="T162" s="1117">
        <v>0</v>
      </c>
      <c r="U162" s="1117">
        <v>0</v>
      </c>
      <c r="V162" s="1117">
        <v>0</v>
      </c>
      <c r="W162" s="1117">
        <v>0</v>
      </c>
      <c r="X162" s="1117">
        <v>0</v>
      </c>
      <c r="Y162" s="1117">
        <v>0</v>
      </c>
      <c r="Z162" s="1117">
        <v>0</v>
      </c>
      <c r="AA162" s="1117">
        <v>0</v>
      </c>
      <c r="AB162" s="1117">
        <v>0</v>
      </c>
      <c r="AC162" s="1117">
        <v>0</v>
      </c>
      <c r="AD162" s="1117">
        <v>0</v>
      </c>
      <c r="AE162" s="1117">
        <v>0</v>
      </c>
      <c r="AF162" s="1117">
        <v>0</v>
      </c>
      <c r="AG162" s="1117">
        <v>0</v>
      </c>
      <c r="AH162" s="1117">
        <v>0</v>
      </c>
      <c r="AI162" s="1117">
        <v>0</v>
      </c>
      <c r="AJ162" s="1117">
        <v>0</v>
      </c>
      <c r="AK162" s="1117">
        <v>0</v>
      </c>
      <c r="AL162" s="1117">
        <v>0</v>
      </c>
      <c r="AM162" s="1117">
        <v>0</v>
      </c>
      <c r="AN162" s="1117">
        <v>0</v>
      </c>
      <c r="AO162" s="1118">
        <v>0</v>
      </c>
      <c r="AP162" s="1115"/>
      <c r="AQ162" s="1116"/>
      <c r="AR162" s="1117"/>
      <c r="AS162" s="1117"/>
      <c r="AT162" s="1117"/>
      <c r="AU162" s="1117"/>
      <c r="AV162" s="1117">
        <v>0</v>
      </c>
      <c r="AW162" s="1117">
        <v>0</v>
      </c>
      <c r="AX162" s="1117">
        <v>0</v>
      </c>
      <c r="AY162" s="1117">
        <v>0</v>
      </c>
      <c r="AZ162" s="1117">
        <v>0</v>
      </c>
      <c r="BA162" s="1117">
        <v>0</v>
      </c>
      <c r="BB162" s="1117">
        <v>0</v>
      </c>
      <c r="BC162" s="1117">
        <v>0</v>
      </c>
      <c r="BD162" s="1117">
        <v>0</v>
      </c>
      <c r="BE162" s="1117">
        <v>0</v>
      </c>
      <c r="BF162" s="1117">
        <v>0</v>
      </c>
      <c r="BG162" s="1117">
        <v>0</v>
      </c>
      <c r="BH162" s="1117">
        <v>0</v>
      </c>
      <c r="BI162" s="1117">
        <v>0</v>
      </c>
      <c r="BJ162" s="1117">
        <v>0</v>
      </c>
      <c r="BK162" s="1117">
        <v>0</v>
      </c>
      <c r="BL162" s="1117">
        <v>0</v>
      </c>
      <c r="BM162" s="1117">
        <v>0</v>
      </c>
      <c r="BN162" s="1117">
        <v>0</v>
      </c>
      <c r="BO162" s="1117">
        <v>0</v>
      </c>
      <c r="BP162" s="1117">
        <v>0</v>
      </c>
      <c r="BQ162" s="1117">
        <v>0</v>
      </c>
      <c r="BR162" s="1117">
        <v>0</v>
      </c>
      <c r="BS162" s="1117">
        <v>0</v>
      </c>
      <c r="BT162" s="1118">
        <v>0</v>
      </c>
    </row>
    <row r="163" spans="2:73">
      <c r="B163" s="1113"/>
      <c r="C163" s="1113" t="s">
        <v>2770</v>
      </c>
      <c r="D163" s="1113" t="s">
        <v>120</v>
      </c>
      <c r="E163" s="1113" t="s">
        <v>1035</v>
      </c>
      <c r="F163" s="1113"/>
      <c r="G163" s="1113"/>
      <c r="H163" s="1113">
        <v>2016</v>
      </c>
      <c r="I163" s="1114" t="s">
        <v>571</v>
      </c>
      <c r="J163" s="1114" t="s">
        <v>584</v>
      </c>
      <c r="K163" s="1115"/>
      <c r="L163" s="1116"/>
      <c r="M163" s="1117"/>
      <c r="N163" s="1117"/>
      <c r="O163" s="1117"/>
      <c r="P163" s="1117"/>
      <c r="Q163" s="1117">
        <v>0</v>
      </c>
      <c r="R163" s="1117">
        <v>0</v>
      </c>
      <c r="S163" s="1117">
        <v>0</v>
      </c>
      <c r="T163" s="1117">
        <v>0</v>
      </c>
      <c r="U163" s="1117">
        <v>0</v>
      </c>
      <c r="V163" s="1117">
        <v>0</v>
      </c>
      <c r="W163" s="1117">
        <v>0</v>
      </c>
      <c r="X163" s="1117">
        <v>0</v>
      </c>
      <c r="Y163" s="1117">
        <v>0</v>
      </c>
      <c r="Z163" s="1117">
        <v>0</v>
      </c>
      <c r="AA163" s="1117">
        <v>0</v>
      </c>
      <c r="AB163" s="1117">
        <v>0</v>
      </c>
      <c r="AC163" s="1117">
        <v>0</v>
      </c>
      <c r="AD163" s="1117">
        <v>0</v>
      </c>
      <c r="AE163" s="1117">
        <v>0</v>
      </c>
      <c r="AF163" s="1117">
        <v>0</v>
      </c>
      <c r="AG163" s="1117">
        <v>0</v>
      </c>
      <c r="AH163" s="1117">
        <v>0</v>
      </c>
      <c r="AI163" s="1117">
        <v>0</v>
      </c>
      <c r="AJ163" s="1117">
        <v>0</v>
      </c>
      <c r="AK163" s="1117">
        <v>0</v>
      </c>
      <c r="AL163" s="1117">
        <v>0</v>
      </c>
      <c r="AM163" s="1117">
        <v>0</v>
      </c>
      <c r="AN163" s="1117">
        <v>0</v>
      </c>
      <c r="AO163" s="1118">
        <v>0</v>
      </c>
      <c r="AP163" s="1115"/>
      <c r="AQ163" s="1116"/>
      <c r="AR163" s="1117"/>
      <c r="AS163" s="1117"/>
      <c r="AT163" s="1117"/>
      <c r="AU163" s="1117"/>
      <c r="AV163" s="1117">
        <v>0</v>
      </c>
      <c r="AW163" s="1117">
        <v>0</v>
      </c>
      <c r="AX163" s="1117">
        <v>0</v>
      </c>
      <c r="AY163" s="1117">
        <v>0</v>
      </c>
      <c r="AZ163" s="1117">
        <v>0</v>
      </c>
      <c r="BA163" s="1117">
        <v>0</v>
      </c>
      <c r="BB163" s="1117">
        <v>0</v>
      </c>
      <c r="BC163" s="1117">
        <v>0</v>
      </c>
      <c r="BD163" s="1117">
        <v>0</v>
      </c>
      <c r="BE163" s="1117">
        <v>0</v>
      </c>
      <c r="BF163" s="1117">
        <v>0</v>
      </c>
      <c r="BG163" s="1117">
        <v>0</v>
      </c>
      <c r="BH163" s="1117">
        <v>0</v>
      </c>
      <c r="BI163" s="1117">
        <v>0</v>
      </c>
      <c r="BJ163" s="1117">
        <v>0</v>
      </c>
      <c r="BK163" s="1117">
        <v>0</v>
      </c>
      <c r="BL163" s="1117">
        <v>0</v>
      </c>
      <c r="BM163" s="1117">
        <v>0</v>
      </c>
      <c r="BN163" s="1117">
        <v>0</v>
      </c>
      <c r="BO163" s="1117">
        <v>0</v>
      </c>
      <c r="BP163" s="1117">
        <v>0</v>
      </c>
      <c r="BQ163" s="1117">
        <v>0</v>
      </c>
      <c r="BR163" s="1117">
        <v>0</v>
      </c>
      <c r="BS163" s="1117">
        <v>0</v>
      </c>
      <c r="BT163" s="1118">
        <v>0</v>
      </c>
    </row>
    <row r="164" spans="2:73">
      <c r="B164" s="1113"/>
      <c r="C164" s="1113" t="s">
        <v>2770</v>
      </c>
      <c r="D164" s="1113" t="s">
        <v>121</v>
      </c>
      <c r="E164" s="1113" t="s">
        <v>1035</v>
      </c>
      <c r="F164" s="1113"/>
      <c r="G164" s="1113"/>
      <c r="H164" s="1113">
        <v>2016</v>
      </c>
      <c r="I164" s="1114" t="s">
        <v>571</v>
      </c>
      <c r="J164" s="1114" t="s">
        <v>584</v>
      </c>
      <c r="K164" s="1115"/>
      <c r="L164" s="1116"/>
      <c r="M164" s="1117"/>
      <c r="N164" s="1117"/>
      <c r="O164" s="1117"/>
      <c r="P164" s="1117"/>
      <c r="Q164" s="1117">
        <v>0</v>
      </c>
      <c r="R164" s="1117">
        <v>0</v>
      </c>
      <c r="S164" s="1117">
        <v>0</v>
      </c>
      <c r="T164" s="1117">
        <v>0</v>
      </c>
      <c r="U164" s="1117">
        <v>0</v>
      </c>
      <c r="V164" s="1117">
        <v>0</v>
      </c>
      <c r="W164" s="1117">
        <v>0</v>
      </c>
      <c r="X164" s="1117">
        <v>0</v>
      </c>
      <c r="Y164" s="1117">
        <v>0</v>
      </c>
      <c r="Z164" s="1117">
        <v>0</v>
      </c>
      <c r="AA164" s="1117">
        <v>0</v>
      </c>
      <c r="AB164" s="1117">
        <v>0</v>
      </c>
      <c r="AC164" s="1117">
        <v>0</v>
      </c>
      <c r="AD164" s="1117">
        <v>0</v>
      </c>
      <c r="AE164" s="1117">
        <v>0</v>
      </c>
      <c r="AF164" s="1117">
        <v>0</v>
      </c>
      <c r="AG164" s="1117">
        <v>0</v>
      </c>
      <c r="AH164" s="1117">
        <v>0</v>
      </c>
      <c r="AI164" s="1117">
        <v>0</v>
      </c>
      <c r="AJ164" s="1117">
        <v>0</v>
      </c>
      <c r="AK164" s="1117">
        <v>0</v>
      </c>
      <c r="AL164" s="1117">
        <v>0</v>
      </c>
      <c r="AM164" s="1117">
        <v>0</v>
      </c>
      <c r="AN164" s="1117">
        <v>0</v>
      </c>
      <c r="AO164" s="1118">
        <v>0</v>
      </c>
      <c r="AP164" s="1115"/>
      <c r="AQ164" s="1116"/>
      <c r="AR164" s="1117"/>
      <c r="AS164" s="1117"/>
      <c r="AT164" s="1117"/>
      <c r="AU164" s="1117"/>
      <c r="AV164" s="1117">
        <v>0</v>
      </c>
      <c r="AW164" s="1117">
        <v>0</v>
      </c>
      <c r="AX164" s="1117">
        <v>0</v>
      </c>
      <c r="AY164" s="1117">
        <v>0</v>
      </c>
      <c r="AZ164" s="1117">
        <v>0</v>
      </c>
      <c r="BA164" s="1117">
        <v>0</v>
      </c>
      <c r="BB164" s="1117">
        <v>0</v>
      </c>
      <c r="BC164" s="1117">
        <v>0</v>
      </c>
      <c r="BD164" s="1117">
        <v>0</v>
      </c>
      <c r="BE164" s="1117">
        <v>0</v>
      </c>
      <c r="BF164" s="1117">
        <v>0</v>
      </c>
      <c r="BG164" s="1117">
        <v>0</v>
      </c>
      <c r="BH164" s="1117">
        <v>0</v>
      </c>
      <c r="BI164" s="1117">
        <v>0</v>
      </c>
      <c r="BJ164" s="1117">
        <v>0</v>
      </c>
      <c r="BK164" s="1117">
        <v>0</v>
      </c>
      <c r="BL164" s="1117">
        <v>0</v>
      </c>
      <c r="BM164" s="1117">
        <v>0</v>
      </c>
      <c r="BN164" s="1117">
        <v>0</v>
      </c>
      <c r="BO164" s="1117">
        <v>0</v>
      </c>
      <c r="BP164" s="1117">
        <v>0</v>
      </c>
      <c r="BQ164" s="1117">
        <v>0</v>
      </c>
      <c r="BR164" s="1117">
        <v>0</v>
      </c>
      <c r="BS164" s="1117">
        <v>0</v>
      </c>
      <c r="BT164" s="1118">
        <v>0</v>
      </c>
    </row>
    <row r="165" spans="2:73">
      <c r="B165" s="674"/>
      <c r="C165" s="674" t="s">
        <v>2770</v>
      </c>
      <c r="D165" s="993" t="s">
        <v>122</v>
      </c>
      <c r="E165" s="674" t="s">
        <v>1035</v>
      </c>
      <c r="F165" s="674"/>
      <c r="G165" s="674"/>
      <c r="H165" s="674">
        <v>2016</v>
      </c>
      <c r="I165" s="630" t="s">
        <v>571</v>
      </c>
      <c r="J165" s="630" t="s">
        <v>584</v>
      </c>
      <c r="K165" s="619"/>
      <c r="L165" s="678"/>
      <c r="M165" s="679"/>
      <c r="N165" s="679"/>
      <c r="O165" s="679"/>
      <c r="P165" s="679"/>
      <c r="Q165" s="679">
        <v>38</v>
      </c>
      <c r="R165" s="679">
        <v>38</v>
      </c>
      <c r="S165" s="679">
        <v>38</v>
      </c>
      <c r="T165" s="679">
        <v>38</v>
      </c>
      <c r="U165" s="679">
        <v>38</v>
      </c>
      <c r="V165" s="679">
        <v>38</v>
      </c>
      <c r="W165" s="679">
        <v>38</v>
      </c>
      <c r="X165" s="679">
        <v>38</v>
      </c>
      <c r="Y165" s="679">
        <v>38</v>
      </c>
      <c r="Z165" s="679">
        <v>38</v>
      </c>
      <c r="AA165" s="679">
        <v>0</v>
      </c>
      <c r="AB165" s="679">
        <v>0</v>
      </c>
      <c r="AC165" s="679">
        <v>0</v>
      </c>
      <c r="AD165" s="679">
        <v>0</v>
      </c>
      <c r="AE165" s="679">
        <v>0</v>
      </c>
      <c r="AF165" s="679">
        <v>0</v>
      </c>
      <c r="AG165" s="679">
        <v>0</v>
      </c>
      <c r="AH165" s="679">
        <v>0</v>
      </c>
      <c r="AI165" s="679">
        <v>0</v>
      </c>
      <c r="AJ165" s="679">
        <v>0</v>
      </c>
      <c r="AK165" s="679">
        <v>0</v>
      </c>
      <c r="AL165" s="679">
        <v>0</v>
      </c>
      <c r="AM165" s="679">
        <v>0</v>
      </c>
      <c r="AN165" s="679">
        <v>0</v>
      </c>
      <c r="AO165" s="680">
        <v>0</v>
      </c>
      <c r="AP165" s="619"/>
      <c r="AQ165" s="678"/>
      <c r="AR165" s="679"/>
      <c r="AS165" s="679"/>
      <c r="AT165" s="679"/>
      <c r="AU165" s="679"/>
      <c r="AV165" s="679">
        <v>439257</v>
      </c>
      <c r="AW165" s="679">
        <v>439257</v>
      </c>
      <c r="AX165" s="679">
        <v>439257</v>
      </c>
      <c r="AY165" s="679">
        <v>439257</v>
      </c>
      <c r="AZ165" s="679">
        <v>439257</v>
      </c>
      <c r="BA165" s="679">
        <v>439257</v>
      </c>
      <c r="BB165" s="679">
        <v>439257</v>
      </c>
      <c r="BC165" s="679">
        <v>439257</v>
      </c>
      <c r="BD165" s="679">
        <v>439257</v>
      </c>
      <c r="BE165" s="679">
        <v>439257</v>
      </c>
      <c r="BF165" s="679">
        <v>0</v>
      </c>
      <c r="BG165" s="679">
        <v>0</v>
      </c>
      <c r="BH165" s="679">
        <v>0</v>
      </c>
      <c r="BI165" s="679">
        <v>0</v>
      </c>
      <c r="BJ165" s="679">
        <v>0</v>
      </c>
      <c r="BK165" s="679">
        <v>0</v>
      </c>
      <c r="BL165" s="679">
        <v>0</v>
      </c>
      <c r="BM165" s="679">
        <v>0</v>
      </c>
      <c r="BN165" s="679">
        <v>0</v>
      </c>
      <c r="BO165" s="679">
        <v>0</v>
      </c>
      <c r="BP165" s="679">
        <v>0</v>
      </c>
      <c r="BQ165" s="679">
        <v>0</v>
      </c>
      <c r="BR165" s="679">
        <v>0</v>
      </c>
      <c r="BS165" s="679">
        <v>0</v>
      </c>
      <c r="BT165" s="680">
        <v>0</v>
      </c>
    </row>
    <row r="166" spans="2:73">
      <c r="B166" s="674"/>
      <c r="C166" s="674" t="s">
        <v>2770</v>
      </c>
      <c r="D166" s="993" t="s">
        <v>124</v>
      </c>
      <c r="E166" s="674" t="s">
        <v>1035</v>
      </c>
      <c r="F166" s="674"/>
      <c r="G166" s="674"/>
      <c r="H166" s="674">
        <v>2016</v>
      </c>
      <c r="I166" s="630" t="s">
        <v>571</v>
      </c>
      <c r="J166" s="630" t="s">
        <v>584</v>
      </c>
      <c r="K166" s="619"/>
      <c r="L166" s="678"/>
      <c r="M166" s="679"/>
      <c r="N166" s="679"/>
      <c r="O166" s="679"/>
      <c r="P166" s="679"/>
      <c r="Q166" s="679">
        <v>36</v>
      </c>
      <c r="R166" s="679">
        <v>36</v>
      </c>
      <c r="S166" s="679">
        <v>36</v>
      </c>
      <c r="T166" s="679">
        <v>36</v>
      </c>
      <c r="U166" s="679">
        <v>36</v>
      </c>
      <c r="V166" s="679">
        <v>36</v>
      </c>
      <c r="W166" s="679">
        <v>36</v>
      </c>
      <c r="X166" s="679">
        <v>36</v>
      </c>
      <c r="Y166" s="679">
        <v>36</v>
      </c>
      <c r="Z166" s="679">
        <v>36</v>
      </c>
      <c r="AA166" s="679">
        <v>14</v>
      </c>
      <c r="AB166" s="679">
        <v>14</v>
      </c>
      <c r="AC166" s="679">
        <v>14</v>
      </c>
      <c r="AD166" s="679">
        <v>14</v>
      </c>
      <c r="AE166" s="679">
        <v>14</v>
      </c>
      <c r="AF166" s="679">
        <v>14</v>
      </c>
      <c r="AG166" s="679">
        <v>14</v>
      </c>
      <c r="AH166" s="679">
        <v>14</v>
      </c>
      <c r="AI166" s="679">
        <v>7</v>
      </c>
      <c r="AJ166" s="679">
        <v>7</v>
      </c>
      <c r="AK166" s="679">
        <v>0</v>
      </c>
      <c r="AL166" s="679">
        <v>0</v>
      </c>
      <c r="AM166" s="679">
        <v>0</v>
      </c>
      <c r="AN166" s="679">
        <v>0</v>
      </c>
      <c r="AO166" s="680">
        <v>0</v>
      </c>
      <c r="AP166" s="619"/>
      <c r="AQ166" s="678"/>
      <c r="AR166" s="679"/>
      <c r="AS166" s="679"/>
      <c r="AT166" s="679"/>
      <c r="AU166" s="679"/>
      <c r="AV166" s="679">
        <v>413119</v>
      </c>
      <c r="AW166" s="679">
        <v>413119</v>
      </c>
      <c r="AX166" s="679">
        <v>348349</v>
      </c>
      <c r="AY166" s="679">
        <v>327463</v>
      </c>
      <c r="AZ166" s="679">
        <v>327463</v>
      </c>
      <c r="BA166" s="679">
        <v>327463</v>
      </c>
      <c r="BB166" s="679">
        <v>327463</v>
      </c>
      <c r="BC166" s="679">
        <v>327463</v>
      </c>
      <c r="BD166" s="679">
        <v>327463</v>
      </c>
      <c r="BE166" s="679">
        <v>327463</v>
      </c>
      <c r="BF166" s="679">
        <v>101769</v>
      </c>
      <c r="BG166" s="679">
        <v>101769</v>
      </c>
      <c r="BH166" s="679">
        <v>101769</v>
      </c>
      <c r="BI166" s="679">
        <v>101769</v>
      </c>
      <c r="BJ166" s="679">
        <v>101769</v>
      </c>
      <c r="BK166" s="679">
        <v>100679</v>
      </c>
      <c r="BL166" s="679">
        <v>100679</v>
      </c>
      <c r="BM166" s="679">
        <v>100679</v>
      </c>
      <c r="BN166" s="679">
        <v>51642</v>
      </c>
      <c r="BO166" s="679">
        <v>51642</v>
      </c>
      <c r="BP166" s="679">
        <v>0</v>
      </c>
      <c r="BQ166" s="679">
        <v>0</v>
      </c>
      <c r="BR166" s="679">
        <v>0</v>
      </c>
      <c r="BS166" s="679">
        <v>0</v>
      </c>
      <c r="BT166" s="680">
        <v>0</v>
      </c>
    </row>
    <row r="167" spans="2:73" ht="15.5">
      <c r="B167" s="1113"/>
      <c r="C167" s="1113" t="s">
        <v>2772</v>
      </c>
      <c r="D167" s="1113" t="s">
        <v>2773</v>
      </c>
      <c r="E167" s="1113" t="s">
        <v>1035</v>
      </c>
      <c r="F167" s="1113"/>
      <c r="G167" s="1113"/>
      <c r="H167" s="1113">
        <v>2016</v>
      </c>
      <c r="I167" s="1114" t="s">
        <v>571</v>
      </c>
      <c r="J167" s="1114" t="s">
        <v>584</v>
      </c>
      <c r="K167" s="1115"/>
      <c r="L167" s="1116"/>
      <c r="M167" s="1117"/>
      <c r="N167" s="1117"/>
      <c r="O167" s="1117"/>
      <c r="P167" s="1117"/>
      <c r="Q167" s="1117">
        <v>0</v>
      </c>
      <c r="R167" s="1117">
        <v>0</v>
      </c>
      <c r="S167" s="1117">
        <v>0</v>
      </c>
      <c r="T167" s="1117">
        <v>0</v>
      </c>
      <c r="U167" s="1117">
        <v>0</v>
      </c>
      <c r="V167" s="1117">
        <v>0</v>
      </c>
      <c r="W167" s="1117">
        <v>0</v>
      </c>
      <c r="X167" s="1117">
        <v>0</v>
      </c>
      <c r="Y167" s="1117">
        <v>0</v>
      </c>
      <c r="Z167" s="1117">
        <v>0</v>
      </c>
      <c r="AA167" s="1117">
        <v>0</v>
      </c>
      <c r="AB167" s="1117">
        <v>0</v>
      </c>
      <c r="AC167" s="1117">
        <v>0</v>
      </c>
      <c r="AD167" s="1117">
        <v>0</v>
      </c>
      <c r="AE167" s="1117">
        <v>0</v>
      </c>
      <c r="AF167" s="1117">
        <v>0</v>
      </c>
      <c r="AG167" s="1117">
        <v>0</v>
      </c>
      <c r="AH167" s="1117">
        <v>0</v>
      </c>
      <c r="AI167" s="1117">
        <v>0</v>
      </c>
      <c r="AJ167" s="1117">
        <v>0</v>
      </c>
      <c r="AK167" s="1117">
        <v>0</v>
      </c>
      <c r="AL167" s="1117">
        <v>0</v>
      </c>
      <c r="AM167" s="1117">
        <v>0</v>
      </c>
      <c r="AN167" s="1117">
        <v>0</v>
      </c>
      <c r="AO167" s="1117">
        <v>0</v>
      </c>
      <c r="AP167" s="1115"/>
      <c r="AQ167" s="1116"/>
      <c r="AR167" s="1117"/>
      <c r="AS167" s="1117"/>
      <c r="AT167" s="1117"/>
      <c r="AU167" s="1117"/>
      <c r="AV167" s="1117">
        <v>0</v>
      </c>
      <c r="AW167" s="1117">
        <v>0</v>
      </c>
      <c r="AX167" s="1117">
        <v>0</v>
      </c>
      <c r="AY167" s="1117">
        <v>0</v>
      </c>
      <c r="AZ167" s="1117">
        <v>0</v>
      </c>
      <c r="BA167" s="1117">
        <v>0</v>
      </c>
      <c r="BB167" s="1117">
        <v>0</v>
      </c>
      <c r="BC167" s="1117">
        <v>0</v>
      </c>
      <c r="BD167" s="1117">
        <v>0</v>
      </c>
      <c r="BE167" s="1117">
        <v>0</v>
      </c>
      <c r="BF167" s="1117">
        <v>0</v>
      </c>
      <c r="BG167" s="1117">
        <v>0</v>
      </c>
      <c r="BH167" s="1117">
        <v>0</v>
      </c>
      <c r="BI167" s="1117">
        <v>0</v>
      </c>
      <c r="BJ167" s="1117">
        <v>0</v>
      </c>
      <c r="BK167" s="1117">
        <v>0</v>
      </c>
      <c r="BL167" s="1117">
        <v>0</v>
      </c>
      <c r="BM167" s="1117">
        <v>0</v>
      </c>
      <c r="BN167" s="1117">
        <v>0</v>
      </c>
      <c r="BO167" s="1117">
        <v>0</v>
      </c>
      <c r="BP167" s="1117">
        <v>0</v>
      </c>
      <c r="BQ167" s="1117">
        <v>0</v>
      </c>
      <c r="BR167" s="1117">
        <v>0</v>
      </c>
      <c r="BS167" s="1117">
        <v>0</v>
      </c>
      <c r="BT167" s="1118">
        <v>0</v>
      </c>
      <c r="BU167" s="160"/>
    </row>
    <row r="168" spans="2:73" ht="16" thickBot="1">
      <c r="B168" s="1126"/>
      <c r="C168" s="1126" t="s">
        <v>2774</v>
      </c>
      <c r="D168" s="1127" t="s">
        <v>2737</v>
      </c>
      <c r="E168" s="1126" t="s">
        <v>1035</v>
      </c>
      <c r="F168" s="1126"/>
      <c r="G168" s="1126"/>
      <c r="H168" s="1126">
        <v>2016</v>
      </c>
      <c r="I168" s="1128" t="s">
        <v>571</v>
      </c>
      <c r="J168" s="1128" t="s">
        <v>584</v>
      </c>
      <c r="K168" s="1129"/>
      <c r="L168" s="1130"/>
      <c r="M168" s="1131"/>
      <c r="N168" s="1131"/>
      <c r="O168" s="1131"/>
      <c r="P168" s="1131"/>
      <c r="Q168" s="1131">
        <v>0</v>
      </c>
      <c r="R168" s="1131">
        <v>0</v>
      </c>
      <c r="S168" s="1131">
        <v>0</v>
      </c>
      <c r="T168" s="1131">
        <v>0</v>
      </c>
      <c r="U168" s="1131">
        <v>0</v>
      </c>
      <c r="V168" s="1131">
        <v>0</v>
      </c>
      <c r="W168" s="1131">
        <v>0</v>
      </c>
      <c r="X168" s="1131">
        <v>0</v>
      </c>
      <c r="Y168" s="1131">
        <v>0</v>
      </c>
      <c r="Z168" s="1131">
        <v>0</v>
      </c>
      <c r="AA168" s="1131">
        <v>0</v>
      </c>
      <c r="AB168" s="1131">
        <v>0</v>
      </c>
      <c r="AC168" s="1131">
        <v>0</v>
      </c>
      <c r="AD168" s="1131">
        <v>0</v>
      </c>
      <c r="AE168" s="1131">
        <v>0</v>
      </c>
      <c r="AF168" s="1131">
        <v>0</v>
      </c>
      <c r="AG168" s="1131">
        <v>0</v>
      </c>
      <c r="AH168" s="1131">
        <v>0</v>
      </c>
      <c r="AI168" s="1131">
        <v>0</v>
      </c>
      <c r="AJ168" s="1131">
        <v>0</v>
      </c>
      <c r="AK168" s="1131">
        <v>0</v>
      </c>
      <c r="AL168" s="1131">
        <v>0</v>
      </c>
      <c r="AM168" s="1131">
        <v>0</v>
      </c>
      <c r="AN168" s="1131">
        <v>0</v>
      </c>
      <c r="AO168" s="1132">
        <v>0</v>
      </c>
      <c r="AP168" s="1129"/>
      <c r="AQ168" s="1130"/>
      <c r="AR168" s="1131"/>
      <c r="AS168" s="1131"/>
      <c r="AT168" s="1131"/>
      <c r="AU168" s="1131"/>
      <c r="AV168" s="1131">
        <v>1836</v>
      </c>
      <c r="AW168" s="1131">
        <v>1836</v>
      </c>
      <c r="AX168" s="1131">
        <v>1836</v>
      </c>
      <c r="AY168" s="1131">
        <v>1836</v>
      </c>
      <c r="AZ168" s="1131">
        <v>1836</v>
      </c>
      <c r="BA168" s="1131">
        <v>1836</v>
      </c>
      <c r="BB168" s="1131">
        <v>1836</v>
      </c>
      <c r="BC168" s="1131">
        <v>1836</v>
      </c>
      <c r="BD168" s="1131">
        <v>1836</v>
      </c>
      <c r="BE168" s="1131">
        <v>1836</v>
      </c>
      <c r="BF168" s="1131">
        <v>1836</v>
      </c>
      <c r="BG168" s="1131">
        <v>1836</v>
      </c>
      <c r="BH168" s="1131">
        <v>1836</v>
      </c>
      <c r="BI168" s="1131">
        <v>1836</v>
      </c>
      <c r="BJ168" s="1131">
        <v>1248</v>
      </c>
      <c r="BK168" s="1131">
        <v>1248</v>
      </c>
      <c r="BL168" s="1131">
        <v>1248</v>
      </c>
      <c r="BM168" s="1131">
        <v>1248</v>
      </c>
      <c r="BN168" s="1131">
        <v>0</v>
      </c>
      <c r="BO168" s="1131">
        <v>0</v>
      </c>
      <c r="BP168" s="1131">
        <v>0</v>
      </c>
      <c r="BQ168" s="1131">
        <v>0</v>
      </c>
      <c r="BR168" s="1131">
        <v>0</v>
      </c>
      <c r="BS168" s="1131">
        <v>0</v>
      </c>
      <c r="BT168" s="1132">
        <v>0</v>
      </c>
      <c r="BU168" s="160"/>
    </row>
    <row r="169" spans="2:73" ht="15" thickTop="1">
      <c r="B169" s="1133"/>
      <c r="C169" s="1133" t="s">
        <v>2770</v>
      </c>
      <c r="D169" s="1133" t="s">
        <v>118</v>
      </c>
      <c r="E169" s="1133" t="s">
        <v>1035</v>
      </c>
      <c r="F169" s="1133"/>
      <c r="G169" s="1133"/>
      <c r="H169" s="1133">
        <v>2015</v>
      </c>
      <c r="I169" s="1134" t="s">
        <v>572</v>
      </c>
      <c r="J169" s="1134" t="s">
        <v>577</v>
      </c>
      <c r="K169" s="1135"/>
      <c r="L169" s="1136"/>
      <c r="M169" s="1137"/>
      <c r="N169" s="1137"/>
      <c r="O169" s="1137"/>
      <c r="P169" s="1138">
        <v>12</v>
      </c>
      <c r="Q169" s="1138">
        <v>16</v>
      </c>
      <c r="R169" s="1138">
        <v>19</v>
      </c>
      <c r="S169" s="1138">
        <v>19</v>
      </c>
      <c r="T169" s="1138">
        <v>19</v>
      </c>
      <c r="U169" s="1138">
        <v>19</v>
      </c>
      <c r="V169" s="1138">
        <v>37</v>
      </c>
      <c r="W169" s="1138">
        <v>37</v>
      </c>
      <c r="X169" s="1138">
        <v>37</v>
      </c>
      <c r="Y169" s="1138">
        <v>31</v>
      </c>
      <c r="Z169" s="1138">
        <v>15</v>
      </c>
      <c r="AA169" s="1138">
        <v>12</v>
      </c>
      <c r="AB169" s="1138">
        <v>8</v>
      </c>
      <c r="AC169" s="1138">
        <v>0</v>
      </c>
      <c r="AD169" s="1138">
        <v>0</v>
      </c>
      <c r="AE169" s="1138">
        <v>0</v>
      </c>
      <c r="AF169" s="1138">
        <v>0</v>
      </c>
      <c r="AG169" s="1138">
        <v>0</v>
      </c>
      <c r="AH169" s="1138">
        <v>0</v>
      </c>
      <c r="AI169" s="1138">
        <v>0</v>
      </c>
      <c r="AJ169" s="1138">
        <v>0</v>
      </c>
      <c r="AK169" s="1138">
        <v>0</v>
      </c>
      <c r="AL169" s="1138">
        <v>0</v>
      </c>
      <c r="AM169" s="1138">
        <v>0</v>
      </c>
      <c r="AN169" s="1138">
        <v>0</v>
      </c>
      <c r="AO169" s="1139">
        <v>0</v>
      </c>
      <c r="AP169" s="1135"/>
      <c r="AQ169" s="1136"/>
      <c r="AR169" s="1137"/>
      <c r="AS169" s="1137"/>
      <c r="AT169" s="1137"/>
      <c r="AU169" s="1138">
        <v>222588</v>
      </c>
      <c r="AV169" s="1138">
        <v>234293</v>
      </c>
      <c r="AW169" s="1138">
        <v>243144</v>
      </c>
      <c r="AX169" s="1138">
        <v>243182</v>
      </c>
      <c r="AY169" s="1138">
        <v>243182</v>
      </c>
      <c r="AZ169" s="1138">
        <v>243182</v>
      </c>
      <c r="BA169" s="1138">
        <v>354739</v>
      </c>
      <c r="BB169" s="1138">
        <v>354739</v>
      </c>
      <c r="BC169" s="1138">
        <v>355207</v>
      </c>
      <c r="BD169" s="1138">
        <v>315306</v>
      </c>
      <c r="BE169" s="1138">
        <v>209360</v>
      </c>
      <c r="BF169" s="1138">
        <v>201152</v>
      </c>
      <c r="BG169" s="1138">
        <v>25692</v>
      </c>
      <c r="BH169" s="1138">
        <v>719</v>
      </c>
      <c r="BI169" s="1138">
        <v>719</v>
      </c>
      <c r="BJ169" s="1138">
        <v>719</v>
      </c>
      <c r="BK169" s="1138">
        <v>719</v>
      </c>
      <c r="BL169" s="1138">
        <v>719</v>
      </c>
      <c r="BM169" s="1138">
        <v>719</v>
      </c>
      <c r="BN169" s="1138">
        <v>719</v>
      </c>
      <c r="BO169" s="1138">
        <v>0</v>
      </c>
      <c r="BP169" s="1138">
        <v>0</v>
      </c>
      <c r="BQ169" s="1138">
        <v>0</v>
      </c>
      <c r="BR169" s="1138">
        <v>0</v>
      </c>
      <c r="BS169" s="1138">
        <v>0</v>
      </c>
      <c r="BT169" s="1139">
        <v>0</v>
      </c>
    </row>
    <row r="170" spans="2:73" ht="15.5">
      <c r="B170" s="1079"/>
      <c r="C170" s="1079" t="s">
        <v>2768</v>
      </c>
      <c r="D170" s="1079" t="s">
        <v>100</v>
      </c>
      <c r="E170" s="1079" t="s">
        <v>1035</v>
      </c>
      <c r="F170" s="1079"/>
      <c r="G170" s="1079"/>
      <c r="H170" s="1079">
        <v>2015</v>
      </c>
      <c r="I170" s="1140" t="s">
        <v>572</v>
      </c>
      <c r="J170" s="1140" t="s">
        <v>577</v>
      </c>
      <c r="K170" s="1082"/>
      <c r="L170" s="1083"/>
      <c r="M170" s="1084"/>
      <c r="N170" s="1084"/>
      <c r="O170" s="1084"/>
      <c r="P170" s="1141">
        <v>288</v>
      </c>
      <c r="Q170" s="1141">
        <v>288</v>
      </c>
      <c r="R170" s="1141">
        <v>366</v>
      </c>
      <c r="S170" s="1141">
        <v>408</v>
      </c>
      <c r="T170" s="1141">
        <v>408</v>
      </c>
      <c r="U170" s="1141">
        <v>408</v>
      </c>
      <c r="V170" s="1141">
        <v>500</v>
      </c>
      <c r="W170" s="1141">
        <v>500</v>
      </c>
      <c r="X170" s="1141">
        <v>509</v>
      </c>
      <c r="Y170" s="1141">
        <v>473</v>
      </c>
      <c r="Z170" s="1141">
        <v>380</v>
      </c>
      <c r="AA170" s="1141">
        <v>263</v>
      </c>
      <c r="AB170" s="1141">
        <v>204</v>
      </c>
      <c r="AC170" s="1141">
        <v>105</v>
      </c>
      <c r="AD170" s="1141">
        <v>105</v>
      </c>
      <c r="AE170" s="1141">
        <v>79</v>
      </c>
      <c r="AF170" s="1141">
        <v>30</v>
      </c>
      <c r="AG170" s="1141">
        <v>30</v>
      </c>
      <c r="AH170" s="1141">
        <v>30</v>
      </c>
      <c r="AI170" s="1141">
        <v>30</v>
      </c>
      <c r="AJ170" s="1141">
        <v>0</v>
      </c>
      <c r="AK170" s="1141">
        <v>0</v>
      </c>
      <c r="AL170" s="1141">
        <v>0</v>
      </c>
      <c r="AM170" s="1141">
        <v>0</v>
      </c>
      <c r="AN170" s="1141">
        <v>0</v>
      </c>
      <c r="AO170" s="1142">
        <v>0</v>
      </c>
      <c r="AP170" s="1082"/>
      <c r="AQ170" s="1083"/>
      <c r="AR170" s="1084"/>
      <c r="AS170" s="1084"/>
      <c r="AT170" s="1084"/>
      <c r="AU170" s="1141">
        <v>988795</v>
      </c>
      <c r="AV170" s="1141">
        <v>988795</v>
      </c>
      <c r="AW170" s="1141">
        <v>1236910</v>
      </c>
      <c r="AX170" s="1141">
        <v>1370470</v>
      </c>
      <c r="AY170" s="1141">
        <v>1370470</v>
      </c>
      <c r="AZ170" s="1141">
        <v>1370470</v>
      </c>
      <c r="BA170" s="1141">
        <v>1907038</v>
      </c>
      <c r="BB170" s="1141">
        <v>1907038</v>
      </c>
      <c r="BC170" s="1141">
        <v>2025744</v>
      </c>
      <c r="BD170" s="1141">
        <v>1857894</v>
      </c>
      <c r="BE170" s="1141">
        <v>1250993</v>
      </c>
      <c r="BF170" s="1141">
        <v>774551</v>
      </c>
      <c r="BG170" s="1141">
        <v>567206</v>
      </c>
      <c r="BH170" s="1141">
        <v>254583</v>
      </c>
      <c r="BI170" s="1141">
        <v>254583</v>
      </c>
      <c r="BJ170" s="1141">
        <v>176988</v>
      </c>
      <c r="BK170" s="1141">
        <v>60150</v>
      </c>
      <c r="BL170" s="1141">
        <v>60150</v>
      </c>
      <c r="BM170" s="1141">
        <v>60150</v>
      </c>
      <c r="BN170" s="1141">
        <v>60150</v>
      </c>
      <c r="BO170" s="1141">
        <v>0</v>
      </c>
      <c r="BP170" s="1141">
        <v>0</v>
      </c>
      <c r="BQ170" s="1141">
        <v>0</v>
      </c>
      <c r="BR170" s="1141">
        <v>0</v>
      </c>
      <c r="BS170" s="1141">
        <v>0</v>
      </c>
      <c r="BT170" s="1142">
        <v>0</v>
      </c>
      <c r="BU170" s="160"/>
    </row>
    <row r="171" spans="2:73" ht="16" thickBot="1">
      <c r="B171" s="1016"/>
      <c r="C171" s="1016" t="s">
        <v>2768</v>
      </c>
      <c r="D171" s="1016" t="s">
        <v>101</v>
      </c>
      <c r="E171" s="1016" t="s">
        <v>1035</v>
      </c>
      <c r="F171" s="1016"/>
      <c r="G171" s="1016"/>
      <c r="H171" s="1016">
        <v>2015</v>
      </c>
      <c r="I171" s="1143" t="s">
        <v>572</v>
      </c>
      <c r="J171" s="1143" t="s">
        <v>577</v>
      </c>
      <c r="K171" s="1019"/>
      <c r="L171" s="1020"/>
      <c r="M171" s="1021"/>
      <c r="N171" s="1021"/>
      <c r="O171" s="1021"/>
      <c r="P171" s="1144">
        <v>-98</v>
      </c>
      <c r="Q171" s="1144">
        <v>-72</v>
      </c>
      <c r="R171" s="1144">
        <v>9</v>
      </c>
      <c r="S171" s="1144">
        <v>17</v>
      </c>
      <c r="T171" s="1144">
        <v>17</v>
      </c>
      <c r="U171" s="1144">
        <v>17</v>
      </c>
      <c r="V171" s="1144">
        <v>17</v>
      </c>
      <c r="W171" s="1144">
        <v>17</v>
      </c>
      <c r="X171" s="1144">
        <v>17</v>
      </c>
      <c r="Y171" s="1144">
        <v>17</v>
      </c>
      <c r="Z171" s="1144">
        <v>17</v>
      </c>
      <c r="AA171" s="1144">
        <v>20</v>
      </c>
      <c r="AB171" s="1144">
        <v>0</v>
      </c>
      <c r="AC171" s="1144">
        <v>0</v>
      </c>
      <c r="AD171" s="1144">
        <v>0</v>
      </c>
      <c r="AE171" s="1144">
        <v>0</v>
      </c>
      <c r="AF171" s="1144">
        <v>0</v>
      </c>
      <c r="AG171" s="1144">
        <v>0</v>
      </c>
      <c r="AH171" s="1144">
        <v>0</v>
      </c>
      <c r="AI171" s="1144">
        <v>0</v>
      </c>
      <c r="AJ171" s="1144">
        <v>0</v>
      </c>
      <c r="AK171" s="1144">
        <v>0</v>
      </c>
      <c r="AL171" s="1144">
        <v>0</v>
      </c>
      <c r="AM171" s="1144">
        <v>0</v>
      </c>
      <c r="AN171" s="1144">
        <v>0</v>
      </c>
      <c r="AO171" s="1145">
        <v>0</v>
      </c>
      <c r="AP171" s="1019"/>
      <c r="AQ171" s="1020"/>
      <c r="AR171" s="1021"/>
      <c r="AS171" s="1021"/>
      <c r="AT171" s="1021"/>
      <c r="AU171" s="1144">
        <v>-378034</v>
      </c>
      <c r="AV171" s="1144">
        <v>-267762</v>
      </c>
      <c r="AW171" s="1144">
        <v>23027</v>
      </c>
      <c r="AX171" s="1144">
        <v>59819</v>
      </c>
      <c r="AY171" s="1144">
        <v>59819</v>
      </c>
      <c r="AZ171" s="1144">
        <v>59819</v>
      </c>
      <c r="BA171" s="1144">
        <v>59819</v>
      </c>
      <c r="BB171" s="1144">
        <v>59819</v>
      </c>
      <c r="BC171" s="1144">
        <v>59819</v>
      </c>
      <c r="BD171" s="1144">
        <v>59819</v>
      </c>
      <c r="BE171" s="1144">
        <v>59819</v>
      </c>
      <c r="BF171" s="1144">
        <v>70643</v>
      </c>
      <c r="BG171" s="1144">
        <v>0</v>
      </c>
      <c r="BH171" s="1144">
        <v>0</v>
      </c>
      <c r="BI171" s="1144">
        <v>0</v>
      </c>
      <c r="BJ171" s="1144">
        <v>0</v>
      </c>
      <c r="BK171" s="1144">
        <v>0</v>
      </c>
      <c r="BL171" s="1144">
        <v>0</v>
      </c>
      <c r="BM171" s="1144">
        <v>0</v>
      </c>
      <c r="BN171" s="1144">
        <v>0</v>
      </c>
      <c r="BO171" s="1144">
        <v>0</v>
      </c>
      <c r="BP171" s="1144">
        <v>0</v>
      </c>
      <c r="BQ171" s="1144">
        <v>0</v>
      </c>
      <c r="BR171" s="1144">
        <v>0</v>
      </c>
      <c r="BS171" s="1144">
        <v>0</v>
      </c>
      <c r="BT171" s="1145">
        <v>0</v>
      </c>
      <c r="BU171" s="160"/>
    </row>
    <row r="172" spans="2:73" ht="15.5">
      <c r="B172" s="1107"/>
      <c r="C172" s="1107" t="s">
        <v>2769</v>
      </c>
      <c r="D172" s="1108" t="s">
        <v>113</v>
      </c>
      <c r="E172" s="1107" t="s">
        <v>1035</v>
      </c>
      <c r="F172" s="1107"/>
      <c r="G172" s="1107"/>
      <c r="H172" s="1107">
        <v>2016</v>
      </c>
      <c r="I172" s="1109" t="s">
        <v>572</v>
      </c>
      <c r="J172" s="1109" t="s">
        <v>577</v>
      </c>
      <c r="K172" s="619"/>
      <c r="L172" s="1110"/>
      <c r="M172" s="1111"/>
      <c r="N172" s="1111"/>
      <c r="O172" s="1111"/>
      <c r="P172" s="1111"/>
      <c r="Q172" s="1111">
        <v>95</v>
      </c>
      <c r="R172" s="1111">
        <v>95</v>
      </c>
      <c r="S172" s="1111">
        <v>95</v>
      </c>
      <c r="T172" s="1111">
        <v>95</v>
      </c>
      <c r="U172" s="1111">
        <v>95</v>
      </c>
      <c r="V172" s="1111">
        <v>95</v>
      </c>
      <c r="W172" s="1111">
        <v>95</v>
      </c>
      <c r="X172" s="1111">
        <v>95</v>
      </c>
      <c r="Y172" s="1111">
        <v>95</v>
      </c>
      <c r="Z172" s="1111">
        <v>95</v>
      </c>
      <c r="AA172" s="1111">
        <v>96</v>
      </c>
      <c r="AB172" s="1111">
        <v>96</v>
      </c>
      <c r="AC172" s="1111">
        <v>96</v>
      </c>
      <c r="AD172" s="1111">
        <v>95</v>
      </c>
      <c r="AE172" s="1111">
        <v>85</v>
      </c>
      <c r="AF172" s="1111">
        <v>85</v>
      </c>
      <c r="AG172" s="1111">
        <v>44</v>
      </c>
      <c r="AH172" s="1111">
        <v>0</v>
      </c>
      <c r="AI172" s="1111">
        <v>0</v>
      </c>
      <c r="AJ172" s="1111">
        <v>0</v>
      </c>
      <c r="AK172" s="1111">
        <v>0</v>
      </c>
      <c r="AL172" s="1111">
        <v>0</v>
      </c>
      <c r="AM172" s="1111">
        <v>0</v>
      </c>
      <c r="AN172" s="1111">
        <v>0</v>
      </c>
      <c r="AO172" s="1112">
        <v>0</v>
      </c>
      <c r="AP172" s="619"/>
      <c r="AQ172" s="1110"/>
      <c r="AR172" s="1111"/>
      <c r="AS172" s="1111"/>
      <c r="AT172" s="1111"/>
      <c r="AU172" s="1111"/>
      <c r="AV172" s="1111">
        <v>1498670</v>
      </c>
      <c r="AW172" s="1111">
        <v>1498670</v>
      </c>
      <c r="AX172" s="1111">
        <v>1498670</v>
      </c>
      <c r="AY172" s="1111">
        <v>1498670</v>
      </c>
      <c r="AZ172" s="1111">
        <v>1498670</v>
      </c>
      <c r="BA172" s="1111">
        <v>1498670</v>
      </c>
      <c r="BB172" s="1111">
        <v>1498670</v>
      </c>
      <c r="BC172" s="1111">
        <v>1498564</v>
      </c>
      <c r="BD172" s="1111">
        <v>1498564</v>
      </c>
      <c r="BE172" s="1111">
        <v>1500392</v>
      </c>
      <c r="BF172" s="1111">
        <v>1501178</v>
      </c>
      <c r="BG172" s="1111">
        <v>1502342</v>
      </c>
      <c r="BH172" s="1111">
        <v>1502342</v>
      </c>
      <c r="BI172" s="1111">
        <v>1499068</v>
      </c>
      <c r="BJ172" s="1111">
        <v>1334039</v>
      </c>
      <c r="BK172" s="1111">
        <v>1334039</v>
      </c>
      <c r="BL172" s="1111">
        <v>707047</v>
      </c>
      <c r="BM172" s="1111">
        <v>0</v>
      </c>
      <c r="BN172" s="1111">
        <v>0</v>
      </c>
      <c r="BO172" s="1111">
        <v>0</v>
      </c>
      <c r="BP172" s="1111">
        <v>0</v>
      </c>
      <c r="BQ172" s="1111">
        <v>0</v>
      </c>
      <c r="BR172" s="1111">
        <v>0</v>
      </c>
      <c r="BS172" s="1111">
        <v>0</v>
      </c>
      <c r="BT172" s="1112">
        <v>0</v>
      </c>
      <c r="BU172" s="160"/>
    </row>
    <row r="173" spans="2:73">
      <c r="B173" s="674"/>
      <c r="C173" s="674" t="s">
        <v>2769</v>
      </c>
      <c r="D173" s="993" t="s">
        <v>2771</v>
      </c>
      <c r="E173" s="674" t="s">
        <v>1035</v>
      </c>
      <c r="F173" s="674"/>
      <c r="G173" s="674"/>
      <c r="H173" s="674">
        <v>2016</v>
      </c>
      <c r="I173" s="630" t="s">
        <v>572</v>
      </c>
      <c r="J173" s="630" t="s">
        <v>577</v>
      </c>
      <c r="K173" s="619"/>
      <c r="L173" s="678"/>
      <c r="M173" s="679"/>
      <c r="N173" s="679"/>
      <c r="O173" s="679"/>
      <c r="P173" s="679"/>
      <c r="Q173" s="679">
        <v>4</v>
      </c>
      <c r="R173" s="679">
        <v>4</v>
      </c>
      <c r="S173" s="679">
        <v>4</v>
      </c>
      <c r="T173" s="679">
        <v>4</v>
      </c>
      <c r="U173" s="679">
        <v>4</v>
      </c>
      <c r="V173" s="679">
        <v>4</v>
      </c>
      <c r="W173" s="679">
        <v>4</v>
      </c>
      <c r="X173" s="679">
        <v>4</v>
      </c>
      <c r="Y173" s="679">
        <v>4</v>
      </c>
      <c r="Z173" s="679">
        <v>4</v>
      </c>
      <c r="AA173" s="679">
        <v>4</v>
      </c>
      <c r="AB173" s="679">
        <v>4</v>
      </c>
      <c r="AC173" s="679">
        <v>4</v>
      </c>
      <c r="AD173" s="679">
        <v>4</v>
      </c>
      <c r="AE173" s="679">
        <v>4</v>
      </c>
      <c r="AF173" s="679">
        <v>4</v>
      </c>
      <c r="AG173" s="679">
        <v>4</v>
      </c>
      <c r="AH173" s="679">
        <v>4</v>
      </c>
      <c r="AI173" s="679">
        <v>4</v>
      </c>
      <c r="AJ173" s="679">
        <v>0</v>
      </c>
      <c r="AK173" s="679">
        <v>0</v>
      </c>
      <c r="AL173" s="679">
        <v>0</v>
      </c>
      <c r="AM173" s="679">
        <v>0</v>
      </c>
      <c r="AN173" s="679">
        <v>0</v>
      </c>
      <c r="AO173" s="680">
        <v>0</v>
      </c>
      <c r="AP173" s="619"/>
      <c r="AQ173" s="678"/>
      <c r="AR173" s="679"/>
      <c r="AS173" s="679"/>
      <c r="AT173" s="679"/>
      <c r="AU173" s="679"/>
      <c r="AV173" s="679">
        <v>13713</v>
      </c>
      <c r="AW173" s="679">
        <v>13713</v>
      </c>
      <c r="AX173" s="679">
        <v>13713</v>
      </c>
      <c r="AY173" s="679">
        <v>13713</v>
      </c>
      <c r="AZ173" s="679">
        <v>13713</v>
      </c>
      <c r="BA173" s="679">
        <v>13713</v>
      </c>
      <c r="BB173" s="679">
        <v>13713</v>
      </c>
      <c r="BC173" s="679">
        <v>13713</v>
      </c>
      <c r="BD173" s="679">
        <v>13713</v>
      </c>
      <c r="BE173" s="679">
        <v>13713</v>
      </c>
      <c r="BF173" s="679">
        <v>13713</v>
      </c>
      <c r="BG173" s="679">
        <v>13713</v>
      </c>
      <c r="BH173" s="679">
        <v>13713</v>
      </c>
      <c r="BI173" s="679">
        <v>13713</v>
      </c>
      <c r="BJ173" s="679">
        <v>13713</v>
      </c>
      <c r="BK173" s="679">
        <v>13713</v>
      </c>
      <c r="BL173" s="679">
        <v>13713</v>
      </c>
      <c r="BM173" s="679">
        <v>13713</v>
      </c>
      <c r="BN173" s="679">
        <v>13395</v>
      </c>
      <c r="BO173" s="679">
        <v>0</v>
      </c>
      <c r="BP173" s="679">
        <v>0</v>
      </c>
      <c r="BQ173" s="679">
        <v>0</v>
      </c>
      <c r="BR173" s="679">
        <v>0</v>
      </c>
      <c r="BS173" s="679">
        <v>0</v>
      </c>
      <c r="BT173" s="680">
        <v>0</v>
      </c>
    </row>
    <row r="174" spans="2:73">
      <c r="B174" s="674"/>
      <c r="C174" s="674" t="s">
        <v>2769</v>
      </c>
      <c r="D174" s="993" t="s">
        <v>116</v>
      </c>
      <c r="E174" s="674" t="s">
        <v>1035</v>
      </c>
      <c r="F174" s="674"/>
      <c r="G174" s="674"/>
      <c r="H174" s="674">
        <v>2016</v>
      </c>
      <c r="I174" s="630" t="s">
        <v>572</v>
      </c>
      <c r="J174" s="630" t="s">
        <v>577</v>
      </c>
      <c r="K174" s="619"/>
      <c r="L174" s="678"/>
      <c r="M174" s="679"/>
      <c r="N174" s="679"/>
      <c r="O174" s="679"/>
      <c r="P174" s="679"/>
      <c r="Q174" s="679">
        <v>24</v>
      </c>
      <c r="R174" s="679">
        <v>24</v>
      </c>
      <c r="S174" s="679">
        <v>24</v>
      </c>
      <c r="T174" s="679">
        <v>24</v>
      </c>
      <c r="U174" s="679">
        <v>24</v>
      </c>
      <c r="V174" s="679">
        <v>22</v>
      </c>
      <c r="W174" s="679">
        <v>22</v>
      </c>
      <c r="X174" s="679">
        <v>22</v>
      </c>
      <c r="Y174" s="679">
        <v>22</v>
      </c>
      <c r="Z174" s="679">
        <v>16</v>
      </c>
      <c r="AA174" s="679">
        <v>16</v>
      </c>
      <c r="AB174" s="679">
        <v>16</v>
      </c>
      <c r="AC174" s="679">
        <v>15</v>
      </c>
      <c r="AD174" s="679">
        <v>15</v>
      </c>
      <c r="AE174" s="679">
        <v>15</v>
      </c>
      <c r="AF174" s="679">
        <v>15</v>
      </c>
      <c r="AG174" s="679">
        <v>15</v>
      </c>
      <c r="AH174" s="679">
        <v>15</v>
      </c>
      <c r="AI174" s="679">
        <v>15</v>
      </c>
      <c r="AJ174" s="679">
        <v>15</v>
      </c>
      <c r="AK174" s="679">
        <v>0</v>
      </c>
      <c r="AL174" s="679">
        <v>0</v>
      </c>
      <c r="AM174" s="679">
        <v>0</v>
      </c>
      <c r="AN174" s="679">
        <v>0</v>
      </c>
      <c r="AO174" s="680">
        <v>0</v>
      </c>
      <c r="AP174" s="619"/>
      <c r="AQ174" s="678"/>
      <c r="AR174" s="679"/>
      <c r="AS174" s="679"/>
      <c r="AT174" s="679"/>
      <c r="AU174" s="679"/>
      <c r="AV174" s="679">
        <v>279990</v>
      </c>
      <c r="AW174" s="679">
        <v>279990</v>
      </c>
      <c r="AX174" s="679">
        <v>279990</v>
      </c>
      <c r="AY174" s="679">
        <v>279990</v>
      </c>
      <c r="AZ174" s="679">
        <v>279990</v>
      </c>
      <c r="BA174" s="679">
        <v>276499</v>
      </c>
      <c r="BB174" s="679">
        <v>276499</v>
      </c>
      <c r="BC174" s="679">
        <v>276499</v>
      </c>
      <c r="BD174" s="679">
        <v>276499</v>
      </c>
      <c r="BE174" s="679">
        <v>229983</v>
      </c>
      <c r="BF174" s="679">
        <v>229983</v>
      </c>
      <c r="BG174" s="679">
        <v>229983</v>
      </c>
      <c r="BH174" s="679">
        <v>225988</v>
      </c>
      <c r="BI174" s="679">
        <v>225988</v>
      </c>
      <c r="BJ174" s="679">
        <v>225988</v>
      </c>
      <c r="BK174" s="679">
        <v>225988</v>
      </c>
      <c r="BL174" s="679">
        <v>225988</v>
      </c>
      <c r="BM174" s="679">
        <v>225988</v>
      </c>
      <c r="BN174" s="679">
        <v>225988</v>
      </c>
      <c r="BO174" s="679">
        <v>225988</v>
      </c>
      <c r="BP174" s="679">
        <v>0</v>
      </c>
      <c r="BQ174" s="679">
        <v>0</v>
      </c>
      <c r="BR174" s="679">
        <v>0</v>
      </c>
      <c r="BS174" s="679">
        <v>0</v>
      </c>
      <c r="BT174" s="680">
        <v>0</v>
      </c>
    </row>
    <row r="175" spans="2:73">
      <c r="B175" s="674"/>
      <c r="C175" s="674" t="s">
        <v>2770</v>
      </c>
      <c r="D175" s="993" t="s">
        <v>118</v>
      </c>
      <c r="E175" s="674" t="s">
        <v>1035</v>
      </c>
      <c r="F175" s="674"/>
      <c r="G175" s="674"/>
      <c r="H175" s="674">
        <v>2016</v>
      </c>
      <c r="I175" s="630" t="s">
        <v>572</v>
      </c>
      <c r="J175" s="630" t="s">
        <v>577</v>
      </c>
      <c r="K175" s="619"/>
      <c r="L175" s="678"/>
      <c r="M175" s="679"/>
      <c r="N175" s="679"/>
      <c r="O175" s="679"/>
      <c r="P175" s="679"/>
      <c r="Q175" s="679">
        <v>2073</v>
      </c>
      <c r="R175" s="679">
        <v>2100</v>
      </c>
      <c r="S175" s="679">
        <v>2576</v>
      </c>
      <c r="T175" s="679">
        <v>2576</v>
      </c>
      <c r="U175" s="679">
        <v>2576</v>
      </c>
      <c r="V175" s="679">
        <v>2563</v>
      </c>
      <c r="W175" s="679">
        <v>2563</v>
      </c>
      <c r="X175" s="679">
        <v>2563</v>
      </c>
      <c r="Y175" s="679">
        <v>2562</v>
      </c>
      <c r="Z175" s="679">
        <v>2562</v>
      </c>
      <c r="AA175" s="679">
        <v>2507</v>
      </c>
      <c r="AB175" s="679">
        <v>358</v>
      </c>
      <c r="AC175" s="679">
        <v>112</v>
      </c>
      <c r="AD175" s="679">
        <v>112</v>
      </c>
      <c r="AE175" s="679">
        <v>61</v>
      </c>
      <c r="AF175" s="679">
        <v>10</v>
      </c>
      <c r="AG175" s="679">
        <v>10</v>
      </c>
      <c r="AH175" s="679">
        <v>10</v>
      </c>
      <c r="AI175" s="679">
        <v>10</v>
      </c>
      <c r="AJ175" s="679">
        <v>10</v>
      </c>
      <c r="AK175" s="679">
        <v>0</v>
      </c>
      <c r="AL175" s="679">
        <v>0</v>
      </c>
      <c r="AM175" s="679">
        <v>0</v>
      </c>
      <c r="AN175" s="679">
        <v>0</v>
      </c>
      <c r="AO175" s="680">
        <v>0</v>
      </c>
      <c r="AP175" s="619"/>
      <c r="AQ175" s="678"/>
      <c r="AR175" s="679"/>
      <c r="AS175" s="679"/>
      <c r="AT175" s="679"/>
      <c r="AU175" s="679"/>
      <c r="AV175" s="679">
        <v>6615008</v>
      </c>
      <c r="AW175" s="679">
        <v>6770311</v>
      </c>
      <c r="AX175" s="679">
        <v>7973235</v>
      </c>
      <c r="AY175" s="679">
        <v>7973235</v>
      </c>
      <c r="AZ175" s="679">
        <v>7973235</v>
      </c>
      <c r="BA175" s="679">
        <v>7889841</v>
      </c>
      <c r="BB175" s="679">
        <v>7889841</v>
      </c>
      <c r="BC175" s="679">
        <v>7889841</v>
      </c>
      <c r="BD175" s="679">
        <v>7872557</v>
      </c>
      <c r="BE175" s="679">
        <v>7872557</v>
      </c>
      <c r="BF175" s="679">
        <v>7507872</v>
      </c>
      <c r="BG175" s="679">
        <v>2192391</v>
      </c>
      <c r="BH175" s="679">
        <v>484318</v>
      </c>
      <c r="BI175" s="679">
        <v>484318</v>
      </c>
      <c r="BJ175" s="679">
        <v>171523</v>
      </c>
      <c r="BK175" s="679">
        <v>6462</v>
      </c>
      <c r="BL175" s="679">
        <v>6462</v>
      </c>
      <c r="BM175" s="679">
        <v>6462</v>
      </c>
      <c r="BN175" s="679">
        <v>6462</v>
      </c>
      <c r="BO175" s="679">
        <v>6462</v>
      </c>
      <c r="BP175" s="679">
        <v>0</v>
      </c>
      <c r="BQ175" s="679">
        <v>0</v>
      </c>
      <c r="BR175" s="679">
        <v>0</v>
      </c>
      <c r="BS175" s="679">
        <v>0</v>
      </c>
      <c r="BT175" s="680">
        <v>0</v>
      </c>
    </row>
    <row r="176" spans="2:73">
      <c r="B176" s="674"/>
      <c r="C176" s="674" t="s">
        <v>2770</v>
      </c>
      <c r="D176" s="993" t="s">
        <v>122</v>
      </c>
      <c r="E176" s="674" t="s">
        <v>1035</v>
      </c>
      <c r="F176" s="674"/>
      <c r="G176" s="674"/>
      <c r="H176" s="674">
        <v>2016</v>
      </c>
      <c r="I176" s="630" t="s">
        <v>572</v>
      </c>
      <c r="J176" s="630" t="s">
        <v>577</v>
      </c>
      <c r="K176" s="619"/>
      <c r="L176" s="678"/>
      <c r="M176" s="679"/>
      <c r="N176" s="679"/>
      <c r="O176" s="679"/>
      <c r="P176" s="679"/>
      <c r="Q176" s="679">
        <v>528</v>
      </c>
      <c r="R176" s="679">
        <v>528</v>
      </c>
      <c r="S176" s="679">
        <v>528</v>
      </c>
      <c r="T176" s="679">
        <v>528</v>
      </c>
      <c r="U176" s="679">
        <v>528</v>
      </c>
      <c r="V176" s="679">
        <v>528</v>
      </c>
      <c r="W176" s="679">
        <v>528</v>
      </c>
      <c r="X176" s="679">
        <v>528</v>
      </c>
      <c r="Y176" s="679">
        <v>528</v>
      </c>
      <c r="Z176" s="679">
        <v>528</v>
      </c>
      <c r="AA176" s="679">
        <v>0</v>
      </c>
      <c r="AB176" s="679">
        <v>0</v>
      </c>
      <c r="AC176" s="679">
        <v>0</v>
      </c>
      <c r="AD176" s="679">
        <v>0</v>
      </c>
      <c r="AE176" s="679">
        <v>0</v>
      </c>
      <c r="AF176" s="679">
        <v>0</v>
      </c>
      <c r="AG176" s="679">
        <v>0</v>
      </c>
      <c r="AH176" s="679">
        <v>0</v>
      </c>
      <c r="AI176" s="679">
        <v>0</v>
      </c>
      <c r="AJ176" s="679">
        <v>0</v>
      </c>
      <c r="AK176" s="679">
        <v>0</v>
      </c>
      <c r="AL176" s="679">
        <v>0</v>
      </c>
      <c r="AM176" s="679">
        <v>0</v>
      </c>
      <c r="AN176" s="679">
        <v>0</v>
      </c>
      <c r="AO176" s="680">
        <v>0</v>
      </c>
      <c r="AP176" s="619"/>
      <c r="AQ176" s="678"/>
      <c r="AR176" s="679"/>
      <c r="AS176" s="679"/>
      <c r="AT176" s="679"/>
      <c r="AU176" s="679"/>
      <c r="AV176" s="679">
        <v>1433063</v>
      </c>
      <c r="AW176" s="679">
        <v>1433063</v>
      </c>
      <c r="AX176" s="679">
        <v>1433063</v>
      </c>
      <c r="AY176" s="679">
        <v>1433063</v>
      </c>
      <c r="AZ176" s="679">
        <v>1433063</v>
      </c>
      <c r="BA176" s="679">
        <v>1433063</v>
      </c>
      <c r="BB176" s="679">
        <v>1433063</v>
      </c>
      <c r="BC176" s="679">
        <v>1433063</v>
      </c>
      <c r="BD176" s="679">
        <v>1433063</v>
      </c>
      <c r="BE176" s="679">
        <v>1433063</v>
      </c>
      <c r="BF176" s="679">
        <v>0</v>
      </c>
      <c r="BG176" s="679">
        <v>0</v>
      </c>
      <c r="BH176" s="679">
        <v>0</v>
      </c>
      <c r="BI176" s="679">
        <v>0</v>
      </c>
      <c r="BJ176" s="679">
        <v>0</v>
      </c>
      <c r="BK176" s="679">
        <v>0</v>
      </c>
      <c r="BL176" s="679">
        <v>0</v>
      </c>
      <c r="BM176" s="679">
        <v>0</v>
      </c>
      <c r="BN176" s="679">
        <v>0</v>
      </c>
      <c r="BO176" s="679">
        <v>0</v>
      </c>
      <c r="BP176" s="679">
        <v>0</v>
      </c>
      <c r="BQ176" s="679">
        <v>0</v>
      </c>
      <c r="BR176" s="679">
        <v>0</v>
      </c>
      <c r="BS176" s="679">
        <v>0</v>
      </c>
      <c r="BT176" s="680">
        <v>0</v>
      </c>
    </row>
    <row r="177" spans="2:73" ht="15" thickBot="1">
      <c r="B177" s="1016"/>
      <c r="C177" s="1016" t="s">
        <v>2770</v>
      </c>
      <c r="D177" s="1017" t="s">
        <v>124</v>
      </c>
      <c r="E177" s="1016" t="s">
        <v>1035</v>
      </c>
      <c r="F177" s="1016"/>
      <c r="G177" s="1016"/>
      <c r="H177" s="1016">
        <v>2016</v>
      </c>
      <c r="I177" s="1018" t="s">
        <v>572</v>
      </c>
      <c r="J177" s="1018" t="s">
        <v>577</v>
      </c>
      <c r="K177" s="1019"/>
      <c r="L177" s="1020"/>
      <c r="M177" s="1021"/>
      <c r="N177" s="1021"/>
      <c r="O177" s="1021"/>
      <c r="P177" s="1021"/>
      <c r="Q177" s="1021">
        <v>98</v>
      </c>
      <c r="R177" s="1021">
        <v>80</v>
      </c>
      <c r="S177" s="1021">
        <v>80</v>
      </c>
      <c r="T177" s="1021">
        <v>80</v>
      </c>
      <c r="U177" s="1021">
        <v>80</v>
      </c>
      <c r="V177" s="1021">
        <v>80</v>
      </c>
      <c r="W177" s="1021">
        <v>80</v>
      </c>
      <c r="X177" s="1021">
        <v>80</v>
      </c>
      <c r="Y177" s="1021">
        <v>76</v>
      </c>
      <c r="Z177" s="1021">
        <v>76</v>
      </c>
      <c r="AA177" s="1021">
        <v>45</v>
      </c>
      <c r="AB177" s="1021">
        <v>45</v>
      </c>
      <c r="AC177" s="1021">
        <v>16</v>
      </c>
      <c r="AD177" s="1021">
        <v>16</v>
      </c>
      <c r="AE177" s="1021">
        <v>16</v>
      </c>
      <c r="AF177" s="1021">
        <v>14</v>
      </c>
      <c r="AG177" s="1021">
        <v>14</v>
      </c>
      <c r="AH177" s="1021">
        <v>14</v>
      </c>
      <c r="AI177" s="1021">
        <v>7</v>
      </c>
      <c r="AJ177" s="1021">
        <v>7</v>
      </c>
      <c r="AK177" s="1021">
        <v>0</v>
      </c>
      <c r="AL177" s="1021">
        <v>0</v>
      </c>
      <c r="AM177" s="1021">
        <v>0</v>
      </c>
      <c r="AN177" s="1021">
        <v>0</v>
      </c>
      <c r="AO177" s="1022">
        <v>0</v>
      </c>
      <c r="AP177" s="1019"/>
      <c r="AQ177" s="1020"/>
      <c r="AR177" s="1021"/>
      <c r="AS177" s="1021"/>
      <c r="AT177" s="1021"/>
      <c r="AU177" s="1021"/>
      <c r="AV177" s="1021">
        <v>719196</v>
      </c>
      <c r="AW177" s="1021">
        <v>569312</v>
      </c>
      <c r="AX177" s="1021">
        <v>569312</v>
      </c>
      <c r="AY177" s="1021">
        <v>569312</v>
      </c>
      <c r="AZ177" s="1021">
        <v>569312</v>
      </c>
      <c r="BA177" s="1021">
        <v>568476</v>
      </c>
      <c r="BB177" s="1021">
        <v>568476</v>
      </c>
      <c r="BC177" s="1021">
        <v>568476</v>
      </c>
      <c r="BD177" s="1021">
        <v>535058</v>
      </c>
      <c r="BE177" s="1021">
        <v>535058</v>
      </c>
      <c r="BF177" s="1021">
        <v>272969</v>
      </c>
      <c r="BG177" s="1021">
        <v>272969</v>
      </c>
      <c r="BH177" s="1021">
        <v>122405</v>
      </c>
      <c r="BI177" s="1021">
        <v>122405</v>
      </c>
      <c r="BJ177" s="1021">
        <v>122405</v>
      </c>
      <c r="BK177" s="1021">
        <v>100679</v>
      </c>
      <c r="BL177" s="1021">
        <v>100679</v>
      </c>
      <c r="BM177" s="1021">
        <v>100679</v>
      </c>
      <c r="BN177" s="1021">
        <v>51642</v>
      </c>
      <c r="BO177" s="1021">
        <v>51642</v>
      </c>
      <c r="BP177" s="1021">
        <v>0</v>
      </c>
      <c r="BQ177" s="1021">
        <v>0</v>
      </c>
      <c r="BR177" s="1021">
        <v>0</v>
      </c>
      <c r="BS177" s="1021">
        <v>0</v>
      </c>
      <c r="BT177" s="1022">
        <v>0</v>
      </c>
    </row>
    <row r="178" spans="2:73">
      <c r="B178" s="1107"/>
      <c r="C178" s="1107" t="s">
        <v>2769</v>
      </c>
      <c r="D178" s="1107" t="s">
        <v>113</v>
      </c>
      <c r="E178" s="1107" t="s">
        <v>1035</v>
      </c>
      <c r="F178" s="1107"/>
      <c r="G178" s="1107"/>
      <c r="H178" s="1107">
        <v>2017</v>
      </c>
      <c r="I178" s="1109" t="s">
        <v>572</v>
      </c>
      <c r="J178" s="1109" t="s">
        <v>584</v>
      </c>
      <c r="K178" s="619"/>
      <c r="L178" s="1110"/>
      <c r="M178" s="1111"/>
      <c r="N178" s="1111"/>
      <c r="O178" s="1111"/>
      <c r="P178" s="1111"/>
      <c r="Q178" s="1111"/>
      <c r="R178" s="1111">
        <v>858</v>
      </c>
      <c r="S178" s="1111">
        <v>696</v>
      </c>
      <c r="T178" s="1111">
        <v>696</v>
      </c>
      <c r="U178" s="1111">
        <v>696</v>
      </c>
      <c r="V178" s="1111">
        <v>696</v>
      </c>
      <c r="W178" s="1111">
        <v>696</v>
      </c>
      <c r="X178" s="1111">
        <v>696</v>
      </c>
      <c r="Y178" s="1111">
        <v>696</v>
      </c>
      <c r="Z178" s="1111">
        <v>696</v>
      </c>
      <c r="AA178" s="1111">
        <v>695</v>
      </c>
      <c r="AB178" s="1111">
        <v>652</v>
      </c>
      <c r="AC178" s="1111">
        <v>652</v>
      </c>
      <c r="AD178" s="1111">
        <v>652</v>
      </c>
      <c r="AE178" s="1111">
        <v>652</v>
      </c>
      <c r="AF178" s="1111">
        <v>554</v>
      </c>
      <c r="AG178" s="1111">
        <v>554</v>
      </c>
      <c r="AH178" s="1111">
        <v>66</v>
      </c>
      <c r="AI178" s="1111">
        <v>0</v>
      </c>
      <c r="AJ178" s="1111">
        <v>0</v>
      </c>
      <c r="AK178" s="1111">
        <v>0</v>
      </c>
      <c r="AL178" s="1111">
        <v>0</v>
      </c>
      <c r="AM178" s="1111">
        <v>0</v>
      </c>
      <c r="AN178" s="1111">
        <v>0</v>
      </c>
      <c r="AO178" s="1112">
        <v>0</v>
      </c>
      <c r="AP178" s="619"/>
      <c r="AQ178" s="1110"/>
      <c r="AR178" s="1111"/>
      <c r="AS178" s="1111"/>
      <c r="AT178" s="1111"/>
      <c r="AU178" s="1111"/>
      <c r="AV178" s="1111"/>
      <c r="AW178" s="1111">
        <v>12382795</v>
      </c>
      <c r="AX178" s="1111">
        <v>9965298</v>
      </c>
      <c r="AY178" s="1111">
        <v>9965298</v>
      </c>
      <c r="AZ178" s="1111">
        <v>9965298</v>
      </c>
      <c r="BA178" s="1111">
        <v>9965298</v>
      </c>
      <c r="BB178" s="1111">
        <v>9965298</v>
      </c>
      <c r="BC178" s="1111">
        <v>9965298</v>
      </c>
      <c r="BD178" s="1111">
        <v>9965195</v>
      </c>
      <c r="BE178" s="1111">
        <v>9965195</v>
      </c>
      <c r="BF178" s="1111">
        <v>9940711</v>
      </c>
      <c r="BG178" s="1111">
        <v>9732169</v>
      </c>
      <c r="BH178" s="1111">
        <v>9730571</v>
      </c>
      <c r="BI178" s="1111">
        <v>9730571</v>
      </c>
      <c r="BJ178" s="1111">
        <v>9729809</v>
      </c>
      <c r="BK178" s="1111">
        <v>8261515</v>
      </c>
      <c r="BL178" s="1111">
        <v>8261515</v>
      </c>
      <c r="BM178" s="1111">
        <v>984004</v>
      </c>
      <c r="BN178" s="1111">
        <v>0</v>
      </c>
      <c r="BO178" s="1111">
        <v>0</v>
      </c>
      <c r="BP178" s="1111">
        <v>0</v>
      </c>
      <c r="BQ178" s="1111">
        <v>0</v>
      </c>
      <c r="BR178" s="1111">
        <v>0</v>
      </c>
      <c r="BS178" s="1111">
        <v>0</v>
      </c>
      <c r="BT178" s="1112">
        <v>0</v>
      </c>
    </row>
    <row r="179" spans="2:73">
      <c r="B179" s="674"/>
      <c r="C179" s="674" t="s">
        <v>2769</v>
      </c>
      <c r="D179" s="674" t="s">
        <v>2736</v>
      </c>
      <c r="E179" s="674" t="s">
        <v>1035</v>
      </c>
      <c r="F179" s="674"/>
      <c r="G179" s="674"/>
      <c r="H179" s="1107">
        <v>2017</v>
      </c>
      <c r="I179" s="630" t="s">
        <v>572</v>
      </c>
      <c r="J179" s="630" t="s">
        <v>584</v>
      </c>
      <c r="K179" s="619"/>
      <c r="L179" s="678"/>
      <c r="M179" s="679"/>
      <c r="N179" s="679"/>
      <c r="O179" s="679"/>
      <c r="P179" s="679"/>
      <c r="Q179" s="679"/>
      <c r="R179" s="679">
        <v>793</v>
      </c>
      <c r="S179" s="679">
        <v>579</v>
      </c>
      <c r="T179" s="679">
        <v>579</v>
      </c>
      <c r="U179" s="679">
        <v>579</v>
      </c>
      <c r="V179" s="679">
        <v>579</v>
      </c>
      <c r="W179" s="679">
        <v>579</v>
      </c>
      <c r="X179" s="679">
        <v>579</v>
      </c>
      <c r="Y179" s="679">
        <v>579</v>
      </c>
      <c r="Z179" s="679">
        <v>579</v>
      </c>
      <c r="AA179" s="679">
        <v>579</v>
      </c>
      <c r="AB179" s="679">
        <v>548</v>
      </c>
      <c r="AC179" s="679">
        <v>548</v>
      </c>
      <c r="AD179" s="679">
        <v>548</v>
      </c>
      <c r="AE179" s="679">
        <v>465</v>
      </c>
      <c r="AF179" s="679">
        <v>465</v>
      </c>
      <c r="AG179" s="679">
        <v>360</v>
      </c>
      <c r="AH179" s="679">
        <v>285</v>
      </c>
      <c r="AI179" s="679">
        <v>0</v>
      </c>
      <c r="AJ179" s="679">
        <v>0</v>
      </c>
      <c r="AK179" s="679">
        <v>0</v>
      </c>
      <c r="AL179" s="679">
        <v>0</v>
      </c>
      <c r="AM179" s="679">
        <v>0</v>
      </c>
      <c r="AN179" s="679">
        <v>0</v>
      </c>
      <c r="AO179" s="680">
        <v>0</v>
      </c>
      <c r="AP179" s="619"/>
      <c r="AQ179" s="678"/>
      <c r="AR179" s="679"/>
      <c r="AS179" s="679"/>
      <c r="AT179" s="679"/>
      <c r="AU179" s="679"/>
      <c r="AV179" s="679"/>
      <c r="AW179" s="679">
        <v>11563559</v>
      </c>
      <c r="AX179" s="679">
        <v>8374196</v>
      </c>
      <c r="AY179" s="679">
        <v>8374196</v>
      </c>
      <c r="AZ179" s="679">
        <v>8374196</v>
      </c>
      <c r="BA179" s="679">
        <v>8374196</v>
      </c>
      <c r="BB179" s="679">
        <v>8374196</v>
      </c>
      <c r="BC179" s="679">
        <v>8374196</v>
      </c>
      <c r="BD179" s="679">
        <v>8374034</v>
      </c>
      <c r="BE179" s="679">
        <v>8374034</v>
      </c>
      <c r="BF179" s="679">
        <v>8374034</v>
      </c>
      <c r="BG179" s="679">
        <v>8221576</v>
      </c>
      <c r="BH179" s="679">
        <v>8207245</v>
      </c>
      <c r="BI179" s="679">
        <v>8207245</v>
      </c>
      <c r="BJ179" s="679">
        <v>6929912</v>
      </c>
      <c r="BK179" s="679">
        <v>6929912</v>
      </c>
      <c r="BL179" s="679">
        <v>5367531</v>
      </c>
      <c r="BM179" s="679">
        <v>4254156</v>
      </c>
      <c r="BN179" s="679">
        <v>0</v>
      </c>
      <c r="BO179" s="679">
        <v>0</v>
      </c>
      <c r="BP179" s="679">
        <v>0</v>
      </c>
      <c r="BQ179" s="679">
        <v>0</v>
      </c>
      <c r="BR179" s="679">
        <v>0</v>
      </c>
      <c r="BS179" s="679">
        <v>0</v>
      </c>
      <c r="BT179" s="680">
        <v>0</v>
      </c>
    </row>
    <row r="180" spans="2:73">
      <c r="B180" s="674"/>
      <c r="C180" s="674" t="s">
        <v>2769</v>
      </c>
      <c r="D180" s="674" t="s">
        <v>2771</v>
      </c>
      <c r="E180" s="674" t="s">
        <v>1035</v>
      </c>
      <c r="F180" s="674"/>
      <c r="G180" s="674"/>
      <c r="H180" s="1107">
        <v>2017</v>
      </c>
      <c r="I180" s="630" t="s">
        <v>572</v>
      </c>
      <c r="J180" s="630" t="s">
        <v>584</v>
      </c>
      <c r="K180" s="619"/>
      <c r="L180" s="678"/>
      <c r="M180" s="679"/>
      <c r="N180" s="679"/>
      <c r="O180" s="679"/>
      <c r="P180" s="679"/>
      <c r="Q180" s="679"/>
      <c r="R180" s="679">
        <v>498</v>
      </c>
      <c r="S180" s="679">
        <v>498</v>
      </c>
      <c r="T180" s="679">
        <v>498</v>
      </c>
      <c r="U180" s="679">
        <v>498</v>
      </c>
      <c r="V180" s="679">
        <v>498</v>
      </c>
      <c r="W180" s="679">
        <v>498</v>
      </c>
      <c r="X180" s="679">
        <v>498</v>
      </c>
      <c r="Y180" s="679">
        <v>498</v>
      </c>
      <c r="Z180" s="679">
        <v>498</v>
      </c>
      <c r="AA180" s="679">
        <v>498</v>
      </c>
      <c r="AB180" s="679">
        <v>498</v>
      </c>
      <c r="AC180" s="679">
        <v>498</v>
      </c>
      <c r="AD180" s="679">
        <v>498</v>
      </c>
      <c r="AE180" s="679">
        <v>498</v>
      </c>
      <c r="AF180" s="679">
        <v>498</v>
      </c>
      <c r="AG180" s="679">
        <v>498</v>
      </c>
      <c r="AH180" s="679">
        <v>498</v>
      </c>
      <c r="AI180" s="679">
        <v>498</v>
      </c>
      <c r="AJ180" s="679">
        <v>441</v>
      </c>
      <c r="AK180" s="679">
        <v>0</v>
      </c>
      <c r="AL180" s="679">
        <v>0</v>
      </c>
      <c r="AM180" s="679">
        <v>0</v>
      </c>
      <c r="AN180" s="679">
        <v>0</v>
      </c>
      <c r="AO180" s="680">
        <v>0</v>
      </c>
      <c r="AP180" s="619"/>
      <c r="AQ180" s="678"/>
      <c r="AR180" s="679"/>
      <c r="AS180" s="679"/>
      <c r="AT180" s="679"/>
      <c r="AU180" s="679"/>
      <c r="AV180" s="679"/>
      <c r="AW180" s="679">
        <v>1696966</v>
      </c>
      <c r="AX180" s="679">
        <v>1696966</v>
      </c>
      <c r="AY180" s="679">
        <v>1696966</v>
      </c>
      <c r="AZ180" s="679">
        <v>1696966</v>
      </c>
      <c r="BA180" s="679">
        <v>1696966</v>
      </c>
      <c r="BB180" s="679">
        <v>1696966</v>
      </c>
      <c r="BC180" s="679">
        <v>1696966</v>
      </c>
      <c r="BD180" s="679">
        <v>1696966</v>
      </c>
      <c r="BE180" s="679">
        <v>1696966</v>
      </c>
      <c r="BF180" s="679">
        <v>1696966</v>
      </c>
      <c r="BG180" s="679">
        <v>1696966</v>
      </c>
      <c r="BH180" s="679">
        <v>1696966</v>
      </c>
      <c r="BI180" s="679">
        <v>1696966</v>
      </c>
      <c r="BJ180" s="679">
        <v>1696966</v>
      </c>
      <c r="BK180" s="679">
        <v>1696966</v>
      </c>
      <c r="BL180" s="679">
        <v>1696966</v>
      </c>
      <c r="BM180" s="679">
        <v>1696966</v>
      </c>
      <c r="BN180" s="679">
        <v>1696966</v>
      </c>
      <c r="BO180" s="679">
        <v>1634313</v>
      </c>
      <c r="BP180" s="679">
        <v>0</v>
      </c>
      <c r="BQ180" s="679">
        <v>0</v>
      </c>
      <c r="BR180" s="679">
        <v>0</v>
      </c>
      <c r="BS180" s="679">
        <v>0</v>
      </c>
      <c r="BT180" s="680">
        <v>0</v>
      </c>
    </row>
    <row r="181" spans="2:73">
      <c r="B181" s="674"/>
      <c r="C181" s="674" t="s">
        <v>2769</v>
      </c>
      <c r="D181" s="674" t="s">
        <v>116</v>
      </c>
      <c r="E181" s="674" t="s">
        <v>1035</v>
      </c>
      <c r="F181" s="674"/>
      <c r="G181" s="674"/>
      <c r="H181" s="1107">
        <v>2017</v>
      </c>
      <c r="I181" s="630" t="s">
        <v>572</v>
      </c>
      <c r="J181" s="630" t="s">
        <v>584</v>
      </c>
      <c r="K181" s="619"/>
      <c r="L181" s="678"/>
      <c r="M181" s="679"/>
      <c r="N181" s="679"/>
      <c r="O181" s="679"/>
      <c r="P181" s="679"/>
      <c r="Q181" s="679"/>
      <c r="R181" s="679">
        <v>76</v>
      </c>
      <c r="S181" s="679">
        <v>76</v>
      </c>
      <c r="T181" s="679">
        <v>76</v>
      </c>
      <c r="U181" s="679">
        <v>76</v>
      </c>
      <c r="V181" s="679">
        <v>76</v>
      </c>
      <c r="W181" s="679">
        <v>76</v>
      </c>
      <c r="X181" s="679">
        <v>76</v>
      </c>
      <c r="Y181" s="679">
        <v>76</v>
      </c>
      <c r="Z181" s="679">
        <v>76</v>
      </c>
      <c r="AA181" s="679">
        <v>69</v>
      </c>
      <c r="AB181" s="679">
        <v>69</v>
      </c>
      <c r="AC181" s="679">
        <v>69</v>
      </c>
      <c r="AD181" s="679">
        <v>65</v>
      </c>
      <c r="AE181" s="679">
        <v>65</v>
      </c>
      <c r="AF181" s="679">
        <v>60</v>
      </c>
      <c r="AG181" s="679">
        <v>60</v>
      </c>
      <c r="AH181" s="679">
        <v>60</v>
      </c>
      <c r="AI181" s="679">
        <v>60</v>
      </c>
      <c r="AJ181" s="679">
        <v>60</v>
      </c>
      <c r="AK181" s="679">
        <v>60</v>
      </c>
      <c r="AL181" s="679">
        <v>0</v>
      </c>
      <c r="AM181" s="679">
        <v>0</v>
      </c>
      <c r="AN181" s="679">
        <v>0</v>
      </c>
      <c r="AO181" s="680">
        <v>0</v>
      </c>
      <c r="AP181" s="619"/>
      <c r="AQ181" s="678"/>
      <c r="AR181" s="679"/>
      <c r="AS181" s="679"/>
      <c r="AT181" s="679"/>
      <c r="AU181" s="679"/>
      <c r="AV181" s="679"/>
      <c r="AW181" s="679">
        <v>961795</v>
      </c>
      <c r="AX181" s="679">
        <v>961795</v>
      </c>
      <c r="AY181" s="679">
        <v>961795</v>
      </c>
      <c r="AZ181" s="679">
        <v>961795</v>
      </c>
      <c r="BA181" s="679">
        <v>961795</v>
      </c>
      <c r="BB181" s="679">
        <v>961795</v>
      </c>
      <c r="BC181" s="679">
        <v>961795</v>
      </c>
      <c r="BD181" s="679">
        <v>961795</v>
      </c>
      <c r="BE181" s="679">
        <v>961795</v>
      </c>
      <c r="BF181" s="679">
        <v>955553</v>
      </c>
      <c r="BG181" s="679">
        <v>955553</v>
      </c>
      <c r="BH181" s="679">
        <v>955553</v>
      </c>
      <c r="BI181" s="679">
        <v>936042</v>
      </c>
      <c r="BJ181" s="679">
        <v>936042</v>
      </c>
      <c r="BK181" s="679">
        <v>899859</v>
      </c>
      <c r="BL181" s="679">
        <v>899859</v>
      </c>
      <c r="BM181" s="679">
        <v>899859</v>
      </c>
      <c r="BN181" s="679">
        <v>899859</v>
      </c>
      <c r="BO181" s="679">
        <v>899859</v>
      </c>
      <c r="BP181" s="679">
        <v>899859</v>
      </c>
      <c r="BQ181" s="679">
        <v>0</v>
      </c>
      <c r="BR181" s="679">
        <v>0</v>
      </c>
      <c r="BS181" s="679">
        <v>0</v>
      </c>
      <c r="BT181" s="680">
        <v>0</v>
      </c>
    </row>
    <row r="182" spans="2:73">
      <c r="B182" s="674"/>
      <c r="C182" s="674" t="s">
        <v>2770</v>
      </c>
      <c r="D182" s="674" t="s">
        <v>118</v>
      </c>
      <c r="E182" s="674" t="s">
        <v>1035</v>
      </c>
      <c r="F182" s="674"/>
      <c r="G182" s="674"/>
      <c r="H182" s="1107">
        <v>2017</v>
      </c>
      <c r="I182" s="630" t="s">
        <v>572</v>
      </c>
      <c r="J182" s="630" t="s">
        <v>584</v>
      </c>
      <c r="K182" s="619"/>
      <c r="L182" s="678"/>
      <c r="M182" s="679"/>
      <c r="N182" s="679"/>
      <c r="O182" s="679"/>
      <c r="P182" s="679"/>
      <c r="Q182" s="679"/>
      <c r="R182" s="679">
        <v>4292</v>
      </c>
      <c r="S182" s="679">
        <v>4741</v>
      </c>
      <c r="T182" s="679">
        <v>4741</v>
      </c>
      <c r="U182" s="679">
        <v>4741</v>
      </c>
      <c r="V182" s="679">
        <v>4741</v>
      </c>
      <c r="W182" s="679">
        <v>4559</v>
      </c>
      <c r="X182" s="679">
        <v>4559</v>
      </c>
      <c r="Y182" s="679">
        <v>4559</v>
      </c>
      <c r="Z182" s="679">
        <v>4534</v>
      </c>
      <c r="AA182" s="679">
        <v>4534</v>
      </c>
      <c r="AB182" s="679">
        <v>3881</v>
      </c>
      <c r="AC182" s="679">
        <v>2237</v>
      </c>
      <c r="AD182" s="679">
        <v>446</v>
      </c>
      <c r="AE182" s="679">
        <v>198</v>
      </c>
      <c r="AF182" s="679">
        <v>53</v>
      </c>
      <c r="AG182" s="679">
        <v>0</v>
      </c>
      <c r="AH182" s="679">
        <v>0</v>
      </c>
      <c r="AI182" s="679">
        <v>0</v>
      </c>
      <c r="AJ182" s="679">
        <v>0</v>
      </c>
      <c r="AK182" s="679">
        <v>0</v>
      </c>
      <c r="AL182" s="679">
        <v>0</v>
      </c>
      <c r="AM182" s="679">
        <v>0</v>
      </c>
      <c r="AN182" s="679">
        <v>0</v>
      </c>
      <c r="AO182" s="680">
        <v>0</v>
      </c>
      <c r="AP182" s="619"/>
      <c r="AQ182" s="678"/>
      <c r="AR182" s="679"/>
      <c r="AS182" s="679"/>
      <c r="AT182" s="679"/>
      <c r="AU182" s="679"/>
      <c r="AV182" s="679"/>
      <c r="AW182" s="679">
        <v>23461892</v>
      </c>
      <c r="AX182" s="679">
        <v>24773764</v>
      </c>
      <c r="AY182" s="679">
        <v>24773764</v>
      </c>
      <c r="AZ182" s="679">
        <v>24773764</v>
      </c>
      <c r="BA182" s="679">
        <v>24773764</v>
      </c>
      <c r="BB182" s="679">
        <v>23778339</v>
      </c>
      <c r="BC182" s="679">
        <v>23778339</v>
      </c>
      <c r="BD182" s="679">
        <v>23778339</v>
      </c>
      <c r="BE182" s="679">
        <v>23623192</v>
      </c>
      <c r="BF182" s="679">
        <v>23623192</v>
      </c>
      <c r="BG182" s="679">
        <v>20509797</v>
      </c>
      <c r="BH182" s="679">
        <v>16641398</v>
      </c>
      <c r="BI182" s="679">
        <v>2221567</v>
      </c>
      <c r="BJ182" s="679">
        <v>1252824</v>
      </c>
      <c r="BK182" s="679">
        <v>397885</v>
      </c>
      <c r="BL182" s="679">
        <v>0</v>
      </c>
      <c r="BM182" s="679">
        <v>0</v>
      </c>
      <c r="BN182" s="679">
        <v>0</v>
      </c>
      <c r="BO182" s="679">
        <v>0</v>
      </c>
      <c r="BP182" s="679">
        <v>0</v>
      </c>
      <c r="BQ182" s="679">
        <v>0</v>
      </c>
      <c r="BR182" s="679">
        <v>0</v>
      </c>
      <c r="BS182" s="679">
        <v>0</v>
      </c>
      <c r="BT182" s="680">
        <v>0</v>
      </c>
    </row>
    <row r="183" spans="2:73">
      <c r="B183" s="674"/>
      <c r="C183" s="674" t="s">
        <v>2770</v>
      </c>
      <c r="D183" s="674" t="s">
        <v>124</v>
      </c>
      <c r="E183" s="674" t="s">
        <v>1035</v>
      </c>
      <c r="F183" s="674"/>
      <c r="G183" s="674"/>
      <c r="H183" s="1107">
        <v>2017</v>
      </c>
      <c r="I183" s="630" t="s">
        <v>572</v>
      </c>
      <c r="J183" s="630" t="s">
        <v>584</v>
      </c>
      <c r="K183" s="619"/>
      <c r="L183" s="678"/>
      <c r="M183" s="679"/>
      <c r="N183" s="679"/>
      <c r="O183" s="679"/>
      <c r="P183" s="679"/>
      <c r="Q183" s="679"/>
      <c r="R183" s="679">
        <v>23</v>
      </c>
      <c r="S183" s="679">
        <v>21</v>
      </c>
      <c r="T183" s="679">
        <v>21</v>
      </c>
      <c r="U183" s="679">
        <v>11</v>
      </c>
      <c r="V183" s="679">
        <v>11</v>
      </c>
      <c r="W183" s="679">
        <v>11</v>
      </c>
      <c r="X183" s="679">
        <v>11</v>
      </c>
      <c r="Y183" s="679">
        <v>11</v>
      </c>
      <c r="Z183" s="679">
        <v>10</v>
      </c>
      <c r="AA183" s="679">
        <v>10</v>
      </c>
      <c r="AB183" s="679">
        <v>10</v>
      </c>
      <c r="AC183" s="679">
        <v>10</v>
      </c>
      <c r="AD183" s="679">
        <v>10</v>
      </c>
      <c r="AE183" s="679">
        <v>0</v>
      </c>
      <c r="AF183" s="679">
        <v>0</v>
      </c>
      <c r="AG183" s="679">
        <v>0</v>
      </c>
      <c r="AH183" s="679">
        <v>0</v>
      </c>
      <c r="AI183" s="679">
        <v>0</v>
      </c>
      <c r="AJ183" s="679">
        <v>0</v>
      </c>
      <c r="AK183" s="679">
        <v>0</v>
      </c>
      <c r="AL183" s="679">
        <v>0</v>
      </c>
      <c r="AM183" s="679">
        <v>0</v>
      </c>
      <c r="AN183" s="679">
        <v>0</v>
      </c>
      <c r="AO183" s="680">
        <v>0</v>
      </c>
      <c r="AP183" s="619"/>
      <c r="AQ183" s="678"/>
      <c r="AR183" s="679"/>
      <c r="AS183" s="679"/>
      <c r="AT183" s="679"/>
      <c r="AU183" s="679"/>
      <c r="AV183" s="679"/>
      <c r="AW183" s="679">
        <v>865629</v>
      </c>
      <c r="AX183" s="679">
        <v>853228</v>
      </c>
      <c r="AY183" s="679">
        <v>853228</v>
      </c>
      <c r="AZ183" s="679">
        <v>729065</v>
      </c>
      <c r="BA183" s="679">
        <v>729065</v>
      </c>
      <c r="BB183" s="679">
        <v>729065</v>
      </c>
      <c r="BC183" s="679">
        <v>729065</v>
      </c>
      <c r="BD183" s="679">
        <v>729065</v>
      </c>
      <c r="BE183" s="679">
        <v>604025</v>
      </c>
      <c r="BF183" s="679">
        <v>604025</v>
      </c>
      <c r="BG183" s="679">
        <v>41143</v>
      </c>
      <c r="BH183" s="679">
        <v>41143</v>
      </c>
      <c r="BI183" s="679">
        <v>39837</v>
      </c>
      <c r="BJ183" s="679">
        <v>0</v>
      </c>
      <c r="BK183" s="679">
        <v>0</v>
      </c>
      <c r="BL183" s="679">
        <v>0</v>
      </c>
      <c r="BM183" s="679">
        <v>0</v>
      </c>
      <c r="BN183" s="679">
        <v>0</v>
      </c>
      <c r="BO183" s="679">
        <v>0</v>
      </c>
      <c r="BP183" s="679">
        <v>0</v>
      </c>
      <c r="BQ183" s="679">
        <v>0</v>
      </c>
      <c r="BR183" s="679">
        <v>0</v>
      </c>
      <c r="BS183" s="679">
        <v>0</v>
      </c>
      <c r="BT183" s="680">
        <v>0</v>
      </c>
    </row>
    <row r="184" spans="2:73">
      <c r="B184" s="674"/>
      <c r="C184" s="674" t="s">
        <v>2775</v>
      </c>
      <c r="D184" s="674" t="s">
        <v>2739</v>
      </c>
      <c r="E184" s="674" t="s">
        <v>1035</v>
      </c>
      <c r="F184" s="674"/>
      <c r="G184" s="674"/>
      <c r="H184" s="1107">
        <v>2017</v>
      </c>
      <c r="I184" s="630" t="s">
        <v>572</v>
      </c>
      <c r="J184" s="630" t="s">
        <v>584</v>
      </c>
      <c r="K184" s="619"/>
      <c r="L184" s="678"/>
      <c r="M184" s="679"/>
      <c r="N184" s="679"/>
      <c r="O184" s="679"/>
      <c r="P184" s="679"/>
      <c r="Q184" s="679"/>
      <c r="R184" s="679">
        <v>0</v>
      </c>
      <c r="S184" s="679">
        <v>0</v>
      </c>
      <c r="T184" s="679">
        <v>0</v>
      </c>
      <c r="U184" s="679">
        <v>0</v>
      </c>
      <c r="V184" s="679">
        <v>0</v>
      </c>
      <c r="W184" s="679">
        <v>0</v>
      </c>
      <c r="X184" s="679">
        <v>0</v>
      </c>
      <c r="Y184" s="679">
        <v>0</v>
      </c>
      <c r="Z184" s="679">
        <v>0</v>
      </c>
      <c r="AA184" s="679">
        <v>0</v>
      </c>
      <c r="AB184" s="679">
        <v>0</v>
      </c>
      <c r="AC184" s="679">
        <v>0</v>
      </c>
      <c r="AD184" s="679">
        <v>0</v>
      </c>
      <c r="AE184" s="679">
        <v>0</v>
      </c>
      <c r="AF184" s="679">
        <v>0</v>
      </c>
      <c r="AG184" s="679">
        <v>0</v>
      </c>
      <c r="AH184" s="679">
        <v>0</v>
      </c>
      <c r="AI184" s="679">
        <v>0</v>
      </c>
      <c r="AJ184" s="679">
        <v>0</v>
      </c>
      <c r="AK184" s="679">
        <v>0</v>
      </c>
      <c r="AL184" s="679">
        <v>0</v>
      </c>
      <c r="AM184" s="679">
        <v>0</v>
      </c>
      <c r="AN184" s="679">
        <v>0</v>
      </c>
      <c r="AO184" s="680">
        <v>0</v>
      </c>
      <c r="AP184" s="619"/>
      <c r="AQ184" s="678"/>
      <c r="AR184" s="679"/>
      <c r="AS184" s="679"/>
      <c r="AT184" s="679"/>
      <c r="AU184" s="679"/>
      <c r="AV184" s="679"/>
      <c r="AW184" s="679">
        <v>301753</v>
      </c>
      <c r="AX184" s="679">
        <v>301753</v>
      </c>
      <c r="AY184" s="679">
        <v>301753</v>
      </c>
      <c r="AZ184" s="679">
        <v>301753</v>
      </c>
      <c r="BA184" s="679">
        <v>301753</v>
      </c>
      <c r="BB184" s="679">
        <v>301753</v>
      </c>
      <c r="BC184" s="679">
        <v>301753</v>
      </c>
      <c r="BD184" s="679">
        <v>301753</v>
      </c>
      <c r="BE184" s="679">
        <v>0</v>
      </c>
      <c r="BF184" s="679">
        <v>0</v>
      </c>
      <c r="BG184" s="679">
        <v>0</v>
      </c>
      <c r="BH184" s="679">
        <v>0</v>
      </c>
      <c r="BI184" s="679">
        <v>0</v>
      </c>
      <c r="BJ184" s="679">
        <v>0</v>
      </c>
      <c r="BK184" s="679">
        <v>0</v>
      </c>
      <c r="BL184" s="679">
        <v>0</v>
      </c>
      <c r="BM184" s="679">
        <v>0</v>
      </c>
      <c r="BN184" s="679">
        <v>0</v>
      </c>
      <c r="BO184" s="679">
        <v>0</v>
      </c>
      <c r="BP184" s="679">
        <v>0</v>
      </c>
      <c r="BQ184" s="679">
        <v>0</v>
      </c>
      <c r="BR184" s="679">
        <v>0</v>
      </c>
      <c r="BS184" s="679">
        <v>0</v>
      </c>
      <c r="BT184" s="680">
        <v>0</v>
      </c>
    </row>
    <row r="185" spans="2:73" ht="15" thickBot="1">
      <c r="B185" s="1126"/>
      <c r="C185" s="1126" t="s">
        <v>2775</v>
      </c>
      <c r="D185" s="1126" t="s">
        <v>2740</v>
      </c>
      <c r="E185" s="1126" t="s">
        <v>1035</v>
      </c>
      <c r="F185" s="1126"/>
      <c r="G185" s="1126"/>
      <c r="H185" s="1126">
        <v>2017</v>
      </c>
      <c r="I185" s="1128" t="s">
        <v>572</v>
      </c>
      <c r="J185" s="1128" t="s">
        <v>584</v>
      </c>
      <c r="K185" s="1129"/>
      <c r="L185" s="1130"/>
      <c r="M185" s="1131"/>
      <c r="N185" s="1131"/>
      <c r="O185" s="1131"/>
      <c r="P185" s="1131"/>
      <c r="Q185" s="1131"/>
      <c r="R185" s="1131">
        <v>92</v>
      </c>
      <c r="S185" s="1131">
        <v>92</v>
      </c>
      <c r="T185" s="1131">
        <v>92</v>
      </c>
      <c r="U185" s="1131">
        <v>92</v>
      </c>
      <c r="V185" s="1131">
        <v>92</v>
      </c>
      <c r="W185" s="1131">
        <v>91</v>
      </c>
      <c r="X185" s="1131">
        <v>91</v>
      </c>
      <c r="Y185" s="1131">
        <v>91</v>
      </c>
      <c r="Z185" s="1131">
        <v>91</v>
      </c>
      <c r="AA185" s="1131">
        <v>91</v>
      </c>
      <c r="AB185" s="1131">
        <v>91</v>
      </c>
      <c r="AC185" s="1131">
        <v>91</v>
      </c>
      <c r="AD185" s="1131">
        <v>91</v>
      </c>
      <c r="AE185" s="1131">
        <v>91</v>
      </c>
      <c r="AF185" s="1131">
        <v>91</v>
      </c>
      <c r="AG185" s="1131">
        <v>91</v>
      </c>
      <c r="AH185" s="1131">
        <v>91</v>
      </c>
      <c r="AI185" s="1131">
        <v>90</v>
      </c>
      <c r="AJ185" s="1131">
        <v>75</v>
      </c>
      <c r="AK185" s="1131">
        <v>50</v>
      </c>
      <c r="AL185" s="1131">
        <v>0</v>
      </c>
      <c r="AM185" s="1131">
        <v>0</v>
      </c>
      <c r="AN185" s="1131">
        <v>0</v>
      </c>
      <c r="AO185" s="1132">
        <v>0</v>
      </c>
      <c r="AP185" s="1129"/>
      <c r="AQ185" s="1130"/>
      <c r="AR185" s="1131"/>
      <c r="AS185" s="1131"/>
      <c r="AT185" s="1131"/>
      <c r="AU185" s="1131"/>
      <c r="AV185" s="1131"/>
      <c r="AW185" s="1131">
        <v>534761</v>
      </c>
      <c r="AX185" s="1131">
        <v>534761</v>
      </c>
      <c r="AY185" s="1131">
        <v>534761</v>
      </c>
      <c r="AZ185" s="1131">
        <v>534761</v>
      </c>
      <c r="BA185" s="1131">
        <v>532095</v>
      </c>
      <c r="BB185" s="1131">
        <v>525734</v>
      </c>
      <c r="BC185" s="1131">
        <v>525734</v>
      </c>
      <c r="BD185" s="1131">
        <v>525734</v>
      </c>
      <c r="BE185" s="1131">
        <v>525734</v>
      </c>
      <c r="BF185" s="1131">
        <v>525734</v>
      </c>
      <c r="BG185" s="1131">
        <v>525734</v>
      </c>
      <c r="BH185" s="1131">
        <v>525097</v>
      </c>
      <c r="BI185" s="1131">
        <v>525097</v>
      </c>
      <c r="BJ185" s="1131">
        <v>525097</v>
      </c>
      <c r="BK185" s="1131">
        <v>525097</v>
      </c>
      <c r="BL185" s="1131">
        <v>523246</v>
      </c>
      <c r="BM185" s="1131">
        <v>523246</v>
      </c>
      <c r="BN185" s="1131">
        <v>522459</v>
      </c>
      <c r="BO185" s="1131">
        <v>508462</v>
      </c>
      <c r="BP185" s="1131">
        <v>85507</v>
      </c>
      <c r="BQ185" s="1131">
        <v>176</v>
      </c>
      <c r="BR185" s="1131">
        <v>176</v>
      </c>
      <c r="BS185" s="1131">
        <v>0</v>
      </c>
      <c r="BT185" s="1132">
        <v>0</v>
      </c>
    </row>
    <row r="186" spans="2:73" ht="16" thickTop="1">
      <c r="B186" s="1146" t="s">
        <v>2776</v>
      </c>
      <c r="C186" s="1147" t="s">
        <v>2770</v>
      </c>
      <c r="D186" s="1147" t="s">
        <v>118</v>
      </c>
      <c r="E186" s="1147" t="s">
        <v>1035</v>
      </c>
      <c r="F186" s="1147"/>
      <c r="G186" s="1147"/>
      <c r="H186" s="1147">
        <v>2015</v>
      </c>
      <c r="I186" s="1148" t="s">
        <v>574</v>
      </c>
      <c r="J186" s="1148" t="s">
        <v>577</v>
      </c>
      <c r="K186" s="1149"/>
      <c r="L186" s="1150"/>
      <c r="M186" s="1151"/>
      <c r="N186" s="1151"/>
      <c r="O186" s="1151"/>
      <c r="P186" s="1152">
        <f>AU186*(P141+P147+P169)/(AU141+AU147+AU169)</f>
        <v>4.1536414845294845</v>
      </c>
      <c r="Q186" s="1152">
        <f t="shared" ref="Q186:U186" si="0">AV186*(Q141+Q147+Q169)/(AV141+AV147+AV169)</f>
        <v>4.1536414845294845</v>
      </c>
      <c r="R186" s="1152">
        <f t="shared" si="0"/>
        <v>4.1330998537388011</v>
      </c>
      <c r="S186" s="1152">
        <f t="shared" si="0"/>
        <v>4.1330450927906615</v>
      </c>
      <c r="T186" s="1152">
        <f t="shared" si="0"/>
        <v>4.1330450927906615</v>
      </c>
      <c r="U186" s="1152">
        <f t="shared" si="0"/>
        <v>4.1329346522651935</v>
      </c>
      <c r="V186" s="1152"/>
      <c r="W186" s="1152"/>
      <c r="X186" s="1152"/>
      <c r="Y186" s="1151"/>
      <c r="Z186" s="1151"/>
      <c r="AA186" s="1151"/>
      <c r="AB186" s="1151"/>
      <c r="AC186" s="1151"/>
      <c r="AD186" s="1151"/>
      <c r="AE186" s="1151"/>
      <c r="AF186" s="1151"/>
      <c r="AG186" s="1151"/>
      <c r="AH186" s="1151"/>
      <c r="AI186" s="1151"/>
      <c r="AJ186" s="1151"/>
      <c r="AK186" s="1151"/>
      <c r="AL186" s="1151"/>
      <c r="AM186" s="1151"/>
      <c r="AN186" s="1151"/>
      <c r="AO186" s="1153"/>
      <c r="AP186" s="1149"/>
      <c r="AQ186" s="1150"/>
      <c r="AR186" s="1151"/>
      <c r="AS186" s="1151"/>
      <c r="AT186" s="1151"/>
      <c r="AU186" s="1151">
        <v>28705.395931047486</v>
      </c>
      <c r="AV186" s="1154">
        <f>1*AU186</f>
        <v>28705.395931047486</v>
      </c>
      <c r="AW186" s="1154">
        <f>0.995054895861858*AU186</f>
        <v>28563.444758841859</v>
      </c>
      <c r="AX186" s="1154">
        <f>0.995054895861858*AU186</f>
        <v>28563.444758841859</v>
      </c>
      <c r="AY186" s="1154">
        <f>0.995054895861858*AU186</f>
        <v>28563.444758841859</v>
      </c>
      <c r="AZ186" s="1154">
        <f>0.995028306656296*AU186</f>
        <v>28562.681505168712</v>
      </c>
      <c r="BA186" s="1151"/>
      <c r="BB186" s="1151"/>
      <c r="BC186" s="1151"/>
      <c r="BD186" s="1151"/>
      <c r="BE186" s="1151"/>
      <c r="BF186" s="1151"/>
      <c r="BG186" s="1151"/>
      <c r="BH186" s="1151"/>
      <c r="BI186" s="1151"/>
      <c r="BJ186" s="1151"/>
      <c r="BK186" s="1151"/>
      <c r="BL186" s="1151"/>
      <c r="BM186" s="1151"/>
      <c r="BN186" s="1151"/>
      <c r="BO186" s="1151"/>
      <c r="BP186" s="1151"/>
      <c r="BQ186" s="1151"/>
      <c r="BR186" s="1151"/>
      <c r="BS186" s="1151"/>
      <c r="BT186" s="1153"/>
      <c r="BU186" s="160"/>
    </row>
    <row r="187" spans="2:73" ht="15.5">
      <c r="B187" s="1155" t="s">
        <v>2776</v>
      </c>
      <c r="C187" s="1156" t="s">
        <v>2770</v>
      </c>
      <c r="D187" s="1156" t="s">
        <v>118</v>
      </c>
      <c r="E187" s="1156" t="s">
        <v>1035</v>
      </c>
      <c r="F187" s="1156"/>
      <c r="G187" s="1156"/>
      <c r="H187" s="1156">
        <v>2016</v>
      </c>
      <c r="I187" s="1157" t="s">
        <v>574</v>
      </c>
      <c r="J187" s="1157" t="s">
        <v>577</v>
      </c>
      <c r="K187" s="1158"/>
      <c r="L187" s="1159"/>
      <c r="M187" s="1160"/>
      <c r="N187" s="1160"/>
      <c r="O187" s="1160"/>
      <c r="P187" s="1161"/>
      <c r="Q187" s="1161">
        <f>AV187*(Q161+Q175)/(AV161+AV175)</f>
        <v>168.67621910759252</v>
      </c>
      <c r="R187" s="1161">
        <f t="shared" ref="R187:V187" si="1">AW187*(R161+R175)/(AW161+AW175)</f>
        <v>168.67621155092647</v>
      </c>
      <c r="S187" s="1161">
        <f t="shared" si="1"/>
        <v>181.4059825153131</v>
      </c>
      <c r="T187" s="1161">
        <f t="shared" si="1"/>
        <v>181.4059825153131</v>
      </c>
      <c r="U187" s="1161">
        <f t="shared" si="1"/>
        <v>181.4059825153131</v>
      </c>
      <c r="V187" s="1161">
        <f t="shared" si="1"/>
        <v>181.76915886512631</v>
      </c>
      <c r="W187" s="1161"/>
      <c r="X187" s="1161"/>
      <c r="Y187" s="1160"/>
      <c r="Z187" s="1160"/>
      <c r="AA187" s="1160"/>
      <c r="AB187" s="1160"/>
      <c r="AC187" s="1160"/>
      <c r="AD187" s="1160"/>
      <c r="AE187" s="1160"/>
      <c r="AF187" s="1160"/>
      <c r="AG187" s="1160"/>
      <c r="AH187" s="1160"/>
      <c r="AI187" s="1160"/>
      <c r="AJ187" s="1160"/>
      <c r="AK187" s="1160"/>
      <c r="AL187" s="1160"/>
      <c r="AM187" s="1160"/>
      <c r="AN187" s="1160"/>
      <c r="AO187" s="1162"/>
      <c r="AP187" s="1158"/>
      <c r="AQ187" s="1159"/>
      <c r="AR187" s="1160"/>
      <c r="AS187" s="1160"/>
      <c r="AT187" s="1160"/>
      <c r="AU187" s="1160"/>
      <c r="AV187" s="1160">
        <v>1099943.98157311</v>
      </c>
      <c r="AW187" s="1160">
        <f>1*AV187</f>
        <v>1099943.98157311</v>
      </c>
      <c r="AX187" s="1160">
        <f>0.995054895861858*AV187</f>
        <v>1094504.6440381084</v>
      </c>
      <c r="AY187" s="1160">
        <f>0.995054895861858*AV187</f>
        <v>1094504.6440381084</v>
      </c>
      <c r="AZ187" s="1160">
        <f>0.995054895861858*AV187</f>
        <v>1094504.6440381084</v>
      </c>
      <c r="BA187" s="1160">
        <f>0.995028306656296*AV187</f>
        <v>1094475.3974014758</v>
      </c>
      <c r="BB187" s="1160"/>
      <c r="BC187" s="1160"/>
      <c r="BD187" s="1160"/>
      <c r="BE187" s="1160"/>
      <c r="BF187" s="1160"/>
      <c r="BG187" s="1160"/>
      <c r="BH187" s="1160"/>
      <c r="BI187" s="1160"/>
      <c r="BJ187" s="1160"/>
      <c r="BK187" s="1160"/>
      <c r="BL187" s="1160"/>
      <c r="BM187" s="1160"/>
      <c r="BN187" s="1160"/>
      <c r="BO187" s="1160"/>
      <c r="BP187" s="1160"/>
      <c r="BQ187" s="1160"/>
      <c r="BR187" s="1160"/>
      <c r="BS187" s="1160"/>
      <c r="BT187" s="1162"/>
      <c r="BU187" s="160"/>
    </row>
    <row r="188" spans="2:73" ht="15.5">
      <c r="B188" s="1155" t="s">
        <v>2776</v>
      </c>
      <c r="C188" s="1156" t="s">
        <v>2769</v>
      </c>
      <c r="D188" s="1156" t="s">
        <v>113</v>
      </c>
      <c r="E188" s="1156" t="s">
        <v>1035</v>
      </c>
      <c r="F188" s="1156"/>
      <c r="G188" s="1156"/>
      <c r="H188" s="1156">
        <v>2017</v>
      </c>
      <c r="I188" s="1157" t="s">
        <v>574</v>
      </c>
      <c r="J188" s="1157" t="s">
        <v>577</v>
      </c>
      <c r="K188" s="1158"/>
      <c r="L188" s="1159"/>
      <c r="M188" s="1160"/>
      <c r="N188" s="1160"/>
      <c r="O188" s="1160"/>
      <c r="P188" s="1161"/>
      <c r="Q188" s="1161"/>
      <c r="R188" s="1161"/>
      <c r="S188" s="1161"/>
      <c r="T188" s="1161"/>
      <c r="U188" s="1161"/>
      <c r="V188" s="1161"/>
      <c r="W188" s="1161"/>
      <c r="X188" s="1161"/>
      <c r="Y188" s="1160"/>
      <c r="Z188" s="1160"/>
      <c r="AA188" s="1160"/>
      <c r="AB188" s="1160"/>
      <c r="AC188" s="1160"/>
      <c r="AD188" s="1160"/>
      <c r="AE188" s="1160"/>
      <c r="AF188" s="1160"/>
      <c r="AG188" s="1160"/>
      <c r="AH188" s="1160"/>
      <c r="AI188" s="1160"/>
      <c r="AJ188" s="1160"/>
      <c r="AK188" s="1160"/>
      <c r="AL188" s="1160"/>
      <c r="AM188" s="1160"/>
      <c r="AN188" s="1160"/>
      <c r="AO188" s="1162"/>
      <c r="AP188" s="1158"/>
      <c r="AQ188" s="1159"/>
      <c r="AR188" s="1160"/>
      <c r="AS188" s="1160"/>
      <c r="AT188" s="1160"/>
      <c r="AU188" s="1160"/>
      <c r="AV188" s="1160"/>
      <c r="AW188" s="1160">
        <v>17220.640277569993</v>
      </c>
      <c r="AX188" s="1160">
        <f>0.991779359792939*AW188</f>
        <v>17079.075589712866</v>
      </c>
      <c r="AY188" s="1160">
        <f>0.991779359792939*AW188</f>
        <v>17079.075589712866</v>
      </c>
      <c r="AZ188" s="1160">
        <f>0.991779359792939*$AW188</f>
        <v>17079.075589712866</v>
      </c>
      <c r="BA188" s="1160">
        <f>0.991779359792939*$AW188</f>
        <v>17079.075589712866</v>
      </c>
      <c r="BB188" s="1160">
        <f>0.991779359792939*$AW188</f>
        <v>17079.075589712866</v>
      </c>
      <c r="BC188" s="1160"/>
      <c r="BD188" s="1160"/>
      <c r="BE188" s="1160"/>
      <c r="BF188" s="1160"/>
      <c r="BG188" s="1160"/>
      <c r="BH188" s="1160"/>
      <c r="BI188" s="1160"/>
      <c r="BJ188" s="1160"/>
      <c r="BK188" s="1160"/>
      <c r="BL188" s="1160"/>
      <c r="BM188" s="1160"/>
      <c r="BN188" s="1160"/>
      <c r="BO188" s="1160"/>
      <c r="BP188" s="1160"/>
      <c r="BQ188" s="1160"/>
      <c r="BR188" s="1160"/>
      <c r="BS188" s="1160"/>
      <c r="BT188" s="1162"/>
      <c r="BU188" s="160"/>
    </row>
    <row r="189" spans="2:73">
      <c r="B189" s="1155" t="s">
        <v>2776</v>
      </c>
      <c r="C189" s="1156" t="s">
        <v>2769</v>
      </c>
      <c r="D189" s="1156" t="s">
        <v>2771</v>
      </c>
      <c r="E189" s="1156" t="s">
        <v>1035</v>
      </c>
      <c r="F189" s="1156"/>
      <c r="G189" s="1156"/>
      <c r="H189" s="1156">
        <v>2017</v>
      </c>
      <c r="I189" s="1157" t="s">
        <v>574</v>
      </c>
      <c r="J189" s="1157" t="s">
        <v>577</v>
      </c>
      <c r="K189" s="1158"/>
      <c r="L189" s="1159"/>
      <c r="M189" s="1160"/>
      <c r="N189" s="1160"/>
      <c r="O189" s="1160"/>
      <c r="P189" s="1161"/>
      <c r="Q189" s="1161"/>
      <c r="R189" s="1161"/>
      <c r="S189" s="1161"/>
      <c r="T189" s="1161"/>
      <c r="U189" s="1161"/>
      <c r="V189" s="1161"/>
      <c r="W189" s="1161"/>
      <c r="X189" s="1161"/>
      <c r="Y189" s="1160"/>
      <c r="Z189" s="1160"/>
      <c r="AA189" s="1160"/>
      <c r="AB189" s="1160"/>
      <c r="AC189" s="1160"/>
      <c r="AD189" s="1160"/>
      <c r="AE189" s="1160"/>
      <c r="AF189" s="1160"/>
      <c r="AG189" s="1160"/>
      <c r="AH189" s="1160"/>
      <c r="AI189" s="1160"/>
      <c r="AJ189" s="1160"/>
      <c r="AK189" s="1160"/>
      <c r="AL189" s="1160"/>
      <c r="AM189" s="1160"/>
      <c r="AN189" s="1160"/>
      <c r="AO189" s="1162"/>
      <c r="AP189" s="1158"/>
      <c r="AQ189" s="1159"/>
      <c r="AR189" s="1160"/>
      <c r="AS189" s="1160"/>
      <c r="AT189" s="1160"/>
      <c r="AU189" s="1160"/>
      <c r="AV189" s="1160"/>
      <c r="AW189" s="1160">
        <v>71392.506536026398</v>
      </c>
      <c r="AX189" s="1160">
        <f>100%*$AW189</f>
        <v>71392.506536026398</v>
      </c>
      <c r="AY189" s="1160">
        <f t="shared" ref="AY189:BB189" si="2">100%*$AW189</f>
        <v>71392.506536026398</v>
      </c>
      <c r="AZ189" s="1160">
        <f t="shared" si="2"/>
        <v>71392.506536026398</v>
      </c>
      <c r="BA189" s="1160">
        <f t="shared" si="2"/>
        <v>71392.506536026398</v>
      </c>
      <c r="BB189" s="1160">
        <f t="shared" si="2"/>
        <v>71392.506536026398</v>
      </c>
      <c r="BC189" s="1160"/>
      <c r="BD189" s="1160"/>
      <c r="BE189" s="1160"/>
      <c r="BF189" s="1160"/>
      <c r="BG189" s="1160"/>
      <c r="BH189" s="1160"/>
      <c r="BI189" s="1160"/>
      <c r="BJ189" s="1160"/>
      <c r="BK189" s="1160"/>
      <c r="BL189" s="1160"/>
      <c r="BM189" s="1160"/>
      <c r="BN189" s="1160"/>
      <c r="BO189" s="1160"/>
      <c r="BP189" s="1160"/>
      <c r="BQ189" s="1160"/>
      <c r="BR189" s="1160"/>
      <c r="BS189" s="1160"/>
      <c r="BT189" s="1162"/>
    </row>
    <row r="190" spans="2:73" ht="15.5">
      <c r="B190" s="1155" t="s">
        <v>2776</v>
      </c>
      <c r="C190" s="1163" t="s">
        <v>2770</v>
      </c>
      <c r="D190" s="1163" t="s">
        <v>118</v>
      </c>
      <c r="E190" s="1156" t="s">
        <v>1035</v>
      </c>
      <c r="F190" s="1156"/>
      <c r="G190" s="1156"/>
      <c r="H190" s="1156">
        <v>2017</v>
      </c>
      <c r="I190" s="1157" t="s">
        <v>574</v>
      </c>
      <c r="J190" s="1157" t="s">
        <v>577</v>
      </c>
      <c r="K190" s="1158"/>
      <c r="L190" s="1159"/>
      <c r="M190" s="1160"/>
      <c r="N190" s="1160"/>
      <c r="O190" s="1160"/>
      <c r="P190" s="1161"/>
      <c r="Q190" s="1161"/>
      <c r="R190" s="1161">
        <f>AW190*R182/AW182</f>
        <v>1055.9581678006382</v>
      </c>
      <c r="S190" s="1161">
        <f t="shared" ref="S190:W191" si="3">AX190*S182/AX182</f>
        <v>1104.6583788298112</v>
      </c>
      <c r="T190" s="1161">
        <f t="shared" si="3"/>
        <v>1099.1957281094267</v>
      </c>
      <c r="U190" s="1161">
        <f t="shared" si="3"/>
        <v>1099.1957281094267</v>
      </c>
      <c r="V190" s="1161">
        <f t="shared" si="3"/>
        <v>1099.1957281094267</v>
      </c>
      <c r="W190" s="1161">
        <f t="shared" si="3"/>
        <v>1101.2186183631356</v>
      </c>
      <c r="X190" s="1161"/>
      <c r="Y190" s="1160"/>
      <c r="Z190" s="1160"/>
      <c r="AA190" s="1160"/>
      <c r="AB190" s="1160"/>
      <c r="AC190" s="1160"/>
      <c r="AD190" s="1160"/>
      <c r="AE190" s="1160"/>
      <c r="AF190" s="1160"/>
      <c r="AG190" s="1160"/>
      <c r="AH190" s="1160"/>
      <c r="AI190" s="1160"/>
      <c r="AJ190" s="1160"/>
      <c r="AK190" s="1160"/>
      <c r="AL190" s="1160"/>
      <c r="AM190" s="1160"/>
      <c r="AN190" s="1160"/>
      <c r="AO190" s="1162"/>
      <c r="AP190" s="1158"/>
      <c r="AQ190" s="1159"/>
      <c r="AR190" s="1160"/>
      <c r="AS190" s="1160"/>
      <c r="AT190" s="1160"/>
      <c r="AU190" s="1160"/>
      <c r="AV190" s="1160"/>
      <c r="AW190" s="1160">
        <v>5772315.1186990803</v>
      </c>
      <c r="AX190" s="1160">
        <f>1*AW190</f>
        <v>5772315.1186990803</v>
      </c>
      <c r="AY190" s="1160">
        <f>0.995054895861858*AW190</f>
        <v>5743770.4193189424</v>
      </c>
      <c r="AZ190" s="1160">
        <f>0.995054895861858*AW190</f>
        <v>5743770.4193189424</v>
      </c>
      <c r="BA190" s="1160">
        <f>0.995054895861858*AW190</f>
        <v>5743770.4193189424</v>
      </c>
      <c r="BB190" s="1160">
        <f>0.995028306656296*AW190</f>
        <v>5743616.9380456824</v>
      </c>
      <c r="BC190" s="1160"/>
      <c r="BD190" s="1160"/>
      <c r="BE190" s="1160"/>
      <c r="BF190" s="1160"/>
      <c r="BG190" s="1160"/>
      <c r="BH190" s="1160"/>
      <c r="BI190" s="1160"/>
      <c r="BJ190" s="1160"/>
      <c r="BK190" s="1160"/>
      <c r="BL190" s="1160"/>
      <c r="BM190" s="1160"/>
      <c r="BN190" s="1160"/>
      <c r="BO190" s="1160"/>
      <c r="BP190" s="1160"/>
      <c r="BQ190" s="1160"/>
      <c r="BR190" s="1160"/>
      <c r="BS190" s="1160"/>
      <c r="BT190" s="1162"/>
      <c r="BU190" s="160"/>
    </row>
    <row r="191" spans="2:73" ht="16" thickBot="1">
      <c r="B191" s="1164" t="s">
        <v>2776</v>
      </c>
      <c r="C191" s="1165" t="s">
        <v>2770</v>
      </c>
      <c r="D191" s="1165" t="s">
        <v>124</v>
      </c>
      <c r="E191" s="1165" t="s">
        <v>1035</v>
      </c>
      <c r="F191" s="1165"/>
      <c r="G191" s="1165"/>
      <c r="H191" s="1165">
        <v>2017</v>
      </c>
      <c r="I191" s="1166" t="s">
        <v>574</v>
      </c>
      <c r="J191" s="1166" t="s">
        <v>577</v>
      </c>
      <c r="K191" s="1167"/>
      <c r="L191" s="1168"/>
      <c r="M191" s="1169"/>
      <c r="N191" s="1169"/>
      <c r="O191" s="1169"/>
      <c r="P191" s="1170"/>
      <c r="Q191" s="1170"/>
      <c r="R191" s="1170">
        <f>AW191*R183/AW183</f>
        <v>268.57725380824598</v>
      </c>
      <c r="S191" s="1170">
        <f t="shared" si="3"/>
        <v>248.78682981990752</v>
      </c>
      <c r="T191" s="1170">
        <f t="shared" si="3"/>
        <v>248.78682981990752</v>
      </c>
      <c r="U191" s="1170">
        <f t="shared" si="3"/>
        <v>152.5104582137252</v>
      </c>
      <c r="V191" s="1170">
        <f t="shared" si="3"/>
        <v>152.5104582137252</v>
      </c>
      <c r="W191" s="1170">
        <f t="shared" si="3"/>
        <v>152.5104582137252</v>
      </c>
      <c r="X191" s="1170"/>
      <c r="Y191" s="1169"/>
      <c r="Z191" s="1169"/>
      <c r="AA191" s="1169"/>
      <c r="AB191" s="1169"/>
      <c r="AC191" s="1169"/>
      <c r="AD191" s="1169"/>
      <c r="AE191" s="1169"/>
      <c r="AF191" s="1169"/>
      <c r="AG191" s="1169"/>
      <c r="AH191" s="1169"/>
      <c r="AI191" s="1169"/>
      <c r="AJ191" s="1169"/>
      <c r="AK191" s="1169"/>
      <c r="AL191" s="1169"/>
      <c r="AM191" s="1169"/>
      <c r="AN191" s="1169"/>
      <c r="AO191" s="1171"/>
      <c r="AP191" s="1167"/>
      <c r="AQ191" s="1168"/>
      <c r="AR191" s="1169"/>
      <c r="AS191" s="1169"/>
      <c r="AT191" s="1169"/>
      <c r="AU191" s="1169"/>
      <c r="AV191" s="1169"/>
      <c r="AW191" s="1169">
        <v>10108185.20159905</v>
      </c>
      <c r="AX191" s="1169">
        <f>100%*$AW191</f>
        <v>10108185.20159905</v>
      </c>
      <c r="AY191" s="1169">
        <f t="shared" ref="AY191:BB191" si="4">100%*$AW191</f>
        <v>10108185.20159905</v>
      </c>
      <c r="AZ191" s="1169">
        <f t="shared" si="4"/>
        <v>10108185.20159905</v>
      </c>
      <c r="BA191" s="1169">
        <f t="shared" si="4"/>
        <v>10108185.20159905</v>
      </c>
      <c r="BB191" s="1169">
        <f t="shared" si="4"/>
        <v>10108185.20159905</v>
      </c>
      <c r="BC191" s="1169"/>
      <c r="BD191" s="1169"/>
      <c r="BE191" s="1169"/>
      <c r="BF191" s="1169"/>
      <c r="BG191" s="1169"/>
      <c r="BH191" s="1169"/>
      <c r="BI191" s="1169"/>
      <c r="BJ191" s="1169"/>
      <c r="BK191" s="1169"/>
      <c r="BL191" s="1169"/>
      <c r="BM191" s="1169"/>
      <c r="BN191" s="1169"/>
      <c r="BO191" s="1169"/>
      <c r="BP191" s="1169"/>
      <c r="BQ191" s="1169"/>
      <c r="BR191" s="1169"/>
      <c r="BS191" s="1169"/>
      <c r="BT191" s="1171"/>
      <c r="BU191" s="160"/>
    </row>
    <row r="192" spans="2:73" ht="16" thickTop="1">
      <c r="B192" s="1146" t="s">
        <v>2776</v>
      </c>
      <c r="C192" s="1147" t="s">
        <v>2770</v>
      </c>
      <c r="D192" s="1147" t="s">
        <v>114</v>
      </c>
      <c r="E192" s="1147" t="s">
        <v>1035</v>
      </c>
      <c r="F192" s="1147"/>
      <c r="G192" s="1147"/>
      <c r="H192" s="1147">
        <v>2018</v>
      </c>
      <c r="I192" s="1148" t="s">
        <v>574</v>
      </c>
      <c r="J192" s="1148" t="s">
        <v>584</v>
      </c>
      <c r="K192" s="1149"/>
      <c r="L192" s="1150"/>
      <c r="M192" s="1151"/>
      <c r="N192" s="1151"/>
      <c r="O192" s="1151"/>
      <c r="P192" s="1152"/>
      <c r="Q192" s="1152"/>
      <c r="R192" s="1152"/>
      <c r="S192" s="1152"/>
      <c r="T192" s="1152"/>
      <c r="U192" s="1152"/>
      <c r="V192" s="1152"/>
      <c r="W192" s="1152"/>
      <c r="X192" s="1152"/>
      <c r="Y192" s="1152"/>
      <c r="Z192" s="1152"/>
      <c r="AA192" s="1152"/>
      <c r="AB192" s="1152"/>
      <c r="AC192" s="1152"/>
      <c r="AD192" s="1151"/>
      <c r="AE192" s="1151"/>
      <c r="AF192" s="1151"/>
      <c r="AG192" s="1151"/>
      <c r="AH192" s="1151"/>
      <c r="AI192" s="1151"/>
      <c r="AJ192" s="1151"/>
      <c r="AK192" s="1151"/>
      <c r="AL192" s="1151"/>
      <c r="AM192" s="1151"/>
      <c r="AN192" s="1151"/>
      <c r="AO192" s="1153"/>
      <c r="AP192" s="1149"/>
      <c r="AQ192" s="1150"/>
      <c r="AR192" s="1151"/>
      <c r="AS192" s="1151"/>
      <c r="AT192" s="1151"/>
      <c r="AU192" s="1151"/>
      <c r="AV192" s="1154"/>
      <c r="AW192" s="1154"/>
      <c r="AX192" s="1154">
        <v>688446.9221407501</v>
      </c>
      <c r="AY192" s="1154">
        <f>100%*$AX192</f>
        <v>688446.9221407501</v>
      </c>
      <c r="AZ192" s="1154">
        <f t="shared" ref="AZ192:BC192" si="5">100%*$AX192</f>
        <v>688446.9221407501</v>
      </c>
      <c r="BA192" s="1154">
        <f t="shared" si="5"/>
        <v>688446.9221407501</v>
      </c>
      <c r="BB192" s="1154">
        <f t="shared" si="5"/>
        <v>688446.9221407501</v>
      </c>
      <c r="BC192" s="1154">
        <f t="shared" si="5"/>
        <v>688446.9221407501</v>
      </c>
      <c r="BD192" s="1151"/>
      <c r="BE192" s="1151"/>
      <c r="BF192" s="1151"/>
      <c r="BG192" s="1151"/>
      <c r="BH192" s="1151"/>
      <c r="BI192" s="1151"/>
      <c r="BJ192" s="1151"/>
      <c r="BK192" s="1151"/>
      <c r="BL192" s="1151"/>
      <c r="BM192" s="1151"/>
      <c r="BN192" s="1151"/>
      <c r="BO192" s="1151"/>
      <c r="BP192" s="1151"/>
      <c r="BQ192" s="1151"/>
      <c r="BR192" s="1151"/>
      <c r="BS192" s="1151"/>
      <c r="BT192" s="1153"/>
      <c r="BU192" s="160"/>
    </row>
    <row r="193" spans="2:73" ht="15.5">
      <c r="B193" s="1155" t="s">
        <v>2776</v>
      </c>
      <c r="C193" s="1156" t="s">
        <v>2770</v>
      </c>
      <c r="D193" s="1156" t="s">
        <v>2736</v>
      </c>
      <c r="E193" s="1156" t="s">
        <v>1035</v>
      </c>
      <c r="F193" s="1172"/>
      <c r="G193" s="1172"/>
      <c r="H193" s="1156">
        <v>2018</v>
      </c>
      <c r="I193" s="1157" t="s">
        <v>574</v>
      </c>
      <c r="J193" s="1157" t="s">
        <v>584</v>
      </c>
      <c r="K193" s="1173"/>
      <c r="L193" s="1174"/>
      <c r="M193" s="1175"/>
      <c r="N193" s="1160"/>
      <c r="O193" s="1160"/>
      <c r="P193" s="1160"/>
      <c r="Q193" s="1160"/>
      <c r="R193" s="1160"/>
      <c r="S193" s="1160"/>
      <c r="T193" s="1161"/>
      <c r="U193" s="1161"/>
      <c r="V193" s="1161"/>
      <c r="W193" s="1161"/>
      <c r="X193" s="1161"/>
      <c r="Y193" s="1161"/>
      <c r="Z193" s="1161"/>
      <c r="AA193" s="1161"/>
      <c r="AB193" s="1161"/>
      <c r="AC193" s="1161"/>
      <c r="AD193" s="1175"/>
      <c r="AE193" s="1175"/>
      <c r="AF193" s="1175"/>
      <c r="AG193" s="1175"/>
      <c r="AH193" s="1175"/>
      <c r="AI193" s="1175"/>
      <c r="AJ193" s="1175"/>
      <c r="AK193" s="1175"/>
      <c r="AL193" s="1175"/>
      <c r="AM193" s="1175"/>
      <c r="AN193" s="1175"/>
      <c r="AO193" s="1176"/>
      <c r="AP193" s="1173"/>
      <c r="AQ193" s="1174"/>
      <c r="AR193" s="1175"/>
      <c r="AS193" s="1175"/>
      <c r="AT193" s="1175"/>
      <c r="AU193" s="1175"/>
      <c r="AV193" s="1175"/>
      <c r="AW193" s="1175"/>
      <c r="AX193" s="1177">
        <v>4956342.2221936015</v>
      </c>
      <c r="AY193" s="1178">
        <f>AX179/$AW179*AX193</f>
        <v>3589325.8478401653</v>
      </c>
      <c r="AZ193" s="1178">
        <f t="shared" ref="AZ193:BN193" si="6">AY179/$AW179*AY193</f>
        <v>2599348.3630497949</v>
      </c>
      <c r="BA193" s="1178">
        <f t="shared" si="6"/>
        <v>1882418.0915631719</v>
      </c>
      <c r="BB193" s="1178">
        <f t="shared" si="6"/>
        <v>1363225.4613563134</v>
      </c>
      <c r="BC193" s="1178">
        <f t="shared" si="6"/>
        <v>987232.14933985251</v>
      </c>
      <c r="BD193" s="1178">
        <f t="shared" si="6"/>
        <v>714942.13123080845</v>
      </c>
      <c r="BE193" s="1178">
        <f t="shared" si="6"/>
        <v>517742.82597245811</v>
      </c>
      <c r="BF193" s="1178">
        <f t="shared" si="6"/>
        <v>374936.12718622765</v>
      </c>
      <c r="BG193" s="1178">
        <f t="shared" si="6"/>
        <v>271519.16437541373</v>
      </c>
      <c r="BH193" s="1178">
        <f t="shared" si="6"/>
        <v>193047.4385411063</v>
      </c>
      <c r="BI193" s="1178">
        <f t="shared" si="6"/>
        <v>137015.56975056743</v>
      </c>
      <c r="BJ193" s="1178">
        <f t="shared" si="6"/>
        <v>97246.907267692906</v>
      </c>
      <c r="BK193" s="1178">
        <f t="shared" si="6"/>
        <v>58278.987432612419</v>
      </c>
      <c r="BL193" s="1178">
        <f t="shared" si="6"/>
        <v>34925.947483565396</v>
      </c>
      <c r="BM193" s="1178">
        <f t="shared" si="6"/>
        <v>16211.80000226654</v>
      </c>
      <c r="BN193" s="1178">
        <f t="shared" si="6"/>
        <v>5964.212769653549</v>
      </c>
      <c r="BO193" s="1175"/>
      <c r="BP193" s="1175"/>
      <c r="BQ193" s="1175"/>
      <c r="BR193" s="1175"/>
      <c r="BS193" s="1175"/>
      <c r="BT193" s="1176"/>
      <c r="BU193" s="160"/>
    </row>
    <row r="194" spans="2:73" ht="15.5">
      <c r="B194" s="674"/>
      <c r="C194" s="674" t="s">
        <v>2770</v>
      </c>
      <c r="D194" s="674" t="s">
        <v>118</v>
      </c>
      <c r="E194" s="674" t="s">
        <v>1035</v>
      </c>
      <c r="F194" s="674"/>
      <c r="G194" s="674"/>
      <c r="H194" s="674">
        <v>2013</v>
      </c>
      <c r="I194" s="630" t="s">
        <v>574</v>
      </c>
      <c r="J194" s="630" t="s">
        <v>577</v>
      </c>
      <c r="K194" s="619"/>
      <c r="L194" s="1089"/>
      <c r="M194" s="1090"/>
      <c r="N194" s="1179">
        <f>+'A. Rate Class Allocations'!H74</f>
        <v>11.16655246252675</v>
      </c>
      <c r="O194" s="1179">
        <f>+'A. Rate Class Allocations'!I74</f>
        <v>11.16655246252675</v>
      </c>
      <c r="P194" s="1179">
        <f>+'A. Rate Class Allocations'!J74</f>
        <v>11.111332697735527</v>
      </c>
      <c r="Q194" s="1179">
        <f>+'A. Rate Class Allocations'!K74</f>
        <v>11.111332697735527</v>
      </c>
      <c r="R194" s="1179">
        <f>+'A. Rate Class Allocations'!L74</f>
        <v>11.111332697735527</v>
      </c>
      <c r="S194" s="1179">
        <f>+'A. Rate Class Allocations'!M74</f>
        <v>11.111035787976689</v>
      </c>
      <c r="T194" s="1179"/>
      <c r="U194" s="1179"/>
      <c r="V194" s="1179"/>
      <c r="W194" s="1179"/>
      <c r="X194" s="1179"/>
      <c r="Y194" s="1179"/>
      <c r="Z194" s="1179"/>
      <c r="AA194" s="1179"/>
      <c r="AB194" s="1179"/>
      <c r="AC194" s="1090"/>
      <c r="AD194" s="1090"/>
      <c r="AE194" s="1090"/>
      <c r="AF194" s="1090"/>
      <c r="AG194" s="1090"/>
      <c r="AH194" s="1090"/>
      <c r="AI194" s="1090"/>
      <c r="AJ194" s="1090"/>
      <c r="AK194" s="1090"/>
      <c r="AL194" s="1090"/>
      <c r="AM194" s="1090"/>
      <c r="AN194" s="1090"/>
      <c r="AO194" s="1091"/>
      <c r="AP194" s="619"/>
      <c r="AQ194" s="1089"/>
      <c r="AR194" s="1090"/>
      <c r="AS194" s="1090">
        <f>+'A. Rate Class Allocations'!H100</f>
        <v>36832.575753439552</v>
      </c>
      <c r="AT194" s="1090">
        <f>+'A. Rate Class Allocations'!I100</f>
        <v>36832.575753439552</v>
      </c>
      <c r="AU194" s="1090">
        <f>+'A. Rate Class Allocations'!J100</f>
        <v>36650.43483066278</v>
      </c>
      <c r="AV194" s="1090">
        <f>+'A. Rate Class Allocations'!K100</f>
        <v>36650.43483066278</v>
      </c>
      <c r="AW194" s="1090">
        <f>+'A. Rate Class Allocations'!L100</f>
        <v>36650.43483066278</v>
      </c>
      <c r="AX194" s="1090">
        <f>+'A. Rate Class Allocations'!M100</f>
        <v>36649.455481734723</v>
      </c>
      <c r="AY194" s="1090"/>
      <c r="AZ194" s="1090"/>
      <c r="BA194" s="1090"/>
      <c r="BB194" s="1090"/>
      <c r="BC194" s="1090"/>
      <c r="BD194" s="1090"/>
      <c r="BE194" s="1090"/>
      <c r="BF194" s="1090"/>
      <c r="BG194" s="1090"/>
      <c r="BH194" s="1090"/>
      <c r="BI194" s="1090"/>
      <c r="BJ194" s="1090"/>
      <c r="BK194" s="1090"/>
      <c r="BL194" s="1090"/>
      <c r="BM194" s="1090"/>
      <c r="BN194" s="1090"/>
      <c r="BO194" s="1090"/>
      <c r="BP194" s="1090"/>
      <c r="BQ194" s="1090"/>
      <c r="BR194" s="1090"/>
      <c r="BS194" s="1090"/>
      <c r="BT194" s="1091"/>
      <c r="BU194" s="160"/>
    </row>
    <row r="195" spans="2:73" ht="15.5">
      <c r="B195" s="674"/>
      <c r="C195" s="674" t="s">
        <v>2770</v>
      </c>
      <c r="D195" s="674" t="s">
        <v>118</v>
      </c>
      <c r="E195" s="674" t="s">
        <v>1035</v>
      </c>
      <c r="F195" s="674"/>
      <c r="G195" s="674"/>
      <c r="H195" s="674">
        <v>2016</v>
      </c>
      <c r="I195" s="630" t="s">
        <v>574</v>
      </c>
      <c r="J195" s="630" t="s">
        <v>577</v>
      </c>
      <c r="K195" s="619"/>
      <c r="L195" s="1089"/>
      <c r="M195" s="1090"/>
      <c r="N195" s="1179"/>
      <c r="O195" s="1179"/>
      <c r="P195" s="1179"/>
      <c r="Q195" s="1179">
        <f>+'A. Rate Class Allocations'!H75</f>
        <v>37.069461755888597</v>
      </c>
      <c r="R195" s="1179">
        <f>+'A. Rate Class Allocations'!I75</f>
        <v>37.069461755888597</v>
      </c>
      <c r="S195" s="1179">
        <f>+'A. Rate Class Allocations'!J75</f>
        <v>36.88614940716085</v>
      </c>
      <c r="T195" s="1179">
        <f>+'A. Rate Class Allocations'!K75</f>
        <v>36.88614940716085</v>
      </c>
      <c r="U195" s="1179">
        <f>+'A. Rate Class Allocations'!L75</f>
        <v>36.88614940716085</v>
      </c>
      <c r="V195" s="1179">
        <f>+'A. Rate Class Allocations'!M75</f>
        <v>36.885163759622174</v>
      </c>
      <c r="W195" s="1179"/>
      <c r="X195" s="1179"/>
      <c r="Y195" s="1179"/>
      <c r="Z195" s="1179"/>
      <c r="AA195" s="1179"/>
      <c r="AB195" s="1179"/>
      <c r="AC195" s="1090"/>
      <c r="AD195" s="1090"/>
      <c r="AE195" s="1090"/>
      <c r="AF195" s="1090"/>
      <c r="AG195" s="1090"/>
      <c r="AH195" s="1090"/>
      <c r="AI195" s="1090"/>
      <c r="AJ195" s="1090"/>
      <c r="AK195" s="1090"/>
      <c r="AL195" s="1090"/>
      <c r="AM195" s="1090"/>
      <c r="AN195" s="1090"/>
      <c r="AO195" s="1091"/>
      <c r="AP195" s="619"/>
      <c r="AQ195" s="1089"/>
      <c r="AR195" s="1090"/>
      <c r="AS195" s="1090"/>
      <c r="AT195" s="1090"/>
      <c r="AU195" s="1090"/>
      <c r="AV195" s="1090">
        <f>+'A. Rate Class Allocations'!H101</f>
        <v>286209.10691093031</v>
      </c>
      <c r="AW195" s="1090">
        <f>+'A. Rate Class Allocations'!I101</f>
        <v>286209.10691093031</v>
      </c>
      <c r="AX195" s="1090">
        <f>+'A. Rate Class Allocations'!J101</f>
        <v>284793.77307197108</v>
      </c>
      <c r="AY195" s="1090">
        <f>+'A. Rate Class Allocations'!K101</f>
        <v>284793.77307197108</v>
      </c>
      <c r="AZ195" s="1090">
        <f>+'A. Rate Class Allocations'!L101</f>
        <v>284793.77307197108</v>
      </c>
      <c r="BA195" s="1090">
        <f>+'A. Rate Class Allocations'!M101</f>
        <v>284786.16299919388</v>
      </c>
      <c r="BB195" s="1090"/>
      <c r="BC195" s="1090"/>
      <c r="BD195" s="1090"/>
      <c r="BE195" s="1090"/>
      <c r="BF195" s="1090"/>
      <c r="BG195" s="1090"/>
      <c r="BH195" s="1090"/>
      <c r="BI195" s="1090"/>
      <c r="BJ195" s="1090"/>
      <c r="BK195" s="1090"/>
      <c r="BL195" s="1090"/>
      <c r="BM195" s="1090"/>
      <c r="BN195" s="1090"/>
      <c r="BO195" s="1090"/>
      <c r="BP195" s="1090"/>
      <c r="BQ195" s="1090"/>
      <c r="BR195" s="1090"/>
      <c r="BS195" s="1090"/>
      <c r="BT195" s="1091"/>
      <c r="BU195" s="160"/>
    </row>
    <row r="196" spans="2:73" ht="15.5">
      <c r="B196" s="674"/>
      <c r="C196" s="674" t="s">
        <v>2770</v>
      </c>
      <c r="D196" s="674" t="s">
        <v>118</v>
      </c>
      <c r="E196" s="674" t="s">
        <v>1035</v>
      </c>
      <c r="F196" s="674"/>
      <c r="G196" s="674"/>
      <c r="H196" s="674">
        <v>2017</v>
      </c>
      <c r="I196" s="630" t="s">
        <v>574</v>
      </c>
      <c r="J196" s="630" t="s">
        <v>577</v>
      </c>
      <c r="K196" s="619"/>
      <c r="L196" s="1089"/>
      <c r="M196" s="1090"/>
      <c r="N196" s="1179"/>
      <c r="O196" s="1179"/>
      <c r="P196" s="1179"/>
      <c r="Q196" s="1179"/>
      <c r="R196" s="1179">
        <f>+'A. Rate Class Allocations'!H76</f>
        <v>701.21023314775061</v>
      </c>
      <c r="S196" s="1179">
        <f>+'A. Rate Class Allocations'!I76</f>
        <v>701.21023314775061</v>
      </c>
      <c r="T196" s="1179">
        <f>+'A. Rate Class Allocations'!J76</f>
        <v>697.74267552210404</v>
      </c>
      <c r="U196" s="1179">
        <f>+'A. Rate Class Allocations'!K76</f>
        <v>697.74267552210404</v>
      </c>
      <c r="V196" s="1179">
        <f>+'A. Rate Class Allocations'!L76</f>
        <v>697.74267552210404</v>
      </c>
      <c r="W196" s="1179">
        <f>+'A. Rate Class Allocations'!M76</f>
        <v>697.72403089907311</v>
      </c>
      <c r="X196" s="1179"/>
      <c r="Y196" s="1179"/>
      <c r="Z196" s="1179"/>
      <c r="AA196" s="1179"/>
      <c r="AB196" s="1179"/>
      <c r="AC196" s="1090"/>
      <c r="AD196" s="1090"/>
      <c r="AE196" s="1090"/>
      <c r="AF196" s="1090"/>
      <c r="AG196" s="1090"/>
      <c r="AH196" s="1090"/>
      <c r="AI196" s="1090"/>
      <c r="AJ196" s="1090"/>
      <c r="AK196" s="1090"/>
      <c r="AL196" s="1090"/>
      <c r="AM196" s="1090"/>
      <c r="AN196" s="1090"/>
      <c r="AO196" s="1091"/>
      <c r="AP196" s="619"/>
      <c r="AQ196" s="1089"/>
      <c r="AR196" s="1090"/>
      <c r="AS196" s="1090"/>
      <c r="AT196" s="1090"/>
      <c r="AU196" s="1090"/>
      <c r="AV196" s="1090"/>
      <c r="AW196" s="1090">
        <f>+'A. Rate Class Allocations'!H102</f>
        <v>4358471.5721140429</v>
      </c>
      <c r="AX196" s="1090">
        <f>+'A. Rate Class Allocations'!I102</f>
        <v>4358471.5721140429</v>
      </c>
      <c r="AY196" s="1090">
        <f>+'A. Rate Class Allocations'!J102</f>
        <v>4336918.4763068063</v>
      </c>
      <c r="AZ196" s="1090">
        <f>+'A. Rate Class Allocations'!K102</f>
        <v>4336918.4763068063</v>
      </c>
      <c r="BA196" s="1090">
        <f>+'A. Rate Class Allocations'!L102</f>
        <v>4336918.4763068063</v>
      </c>
      <c r="BB196" s="1090">
        <f>+'A. Rate Class Allocations'!M102</f>
        <v>4336802.5880102422</v>
      </c>
      <c r="BC196" s="1090"/>
      <c r="BD196" s="1090"/>
      <c r="BE196" s="1090"/>
      <c r="BF196" s="1090"/>
      <c r="BG196" s="1090"/>
      <c r="BH196" s="1090"/>
      <c r="BI196" s="1090"/>
      <c r="BJ196" s="1090"/>
      <c r="BK196" s="1090"/>
      <c r="BL196" s="1090"/>
      <c r="BM196" s="1090"/>
      <c r="BN196" s="1090"/>
      <c r="BO196" s="1090"/>
      <c r="BP196" s="1090"/>
      <c r="BQ196" s="1090"/>
      <c r="BR196" s="1090"/>
      <c r="BS196" s="1090"/>
      <c r="BT196" s="1091"/>
      <c r="BU196" s="160"/>
    </row>
    <row r="197" spans="2:73" ht="16" thickBot="1">
      <c r="B197" s="1180" t="s">
        <v>2776</v>
      </c>
      <c r="C197" s="1126" t="s">
        <v>2770</v>
      </c>
      <c r="D197" s="1126" t="s">
        <v>118</v>
      </c>
      <c r="E197" s="1126" t="s">
        <v>1035</v>
      </c>
      <c r="F197" s="1126"/>
      <c r="G197" s="1126"/>
      <c r="H197" s="1126">
        <v>2018</v>
      </c>
      <c r="I197" s="1128" t="s">
        <v>574</v>
      </c>
      <c r="J197" s="1128" t="s">
        <v>584</v>
      </c>
      <c r="K197" s="1129"/>
      <c r="L197" s="1130"/>
      <c r="M197" s="1131"/>
      <c r="N197" s="1181"/>
      <c r="O197" s="1181"/>
      <c r="P197" s="1181"/>
      <c r="Q197" s="1181"/>
      <c r="R197" s="1181"/>
      <c r="S197" s="1181">
        <f>+'A. Rate Class Allocations'!H77</f>
        <v>1753.5612097644512</v>
      </c>
      <c r="T197" s="1181">
        <f>+'A. Rate Class Allocations'!I77</f>
        <v>1753.5612097644512</v>
      </c>
      <c r="U197" s="1181">
        <f>+'A. Rate Class Allocations'!J77</f>
        <v>1744.8896669695594</v>
      </c>
      <c r="V197" s="1181">
        <f>+'A. Rate Class Allocations'!K77</f>
        <v>1744.8896669695594</v>
      </c>
      <c r="W197" s="1181">
        <f>+'A. Rate Class Allocations'!L77</f>
        <v>1744.8896669695594</v>
      </c>
      <c r="X197" s="1181">
        <f>+'A. Rate Class Allocations'!M77</f>
        <v>1744.8430411700886</v>
      </c>
      <c r="Y197" s="1181"/>
      <c r="Z197" s="1181"/>
      <c r="AA197" s="1181"/>
      <c r="AB197" s="1181"/>
      <c r="AC197" s="1131"/>
      <c r="AD197" s="1131"/>
      <c r="AE197" s="1131"/>
      <c r="AF197" s="1131"/>
      <c r="AG197" s="1131"/>
      <c r="AH197" s="1131"/>
      <c r="AI197" s="1131"/>
      <c r="AJ197" s="1131"/>
      <c r="AK197" s="1131"/>
      <c r="AL197" s="1131"/>
      <c r="AM197" s="1131"/>
      <c r="AN197" s="1131"/>
      <c r="AO197" s="1132"/>
      <c r="AP197" s="1129"/>
      <c r="AQ197" s="1130"/>
      <c r="AR197" s="1131"/>
      <c r="AS197" s="1131"/>
      <c r="AT197" s="1131"/>
      <c r="AU197" s="1131"/>
      <c r="AV197" s="1131"/>
      <c r="AW197" s="1131"/>
      <c r="AX197" s="1131">
        <f>+'A. Rate Class Allocations'!H103</f>
        <v>9932415.9444121867</v>
      </c>
      <c r="AY197" s="1131">
        <f>+'A. Rate Class Allocations'!I103</f>
        <v>9932415.9444121867</v>
      </c>
      <c r="AZ197" s="1131">
        <f>+'A. Rate Class Allocations'!J103</f>
        <v>9883299.1132237241</v>
      </c>
      <c r="BA197" s="1131">
        <f>+'A. Rate Class Allocations'!K103</f>
        <v>9883299.1132237241</v>
      </c>
      <c r="BB197" s="1131">
        <f>+'A. Rate Class Allocations'!L103</f>
        <v>9883299.1132237241</v>
      </c>
      <c r="BC197" s="1131">
        <f>+'A. Rate Class Allocations'!M103</f>
        <v>9883035.0181744583</v>
      </c>
      <c r="BD197" s="1131"/>
      <c r="BE197" s="1131"/>
      <c r="BF197" s="1131"/>
      <c r="BG197" s="1131"/>
      <c r="BH197" s="1131"/>
      <c r="BI197" s="1131"/>
      <c r="BJ197" s="1131"/>
      <c r="BK197" s="1131"/>
      <c r="BL197" s="1131"/>
      <c r="BM197" s="1131"/>
      <c r="BN197" s="1131"/>
      <c r="BO197" s="1131"/>
      <c r="BP197" s="1131"/>
      <c r="BQ197" s="1131"/>
      <c r="BR197" s="1131"/>
      <c r="BS197" s="1131"/>
      <c r="BT197" s="1132"/>
      <c r="BU197" s="160"/>
    </row>
    <row r="198" spans="2:73" ht="16" thickTop="1">
      <c r="B198" s="1107"/>
      <c r="C198" s="1156" t="s">
        <v>2770</v>
      </c>
      <c r="D198" s="1156" t="s">
        <v>118</v>
      </c>
      <c r="E198" s="1156" t="s">
        <v>1035</v>
      </c>
      <c r="F198" s="1107"/>
      <c r="G198" s="1107"/>
      <c r="H198" s="1107">
        <v>2019</v>
      </c>
      <c r="I198" s="1109" t="s">
        <v>574</v>
      </c>
      <c r="J198" s="1109" t="s">
        <v>584</v>
      </c>
      <c r="K198" s="619"/>
      <c r="L198" s="1182"/>
      <c r="M198" s="1183"/>
      <c r="N198" s="1184"/>
      <c r="O198" s="1184"/>
      <c r="P198" s="1184"/>
      <c r="Q198" s="1184"/>
      <c r="R198" s="1184"/>
      <c r="S198" s="1184"/>
      <c r="T198" s="1184">
        <f>+'A. Rate Class Allocations'!H82</f>
        <v>484.50788839400366</v>
      </c>
      <c r="U198" s="1184">
        <f>+'A. Rate Class Allocations'!I82</f>
        <v>484.50788839400366</v>
      </c>
      <c r="V198" s="1184">
        <f>+'A. Rate Class Allocations'!J82</f>
        <v>482.11194643014392</v>
      </c>
      <c r="W198" s="1184">
        <f>+'A. Rate Class Allocations'!K82</f>
        <v>482.11194643014392</v>
      </c>
      <c r="X198" s="1184">
        <f>+'A. Rate Class Allocations'!L82</f>
        <v>482.11194643014392</v>
      </c>
      <c r="Y198" s="1184">
        <f>+'A. Rate Class Allocations'!M82</f>
        <v>482.09906375030334</v>
      </c>
      <c r="Z198" s="1184"/>
      <c r="AA198" s="1184"/>
      <c r="AB198" s="1184"/>
      <c r="AC198" s="1183"/>
      <c r="AD198" s="1183"/>
      <c r="AE198" s="1183"/>
      <c r="AF198" s="1183"/>
      <c r="AG198" s="1183"/>
      <c r="AH198" s="1183"/>
      <c r="AI198" s="1183"/>
      <c r="AJ198" s="1183"/>
      <c r="AK198" s="1183"/>
      <c r="AL198" s="1183"/>
      <c r="AM198" s="1183"/>
      <c r="AN198" s="1183"/>
      <c r="AO198" s="1185"/>
      <c r="AP198" s="619"/>
      <c r="AQ198" s="1182"/>
      <c r="AR198" s="1183"/>
      <c r="AS198" s="1183"/>
      <c r="AT198" s="1183"/>
      <c r="AU198" s="1183"/>
      <c r="AV198" s="1183"/>
      <c r="AW198" s="1183"/>
      <c r="AX198" s="1183"/>
      <c r="AY198" s="1186">
        <f>+'A. Rate Class Allocations'!H108</f>
        <v>3222732.3526859591</v>
      </c>
      <c r="AZ198" s="1186">
        <f>+'A. Rate Class Allocations'!I108</f>
        <v>3222732.3526859591</v>
      </c>
      <c r="BA198" s="1186">
        <f>+'A. Rate Class Allocations'!J108</f>
        <v>3206795.605592567</v>
      </c>
      <c r="BB198" s="1186">
        <f>+'A. Rate Class Allocations'!K108</f>
        <v>3206795.605592567</v>
      </c>
      <c r="BC198" s="1186">
        <f>+'A. Rate Class Allocations'!L108</f>
        <v>3206795.605592567</v>
      </c>
      <c r="BD198" s="1186">
        <f>+'A. Rate Class Allocations'!M108</f>
        <v>3206709.9156995723</v>
      </c>
      <c r="BE198" s="1183"/>
      <c r="BF198" s="1183"/>
      <c r="BG198" s="1183"/>
      <c r="BH198" s="1183"/>
      <c r="BI198" s="1183"/>
      <c r="BJ198" s="1183"/>
      <c r="BK198" s="1183"/>
      <c r="BL198" s="1183"/>
      <c r="BM198" s="1183"/>
      <c r="BN198" s="1183"/>
      <c r="BO198" s="1183"/>
      <c r="BP198" s="1183"/>
      <c r="BQ198" s="1183"/>
      <c r="BR198" s="1183"/>
      <c r="BS198" s="1183"/>
      <c r="BT198" s="1185"/>
      <c r="BU198" s="160"/>
    </row>
    <row r="199" spans="2:73" ht="15.5">
      <c r="B199" s="674"/>
      <c r="C199" s="674" t="s">
        <v>2770</v>
      </c>
      <c r="D199" s="674" t="s">
        <v>118</v>
      </c>
      <c r="E199" s="674" t="s">
        <v>1035</v>
      </c>
      <c r="F199" s="674"/>
      <c r="G199" s="674"/>
      <c r="H199" s="674">
        <v>2017</v>
      </c>
      <c r="I199" s="630" t="s">
        <v>574</v>
      </c>
      <c r="J199" s="630" t="s">
        <v>577</v>
      </c>
      <c r="K199" s="619"/>
      <c r="L199" s="1089"/>
      <c r="M199" s="1090"/>
      <c r="N199" s="1179"/>
      <c r="O199" s="1179"/>
      <c r="P199" s="1179"/>
      <c r="Q199" s="1179"/>
      <c r="R199" s="1179">
        <f>+'A. Rate Class Allocations'!H80</f>
        <v>136.9315268522482</v>
      </c>
      <c r="S199" s="1179">
        <f>+'A. Rate Class Allocations'!I80</f>
        <v>136.9315268522482</v>
      </c>
      <c r="T199" s="1179">
        <f>+'A. Rate Class Allocations'!J80</f>
        <v>136.25438619216902</v>
      </c>
      <c r="U199" s="1179">
        <f>+'A. Rate Class Allocations'!K80</f>
        <v>136.25438619216902</v>
      </c>
      <c r="V199" s="1179">
        <f>+'A. Rate Class Allocations'!L80</f>
        <v>136.25438619216902</v>
      </c>
      <c r="W199" s="1179">
        <f>+'A. Rate Class Allocations'!M80</f>
        <v>136.25074529165371</v>
      </c>
      <c r="X199" s="1179"/>
      <c r="Y199" s="1179"/>
      <c r="Z199" s="1179"/>
      <c r="AA199" s="1179"/>
      <c r="AB199" s="1179"/>
      <c r="AC199" s="1090"/>
      <c r="AD199" s="1090"/>
      <c r="AE199" s="1090"/>
      <c r="AF199" s="1090"/>
      <c r="AG199" s="1090"/>
      <c r="AH199" s="1090"/>
      <c r="AI199" s="1090"/>
      <c r="AJ199" s="1090"/>
      <c r="AK199" s="1090"/>
      <c r="AL199" s="1090"/>
      <c r="AM199" s="1090"/>
      <c r="AN199" s="1090"/>
      <c r="AO199" s="1091"/>
      <c r="AP199" s="619"/>
      <c r="AQ199" s="1089"/>
      <c r="AR199" s="1090"/>
      <c r="AS199" s="1090"/>
      <c r="AT199" s="1090"/>
      <c r="AU199" s="1090"/>
      <c r="AV199" s="1090"/>
      <c r="AW199" s="1179">
        <f>+'A. Rate Class Allocations'!H106</f>
        <v>963096.0817810219</v>
      </c>
      <c r="AX199" s="1179">
        <f>+'A. Rate Class Allocations'!I106</f>
        <v>963096.0817810219</v>
      </c>
      <c r="AY199" s="1179">
        <f>+'A. Rate Class Allocations'!J106</f>
        <v>958333.47136157798</v>
      </c>
      <c r="AZ199" s="1179">
        <f>+'A. Rate Class Allocations'!K106</f>
        <v>958333.47136157798</v>
      </c>
      <c r="BA199" s="1179">
        <f>+'A. Rate Class Allocations'!L106</f>
        <v>958333.47136157798</v>
      </c>
      <c r="BB199" s="1179">
        <f>+'A. Rate Class Allocations'!M106</f>
        <v>958307.86340188421</v>
      </c>
      <c r="BC199" s="1179"/>
      <c r="BD199" s="1090"/>
      <c r="BE199" s="1090"/>
      <c r="BF199" s="1090"/>
      <c r="BG199" s="1090"/>
      <c r="BH199" s="1090"/>
      <c r="BI199" s="1090"/>
      <c r="BJ199" s="1090"/>
      <c r="BK199" s="1090"/>
      <c r="BL199" s="1090"/>
      <c r="BM199" s="1090"/>
      <c r="BN199" s="1090"/>
      <c r="BO199" s="1090"/>
      <c r="BP199" s="1090"/>
      <c r="BQ199" s="1090"/>
      <c r="BR199" s="1090"/>
      <c r="BS199" s="1090"/>
      <c r="BT199" s="1091"/>
      <c r="BU199" s="160"/>
    </row>
    <row r="200" spans="2:73">
      <c r="B200" s="674"/>
      <c r="C200" s="674" t="s">
        <v>2770</v>
      </c>
      <c r="D200" s="674" t="s">
        <v>118</v>
      </c>
      <c r="E200" s="674" t="s">
        <v>1035</v>
      </c>
      <c r="F200" s="674"/>
      <c r="G200" s="674"/>
      <c r="H200" s="674">
        <v>2018</v>
      </c>
      <c r="I200" s="630" t="s">
        <v>574</v>
      </c>
      <c r="J200" s="630" t="s">
        <v>577</v>
      </c>
      <c r="K200" s="619"/>
      <c r="L200" s="1089"/>
      <c r="M200" s="1090"/>
      <c r="N200" s="1179"/>
      <c r="O200" s="1179"/>
      <c r="P200" s="1179"/>
      <c r="Q200" s="1179"/>
      <c r="R200" s="1179"/>
      <c r="S200" s="1179">
        <f>+'A. Rate Class Allocations'!H81</f>
        <v>1087.0558864239813</v>
      </c>
      <c r="T200" s="1179">
        <f>+'A. Rate Class Allocations'!I81</f>
        <v>1087.0558864239813</v>
      </c>
      <c r="U200" s="1179">
        <f>+'A. Rate Class Allocations'!J81</f>
        <v>1081.6802818616343</v>
      </c>
      <c r="V200" s="1179">
        <f>+'A. Rate Class Allocations'!K81</f>
        <v>1081.6802818616343</v>
      </c>
      <c r="W200" s="1179">
        <f>+'A. Rate Class Allocations'!L81</f>
        <v>1081.6802818616343</v>
      </c>
      <c r="X200" s="1179">
        <f>+'A. Rate Class Allocations'!M81</f>
        <v>1081.6513779092136</v>
      </c>
      <c r="Y200" s="1179"/>
      <c r="Z200" s="1179"/>
      <c r="AA200" s="1179"/>
      <c r="AB200" s="1179"/>
      <c r="AC200" s="1090"/>
      <c r="AD200" s="1090"/>
      <c r="AE200" s="1090"/>
      <c r="AF200" s="1090"/>
      <c r="AG200" s="1090"/>
      <c r="AH200" s="1090"/>
      <c r="AI200" s="1090"/>
      <c r="AJ200" s="1090"/>
      <c r="AK200" s="1090"/>
      <c r="AL200" s="1090"/>
      <c r="AM200" s="1090"/>
      <c r="AN200" s="1090"/>
      <c r="AO200" s="1091"/>
      <c r="AP200" s="619"/>
      <c r="AQ200" s="1089"/>
      <c r="AR200" s="1090"/>
      <c r="AS200" s="1090"/>
      <c r="AT200" s="1090"/>
      <c r="AU200" s="1090"/>
      <c r="AV200" s="1090"/>
      <c r="AW200" s="1090"/>
      <c r="AX200" s="1179">
        <f>+'A. Rate Class Allocations'!H107</f>
        <v>3684101.3964477666</v>
      </c>
      <c r="AY200" s="1179">
        <f>+'A. Rate Class Allocations'!I107</f>
        <v>3684101.3964477666</v>
      </c>
      <c r="AZ200" s="1179">
        <f>+'A. Rate Class Allocations'!J107</f>
        <v>3665883.1313868575</v>
      </c>
      <c r="BA200" s="1179">
        <f>+'A. Rate Class Allocations'!K107</f>
        <v>3665883.1313868575</v>
      </c>
      <c r="BB200" s="1179">
        <f>+'A. Rate Class Allocations'!L107</f>
        <v>3665883.1313868575</v>
      </c>
      <c r="BC200" s="1179">
        <f>+'A. Rate Class Allocations'!M107</f>
        <v>3665785.1740575186</v>
      </c>
      <c r="BD200" s="1090"/>
      <c r="BE200" s="1090"/>
      <c r="BF200" s="1090"/>
      <c r="BG200" s="1090"/>
      <c r="BH200" s="1090"/>
      <c r="BI200" s="1090"/>
      <c r="BJ200" s="1090"/>
      <c r="BK200" s="1090"/>
      <c r="BL200" s="1090"/>
      <c r="BM200" s="1090"/>
      <c r="BN200" s="1090"/>
      <c r="BO200" s="1090"/>
      <c r="BP200" s="1090"/>
      <c r="BQ200" s="1090"/>
      <c r="BR200" s="1090"/>
      <c r="BS200" s="1090"/>
      <c r="BT200" s="1091"/>
    </row>
    <row r="201" spans="2:73">
      <c r="B201" s="674"/>
      <c r="C201" s="674" t="s">
        <v>2770</v>
      </c>
      <c r="D201" s="674" t="s">
        <v>1339</v>
      </c>
      <c r="E201" s="674" t="s">
        <v>1035</v>
      </c>
      <c r="F201" s="674"/>
      <c r="G201" s="674"/>
      <c r="H201" s="674">
        <v>2018</v>
      </c>
      <c r="I201" s="630" t="s">
        <v>574</v>
      </c>
      <c r="J201" s="630" t="s">
        <v>577</v>
      </c>
      <c r="K201" s="619"/>
      <c r="L201" s="1089"/>
      <c r="M201" s="1090"/>
      <c r="N201" s="1179"/>
      <c r="O201" s="1179"/>
      <c r="P201" s="1179"/>
      <c r="Q201" s="1179"/>
      <c r="R201" s="1179"/>
      <c r="S201" s="1179">
        <f>+'A. Rate Class Allocations'!H84</f>
        <v>238.38049556794866</v>
      </c>
      <c r="T201" s="1179">
        <f>+'A. Rate Class Allocations'!I84</f>
        <v>209.89434264146053</v>
      </c>
      <c r="U201" s="1179">
        <f>+'A. Rate Class Allocations'!J84</f>
        <v>153.27590030567384</v>
      </c>
      <c r="V201" s="1179">
        <f>+'A. Rate Class Allocations'!K84</f>
        <v>152.8109455318299</v>
      </c>
      <c r="W201" s="1179">
        <f>+'A. Rate Class Allocations'!L84</f>
        <v>152.8109455318299</v>
      </c>
      <c r="X201" s="1179">
        <f>+'A. Rate Class Allocations'!M84</f>
        <v>152.8109455318299</v>
      </c>
      <c r="Y201" s="1179"/>
      <c r="Z201" s="1179"/>
      <c r="AA201" s="1179"/>
      <c r="AB201" s="1179"/>
      <c r="AC201" s="1090"/>
      <c r="AD201" s="1090"/>
      <c r="AE201" s="1090"/>
      <c r="AF201" s="1090"/>
      <c r="AG201" s="1090"/>
      <c r="AH201" s="1090"/>
      <c r="AI201" s="1090"/>
      <c r="AJ201" s="1090"/>
      <c r="AK201" s="1090"/>
      <c r="AL201" s="1090"/>
      <c r="AM201" s="1090"/>
      <c r="AN201" s="1090"/>
      <c r="AO201" s="1091"/>
      <c r="AP201" s="619"/>
      <c r="AQ201" s="1089"/>
      <c r="AR201" s="1090"/>
      <c r="AS201" s="1090"/>
      <c r="AT201" s="1090"/>
      <c r="AU201" s="1090"/>
      <c r="AV201" s="1090"/>
      <c r="AW201" s="1090"/>
      <c r="AX201" s="1179">
        <f>+'A. Rate Class Allocations'!H110</f>
        <v>1062568.0357851542</v>
      </c>
      <c r="AY201" s="1179">
        <f>+'A. Rate Class Allocations'!I110</f>
        <v>935592.56537152641</v>
      </c>
      <c r="AZ201" s="1179">
        <f>+'A. Rate Class Allocations'!J110</f>
        <v>683218.95183986297</v>
      </c>
      <c r="BA201" s="1179">
        <f>+'A. Rate Class Allocations'!K110</f>
        <v>681146.44133687392</v>
      </c>
      <c r="BB201" s="1179">
        <f>+'A. Rate Class Allocations'!L110</f>
        <v>681146.44133687392</v>
      </c>
      <c r="BC201" s="1179">
        <f>+'A. Rate Class Allocations'!M110</f>
        <v>681146.44133687392</v>
      </c>
      <c r="BD201" s="1179"/>
      <c r="BE201" s="1090"/>
      <c r="BF201" s="1090"/>
      <c r="BG201" s="1090"/>
      <c r="BH201" s="1090"/>
      <c r="BI201" s="1090"/>
      <c r="BJ201" s="1090"/>
      <c r="BK201" s="1090"/>
      <c r="BL201" s="1090"/>
      <c r="BM201" s="1090"/>
      <c r="BN201" s="1090"/>
      <c r="BO201" s="1090"/>
      <c r="BP201" s="1090"/>
      <c r="BQ201" s="1090"/>
      <c r="BR201" s="1090"/>
      <c r="BS201" s="1090"/>
      <c r="BT201" s="1091"/>
    </row>
    <row r="202" spans="2:73" ht="15" thickBot="1">
      <c r="B202" s="1126"/>
      <c r="C202" s="1187" t="s">
        <v>2770</v>
      </c>
      <c r="D202" s="1126" t="s">
        <v>1339</v>
      </c>
      <c r="E202" s="1187" t="s">
        <v>1035</v>
      </c>
      <c r="F202" s="1126"/>
      <c r="G202" s="1126"/>
      <c r="H202" s="1126">
        <v>2019</v>
      </c>
      <c r="I202" s="1128" t="s">
        <v>574</v>
      </c>
      <c r="J202" s="1128" t="s">
        <v>584</v>
      </c>
      <c r="K202" s="1129"/>
      <c r="L202" s="1130"/>
      <c r="M202" s="1131"/>
      <c r="N202" s="1181"/>
      <c r="O202" s="1181"/>
      <c r="P202" s="1181"/>
      <c r="Q202" s="1181"/>
      <c r="R202" s="1181"/>
      <c r="S202" s="1181"/>
      <c r="T202" s="1181">
        <f>+'A. Rate Class Allocations'!H85</f>
        <v>448.20231300264061</v>
      </c>
      <c r="U202" s="1181">
        <f>+'A. Rate Class Allocations'!I85</f>
        <v>394.64273129365966</v>
      </c>
      <c r="V202" s="1181">
        <f>+'A. Rate Class Allocations'!J85</f>
        <v>288.18890102937604</v>
      </c>
      <c r="W202" s="1181">
        <f>+'A. Rate Class Allocations'!K85</f>
        <v>287.31469441871366</v>
      </c>
      <c r="X202" s="1181">
        <f>+'A. Rate Class Allocations'!L85</f>
        <v>287.31469441871366</v>
      </c>
      <c r="Y202" s="1181">
        <f>+'A. Rate Class Allocations'!M85</f>
        <v>287.31469441871366</v>
      </c>
      <c r="Z202" s="1181"/>
      <c r="AA202" s="1181"/>
      <c r="AB202" s="1181"/>
      <c r="AC202" s="1131"/>
      <c r="AD202" s="1131"/>
      <c r="AE202" s="1131"/>
      <c r="AF202" s="1131"/>
      <c r="AG202" s="1131"/>
      <c r="AH202" s="1131"/>
      <c r="AI202" s="1131"/>
      <c r="AJ202" s="1131"/>
      <c r="AK202" s="1131"/>
      <c r="AL202" s="1131"/>
      <c r="AM202" s="1131"/>
      <c r="AN202" s="1131"/>
      <c r="AO202" s="1132"/>
      <c r="AP202" s="1129"/>
      <c r="AQ202" s="1130"/>
      <c r="AR202" s="1131"/>
      <c r="AS202" s="1131"/>
      <c r="AT202" s="1131"/>
      <c r="AU202" s="1131"/>
      <c r="AV202" s="1131"/>
      <c r="AW202" s="1131"/>
      <c r="AX202" s="1131"/>
      <c r="AY202" s="1188">
        <f>+'A. Rate Class Allocations'!H111</f>
        <v>1731529.8762000764</v>
      </c>
      <c r="AZ202" s="1188">
        <f>+'A. Rate Class Allocations'!I111</f>
        <v>1524614.3534652947</v>
      </c>
      <c r="BA202" s="1188">
        <f>+'A. Rate Class Allocations'!J111</f>
        <v>1113353.6745462792</v>
      </c>
      <c r="BB202" s="1188">
        <f>+'A. Rate Class Allocations'!K111</f>
        <v>1109976.3718853611</v>
      </c>
      <c r="BC202" s="1188">
        <f>+'A. Rate Class Allocations'!L111</f>
        <v>1109976.3718853611</v>
      </c>
      <c r="BD202" s="1188">
        <f>+'A. Rate Class Allocations'!M111</f>
        <v>1109976.3718853611</v>
      </c>
      <c r="BE202" s="1131"/>
      <c r="BF202" s="1131"/>
      <c r="BG202" s="1131"/>
      <c r="BH202" s="1131"/>
      <c r="BI202" s="1131"/>
      <c r="BJ202" s="1131"/>
      <c r="BK202" s="1131"/>
      <c r="BL202" s="1131"/>
      <c r="BM202" s="1131"/>
      <c r="BN202" s="1131"/>
      <c r="BO202" s="1131"/>
      <c r="BP202" s="1131"/>
      <c r="BQ202" s="1131"/>
      <c r="BR202" s="1131"/>
      <c r="BS202" s="1131"/>
      <c r="BT202" s="1132"/>
    </row>
    <row r="203" spans="2:73" ht="16" thickTop="1">
      <c r="B203" s="1107"/>
      <c r="C203" s="1156" t="s">
        <v>2770</v>
      </c>
      <c r="D203" s="1156" t="s">
        <v>118</v>
      </c>
      <c r="E203" s="1156" t="s">
        <v>1035</v>
      </c>
      <c r="F203" s="674"/>
      <c r="G203" s="674"/>
      <c r="H203" s="674">
        <v>2020</v>
      </c>
      <c r="I203" s="1109" t="s">
        <v>575</v>
      </c>
      <c r="J203" s="1109" t="s">
        <v>584</v>
      </c>
      <c r="K203" s="619"/>
      <c r="L203" s="1182"/>
      <c r="M203" s="1183"/>
      <c r="N203" s="1184"/>
      <c r="O203" s="1184"/>
      <c r="P203" s="1184"/>
      <c r="Q203" s="1184"/>
      <c r="R203" s="1184"/>
      <c r="S203" s="1184"/>
      <c r="T203" s="1184"/>
      <c r="U203" s="1184">
        <f>+'A. Rate Class Allocations'!H92</f>
        <v>512.5958576445388</v>
      </c>
      <c r="V203" s="1184">
        <f>+'A. Rate Class Allocations'!I92</f>
        <v>512.5958576445388</v>
      </c>
      <c r="W203" s="1184">
        <f>+'A. Rate Class Allocations'!J92</f>
        <v>510.06101774770622</v>
      </c>
      <c r="X203" s="1184">
        <f>+'A. Rate Class Allocations'!K92</f>
        <v>510.06101774770622</v>
      </c>
      <c r="Y203" s="1184">
        <f>+'A. Rate Class Allocations'!L92</f>
        <v>510.06101774770622</v>
      </c>
      <c r="Z203" s="1184">
        <f>+'A. Rate Class Allocations'!M92</f>
        <v>510.04738823107743</v>
      </c>
      <c r="AA203" s="1184"/>
      <c r="AB203" s="1184"/>
      <c r="AC203" s="1183"/>
      <c r="AD203" s="1183"/>
      <c r="AE203" s="1183"/>
      <c r="AF203" s="1183"/>
      <c r="AG203" s="1183"/>
      <c r="AH203" s="1183"/>
      <c r="AI203" s="1183"/>
      <c r="AJ203" s="1183"/>
      <c r="AK203" s="1183"/>
      <c r="AL203" s="1183"/>
      <c r="AM203" s="1183"/>
      <c r="AN203" s="1183"/>
      <c r="AO203" s="1185"/>
      <c r="AP203" s="619"/>
      <c r="AQ203" s="1182"/>
      <c r="AR203" s="1183"/>
      <c r="AS203" s="1183"/>
      <c r="AT203" s="1183"/>
      <c r="AU203" s="1183"/>
      <c r="AV203" s="1183"/>
      <c r="AW203" s="1183"/>
      <c r="AX203" s="1183"/>
      <c r="AY203" s="1183"/>
      <c r="AZ203" s="1186">
        <f>+'A. Rate Class Allocations'!H118</f>
        <v>3259080.9735950013</v>
      </c>
      <c r="BA203" s="1186">
        <f>+'A. Rate Class Allocations'!I118</f>
        <v>3259080.9735950013</v>
      </c>
      <c r="BB203" s="1186">
        <f>+'A. Rate Class Allocations'!J118</f>
        <v>3242964.4787859363</v>
      </c>
      <c r="BC203" s="1186">
        <f>+'A. Rate Class Allocations'!K118</f>
        <v>3242964.4787859363</v>
      </c>
      <c r="BD203" s="1186">
        <f>+'A. Rate Class Allocations'!L118</f>
        <v>3242964.4787859363</v>
      </c>
      <c r="BE203" s="1186">
        <f>+'A. Rate Class Allocations'!M118</f>
        <v>3242877.8224119884</v>
      </c>
      <c r="BF203" s="1183"/>
      <c r="BG203" s="1183"/>
      <c r="BH203" s="1183"/>
      <c r="BI203" s="1183"/>
      <c r="BJ203" s="1183"/>
      <c r="BK203" s="1183"/>
      <c r="BL203" s="1183"/>
      <c r="BM203" s="1183"/>
      <c r="BN203" s="1183"/>
      <c r="BO203" s="1183"/>
      <c r="BP203" s="1183"/>
      <c r="BQ203" s="1183"/>
      <c r="BR203" s="1183"/>
      <c r="BS203" s="1183"/>
      <c r="BT203" s="1185"/>
      <c r="BU203" s="160"/>
    </row>
    <row r="204" spans="2:73" ht="15.5">
      <c r="B204" s="674"/>
      <c r="C204" s="674" t="s">
        <v>2770</v>
      </c>
      <c r="D204" s="674" t="s">
        <v>118</v>
      </c>
      <c r="E204" s="674" t="s">
        <v>1035</v>
      </c>
      <c r="F204" s="674"/>
      <c r="G204" s="674"/>
      <c r="H204" s="674">
        <v>2016</v>
      </c>
      <c r="I204" s="630" t="s">
        <v>575</v>
      </c>
      <c r="J204" s="630" t="s">
        <v>577</v>
      </c>
      <c r="K204" s="619"/>
      <c r="L204" s="1089"/>
      <c r="M204" s="1090"/>
      <c r="N204" s="1179"/>
      <c r="O204" s="1179"/>
      <c r="P204" s="1179"/>
      <c r="Q204" s="1179">
        <f>+'A. Rate Class Allocations'!H88</f>
        <v>31.721464325481755</v>
      </c>
      <c r="R204" s="1179">
        <f>+'A. Rate Class Allocations'!I88</f>
        <v>31.721464325481755</v>
      </c>
      <c r="S204" s="1179">
        <f>+'A. Rate Class Allocations'!J88</f>
        <v>31.564598380977884</v>
      </c>
      <c r="T204" s="1179">
        <f>+'A. Rate Class Allocations'!K88</f>
        <v>31.564598380977884</v>
      </c>
      <c r="U204" s="1179">
        <f>+'A. Rate Class Allocations'!L88</f>
        <v>31.564598380977884</v>
      </c>
      <c r="V204" s="1179">
        <f>+'A. Rate Class Allocations'!M88</f>
        <v>31.56375493244223</v>
      </c>
      <c r="W204" s="1179"/>
      <c r="X204" s="1179"/>
      <c r="Y204" s="1179"/>
      <c r="Z204" s="1179"/>
      <c r="AA204" s="1179"/>
      <c r="AB204" s="1179"/>
      <c r="AC204" s="1090"/>
      <c r="AD204" s="1090"/>
      <c r="AE204" s="1090"/>
      <c r="AF204" s="1090"/>
      <c r="AG204" s="1090"/>
      <c r="AH204" s="1090"/>
      <c r="AI204" s="1090"/>
      <c r="AJ204" s="1090"/>
      <c r="AK204" s="1090"/>
      <c r="AL204" s="1090"/>
      <c r="AM204" s="1090"/>
      <c r="AN204" s="1090"/>
      <c r="AO204" s="1091"/>
      <c r="AP204" s="619"/>
      <c r="AQ204" s="1089"/>
      <c r="AR204" s="1090"/>
      <c r="AS204" s="1090"/>
      <c r="AT204" s="1090"/>
      <c r="AU204" s="1090"/>
      <c r="AV204" s="1179">
        <f>+'A. Rate Class Allocations'!H114</f>
        <v>130697.9444666721</v>
      </c>
      <c r="AW204" s="1179">
        <f>+'A. Rate Class Allocations'!I114</f>
        <v>130697.9444666721</v>
      </c>
      <c r="AX204" s="1179">
        <f>+'A. Rate Class Allocations'!J114</f>
        <v>130051.62952064327</v>
      </c>
      <c r="AY204" s="1179">
        <f>+'A. Rate Class Allocations'!K114</f>
        <v>130051.62952064327</v>
      </c>
      <c r="AZ204" s="1179">
        <f>+'A. Rate Class Allocations'!L114</f>
        <v>130051.62952064327</v>
      </c>
      <c r="BA204" s="1179">
        <f>+'A. Rate Class Allocations'!M114</f>
        <v>130048.15436613141</v>
      </c>
      <c r="BB204" s="1090"/>
      <c r="BC204" s="1090"/>
      <c r="BD204" s="1090"/>
      <c r="BE204" s="1090"/>
      <c r="BF204" s="1090"/>
      <c r="BG204" s="1090"/>
      <c r="BH204" s="1090"/>
      <c r="BI204" s="1090"/>
      <c r="BJ204" s="1090"/>
      <c r="BK204" s="1090"/>
      <c r="BL204" s="1090"/>
      <c r="BM204" s="1090"/>
      <c r="BN204" s="1090"/>
      <c r="BO204" s="1090"/>
      <c r="BP204" s="1090"/>
      <c r="BQ204" s="1090"/>
      <c r="BR204" s="1090"/>
      <c r="BS204" s="1090"/>
      <c r="BT204" s="1091"/>
      <c r="BU204" s="160"/>
    </row>
    <row r="205" spans="2:73" ht="15.5">
      <c r="B205" s="674"/>
      <c r="C205" s="674" t="s">
        <v>2770</v>
      </c>
      <c r="D205" s="674" t="s">
        <v>118</v>
      </c>
      <c r="E205" s="674" t="s">
        <v>1035</v>
      </c>
      <c r="F205" s="674"/>
      <c r="G205" s="674"/>
      <c r="H205" s="674">
        <v>2017</v>
      </c>
      <c r="I205" s="630" t="s">
        <v>575</v>
      </c>
      <c r="J205" s="630" t="s">
        <v>577</v>
      </c>
      <c r="K205" s="619"/>
      <c r="L205" s="1089"/>
      <c r="M205" s="1090"/>
      <c r="N205" s="1179"/>
      <c r="O205" s="1179"/>
      <c r="P205" s="1179"/>
      <c r="Q205" s="1179"/>
      <c r="R205" s="1179">
        <f>+'A. Rate Class Allocations'!H89</f>
        <v>120.92971931477497</v>
      </c>
      <c r="S205" s="1179">
        <f>+'A. Rate Class Allocations'!I89</f>
        <v>120.92971931477497</v>
      </c>
      <c r="T205" s="1179">
        <f>+'A. Rate Class Allocations'!J89</f>
        <v>120.3317092593671</v>
      </c>
      <c r="U205" s="1179">
        <f>+'A. Rate Class Allocations'!K89</f>
        <v>120.3317092593671</v>
      </c>
      <c r="V205" s="1179">
        <f>+'A. Rate Class Allocations'!L89</f>
        <v>120.3317092593671</v>
      </c>
      <c r="W205" s="1179">
        <f>+'A. Rate Class Allocations'!M89</f>
        <v>120.32849383420177</v>
      </c>
      <c r="X205" s="1179"/>
      <c r="Y205" s="1179"/>
      <c r="Z205" s="1179"/>
      <c r="AA205" s="1179"/>
      <c r="AB205" s="1179"/>
      <c r="AC205" s="1090"/>
      <c r="AD205" s="1090"/>
      <c r="AE205" s="1090"/>
      <c r="AF205" s="1090"/>
      <c r="AG205" s="1090"/>
      <c r="AH205" s="1090"/>
      <c r="AI205" s="1090"/>
      <c r="AJ205" s="1090"/>
      <c r="AK205" s="1090"/>
      <c r="AL205" s="1090"/>
      <c r="AM205" s="1090"/>
      <c r="AN205" s="1090"/>
      <c r="AO205" s="1091"/>
      <c r="AP205" s="619"/>
      <c r="AQ205" s="1089"/>
      <c r="AR205" s="1090"/>
      <c r="AS205" s="1090"/>
      <c r="AT205" s="1090"/>
      <c r="AU205" s="1090"/>
      <c r="AV205" s="1090"/>
      <c r="AW205" s="1179">
        <f>+'A. Rate Class Allocations'!H115</f>
        <v>607465.58005630679</v>
      </c>
      <c r="AX205" s="1179">
        <f>+'A. Rate Class Allocations'!I115</f>
        <v>607465.58005630679</v>
      </c>
      <c r="AY205" s="1179">
        <f>+'A. Rate Class Allocations'!J115</f>
        <v>604461.59950259142</v>
      </c>
      <c r="AZ205" s="1179">
        <f>+'A. Rate Class Allocations'!K115</f>
        <v>604461.59950259142</v>
      </c>
      <c r="BA205" s="1179">
        <f>+'A. Rate Class Allocations'!L115</f>
        <v>604461.59950259142</v>
      </c>
      <c r="BB205" s="1179">
        <f>+'A. Rate Class Allocations'!M115</f>
        <v>604445.44747541181</v>
      </c>
      <c r="BC205" s="1090"/>
      <c r="BD205" s="1090"/>
      <c r="BE205" s="1090"/>
      <c r="BF205" s="1090"/>
      <c r="BG205" s="1090"/>
      <c r="BH205" s="1090"/>
      <c r="BI205" s="1090"/>
      <c r="BJ205" s="1090"/>
      <c r="BK205" s="1090"/>
      <c r="BL205" s="1090"/>
      <c r="BM205" s="1090"/>
      <c r="BN205" s="1090"/>
      <c r="BO205" s="1090"/>
      <c r="BP205" s="1090"/>
      <c r="BQ205" s="1090"/>
      <c r="BR205" s="1090"/>
      <c r="BS205" s="1090"/>
      <c r="BT205" s="1091"/>
      <c r="BU205" s="160"/>
    </row>
    <row r="206" spans="2:73" ht="15.5">
      <c r="B206" s="674"/>
      <c r="C206" s="674" t="s">
        <v>2770</v>
      </c>
      <c r="D206" s="674" t="s">
        <v>118</v>
      </c>
      <c r="E206" s="674" t="s">
        <v>1035</v>
      </c>
      <c r="F206" s="674"/>
      <c r="G206" s="674"/>
      <c r="H206" s="674">
        <v>2018</v>
      </c>
      <c r="I206" s="630" t="s">
        <v>575</v>
      </c>
      <c r="J206" s="630" t="s">
        <v>577</v>
      </c>
      <c r="K206" s="619"/>
      <c r="L206" s="1089"/>
      <c r="M206" s="1090"/>
      <c r="N206" s="1179"/>
      <c r="O206" s="1179"/>
      <c r="P206" s="1179"/>
      <c r="Q206" s="1179"/>
      <c r="R206" s="1179"/>
      <c r="S206" s="1179">
        <f>+'A. Rate Class Allocations'!H90</f>
        <v>274.75398835117738</v>
      </c>
      <c r="T206" s="1179">
        <f>+'A. Rate Class Allocations'!I90</f>
        <v>274.75398835117738</v>
      </c>
      <c r="U206" s="1179">
        <f>+'A. Rate Class Allocations'!J90</f>
        <v>273.39530126641091</v>
      </c>
      <c r="V206" s="1179">
        <f>+'A. Rate Class Allocations'!K90</f>
        <v>273.39530126641091</v>
      </c>
      <c r="W206" s="1179">
        <f>+'A. Rate Class Allocations'!L90</f>
        <v>273.39530126641091</v>
      </c>
      <c r="X206" s="1179">
        <f>+'A. Rate Class Allocations'!M90</f>
        <v>273.38799577613582</v>
      </c>
      <c r="Y206" s="1179"/>
      <c r="Z206" s="1179"/>
      <c r="AA206" s="1179"/>
      <c r="AB206" s="1179"/>
      <c r="AC206" s="1090"/>
      <c r="AD206" s="1090"/>
      <c r="AE206" s="1090"/>
      <c r="AF206" s="1090"/>
      <c r="AG206" s="1090"/>
      <c r="AH206" s="1090"/>
      <c r="AI206" s="1090"/>
      <c r="AJ206" s="1090"/>
      <c r="AK206" s="1090"/>
      <c r="AL206" s="1090"/>
      <c r="AM206" s="1090"/>
      <c r="AN206" s="1090"/>
      <c r="AO206" s="1091"/>
      <c r="AP206" s="619"/>
      <c r="AQ206" s="1089"/>
      <c r="AR206" s="1090"/>
      <c r="AS206" s="1090"/>
      <c r="AT206" s="1090"/>
      <c r="AU206" s="1090"/>
      <c r="AV206" s="1090"/>
      <c r="AW206" s="1090"/>
      <c r="AX206" s="1179">
        <f>+'A. Rate Class Allocations'!H116</f>
        <v>3521477.4309123107</v>
      </c>
      <c r="AY206" s="1179">
        <f>+'A. Rate Class Allocations'!I116</f>
        <v>3521477.4309123107</v>
      </c>
      <c r="AZ206" s="1179">
        <f>+'A. Rate Class Allocations'!J116</f>
        <v>3504063.3582963319</v>
      </c>
      <c r="BA206" s="1179">
        <f>+'A. Rate Class Allocations'!K116</f>
        <v>3504063.3582963319</v>
      </c>
      <c r="BB206" s="1179">
        <f>+'A. Rate Class Allocations'!L116</f>
        <v>3504063.3582963319</v>
      </c>
      <c r="BC206" s="1179">
        <f>+'A. Rate Class Allocations'!M116</f>
        <v>3503969.7250090418</v>
      </c>
      <c r="BD206" s="1090"/>
      <c r="BE206" s="1090"/>
      <c r="BF206" s="1090"/>
      <c r="BG206" s="1090"/>
      <c r="BH206" s="1090"/>
      <c r="BI206" s="1090"/>
      <c r="BJ206" s="1090"/>
      <c r="BK206" s="1090"/>
      <c r="BL206" s="1090"/>
      <c r="BM206" s="1090"/>
      <c r="BN206" s="1090"/>
      <c r="BO206" s="1090"/>
      <c r="BP206" s="1090"/>
      <c r="BQ206" s="1090"/>
      <c r="BR206" s="1090"/>
      <c r="BS206" s="1090"/>
      <c r="BT206" s="1091"/>
      <c r="BU206" s="160"/>
    </row>
    <row r="207" spans="2:73" ht="16" thickBot="1">
      <c r="B207" s="1126"/>
      <c r="C207" s="1126" t="s">
        <v>2770</v>
      </c>
      <c r="D207" s="1126" t="s">
        <v>118</v>
      </c>
      <c r="E207" s="1126" t="s">
        <v>1035</v>
      </c>
      <c r="F207" s="1126"/>
      <c r="G207" s="1126"/>
      <c r="H207" s="1126">
        <v>2019</v>
      </c>
      <c r="I207" s="1128" t="s">
        <v>575</v>
      </c>
      <c r="J207" s="1128" t="s">
        <v>577</v>
      </c>
      <c r="K207" s="1129"/>
      <c r="L207" s="1130"/>
      <c r="M207" s="1131"/>
      <c r="N207" s="1181"/>
      <c r="O207" s="1181"/>
      <c r="P207" s="1181"/>
      <c r="Q207" s="1181"/>
      <c r="R207" s="1181"/>
      <c r="S207" s="1181"/>
      <c r="T207" s="1181">
        <f>+'A. Rate Class Allocations'!H91</f>
        <v>703.51532205567378</v>
      </c>
      <c r="U207" s="1181">
        <f>+'A. Rate Class Allocations'!I91</f>
        <v>703.51532205567378</v>
      </c>
      <c r="V207" s="1181">
        <f>+'A. Rate Class Allocations'!J91</f>
        <v>700.03636552532987</v>
      </c>
      <c r="W207" s="1181">
        <f>+'A. Rate Class Allocations'!K91</f>
        <v>700.03636552532987</v>
      </c>
      <c r="X207" s="1181">
        <f>+'A. Rate Class Allocations'!L91</f>
        <v>700.03636552532987</v>
      </c>
      <c r="Y207" s="1181">
        <f>+'A. Rate Class Allocations'!M91</f>
        <v>700.01765961181616</v>
      </c>
      <c r="Z207" s="1181"/>
      <c r="AA207" s="1181"/>
      <c r="AB207" s="1181"/>
      <c r="AC207" s="1131"/>
      <c r="AD207" s="1131"/>
      <c r="AE207" s="1131"/>
      <c r="AF207" s="1131"/>
      <c r="AG207" s="1131"/>
      <c r="AH207" s="1131"/>
      <c r="AI207" s="1131"/>
      <c r="AJ207" s="1131"/>
      <c r="AK207" s="1131"/>
      <c r="AL207" s="1131"/>
      <c r="AM207" s="1131"/>
      <c r="AN207" s="1131"/>
      <c r="AO207" s="1132"/>
      <c r="AP207" s="1129"/>
      <c r="AQ207" s="1130"/>
      <c r="AR207" s="1131"/>
      <c r="AS207" s="1131"/>
      <c r="AT207" s="1131"/>
      <c r="AU207" s="1131"/>
      <c r="AV207" s="1131"/>
      <c r="AW207" s="1131"/>
      <c r="AX207" s="1131"/>
      <c r="AY207" s="1181">
        <f>+'A. Rate Class Allocations'!H117</f>
        <v>7290179.4959996967</v>
      </c>
      <c r="AZ207" s="1181">
        <f>+'A. Rate Class Allocations'!I117</f>
        <v>7290179.4959996967</v>
      </c>
      <c r="BA207" s="1181">
        <f>+'A. Rate Class Allocations'!J117</f>
        <v>7254128.7992062289</v>
      </c>
      <c r="BB207" s="1181">
        <f>+'A. Rate Class Allocations'!K117</f>
        <v>7254128.7992062289</v>
      </c>
      <c r="BC207" s="1181">
        <f>+'A. Rate Class Allocations'!L117</f>
        <v>7254128.7992062289</v>
      </c>
      <c r="BD207" s="1181">
        <f>+'A. Rate Class Allocations'!M117</f>
        <v>7253934.9591250308</v>
      </c>
      <c r="BE207" s="1131"/>
      <c r="BF207" s="1131"/>
      <c r="BG207" s="1131"/>
      <c r="BH207" s="1131"/>
      <c r="BI207" s="1131"/>
      <c r="BJ207" s="1131"/>
      <c r="BK207" s="1131"/>
      <c r="BL207" s="1131"/>
      <c r="BM207" s="1131"/>
      <c r="BN207" s="1131"/>
      <c r="BO207" s="1131"/>
      <c r="BP207" s="1131"/>
      <c r="BQ207" s="1131"/>
      <c r="BR207" s="1131"/>
      <c r="BS207" s="1131"/>
      <c r="BT207" s="1132"/>
      <c r="BU207" s="160"/>
    </row>
    <row r="208" spans="2:73" ht="15" thickTop="1">
      <c r="B208" s="1147"/>
      <c r="C208" s="1156" t="s">
        <v>2770</v>
      </c>
      <c r="D208" s="1156" t="s">
        <v>118</v>
      </c>
      <c r="E208" s="1156" t="s">
        <v>1035</v>
      </c>
      <c r="F208" s="1147"/>
      <c r="G208" s="1147"/>
      <c r="H208" s="1147">
        <v>2021</v>
      </c>
      <c r="I208" s="1148" t="s">
        <v>575</v>
      </c>
      <c r="J208" s="1148" t="s">
        <v>584</v>
      </c>
      <c r="K208" s="1149"/>
      <c r="L208" s="1189"/>
      <c r="M208" s="1190"/>
      <c r="N208" s="1191"/>
      <c r="O208" s="1191"/>
      <c r="P208" s="1191"/>
      <c r="Q208" s="1191"/>
      <c r="R208" s="1191"/>
      <c r="S208" s="1191"/>
      <c r="T208" s="1191"/>
      <c r="U208" s="1191"/>
      <c r="V208" s="1191">
        <f>+'A. Rate Class Allocations'!H159</f>
        <v>97.480234860813539</v>
      </c>
      <c r="W208" s="1191">
        <f>+'A. Rate Class Allocations'!I159</f>
        <v>97.480234860813539</v>
      </c>
      <c r="X208" s="1191">
        <f>+'A. Rate Class Allocations'!J159</f>
        <v>96.998184948016259</v>
      </c>
      <c r="Y208" s="1191">
        <f>+'A. Rate Class Allocations'!K159</f>
        <v>96.998184948016259</v>
      </c>
      <c r="Z208" s="1191">
        <f>+'A. Rate Class Allocations'!L159</f>
        <v>96.998184948016259</v>
      </c>
      <c r="AA208" s="1191">
        <f>+'A. Rate Class Allocations'!M159</f>
        <v>96.995593026013381</v>
      </c>
      <c r="AB208" s="1191"/>
      <c r="AC208" s="1190"/>
      <c r="AD208" s="1190"/>
      <c r="AE208" s="1190"/>
      <c r="AF208" s="1190"/>
      <c r="AG208" s="1190"/>
      <c r="AH208" s="1190"/>
      <c r="AI208" s="1190"/>
      <c r="AJ208" s="1190"/>
      <c r="AK208" s="1190"/>
      <c r="AL208" s="1190"/>
      <c r="AM208" s="1190"/>
      <c r="AN208" s="1190"/>
      <c r="AO208" s="1192"/>
      <c r="AP208" s="1149"/>
      <c r="AQ208" s="1189"/>
      <c r="AR208" s="1190"/>
      <c r="AS208" s="1190"/>
      <c r="AT208" s="1190"/>
      <c r="AU208" s="1190"/>
      <c r="AV208" s="1190"/>
      <c r="AW208" s="1190"/>
      <c r="AX208" s="1190"/>
      <c r="AY208" s="1190"/>
      <c r="AZ208" s="1193"/>
      <c r="BA208" s="1193">
        <f>+'A. Rate Class Allocations'!H175</f>
        <v>764973.31273657293</v>
      </c>
      <c r="BB208" s="1193">
        <f>+'A. Rate Class Allocations'!I175</f>
        <v>764973.31273657293</v>
      </c>
      <c r="BC208" s="1193">
        <f>+'A. Rate Class Allocations'!J175</f>
        <v>761190.44004219095</v>
      </c>
      <c r="BD208" s="1193">
        <f>+'A. Rate Class Allocations'!K175</f>
        <v>761190.44004219095</v>
      </c>
      <c r="BE208" s="1193">
        <f>+'A. Rate Class Allocations'!L175</f>
        <v>761190.44004219095</v>
      </c>
      <c r="BF208" s="1193">
        <f>+'A. Rate Class Allocations'!M175</f>
        <v>761170.10000952973</v>
      </c>
      <c r="BG208" s="1193"/>
      <c r="BH208" s="1190"/>
      <c r="BI208" s="1190"/>
      <c r="BJ208" s="1190"/>
      <c r="BK208" s="1190"/>
      <c r="BL208" s="1190"/>
      <c r="BM208" s="1190"/>
      <c r="BN208" s="1190"/>
      <c r="BO208" s="1190"/>
      <c r="BP208" s="1190"/>
      <c r="BQ208" s="1190"/>
      <c r="BR208" s="1190"/>
      <c r="BS208" s="1190"/>
      <c r="BT208" s="1192"/>
    </row>
    <row r="209" spans="2:73" ht="15.5">
      <c r="B209" s="1086"/>
      <c r="C209" s="1156" t="s">
        <v>2770</v>
      </c>
      <c r="D209" s="1156" t="s">
        <v>118</v>
      </c>
      <c r="E209" s="674" t="s">
        <v>1035</v>
      </c>
      <c r="F209" s="1086"/>
      <c r="G209" s="1086"/>
      <c r="H209" s="1086">
        <v>2019</v>
      </c>
      <c r="I209" s="1088" t="s">
        <v>575</v>
      </c>
      <c r="J209" s="630" t="s">
        <v>577</v>
      </c>
      <c r="K209" s="619"/>
      <c r="L209" s="1089"/>
      <c r="M209" s="1090"/>
      <c r="N209" s="1179"/>
      <c r="O209" s="1179"/>
      <c r="P209" s="1179"/>
      <c r="Q209" s="1179"/>
      <c r="R209" s="1179"/>
      <c r="S209" s="1179"/>
      <c r="T209" s="1179">
        <f>+'A. Rate Class Allocations'!H157</f>
        <v>52.208182098500991</v>
      </c>
      <c r="U209" s="1179">
        <f>+'A. Rate Class Allocations'!I157</f>
        <v>52.208182098500991</v>
      </c>
      <c r="V209" s="1179">
        <f>+'A. Rate Class Allocations'!J157</f>
        <v>51.950007201160815</v>
      </c>
      <c r="W209" s="1179">
        <f>+'A. Rate Class Allocations'!K157</f>
        <v>51.950007201160815</v>
      </c>
      <c r="X209" s="1179">
        <f>+'A. Rate Class Allocations'!L157</f>
        <v>51.950007201160815</v>
      </c>
      <c r="Y209" s="1179">
        <f>+'A. Rate Class Allocations'!M157</f>
        <v>51.948619027075011</v>
      </c>
      <c r="Z209" s="1179"/>
      <c r="AA209" s="1179"/>
      <c r="AB209" s="1179"/>
      <c r="AC209" s="1090"/>
      <c r="AD209" s="1090"/>
      <c r="AE209" s="1090"/>
      <c r="AF209" s="1090"/>
      <c r="AG209" s="1090"/>
      <c r="AH209" s="1090"/>
      <c r="AI209" s="1090"/>
      <c r="AJ209" s="1090"/>
      <c r="AK209" s="1090"/>
      <c r="AL209" s="1090"/>
      <c r="AM209" s="1090"/>
      <c r="AN209" s="1090"/>
      <c r="AO209" s="1091"/>
      <c r="AP209" s="619"/>
      <c r="AQ209" s="1089"/>
      <c r="AR209" s="1090"/>
      <c r="AS209" s="1090"/>
      <c r="AT209" s="1090"/>
      <c r="AU209" s="1090"/>
      <c r="AV209" s="1090"/>
      <c r="AW209" s="1090"/>
      <c r="AX209" s="1090"/>
      <c r="AY209" s="1179">
        <f>+'A. Rate Class Allocations'!H173</f>
        <v>561330.83342565165</v>
      </c>
      <c r="AZ209" s="1179">
        <f>+'A. Rate Class Allocations'!I173</f>
        <v>561330.83342565165</v>
      </c>
      <c r="BA209" s="1179">
        <f>+'A. Rate Class Allocations'!J173</f>
        <v>558554.99399841169</v>
      </c>
      <c r="BB209" s="1179">
        <f>+'A. Rate Class Allocations'!K173</f>
        <v>558554.99399841169</v>
      </c>
      <c r="BC209" s="1179">
        <f>+'A. Rate Class Allocations'!L173</f>
        <v>558554.99399841169</v>
      </c>
      <c r="BD209" s="1179">
        <f>+'A. Rate Class Allocations'!M173</f>
        <v>558540.0686574938</v>
      </c>
      <c r="BE209" s="1090"/>
      <c r="BF209" s="1090"/>
      <c r="BG209" s="1090"/>
      <c r="BH209" s="1090"/>
      <c r="BI209" s="1090"/>
      <c r="BJ209" s="1090"/>
      <c r="BK209" s="1090"/>
      <c r="BL209" s="1090"/>
      <c r="BM209" s="1090"/>
      <c r="BN209" s="1090"/>
      <c r="BO209" s="1090"/>
      <c r="BP209" s="1090"/>
      <c r="BQ209" s="1090"/>
      <c r="BR209" s="1090"/>
      <c r="BS209" s="1090"/>
      <c r="BT209" s="1091"/>
      <c r="BU209" s="160"/>
    </row>
    <row r="210" spans="2:73" ht="16" thickBot="1">
      <c r="B210" s="1126"/>
      <c r="C210" s="1126" t="s">
        <v>2770</v>
      </c>
      <c r="D210" s="1126" t="s">
        <v>118</v>
      </c>
      <c r="E210" s="1126" t="s">
        <v>1035</v>
      </c>
      <c r="F210" s="1126"/>
      <c r="G210" s="1126"/>
      <c r="H210" s="1126">
        <v>2020</v>
      </c>
      <c r="I210" s="1128" t="s">
        <v>575</v>
      </c>
      <c r="J210" s="1128" t="s">
        <v>577</v>
      </c>
      <c r="K210" s="1129"/>
      <c r="L210" s="1130"/>
      <c r="M210" s="1131"/>
      <c r="N210" s="1181"/>
      <c r="O210" s="1181"/>
      <c r="P210" s="1181"/>
      <c r="Q210" s="1181"/>
      <c r="R210" s="1181"/>
      <c r="S210" s="1181"/>
      <c r="T210" s="1181"/>
      <c r="U210" s="1181">
        <f>+'A. Rate Class Allocations'!H158</f>
        <v>113.44335006423967</v>
      </c>
      <c r="V210" s="1181">
        <f>+'A. Rate Class Allocations'!I158</f>
        <v>113.44335006423967</v>
      </c>
      <c r="W210" s="1181">
        <f>+'A. Rate Class Allocations'!J158</f>
        <v>112.88236088439228</v>
      </c>
      <c r="X210" s="1181">
        <f>+'A. Rate Class Allocations'!K158</f>
        <v>112.88236088439228</v>
      </c>
      <c r="Y210" s="1181">
        <f>+'A. Rate Class Allocations'!L158</f>
        <v>112.88236088439228</v>
      </c>
      <c r="Z210" s="1181">
        <f>+'A. Rate Class Allocations'!M158</f>
        <v>112.87934451583786</v>
      </c>
      <c r="AA210" s="1181"/>
      <c r="AB210" s="1181"/>
      <c r="AC210" s="1131"/>
      <c r="AD210" s="1131"/>
      <c r="AE210" s="1131"/>
      <c r="AF210" s="1131"/>
      <c r="AG210" s="1131"/>
      <c r="AH210" s="1131"/>
      <c r="AI210" s="1131"/>
      <c r="AJ210" s="1131"/>
      <c r="AK210" s="1131"/>
      <c r="AL210" s="1131"/>
      <c r="AM210" s="1131"/>
      <c r="AN210" s="1131"/>
      <c r="AO210" s="1132"/>
      <c r="AP210" s="1129"/>
      <c r="AQ210" s="1130"/>
      <c r="AR210" s="1131"/>
      <c r="AS210" s="1131"/>
      <c r="AT210" s="1131"/>
      <c r="AU210" s="1131"/>
      <c r="AV210" s="1131"/>
      <c r="AW210" s="1131"/>
      <c r="AX210" s="1131"/>
      <c r="AY210" s="1181"/>
      <c r="AZ210" s="1181">
        <f>+'A. Rate Class Allocations'!H174</f>
        <v>1457977.5042451338</v>
      </c>
      <c r="BA210" s="1181">
        <f>+'A. Rate Class Allocations'!I174</f>
        <v>1457977.5042451338</v>
      </c>
      <c r="BB210" s="1181">
        <f>+'A. Rate Class Allocations'!J174</f>
        <v>1450767.653655573</v>
      </c>
      <c r="BC210" s="1181">
        <f>+'A. Rate Class Allocations'!K174</f>
        <v>1450767.653655573</v>
      </c>
      <c r="BD210" s="1181">
        <f>+'A. Rate Class Allocations'!L174</f>
        <v>1450767.653655573</v>
      </c>
      <c r="BE210" s="1181">
        <f>+'A. Rate Class Allocations'!M174</f>
        <v>1450728.8871920088</v>
      </c>
      <c r="BF210" s="1131"/>
      <c r="BG210" s="1131"/>
      <c r="BH210" s="1131"/>
      <c r="BI210" s="1131"/>
      <c r="BJ210" s="1131"/>
      <c r="BK210" s="1131"/>
      <c r="BL210" s="1131"/>
      <c r="BM210" s="1131"/>
      <c r="BN210" s="1131"/>
      <c r="BO210" s="1131"/>
      <c r="BP210" s="1131"/>
      <c r="BQ210" s="1131"/>
      <c r="BR210" s="1131"/>
      <c r="BS210" s="1131"/>
      <c r="BT210" s="1132"/>
      <c r="BU210" s="160"/>
    </row>
    <row r="211" spans="2:73" ht="15" thickTop="1">
      <c r="B211" s="1107"/>
      <c r="C211" s="1107"/>
      <c r="D211" s="1107"/>
      <c r="E211" s="1107"/>
      <c r="F211" s="1107"/>
      <c r="G211" s="1107"/>
      <c r="H211" s="1107"/>
      <c r="I211" s="1109"/>
      <c r="J211" s="1109"/>
      <c r="K211" s="619"/>
      <c r="L211" s="1182"/>
      <c r="M211" s="1183"/>
      <c r="N211" s="1183"/>
      <c r="O211" s="1183"/>
      <c r="P211" s="1183"/>
      <c r="Q211" s="1183"/>
      <c r="R211" s="1183"/>
      <c r="S211" s="1183"/>
      <c r="T211" s="1183"/>
      <c r="U211" s="1183"/>
      <c r="V211" s="1183"/>
      <c r="W211" s="1183"/>
      <c r="X211" s="1183"/>
      <c r="Y211" s="1183"/>
      <c r="Z211" s="1183"/>
      <c r="AA211" s="1183"/>
      <c r="AB211" s="1183"/>
      <c r="AC211" s="1183"/>
      <c r="AD211" s="1183"/>
      <c r="AE211" s="1183"/>
      <c r="AF211" s="1183"/>
      <c r="AG211" s="1183"/>
      <c r="AH211" s="1183"/>
      <c r="AI211" s="1183"/>
      <c r="AJ211" s="1183"/>
      <c r="AK211" s="1183"/>
      <c r="AL211" s="1183"/>
      <c r="AM211" s="1183"/>
      <c r="AN211" s="1183"/>
      <c r="AO211" s="1185"/>
      <c r="AP211" s="619"/>
      <c r="AQ211" s="1182"/>
      <c r="AR211" s="1183"/>
      <c r="AS211" s="1183"/>
      <c r="AT211" s="1183"/>
      <c r="AU211" s="1183"/>
      <c r="AV211" s="1183"/>
      <c r="AW211" s="1183"/>
      <c r="AX211" s="1183"/>
      <c r="AY211" s="1183"/>
      <c r="AZ211" s="1183"/>
      <c r="BA211" s="1183"/>
      <c r="BB211" s="1183"/>
      <c r="BC211" s="1183"/>
      <c r="BD211" s="1183"/>
      <c r="BE211" s="1183"/>
      <c r="BF211" s="1183"/>
      <c r="BG211" s="1183"/>
      <c r="BH211" s="1183"/>
      <c r="BI211" s="1183"/>
      <c r="BJ211" s="1183"/>
      <c r="BK211" s="1183"/>
      <c r="BL211" s="1183"/>
      <c r="BM211" s="1183"/>
      <c r="BN211" s="1183"/>
      <c r="BO211" s="1183"/>
      <c r="BP211" s="1183"/>
      <c r="BQ211" s="1183"/>
      <c r="BR211" s="1183"/>
      <c r="BS211" s="1183"/>
      <c r="BT211" s="1185"/>
    </row>
    <row r="212" spans="2:73">
      <c r="B212" s="1107"/>
      <c r="C212" s="1107"/>
      <c r="D212" s="1107"/>
      <c r="E212" s="1107"/>
      <c r="F212" s="1107"/>
      <c r="G212" s="1107"/>
      <c r="H212" s="1107"/>
      <c r="I212" s="1109"/>
      <c r="J212" s="1109"/>
      <c r="K212" s="619"/>
      <c r="L212" s="1182"/>
      <c r="M212" s="1183"/>
      <c r="N212" s="1183"/>
      <c r="O212" s="1183"/>
      <c r="P212" s="1183"/>
      <c r="Q212" s="1183"/>
      <c r="R212" s="1183"/>
      <c r="S212" s="1183"/>
      <c r="T212" s="1183"/>
      <c r="U212" s="1183"/>
      <c r="V212" s="1183"/>
      <c r="W212" s="1183"/>
      <c r="X212" s="1183"/>
      <c r="Y212" s="1183"/>
      <c r="Z212" s="1183"/>
      <c r="AA212" s="1183"/>
      <c r="AB212" s="1183"/>
      <c r="AC212" s="1183"/>
      <c r="AD212" s="1183"/>
      <c r="AE212" s="1183"/>
      <c r="AF212" s="1183"/>
      <c r="AG212" s="1183"/>
      <c r="AH212" s="1183"/>
      <c r="AI212" s="1183"/>
      <c r="AJ212" s="1183"/>
      <c r="AK212" s="1183"/>
      <c r="AL212" s="1183"/>
      <c r="AM212" s="1183"/>
      <c r="AN212" s="1183"/>
      <c r="AO212" s="1185"/>
      <c r="AP212" s="619"/>
      <c r="AQ212" s="1182"/>
      <c r="AR212" s="1183"/>
      <c r="AS212" s="1183"/>
      <c r="AT212" s="1183"/>
      <c r="AU212" s="1183"/>
      <c r="AV212" s="1183"/>
      <c r="AW212" s="1183"/>
      <c r="AX212" s="1183"/>
      <c r="AY212" s="1183"/>
      <c r="AZ212" s="1183"/>
      <c r="BA212" s="1183"/>
      <c r="BB212" s="1183"/>
      <c r="BC212" s="1183"/>
      <c r="BD212" s="1183"/>
      <c r="BE212" s="1183"/>
      <c r="BF212" s="1183"/>
      <c r="BG212" s="1183"/>
      <c r="BH212" s="1183"/>
      <c r="BI212" s="1183"/>
      <c r="BJ212" s="1183"/>
      <c r="BK212" s="1183"/>
      <c r="BL212" s="1183"/>
      <c r="BM212" s="1183"/>
      <c r="BN212" s="1183"/>
      <c r="BO212" s="1183"/>
      <c r="BP212" s="1183"/>
      <c r="BQ212" s="1183"/>
      <c r="BR212" s="1183"/>
      <c r="BS212" s="1183"/>
      <c r="BT212" s="1185"/>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AQ202:AY202 BE202:BT202 L198:AO203 AQ198:BT198 AQ203:BT203">
    <cfRule type="cellIs" dxfId="35" priority="55" operator="equal">
      <formula>0</formula>
    </cfRule>
  </conditionalFormatting>
  <conditionalFormatting sqref="AQ193:AW193 L193:AO193 BO193:BT193">
    <cfRule type="cellIs" dxfId="34" priority="41" operator="equal">
      <formula>0</formula>
    </cfRule>
  </conditionalFormatting>
  <conditionalFormatting sqref="L192:AO192 AQ192:AW192 BO192:BT192">
    <cfRule type="cellIs" dxfId="33" priority="40" operator="equal">
      <formula>0</formula>
    </cfRule>
  </conditionalFormatting>
  <conditionalFormatting sqref="BD201">
    <cfRule type="cellIs" dxfId="32" priority="38" operator="equal">
      <formula>0</formula>
    </cfRule>
  </conditionalFormatting>
  <conditionalFormatting sqref="BE201:BT201 AQ199:BT199 AQ200:AX201 BD200:BT200">
    <cfRule type="cellIs" dxfId="31" priority="39" operator="equal">
      <formula>0</formula>
    </cfRule>
  </conditionalFormatting>
  <conditionalFormatting sqref="L194:AO195 AQ194:BT195">
    <cfRule type="cellIs" dxfId="30" priority="36" operator="equal">
      <formula>0</formula>
    </cfRule>
  </conditionalFormatting>
  <conditionalFormatting sqref="L196:Q196 AQ196:AV196 X196:AO196 BC196:BT196">
    <cfRule type="cellIs" dxfId="29" priority="35" operator="equal">
      <formula>0</formula>
    </cfRule>
  </conditionalFormatting>
  <conditionalFormatting sqref="L197:AO197 AQ197:BT197">
    <cfRule type="cellIs" dxfId="28" priority="34" operator="equal">
      <formula>0</formula>
    </cfRule>
  </conditionalFormatting>
  <conditionalFormatting sqref="L204:AO207 W209:AO209 AQ204:BT207 L209:U209 AQ209:BT209">
    <cfRule type="cellIs" dxfId="27" priority="33" operator="equal">
      <formula>0</formula>
    </cfRule>
  </conditionalFormatting>
  <conditionalFormatting sqref="L212:AO212 AQ212:BT212">
    <cfRule type="cellIs" dxfId="26" priority="32" operator="equal">
      <formula>0</formula>
    </cfRule>
  </conditionalFormatting>
  <conditionalFormatting sqref="L208:AO208 AQ208:BT208">
    <cfRule type="cellIs" dxfId="25" priority="30" operator="equal">
      <formula>0</formula>
    </cfRule>
  </conditionalFormatting>
  <conditionalFormatting sqref="L27:AO39 AQ37:BT39">
    <cfRule type="cellIs" dxfId="24" priority="29" operator="equal">
      <formula>0</formula>
    </cfRule>
  </conditionalFormatting>
  <conditionalFormatting sqref="L27:AO32">
    <cfRule type="cellIs" dxfId="23" priority="28" operator="equal">
      <formula>0</formula>
    </cfRule>
  </conditionalFormatting>
  <conditionalFormatting sqref="AQ41:BT42">
    <cfRule type="cellIs" dxfId="22" priority="22" operator="equal">
      <formula>0</formula>
    </cfRule>
  </conditionalFormatting>
  <conditionalFormatting sqref="L40:AO40 AQ40:BT40">
    <cfRule type="cellIs" dxfId="21" priority="25" operator="equal">
      <formula>0</formula>
    </cfRule>
  </conditionalFormatting>
  <conditionalFormatting sqref="AQ40:BT40">
    <cfRule type="cellIs" dxfId="20" priority="24" operator="equal">
      <formula>0</formula>
    </cfRule>
  </conditionalFormatting>
  <conditionalFormatting sqref="L41:AO62 AQ41:BT62">
    <cfRule type="cellIs" dxfId="19" priority="23" operator="equal">
      <formula>0</formula>
    </cfRule>
  </conditionalFormatting>
  <conditionalFormatting sqref="L88:AO102">
    <cfRule type="cellIs" dxfId="18" priority="19" operator="equal">
      <formula>0</formula>
    </cfRule>
  </conditionalFormatting>
  <conditionalFormatting sqref="AQ29:BT39">
    <cfRule type="cellIs" dxfId="17" priority="26" operator="equal">
      <formula>0</formula>
    </cfRule>
  </conditionalFormatting>
  <conditionalFormatting sqref="AQ27:BT28">
    <cfRule type="cellIs" dxfId="16" priority="27" operator="equal">
      <formula>0</formula>
    </cfRule>
  </conditionalFormatting>
  <conditionalFormatting sqref="L84:AO87">
    <cfRule type="cellIs" dxfId="15" priority="17" operator="equal">
      <formula>0</formula>
    </cfRule>
  </conditionalFormatting>
  <conditionalFormatting sqref="L63:AO67 AQ63:BT185 L103:AO185">
    <cfRule type="cellIs" dxfId="14" priority="21" operator="equal">
      <formula>0</formula>
    </cfRule>
  </conditionalFormatting>
  <conditionalFormatting sqref="L72:AO83">
    <cfRule type="cellIs" dxfId="13" priority="20" operator="equal">
      <formula>0</formula>
    </cfRule>
  </conditionalFormatting>
  <conditionalFormatting sqref="L68:AO71">
    <cfRule type="cellIs" dxfId="12" priority="18" operator="equal">
      <formula>0</formula>
    </cfRule>
  </conditionalFormatting>
  <conditionalFormatting sqref="AQ186:BT191 L186:AO191">
    <cfRule type="cellIs" dxfId="11" priority="16" operator="equal">
      <formula>0</formula>
    </cfRule>
  </conditionalFormatting>
  <conditionalFormatting sqref="R196">
    <cfRule type="cellIs" dxfId="10" priority="15" operator="equal">
      <formula>0</formula>
    </cfRule>
  </conditionalFormatting>
  <conditionalFormatting sqref="S196:W196">
    <cfRule type="cellIs" dxfId="9" priority="14" operator="equal">
      <formula>0</formula>
    </cfRule>
  </conditionalFormatting>
  <conditionalFormatting sqref="T209:Y209">
    <cfRule type="cellIs" dxfId="8" priority="12" operator="equal">
      <formula>0</formula>
    </cfRule>
  </conditionalFormatting>
  <conditionalFormatting sqref="AX193:BN193">
    <cfRule type="cellIs" dxfId="7" priority="8" operator="equal">
      <formula>0</formula>
    </cfRule>
  </conditionalFormatting>
  <conditionalFormatting sqref="AX192:BN192">
    <cfRule type="cellIs" dxfId="6" priority="7" operator="equal">
      <formula>0</formula>
    </cfRule>
  </conditionalFormatting>
  <conditionalFormatting sqref="AW196">
    <cfRule type="cellIs" dxfId="5" priority="6" operator="equal">
      <formula>0</formula>
    </cfRule>
  </conditionalFormatting>
  <conditionalFormatting sqref="AX196:BB196">
    <cfRule type="cellIs" dxfId="4" priority="5" operator="equal">
      <formula>0</formula>
    </cfRule>
  </conditionalFormatting>
  <conditionalFormatting sqref="AY200:BC201">
    <cfRule type="cellIs" dxfId="3" priority="4" operator="equal">
      <formula>0</formula>
    </cfRule>
  </conditionalFormatting>
  <conditionalFormatting sqref="AZ202:BD202">
    <cfRule type="cellIs" dxfId="2" priority="3" operator="equal">
      <formula>0</formula>
    </cfRule>
  </conditionalFormatting>
  <conditionalFormatting sqref="L210:AO210 AQ210:BT210">
    <cfRule type="cellIs" dxfId="1" priority="2" operator="equal">
      <formula>0</formula>
    </cfRule>
  </conditionalFormatting>
  <conditionalFormatting sqref="L211:AO211 AQ211:BT211">
    <cfRule type="cellIs" dxfId="0" priority="1" operator="equal">
      <formula>0</formula>
    </cfRule>
  </conditionalFormatting>
  <pageMargins left="0.7" right="0.7" top="0.75" bottom="0.75" header="0.3" footer="0.3"/>
  <pageSetup scale="16"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ED67B-8B82-4532-A0F0-B0037EBABDFB}">
  <dimension ref="A1:AK179"/>
  <sheetViews>
    <sheetView zoomScale="70" zoomScaleNormal="70" workbookViewId="0">
      <pane ySplit="4" topLeftCell="A143" activePane="bottomLeft" state="frozen"/>
      <selection pane="bottomLeft" activeCell="G190" sqref="G190"/>
    </sheetView>
  </sheetViews>
  <sheetFormatPr defaultColWidth="8.7265625" defaultRowHeight="14.5"/>
  <cols>
    <col min="1" max="1" width="2.54296875" style="12" customWidth="1"/>
    <col min="2" max="2" width="57.54296875" style="12" customWidth="1"/>
    <col min="3" max="3" width="19.81640625" style="12" customWidth="1"/>
    <col min="4" max="4" width="20" style="12" customWidth="1"/>
    <col min="5" max="5" width="19.453125" style="12" customWidth="1"/>
    <col min="6" max="7" width="20.1796875" style="12" customWidth="1"/>
    <col min="8" max="8" width="20.54296875" style="12" customWidth="1"/>
    <col min="9" max="10" width="17.54296875" style="12" customWidth="1"/>
    <col min="11" max="13" width="15.26953125" style="12" customWidth="1"/>
    <col min="14" max="18" width="11.26953125" style="12" customWidth="1"/>
    <col min="19" max="19" width="14" style="12" customWidth="1"/>
    <col min="20" max="37" width="11.26953125" style="12" customWidth="1"/>
    <col min="38" max="16384" width="8.7265625" style="12"/>
  </cols>
  <sheetData>
    <row r="1" spans="2:37" ht="31">
      <c r="B1" s="878" t="s">
        <v>2726</v>
      </c>
    </row>
    <row r="3" spans="2:37">
      <c r="B3" s="879"/>
      <c r="C3" s="879"/>
      <c r="D3" s="880"/>
      <c r="E3" s="881">
        <v>2011</v>
      </c>
      <c r="F3" s="882"/>
      <c r="G3" s="883"/>
      <c r="H3" s="881">
        <v>2012</v>
      </c>
      <c r="I3" s="882"/>
      <c r="J3" s="880"/>
      <c r="K3" s="881">
        <v>2013</v>
      </c>
      <c r="L3" s="882"/>
      <c r="M3" s="880"/>
      <c r="N3" s="881">
        <v>2014</v>
      </c>
      <c r="O3" s="882"/>
      <c r="P3" s="880"/>
      <c r="Q3" s="881">
        <v>2015</v>
      </c>
      <c r="R3" s="882"/>
      <c r="S3" s="880"/>
      <c r="T3" s="881" t="s">
        <v>2727</v>
      </c>
      <c r="U3" s="881"/>
      <c r="V3" s="882"/>
      <c r="W3" s="884"/>
      <c r="X3" s="885"/>
      <c r="Y3" s="881">
        <v>2016</v>
      </c>
      <c r="Z3" s="885"/>
      <c r="AA3" s="886"/>
      <c r="AB3" s="884"/>
      <c r="AC3" s="885"/>
      <c r="AD3" s="881">
        <v>2017</v>
      </c>
      <c r="AE3" s="885"/>
      <c r="AF3" s="886"/>
      <c r="AG3" s="884"/>
      <c r="AH3" s="885"/>
      <c r="AI3" s="881">
        <v>2018</v>
      </c>
      <c r="AJ3" s="885"/>
      <c r="AK3" s="886"/>
    </row>
    <row r="4" spans="2:37" ht="66" customHeight="1">
      <c r="B4" s="887" t="s">
        <v>2728</v>
      </c>
      <c r="C4" s="888"/>
      <c r="D4" s="889" t="s">
        <v>29</v>
      </c>
      <c r="E4" s="890" t="s">
        <v>2729</v>
      </c>
      <c r="F4" s="891" t="s">
        <v>2730</v>
      </c>
      <c r="G4" s="892" t="s">
        <v>29</v>
      </c>
      <c r="H4" s="890" t="s">
        <v>2729</v>
      </c>
      <c r="I4" s="891" t="s">
        <v>2730</v>
      </c>
      <c r="J4" s="889" t="s">
        <v>29</v>
      </c>
      <c r="K4" s="890" t="s">
        <v>2729</v>
      </c>
      <c r="L4" s="891" t="s">
        <v>2730</v>
      </c>
      <c r="M4" s="889" t="s">
        <v>29</v>
      </c>
      <c r="N4" s="890" t="s">
        <v>2729</v>
      </c>
      <c r="O4" s="891" t="s">
        <v>2730</v>
      </c>
      <c r="P4" s="889" t="s">
        <v>29</v>
      </c>
      <c r="Q4" s="890" t="s">
        <v>2729</v>
      </c>
      <c r="R4" s="891" t="s">
        <v>2730</v>
      </c>
      <c r="S4" s="889" t="s">
        <v>29</v>
      </c>
      <c r="T4" s="890" t="s">
        <v>2729</v>
      </c>
      <c r="U4" s="893" t="s">
        <v>2730</v>
      </c>
      <c r="V4" s="891" t="s">
        <v>2731</v>
      </c>
      <c r="W4" s="889" t="s">
        <v>29</v>
      </c>
      <c r="X4" s="890" t="s">
        <v>2729</v>
      </c>
      <c r="Y4" s="893" t="s">
        <v>2730</v>
      </c>
      <c r="Z4" s="893" t="s">
        <v>2731</v>
      </c>
      <c r="AA4" s="891" t="s">
        <v>31</v>
      </c>
      <c r="AB4" s="889" t="s">
        <v>29</v>
      </c>
      <c r="AC4" s="890" t="s">
        <v>2729</v>
      </c>
      <c r="AD4" s="893" t="s">
        <v>2730</v>
      </c>
      <c r="AE4" s="893" t="s">
        <v>2731</v>
      </c>
      <c r="AF4" s="891" t="s">
        <v>2732</v>
      </c>
      <c r="AG4" s="889" t="s">
        <v>29</v>
      </c>
      <c r="AH4" s="890" t="s">
        <v>2729</v>
      </c>
      <c r="AI4" s="893" t="s">
        <v>2730</v>
      </c>
      <c r="AJ4" s="893" t="s">
        <v>2731</v>
      </c>
      <c r="AK4" s="891" t="s">
        <v>2732</v>
      </c>
    </row>
    <row r="5" spans="2:37" ht="18.5">
      <c r="B5" s="894" t="s">
        <v>2733</v>
      </c>
      <c r="C5" s="895"/>
      <c r="D5" s="896"/>
      <c r="E5" s="895"/>
      <c r="F5" s="897"/>
      <c r="G5" s="895"/>
      <c r="H5" s="895"/>
      <c r="I5" s="897"/>
      <c r="J5" s="895"/>
      <c r="K5" s="895"/>
      <c r="L5" s="897"/>
      <c r="M5" s="895"/>
      <c r="N5" s="895"/>
      <c r="O5" s="897"/>
      <c r="P5" s="895"/>
      <c r="Q5" s="895"/>
      <c r="R5" s="897"/>
      <c r="S5" s="895"/>
      <c r="T5" s="895"/>
      <c r="U5" s="895"/>
      <c r="V5" s="897"/>
      <c r="W5" s="895"/>
      <c r="X5" s="895"/>
      <c r="Y5" s="895"/>
      <c r="Z5" s="895"/>
      <c r="AA5" s="897"/>
      <c r="AB5" s="895"/>
      <c r="AC5" s="895"/>
      <c r="AD5" s="895"/>
      <c r="AE5" s="895"/>
      <c r="AF5" s="897"/>
      <c r="AG5" s="895"/>
      <c r="AH5" s="895"/>
      <c r="AI5" s="895"/>
      <c r="AJ5" s="895"/>
      <c r="AK5" s="897"/>
    </row>
    <row r="6" spans="2:37">
      <c r="B6" s="898" t="s">
        <v>0</v>
      </c>
      <c r="D6" s="899"/>
      <c r="E6" s="900"/>
      <c r="F6" s="901"/>
      <c r="G6" s="900"/>
      <c r="H6" s="900"/>
      <c r="I6" s="901"/>
      <c r="J6" s="900"/>
      <c r="K6" s="900"/>
      <c r="L6" s="901"/>
      <c r="M6" s="900"/>
      <c r="N6" s="900"/>
      <c r="O6" s="901"/>
      <c r="P6" s="900"/>
      <c r="Q6" s="900"/>
      <c r="R6" s="901"/>
      <c r="S6" s="900"/>
      <c r="T6" s="900"/>
      <c r="U6" s="900"/>
      <c r="V6" s="901"/>
      <c r="W6" s="900"/>
      <c r="X6" s="900"/>
      <c r="Y6" s="900"/>
      <c r="Z6" s="900"/>
      <c r="AA6" s="901"/>
      <c r="AB6" s="900"/>
      <c r="AC6" s="900"/>
      <c r="AD6" s="900"/>
      <c r="AE6" s="900"/>
      <c r="AF6" s="901"/>
      <c r="AG6" s="900"/>
      <c r="AH6" s="900"/>
      <c r="AI6" s="900"/>
      <c r="AJ6" s="900"/>
      <c r="AK6" s="901"/>
    </row>
    <row r="7" spans="2:37">
      <c r="B7" s="12" t="s">
        <v>1</v>
      </c>
      <c r="D7" s="899">
        <v>1</v>
      </c>
      <c r="E7" s="900"/>
      <c r="F7" s="901"/>
      <c r="G7" s="900">
        <v>1</v>
      </c>
      <c r="H7" s="900"/>
      <c r="I7" s="901"/>
      <c r="J7" s="900">
        <v>1</v>
      </c>
      <c r="K7" s="900"/>
      <c r="L7" s="901"/>
      <c r="M7" s="900">
        <v>1</v>
      </c>
      <c r="N7" s="900"/>
      <c r="O7" s="901"/>
      <c r="P7" s="900"/>
      <c r="Q7" s="900"/>
      <c r="R7" s="901"/>
      <c r="S7" s="900"/>
      <c r="T7" s="900"/>
      <c r="U7" s="900"/>
      <c r="V7" s="901"/>
      <c r="W7" s="900"/>
      <c r="X7" s="900"/>
      <c r="Y7" s="900"/>
      <c r="Z7" s="900"/>
      <c r="AA7" s="901"/>
      <c r="AB7" s="900"/>
      <c r="AC7" s="900"/>
      <c r="AD7" s="900"/>
      <c r="AE7" s="900"/>
      <c r="AF7" s="901"/>
      <c r="AG7" s="900"/>
      <c r="AH7" s="900"/>
      <c r="AI7" s="900"/>
      <c r="AJ7" s="900"/>
      <c r="AK7" s="901"/>
    </row>
    <row r="8" spans="2:37">
      <c r="B8" s="12" t="s">
        <v>2</v>
      </c>
      <c r="D8" s="899">
        <v>1</v>
      </c>
      <c r="E8" s="900"/>
      <c r="F8" s="901"/>
      <c r="G8" s="900">
        <v>1</v>
      </c>
      <c r="H8" s="900"/>
      <c r="I8" s="901"/>
      <c r="J8" s="900">
        <v>1</v>
      </c>
      <c r="K8" s="900"/>
      <c r="L8" s="901"/>
      <c r="M8" s="900">
        <v>1</v>
      </c>
      <c r="N8" s="900"/>
      <c r="O8" s="901"/>
      <c r="P8" s="900"/>
      <c r="Q8" s="900"/>
      <c r="R8" s="901"/>
      <c r="S8" s="900"/>
      <c r="T8" s="900"/>
      <c r="U8" s="900"/>
      <c r="V8" s="901"/>
      <c r="W8" s="900"/>
      <c r="X8" s="900"/>
      <c r="Y8" s="900"/>
      <c r="Z8" s="900"/>
      <c r="AA8" s="901"/>
      <c r="AB8" s="900"/>
      <c r="AC8" s="900"/>
      <c r="AD8" s="900"/>
      <c r="AE8" s="900"/>
      <c r="AF8" s="901"/>
      <c r="AG8" s="900"/>
      <c r="AH8" s="900"/>
      <c r="AI8" s="900"/>
      <c r="AJ8" s="900"/>
      <c r="AK8" s="901"/>
    </row>
    <row r="9" spans="2:37">
      <c r="B9" s="12" t="s">
        <v>3</v>
      </c>
      <c r="D9" s="899">
        <v>1</v>
      </c>
      <c r="E9" s="900"/>
      <c r="F9" s="901"/>
      <c r="G9" s="900">
        <v>1</v>
      </c>
      <c r="H9" s="900"/>
      <c r="I9" s="901"/>
      <c r="J9" s="900">
        <v>1</v>
      </c>
      <c r="K9" s="900"/>
      <c r="L9" s="901"/>
      <c r="M9" s="900">
        <v>1</v>
      </c>
      <c r="N9" s="900"/>
      <c r="O9" s="901"/>
      <c r="P9" s="900"/>
      <c r="Q9" s="900"/>
      <c r="R9" s="901"/>
      <c r="S9" s="900"/>
      <c r="T9" s="900"/>
      <c r="U9" s="900"/>
      <c r="V9" s="901"/>
      <c r="W9" s="900"/>
      <c r="X9" s="900"/>
      <c r="Y9" s="900"/>
      <c r="Z9" s="900"/>
      <c r="AA9" s="901"/>
      <c r="AB9" s="900"/>
      <c r="AC9" s="900"/>
      <c r="AD9" s="900"/>
      <c r="AE9" s="900"/>
      <c r="AF9" s="901"/>
      <c r="AG9" s="900"/>
      <c r="AH9" s="900"/>
      <c r="AI9" s="900"/>
      <c r="AJ9" s="900"/>
      <c r="AK9" s="901"/>
    </row>
    <row r="10" spans="2:37">
      <c r="B10" s="12" t="s">
        <v>4</v>
      </c>
      <c r="D10" s="899">
        <v>1</v>
      </c>
      <c r="E10" s="900"/>
      <c r="F10" s="901"/>
      <c r="G10" s="900">
        <v>1</v>
      </c>
      <c r="H10" s="900"/>
      <c r="I10" s="901"/>
      <c r="J10" s="900">
        <v>1</v>
      </c>
      <c r="K10" s="900"/>
      <c r="L10" s="901"/>
      <c r="M10" s="900">
        <v>1</v>
      </c>
      <c r="N10" s="900"/>
      <c r="O10" s="901"/>
      <c r="P10" s="900"/>
      <c r="Q10" s="900"/>
      <c r="R10" s="901"/>
      <c r="S10" s="900"/>
      <c r="T10" s="900"/>
      <c r="U10" s="900"/>
      <c r="V10" s="901"/>
      <c r="W10" s="900"/>
      <c r="X10" s="900"/>
      <c r="Y10" s="900"/>
      <c r="Z10" s="900"/>
      <c r="AA10" s="901"/>
      <c r="AB10" s="900"/>
      <c r="AC10" s="900"/>
      <c r="AD10" s="900"/>
      <c r="AE10" s="900"/>
      <c r="AF10" s="901"/>
      <c r="AG10" s="900"/>
      <c r="AH10" s="900"/>
      <c r="AI10" s="900"/>
      <c r="AJ10" s="900"/>
      <c r="AK10" s="901"/>
    </row>
    <row r="11" spans="2:37">
      <c r="B11" s="12" t="s">
        <v>5</v>
      </c>
      <c r="D11" s="899">
        <v>1</v>
      </c>
      <c r="E11" s="900"/>
      <c r="F11" s="901"/>
      <c r="G11" s="900">
        <v>1</v>
      </c>
      <c r="H11" s="900"/>
      <c r="I11" s="901"/>
      <c r="J11" s="900">
        <v>1</v>
      </c>
      <c r="K11" s="900"/>
      <c r="L11" s="901"/>
      <c r="M11" s="900">
        <v>1</v>
      </c>
      <c r="N11" s="900"/>
      <c r="O11" s="901"/>
      <c r="P11" s="900"/>
      <c r="Q11" s="900"/>
      <c r="R11" s="901"/>
      <c r="S11" s="900"/>
      <c r="T11" s="900"/>
      <c r="U11" s="900"/>
      <c r="V11" s="901"/>
      <c r="W11" s="900"/>
      <c r="X11" s="900"/>
      <c r="Y11" s="900"/>
      <c r="Z11" s="900"/>
      <c r="AA11" s="901"/>
      <c r="AB11" s="900"/>
      <c r="AC11" s="900"/>
      <c r="AD11" s="900"/>
      <c r="AE11" s="900"/>
      <c r="AF11" s="901"/>
      <c r="AG11" s="900"/>
      <c r="AH11" s="900"/>
      <c r="AI11" s="900"/>
      <c r="AJ11" s="900"/>
      <c r="AK11" s="901"/>
    </row>
    <row r="12" spans="2:37">
      <c r="B12" s="12" t="s">
        <v>7</v>
      </c>
      <c r="D12" s="899"/>
      <c r="E12" s="900"/>
      <c r="F12" s="901"/>
      <c r="G12" s="900"/>
      <c r="H12" s="900"/>
      <c r="I12" s="901"/>
      <c r="J12" s="900"/>
      <c r="K12" s="900"/>
      <c r="L12" s="901"/>
      <c r="M12" s="900">
        <v>1</v>
      </c>
      <c r="N12" s="900"/>
      <c r="O12" s="901"/>
      <c r="P12" s="900"/>
      <c r="Q12" s="900"/>
      <c r="R12" s="901"/>
      <c r="S12" s="900"/>
      <c r="T12" s="900"/>
      <c r="U12" s="900"/>
      <c r="V12" s="901"/>
      <c r="W12" s="900"/>
      <c r="X12" s="900"/>
      <c r="Y12" s="900"/>
      <c r="Z12" s="900"/>
      <c r="AA12" s="901"/>
      <c r="AB12" s="900"/>
      <c r="AC12" s="900"/>
      <c r="AD12" s="900"/>
      <c r="AE12" s="900"/>
      <c r="AF12" s="901"/>
      <c r="AG12" s="900"/>
      <c r="AH12" s="900"/>
      <c r="AI12" s="900"/>
      <c r="AJ12" s="900"/>
      <c r="AK12" s="901"/>
    </row>
    <row r="13" spans="2:37">
      <c r="B13" s="902" t="s">
        <v>8</v>
      </c>
      <c r="C13" s="903"/>
      <c r="D13" s="904"/>
      <c r="E13" s="905"/>
      <c r="F13" s="906"/>
      <c r="G13" s="905"/>
      <c r="H13" s="905"/>
      <c r="I13" s="906"/>
      <c r="J13" s="905"/>
      <c r="K13" s="905"/>
      <c r="L13" s="906"/>
      <c r="M13" s="905"/>
      <c r="N13" s="905"/>
      <c r="O13" s="906"/>
      <c r="P13" s="905"/>
      <c r="Q13" s="905"/>
      <c r="R13" s="906"/>
      <c r="S13" s="905"/>
      <c r="T13" s="905"/>
      <c r="U13" s="905"/>
      <c r="V13" s="906"/>
      <c r="W13" s="905"/>
      <c r="X13" s="905"/>
      <c r="Y13" s="905"/>
      <c r="Z13" s="905"/>
      <c r="AA13" s="906"/>
      <c r="AB13" s="905"/>
      <c r="AC13" s="905"/>
      <c r="AD13" s="905"/>
      <c r="AE13" s="905"/>
      <c r="AF13" s="906"/>
      <c r="AG13" s="905"/>
      <c r="AH13" s="905"/>
      <c r="AI13" s="905"/>
      <c r="AJ13" s="905"/>
      <c r="AK13" s="906"/>
    </row>
    <row r="14" spans="2:37">
      <c r="B14" s="12" t="s">
        <v>22</v>
      </c>
      <c r="D14" s="899"/>
      <c r="E14" s="907">
        <v>8.2000000000000003E-2</v>
      </c>
      <c r="F14" s="908">
        <v>0.91800000000000004</v>
      </c>
      <c r="G14" s="900"/>
      <c r="H14" s="907">
        <v>8.2000000000000003E-2</v>
      </c>
      <c r="I14" s="908">
        <v>0.91800000000000004</v>
      </c>
      <c r="J14" s="900"/>
      <c r="K14" s="907">
        <v>8.2000000000000003E-2</v>
      </c>
      <c r="L14" s="908">
        <v>0.91800000000000004</v>
      </c>
      <c r="M14" s="900"/>
      <c r="N14" s="907">
        <v>8.2000000000000003E-2</v>
      </c>
      <c r="O14" s="908">
        <v>0.91800000000000004</v>
      </c>
      <c r="P14" s="900"/>
      <c r="Q14" s="900"/>
      <c r="R14" s="908"/>
      <c r="S14" s="900"/>
      <c r="T14" s="900"/>
      <c r="U14" s="900"/>
      <c r="V14" s="908"/>
      <c r="W14" s="900"/>
      <c r="X14" s="900"/>
      <c r="Y14" s="900"/>
      <c r="Z14" s="900"/>
      <c r="AA14" s="908"/>
      <c r="AB14" s="900"/>
      <c r="AC14" s="900"/>
      <c r="AD14" s="900"/>
      <c r="AE14" s="900"/>
      <c r="AF14" s="908"/>
      <c r="AG14" s="900"/>
      <c r="AH14" s="900"/>
      <c r="AI14" s="900"/>
      <c r="AJ14" s="900"/>
      <c r="AK14" s="908"/>
    </row>
    <row r="15" spans="2:37">
      <c r="B15" s="12" t="s">
        <v>21</v>
      </c>
      <c r="D15" s="899"/>
      <c r="E15" s="900">
        <v>1</v>
      </c>
      <c r="F15" s="901"/>
      <c r="G15" s="900"/>
      <c r="H15" s="900">
        <v>1</v>
      </c>
      <c r="I15" s="901"/>
      <c r="J15" s="900"/>
      <c r="K15" s="900">
        <v>1</v>
      </c>
      <c r="L15" s="901"/>
      <c r="M15" s="900"/>
      <c r="N15" s="900">
        <v>1</v>
      </c>
      <c r="O15" s="901"/>
      <c r="P15" s="900"/>
      <c r="Q15" s="900"/>
      <c r="R15" s="901"/>
      <c r="S15" s="900"/>
      <c r="T15" s="900"/>
      <c r="U15" s="900"/>
      <c r="V15" s="901"/>
      <c r="W15" s="900"/>
      <c r="X15" s="900"/>
      <c r="Y15" s="900"/>
      <c r="Z15" s="900"/>
      <c r="AA15" s="901"/>
      <c r="AB15" s="900"/>
      <c r="AC15" s="900"/>
      <c r="AD15" s="900"/>
      <c r="AE15" s="900"/>
      <c r="AF15" s="901"/>
      <c r="AG15" s="900"/>
      <c r="AH15" s="900"/>
      <c r="AI15" s="900"/>
      <c r="AJ15" s="900"/>
      <c r="AK15" s="901"/>
    </row>
    <row r="16" spans="2:37">
      <c r="B16" s="12" t="s">
        <v>24</v>
      </c>
      <c r="D16" s="899"/>
      <c r="E16" s="900"/>
      <c r="F16" s="901"/>
      <c r="G16" s="900"/>
      <c r="H16" s="907">
        <v>8.2000000000000003E-2</v>
      </c>
      <c r="I16" s="908">
        <v>0.91800000000000004</v>
      </c>
      <c r="J16" s="900"/>
      <c r="K16" s="907">
        <v>8.2000000000000003E-2</v>
      </c>
      <c r="L16" s="908">
        <v>0.91800000000000004</v>
      </c>
      <c r="M16" s="900"/>
      <c r="N16" s="900"/>
      <c r="O16" s="901"/>
      <c r="P16" s="900"/>
      <c r="Q16" s="900"/>
      <c r="R16" s="901"/>
      <c r="S16" s="900"/>
      <c r="T16" s="900"/>
      <c r="U16" s="900"/>
      <c r="V16" s="901"/>
      <c r="W16" s="900"/>
      <c r="X16" s="900"/>
      <c r="Y16" s="900"/>
      <c r="Z16" s="900"/>
      <c r="AA16" s="901"/>
      <c r="AB16" s="900"/>
      <c r="AC16" s="900"/>
      <c r="AD16" s="900"/>
      <c r="AE16" s="900"/>
      <c r="AF16" s="901"/>
      <c r="AG16" s="900"/>
      <c r="AH16" s="900"/>
      <c r="AI16" s="900"/>
      <c r="AJ16" s="900"/>
      <c r="AK16" s="901"/>
    </row>
    <row r="17" spans="2:37">
      <c r="B17" s="12" t="s">
        <v>20</v>
      </c>
      <c r="D17" s="899"/>
      <c r="E17" s="900">
        <v>1</v>
      </c>
      <c r="F17" s="901"/>
      <c r="G17" s="900"/>
      <c r="H17" s="900">
        <v>1</v>
      </c>
      <c r="I17" s="901"/>
      <c r="J17" s="900"/>
      <c r="K17" s="900">
        <v>1</v>
      </c>
      <c r="L17" s="901"/>
      <c r="M17" s="900"/>
      <c r="N17" s="900">
        <v>1</v>
      </c>
      <c r="O17" s="901"/>
      <c r="P17" s="900"/>
      <c r="Q17" s="900"/>
      <c r="R17" s="901"/>
      <c r="S17" s="900"/>
      <c r="T17" s="900"/>
      <c r="U17" s="900"/>
      <c r="V17" s="901"/>
      <c r="W17" s="900"/>
      <c r="X17" s="900"/>
      <c r="Y17" s="900"/>
      <c r="Z17" s="900"/>
      <c r="AA17" s="901"/>
      <c r="AB17" s="900"/>
      <c r="AC17" s="900"/>
      <c r="AD17" s="900"/>
      <c r="AE17" s="900"/>
      <c r="AF17" s="901"/>
      <c r="AG17" s="900"/>
      <c r="AH17" s="900"/>
      <c r="AI17" s="900"/>
      <c r="AJ17" s="900"/>
      <c r="AK17" s="901"/>
    </row>
    <row r="18" spans="2:37">
      <c r="B18" s="12" t="s">
        <v>9</v>
      </c>
      <c r="D18" s="899"/>
      <c r="E18" s="900">
        <v>1</v>
      </c>
      <c r="F18" s="901"/>
      <c r="G18" s="900"/>
      <c r="H18" s="900">
        <v>1</v>
      </c>
      <c r="I18" s="901"/>
      <c r="J18" s="900"/>
      <c r="K18" s="900">
        <v>1</v>
      </c>
      <c r="L18" s="901"/>
      <c r="M18" s="900"/>
      <c r="N18" s="900">
        <v>1</v>
      </c>
      <c r="O18" s="901"/>
      <c r="P18" s="900"/>
      <c r="Q18" s="900"/>
      <c r="R18" s="901"/>
      <c r="S18" s="900"/>
      <c r="T18" s="900"/>
      <c r="U18" s="900"/>
      <c r="V18" s="901"/>
      <c r="W18" s="900"/>
      <c r="X18" s="900"/>
      <c r="Y18" s="900"/>
      <c r="Z18" s="900"/>
      <c r="AA18" s="901"/>
      <c r="AB18" s="900"/>
      <c r="AC18" s="900"/>
      <c r="AD18" s="900"/>
      <c r="AE18" s="900"/>
      <c r="AF18" s="901"/>
      <c r="AG18" s="900"/>
      <c r="AH18" s="900"/>
      <c r="AI18" s="900"/>
      <c r="AJ18" s="900"/>
      <c r="AK18" s="901"/>
    </row>
    <row r="19" spans="2:37">
      <c r="B19" s="902" t="s">
        <v>10</v>
      </c>
      <c r="C19" s="903"/>
      <c r="D19" s="904"/>
      <c r="E19" s="905"/>
      <c r="F19" s="906"/>
      <c r="G19" s="905"/>
      <c r="H19" s="905"/>
      <c r="I19" s="906"/>
      <c r="J19" s="905"/>
      <c r="K19" s="905"/>
      <c r="L19" s="906"/>
      <c r="M19" s="905"/>
      <c r="N19" s="905"/>
      <c r="O19" s="906"/>
      <c r="P19" s="905"/>
      <c r="Q19" s="905"/>
      <c r="R19" s="906"/>
      <c r="S19" s="905"/>
      <c r="T19" s="905"/>
      <c r="U19" s="905"/>
      <c r="V19" s="906"/>
      <c r="W19" s="905"/>
      <c r="X19" s="905"/>
      <c r="Y19" s="905"/>
      <c r="Z19" s="905"/>
      <c r="AA19" s="906"/>
      <c r="AB19" s="905"/>
      <c r="AC19" s="905"/>
      <c r="AD19" s="905"/>
      <c r="AE19" s="905"/>
      <c r="AF19" s="906"/>
      <c r="AG19" s="905"/>
      <c r="AH19" s="905"/>
      <c r="AI19" s="905"/>
      <c r="AJ19" s="905"/>
      <c r="AK19" s="906"/>
    </row>
    <row r="20" spans="2:37">
      <c r="B20" s="12" t="s">
        <v>11</v>
      </c>
      <c r="D20" s="899"/>
      <c r="E20" s="900"/>
      <c r="F20" s="901"/>
      <c r="G20" s="900"/>
      <c r="H20" s="900"/>
      <c r="I20" s="901"/>
      <c r="J20" s="900"/>
      <c r="K20" s="900"/>
      <c r="L20" s="901">
        <v>1</v>
      </c>
      <c r="M20" s="900"/>
      <c r="N20" s="900"/>
      <c r="O20" s="901"/>
      <c r="P20" s="900"/>
      <c r="Q20" s="900"/>
      <c r="R20" s="901"/>
      <c r="S20" s="900"/>
      <c r="T20" s="900"/>
      <c r="U20" s="900"/>
      <c r="V20" s="901"/>
      <c r="W20" s="900"/>
      <c r="X20" s="900"/>
      <c r="Y20" s="900"/>
      <c r="Z20" s="900"/>
      <c r="AA20" s="901"/>
      <c r="AB20" s="900"/>
      <c r="AC20" s="900"/>
      <c r="AD20" s="900"/>
      <c r="AE20" s="900"/>
      <c r="AF20" s="901"/>
      <c r="AG20" s="900"/>
      <c r="AH20" s="900"/>
      <c r="AI20" s="900"/>
      <c r="AJ20" s="900"/>
      <c r="AK20" s="901"/>
    </row>
    <row r="21" spans="2:37">
      <c r="B21" s="12" t="s">
        <v>12</v>
      </c>
      <c r="D21" s="899"/>
      <c r="E21" s="900"/>
      <c r="F21" s="901"/>
      <c r="G21" s="900"/>
      <c r="H21" s="900"/>
      <c r="I21" s="901"/>
      <c r="J21" s="900"/>
      <c r="K21" s="900"/>
      <c r="L21" s="901"/>
      <c r="M21" s="900"/>
      <c r="N21" s="900"/>
      <c r="O21" s="901">
        <v>1</v>
      </c>
      <c r="P21" s="900"/>
      <c r="Q21" s="900"/>
      <c r="R21" s="901"/>
      <c r="S21" s="900"/>
      <c r="T21" s="900"/>
      <c r="U21" s="900"/>
      <c r="V21" s="901"/>
      <c r="W21" s="900"/>
      <c r="X21" s="900"/>
      <c r="Y21" s="900"/>
      <c r="Z21" s="900"/>
      <c r="AA21" s="901"/>
      <c r="AB21" s="900"/>
      <c r="AC21" s="900"/>
      <c r="AD21" s="900"/>
      <c r="AE21" s="900"/>
      <c r="AF21" s="901"/>
      <c r="AG21" s="900"/>
      <c r="AH21" s="900"/>
      <c r="AI21" s="900"/>
      <c r="AJ21" s="900"/>
      <c r="AK21" s="901"/>
    </row>
    <row r="22" spans="2:37">
      <c r="B22" s="12" t="s">
        <v>13</v>
      </c>
      <c r="D22" s="899"/>
      <c r="E22" s="900"/>
      <c r="F22" s="901"/>
      <c r="G22" s="900"/>
      <c r="H22" s="900"/>
      <c r="I22" s="901">
        <v>1</v>
      </c>
      <c r="J22" s="900"/>
      <c r="K22" s="900"/>
      <c r="L22" s="901">
        <v>1</v>
      </c>
      <c r="M22" s="900"/>
      <c r="N22" s="900"/>
      <c r="O22" s="901">
        <v>1</v>
      </c>
      <c r="P22" s="900"/>
      <c r="Q22" s="900"/>
      <c r="R22" s="901"/>
      <c r="S22" s="900"/>
      <c r="T22" s="900"/>
      <c r="U22" s="900"/>
      <c r="V22" s="901"/>
      <c r="W22" s="900"/>
      <c r="X22" s="900"/>
      <c r="Y22" s="900"/>
      <c r="Z22" s="900"/>
      <c r="AA22" s="901"/>
      <c r="AB22" s="900"/>
      <c r="AC22" s="900"/>
      <c r="AD22" s="900"/>
      <c r="AE22" s="900"/>
      <c r="AF22" s="901"/>
      <c r="AG22" s="900"/>
      <c r="AH22" s="900"/>
      <c r="AI22" s="900"/>
      <c r="AJ22" s="900"/>
      <c r="AK22" s="901"/>
    </row>
    <row r="23" spans="2:37">
      <c r="B23" s="12" t="s">
        <v>22</v>
      </c>
      <c r="D23" s="899"/>
      <c r="E23" s="907">
        <v>8.2000000000000003E-2</v>
      </c>
      <c r="F23" s="908">
        <v>0.91800000000000004</v>
      </c>
      <c r="G23" s="900"/>
      <c r="H23" s="900"/>
      <c r="I23" s="908"/>
      <c r="J23" s="900"/>
      <c r="K23" s="900"/>
      <c r="L23" s="908"/>
      <c r="M23" s="900"/>
      <c r="N23" s="900"/>
      <c r="O23" s="908"/>
      <c r="P23" s="900"/>
      <c r="Q23" s="900"/>
      <c r="R23" s="908"/>
      <c r="S23" s="900"/>
      <c r="T23" s="900"/>
      <c r="U23" s="900"/>
      <c r="V23" s="908"/>
      <c r="W23" s="900"/>
      <c r="X23" s="900"/>
      <c r="Y23" s="900"/>
      <c r="Z23" s="900"/>
      <c r="AA23" s="908"/>
      <c r="AB23" s="900"/>
      <c r="AC23" s="900"/>
      <c r="AD23" s="900"/>
      <c r="AE23" s="900"/>
      <c r="AF23" s="908"/>
      <c r="AG23" s="900"/>
      <c r="AH23" s="900"/>
      <c r="AI23" s="900"/>
      <c r="AJ23" s="900"/>
      <c r="AK23" s="908"/>
    </row>
    <row r="24" spans="2:37">
      <c r="B24" s="12" t="s">
        <v>9</v>
      </c>
      <c r="D24" s="899"/>
      <c r="E24" s="900"/>
      <c r="F24" s="901">
        <v>1</v>
      </c>
      <c r="G24" s="900"/>
      <c r="H24" s="900"/>
      <c r="I24" s="901">
        <v>1</v>
      </c>
      <c r="J24" s="900"/>
      <c r="K24" s="900"/>
      <c r="L24" s="901">
        <v>1</v>
      </c>
      <c r="M24" s="900"/>
      <c r="N24" s="900"/>
      <c r="O24" s="901">
        <v>1</v>
      </c>
      <c r="P24" s="900"/>
      <c r="Q24" s="900"/>
      <c r="R24" s="901"/>
      <c r="S24" s="900"/>
      <c r="T24" s="900"/>
      <c r="U24" s="900"/>
      <c r="V24" s="901"/>
      <c r="W24" s="900"/>
      <c r="X24" s="900"/>
      <c r="Y24" s="900"/>
      <c r="Z24" s="900"/>
      <c r="AA24" s="901"/>
      <c r="AB24" s="900"/>
      <c r="AC24" s="900"/>
      <c r="AD24" s="900"/>
      <c r="AE24" s="900"/>
      <c r="AF24" s="901"/>
      <c r="AG24" s="900"/>
      <c r="AH24" s="900"/>
      <c r="AI24" s="900"/>
      <c r="AJ24" s="900"/>
      <c r="AK24" s="901"/>
    </row>
    <row r="25" spans="2:37">
      <c r="B25" s="902" t="s">
        <v>14</v>
      </c>
      <c r="C25" s="903"/>
      <c r="D25" s="904"/>
      <c r="E25" s="905"/>
      <c r="F25" s="906"/>
      <c r="G25" s="905"/>
      <c r="H25" s="905"/>
      <c r="I25" s="906"/>
      <c r="J25" s="905"/>
      <c r="K25" s="905"/>
      <c r="L25" s="906"/>
      <c r="M25" s="905"/>
      <c r="N25" s="905"/>
      <c r="O25" s="906"/>
      <c r="P25" s="905"/>
      <c r="Q25" s="905"/>
      <c r="R25" s="906"/>
      <c r="S25" s="905"/>
      <c r="T25" s="905"/>
      <c r="U25" s="905"/>
      <c r="V25" s="906"/>
      <c r="W25" s="905"/>
      <c r="X25" s="905"/>
      <c r="Y25" s="905"/>
      <c r="Z25" s="905"/>
      <c r="AA25" s="906"/>
      <c r="AB25" s="905"/>
      <c r="AC25" s="905"/>
      <c r="AD25" s="905"/>
      <c r="AE25" s="905"/>
      <c r="AF25" s="906"/>
      <c r="AG25" s="905"/>
      <c r="AH25" s="905"/>
      <c r="AI25" s="905"/>
      <c r="AJ25" s="905"/>
      <c r="AK25" s="906"/>
    </row>
    <row r="26" spans="2:37">
      <c r="B26" s="12" t="s">
        <v>14</v>
      </c>
      <c r="D26" s="899"/>
      <c r="E26" s="900"/>
      <c r="F26" s="901"/>
      <c r="G26" s="900">
        <v>1</v>
      </c>
      <c r="H26" s="900"/>
      <c r="I26" s="901"/>
      <c r="J26" s="900">
        <v>1</v>
      </c>
      <c r="K26" s="900"/>
      <c r="L26" s="901"/>
      <c r="M26" s="900">
        <v>1</v>
      </c>
      <c r="N26" s="900"/>
      <c r="O26" s="901"/>
      <c r="P26" s="900"/>
      <c r="Q26" s="900"/>
      <c r="R26" s="901"/>
      <c r="S26" s="900"/>
      <c r="T26" s="900"/>
      <c r="U26" s="900"/>
      <c r="V26" s="901"/>
      <c r="W26" s="900"/>
      <c r="X26" s="900"/>
      <c r="Y26" s="900"/>
      <c r="Z26" s="900"/>
      <c r="AA26" s="901"/>
      <c r="AB26" s="900"/>
      <c r="AC26" s="900"/>
      <c r="AD26" s="900"/>
      <c r="AE26" s="900"/>
      <c r="AF26" s="901"/>
      <c r="AG26" s="900"/>
      <c r="AH26" s="900"/>
      <c r="AI26" s="900"/>
      <c r="AJ26" s="900"/>
      <c r="AK26" s="901"/>
    </row>
    <row r="27" spans="2:37">
      <c r="B27" s="902" t="s">
        <v>15</v>
      </c>
      <c r="C27" s="903"/>
      <c r="D27" s="904"/>
      <c r="E27" s="905"/>
      <c r="F27" s="906"/>
      <c r="G27" s="905"/>
      <c r="H27" s="905"/>
      <c r="I27" s="906"/>
      <c r="J27" s="905"/>
      <c r="K27" s="905"/>
      <c r="L27" s="906"/>
      <c r="M27" s="905"/>
      <c r="N27" s="905"/>
      <c r="O27" s="906"/>
      <c r="P27" s="905"/>
      <c r="Q27" s="905"/>
      <c r="R27" s="906"/>
      <c r="S27" s="905"/>
      <c r="T27" s="905"/>
      <c r="U27" s="905"/>
      <c r="V27" s="906"/>
      <c r="W27" s="905"/>
      <c r="X27" s="905"/>
      <c r="Y27" s="905"/>
      <c r="Z27" s="905"/>
      <c r="AA27" s="906"/>
      <c r="AB27" s="905"/>
      <c r="AC27" s="905"/>
      <c r="AD27" s="905"/>
      <c r="AE27" s="905"/>
      <c r="AF27" s="906"/>
      <c r="AG27" s="905"/>
      <c r="AH27" s="905"/>
      <c r="AI27" s="905"/>
      <c r="AJ27" s="905"/>
      <c r="AK27" s="906"/>
    </row>
    <row r="28" spans="2:37">
      <c r="B28" s="12" t="s">
        <v>16</v>
      </c>
      <c r="D28" s="899"/>
      <c r="E28" s="907">
        <v>8.2000000000000003E-2</v>
      </c>
      <c r="F28" s="908">
        <v>0.91800000000000004</v>
      </c>
      <c r="G28" s="900"/>
      <c r="H28" s="900"/>
      <c r="I28" s="908"/>
      <c r="J28" s="900"/>
      <c r="K28" s="900"/>
      <c r="L28" s="908"/>
      <c r="M28" s="900"/>
      <c r="N28" s="900"/>
      <c r="O28" s="908"/>
      <c r="P28" s="900"/>
      <c r="Q28" s="900"/>
      <c r="R28" s="908"/>
      <c r="S28" s="900"/>
      <c r="T28" s="900"/>
      <c r="U28" s="900"/>
      <c r="V28" s="908"/>
      <c r="W28" s="900"/>
      <c r="X28" s="900"/>
      <c r="Y28" s="900"/>
      <c r="Z28" s="900"/>
      <c r="AA28" s="908"/>
      <c r="AB28" s="900"/>
      <c r="AC28" s="900"/>
      <c r="AD28" s="900"/>
      <c r="AE28" s="900"/>
      <c r="AF28" s="908"/>
      <c r="AG28" s="900"/>
      <c r="AH28" s="900"/>
      <c r="AI28" s="900"/>
      <c r="AJ28" s="900"/>
      <c r="AK28" s="908"/>
    </row>
    <row r="29" spans="2:37">
      <c r="B29" s="12" t="s">
        <v>17</v>
      </c>
      <c r="D29" s="899"/>
      <c r="E29" s="907">
        <v>8.2000000000000003E-2</v>
      </c>
      <c r="F29" s="908">
        <v>0.91800000000000004</v>
      </c>
      <c r="G29" s="900"/>
      <c r="H29" s="907">
        <v>8.2000000000000003E-2</v>
      </c>
      <c r="I29" s="908">
        <v>0.91800000000000004</v>
      </c>
      <c r="J29" s="900"/>
      <c r="K29" s="900"/>
      <c r="L29" s="908"/>
      <c r="M29" s="900"/>
      <c r="N29" s="900"/>
      <c r="O29" s="908"/>
      <c r="P29" s="900"/>
      <c r="Q29" s="900"/>
      <c r="R29" s="908"/>
      <c r="S29" s="900"/>
      <c r="T29" s="900"/>
      <c r="U29" s="900"/>
      <c r="V29" s="908"/>
      <c r="W29" s="900"/>
      <c r="X29" s="900"/>
      <c r="Y29" s="900"/>
      <c r="Z29" s="900"/>
      <c r="AA29" s="908"/>
      <c r="AB29" s="900"/>
      <c r="AC29" s="900"/>
      <c r="AD29" s="900"/>
      <c r="AE29" s="900"/>
      <c r="AF29" s="908"/>
      <c r="AG29" s="900"/>
      <c r="AH29" s="900"/>
      <c r="AI29" s="900"/>
      <c r="AJ29" s="900"/>
      <c r="AK29" s="908"/>
    </row>
    <row r="30" spans="2:37">
      <c r="B30" s="902" t="s">
        <v>486</v>
      </c>
      <c r="C30" s="903"/>
      <c r="D30" s="904"/>
      <c r="E30" s="905"/>
      <c r="F30" s="906"/>
      <c r="G30" s="905"/>
      <c r="H30" s="905"/>
      <c r="I30" s="906"/>
      <c r="J30" s="905"/>
      <c r="K30" s="905"/>
      <c r="L30" s="906"/>
      <c r="M30" s="905"/>
      <c r="N30" s="905"/>
      <c r="O30" s="906"/>
      <c r="P30" s="905"/>
      <c r="Q30" s="905"/>
      <c r="R30" s="906"/>
      <c r="S30" s="905"/>
      <c r="T30" s="905"/>
      <c r="U30" s="905"/>
      <c r="V30" s="906"/>
      <c r="W30" s="905"/>
      <c r="X30" s="905"/>
      <c r="Y30" s="905"/>
      <c r="Z30" s="905"/>
      <c r="AA30" s="906"/>
      <c r="AB30" s="905"/>
      <c r="AC30" s="905"/>
      <c r="AD30" s="905"/>
      <c r="AE30" s="905"/>
      <c r="AF30" s="906"/>
      <c r="AG30" s="905"/>
      <c r="AH30" s="905"/>
      <c r="AI30" s="905"/>
      <c r="AJ30" s="905"/>
      <c r="AK30" s="906"/>
    </row>
    <row r="31" spans="2:37">
      <c r="B31" s="12" t="s">
        <v>488</v>
      </c>
      <c r="D31" s="899"/>
      <c r="E31" s="900"/>
      <c r="F31" s="901"/>
      <c r="G31" s="900"/>
      <c r="H31" s="900"/>
      <c r="I31" s="901"/>
      <c r="J31" s="900"/>
      <c r="K31" s="900"/>
      <c r="L31" s="901"/>
      <c r="M31" s="900">
        <v>1</v>
      </c>
      <c r="N31" s="900"/>
      <c r="O31" s="901"/>
      <c r="P31" s="900"/>
      <c r="Q31" s="900"/>
      <c r="R31" s="901"/>
      <c r="S31" s="900"/>
      <c r="T31" s="900"/>
      <c r="U31" s="900"/>
      <c r="V31" s="901"/>
      <c r="W31" s="900"/>
      <c r="X31" s="900"/>
      <c r="Y31" s="900"/>
      <c r="Z31" s="900"/>
      <c r="AA31" s="901"/>
      <c r="AB31" s="900"/>
      <c r="AC31" s="900"/>
      <c r="AD31" s="900"/>
      <c r="AE31" s="900"/>
      <c r="AF31" s="901"/>
      <c r="AG31" s="900"/>
      <c r="AH31" s="900"/>
      <c r="AI31" s="900"/>
      <c r="AJ31" s="900"/>
      <c r="AK31" s="901"/>
    </row>
    <row r="32" spans="2:37" ht="18.5">
      <c r="B32" s="894" t="s">
        <v>2734</v>
      </c>
      <c r="C32" s="895"/>
      <c r="D32" s="896"/>
      <c r="E32" s="895"/>
      <c r="F32" s="897"/>
      <c r="G32" s="895"/>
      <c r="H32" s="895"/>
      <c r="I32" s="897"/>
      <c r="J32" s="895"/>
      <c r="K32" s="895"/>
      <c r="L32" s="897"/>
      <c r="M32" s="895"/>
      <c r="N32" s="895"/>
      <c r="O32" s="897"/>
      <c r="P32" s="895"/>
      <c r="Q32" s="895"/>
      <c r="R32" s="897"/>
      <c r="S32" s="895"/>
      <c r="T32" s="895"/>
      <c r="U32" s="895"/>
      <c r="V32" s="897"/>
      <c r="W32" s="895"/>
      <c r="X32" s="895"/>
      <c r="Y32" s="895"/>
      <c r="Z32" s="895"/>
      <c r="AA32" s="897"/>
      <c r="AB32" s="895"/>
      <c r="AC32" s="895"/>
      <c r="AD32" s="895"/>
      <c r="AE32" s="895"/>
      <c r="AF32" s="897"/>
      <c r="AG32" s="895"/>
      <c r="AH32" s="895"/>
      <c r="AI32" s="895"/>
      <c r="AJ32" s="895"/>
      <c r="AK32" s="897"/>
    </row>
    <row r="33" spans="2:37" ht="15.5">
      <c r="B33" s="909" t="s">
        <v>500</v>
      </c>
      <c r="D33" s="899"/>
      <c r="E33" s="900"/>
      <c r="F33" s="901"/>
      <c r="G33" s="900"/>
      <c r="H33" s="900"/>
      <c r="I33" s="901"/>
      <c r="J33" s="900"/>
      <c r="K33" s="900"/>
      <c r="L33" s="901"/>
      <c r="M33" s="900"/>
      <c r="N33" s="900"/>
      <c r="O33" s="901"/>
      <c r="P33" s="900"/>
      <c r="Q33" s="900"/>
      <c r="R33" s="901"/>
      <c r="S33" s="900"/>
      <c r="T33" s="900"/>
      <c r="U33" s="900"/>
      <c r="V33" s="901"/>
      <c r="W33" s="900"/>
      <c r="X33" s="900"/>
      <c r="Y33" s="900"/>
      <c r="Z33" s="900"/>
      <c r="AA33" s="901"/>
      <c r="AB33" s="900"/>
      <c r="AC33" s="900"/>
      <c r="AD33" s="900"/>
      <c r="AE33" s="900"/>
      <c r="AF33" s="901"/>
      <c r="AG33" s="900"/>
      <c r="AH33" s="900"/>
      <c r="AI33" s="900"/>
      <c r="AJ33" s="900"/>
      <c r="AK33" s="901"/>
    </row>
    <row r="34" spans="2:37">
      <c r="B34" s="898" t="s">
        <v>493</v>
      </c>
      <c r="D34" s="899"/>
      <c r="E34" s="900"/>
      <c r="F34" s="901"/>
      <c r="G34" s="900"/>
      <c r="H34" s="900"/>
      <c r="I34" s="901"/>
      <c r="J34" s="900"/>
      <c r="K34" s="900"/>
      <c r="L34" s="901"/>
      <c r="M34" s="900"/>
      <c r="N34" s="900"/>
      <c r="O34" s="901"/>
      <c r="P34" s="900"/>
      <c r="Q34" s="900"/>
      <c r="R34" s="901"/>
      <c r="S34" s="900"/>
      <c r="T34" s="900"/>
      <c r="U34" s="900"/>
      <c r="V34" s="901"/>
      <c r="W34" s="900"/>
      <c r="X34" s="900"/>
      <c r="Y34" s="900"/>
      <c r="Z34" s="900"/>
      <c r="AA34" s="901"/>
      <c r="AB34" s="900"/>
      <c r="AC34" s="900"/>
      <c r="AD34" s="900"/>
      <c r="AE34" s="900"/>
      <c r="AF34" s="901"/>
      <c r="AG34" s="900"/>
      <c r="AH34" s="900"/>
      <c r="AI34" s="900"/>
      <c r="AJ34" s="900"/>
      <c r="AK34" s="901"/>
    </row>
    <row r="35" spans="2:37">
      <c r="B35" s="12" t="s">
        <v>95</v>
      </c>
      <c r="D35" s="899"/>
      <c r="E35" s="900"/>
      <c r="F35" s="901"/>
      <c r="G35" s="900"/>
      <c r="H35" s="900"/>
      <c r="I35" s="901"/>
      <c r="J35" s="900"/>
      <c r="K35" s="900"/>
      <c r="L35" s="901"/>
      <c r="M35" s="900"/>
      <c r="N35" s="900"/>
      <c r="O35" s="901"/>
      <c r="P35" s="900">
        <v>1</v>
      </c>
      <c r="Q35" s="900"/>
      <c r="R35" s="901"/>
      <c r="S35" s="900">
        <v>1</v>
      </c>
      <c r="T35" s="900"/>
      <c r="U35" s="900"/>
      <c r="V35" s="901"/>
      <c r="W35" s="900"/>
      <c r="X35" s="900"/>
      <c r="Y35" s="900"/>
      <c r="Z35" s="900"/>
      <c r="AA35" s="901"/>
      <c r="AB35" s="900"/>
      <c r="AC35" s="900"/>
      <c r="AD35" s="900"/>
      <c r="AE35" s="900"/>
      <c r="AF35" s="901"/>
      <c r="AG35" s="900"/>
      <c r="AH35" s="900"/>
      <c r="AI35" s="900"/>
      <c r="AJ35" s="900"/>
      <c r="AK35" s="901"/>
    </row>
    <row r="36" spans="2:37">
      <c r="B36" s="12" t="s">
        <v>96</v>
      </c>
      <c r="D36" s="899"/>
      <c r="E36" s="900"/>
      <c r="F36" s="901"/>
      <c r="G36" s="900"/>
      <c r="H36" s="900"/>
      <c r="I36" s="901"/>
      <c r="J36" s="900"/>
      <c r="K36" s="900"/>
      <c r="L36" s="901"/>
      <c r="M36" s="900"/>
      <c r="N36" s="900"/>
      <c r="O36" s="901"/>
      <c r="P36" s="900">
        <v>1</v>
      </c>
      <c r="Q36" s="900"/>
      <c r="R36" s="901"/>
      <c r="S36" s="900"/>
      <c r="T36" s="900"/>
      <c r="U36" s="900"/>
      <c r="V36" s="901"/>
      <c r="W36" s="900"/>
      <c r="X36" s="900"/>
      <c r="Y36" s="900"/>
      <c r="Z36" s="900"/>
      <c r="AA36" s="901"/>
      <c r="AB36" s="900"/>
      <c r="AC36" s="900"/>
      <c r="AD36" s="900"/>
      <c r="AE36" s="900"/>
      <c r="AF36" s="901"/>
      <c r="AG36" s="900"/>
      <c r="AH36" s="900"/>
      <c r="AI36" s="900"/>
      <c r="AJ36" s="900"/>
      <c r="AK36" s="901"/>
    </row>
    <row r="37" spans="2:37">
      <c r="B37" s="12" t="s">
        <v>97</v>
      </c>
      <c r="D37" s="899"/>
      <c r="E37" s="900"/>
      <c r="F37" s="901"/>
      <c r="G37" s="900"/>
      <c r="H37" s="900"/>
      <c r="I37" s="901"/>
      <c r="J37" s="900"/>
      <c r="K37" s="900"/>
      <c r="L37" s="901"/>
      <c r="M37" s="900"/>
      <c r="N37" s="900"/>
      <c r="O37" s="901"/>
      <c r="P37" s="900">
        <v>1</v>
      </c>
      <c r="Q37" s="900"/>
      <c r="R37" s="901"/>
      <c r="S37" s="900"/>
      <c r="T37" s="900"/>
      <c r="U37" s="900"/>
      <c r="V37" s="901"/>
      <c r="W37" s="900"/>
      <c r="X37" s="900"/>
      <c r="Y37" s="900"/>
      <c r="Z37" s="900"/>
      <c r="AA37" s="901"/>
      <c r="AB37" s="910">
        <f>100%*0</f>
        <v>0</v>
      </c>
      <c r="AC37" s="900"/>
      <c r="AD37" s="900"/>
      <c r="AE37" s="900"/>
      <c r="AF37" s="901"/>
      <c r="AG37" s="911"/>
      <c r="AH37" s="911"/>
      <c r="AI37" s="911"/>
      <c r="AJ37" s="911"/>
      <c r="AK37" s="912"/>
    </row>
    <row r="38" spans="2:37">
      <c r="B38" s="12" t="s">
        <v>2735</v>
      </c>
      <c r="D38" s="899"/>
      <c r="E38" s="900"/>
      <c r="F38" s="901"/>
      <c r="G38" s="900"/>
      <c r="H38" s="900"/>
      <c r="I38" s="901"/>
      <c r="J38" s="900"/>
      <c r="K38" s="900"/>
      <c r="L38" s="901"/>
      <c r="M38" s="900"/>
      <c r="N38" s="900"/>
      <c r="O38" s="901"/>
      <c r="P38" s="900">
        <v>1</v>
      </c>
      <c r="Q38" s="900"/>
      <c r="R38" s="901"/>
      <c r="S38" s="900">
        <v>1</v>
      </c>
      <c r="T38" s="900"/>
      <c r="U38" s="900"/>
      <c r="V38" s="901"/>
      <c r="W38" s="900"/>
      <c r="X38" s="900"/>
      <c r="Y38" s="900"/>
      <c r="Z38" s="900"/>
      <c r="AA38" s="901"/>
      <c r="AB38" s="900"/>
      <c r="AC38" s="900"/>
      <c r="AD38" s="900"/>
      <c r="AE38" s="900"/>
      <c r="AF38" s="901"/>
      <c r="AG38" s="911"/>
      <c r="AH38" s="911"/>
      <c r="AI38" s="911"/>
      <c r="AJ38" s="911"/>
      <c r="AK38" s="912"/>
    </row>
    <row r="39" spans="2:37">
      <c r="B39" s="902" t="s">
        <v>494</v>
      </c>
      <c r="C39" s="903"/>
      <c r="D39" s="904"/>
      <c r="E39" s="905"/>
      <c r="F39" s="906"/>
      <c r="G39" s="905"/>
      <c r="H39" s="905"/>
      <c r="I39" s="906"/>
      <c r="J39" s="905"/>
      <c r="K39" s="905"/>
      <c r="L39" s="906"/>
      <c r="M39" s="905"/>
      <c r="N39" s="905"/>
      <c r="O39" s="906"/>
      <c r="P39" s="905"/>
      <c r="Q39" s="905"/>
      <c r="R39" s="906"/>
      <c r="S39" s="905"/>
      <c r="T39" s="905"/>
      <c r="U39" s="905"/>
      <c r="V39" s="906"/>
      <c r="W39" s="905"/>
      <c r="X39" s="905"/>
      <c r="Y39" s="905"/>
      <c r="Z39" s="905"/>
      <c r="AA39" s="906"/>
      <c r="AB39" s="905"/>
      <c r="AC39" s="905"/>
      <c r="AD39" s="905"/>
      <c r="AE39" s="905"/>
      <c r="AF39" s="906"/>
      <c r="AG39" s="913"/>
      <c r="AH39" s="913"/>
      <c r="AI39" s="913"/>
      <c r="AJ39" s="913"/>
      <c r="AK39" s="914"/>
    </row>
    <row r="40" spans="2:37">
      <c r="B40" s="12" t="s">
        <v>99</v>
      </c>
      <c r="D40" s="899"/>
      <c r="E40" s="900"/>
      <c r="F40" s="901"/>
      <c r="G40" s="900"/>
      <c r="H40" s="900"/>
      <c r="I40" s="901"/>
      <c r="J40" s="900"/>
      <c r="K40" s="900"/>
      <c r="L40" s="901"/>
      <c r="M40" s="900"/>
      <c r="N40" s="900"/>
      <c r="O40" s="901"/>
      <c r="P40" s="900"/>
      <c r="Q40" s="900">
        <v>1</v>
      </c>
      <c r="R40" s="901"/>
      <c r="S40" s="900"/>
      <c r="T40" s="900"/>
      <c r="U40" s="900">
        <v>0.53</v>
      </c>
      <c r="V40" s="901">
        <v>0.47</v>
      </c>
      <c r="W40" s="900"/>
      <c r="X40" s="900"/>
      <c r="Y40" s="900"/>
      <c r="Z40" s="900"/>
      <c r="AA40" s="901"/>
      <c r="AB40" s="900"/>
      <c r="AC40" s="900"/>
      <c r="AD40" s="900"/>
      <c r="AE40" s="900"/>
      <c r="AF40" s="901"/>
      <c r="AG40" s="911"/>
      <c r="AH40" s="911"/>
      <c r="AI40" s="911"/>
      <c r="AJ40" s="911"/>
      <c r="AK40" s="912"/>
    </row>
    <row r="41" spans="2:37">
      <c r="B41" s="12" t="s">
        <v>100</v>
      </c>
      <c r="D41" s="899"/>
      <c r="E41" s="900"/>
      <c r="F41" s="901"/>
      <c r="G41" s="900"/>
      <c r="H41" s="900"/>
      <c r="I41" s="901"/>
      <c r="J41" s="900"/>
      <c r="K41" s="900"/>
      <c r="L41" s="901"/>
      <c r="M41" s="900"/>
      <c r="N41" s="900"/>
      <c r="O41" s="901"/>
      <c r="P41" s="900"/>
      <c r="Q41" s="900">
        <v>1</v>
      </c>
      <c r="R41" s="901"/>
      <c r="S41" s="900"/>
      <c r="T41" s="900">
        <v>0.86</v>
      </c>
      <c r="U41" s="900">
        <v>0.14000000000000001</v>
      </c>
      <c r="V41" s="901"/>
      <c r="W41" s="900"/>
      <c r="X41" s="900"/>
      <c r="Y41" s="900"/>
      <c r="Z41" s="900"/>
      <c r="AA41" s="901"/>
      <c r="AB41" s="900"/>
      <c r="AC41" s="900"/>
      <c r="AD41" s="900"/>
      <c r="AE41" s="900"/>
      <c r="AF41" s="901"/>
      <c r="AG41" s="911"/>
      <c r="AH41" s="911"/>
      <c r="AI41" s="911"/>
      <c r="AJ41" s="911"/>
      <c r="AK41" s="912"/>
    </row>
    <row r="42" spans="2:37">
      <c r="B42" s="12" t="s">
        <v>101</v>
      </c>
      <c r="D42" s="899"/>
      <c r="E42" s="900"/>
      <c r="F42" s="901"/>
      <c r="G42" s="900"/>
      <c r="H42" s="900"/>
      <c r="I42" s="901"/>
      <c r="J42" s="900"/>
      <c r="K42" s="900"/>
      <c r="L42" s="901"/>
      <c r="M42" s="900"/>
      <c r="N42" s="900"/>
      <c r="O42" s="901"/>
      <c r="P42" s="900"/>
      <c r="Q42" s="900">
        <v>1</v>
      </c>
      <c r="R42" s="901"/>
      <c r="S42" s="900"/>
      <c r="T42" s="900"/>
      <c r="U42" s="900"/>
      <c r="V42" s="901"/>
      <c r="W42" s="900"/>
      <c r="X42" s="900"/>
      <c r="Y42" s="900"/>
      <c r="Z42" s="900"/>
      <c r="AA42" s="901"/>
      <c r="AB42" s="900"/>
      <c r="AC42" s="900"/>
      <c r="AD42" s="900"/>
      <c r="AE42" s="900"/>
      <c r="AF42" s="901"/>
      <c r="AG42" s="911"/>
      <c r="AH42" s="911"/>
      <c r="AI42" s="911"/>
      <c r="AJ42" s="911"/>
      <c r="AK42" s="912"/>
    </row>
    <row r="43" spans="2:37">
      <c r="B43" s="12" t="s">
        <v>102</v>
      </c>
      <c r="D43" s="899"/>
      <c r="E43" s="900"/>
      <c r="F43" s="901"/>
      <c r="G43" s="900"/>
      <c r="H43" s="900"/>
      <c r="I43" s="901"/>
      <c r="J43" s="900"/>
      <c r="K43" s="900"/>
      <c r="L43" s="901"/>
      <c r="M43" s="900"/>
      <c r="N43" s="900"/>
      <c r="O43" s="901"/>
      <c r="P43" s="900"/>
      <c r="Q43" s="900"/>
      <c r="R43" s="901"/>
      <c r="S43" s="900"/>
      <c r="T43" s="900"/>
      <c r="U43" s="900">
        <v>1</v>
      </c>
      <c r="V43" s="901"/>
      <c r="W43" s="900"/>
      <c r="X43" s="900"/>
      <c r="Y43" s="900"/>
      <c r="Z43" s="900"/>
      <c r="AA43" s="901"/>
      <c r="AB43" s="900"/>
      <c r="AC43" s="900"/>
      <c r="AD43" s="900"/>
      <c r="AE43" s="900"/>
      <c r="AF43" s="901"/>
      <c r="AG43" s="911"/>
      <c r="AH43" s="911"/>
      <c r="AI43" s="911"/>
      <c r="AJ43" s="911"/>
      <c r="AK43" s="912"/>
    </row>
    <row r="44" spans="2:37">
      <c r="B44" s="902" t="s">
        <v>10</v>
      </c>
      <c r="C44" s="903"/>
      <c r="D44" s="904"/>
      <c r="E44" s="905"/>
      <c r="F44" s="906"/>
      <c r="G44" s="905"/>
      <c r="H44" s="905"/>
      <c r="I44" s="906"/>
      <c r="J44" s="905"/>
      <c r="K44" s="905"/>
      <c r="L44" s="906"/>
      <c r="M44" s="905"/>
      <c r="N44" s="905"/>
      <c r="O44" s="906"/>
      <c r="P44" s="905"/>
      <c r="Q44" s="905"/>
      <c r="R44" s="906"/>
      <c r="S44" s="905"/>
      <c r="T44" s="905"/>
      <c r="U44" s="905"/>
      <c r="V44" s="906"/>
      <c r="W44" s="905"/>
      <c r="X44" s="905"/>
      <c r="Y44" s="905"/>
      <c r="Z44" s="905"/>
      <c r="AA44" s="906"/>
      <c r="AB44" s="905"/>
      <c r="AC44" s="905"/>
      <c r="AD44" s="905"/>
      <c r="AE44" s="905"/>
      <c r="AF44" s="906"/>
      <c r="AG44" s="913"/>
      <c r="AH44" s="913"/>
      <c r="AI44" s="913"/>
      <c r="AJ44" s="913"/>
      <c r="AK44" s="914"/>
    </row>
    <row r="45" spans="2:37">
      <c r="B45" s="12" t="s">
        <v>104</v>
      </c>
      <c r="D45" s="899"/>
      <c r="E45" s="900"/>
      <c r="F45" s="901"/>
      <c r="G45" s="900"/>
      <c r="H45" s="900"/>
      <c r="I45" s="901"/>
      <c r="J45" s="900"/>
      <c r="K45" s="900"/>
      <c r="L45" s="901"/>
      <c r="M45" s="900"/>
      <c r="N45" s="900"/>
      <c r="O45" s="901"/>
      <c r="P45" s="900"/>
      <c r="Q45" s="900"/>
      <c r="R45" s="901">
        <v>1</v>
      </c>
      <c r="S45" s="900"/>
      <c r="T45" s="900"/>
      <c r="U45" s="900"/>
      <c r="V45" s="901"/>
      <c r="W45" s="900"/>
      <c r="X45" s="900"/>
      <c r="Y45" s="900"/>
      <c r="Z45" s="900"/>
      <c r="AA45" s="901"/>
      <c r="AB45" s="900"/>
      <c r="AC45" s="900"/>
      <c r="AD45" s="900"/>
      <c r="AE45" s="900"/>
      <c r="AF45" s="901"/>
      <c r="AG45" s="911"/>
      <c r="AH45" s="911"/>
      <c r="AI45" s="911"/>
      <c r="AJ45" s="911"/>
      <c r="AK45" s="912"/>
    </row>
    <row r="46" spans="2:37">
      <c r="B46" s="12" t="s">
        <v>105</v>
      </c>
      <c r="D46" s="899"/>
      <c r="E46" s="900"/>
      <c r="F46" s="901"/>
      <c r="G46" s="900"/>
      <c r="H46" s="900"/>
      <c r="I46" s="901"/>
      <c r="J46" s="900"/>
      <c r="K46" s="900"/>
      <c r="L46" s="901"/>
      <c r="M46" s="900"/>
      <c r="N46" s="900"/>
      <c r="O46" s="901"/>
      <c r="P46" s="900"/>
      <c r="Q46" s="900"/>
      <c r="R46" s="901">
        <v>1</v>
      </c>
      <c r="S46" s="900"/>
      <c r="T46" s="900"/>
      <c r="U46" s="900"/>
      <c r="V46" s="901"/>
      <c r="W46" s="900"/>
      <c r="X46" s="900"/>
      <c r="Y46" s="900"/>
      <c r="Z46" s="900"/>
      <c r="AA46" s="901"/>
      <c r="AB46" s="900"/>
      <c r="AC46" s="900"/>
      <c r="AD46" s="900"/>
      <c r="AE46" s="900"/>
      <c r="AF46" s="901"/>
      <c r="AG46" s="911"/>
      <c r="AH46" s="911"/>
      <c r="AI46" s="911"/>
      <c r="AJ46" s="911"/>
      <c r="AK46" s="912"/>
    </row>
    <row r="47" spans="2:37">
      <c r="B47" s="12" t="s">
        <v>106</v>
      </c>
      <c r="D47" s="899"/>
      <c r="E47" s="900"/>
      <c r="F47" s="901"/>
      <c r="G47" s="900"/>
      <c r="H47" s="900"/>
      <c r="I47" s="901"/>
      <c r="J47" s="900"/>
      <c r="K47" s="900"/>
      <c r="L47" s="901"/>
      <c r="M47" s="900"/>
      <c r="N47" s="900"/>
      <c r="O47" s="901"/>
      <c r="P47" s="900"/>
      <c r="Q47" s="900"/>
      <c r="R47" s="901">
        <v>1</v>
      </c>
      <c r="S47" s="900"/>
      <c r="T47" s="900"/>
      <c r="U47" s="900"/>
      <c r="V47" s="901"/>
      <c r="W47" s="900"/>
      <c r="X47" s="900"/>
      <c r="Y47" s="900"/>
      <c r="Z47" s="900"/>
      <c r="AA47" s="901"/>
      <c r="AB47" s="900"/>
      <c r="AC47" s="900"/>
      <c r="AD47" s="900"/>
      <c r="AE47" s="900"/>
      <c r="AF47" s="901"/>
      <c r="AG47" s="911"/>
      <c r="AH47" s="911"/>
      <c r="AI47" s="911"/>
      <c r="AJ47" s="911"/>
      <c r="AK47" s="912"/>
    </row>
    <row r="48" spans="2:37">
      <c r="B48" s="902" t="s">
        <v>107</v>
      </c>
      <c r="C48" s="903"/>
      <c r="D48" s="904"/>
      <c r="E48" s="905"/>
      <c r="F48" s="906"/>
      <c r="G48" s="905"/>
      <c r="H48" s="905"/>
      <c r="I48" s="906"/>
      <c r="J48" s="905"/>
      <c r="K48" s="905"/>
      <c r="L48" s="906"/>
      <c r="M48" s="905"/>
      <c r="N48" s="905"/>
      <c r="O48" s="906"/>
      <c r="P48" s="905"/>
      <c r="Q48" s="905"/>
      <c r="R48" s="906"/>
      <c r="S48" s="905"/>
      <c r="T48" s="905"/>
      <c r="U48" s="905"/>
      <c r="V48" s="906"/>
      <c r="W48" s="905"/>
      <c r="X48" s="905"/>
      <c r="Y48" s="905"/>
      <c r="Z48" s="905"/>
      <c r="AA48" s="906"/>
      <c r="AB48" s="905"/>
      <c r="AC48" s="905"/>
      <c r="AD48" s="905"/>
      <c r="AE48" s="905"/>
      <c r="AF48" s="906"/>
      <c r="AG48" s="913"/>
      <c r="AH48" s="913"/>
      <c r="AI48" s="913"/>
      <c r="AJ48" s="913"/>
      <c r="AK48" s="914"/>
    </row>
    <row r="49" spans="2:37">
      <c r="B49" s="915" t="s">
        <v>108</v>
      </c>
      <c r="C49" s="915"/>
      <c r="D49" s="916"/>
      <c r="E49" s="917"/>
      <c r="F49" s="918"/>
      <c r="G49" s="917"/>
      <c r="H49" s="917"/>
      <c r="I49" s="918"/>
      <c r="J49" s="917"/>
      <c r="K49" s="917"/>
      <c r="L49" s="918"/>
      <c r="M49" s="917"/>
      <c r="N49" s="917"/>
      <c r="O49" s="918"/>
      <c r="P49" s="917">
        <v>1</v>
      </c>
      <c r="Q49" s="917"/>
      <c r="R49" s="918"/>
      <c r="S49" s="917"/>
      <c r="T49" s="917"/>
      <c r="U49" s="917"/>
      <c r="V49" s="918"/>
      <c r="W49" s="917"/>
      <c r="X49" s="917"/>
      <c r="Y49" s="917"/>
      <c r="Z49" s="917"/>
      <c r="AA49" s="918"/>
      <c r="AB49" s="917"/>
      <c r="AC49" s="917"/>
      <c r="AD49" s="917"/>
      <c r="AE49" s="917"/>
      <c r="AF49" s="918"/>
      <c r="AG49" s="919"/>
      <c r="AH49" s="919"/>
      <c r="AI49" s="919"/>
      <c r="AJ49" s="919"/>
      <c r="AK49" s="920"/>
    </row>
    <row r="50" spans="2:37" ht="15.5">
      <c r="B50" s="909" t="s">
        <v>499</v>
      </c>
      <c r="D50" s="899"/>
      <c r="E50" s="900"/>
      <c r="F50" s="901"/>
      <c r="G50" s="900"/>
      <c r="H50" s="900"/>
      <c r="I50" s="901"/>
      <c r="J50" s="900"/>
      <c r="K50" s="900"/>
      <c r="L50" s="901"/>
      <c r="M50" s="900"/>
      <c r="N50" s="900"/>
      <c r="O50" s="901"/>
      <c r="P50" s="900"/>
      <c r="Q50" s="900"/>
      <c r="R50" s="901"/>
      <c r="S50" s="900"/>
      <c r="T50" s="900"/>
      <c r="U50" s="900"/>
      <c r="V50" s="901"/>
      <c r="W50" s="900"/>
      <c r="X50" s="900"/>
      <c r="Y50" s="900"/>
      <c r="Z50" s="900"/>
      <c r="AA50" s="901"/>
      <c r="AB50" s="900"/>
      <c r="AC50" s="900"/>
      <c r="AD50" s="900"/>
      <c r="AE50" s="900"/>
      <c r="AF50" s="901"/>
      <c r="AG50" s="911"/>
      <c r="AH50" s="911"/>
      <c r="AI50" s="911"/>
      <c r="AJ50" s="911"/>
      <c r="AK50" s="912"/>
    </row>
    <row r="51" spans="2:37">
      <c r="B51" s="898" t="s">
        <v>495</v>
      </c>
      <c r="D51" s="899"/>
      <c r="E51" s="900"/>
      <c r="F51" s="901"/>
      <c r="G51" s="900"/>
      <c r="H51" s="900"/>
      <c r="I51" s="901"/>
      <c r="J51" s="900"/>
      <c r="K51" s="900"/>
      <c r="L51" s="901"/>
      <c r="M51" s="900"/>
      <c r="N51" s="900"/>
      <c r="O51" s="901"/>
      <c r="P51" s="900"/>
      <c r="Q51" s="900"/>
      <c r="R51" s="901"/>
      <c r="S51" s="900"/>
      <c r="T51" s="900"/>
      <c r="U51" s="900"/>
      <c r="V51" s="901"/>
      <c r="W51" s="900"/>
      <c r="X51" s="900"/>
      <c r="Y51" s="900"/>
      <c r="Z51" s="900"/>
      <c r="AA51" s="901"/>
      <c r="AB51" s="900"/>
      <c r="AC51" s="900"/>
      <c r="AD51" s="900"/>
      <c r="AE51" s="900"/>
      <c r="AF51" s="901"/>
      <c r="AG51" s="911"/>
      <c r="AH51" s="911"/>
      <c r="AI51" s="911"/>
      <c r="AJ51" s="911"/>
      <c r="AK51" s="912"/>
    </row>
    <row r="52" spans="2:37">
      <c r="B52" s="12" t="s">
        <v>113</v>
      </c>
      <c r="D52" s="899"/>
      <c r="E52" s="900"/>
      <c r="F52" s="901"/>
      <c r="G52" s="900"/>
      <c r="H52" s="900"/>
      <c r="I52" s="901"/>
      <c r="J52" s="900"/>
      <c r="K52" s="900"/>
      <c r="L52" s="901"/>
      <c r="M52" s="900"/>
      <c r="N52" s="900"/>
      <c r="O52" s="901"/>
      <c r="P52" s="900">
        <v>1</v>
      </c>
      <c r="Q52" s="900"/>
      <c r="R52" s="901"/>
      <c r="S52" s="900">
        <v>1</v>
      </c>
      <c r="T52" s="900"/>
      <c r="U52" s="900"/>
      <c r="V52" s="901"/>
      <c r="W52" s="900">
        <v>1</v>
      </c>
      <c r="X52" s="900"/>
      <c r="Y52" s="900"/>
      <c r="Z52" s="900"/>
      <c r="AA52" s="901"/>
      <c r="AB52" s="911">
        <v>1</v>
      </c>
      <c r="AC52" s="910"/>
      <c r="AD52" s="910"/>
      <c r="AE52" s="910"/>
      <c r="AF52" s="921"/>
      <c r="AG52" s="911"/>
      <c r="AH52" s="911"/>
      <c r="AI52" s="911"/>
      <c r="AJ52" s="911"/>
      <c r="AK52" s="912"/>
    </row>
    <row r="53" spans="2:37">
      <c r="B53" s="12" t="s">
        <v>2736</v>
      </c>
      <c r="D53" s="899"/>
      <c r="E53" s="900"/>
      <c r="F53" s="901"/>
      <c r="G53" s="900"/>
      <c r="H53" s="900"/>
      <c r="I53" s="901"/>
      <c r="J53" s="900"/>
      <c r="K53" s="900"/>
      <c r="L53" s="901"/>
      <c r="M53" s="900"/>
      <c r="N53" s="900"/>
      <c r="O53" s="901"/>
      <c r="P53" s="900"/>
      <c r="Q53" s="900"/>
      <c r="R53" s="901"/>
      <c r="S53" s="900"/>
      <c r="T53" s="900"/>
      <c r="U53" s="900"/>
      <c r="V53" s="901"/>
      <c r="W53" s="900"/>
      <c r="X53" s="900"/>
      <c r="Y53" s="900"/>
      <c r="Z53" s="900"/>
      <c r="AA53" s="901"/>
      <c r="AB53" s="911">
        <v>1</v>
      </c>
      <c r="AC53" s="910"/>
      <c r="AD53" s="910"/>
      <c r="AE53" s="910"/>
      <c r="AF53" s="921"/>
      <c r="AG53" s="911">
        <v>1</v>
      </c>
      <c r="AH53" s="911"/>
      <c r="AI53" s="911"/>
      <c r="AJ53" s="911"/>
      <c r="AK53" s="912"/>
    </row>
    <row r="54" spans="2:37">
      <c r="B54" s="12" t="s">
        <v>114</v>
      </c>
      <c r="D54" s="899"/>
      <c r="E54" s="900"/>
      <c r="F54" s="901"/>
      <c r="G54" s="900"/>
      <c r="H54" s="900"/>
      <c r="I54" s="901"/>
      <c r="J54" s="900"/>
      <c r="K54" s="900"/>
      <c r="L54" s="901"/>
      <c r="M54" s="900"/>
      <c r="N54" s="900"/>
      <c r="O54" s="901"/>
      <c r="P54" s="900">
        <v>1</v>
      </c>
      <c r="Q54" s="900"/>
      <c r="R54" s="901"/>
      <c r="S54" s="900">
        <v>1</v>
      </c>
      <c r="T54" s="900"/>
      <c r="U54" s="900"/>
      <c r="V54" s="901"/>
      <c r="W54" s="900">
        <v>1</v>
      </c>
      <c r="X54" s="900"/>
      <c r="Y54" s="900"/>
      <c r="Z54" s="900"/>
      <c r="AA54" s="901"/>
      <c r="AB54" s="911">
        <v>1</v>
      </c>
      <c r="AC54" s="910"/>
      <c r="AD54" s="910"/>
      <c r="AE54" s="910"/>
      <c r="AF54" s="921"/>
      <c r="AG54" s="911">
        <v>1</v>
      </c>
      <c r="AH54" s="911"/>
      <c r="AI54" s="911"/>
      <c r="AJ54" s="911"/>
      <c r="AK54" s="912"/>
    </row>
    <row r="55" spans="2:37">
      <c r="B55" s="12" t="s">
        <v>116</v>
      </c>
      <c r="D55" s="899"/>
      <c r="E55" s="900"/>
      <c r="F55" s="901"/>
      <c r="G55" s="900"/>
      <c r="H55" s="900"/>
      <c r="I55" s="901"/>
      <c r="J55" s="900"/>
      <c r="K55" s="900"/>
      <c r="L55" s="901"/>
      <c r="M55" s="900"/>
      <c r="N55" s="900"/>
      <c r="O55" s="901"/>
      <c r="P55" s="900">
        <v>1</v>
      </c>
      <c r="Q55" s="900"/>
      <c r="R55" s="901"/>
      <c r="S55" s="900"/>
      <c r="T55" s="900"/>
      <c r="U55" s="900"/>
      <c r="V55" s="901"/>
      <c r="W55" s="900">
        <v>1</v>
      </c>
      <c r="X55" s="900"/>
      <c r="Y55" s="900"/>
      <c r="Z55" s="900"/>
      <c r="AA55" s="901"/>
      <c r="AB55" s="911">
        <v>1</v>
      </c>
      <c r="AC55" s="910"/>
      <c r="AD55" s="910"/>
      <c r="AE55" s="910"/>
      <c r="AF55" s="921"/>
      <c r="AG55" s="911"/>
      <c r="AH55" s="911"/>
      <c r="AI55" s="911"/>
      <c r="AJ55" s="911"/>
      <c r="AK55" s="912"/>
    </row>
    <row r="56" spans="2:37">
      <c r="B56" s="902" t="s">
        <v>496</v>
      </c>
      <c r="C56" s="903"/>
      <c r="D56" s="904"/>
      <c r="E56" s="905"/>
      <c r="F56" s="906"/>
      <c r="G56" s="905"/>
      <c r="H56" s="905"/>
      <c r="I56" s="906"/>
      <c r="J56" s="905"/>
      <c r="K56" s="905"/>
      <c r="L56" s="906"/>
      <c r="M56" s="905"/>
      <c r="N56" s="905"/>
      <c r="O56" s="906"/>
      <c r="P56" s="905"/>
      <c r="Q56" s="905"/>
      <c r="R56" s="906"/>
      <c r="S56" s="905"/>
      <c r="T56" s="905"/>
      <c r="U56" s="905"/>
      <c r="V56" s="906"/>
      <c r="W56" s="905"/>
      <c r="X56" s="905"/>
      <c r="Y56" s="905"/>
      <c r="Z56" s="905"/>
      <c r="AA56" s="906"/>
      <c r="AB56" s="922"/>
      <c r="AC56" s="922"/>
      <c r="AD56" s="922"/>
      <c r="AE56" s="922"/>
      <c r="AF56" s="923"/>
      <c r="AG56" s="913"/>
      <c r="AH56" s="913"/>
      <c r="AI56" s="913"/>
      <c r="AJ56" s="913"/>
      <c r="AK56" s="914"/>
    </row>
    <row r="57" spans="2:37">
      <c r="B57" s="12" t="s">
        <v>117</v>
      </c>
      <c r="D57" s="899"/>
      <c r="E57" s="900"/>
      <c r="F57" s="901"/>
      <c r="G57" s="900"/>
      <c r="H57" s="900"/>
      <c r="I57" s="901"/>
      <c r="J57" s="900"/>
      <c r="K57" s="900"/>
      <c r="L57" s="901"/>
      <c r="M57" s="900"/>
      <c r="N57" s="900"/>
      <c r="O57" s="901"/>
      <c r="P57" s="900"/>
      <c r="Q57" s="907"/>
      <c r="R57" s="908"/>
      <c r="S57" s="900"/>
      <c r="T57" s="900"/>
      <c r="U57" s="900"/>
      <c r="V57" s="901"/>
      <c r="W57" s="900"/>
      <c r="X57" s="900"/>
      <c r="Y57" s="900">
        <v>1</v>
      </c>
      <c r="Z57" s="900"/>
      <c r="AA57" s="901"/>
      <c r="AB57" s="910"/>
      <c r="AC57" s="910"/>
      <c r="AD57" s="910"/>
      <c r="AE57" s="910"/>
      <c r="AF57" s="921"/>
      <c r="AG57" s="911"/>
      <c r="AH57" s="911"/>
      <c r="AI57" s="911"/>
      <c r="AJ57" s="911"/>
      <c r="AK57" s="912"/>
    </row>
    <row r="58" spans="2:37">
      <c r="B58" s="12" t="s">
        <v>118</v>
      </c>
      <c r="D58" s="899"/>
      <c r="E58" s="900"/>
      <c r="F58" s="901"/>
      <c r="G58" s="900"/>
      <c r="H58" s="900"/>
      <c r="I58" s="901"/>
      <c r="J58" s="900"/>
      <c r="K58" s="900"/>
      <c r="L58" s="901"/>
      <c r="M58" s="900"/>
      <c r="N58" s="900"/>
      <c r="O58" s="901"/>
      <c r="P58" s="900"/>
      <c r="Q58" s="907">
        <v>8.2000000000000003E-2</v>
      </c>
      <c r="R58" s="908">
        <v>0.91800000000000004</v>
      </c>
      <c r="S58" s="900"/>
      <c r="T58" s="907">
        <v>0.16</v>
      </c>
      <c r="U58" s="907">
        <v>0.84</v>
      </c>
      <c r="V58" s="908"/>
      <c r="W58" s="900"/>
      <c r="X58" s="907">
        <v>0.23</v>
      </c>
      <c r="Y58" s="907">
        <v>0.52700000000000002</v>
      </c>
      <c r="Z58" s="907">
        <v>2.8000000000000001E-2</v>
      </c>
      <c r="AA58" s="908">
        <v>0</v>
      </c>
      <c r="AB58" s="910"/>
      <c r="AC58" s="924">
        <v>0.124</v>
      </c>
      <c r="AD58" s="924">
        <v>0.77</v>
      </c>
      <c r="AE58" s="924">
        <v>3.2000000000000001E-2</v>
      </c>
      <c r="AF58" s="925"/>
      <c r="AG58" s="911"/>
      <c r="AH58" s="926"/>
      <c r="AI58" s="926"/>
      <c r="AJ58" s="926"/>
      <c r="AK58" s="927"/>
    </row>
    <row r="59" spans="2:37">
      <c r="B59" s="12" t="s">
        <v>1339</v>
      </c>
      <c r="D59" s="899"/>
      <c r="E59" s="900"/>
      <c r="F59" s="901"/>
      <c r="G59" s="900"/>
      <c r="H59" s="900"/>
      <c r="I59" s="901"/>
      <c r="J59" s="900"/>
      <c r="K59" s="900"/>
      <c r="L59" s="901"/>
      <c r="M59" s="900"/>
      <c r="N59" s="900"/>
      <c r="O59" s="901"/>
      <c r="P59" s="900"/>
      <c r="Q59" s="907"/>
      <c r="R59" s="908"/>
      <c r="S59" s="900"/>
      <c r="T59" s="907"/>
      <c r="U59" s="907"/>
      <c r="V59" s="908"/>
      <c r="W59" s="900"/>
      <c r="X59" s="907"/>
      <c r="Y59" s="907"/>
      <c r="Z59" s="907"/>
      <c r="AA59" s="908"/>
      <c r="AB59" s="910"/>
      <c r="AC59" s="924"/>
      <c r="AD59" s="924"/>
      <c r="AE59" s="924"/>
      <c r="AF59" s="925"/>
      <c r="AG59" s="911"/>
      <c r="AH59" s="924"/>
      <c r="AI59" s="924"/>
      <c r="AJ59" s="924"/>
      <c r="AK59" s="928"/>
    </row>
    <row r="60" spans="2:37">
      <c r="B60" s="12" t="s">
        <v>122</v>
      </c>
      <c r="D60" s="899"/>
      <c r="E60" s="900"/>
      <c r="F60" s="901"/>
      <c r="G60" s="900"/>
      <c r="H60" s="900"/>
      <c r="I60" s="901"/>
      <c r="J60" s="900"/>
      <c r="K60" s="900"/>
      <c r="L60" s="901"/>
      <c r="M60" s="900"/>
      <c r="N60" s="900"/>
      <c r="O60" s="901"/>
      <c r="P60" s="900"/>
      <c r="Q60" s="907"/>
      <c r="R60" s="908"/>
      <c r="S60" s="900"/>
      <c r="T60" s="900"/>
      <c r="U60" s="900"/>
      <c r="V60" s="908"/>
      <c r="W60" s="900"/>
      <c r="X60" s="900"/>
      <c r="Y60" s="900"/>
      <c r="Z60" s="900">
        <v>1</v>
      </c>
      <c r="AA60" s="908"/>
      <c r="AB60" s="910"/>
      <c r="AC60" s="910"/>
      <c r="AD60" s="929"/>
      <c r="AE60" s="929"/>
      <c r="AF60" s="930"/>
      <c r="AG60" s="911"/>
      <c r="AH60" s="911"/>
      <c r="AI60" s="911"/>
      <c r="AJ60" s="911"/>
      <c r="AK60" s="928"/>
    </row>
    <row r="61" spans="2:37">
      <c r="B61" s="12" t="s">
        <v>124</v>
      </c>
      <c r="D61" s="899"/>
      <c r="E61" s="900"/>
      <c r="F61" s="901"/>
      <c r="G61" s="900"/>
      <c r="H61" s="900"/>
      <c r="I61" s="901"/>
      <c r="J61" s="900"/>
      <c r="K61" s="900"/>
      <c r="L61" s="901"/>
      <c r="M61" s="900"/>
      <c r="N61" s="900"/>
      <c r="O61" s="901"/>
      <c r="P61" s="900"/>
      <c r="Q61" s="907"/>
      <c r="R61" s="908"/>
      <c r="S61" s="900"/>
      <c r="T61" s="900"/>
      <c r="U61" s="900"/>
      <c r="V61" s="908"/>
      <c r="W61" s="900"/>
      <c r="X61" s="900"/>
      <c r="Y61" s="900">
        <v>1</v>
      </c>
      <c r="Z61" s="900"/>
      <c r="AA61" s="908"/>
      <c r="AB61" s="910"/>
      <c r="AC61" s="910"/>
      <c r="AD61" s="911">
        <v>1</v>
      </c>
      <c r="AE61" s="911">
        <v>0</v>
      </c>
      <c r="AF61" s="925"/>
      <c r="AG61" s="911"/>
      <c r="AH61" s="911"/>
      <c r="AI61" s="911"/>
      <c r="AJ61" s="911"/>
      <c r="AK61" s="928"/>
    </row>
    <row r="62" spans="2:37">
      <c r="B62" s="902" t="s">
        <v>486</v>
      </c>
      <c r="C62" s="903"/>
      <c r="D62" s="904"/>
      <c r="E62" s="905"/>
      <c r="F62" s="906"/>
      <c r="G62" s="905"/>
      <c r="H62" s="905"/>
      <c r="I62" s="906"/>
      <c r="J62" s="905"/>
      <c r="K62" s="905"/>
      <c r="L62" s="906"/>
      <c r="M62" s="905"/>
      <c r="N62" s="905"/>
      <c r="O62" s="906"/>
      <c r="P62" s="905"/>
      <c r="Q62" s="905"/>
      <c r="R62" s="906"/>
      <c r="S62" s="905"/>
      <c r="T62" s="905"/>
      <c r="U62" s="905"/>
      <c r="V62" s="906"/>
      <c r="W62" s="905"/>
      <c r="X62" s="905"/>
      <c r="Y62" s="905"/>
      <c r="Z62" s="905"/>
      <c r="AA62" s="906"/>
      <c r="AB62" s="922"/>
      <c r="AC62" s="922"/>
      <c r="AD62" s="922"/>
      <c r="AE62" s="922"/>
      <c r="AF62" s="923"/>
      <c r="AG62" s="913"/>
      <c r="AH62" s="913"/>
      <c r="AI62" s="913"/>
      <c r="AJ62" s="913"/>
      <c r="AK62" s="914"/>
    </row>
    <row r="63" spans="2:37" ht="15.5">
      <c r="B63" s="909" t="s">
        <v>492</v>
      </c>
      <c r="D63" s="899"/>
      <c r="E63" s="900"/>
      <c r="F63" s="901"/>
      <c r="G63" s="900"/>
      <c r="H63" s="900"/>
      <c r="I63" s="901"/>
      <c r="J63" s="900"/>
      <c r="K63" s="900"/>
      <c r="L63" s="901"/>
      <c r="M63" s="900"/>
      <c r="N63" s="900"/>
      <c r="O63" s="901"/>
      <c r="P63" s="900"/>
      <c r="Q63" s="900"/>
      <c r="R63" s="901"/>
      <c r="S63" s="900"/>
      <c r="T63" s="900"/>
      <c r="U63" s="900"/>
      <c r="V63" s="901"/>
      <c r="W63" s="900"/>
      <c r="X63" s="900"/>
      <c r="Y63" s="900"/>
      <c r="Z63" s="900"/>
      <c r="AA63" s="901"/>
      <c r="AB63" s="910"/>
      <c r="AC63" s="910"/>
      <c r="AD63" s="910"/>
      <c r="AE63" s="910"/>
      <c r="AF63" s="921"/>
      <c r="AG63" s="911"/>
      <c r="AH63" s="911"/>
      <c r="AI63" s="911"/>
      <c r="AJ63" s="911"/>
      <c r="AK63" s="912"/>
    </row>
    <row r="64" spans="2:37">
      <c r="B64" s="915" t="s">
        <v>2737</v>
      </c>
      <c r="C64" s="915"/>
      <c r="D64" s="916"/>
      <c r="E64" s="917"/>
      <c r="F64" s="918"/>
      <c r="G64" s="917"/>
      <c r="H64" s="917"/>
      <c r="I64" s="918"/>
      <c r="J64" s="917"/>
      <c r="K64" s="917"/>
      <c r="L64" s="918"/>
      <c r="M64" s="917"/>
      <c r="N64" s="917"/>
      <c r="O64" s="918"/>
      <c r="P64" s="917"/>
      <c r="Q64" s="917"/>
      <c r="R64" s="918"/>
      <c r="S64" s="917"/>
      <c r="T64" s="917"/>
      <c r="U64" s="917"/>
      <c r="V64" s="918"/>
      <c r="W64" s="917">
        <v>1</v>
      </c>
      <c r="X64" s="917"/>
      <c r="Y64" s="917"/>
      <c r="Z64" s="917"/>
      <c r="AA64" s="918"/>
      <c r="AB64" s="931"/>
      <c r="AC64" s="931"/>
      <c r="AD64" s="931"/>
      <c r="AE64" s="931"/>
      <c r="AF64" s="932"/>
      <c r="AG64" s="919"/>
      <c r="AH64" s="919"/>
      <c r="AI64" s="919"/>
      <c r="AJ64" s="919"/>
      <c r="AK64" s="920"/>
    </row>
    <row r="65" spans="2:37">
      <c r="B65" s="902" t="s">
        <v>2738</v>
      </c>
      <c r="C65" s="903"/>
      <c r="D65" s="904"/>
      <c r="E65" s="905"/>
      <c r="F65" s="906"/>
      <c r="G65" s="905"/>
      <c r="H65" s="905"/>
      <c r="I65" s="906"/>
      <c r="J65" s="905"/>
      <c r="K65" s="905"/>
      <c r="L65" s="906"/>
      <c r="M65" s="905"/>
      <c r="N65" s="905"/>
      <c r="O65" s="906"/>
      <c r="P65" s="905"/>
      <c r="Q65" s="905"/>
      <c r="R65" s="906"/>
      <c r="S65" s="905"/>
      <c r="T65" s="905"/>
      <c r="U65" s="905"/>
      <c r="V65" s="906"/>
      <c r="W65" s="905"/>
      <c r="X65" s="905"/>
      <c r="Y65" s="905"/>
      <c r="Z65" s="905"/>
      <c r="AA65" s="906"/>
      <c r="AB65" s="913"/>
      <c r="AC65" s="913"/>
      <c r="AD65" s="913"/>
      <c r="AE65" s="913"/>
      <c r="AF65" s="914"/>
      <c r="AG65" s="913"/>
      <c r="AH65" s="913"/>
      <c r="AI65" s="913"/>
      <c r="AJ65" s="913"/>
      <c r="AK65" s="914"/>
    </row>
    <row r="66" spans="2:37">
      <c r="B66" s="12" t="s">
        <v>2739</v>
      </c>
      <c r="D66" s="899"/>
      <c r="E66" s="900"/>
      <c r="F66" s="901"/>
      <c r="G66" s="900"/>
      <c r="H66" s="900"/>
      <c r="I66" s="901"/>
      <c r="J66" s="900"/>
      <c r="K66" s="900"/>
      <c r="L66" s="901"/>
      <c r="M66" s="900"/>
      <c r="N66" s="900"/>
      <c r="O66" s="901"/>
      <c r="P66" s="900"/>
      <c r="Q66" s="900"/>
      <c r="R66" s="901"/>
      <c r="S66" s="900"/>
      <c r="T66" s="900"/>
      <c r="U66" s="900"/>
      <c r="V66" s="901"/>
      <c r="W66" s="900"/>
      <c r="X66" s="900"/>
      <c r="Y66" s="900"/>
      <c r="Z66" s="900"/>
      <c r="AA66" s="901"/>
      <c r="AB66" s="911"/>
      <c r="AC66" s="911"/>
      <c r="AD66" s="911">
        <v>1</v>
      </c>
      <c r="AE66" s="911"/>
      <c r="AF66" s="912"/>
      <c r="AG66" s="911"/>
      <c r="AH66" s="911"/>
      <c r="AI66" s="911"/>
      <c r="AJ66" s="911"/>
      <c r="AK66" s="912"/>
    </row>
    <row r="67" spans="2:37">
      <c r="B67" s="915" t="s">
        <v>2740</v>
      </c>
      <c r="C67" s="915"/>
      <c r="D67" s="916"/>
      <c r="E67" s="917"/>
      <c r="F67" s="918"/>
      <c r="G67" s="917"/>
      <c r="H67" s="917"/>
      <c r="I67" s="918"/>
      <c r="J67" s="917"/>
      <c r="K67" s="917"/>
      <c r="L67" s="918"/>
      <c r="M67" s="917"/>
      <c r="N67" s="917"/>
      <c r="O67" s="918"/>
      <c r="P67" s="917"/>
      <c r="Q67" s="917"/>
      <c r="R67" s="918"/>
      <c r="S67" s="917"/>
      <c r="T67" s="917"/>
      <c r="U67" s="917"/>
      <c r="V67" s="918"/>
      <c r="W67" s="917"/>
      <c r="X67" s="917"/>
      <c r="Y67" s="917"/>
      <c r="Z67" s="917"/>
      <c r="AA67" s="918"/>
      <c r="AB67" s="919">
        <v>1</v>
      </c>
      <c r="AC67" s="919"/>
      <c r="AD67" s="919"/>
      <c r="AE67" s="919"/>
      <c r="AF67" s="920"/>
      <c r="AG67" s="919"/>
      <c r="AH67" s="919"/>
      <c r="AI67" s="919"/>
      <c r="AJ67" s="919"/>
      <c r="AK67" s="920"/>
    </row>
    <row r="68" spans="2:37" ht="21" customHeight="1">
      <c r="C68" s="1195"/>
      <c r="AG68" s="18"/>
      <c r="AH68" s="18"/>
      <c r="AI68" s="18"/>
      <c r="AJ68" s="18"/>
      <c r="AK68" s="18"/>
    </row>
    <row r="69" spans="2:37" ht="18.5">
      <c r="B69" s="933" t="s">
        <v>2741</v>
      </c>
      <c r="AG69" s="18"/>
      <c r="AH69" s="18"/>
      <c r="AI69" s="18"/>
      <c r="AJ69" s="18"/>
      <c r="AK69" s="18"/>
    </row>
    <row r="70" spans="2:37" ht="18.649999999999999" customHeight="1">
      <c r="H70" s="8" t="s">
        <v>2779</v>
      </c>
      <c r="I70" s="8" t="s">
        <v>2780</v>
      </c>
      <c r="O70" s="8" t="s">
        <v>2777</v>
      </c>
      <c r="AG70" s="18"/>
      <c r="AH70" s="18"/>
      <c r="AI70" s="18"/>
      <c r="AJ70" s="18"/>
      <c r="AK70" s="18"/>
    </row>
    <row r="71" spans="2:37" ht="31.5" customHeight="1">
      <c r="B71" s="934" t="s">
        <v>2781</v>
      </c>
      <c r="C71" s="935" t="s">
        <v>1037</v>
      </c>
      <c r="D71" s="935" t="s">
        <v>1039</v>
      </c>
      <c r="E71" s="935" t="s">
        <v>2446</v>
      </c>
      <c r="F71" s="935" t="s">
        <v>1041</v>
      </c>
      <c r="G71" s="936" t="s">
        <v>2782</v>
      </c>
      <c r="H71" s="935" t="s">
        <v>2783</v>
      </c>
      <c r="I71" s="935" t="s">
        <v>2784</v>
      </c>
      <c r="J71" s="935" t="s">
        <v>2785</v>
      </c>
      <c r="K71" s="935" t="s">
        <v>2786</v>
      </c>
      <c r="L71" s="935" t="s">
        <v>2787</v>
      </c>
      <c r="M71" s="935" t="s">
        <v>2788</v>
      </c>
      <c r="O71" s="936" t="s">
        <v>1037</v>
      </c>
      <c r="P71" s="936" t="s">
        <v>1039</v>
      </c>
      <c r="Q71" s="936" t="s">
        <v>2446</v>
      </c>
      <c r="R71" s="936" t="s">
        <v>1041</v>
      </c>
      <c r="S71" s="936" t="s">
        <v>2778</v>
      </c>
    </row>
    <row r="72" spans="2:37">
      <c r="B72" s="937">
        <v>2018</v>
      </c>
      <c r="C72" s="938">
        <f>C73</f>
        <v>726.49866038543792</v>
      </c>
      <c r="D72" s="938">
        <f>D73</f>
        <v>1695.6857495503186</v>
      </c>
      <c r="E72" s="938">
        <f>E73</f>
        <v>0</v>
      </c>
      <c r="F72" s="938">
        <f>F73</f>
        <v>80.823047194860692</v>
      </c>
      <c r="G72" s="938">
        <f t="shared" ref="G72:G92" si="0">SUM(C72:F72)</f>
        <v>2503.0074571306177</v>
      </c>
      <c r="H72" s="938"/>
      <c r="I72" s="938"/>
      <c r="J72" s="938"/>
      <c r="K72" s="938"/>
      <c r="L72" s="938"/>
      <c r="M72" s="938"/>
    </row>
    <row r="73" spans="2:37">
      <c r="B73" s="939" t="s">
        <v>118</v>
      </c>
      <c r="C73" s="940">
        <f>SUM(C74:C77)</f>
        <v>726.49866038543792</v>
      </c>
      <c r="D73" s="940">
        <f>SUM(D74:D77)</f>
        <v>1695.6857495503186</v>
      </c>
      <c r="E73" s="940">
        <f>SUM(E74:E77)</f>
        <v>0</v>
      </c>
      <c r="F73" s="940">
        <f>SUM(F74:F77)</f>
        <v>80.823047194860692</v>
      </c>
      <c r="G73" s="940">
        <f t="shared" si="0"/>
        <v>2503.0074571306177</v>
      </c>
      <c r="H73" s="941"/>
      <c r="I73" s="1194"/>
      <c r="J73" s="1194"/>
      <c r="K73" s="1194"/>
      <c r="L73" s="1194"/>
      <c r="M73" s="1194"/>
    </row>
    <row r="74" spans="2:37">
      <c r="B74" s="942">
        <v>2013</v>
      </c>
      <c r="C74" s="943">
        <f>SUMIFS('B. Project List'!$T$3:$T$10039,'B. Project List'!$C$3:$C$10039,$B$73,'B. Project List'!$E$3:$E$10039,$B$72,'B. Project List'!$H$3:$H$10039,$B74,'B. Project List'!$L$3:$L$10039,C$71)</f>
        <v>11.16655246252675</v>
      </c>
      <c r="D74" s="943">
        <f>SUMIFS('B. Project List'!$T$3:$T$10039,'B. Project List'!$C$3:$C$10039,$B$73,'B. Project List'!$E$3:$E$10039,$B$72,'B. Project List'!$H$3:$H$10039,$B74,'B. Project List'!$L$3:$L$10039,D$71)</f>
        <v>0</v>
      </c>
      <c r="E74" s="943">
        <f>SUMIFS('B. Project List'!$T$3:$T$10039,'B. Project List'!$C$3:$C$10039,$B$73,'B. Project List'!$E$3:$E$10039,$B$72,'B. Project List'!$H$3:$H$10039,$B74,'B. Project List'!$L$3:$L$10039,E$71)</f>
        <v>0</v>
      </c>
      <c r="F74" s="943">
        <f>SUMIFS('B. Project List'!$T$3:$T$10039,'B. Project List'!$C$3:$C$10039,$B$73,'B. Project List'!$E$3:$E$10039,$B$72,'B. Project List'!$H$3:$H$10039,$B74,'B. Project List'!$L$3:$L$10039,F$71)</f>
        <v>0</v>
      </c>
      <c r="G74" s="943">
        <f t="shared" si="0"/>
        <v>11.16655246252675</v>
      </c>
      <c r="H74" s="944">
        <f>G74</f>
        <v>11.16655246252675</v>
      </c>
      <c r="I74" s="944">
        <f t="shared" ref="I74:M77" si="1">$H74*F$137</f>
        <v>11.16655246252675</v>
      </c>
      <c r="J74" s="944">
        <f t="shared" si="1"/>
        <v>11.111332697735527</v>
      </c>
      <c r="K74" s="944">
        <f t="shared" si="1"/>
        <v>11.111332697735527</v>
      </c>
      <c r="L74" s="944">
        <f t="shared" si="1"/>
        <v>11.111332697735527</v>
      </c>
      <c r="M74" s="944">
        <f t="shared" si="1"/>
        <v>11.111035787976689</v>
      </c>
      <c r="O74" s="945">
        <f>C74/$G74</f>
        <v>1</v>
      </c>
      <c r="P74" s="907">
        <f t="shared" ref="O74:R77" si="2">D74/$G74</f>
        <v>0</v>
      </c>
      <c r="Q74" s="907">
        <f t="shared" si="2"/>
        <v>0</v>
      </c>
      <c r="R74" s="907">
        <f t="shared" si="2"/>
        <v>0</v>
      </c>
      <c r="S74" s="946">
        <f>SUM(O74:R74)</f>
        <v>1</v>
      </c>
    </row>
    <row r="75" spans="2:37">
      <c r="B75" s="942">
        <v>2016</v>
      </c>
      <c r="C75" s="943">
        <f>SUMIFS('B. Project List'!$T$3:$T$10039,'B. Project List'!$C$3:$C$10039,$B$73,'B. Project List'!$E$3:$E$10039,$B$72,'B. Project List'!$H$3:$H$10039,$B75,'B. Project List'!$L$3:$L$10039,C$71)</f>
        <v>14.141358800856509</v>
      </c>
      <c r="D75" s="943">
        <f>SUMIFS('B. Project List'!$T$3:$T$10039,'B. Project List'!$C$3:$C$10039,$B$73,'B. Project List'!$E$3:$E$10039,$B$72,'B. Project List'!$H$3:$H$10039,$B75,'B. Project List'!$L$3:$L$10039,D$71)</f>
        <v>20.00274192719483</v>
      </c>
      <c r="E75" s="943">
        <f>SUMIFS('B. Project List'!$T$3:$T$10039,'B. Project List'!$C$3:$C$10039,$B$73,'B. Project List'!$E$3:$E$10039,$B$72,'B. Project List'!$H$3:$H$10039,$B75,'B. Project List'!$L$3:$L$10039,E$71)</f>
        <v>0</v>
      </c>
      <c r="F75" s="943">
        <f>SUMIFS('B. Project List'!$T$3:$T$10039,'B. Project List'!$C$3:$C$10039,$B$73,'B. Project List'!$E$3:$E$10039,$B$72,'B. Project List'!$H$3:$H$10039,$B75,'B. Project List'!$L$3:$L$10039,F$71)</f>
        <v>2.9253610278372544</v>
      </c>
      <c r="G75" s="943">
        <f t="shared" si="0"/>
        <v>37.069461755888597</v>
      </c>
      <c r="H75" s="944">
        <f>G75</f>
        <v>37.069461755888597</v>
      </c>
      <c r="I75" s="944">
        <f t="shared" si="1"/>
        <v>37.069461755888597</v>
      </c>
      <c r="J75" s="944">
        <f t="shared" si="1"/>
        <v>36.88614940716085</v>
      </c>
      <c r="K75" s="944">
        <f t="shared" si="1"/>
        <v>36.88614940716085</v>
      </c>
      <c r="L75" s="944">
        <f t="shared" si="1"/>
        <v>36.88614940716085</v>
      </c>
      <c r="M75" s="944">
        <f t="shared" si="1"/>
        <v>36.885163759622174</v>
      </c>
      <c r="O75" s="945">
        <f t="shared" si="2"/>
        <v>0.38148271194172684</v>
      </c>
      <c r="P75" s="907">
        <f t="shared" si="2"/>
        <v>0.53960162839476167</v>
      </c>
      <c r="Q75" s="907">
        <f t="shared" si="2"/>
        <v>0</v>
      </c>
      <c r="R75" s="907">
        <f t="shared" si="2"/>
        <v>7.8915659663511356E-2</v>
      </c>
      <c r="S75" s="946">
        <f>SUM(O75:R75)</f>
        <v>0.99999999999999989</v>
      </c>
    </row>
    <row r="76" spans="2:37">
      <c r="B76" s="942">
        <v>2017</v>
      </c>
      <c r="C76" s="943">
        <f>SUMIFS('B. Project List'!$T$3:$T$10039,'B. Project List'!$C$3:$C$10039,$B$73,'B. Project List'!$E$3:$E$10039,$B$72,'B. Project List'!$H$3:$H$10039,$B76,'B. Project List'!$L$3:$L$10039,C$71)</f>
        <v>283.15583109207671</v>
      </c>
      <c r="D76" s="943">
        <f>SUMIFS('B. Project List'!$T$3:$T$10039,'B. Project List'!$C$3:$C$10039,$B$73,'B. Project List'!$E$3:$E$10039,$B$72,'B. Project List'!$H$3:$H$10039,$B76,'B. Project List'!$L$3:$L$10039,D$71)</f>
        <v>407.40160291220502</v>
      </c>
      <c r="E76" s="943">
        <f>SUMIFS('B. Project List'!$T$3:$T$10039,'B. Project List'!$C$3:$C$10039,$B$73,'B. Project List'!$E$3:$E$10039,$B$72,'B. Project List'!$H$3:$H$10039,$B76,'B. Project List'!$L$3:$L$10039,E$71)</f>
        <v>0</v>
      </c>
      <c r="F76" s="943">
        <f>SUMIFS('B. Project List'!$T$3:$T$10039,'B. Project List'!$C$3:$C$10039,$B$73,'B. Project List'!$E$3:$E$10039,$B$72,'B. Project List'!$H$3:$H$10039,$B76,'B. Project List'!$L$3:$L$10039,F$71)</f>
        <v>10.652799143468934</v>
      </c>
      <c r="G76" s="943">
        <f t="shared" si="0"/>
        <v>701.21023314775061</v>
      </c>
      <c r="H76" s="944">
        <f>G76</f>
        <v>701.21023314775061</v>
      </c>
      <c r="I76" s="944">
        <f t="shared" si="1"/>
        <v>701.21023314775061</v>
      </c>
      <c r="J76" s="944">
        <f t="shared" si="1"/>
        <v>697.74267552210404</v>
      </c>
      <c r="K76" s="944">
        <f t="shared" si="1"/>
        <v>697.74267552210404</v>
      </c>
      <c r="L76" s="944">
        <f t="shared" si="1"/>
        <v>697.74267552210404</v>
      </c>
      <c r="M76" s="944">
        <f t="shared" si="1"/>
        <v>697.72403089907311</v>
      </c>
      <c r="O76" s="945">
        <f t="shared" si="2"/>
        <v>0.40381018089394244</v>
      </c>
      <c r="P76" s="907">
        <f t="shared" si="2"/>
        <v>0.58099780016524982</v>
      </c>
      <c r="Q76" s="907">
        <f t="shared" si="2"/>
        <v>0</v>
      </c>
      <c r="R76" s="907">
        <f t="shared" si="2"/>
        <v>1.5192018940807876E-2</v>
      </c>
      <c r="S76" s="946">
        <f>SUM(O76:R76)</f>
        <v>1.0000000000000002</v>
      </c>
    </row>
    <row r="77" spans="2:37">
      <c r="B77" s="942">
        <v>2018</v>
      </c>
      <c r="C77" s="943">
        <f>SUMIFS('B. Project List'!$T$3:$T$10039,'B. Project List'!$C$3:$C$10039,$B$73,'B. Project List'!$E$3:$E$10039,$B$72,'B. Project List'!$H$3:$H$10039,$B77,'B. Project List'!$L$3:$L$10039,C$71)</f>
        <v>418.03491802997786</v>
      </c>
      <c r="D77" s="943">
        <f>SUMIFS('B. Project List'!$T$3:$T$10039,'B. Project List'!$C$3:$C$10039,$B$73,'B. Project List'!$E$3:$E$10039,$B$72,'B. Project List'!$H$3:$H$10039,$B77,'B. Project List'!$L$3:$L$10039,D$71)</f>
        <v>1268.2814047109187</v>
      </c>
      <c r="E77" s="943">
        <f>SUMIFS('B. Project List'!$T$3:$T$10039,'B. Project List'!$C$3:$C$10039,$B$73,'B. Project List'!$E$3:$E$10039,$B$72,'B. Project List'!$H$3:$H$10039,$B77,'B. Project List'!$L$3:$L$10039,E$71)</f>
        <v>0</v>
      </c>
      <c r="F77" s="943">
        <f>SUMIFS('B. Project List'!$T$3:$T$10039,'B. Project List'!$C$3:$C$10039,$B$73,'B. Project List'!$E$3:$E$10039,$B$72,'B. Project List'!$H$3:$H$10039,$B77,'B. Project List'!$L$3:$L$10039,F$71)</f>
        <v>67.244887023554497</v>
      </c>
      <c r="G77" s="943">
        <f t="shared" si="0"/>
        <v>1753.5612097644512</v>
      </c>
      <c r="H77" s="944">
        <f>G77</f>
        <v>1753.5612097644512</v>
      </c>
      <c r="I77" s="944">
        <f t="shared" si="1"/>
        <v>1753.5612097644512</v>
      </c>
      <c r="J77" s="944">
        <f t="shared" si="1"/>
        <v>1744.8896669695594</v>
      </c>
      <c r="K77" s="944">
        <f t="shared" si="1"/>
        <v>1744.8896669695594</v>
      </c>
      <c r="L77" s="944">
        <f t="shared" si="1"/>
        <v>1744.8896669695594</v>
      </c>
      <c r="M77" s="944">
        <f t="shared" si="1"/>
        <v>1744.8430411700886</v>
      </c>
      <c r="O77" s="945">
        <f t="shared" si="2"/>
        <v>0.23839197383143004</v>
      </c>
      <c r="P77" s="907">
        <f t="shared" si="2"/>
        <v>0.72326041295204158</v>
      </c>
      <c r="Q77" s="907">
        <f t="shared" si="2"/>
        <v>0</v>
      </c>
      <c r="R77" s="907">
        <f t="shared" si="2"/>
        <v>3.8347613216528229E-2</v>
      </c>
      <c r="S77" s="946">
        <f>SUM(O77:R77)</f>
        <v>0.99999999999999989</v>
      </c>
    </row>
    <row r="78" spans="2:37">
      <c r="B78" s="937">
        <v>2019</v>
      </c>
      <c r="C78" s="938">
        <f>C83+C79</f>
        <v>686.58280857058924</v>
      </c>
      <c r="D78" s="938">
        <f>D83+D79</f>
        <v>726.88089653104817</v>
      </c>
      <c r="E78" s="938">
        <f>E83+E79</f>
        <v>10.27322826552461</v>
      </c>
      <c r="F78" s="938">
        <f>F83+F79</f>
        <v>971.34117687366029</v>
      </c>
      <c r="G78" s="938">
        <f t="shared" si="0"/>
        <v>2395.0781102408228</v>
      </c>
      <c r="H78" s="938"/>
      <c r="I78" s="938"/>
      <c r="J78" s="938"/>
      <c r="K78" s="938"/>
      <c r="L78" s="938"/>
      <c r="M78" s="938"/>
    </row>
    <row r="79" spans="2:37">
      <c r="B79" s="939" t="s">
        <v>118</v>
      </c>
      <c r="C79" s="940">
        <f>SUM(C80:C82)</f>
        <v>0</v>
      </c>
      <c r="D79" s="940">
        <f>SUM(D80:D82)</f>
        <v>726.88089653104817</v>
      </c>
      <c r="E79" s="940">
        <f>SUM(E80:E82)</f>
        <v>10.27322826552461</v>
      </c>
      <c r="F79" s="940">
        <f>SUM(F80:F82)</f>
        <v>971.34117687366029</v>
      </c>
      <c r="G79" s="940">
        <f t="shared" si="0"/>
        <v>1708.4953016702329</v>
      </c>
      <c r="H79" s="941"/>
      <c r="I79" s="1194"/>
      <c r="J79" s="1194"/>
      <c r="K79" s="1194"/>
      <c r="L79" s="1194"/>
      <c r="M79" s="1194"/>
    </row>
    <row r="80" spans="2:37">
      <c r="B80" s="942">
        <v>2017</v>
      </c>
      <c r="C80" s="943">
        <f>SUMIFS('B. Project List'!$T$3:$T$10039,'B. Project List'!$C$3:$C$10039,$B$79,'B. Project List'!$E$3:$E$10039,$B$78,'B. Project List'!$H$3:$H$10039,$B80,'B. Project List'!$L$3:$L$10039,C$71)</f>
        <v>0</v>
      </c>
      <c r="D80" s="943">
        <f>SUMIFS('B. Project List'!$T$3:$T$10039,'B. Project List'!$C$3:$C$10039,$B$79,'B. Project List'!$E$3:$E$10039,$B$78,'B. Project List'!$H$3:$H$10039,$B80,'B. Project List'!$L$3:$L$10039,D$71)</f>
        <v>126.65829858672357</v>
      </c>
      <c r="E80" s="943">
        <f>SUMIFS('B. Project List'!$T$3:$T$10039,'B. Project List'!$C$3:$C$10039,$B$79,'B. Project List'!$E$3:$E$10039,$B$78,'B. Project List'!$H$3:$H$10039,$B80,'B. Project List'!$L$3:$L$10039,E$71)</f>
        <v>10.27322826552461</v>
      </c>
      <c r="F80" s="943">
        <f>SUMIFS('B. Project List'!$T$3:$T$10039,'B. Project List'!$C$3:$C$10039,$B$79,'B. Project List'!$E$3:$E$10039,$B$78,'B. Project List'!$H$3:$H$10039,$B80,'B. Project List'!$L$3:$L$10039,F$71)</f>
        <v>0</v>
      </c>
      <c r="G80" s="943">
        <f t="shared" si="0"/>
        <v>136.9315268522482</v>
      </c>
      <c r="H80" s="944">
        <f>G80</f>
        <v>136.9315268522482</v>
      </c>
      <c r="I80" s="944">
        <f t="shared" ref="I80:M82" si="3">$H80*F$137</f>
        <v>136.9315268522482</v>
      </c>
      <c r="J80" s="944">
        <f t="shared" si="3"/>
        <v>136.25438619216902</v>
      </c>
      <c r="K80" s="944">
        <f t="shared" si="3"/>
        <v>136.25438619216902</v>
      </c>
      <c r="L80" s="944">
        <f t="shared" si="3"/>
        <v>136.25438619216902</v>
      </c>
      <c r="M80" s="944">
        <f t="shared" si="3"/>
        <v>136.25074529165371</v>
      </c>
      <c r="O80" s="948">
        <f t="shared" ref="O80:R82" si="4">C80/$G80</f>
        <v>0</v>
      </c>
      <c r="P80" s="948">
        <f t="shared" si="4"/>
        <v>0.92497543479077948</v>
      </c>
      <c r="Q80" s="948">
        <f t="shared" si="4"/>
        <v>7.5024565209220406E-2</v>
      </c>
      <c r="R80" s="948">
        <f t="shared" si="4"/>
        <v>0</v>
      </c>
      <c r="S80" s="946">
        <f>SUM(O80:R80)</f>
        <v>0.99999999999999989</v>
      </c>
    </row>
    <row r="81" spans="2:37">
      <c r="B81" s="942">
        <v>2018</v>
      </c>
      <c r="C81" s="943">
        <f>SUMIFS('B. Project List'!$T$3:$T$10039,'B. Project List'!$C$3:$C$10039,$B$79,'B. Project List'!$E$3:$E$10039,$B$78,'B. Project List'!$H$3:$H$10039,$B81,'B. Project List'!$L$3:$L$10039,C$71)</f>
        <v>0</v>
      </c>
      <c r="D81" s="943">
        <f>SUMIFS('B. Project List'!$T$3:$T$10039,'B. Project List'!$C$3:$C$10039,$B$79,'B. Project List'!$E$3:$E$10039,$B$78,'B. Project List'!$H$3:$H$10039,$B81,'B. Project List'!$L$3:$L$10039,D$71)</f>
        <v>174.43147528907892</v>
      </c>
      <c r="E81" s="943">
        <f>SUMIFS('B. Project List'!$T$3:$T$10039,'B. Project List'!$C$3:$C$10039,$B$79,'B. Project List'!$E$3:$E$10039,$B$78,'B. Project List'!$H$3:$H$10039,$B81,'B. Project List'!$L$3:$L$10039,E$71)</f>
        <v>0</v>
      </c>
      <c r="F81" s="943">
        <f>SUMIFS('B. Project List'!$T$3:$T$10039,'B. Project List'!$C$3:$C$10039,$B$79,'B. Project List'!$E$3:$E$10039,$B$78,'B. Project List'!$H$3:$H$10039,$B81,'B. Project List'!$L$3:$L$10039,F$71)</f>
        <v>912.62441113490229</v>
      </c>
      <c r="G81" s="943">
        <f t="shared" si="0"/>
        <v>1087.0558864239813</v>
      </c>
      <c r="H81" s="944">
        <f>G81</f>
        <v>1087.0558864239813</v>
      </c>
      <c r="I81" s="944">
        <f t="shared" si="3"/>
        <v>1087.0558864239813</v>
      </c>
      <c r="J81" s="944">
        <f t="shared" si="3"/>
        <v>1081.6802818616343</v>
      </c>
      <c r="K81" s="944">
        <f t="shared" si="3"/>
        <v>1081.6802818616343</v>
      </c>
      <c r="L81" s="944">
        <f t="shared" si="3"/>
        <v>1081.6802818616343</v>
      </c>
      <c r="M81" s="944">
        <f t="shared" si="3"/>
        <v>1081.6513779092136</v>
      </c>
      <c r="O81" s="948">
        <f t="shared" si="4"/>
        <v>0</v>
      </c>
      <c r="P81" s="948">
        <f t="shared" si="4"/>
        <v>0.16046228852400135</v>
      </c>
      <c r="Q81" s="948">
        <f t="shared" si="4"/>
        <v>0</v>
      </c>
      <c r="R81" s="948">
        <f t="shared" si="4"/>
        <v>0.83953771147599854</v>
      </c>
      <c r="S81" s="946">
        <f>SUM(O81:R81)</f>
        <v>0.99999999999999989</v>
      </c>
    </row>
    <row r="82" spans="2:37">
      <c r="B82" s="942">
        <v>2019</v>
      </c>
      <c r="C82" s="943">
        <f>SUMIFS('B. Project List'!$T$3:$T$10039,'B. Project List'!$C$3:$C$10039,$B$79,'B. Project List'!$E$3:$E$10039,$B$78,'B. Project List'!$H$3:$H$10039,$B82,'B. Project List'!$L$3:$L$10039,C$71)</f>
        <v>0</v>
      </c>
      <c r="D82" s="943">
        <f>SUMIFS('B. Project List'!$T$3:$T$10039,'B. Project List'!$C$3:$C$10039,$B$79,'B. Project List'!$E$3:$E$10039,$B$78,'B. Project List'!$H$3:$H$10039,$B82,'B. Project List'!$L$3:$L$10039,D$71)</f>
        <v>425.79112265524572</v>
      </c>
      <c r="E82" s="943">
        <f>SUMIFS('B. Project List'!$T$3:$T$10039,'B. Project List'!$C$3:$C$10039,$B$79,'B. Project List'!$E$3:$E$10039,$B$78,'B. Project List'!$H$3:$H$10039,$B82,'B. Project List'!$L$3:$L$10039,E$71)</f>
        <v>0</v>
      </c>
      <c r="F82" s="943">
        <f>SUMIFS('B. Project List'!$T$3:$T$10039,'B. Project List'!$C$3:$C$10039,$B$79,'B. Project List'!$E$3:$E$10039,$B$78,'B. Project List'!$H$3:$H$10039,$B82,'B. Project List'!$L$3:$L$10039,F$71)</f>
        <v>58.716765738757942</v>
      </c>
      <c r="G82" s="943">
        <f t="shared" si="0"/>
        <v>484.50788839400366</v>
      </c>
      <c r="H82" s="944">
        <f>G82</f>
        <v>484.50788839400366</v>
      </c>
      <c r="I82" s="944">
        <f t="shared" si="3"/>
        <v>484.50788839400366</v>
      </c>
      <c r="J82" s="944">
        <f t="shared" si="3"/>
        <v>482.11194643014392</v>
      </c>
      <c r="K82" s="944">
        <f t="shared" si="3"/>
        <v>482.11194643014392</v>
      </c>
      <c r="L82" s="944">
        <f t="shared" si="3"/>
        <v>482.11194643014392</v>
      </c>
      <c r="M82" s="944">
        <f t="shared" si="3"/>
        <v>482.09906375030334</v>
      </c>
      <c r="O82" s="948">
        <f t="shared" si="4"/>
        <v>0</v>
      </c>
      <c r="P82" s="948">
        <f t="shared" si="4"/>
        <v>0.87881153817043889</v>
      </c>
      <c r="Q82" s="948">
        <f t="shared" si="4"/>
        <v>0</v>
      </c>
      <c r="R82" s="948">
        <f t="shared" si="4"/>
        <v>0.12118846182956106</v>
      </c>
      <c r="S82" s="946">
        <f>SUM(O82:R82)</f>
        <v>1</v>
      </c>
    </row>
    <row r="83" spans="2:37">
      <c r="B83" s="939" t="s">
        <v>1339</v>
      </c>
      <c r="C83" s="940">
        <f>C84+C85</f>
        <v>686.58280857058924</v>
      </c>
      <c r="D83" s="940">
        <f>D84+D85</f>
        <v>0</v>
      </c>
      <c r="E83" s="940">
        <f>E84+E85</f>
        <v>0</v>
      </c>
      <c r="F83" s="940">
        <f>F84+F85</f>
        <v>0</v>
      </c>
      <c r="G83" s="940">
        <f t="shared" si="0"/>
        <v>686.58280857058924</v>
      </c>
      <c r="H83" s="941"/>
      <c r="I83" s="941"/>
      <c r="J83" s="941"/>
      <c r="K83" s="941"/>
      <c r="L83" s="941"/>
      <c r="M83" s="941"/>
    </row>
    <row r="84" spans="2:37">
      <c r="B84" s="942">
        <v>2018</v>
      </c>
      <c r="C84" s="943">
        <f>SUMIFS('B. Project List'!$T$3:$T$10039,'B. Project List'!$C$3:$C$10039,$B$83,'B. Project List'!$E$3:$E$10039,$B$78,'B. Project List'!$H$3:$H$10039,$B84,'B. Project List'!$L$3:$L$10039,C$71)</f>
        <v>238.38049556794866</v>
      </c>
      <c r="D84" s="943">
        <f>SUMIFS('B. Project List'!$T$3:$T$10039,'B. Project List'!$C$3:$C$10039,$B$83,'B. Project List'!$E$3:$E$10039,$B$78,'B. Project List'!$H$3:$H$10039,$B84,'B. Project List'!$L$3:$L$10039,D$71)</f>
        <v>0</v>
      </c>
      <c r="E84" s="943">
        <f>SUMIFS('B. Project List'!$T$3:$T$10039,'B. Project List'!$C$3:$C$10039,$B$83,'B. Project List'!$E$3:$E$10039,$B$78,'B. Project List'!$H$3:$H$10039,$B84,'B. Project List'!$L$3:$L$10039,E$71)</f>
        <v>0</v>
      </c>
      <c r="F84" s="943">
        <f>SUMIFS('B. Project List'!$T$3:$T$10039,'B. Project List'!$C$3:$C$10039,$B$83,'B. Project List'!$E$3:$E$10039,$B$78,'B. Project List'!$H$3:$H$10039,$B84,'B. Project List'!$L$3:$L$10039,F$71)</f>
        <v>0</v>
      </c>
      <c r="G84" s="943">
        <f t="shared" si="0"/>
        <v>238.38049556794866</v>
      </c>
      <c r="H84" s="944">
        <f>G84</f>
        <v>238.38049556794866</v>
      </c>
      <c r="I84" s="944">
        <f t="shared" ref="I84:M85" si="5">$H84*F$138</f>
        <v>209.89434264146053</v>
      </c>
      <c r="J84" s="944">
        <f t="shared" si="5"/>
        <v>153.27590030567384</v>
      </c>
      <c r="K84" s="944">
        <f t="shared" si="5"/>
        <v>152.8109455318299</v>
      </c>
      <c r="L84" s="944">
        <f t="shared" si="5"/>
        <v>152.8109455318299</v>
      </c>
      <c r="M84" s="944">
        <f t="shared" si="5"/>
        <v>152.8109455318299</v>
      </c>
      <c r="O84" s="907"/>
      <c r="P84" s="907"/>
      <c r="Q84" s="907"/>
      <c r="R84" s="907"/>
      <c r="S84" s="946"/>
    </row>
    <row r="85" spans="2:37">
      <c r="B85" s="942">
        <v>2019</v>
      </c>
      <c r="C85" s="943">
        <f>SUMIFS('B. Project List'!$T$3:$T$10039,'B. Project List'!$C$3:$C$10039,$B$83,'B. Project List'!$E$3:$E$10039,$B$78,'B. Project List'!$H$3:$H$10039,$B85,'B. Project List'!$L$3:$L$10039,C$71)</f>
        <v>448.20231300264061</v>
      </c>
      <c r="D85" s="943">
        <f>SUMIFS('B. Project List'!$T$3:$T$10039,'B. Project List'!$C$3:$C$10039,$B$83,'B. Project List'!$E$3:$E$10039,$B$78,'B. Project List'!$H$3:$H$10039,$B85,'B. Project List'!$L$3:$L$10039,D$71)</f>
        <v>0</v>
      </c>
      <c r="E85" s="943">
        <f>SUMIFS('B. Project List'!$T$3:$T$10039,'B. Project List'!$C$3:$C$10039,$B$83,'B. Project List'!$E$3:$E$10039,$B$78,'B. Project List'!$H$3:$H$10039,$B85,'B. Project List'!$L$3:$L$10039,E$71)</f>
        <v>0</v>
      </c>
      <c r="F85" s="943">
        <f>SUMIFS('B. Project List'!$T$3:$T$10039,'B. Project List'!$C$3:$C$10039,$B$83,'B. Project List'!$E$3:$E$10039,$B$78,'B. Project List'!$H$3:$H$10039,$B85,'B. Project List'!$L$3:$L$10039,F$71)</f>
        <v>0</v>
      </c>
      <c r="G85" s="943">
        <f t="shared" si="0"/>
        <v>448.20231300264061</v>
      </c>
      <c r="H85" s="944">
        <f>G85</f>
        <v>448.20231300264061</v>
      </c>
      <c r="I85" s="944">
        <f t="shared" si="5"/>
        <v>394.64273129365966</v>
      </c>
      <c r="J85" s="944">
        <f t="shared" si="5"/>
        <v>288.18890102937604</v>
      </c>
      <c r="K85" s="944">
        <f t="shared" si="5"/>
        <v>287.31469441871366</v>
      </c>
      <c r="L85" s="944">
        <f t="shared" si="5"/>
        <v>287.31469441871366</v>
      </c>
      <c r="M85" s="944">
        <f t="shared" si="5"/>
        <v>287.31469441871366</v>
      </c>
      <c r="O85" s="907"/>
      <c r="P85" s="907"/>
      <c r="Q85" s="907"/>
      <c r="R85" s="907"/>
      <c r="S85" s="946"/>
    </row>
    <row r="86" spans="2:37">
      <c r="B86" s="937">
        <v>2020</v>
      </c>
      <c r="C86" s="938">
        <f>C87</f>
        <v>0</v>
      </c>
      <c r="D86" s="938">
        <f>D87</f>
        <v>1643.5163516916468</v>
      </c>
      <c r="E86" s="938">
        <f>E87</f>
        <v>0</v>
      </c>
      <c r="F86" s="938">
        <f>F87</f>
        <v>0</v>
      </c>
      <c r="G86" s="938">
        <f t="shared" si="0"/>
        <v>1643.5163516916468</v>
      </c>
      <c r="H86" s="938"/>
      <c r="I86" s="938"/>
      <c r="J86" s="938"/>
      <c r="K86" s="938"/>
      <c r="L86" s="938"/>
      <c r="M86" s="938"/>
    </row>
    <row r="87" spans="2:37">
      <c r="B87" s="939" t="s">
        <v>118</v>
      </c>
      <c r="C87" s="940">
        <f>SUM(C88:C92)</f>
        <v>0</v>
      </c>
      <c r="D87" s="940">
        <f>SUM(D88:D92)</f>
        <v>1643.5163516916468</v>
      </c>
      <c r="E87" s="940">
        <f>SUM(E88:E92)</f>
        <v>0</v>
      </c>
      <c r="F87" s="940">
        <f>SUM(F88:F92)</f>
        <v>0</v>
      </c>
      <c r="G87" s="940">
        <f t="shared" si="0"/>
        <v>1643.5163516916468</v>
      </c>
      <c r="H87" s="941"/>
      <c r="I87" s="1194"/>
      <c r="J87" s="1194"/>
      <c r="K87" s="1194"/>
      <c r="L87" s="1194"/>
      <c r="M87" s="1194"/>
    </row>
    <row r="88" spans="2:37">
      <c r="B88" s="942">
        <v>2016</v>
      </c>
      <c r="C88" s="943">
        <f>SUMIFS('B. Project List'!$T$3:$T$10039,'B. Project List'!$C$3:$C$10039,$B$87,'B. Project List'!$E$3:$E$10039,$B$86,'B. Project List'!$H$3:$H$10039,$B88,'B. Project List'!$L$3:$L$10039,C$71)</f>
        <v>0</v>
      </c>
      <c r="D88" s="943">
        <f>SUMIFS('B. Project List'!$T$3:$T$10039,'B. Project List'!$C$3:$C$10039,$B$87,'B. Project List'!$E$3:$E$10039,$B$86,'B. Project List'!$H$3:$H$10039,$B88,'B. Project List'!$L$3:$L$10039,D$71)</f>
        <v>31.721464325481755</v>
      </c>
      <c r="E88" s="943">
        <f>SUMIFS('B. Project List'!$T$3:$T$10039,'B. Project List'!$C$3:$C$10039,$B$87,'B. Project List'!$E$3:$E$10039,$B$86,'B. Project List'!$H$3:$H$10039,$B88,'B. Project List'!$L$3:$L$10039,E$71)</f>
        <v>0</v>
      </c>
      <c r="F88" s="943">
        <f>SUMIFS('B. Project List'!$T$3:$T$10039,'B. Project List'!$C$3:$C$10039,$B$87,'B. Project List'!$E$3:$E$10039,$B$86,'B. Project List'!$H$3:$H$10039,$B88,'B. Project List'!$L$3:$L$10039,F$71)</f>
        <v>0</v>
      </c>
      <c r="G88" s="943">
        <f t="shared" si="0"/>
        <v>31.721464325481755</v>
      </c>
      <c r="H88" s="944">
        <f>G88</f>
        <v>31.721464325481755</v>
      </c>
      <c r="I88" s="944">
        <f t="shared" ref="I88:M92" si="6">$H88*F$137</f>
        <v>31.721464325481755</v>
      </c>
      <c r="J88" s="944">
        <f t="shared" si="6"/>
        <v>31.564598380977884</v>
      </c>
      <c r="K88" s="944">
        <f t="shared" si="6"/>
        <v>31.564598380977884</v>
      </c>
      <c r="L88" s="944">
        <f t="shared" si="6"/>
        <v>31.564598380977884</v>
      </c>
      <c r="M88" s="944">
        <f t="shared" si="6"/>
        <v>31.56375493244223</v>
      </c>
      <c r="O88" s="948">
        <f t="shared" ref="O88:R92" si="7">C88/$G88</f>
        <v>0</v>
      </c>
      <c r="P88" s="948">
        <f t="shared" si="7"/>
        <v>1</v>
      </c>
      <c r="Q88" s="948">
        <f t="shared" si="7"/>
        <v>0</v>
      </c>
      <c r="R88" s="948">
        <f t="shared" si="7"/>
        <v>0</v>
      </c>
      <c r="S88" s="946">
        <f>SUM(O88:R88)</f>
        <v>1</v>
      </c>
    </row>
    <row r="89" spans="2:37">
      <c r="B89" s="942">
        <v>2017</v>
      </c>
      <c r="C89" s="943">
        <f>SUMIFS('B. Project List'!$T$3:$T$10039,'B. Project List'!$C$3:$C$10039,$B$87,'B. Project List'!$E$3:$E$10039,$B$86,'B. Project List'!$H$3:$H$10039,$B89,'B. Project List'!$L$3:$L$10039,C$71)</f>
        <v>0</v>
      </c>
      <c r="D89" s="943">
        <f>SUMIFS('B. Project List'!$T$3:$T$10039,'B. Project List'!$C$3:$C$10039,$B$87,'B. Project List'!$E$3:$E$10039,$B$86,'B. Project List'!$H$3:$H$10039,$B89,'B. Project List'!$L$3:$L$10039,D$71)</f>
        <v>120.92971931477497</v>
      </c>
      <c r="E89" s="943">
        <f>SUMIFS('B. Project List'!$T$3:$T$10039,'B. Project List'!$C$3:$C$10039,$B$87,'B. Project List'!$E$3:$E$10039,$B$86,'B. Project List'!$H$3:$H$10039,$B89,'B. Project List'!$L$3:$L$10039,E$71)</f>
        <v>0</v>
      </c>
      <c r="F89" s="943">
        <f>SUMIFS('B. Project List'!$T$3:$T$10039,'B. Project List'!$C$3:$C$10039,$B$87,'B. Project List'!$E$3:$E$10039,$B$86,'B. Project List'!$H$3:$H$10039,$B89,'B. Project List'!$L$3:$L$10039,F$71)</f>
        <v>0</v>
      </c>
      <c r="G89" s="943">
        <f t="shared" si="0"/>
        <v>120.92971931477497</v>
      </c>
      <c r="H89" s="944">
        <f>G89</f>
        <v>120.92971931477497</v>
      </c>
      <c r="I89" s="944">
        <f t="shared" si="6"/>
        <v>120.92971931477497</v>
      </c>
      <c r="J89" s="944">
        <f t="shared" si="6"/>
        <v>120.3317092593671</v>
      </c>
      <c r="K89" s="944">
        <f t="shared" si="6"/>
        <v>120.3317092593671</v>
      </c>
      <c r="L89" s="944">
        <f t="shared" si="6"/>
        <v>120.3317092593671</v>
      </c>
      <c r="M89" s="944">
        <f t="shared" si="6"/>
        <v>120.32849383420177</v>
      </c>
      <c r="O89" s="948">
        <f t="shared" si="7"/>
        <v>0</v>
      </c>
      <c r="P89" s="948">
        <f t="shared" si="7"/>
        <v>1</v>
      </c>
      <c r="Q89" s="948">
        <f t="shared" si="7"/>
        <v>0</v>
      </c>
      <c r="R89" s="948">
        <f t="shared" si="7"/>
        <v>0</v>
      </c>
      <c r="S89" s="946">
        <f>SUM(O89:R89)</f>
        <v>1</v>
      </c>
    </row>
    <row r="90" spans="2:37">
      <c r="B90" s="942">
        <v>2018</v>
      </c>
      <c r="C90" s="943">
        <f>SUMIFS('B. Project List'!$T$3:$T$10039,'B. Project List'!$C$3:$C$10039,$B$87,'B. Project List'!$E$3:$E$10039,$B$86,'B. Project List'!$H$3:$H$10039,$B90,'B. Project List'!$L$3:$L$10039,C$71)</f>
        <v>0</v>
      </c>
      <c r="D90" s="943">
        <f>SUMIFS('B. Project List'!$T$3:$T$10039,'B. Project List'!$C$3:$C$10039,$B$87,'B. Project List'!$E$3:$E$10039,$B$86,'B. Project List'!$H$3:$H$10039,$B90,'B. Project List'!$L$3:$L$10039,D$71)</f>
        <v>274.75398835117738</v>
      </c>
      <c r="E90" s="943">
        <f>SUMIFS('B. Project List'!$T$3:$T$10039,'B. Project List'!$C$3:$C$10039,$B$87,'B. Project List'!$E$3:$E$10039,$B$86,'B. Project List'!$H$3:$H$10039,$B90,'B. Project List'!$L$3:$L$10039,E$71)</f>
        <v>0</v>
      </c>
      <c r="F90" s="943">
        <f>SUMIFS('B. Project List'!$T$3:$T$10039,'B. Project List'!$C$3:$C$10039,$B$87,'B. Project List'!$E$3:$E$10039,$B$86,'B. Project List'!$H$3:$H$10039,$B90,'B. Project List'!$L$3:$L$10039,F$71)</f>
        <v>0</v>
      </c>
      <c r="G90" s="943">
        <f t="shared" si="0"/>
        <v>274.75398835117738</v>
      </c>
      <c r="H90" s="944">
        <f>G90</f>
        <v>274.75398835117738</v>
      </c>
      <c r="I90" s="944">
        <f t="shared" si="6"/>
        <v>274.75398835117738</v>
      </c>
      <c r="J90" s="944">
        <f t="shared" si="6"/>
        <v>273.39530126641091</v>
      </c>
      <c r="K90" s="944">
        <f t="shared" si="6"/>
        <v>273.39530126641091</v>
      </c>
      <c r="L90" s="944">
        <f t="shared" si="6"/>
        <v>273.39530126641091</v>
      </c>
      <c r="M90" s="944">
        <f t="shared" si="6"/>
        <v>273.38799577613582</v>
      </c>
      <c r="O90" s="948">
        <f t="shared" si="7"/>
        <v>0</v>
      </c>
      <c r="P90" s="948">
        <f t="shared" si="7"/>
        <v>1</v>
      </c>
      <c r="Q90" s="948">
        <f t="shared" si="7"/>
        <v>0</v>
      </c>
      <c r="R90" s="948">
        <f t="shared" si="7"/>
        <v>0</v>
      </c>
      <c r="S90" s="946">
        <f>SUM(O90:R90)</f>
        <v>1</v>
      </c>
    </row>
    <row r="91" spans="2:37">
      <c r="B91" s="942">
        <v>2019</v>
      </c>
      <c r="C91" s="943">
        <f>SUMIFS('B. Project List'!$T$3:$T$10039,'B. Project List'!$C$3:$C$10039,$B$87,'B. Project List'!$E$3:$E$10039,$B$86,'B. Project List'!$H$3:$H$10039,$B91,'B. Project List'!$L$3:$L$10039,C$71)</f>
        <v>0</v>
      </c>
      <c r="D91" s="943">
        <f>SUMIFS('B. Project List'!$T$3:$T$10039,'B. Project List'!$C$3:$C$10039,$B$87,'B. Project List'!$E$3:$E$10039,$B$86,'B. Project List'!$H$3:$H$10039,$B91,'B. Project List'!$L$3:$L$10039,D$71)</f>
        <v>703.51532205567378</v>
      </c>
      <c r="E91" s="943">
        <f>SUMIFS('B. Project List'!$T$3:$T$10039,'B. Project List'!$C$3:$C$10039,$B$87,'B. Project List'!$E$3:$E$10039,$B$86,'B. Project List'!$H$3:$H$10039,$B91,'B. Project List'!$L$3:$L$10039,E$71)</f>
        <v>0</v>
      </c>
      <c r="F91" s="943">
        <f>SUMIFS('B. Project List'!$T$3:$T$10039,'B. Project List'!$C$3:$C$10039,$B$87,'B. Project List'!$E$3:$E$10039,$B$86,'B. Project List'!$H$3:$H$10039,$B91,'B. Project List'!$L$3:$L$10039,F$71)</f>
        <v>0</v>
      </c>
      <c r="G91" s="943">
        <f t="shared" si="0"/>
        <v>703.51532205567378</v>
      </c>
      <c r="H91" s="944">
        <f>G91</f>
        <v>703.51532205567378</v>
      </c>
      <c r="I91" s="944">
        <f t="shared" si="6"/>
        <v>703.51532205567378</v>
      </c>
      <c r="J91" s="944">
        <f t="shared" si="6"/>
        <v>700.03636552532987</v>
      </c>
      <c r="K91" s="944">
        <f t="shared" si="6"/>
        <v>700.03636552532987</v>
      </c>
      <c r="L91" s="944">
        <f t="shared" si="6"/>
        <v>700.03636552532987</v>
      </c>
      <c r="M91" s="944">
        <f t="shared" si="6"/>
        <v>700.01765961181616</v>
      </c>
      <c r="O91" s="948">
        <f t="shared" si="7"/>
        <v>0</v>
      </c>
      <c r="P91" s="948">
        <f t="shared" si="7"/>
        <v>1</v>
      </c>
      <c r="Q91" s="948">
        <f t="shared" si="7"/>
        <v>0</v>
      </c>
      <c r="R91" s="948">
        <f t="shared" si="7"/>
        <v>0</v>
      </c>
      <c r="S91" s="946">
        <f>SUM(O91:R91)</f>
        <v>1</v>
      </c>
    </row>
    <row r="92" spans="2:37">
      <c r="B92" s="949">
        <v>2020</v>
      </c>
      <c r="C92" s="950">
        <f>SUMIFS('B. Project List'!$T$3:$T$10039,'B. Project List'!$C$3:$C$10039,$B$87,'B. Project List'!$E$3:$E$10039,$B$86,'B. Project List'!$H$3:$H$10039,$B92,'B. Project List'!$L$3:$L$10039,C$71)</f>
        <v>0</v>
      </c>
      <c r="D92" s="950">
        <f>SUMIFS('B. Project List'!$T$3:$T$10039,'B. Project List'!$C$3:$C$10039,$B$87,'B. Project List'!$E$3:$E$10039,$B$86,'B. Project List'!$H$3:$H$10039,$B92,'B. Project List'!$L$3:$L$10039,D$71)</f>
        <v>512.5958576445388</v>
      </c>
      <c r="E92" s="950">
        <f>SUMIFS('B. Project List'!$T$3:$T$10039,'B. Project List'!$C$3:$C$10039,$B$87,'B. Project List'!$E$3:$E$10039,$B$86,'B. Project List'!$H$3:$H$10039,$B92,'B. Project List'!$L$3:$L$10039,E$71)</f>
        <v>0</v>
      </c>
      <c r="F92" s="950">
        <f>SUMIFS('B. Project List'!$T$3:$T$10039,'B. Project List'!$C$3:$C$10039,$B$87,'B. Project List'!$E$3:$E$10039,$B$86,'B. Project List'!$H$3:$H$10039,$B92,'B. Project List'!$L$3:$L$10039,F$71)</f>
        <v>0</v>
      </c>
      <c r="G92" s="950">
        <f t="shared" si="0"/>
        <v>512.5958576445388</v>
      </c>
      <c r="H92" s="951">
        <f>G92</f>
        <v>512.5958576445388</v>
      </c>
      <c r="I92" s="951">
        <f t="shared" si="6"/>
        <v>512.5958576445388</v>
      </c>
      <c r="J92" s="951">
        <f t="shared" si="6"/>
        <v>510.06101774770622</v>
      </c>
      <c r="K92" s="951">
        <f t="shared" si="6"/>
        <v>510.06101774770622</v>
      </c>
      <c r="L92" s="951">
        <f t="shared" si="6"/>
        <v>510.06101774770622</v>
      </c>
      <c r="M92" s="951">
        <f t="shared" si="6"/>
        <v>510.04738823107743</v>
      </c>
      <c r="O92" s="948">
        <f t="shared" si="7"/>
        <v>0</v>
      </c>
      <c r="P92" s="948">
        <f t="shared" si="7"/>
        <v>1</v>
      </c>
      <c r="Q92" s="948">
        <f t="shared" si="7"/>
        <v>0</v>
      </c>
      <c r="R92" s="948">
        <f t="shared" si="7"/>
        <v>0</v>
      </c>
      <c r="S92" s="946">
        <f>SUM(O92:R92)</f>
        <v>1</v>
      </c>
    </row>
    <row r="93" spans="2:37" ht="21.65" customHeight="1">
      <c r="B93" s="952" t="s">
        <v>2789</v>
      </c>
      <c r="C93" s="953">
        <f>C72+C78+C86-C92</f>
        <v>1413.081468956027</v>
      </c>
      <c r="D93" s="953">
        <f>D72+D78+D86-D92</f>
        <v>3553.4871401284749</v>
      </c>
      <c r="E93" s="953">
        <f>E72+E78+E86-E92</f>
        <v>10.27322826552461</v>
      </c>
      <c r="F93" s="953">
        <f>F72+F78+F86-F92</f>
        <v>1052.164224068521</v>
      </c>
      <c r="G93" s="953">
        <f>G72+G78+G86-G92</f>
        <v>6029.0060614185477</v>
      </c>
      <c r="H93" s="953"/>
      <c r="I93" s="953"/>
      <c r="J93" s="953"/>
      <c r="K93" s="953"/>
      <c r="L93" s="953"/>
      <c r="M93" s="953"/>
    </row>
    <row r="94" spans="2:37">
      <c r="H94" s="954"/>
    </row>
    <row r="95" spans="2:37">
      <c r="H95" s="946"/>
    </row>
    <row r="96" spans="2:37" ht="18.649999999999999" customHeight="1">
      <c r="H96" s="8"/>
      <c r="I96" s="8"/>
      <c r="O96" s="8" t="s">
        <v>2777</v>
      </c>
      <c r="AG96" s="18"/>
      <c r="AH96" s="18"/>
      <c r="AI96" s="18"/>
      <c r="AJ96" s="18"/>
      <c r="AK96" s="18"/>
    </row>
    <row r="97" spans="2:19" ht="31.5" customHeight="1">
      <c r="B97" s="934" t="s">
        <v>2797</v>
      </c>
      <c r="C97" s="935" t="s">
        <v>1037</v>
      </c>
      <c r="D97" s="935" t="s">
        <v>1039</v>
      </c>
      <c r="E97" s="935" t="s">
        <v>2446</v>
      </c>
      <c r="F97" s="935" t="s">
        <v>1041</v>
      </c>
      <c r="G97" s="936" t="s">
        <v>2782</v>
      </c>
      <c r="H97" s="935" t="s">
        <v>2783</v>
      </c>
      <c r="I97" s="935" t="s">
        <v>2784</v>
      </c>
      <c r="J97" s="935" t="s">
        <v>2785</v>
      </c>
      <c r="K97" s="935" t="s">
        <v>2786</v>
      </c>
      <c r="L97" s="935" t="s">
        <v>2787</v>
      </c>
      <c r="M97" s="935" t="s">
        <v>2788</v>
      </c>
      <c r="O97" s="936" t="s">
        <v>1037</v>
      </c>
      <c r="P97" s="936" t="s">
        <v>1039</v>
      </c>
      <c r="Q97" s="936" t="s">
        <v>2446</v>
      </c>
      <c r="R97" s="936" t="s">
        <v>1041</v>
      </c>
      <c r="S97" s="936" t="s">
        <v>2778</v>
      </c>
    </row>
    <row r="98" spans="2:19">
      <c r="B98" s="937">
        <v>2018</v>
      </c>
      <c r="C98" s="938">
        <f>C99</f>
        <v>5104282.5870846147</v>
      </c>
      <c r="D98" s="938">
        <f>D99</f>
        <v>10571537.732083235</v>
      </c>
      <c r="E98" s="938">
        <f>E99</f>
        <v>0</v>
      </c>
      <c r="F98" s="938">
        <f>F99</f>
        <v>880111.56030206243</v>
      </c>
      <c r="G98" s="938">
        <f t="shared" ref="G98:G118" si="8">SUM(C98:F98)</f>
        <v>16555931.879469911</v>
      </c>
      <c r="H98" s="938"/>
      <c r="I98" s="938"/>
      <c r="J98" s="938"/>
      <c r="K98" s="938"/>
      <c r="L98" s="938"/>
      <c r="M98" s="938"/>
    </row>
    <row r="99" spans="2:19">
      <c r="B99" s="939" t="s">
        <v>118</v>
      </c>
      <c r="C99" s="940">
        <f>SUM(C100:C103)</f>
        <v>5104282.5870846147</v>
      </c>
      <c r="D99" s="940">
        <f>SUM(D100:D103)</f>
        <v>10571537.732083235</v>
      </c>
      <c r="E99" s="940">
        <f>SUM(E100:E103)</f>
        <v>0</v>
      </c>
      <c r="F99" s="940">
        <f>SUM(F100:F103)</f>
        <v>880111.56030206243</v>
      </c>
      <c r="G99" s="940">
        <f t="shared" si="8"/>
        <v>16555931.879469911</v>
      </c>
      <c r="H99" s="955">
        <v>14613929.1991906</v>
      </c>
      <c r="I99" s="938" t="s">
        <v>2801</v>
      </c>
      <c r="J99" s="1194"/>
      <c r="K99" s="1194"/>
      <c r="L99" s="1194"/>
      <c r="M99" s="1194"/>
    </row>
    <row r="100" spans="2:19">
      <c r="B100" s="942">
        <v>2013</v>
      </c>
      <c r="C100" s="943">
        <f>SUMIFS('B. Project List'!$S$3:$S$10039,'B. Project List'!$C$3:$C$10039,$B$99,'B. Project List'!$E$3:$E$10039,$B$98,'B. Project List'!$H$3:$H$10039,$B100,'B. Project List'!$L$3:$L$10039,C$97)</f>
        <v>41727.149954519715</v>
      </c>
      <c r="D100" s="943">
        <f>SUMIFS('B. Project List'!$S$3:$S$10039,'B. Project List'!$C$3:$C$10039,$B$99,'B. Project List'!$E$3:$E$10039,$B$98,'B. Project List'!$H$3:$H$10039,$B100,'B. Project List'!$L$3:$L$10039,D$97)</f>
        <v>0</v>
      </c>
      <c r="E100" s="943">
        <f>SUMIFS('B. Project List'!$S$3:$S$10039,'B. Project List'!$C$3:$C$10039,$B$99,'B. Project List'!$E$3:$E$10039,$B$98,'B. Project List'!$H$3:$H$10039,$B100,'B. Project List'!$L$3:$L$10039,E$97)</f>
        <v>0</v>
      </c>
      <c r="F100" s="943">
        <f>SUMIFS('B. Project List'!$S$3:$S$10039,'B. Project List'!$C$3:$C$10039,$B$99,'B. Project List'!$E$3:$E$10039,$B$98,'B. Project List'!$H$3:$H$10039,$B100,'B. Project List'!$L$3:$L$10039,F$97)</f>
        <v>0</v>
      </c>
      <c r="G100" s="943">
        <f t="shared" si="8"/>
        <v>41727.149954519715</v>
      </c>
      <c r="H100" s="956">
        <f>G100/G$99*H$99</f>
        <v>36832.575753439552</v>
      </c>
      <c r="I100" s="956">
        <f t="shared" ref="I100:M103" si="9">$H100*F$137</f>
        <v>36832.575753439552</v>
      </c>
      <c r="J100" s="956">
        <f t="shared" si="9"/>
        <v>36650.43483066278</v>
      </c>
      <c r="K100" s="956">
        <f t="shared" si="9"/>
        <v>36650.43483066278</v>
      </c>
      <c r="L100" s="956">
        <f t="shared" si="9"/>
        <v>36650.43483066278</v>
      </c>
      <c r="M100" s="956">
        <f t="shared" si="9"/>
        <v>36649.455481734723</v>
      </c>
      <c r="O100" s="945">
        <f>O74</f>
        <v>1</v>
      </c>
      <c r="P100" s="907"/>
      <c r="Q100" s="907"/>
      <c r="R100" s="907"/>
      <c r="S100" s="946"/>
    </row>
    <row r="101" spans="2:19">
      <c r="B101" s="942">
        <v>2016</v>
      </c>
      <c r="C101" s="943">
        <f>SUMIFS('B. Project List'!$S$3:$S$10039,'B. Project List'!$C$3:$C$10039,$B$99,'B. Project List'!$E$3:$E$10039,$B$98,'B. Project List'!$H$3:$H$10039,$B101,'B. Project List'!$L$3:$L$10039,C$97)</f>
        <v>260896.25410871292</v>
      </c>
      <c r="D101" s="943">
        <f>SUMIFS('B. Project List'!$S$3:$S$10039,'B. Project List'!$C$3:$C$10039,$B$99,'B. Project List'!$E$3:$E$10039,$B$98,'B. Project List'!$H$3:$H$10039,$B101,'B. Project List'!$L$3:$L$10039,D$97)</f>
        <v>41370.516839775024</v>
      </c>
      <c r="E101" s="943">
        <f>SUMIFS('B. Project List'!$S$3:$S$10039,'B. Project List'!$C$3:$C$10039,$B$99,'B. Project List'!$E$3:$E$10039,$B$98,'B. Project List'!$H$3:$H$10039,$B101,'B. Project List'!$L$3:$L$10039,E$97)</f>
        <v>0</v>
      </c>
      <c r="F101" s="943">
        <f>SUMIFS('B. Project List'!$S$3:$S$10039,'B. Project List'!$C$3:$C$10039,$B$99,'B. Project List'!$E$3:$E$10039,$B$98,'B. Project List'!$H$3:$H$10039,$B101,'B. Project List'!$L$3:$L$10039,F$97)</f>
        <v>21975.834357395455</v>
      </c>
      <c r="G101" s="943">
        <f t="shared" si="8"/>
        <v>324242.60530588339</v>
      </c>
      <c r="H101" s="956">
        <f>G101/G$99*H$99</f>
        <v>286209.10691093031</v>
      </c>
      <c r="I101" s="956">
        <f t="shared" si="9"/>
        <v>286209.10691093031</v>
      </c>
      <c r="J101" s="956">
        <f t="shared" si="9"/>
        <v>284793.77307197108</v>
      </c>
      <c r="K101" s="956">
        <f t="shared" si="9"/>
        <v>284793.77307197108</v>
      </c>
      <c r="L101" s="956">
        <f t="shared" si="9"/>
        <v>284793.77307197108</v>
      </c>
      <c r="M101" s="956">
        <f t="shared" si="9"/>
        <v>284786.16299919388</v>
      </c>
      <c r="O101" s="945">
        <f>O75</f>
        <v>0.38148271194172684</v>
      </c>
      <c r="P101" s="907"/>
      <c r="Q101" s="907"/>
      <c r="R101" s="907"/>
      <c r="S101" s="946"/>
    </row>
    <row r="102" spans="2:19">
      <c r="B102" s="942">
        <v>2017</v>
      </c>
      <c r="C102" s="943">
        <f>SUMIFS('B. Project List'!$S$3:$S$10039,'B. Project List'!$C$3:$C$10039,$B$99,'B. Project List'!$E$3:$E$10039,$B$98,'B. Project List'!$H$3:$H$10039,$B102,'B. Project List'!$L$3:$L$10039,C$97)</f>
        <v>2217050.3888997445</v>
      </c>
      <c r="D102" s="943">
        <f>SUMIFS('B. Project List'!$S$3:$S$10039,'B. Project List'!$C$3:$C$10039,$B$99,'B. Project List'!$E$3:$E$10039,$B$98,'B. Project List'!$H$3:$H$10039,$B102,'B. Project List'!$L$3:$L$10039,D$97)</f>
        <v>2293739.9903590363</v>
      </c>
      <c r="E102" s="943">
        <f>SUMIFS('B. Project List'!$S$3:$S$10039,'B. Project List'!$C$3:$C$10039,$B$99,'B. Project List'!$E$3:$E$10039,$B$98,'B. Project List'!$H$3:$H$10039,$B102,'B. Project List'!$L$3:$L$10039,E$97)</f>
        <v>0</v>
      </c>
      <c r="F102" s="943">
        <f>SUMIFS('B. Project List'!$S$3:$S$10039,'B. Project List'!$C$3:$C$10039,$B$99,'B. Project List'!$E$3:$E$10039,$B$98,'B. Project List'!$H$3:$H$10039,$B102,'B. Project List'!$L$3:$L$10039,F$97)</f>
        <v>426865.8433074794</v>
      </c>
      <c r="G102" s="943">
        <f t="shared" si="8"/>
        <v>4937656.22256626</v>
      </c>
      <c r="H102" s="956">
        <f>G102/G$99*H$99</f>
        <v>4358471.5721140429</v>
      </c>
      <c r="I102" s="956">
        <f t="shared" si="9"/>
        <v>4358471.5721140429</v>
      </c>
      <c r="J102" s="956">
        <f t="shared" si="9"/>
        <v>4336918.4763068063</v>
      </c>
      <c r="K102" s="956">
        <f t="shared" si="9"/>
        <v>4336918.4763068063</v>
      </c>
      <c r="L102" s="956">
        <f t="shared" si="9"/>
        <v>4336918.4763068063</v>
      </c>
      <c r="M102" s="956">
        <f t="shared" si="9"/>
        <v>4336802.5880102422</v>
      </c>
      <c r="O102" s="945">
        <f>O76</f>
        <v>0.40381018089394244</v>
      </c>
      <c r="P102" s="907"/>
      <c r="Q102" s="907"/>
      <c r="R102" s="907"/>
      <c r="S102" s="946"/>
    </row>
    <row r="103" spans="2:19">
      <c r="B103" s="942">
        <v>2018</v>
      </c>
      <c r="C103" s="943">
        <f>SUMIFS('B. Project List'!$S$3:$S$10039,'B. Project List'!$C$3:$C$10039,$B$99,'B. Project List'!$E$3:$E$10039,$B$98,'B. Project List'!$H$3:$H$10039,$B103,'B. Project List'!$L$3:$L$10039,C$97)</f>
        <v>2584608.7941216375</v>
      </c>
      <c r="D103" s="943">
        <f>SUMIFS('B. Project List'!$S$3:$S$10039,'B. Project List'!$C$3:$C$10039,$B$99,'B. Project List'!$E$3:$E$10039,$B$98,'B. Project List'!$H$3:$H$10039,$B103,'B. Project List'!$L$3:$L$10039,D$97)</f>
        <v>8236427.2248844234</v>
      </c>
      <c r="E103" s="943">
        <f>SUMIFS('B. Project List'!$S$3:$S$10039,'B. Project List'!$C$3:$C$10039,$B$99,'B. Project List'!$E$3:$E$10039,$B$98,'B. Project List'!$H$3:$H$10039,$B103,'B. Project List'!$L$3:$L$10039,E$97)</f>
        <v>0</v>
      </c>
      <c r="F103" s="943">
        <f>SUMIFS('B. Project List'!$S$3:$S$10039,'B. Project List'!$C$3:$C$10039,$B$99,'B. Project List'!$E$3:$E$10039,$B$98,'B. Project List'!$H$3:$H$10039,$B103,'B. Project List'!$L$3:$L$10039,F$97)</f>
        <v>431269.88263718749</v>
      </c>
      <c r="G103" s="943">
        <f t="shared" si="8"/>
        <v>11252305.901643248</v>
      </c>
      <c r="H103" s="956">
        <f>G103/G$99*H$99</f>
        <v>9932415.9444121867</v>
      </c>
      <c r="I103" s="956">
        <f t="shared" si="9"/>
        <v>9932415.9444121867</v>
      </c>
      <c r="J103" s="956">
        <f t="shared" si="9"/>
        <v>9883299.1132237241</v>
      </c>
      <c r="K103" s="956">
        <f t="shared" si="9"/>
        <v>9883299.1132237241</v>
      </c>
      <c r="L103" s="956">
        <f t="shared" si="9"/>
        <v>9883299.1132237241</v>
      </c>
      <c r="M103" s="956">
        <f t="shared" si="9"/>
        <v>9883035.0181744583</v>
      </c>
      <c r="O103" s="945">
        <f>O77</f>
        <v>0.23839197383143004</v>
      </c>
      <c r="P103" s="907"/>
      <c r="Q103" s="907"/>
      <c r="R103" s="907"/>
      <c r="S103" s="946"/>
    </row>
    <row r="104" spans="2:19">
      <c r="B104" s="937">
        <v>2019</v>
      </c>
      <c r="C104" s="938">
        <f>C109+C105</f>
        <v>2794097.9119852306</v>
      </c>
      <c r="D104" s="938">
        <f>D109+D105</f>
        <v>4093182.0001747417</v>
      </c>
      <c r="E104" s="938">
        <f>E109+E105</f>
        <v>101798.57442748241</v>
      </c>
      <c r="F104" s="938">
        <f>F109+F105</f>
        <v>3674949.2563125235</v>
      </c>
      <c r="G104" s="938">
        <f t="shared" si="8"/>
        <v>10664027.742899979</v>
      </c>
      <c r="H104" s="947"/>
      <c r="I104" s="947"/>
      <c r="J104" s="947"/>
      <c r="K104" s="947"/>
      <c r="L104" s="947"/>
      <c r="M104" s="947"/>
      <c r="O104" s="957" t="s">
        <v>2798</v>
      </c>
    </row>
    <row r="105" spans="2:19">
      <c r="B105" s="939" t="s">
        <v>118</v>
      </c>
      <c r="C105" s="940">
        <f>SUM(C106:C108)</f>
        <v>0</v>
      </c>
      <c r="D105" s="940">
        <f>SUM(D106:D108)</f>
        <v>4093182.0001747417</v>
      </c>
      <c r="E105" s="940">
        <f>SUM(E106:E108)</f>
        <v>101798.57442748241</v>
      </c>
      <c r="F105" s="940">
        <f>SUM(F106:F108)</f>
        <v>3674949.2563125235</v>
      </c>
      <c r="G105" s="940">
        <f t="shared" si="8"/>
        <v>7869929.830914747</v>
      </c>
      <c r="H105" s="941"/>
      <c r="I105" s="941"/>
      <c r="J105" s="941"/>
      <c r="K105" s="941"/>
      <c r="L105" s="941"/>
      <c r="M105" s="941"/>
    </row>
    <row r="106" spans="2:19">
      <c r="B106" s="942">
        <v>2017</v>
      </c>
      <c r="C106" s="943">
        <f>SUMIFS('B. Project List'!$S$3:$S$10039,'B. Project List'!$C$3:$C$10039,$B$105,'B. Project List'!$E$3:$E$10039,$B$104,'B. Project List'!$H$3:$H$10039,$B106,'B. Project List'!$L$3:$L$10039,C$97)</f>
        <v>0</v>
      </c>
      <c r="D106" s="943">
        <f>SUMIFS('B. Project List'!$S$3:$S$10039,'B. Project List'!$C$3:$C$10039,$B$105,'B. Project List'!$E$3:$E$10039,$B$104,'B. Project List'!$H$3:$H$10039,$B106,'B. Project List'!$L$3:$L$10039,D$97)</f>
        <v>861297.50735353946</v>
      </c>
      <c r="E106" s="943">
        <f>SUMIFS('B. Project List'!$S$3:$S$10039,'B. Project List'!$C$3:$C$10039,$B$105,'B. Project List'!$E$3:$E$10039,$B$104,'B. Project List'!$H$3:$H$10039,$B106,'B. Project List'!$L$3:$L$10039,E$97)</f>
        <v>101798.57442748241</v>
      </c>
      <c r="F106" s="943">
        <f>SUMIFS('B. Project List'!$S$3:$S$10039,'B. Project List'!$C$3:$C$10039,$B$105,'B. Project List'!$E$3:$E$10039,$B$104,'B. Project List'!$H$3:$H$10039,$B106,'B. Project List'!$L$3:$L$10039,F$97)</f>
        <v>0</v>
      </c>
      <c r="G106" s="943">
        <f t="shared" si="8"/>
        <v>963096.0817810219</v>
      </c>
      <c r="H106" s="944">
        <f>G106</f>
        <v>963096.0817810219</v>
      </c>
      <c r="I106" s="944">
        <f t="shared" ref="I106:M108" si="10">$H106*F$137</f>
        <v>963096.0817810219</v>
      </c>
      <c r="J106" s="944">
        <f t="shared" si="10"/>
        <v>958333.47136157798</v>
      </c>
      <c r="K106" s="944">
        <f t="shared" si="10"/>
        <v>958333.47136157798</v>
      </c>
      <c r="L106" s="944">
        <f t="shared" si="10"/>
        <v>958333.47136157798</v>
      </c>
      <c r="M106" s="944">
        <f t="shared" si="10"/>
        <v>958307.86340188421</v>
      </c>
      <c r="O106" s="907"/>
      <c r="P106" s="907"/>
      <c r="Q106" s="907"/>
      <c r="R106" s="907"/>
      <c r="S106" s="946"/>
    </row>
    <row r="107" spans="2:19">
      <c r="B107" s="942">
        <v>2018</v>
      </c>
      <c r="C107" s="943">
        <f>SUMIFS('B. Project List'!$S$3:$S$10039,'B. Project List'!$C$3:$C$10039,$B$105,'B. Project List'!$E$3:$E$10039,$B$104,'B. Project List'!$H$3:$H$10039,$B107,'B. Project List'!$L$3:$L$10039,C$97)</f>
        <v>0</v>
      </c>
      <c r="D107" s="943">
        <f>SUMIFS('B. Project List'!$S$3:$S$10039,'B. Project List'!$C$3:$C$10039,$B$105,'B. Project List'!$E$3:$E$10039,$B$104,'B. Project List'!$H$3:$H$10039,$B107,'B. Project List'!$L$3:$L$10039,D$97)</f>
        <v>326927.75296204467</v>
      </c>
      <c r="E107" s="943">
        <f>SUMIFS('B. Project List'!$S$3:$S$10039,'B. Project List'!$C$3:$C$10039,$B$105,'B. Project List'!$E$3:$E$10039,$B$104,'B. Project List'!$H$3:$H$10039,$B107,'B. Project List'!$L$3:$L$10039,E$97)</f>
        <v>0</v>
      </c>
      <c r="F107" s="943">
        <f>SUMIFS('B. Project List'!$S$3:$S$10039,'B. Project List'!$C$3:$C$10039,$B$105,'B. Project List'!$E$3:$E$10039,$B$104,'B. Project List'!$H$3:$H$10039,$B107,'B. Project List'!$L$3:$L$10039,F$97)</f>
        <v>3357173.6434857221</v>
      </c>
      <c r="G107" s="943">
        <f t="shared" si="8"/>
        <v>3684101.3964477666</v>
      </c>
      <c r="H107" s="944">
        <f>G107</f>
        <v>3684101.3964477666</v>
      </c>
      <c r="I107" s="944">
        <f t="shared" si="10"/>
        <v>3684101.3964477666</v>
      </c>
      <c r="J107" s="944">
        <f t="shared" si="10"/>
        <v>3665883.1313868575</v>
      </c>
      <c r="K107" s="944">
        <f t="shared" si="10"/>
        <v>3665883.1313868575</v>
      </c>
      <c r="L107" s="944">
        <f t="shared" si="10"/>
        <v>3665883.1313868575</v>
      </c>
      <c r="M107" s="944">
        <f t="shared" si="10"/>
        <v>3665785.1740575186</v>
      </c>
      <c r="O107" s="907"/>
      <c r="P107" s="907"/>
      <c r="Q107" s="907"/>
      <c r="R107" s="907"/>
      <c r="S107" s="946"/>
    </row>
    <row r="108" spans="2:19">
      <c r="B108" s="942">
        <v>2019</v>
      </c>
      <c r="C108" s="943">
        <f>SUMIFS('B. Project List'!$S$3:$S$10039,'B. Project List'!$C$3:$C$10039,$B$105,'B. Project List'!$E$3:$E$10039,$B$104,'B. Project List'!$H$3:$H$10039,$B108,'B. Project List'!$L$3:$L$10039,C$97)</f>
        <v>0</v>
      </c>
      <c r="D108" s="943">
        <f>SUMIFS('B. Project List'!$S$3:$S$10039,'B. Project List'!$C$3:$C$10039,$B$105,'B. Project List'!$E$3:$E$10039,$B$104,'B. Project List'!$H$3:$H$10039,$B108,'B. Project List'!$L$3:$L$10039,D$97)</f>
        <v>2904956.7398591577</v>
      </c>
      <c r="E108" s="943">
        <f>SUMIFS('B. Project List'!$S$3:$S$10039,'B. Project List'!$C$3:$C$10039,$B$105,'B. Project List'!$E$3:$E$10039,$B$104,'B. Project List'!$H$3:$H$10039,$B108,'B. Project List'!$L$3:$L$10039,E$97)</f>
        <v>0</v>
      </c>
      <c r="F108" s="943">
        <f>SUMIFS('B. Project List'!$S$3:$S$10039,'B. Project List'!$C$3:$C$10039,$B$105,'B. Project List'!$E$3:$E$10039,$B$104,'B. Project List'!$H$3:$H$10039,$B108,'B. Project List'!$L$3:$L$10039,F$97)</f>
        <v>317775.61282680149</v>
      </c>
      <c r="G108" s="943">
        <f t="shared" si="8"/>
        <v>3222732.3526859591</v>
      </c>
      <c r="H108" s="944">
        <f>G108</f>
        <v>3222732.3526859591</v>
      </c>
      <c r="I108" s="944">
        <f t="shared" si="10"/>
        <v>3222732.3526859591</v>
      </c>
      <c r="J108" s="944">
        <f t="shared" si="10"/>
        <v>3206795.605592567</v>
      </c>
      <c r="K108" s="944">
        <f t="shared" si="10"/>
        <v>3206795.605592567</v>
      </c>
      <c r="L108" s="944">
        <f t="shared" si="10"/>
        <v>3206795.605592567</v>
      </c>
      <c r="M108" s="944">
        <f t="shared" si="10"/>
        <v>3206709.9156995723</v>
      </c>
      <c r="O108" s="907"/>
      <c r="P108" s="907"/>
      <c r="Q108" s="907"/>
      <c r="R108" s="907"/>
      <c r="S108" s="946"/>
    </row>
    <row r="109" spans="2:19">
      <c r="B109" s="939" t="s">
        <v>1339</v>
      </c>
      <c r="C109" s="940">
        <f>C110+C111</f>
        <v>2794097.9119852306</v>
      </c>
      <c r="D109" s="940">
        <f>D110+D111</f>
        <v>0</v>
      </c>
      <c r="E109" s="940">
        <f>E110+E111</f>
        <v>0</v>
      </c>
      <c r="F109" s="940">
        <f>F110+F111</f>
        <v>0</v>
      </c>
      <c r="G109" s="940">
        <f t="shared" si="8"/>
        <v>2794097.9119852306</v>
      </c>
      <c r="H109" s="941"/>
      <c r="I109" s="941"/>
      <c r="J109" s="941"/>
      <c r="K109" s="941"/>
      <c r="L109" s="941"/>
      <c r="M109" s="941"/>
    </row>
    <row r="110" spans="2:19">
      <c r="B110" s="942">
        <v>2018</v>
      </c>
      <c r="C110" s="943">
        <f>SUMIFS('B. Project List'!$S$3:$S$10039,'B. Project List'!$C$3:$C$10039,$B$109,'B. Project List'!$E$3:$E$10039,$B$104,'B. Project List'!$H$3:$H$10039,$B110,'B. Project List'!$L$3:$L$10039,C$97)</f>
        <v>1062568.0357851542</v>
      </c>
      <c r="D110" s="943">
        <f>SUMIFS('B. Project List'!$S$3:$S$10039,'B. Project List'!$C$3:$C$10039,$B$109,'B. Project List'!$E$3:$E$10039,$B$104,'B. Project List'!$H$3:$H$10039,$B110,'B. Project List'!$L$3:$L$10039,D$97)</f>
        <v>0</v>
      </c>
      <c r="E110" s="943">
        <f>SUMIFS('B. Project List'!$S$3:$S$10039,'B. Project List'!$C$3:$C$10039,$B$109,'B. Project List'!$E$3:$E$10039,$B$104,'B. Project List'!$H$3:$H$10039,$B110,'B. Project List'!$L$3:$L$10039,E$97)</f>
        <v>0</v>
      </c>
      <c r="F110" s="943">
        <f>SUMIFS('B. Project List'!$S$3:$S$10039,'B. Project List'!$C$3:$C$10039,$B$109,'B. Project List'!$E$3:$E$10039,$B$104,'B. Project List'!$H$3:$H$10039,$B110,'B. Project List'!$L$3:$L$10039,F$97)</f>
        <v>0</v>
      </c>
      <c r="G110" s="943">
        <f t="shared" si="8"/>
        <v>1062568.0357851542</v>
      </c>
      <c r="H110" s="958">
        <f>G110</f>
        <v>1062568.0357851542</v>
      </c>
      <c r="I110" s="958">
        <f t="shared" ref="I110:M111" si="11">$H110*F$138</f>
        <v>935592.56537152641</v>
      </c>
      <c r="J110" s="958">
        <f t="shared" si="11"/>
        <v>683218.95183986297</v>
      </c>
      <c r="K110" s="958">
        <f t="shared" si="11"/>
        <v>681146.44133687392</v>
      </c>
      <c r="L110" s="958">
        <f t="shared" si="11"/>
        <v>681146.44133687392</v>
      </c>
      <c r="M110" s="958">
        <f t="shared" si="11"/>
        <v>681146.44133687392</v>
      </c>
      <c r="O110" s="945">
        <f t="shared" ref="O110:R111" si="12">C110/$G110</f>
        <v>1</v>
      </c>
      <c r="P110" s="907">
        <f t="shared" si="12"/>
        <v>0</v>
      </c>
      <c r="Q110" s="907">
        <f t="shared" si="12"/>
        <v>0</v>
      </c>
      <c r="R110" s="907">
        <f t="shared" si="12"/>
        <v>0</v>
      </c>
      <c r="S110" s="946">
        <f>SUM(O110:R110)</f>
        <v>1</v>
      </c>
    </row>
    <row r="111" spans="2:19">
      <c r="B111" s="942">
        <v>2019</v>
      </c>
      <c r="C111" s="943">
        <f>SUMIFS('B. Project List'!$S$3:$S$10039,'B. Project List'!$C$3:$C$10039,$B$109,'B. Project List'!$E$3:$E$10039,$B$104,'B. Project List'!$H$3:$H$10039,$B111,'B. Project List'!$L$3:$L$10039,C$97)</f>
        <v>1731529.8762000764</v>
      </c>
      <c r="D111" s="943">
        <f>SUMIFS('B. Project List'!$S$3:$S$10039,'B. Project List'!$C$3:$C$10039,$B$109,'B. Project List'!$E$3:$E$10039,$B$104,'B. Project List'!$H$3:$H$10039,$B111,'B. Project List'!$L$3:$L$10039,D$97)</f>
        <v>0</v>
      </c>
      <c r="E111" s="943">
        <f>SUMIFS('B. Project List'!$S$3:$S$10039,'B. Project List'!$C$3:$C$10039,$B$109,'B. Project List'!$E$3:$E$10039,$B$104,'B. Project List'!$H$3:$H$10039,$B111,'B. Project List'!$L$3:$L$10039,E$97)</f>
        <v>0</v>
      </c>
      <c r="F111" s="943">
        <f>SUMIFS('B. Project List'!$S$3:$S$10039,'B. Project List'!$C$3:$C$10039,$B$109,'B. Project List'!$E$3:$E$10039,$B$104,'B. Project List'!$H$3:$H$10039,$B111,'B. Project List'!$L$3:$L$10039,F$97)</f>
        <v>0</v>
      </c>
      <c r="G111" s="943">
        <f t="shared" si="8"/>
        <v>1731529.8762000764</v>
      </c>
      <c r="H111" s="958">
        <f>G111</f>
        <v>1731529.8762000764</v>
      </c>
      <c r="I111" s="958">
        <f t="shared" si="11"/>
        <v>1524614.3534652947</v>
      </c>
      <c r="J111" s="958">
        <f t="shared" si="11"/>
        <v>1113353.6745462792</v>
      </c>
      <c r="K111" s="958">
        <f t="shared" si="11"/>
        <v>1109976.3718853611</v>
      </c>
      <c r="L111" s="958">
        <f t="shared" si="11"/>
        <v>1109976.3718853611</v>
      </c>
      <c r="M111" s="958">
        <f t="shared" si="11"/>
        <v>1109976.3718853611</v>
      </c>
      <c r="O111" s="945">
        <f t="shared" si="12"/>
        <v>1</v>
      </c>
      <c r="P111" s="907">
        <f t="shared" si="12"/>
        <v>0</v>
      </c>
      <c r="Q111" s="907">
        <f t="shared" si="12"/>
        <v>0</v>
      </c>
      <c r="R111" s="907">
        <f t="shared" si="12"/>
        <v>0</v>
      </c>
      <c r="S111" s="946">
        <f>SUM(O111:R111)</f>
        <v>1</v>
      </c>
    </row>
    <row r="112" spans="2:19">
      <c r="B112" s="937">
        <v>2020</v>
      </c>
      <c r="C112" s="938">
        <f>C113</f>
        <v>0</v>
      </c>
      <c r="D112" s="938">
        <f>D113</f>
        <v>14808901.425029987</v>
      </c>
      <c r="E112" s="938">
        <f>E113</f>
        <v>0</v>
      </c>
      <c r="F112" s="938">
        <f>F113</f>
        <v>0</v>
      </c>
      <c r="G112" s="938">
        <f t="shared" si="8"/>
        <v>14808901.425029987</v>
      </c>
      <c r="H112" s="938"/>
      <c r="I112" s="938"/>
      <c r="J112" s="938"/>
      <c r="K112" s="938"/>
      <c r="L112" s="938"/>
      <c r="M112" s="938"/>
    </row>
    <row r="113" spans="1:19">
      <c r="B113" s="939" t="s">
        <v>118</v>
      </c>
      <c r="C113" s="940">
        <f>SUM(C114:C118)</f>
        <v>0</v>
      </c>
      <c r="D113" s="940">
        <f>SUM(D114:D118)</f>
        <v>14808901.425029987</v>
      </c>
      <c r="E113" s="940">
        <f>SUM(E114:E118)</f>
        <v>0</v>
      </c>
      <c r="F113" s="940">
        <f>SUM(F114:F118)</f>
        <v>0</v>
      </c>
      <c r="G113" s="940">
        <f t="shared" si="8"/>
        <v>14808901.425029987</v>
      </c>
      <c r="H113" s="941"/>
      <c r="I113" s="1194"/>
      <c r="J113" s="1194"/>
      <c r="K113" s="1194"/>
      <c r="L113" s="1194"/>
      <c r="M113" s="1194"/>
    </row>
    <row r="114" spans="1:19">
      <c r="B114" s="942">
        <v>2016</v>
      </c>
      <c r="C114" s="943">
        <f>SUMIFS('B. Project List'!$S$3:$S$10039,'B. Project List'!$C$3:$C$10039,$B$113,'B. Project List'!$E$3:$E$10039,$B$112,'B. Project List'!$H$3:$H$10039,$B114,'B. Project List'!$L$3:$L$10039,C$97)</f>
        <v>0</v>
      </c>
      <c r="D114" s="943">
        <f>SUMIFS('B. Project List'!$S$3:$S$10039,'B. Project List'!$C$3:$C$10039,$B$113,'B. Project List'!$E$3:$E$10039,$B$112,'B. Project List'!$H$3:$H$10039,$B114,'B. Project List'!$L$3:$L$10039,D$97)</f>
        <v>130697.9444666721</v>
      </c>
      <c r="E114" s="943">
        <f>SUMIFS('B. Project List'!$S$3:$S$10039,'B. Project List'!$C$3:$C$10039,$B$113,'B. Project List'!$E$3:$E$10039,$B$112,'B. Project List'!$H$3:$H$10039,$B114,'B. Project List'!$L$3:$L$10039,E$97)</f>
        <v>0</v>
      </c>
      <c r="F114" s="943">
        <f>SUMIFS('B. Project List'!$S$3:$S$10039,'B. Project List'!$C$3:$C$10039,$B$113,'B. Project List'!$E$3:$E$10039,$B$112,'B. Project List'!$H$3:$H$10039,$B114,'B. Project List'!$L$3:$L$10039,F$97)</f>
        <v>0</v>
      </c>
      <c r="G114" s="943">
        <f t="shared" si="8"/>
        <v>130697.9444666721</v>
      </c>
      <c r="H114" s="944">
        <f>G114</f>
        <v>130697.9444666721</v>
      </c>
      <c r="I114" s="944">
        <f t="shared" ref="I114:M118" si="13">$H114*F$137</f>
        <v>130697.9444666721</v>
      </c>
      <c r="J114" s="944">
        <f t="shared" si="13"/>
        <v>130051.62952064327</v>
      </c>
      <c r="K114" s="944">
        <f t="shared" si="13"/>
        <v>130051.62952064327</v>
      </c>
      <c r="L114" s="944">
        <f t="shared" si="13"/>
        <v>130051.62952064327</v>
      </c>
      <c r="M114" s="944">
        <f t="shared" si="13"/>
        <v>130048.15436613141</v>
      </c>
      <c r="O114" s="907"/>
      <c r="P114" s="907"/>
      <c r="Q114" s="907"/>
      <c r="R114" s="907"/>
      <c r="S114" s="946"/>
    </row>
    <row r="115" spans="1:19">
      <c r="B115" s="942">
        <v>2017</v>
      </c>
      <c r="C115" s="943">
        <f>SUMIFS('B. Project List'!$S$3:$S$10039,'B. Project List'!$C$3:$C$10039,$B$113,'B. Project List'!$E$3:$E$10039,$B$112,'B. Project List'!$H$3:$H$10039,$B115,'B. Project List'!$L$3:$L$10039,C$97)</f>
        <v>0</v>
      </c>
      <c r="D115" s="943">
        <f>SUMIFS('B. Project List'!$S$3:$S$10039,'B. Project List'!$C$3:$C$10039,$B$113,'B. Project List'!$E$3:$E$10039,$B$112,'B. Project List'!$H$3:$H$10039,$B115,'B. Project List'!$L$3:$L$10039,D$97)</f>
        <v>607465.58005630679</v>
      </c>
      <c r="E115" s="943">
        <f>SUMIFS('B. Project List'!$S$3:$S$10039,'B. Project List'!$C$3:$C$10039,$B$113,'B. Project List'!$E$3:$E$10039,$B$112,'B. Project List'!$H$3:$H$10039,$B115,'B. Project List'!$L$3:$L$10039,E$97)</f>
        <v>0</v>
      </c>
      <c r="F115" s="943">
        <f>SUMIFS('B. Project List'!$S$3:$S$10039,'B. Project List'!$C$3:$C$10039,$B$113,'B. Project List'!$E$3:$E$10039,$B$112,'B. Project List'!$H$3:$H$10039,$B115,'B. Project List'!$L$3:$L$10039,F$97)</f>
        <v>0</v>
      </c>
      <c r="G115" s="943">
        <f t="shared" si="8"/>
        <v>607465.58005630679</v>
      </c>
      <c r="H115" s="944">
        <f>G115</f>
        <v>607465.58005630679</v>
      </c>
      <c r="I115" s="944">
        <f t="shared" si="13"/>
        <v>607465.58005630679</v>
      </c>
      <c r="J115" s="944">
        <f t="shared" si="13"/>
        <v>604461.59950259142</v>
      </c>
      <c r="K115" s="944">
        <f t="shared" si="13"/>
        <v>604461.59950259142</v>
      </c>
      <c r="L115" s="944">
        <f t="shared" si="13"/>
        <v>604461.59950259142</v>
      </c>
      <c r="M115" s="944">
        <f t="shared" si="13"/>
        <v>604445.44747541181</v>
      </c>
      <c r="O115" s="907"/>
      <c r="P115" s="907"/>
      <c r="Q115" s="907"/>
      <c r="R115" s="907"/>
      <c r="S115" s="946"/>
    </row>
    <row r="116" spans="1:19">
      <c r="B116" s="942">
        <v>2018</v>
      </c>
      <c r="C116" s="943">
        <f>SUMIFS('B. Project List'!$S$3:$S$10039,'B. Project List'!$C$3:$C$10039,$B$113,'B. Project List'!$E$3:$E$10039,$B$112,'B. Project List'!$H$3:$H$10039,$B116,'B. Project List'!$L$3:$L$10039,C$97)</f>
        <v>0</v>
      </c>
      <c r="D116" s="943">
        <f>SUMIFS('B. Project List'!$S$3:$S$10039,'B. Project List'!$C$3:$C$10039,$B$113,'B. Project List'!$E$3:$E$10039,$B$112,'B. Project List'!$H$3:$H$10039,$B116,'B. Project List'!$L$3:$L$10039,D$97)</f>
        <v>3521477.4309123107</v>
      </c>
      <c r="E116" s="943">
        <f>SUMIFS('B. Project List'!$S$3:$S$10039,'B. Project List'!$C$3:$C$10039,$B$113,'B. Project List'!$E$3:$E$10039,$B$112,'B. Project List'!$H$3:$H$10039,$B116,'B. Project List'!$L$3:$L$10039,E$97)</f>
        <v>0</v>
      </c>
      <c r="F116" s="943">
        <f>SUMIFS('B. Project List'!$S$3:$S$10039,'B. Project List'!$C$3:$C$10039,$B$113,'B. Project List'!$E$3:$E$10039,$B$112,'B. Project List'!$H$3:$H$10039,$B116,'B. Project List'!$L$3:$L$10039,F$97)</f>
        <v>0</v>
      </c>
      <c r="G116" s="943">
        <f t="shared" si="8"/>
        <v>3521477.4309123107</v>
      </c>
      <c r="H116" s="944">
        <f>G116</f>
        <v>3521477.4309123107</v>
      </c>
      <c r="I116" s="944">
        <f t="shared" si="13"/>
        <v>3521477.4309123107</v>
      </c>
      <c r="J116" s="944">
        <f t="shared" si="13"/>
        <v>3504063.3582963319</v>
      </c>
      <c r="K116" s="944">
        <f t="shared" si="13"/>
        <v>3504063.3582963319</v>
      </c>
      <c r="L116" s="944">
        <f t="shared" si="13"/>
        <v>3504063.3582963319</v>
      </c>
      <c r="M116" s="944">
        <f t="shared" si="13"/>
        <v>3503969.7250090418</v>
      </c>
      <c r="O116" s="907"/>
      <c r="P116" s="907"/>
      <c r="Q116" s="907"/>
      <c r="R116" s="907"/>
      <c r="S116" s="946"/>
    </row>
    <row r="117" spans="1:19">
      <c r="B117" s="942">
        <v>2019</v>
      </c>
      <c r="C117" s="943">
        <f>SUMIFS('B. Project List'!$S$3:$S$10039,'B. Project List'!$C$3:$C$10039,$B$113,'B. Project List'!$E$3:$E$10039,$B$112,'B. Project List'!$H$3:$H$10039,$B117,'B. Project List'!$L$3:$L$10039,C$97)</f>
        <v>0</v>
      </c>
      <c r="D117" s="943">
        <f>SUMIFS('B. Project List'!$S$3:$S$10039,'B. Project List'!$C$3:$C$10039,$B$113,'B. Project List'!$E$3:$E$10039,$B$112,'B. Project List'!$H$3:$H$10039,$B117,'B. Project List'!$L$3:$L$10039,D$97)</f>
        <v>7290179.4959996967</v>
      </c>
      <c r="E117" s="943">
        <f>SUMIFS('B. Project List'!$S$3:$S$10039,'B. Project List'!$C$3:$C$10039,$B$113,'B. Project List'!$E$3:$E$10039,$B$112,'B. Project List'!$H$3:$H$10039,$B117,'B. Project List'!$L$3:$L$10039,E$97)</f>
        <v>0</v>
      </c>
      <c r="F117" s="943">
        <f>SUMIFS('B. Project List'!$S$3:$S$10039,'B. Project List'!$C$3:$C$10039,$B$113,'B. Project List'!$E$3:$E$10039,$B$112,'B. Project List'!$H$3:$H$10039,$B117,'B. Project List'!$L$3:$L$10039,F$97)</f>
        <v>0</v>
      </c>
      <c r="G117" s="943">
        <f t="shared" si="8"/>
        <v>7290179.4959996967</v>
      </c>
      <c r="H117" s="944">
        <f>G117</f>
        <v>7290179.4959996967</v>
      </c>
      <c r="I117" s="944">
        <f t="shared" si="13"/>
        <v>7290179.4959996967</v>
      </c>
      <c r="J117" s="944">
        <f t="shared" si="13"/>
        <v>7254128.7992062289</v>
      </c>
      <c r="K117" s="944">
        <f t="shared" si="13"/>
        <v>7254128.7992062289</v>
      </c>
      <c r="L117" s="944">
        <f t="shared" si="13"/>
        <v>7254128.7992062289</v>
      </c>
      <c r="M117" s="944">
        <f t="shared" si="13"/>
        <v>7253934.9591250308</v>
      </c>
      <c r="O117" s="907"/>
      <c r="P117" s="907"/>
      <c r="Q117" s="907"/>
      <c r="R117" s="907"/>
      <c r="S117" s="946"/>
    </row>
    <row r="118" spans="1:19">
      <c r="B118" s="949">
        <v>2020</v>
      </c>
      <c r="C118" s="950">
        <f>SUMIFS('B. Project List'!$S$3:$S$10039,'B. Project List'!$C$3:$C$10039,$B$113,'B. Project List'!$E$3:$E$10039,$B$112,'B. Project List'!$H$3:$H$10039,$B118,'B. Project List'!$L$3:$L$10039,C$97)</f>
        <v>0</v>
      </c>
      <c r="D118" s="950">
        <f>SUMIFS('B. Project List'!$S$3:$S$10039,'B. Project List'!$C$3:$C$10039,$B$113,'B. Project List'!$E$3:$E$10039,$B$112,'B. Project List'!$H$3:$H$10039,$B118,'B. Project List'!$L$3:$L$10039,D$97)</f>
        <v>3259080.9735950013</v>
      </c>
      <c r="E118" s="950">
        <f>SUMIFS('B. Project List'!$S$3:$S$10039,'B. Project List'!$C$3:$C$10039,$B$113,'B. Project List'!$E$3:$E$10039,$B$112,'B. Project List'!$H$3:$H$10039,$B118,'B. Project List'!$L$3:$L$10039,E$97)</f>
        <v>0</v>
      </c>
      <c r="F118" s="950">
        <f>SUMIFS('B. Project List'!$S$3:$S$10039,'B. Project List'!$C$3:$C$10039,$B$113,'B. Project List'!$E$3:$E$10039,$B$112,'B. Project List'!$H$3:$H$10039,$B118,'B. Project List'!$L$3:$L$10039,F$97)</f>
        <v>0</v>
      </c>
      <c r="G118" s="950">
        <f t="shared" si="8"/>
        <v>3259080.9735950013</v>
      </c>
      <c r="H118" s="951">
        <f>G118</f>
        <v>3259080.9735950013</v>
      </c>
      <c r="I118" s="951">
        <f t="shared" si="13"/>
        <v>3259080.9735950013</v>
      </c>
      <c r="J118" s="951">
        <f t="shared" si="13"/>
        <v>3242964.4787859363</v>
      </c>
      <c r="K118" s="951">
        <f t="shared" si="13"/>
        <v>3242964.4787859363</v>
      </c>
      <c r="L118" s="951">
        <f t="shared" si="13"/>
        <v>3242964.4787859363</v>
      </c>
      <c r="M118" s="951">
        <f t="shared" si="13"/>
        <v>3242877.8224119884</v>
      </c>
      <c r="O118" s="907"/>
      <c r="P118" s="907"/>
      <c r="Q118" s="907"/>
      <c r="R118" s="907"/>
      <c r="S118" s="946"/>
    </row>
    <row r="119" spans="1:19" ht="21.65" customHeight="1">
      <c r="B119" s="952" t="s">
        <v>2789</v>
      </c>
      <c r="C119" s="953">
        <f>C98+C104+C112-C118</f>
        <v>7898380.4990698453</v>
      </c>
      <c r="D119" s="953">
        <f>D98+D104+D112-D118</f>
        <v>26214540.183692962</v>
      </c>
      <c r="E119" s="953">
        <f>E98+E104+E112-E118</f>
        <v>101798.57442748241</v>
      </c>
      <c r="F119" s="953">
        <f>F98+F104+F112-F118</f>
        <v>4555060.8166145859</v>
      </c>
      <c r="G119" s="953">
        <f>G98+G104+G112-G118</f>
        <v>38769780.073804878</v>
      </c>
      <c r="H119" s="953"/>
      <c r="I119" s="953"/>
      <c r="J119" s="953"/>
      <c r="K119" s="953"/>
      <c r="L119" s="953"/>
      <c r="M119" s="953"/>
    </row>
    <row r="120" spans="1:19">
      <c r="H120" s="954"/>
    </row>
    <row r="121" spans="1:19" ht="18.5">
      <c r="B121" s="933" t="s">
        <v>2790</v>
      </c>
    </row>
    <row r="122" spans="1:19" ht="10" customHeight="1"/>
    <row r="123" spans="1:19" ht="40.5" customHeight="1" thickBot="1">
      <c r="B123" s="1346" t="s">
        <v>2791</v>
      </c>
      <c r="C123" s="1346"/>
      <c r="D123" s="1346"/>
      <c r="E123" s="1346"/>
      <c r="F123" s="1346"/>
      <c r="G123" s="1346"/>
      <c r="H123" s="1346"/>
      <c r="I123" s="1346"/>
      <c r="J123" s="1346"/>
    </row>
    <row r="124" spans="1:19" ht="15.5" thickTop="1" thickBot="1">
      <c r="B124" s="959" t="s">
        <v>2792</v>
      </c>
      <c r="C124" s="960"/>
      <c r="D124" s="960"/>
      <c r="E124" s="961" t="s">
        <v>557</v>
      </c>
      <c r="F124" s="962"/>
      <c r="G124" s="963" t="s">
        <v>1028</v>
      </c>
      <c r="H124" s="963" t="s">
        <v>1030</v>
      </c>
      <c r="I124" s="963" t="s">
        <v>1029</v>
      </c>
      <c r="J124" s="964" t="s">
        <v>1031</v>
      </c>
    </row>
    <row r="125" spans="1:19" ht="15" thickTop="1">
      <c r="B125" s="965" t="s">
        <v>118</v>
      </c>
      <c r="C125" s="966"/>
      <c r="D125" s="966"/>
      <c r="E125" s="965" t="s">
        <v>2793</v>
      </c>
      <c r="F125" s="967"/>
      <c r="G125" s="968">
        <v>0.96094519236849896</v>
      </c>
      <c r="H125" s="968">
        <v>1.0700573423086499</v>
      </c>
      <c r="I125" s="968">
        <v>0.98007105038154396</v>
      </c>
      <c r="J125" s="969">
        <v>0.85888650963597402</v>
      </c>
    </row>
    <row r="126" spans="1:19">
      <c r="B126" s="970" t="s">
        <v>122</v>
      </c>
      <c r="C126" s="971"/>
      <c r="D126" s="971"/>
      <c r="E126" s="970" t="s">
        <v>2793</v>
      </c>
      <c r="F126" s="972"/>
      <c r="G126" s="968">
        <v>0.71111786321296599</v>
      </c>
      <c r="H126" s="968">
        <v>0.69618696186961904</v>
      </c>
      <c r="I126" s="968">
        <v>1.21054022988506</v>
      </c>
      <c r="J126" s="969">
        <v>1.28233438485804</v>
      </c>
      <c r="L126" s="946"/>
      <c r="M126" s="946"/>
      <c r="N126" s="946"/>
      <c r="O126" s="946"/>
    </row>
    <row r="127" spans="1:19">
      <c r="A127" s="973"/>
      <c r="B127" s="974" t="s">
        <v>124</v>
      </c>
      <c r="C127" s="975"/>
      <c r="D127" s="975"/>
      <c r="E127" s="974" t="s">
        <v>2793</v>
      </c>
      <c r="F127" s="976"/>
      <c r="G127" s="977">
        <v>0.71579103174314396</v>
      </c>
      <c r="H127" s="977">
        <v>0.69696969696969702</v>
      </c>
      <c r="I127" s="977">
        <v>0.94410688509181195</v>
      </c>
      <c r="J127" s="978">
        <v>1.32</v>
      </c>
    </row>
    <row r="128" spans="1:19" ht="15" thickBot="1">
      <c r="B128" s="979" t="s">
        <v>119</v>
      </c>
      <c r="C128" s="980"/>
      <c r="D128" s="980"/>
      <c r="E128" s="979" t="s">
        <v>2794</v>
      </c>
      <c r="F128" s="981"/>
      <c r="G128" s="982">
        <v>0.94261788524984402</v>
      </c>
      <c r="H128" s="982">
        <v>0.93591420350510102</v>
      </c>
      <c r="I128" s="982">
        <v>0.86676492558695795</v>
      </c>
      <c r="J128" s="983">
        <v>0.67326093337246795</v>
      </c>
    </row>
    <row r="129" spans="1:15">
      <c r="A129" s="973"/>
      <c r="B129" s="974" t="s">
        <v>120</v>
      </c>
      <c r="C129" s="975"/>
      <c r="D129" s="975"/>
      <c r="E129" s="974" t="s">
        <v>2794</v>
      </c>
      <c r="F129" s="976"/>
      <c r="G129" s="977">
        <v>0.566446350333497</v>
      </c>
      <c r="H129" s="977">
        <v>0.56619334480780303</v>
      </c>
      <c r="I129" s="977">
        <v>1.0997552286514101</v>
      </c>
      <c r="J129" s="978">
        <v>1.0614295501255999</v>
      </c>
      <c r="L129" s="946"/>
      <c r="M129" s="946"/>
      <c r="N129" s="946"/>
      <c r="O129" s="946"/>
    </row>
    <row r="130" spans="1:15" ht="15" thickBot="1">
      <c r="B130" s="979" t="s">
        <v>121</v>
      </c>
      <c r="C130" s="980"/>
      <c r="D130" s="980"/>
      <c r="E130" s="979" t="s">
        <v>2794</v>
      </c>
      <c r="F130" s="981"/>
      <c r="G130" s="982">
        <v>0.54899099672013996</v>
      </c>
      <c r="H130" s="982">
        <v>0.54794520547945202</v>
      </c>
      <c r="I130" s="982">
        <v>1</v>
      </c>
      <c r="J130" s="983">
        <v>0.99319727891156495</v>
      </c>
      <c r="L130" s="946"/>
      <c r="M130" s="946"/>
      <c r="N130" s="946"/>
      <c r="O130" s="946"/>
    </row>
    <row r="132" spans="1:15" ht="36" customHeight="1" thickBot="1">
      <c r="B132" s="1346" t="s">
        <v>2795</v>
      </c>
      <c r="C132" s="1346"/>
      <c r="D132" s="1346"/>
      <c r="E132" s="1346"/>
      <c r="F132" s="1346"/>
      <c r="G132" s="1346"/>
      <c r="H132" s="1346"/>
      <c r="I132" s="1346"/>
      <c r="J132" s="1346"/>
    </row>
    <row r="133" spans="1:15" s="8" customFormat="1" ht="15.5" thickTop="1" thickBot="1">
      <c r="B133" s="984" t="s">
        <v>2796</v>
      </c>
      <c r="C133" s="985"/>
      <c r="D133" s="986"/>
      <c r="E133" s="987" t="s">
        <v>2783</v>
      </c>
      <c r="F133" s="987" t="s">
        <v>2784</v>
      </c>
      <c r="G133" s="987" t="s">
        <v>2785</v>
      </c>
      <c r="H133" s="987" t="s">
        <v>2786</v>
      </c>
      <c r="I133" s="987" t="s">
        <v>2787</v>
      </c>
      <c r="J133" s="988" t="s">
        <v>2788</v>
      </c>
    </row>
    <row r="134" spans="1:15" ht="15" thickTop="1">
      <c r="B134" s="970" t="s">
        <v>124</v>
      </c>
      <c r="C134" s="971"/>
      <c r="D134" s="972"/>
      <c r="E134" s="989">
        <v>1</v>
      </c>
      <c r="F134" s="989">
        <v>1</v>
      </c>
      <c r="G134" s="989">
        <v>1</v>
      </c>
      <c r="H134" s="989">
        <v>1</v>
      </c>
      <c r="I134" s="989">
        <v>1</v>
      </c>
      <c r="J134" s="990">
        <v>1</v>
      </c>
    </row>
    <row r="135" spans="1:15">
      <c r="B135" s="970" t="s">
        <v>114</v>
      </c>
      <c r="C135" s="971"/>
      <c r="D135" s="972"/>
      <c r="E135" s="989">
        <v>1</v>
      </c>
      <c r="F135" s="989">
        <v>1</v>
      </c>
      <c r="G135" s="989">
        <v>1</v>
      </c>
      <c r="H135" s="989">
        <v>1</v>
      </c>
      <c r="I135" s="989">
        <v>1</v>
      </c>
      <c r="J135" s="990">
        <v>1</v>
      </c>
    </row>
    <row r="136" spans="1:15">
      <c r="B136" s="970" t="s">
        <v>122</v>
      </c>
      <c r="C136" s="971"/>
      <c r="D136" s="972"/>
      <c r="E136" s="989">
        <v>1</v>
      </c>
      <c r="F136" s="989">
        <v>1</v>
      </c>
      <c r="G136" s="989">
        <v>1</v>
      </c>
      <c r="H136" s="989">
        <v>1</v>
      </c>
      <c r="I136" s="989">
        <v>1</v>
      </c>
      <c r="J136" s="990">
        <v>1</v>
      </c>
    </row>
    <row r="137" spans="1:15">
      <c r="B137" s="970" t="s">
        <v>118</v>
      </c>
      <c r="C137" s="971"/>
      <c r="D137" s="972"/>
      <c r="E137" s="989">
        <v>1</v>
      </c>
      <c r="F137" s="989">
        <v>1</v>
      </c>
      <c r="G137" s="989">
        <v>0.9950548958618578</v>
      </c>
      <c r="H137" s="989">
        <v>0.9950548958618578</v>
      </c>
      <c r="I137" s="989">
        <v>0.9950548958618578</v>
      </c>
      <c r="J137" s="990">
        <v>0.99502830665629649</v>
      </c>
    </row>
    <row r="138" spans="1:15" ht="15" thickBot="1">
      <c r="B138" s="979" t="s">
        <v>119</v>
      </c>
      <c r="C138" s="980"/>
      <c r="D138" s="981"/>
      <c r="E138" s="991">
        <v>1</v>
      </c>
      <c r="F138" s="991">
        <v>0.88050132684463545</v>
      </c>
      <c r="G138" s="991">
        <v>0.64298842881624785</v>
      </c>
      <c r="H138" s="991">
        <v>0.64103795559176624</v>
      </c>
      <c r="I138" s="991">
        <v>0.64103795559176624</v>
      </c>
      <c r="J138" s="992">
        <v>0.64103795559176624</v>
      </c>
    </row>
    <row r="139" spans="1:15">
      <c r="B139" s="974" t="s">
        <v>120</v>
      </c>
      <c r="C139" s="971"/>
      <c r="D139" s="972"/>
      <c r="E139" s="989">
        <v>1</v>
      </c>
      <c r="F139" s="989">
        <v>1</v>
      </c>
      <c r="G139" s="989">
        <v>0.99007626660078918</v>
      </c>
      <c r="H139" s="989">
        <v>0.99007626660078918</v>
      </c>
      <c r="I139" s="989">
        <v>0.98956988012880831</v>
      </c>
      <c r="J139" s="990">
        <v>0.98956988012880831</v>
      </c>
    </row>
    <row r="140" spans="1:15" ht="15" thickBot="1">
      <c r="B140" s="979" t="s">
        <v>121</v>
      </c>
      <c r="C140" s="980"/>
      <c r="D140" s="981"/>
      <c r="E140" s="991">
        <v>1</v>
      </c>
      <c r="F140" s="991">
        <v>1</v>
      </c>
      <c r="G140" s="991">
        <v>1</v>
      </c>
      <c r="H140" s="991">
        <v>0</v>
      </c>
      <c r="I140" s="991">
        <v>0</v>
      </c>
      <c r="J140" s="992">
        <v>0</v>
      </c>
    </row>
    <row r="143" spans="1:15" s="1197" customFormat="1" ht="32.15" customHeight="1">
      <c r="B143" s="1198" t="s">
        <v>2799</v>
      </c>
    </row>
    <row r="145" spans="2:37" ht="18.5">
      <c r="B145" s="933" t="s">
        <v>2741</v>
      </c>
      <c r="AG145" s="18"/>
      <c r="AH145" s="18"/>
      <c r="AI145" s="18"/>
      <c r="AJ145" s="18"/>
      <c r="AK145" s="18"/>
    </row>
    <row r="146" spans="2:37" ht="18.649999999999999" customHeight="1">
      <c r="H146" s="8" t="s">
        <v>2779</v>
      </c>
      <c r="I146" s="8" t="s">
        <v>2780</v>
      </c>
      <c r="O146" s="8" t="s">
        <v>2777</v>
      </c>
      <c r="AG146" s="18"/>
      <c r="AH146" s="18"/>
      <c r="AI146" s="18"/>
      <c r="AJ146" s="18"/>
      <c r="AK146" s="18"/>
    </row>
    <row r="147" spans="2:37" ht="31.5" customHeight="1">
      <c r="B147" s="934" t="s">
        <v>2781</v>
      </c>
      <c r="C147" s="935" t="s">
        <v>1037</v>
      </c>
      <c r="D147" s="935" t="s">
        <v>1039</v>
      </c>
      <c r="E147" s="935" t="s">
        <v>2446</v>
      </c>
      <c r="F147" s="935" t="s">
        <v>1041</v>
      </c>
      <c r="G147" s="936" t="s">
        <v>2782</v>
      </c>
      <c r="H147" s="935" t="s">
        <v>2783</v>
      </c>
      <c r="I147" s="935" t="s">
        <v>2784</v>
      </c>
      <c r="J147" s="935" t="s">
        <v>2785</v>
      </c>
      <c r="K147" s="935" t="s">
        <v>2786</v>
      </c>
      <c r="L147" s="935" t="s">
        <v>2787</v>
      </c>
      <c r="M147" s="935" t="s">
        <v>2788</v>
      </c>
      <c r="O147" s="936" t="s">
        <v>1037</v>
      </c>
      <c r="P147" s="936" t="s">
        <v>1039</v>
      </c>
      <c r="Q147" s="936" t="s">
        <v>2446</v>
      </c>
      <c r="R147" s="936" t="s">
        <v>1041</v>
      </c>
      <c r="S147" s="936" t="s">
        <v>2778</v>
      </c>
    </row>
    <row r="148" spans="2:37">
      <c r="B148" s="937">
        <v>2020</v>
      </c>
      <c r="C148" s="938">
        <f>C149</f>
        <v>0</v>
      </c>
      <c r="D148" s="938">
        <f>D149</f>
        <v>1643.5163516916468</v>
      </c>
      <c r="E148" s="938">
        <f>E149</f>
        <v>0</v>
      </c>
      <c r="F148" s="938">
        <f>F149</f>
        <v>0</v>
      </c>
      <c r="G148" s="938">
        <f t="shared" ref="G148:G154" si="14">SUM(C148:F148)</f>
        <v>1643.5163516916468</v>
      </c>
      <c r="H148" s="938"/>
      <c r="I148" s="938"/>
      <c r="J148" s="938"/>
      <c r="K148" s="938"/>
      <c r="L148" s="938"/>
      <c r="M148" s="938"/>
    </row>
    <row r="149" spans="2:37">
      <c r="B149" s="939" t="s">
        <v>118</v>
      </c>
      <c r="C149" s="940">
        <f>SUM(C150:C154)</f>
        <v>0</v>
      </c>
      <c r="D149" s="940">
        <f>SUM(D150:D154)</f>
        <v>1643.5163516916468</v>
      </c>
      <c r="E149" s="940">
        <f>SUM(E150:E154)</f>
        <v>0</v>
      </c>
      <c r="F149" s="940">
        <f>SUM(F150:F154)</f>
        <v>0</v>
      </c>
      <c r="G149" s="940">
        <f t="shared" si="14"/>
        <v>1643.5163516916468</v>
      </c>
      <c r="H149" s="941"/>
      <c r="I149" s="1194"/>
      <c r="J149" s="1194"/>
      <c r="K149" s="1194"/>
      <c r="L149" s="1194"/>
      <c r="M149" s="1194"/>
    </row>
    <row r="150" spans="2:37">
      <c r="B150" s="942">
        <v>2016</v>
      </c>
      <c r="C150" s="943">
        <f>SUMIFS('B. Project List'!$T$3:$T$10039,'B. Project List'!$C$3:$C$10039,$B$149,'B. Project List'!$E$3:$E$10039,$B$148,'B. Project List'!$H$3:$H$10039,$B150,'B. Project List'!$L$3:$L$10039,C$147)</f>
        <v>0</v>
      </c>
      <c r="D150" s="943">
        <f>SUMIFS('B. Project List'!$T$3:$T$10039,'B. Project List'!$C$3:$C$10039,$B$149,'B. Project List'!$E$3:$E$10039,$B$148,'B. Project List'!$H$3:$H$10039,$B150,'B. Project List'!$L$3:$L$10039,D$147)</f>
        <v>31.721464325481755</v>
      </c>
      <c r="E150" s="943">
        <f>SUMIFS('B. Project List'!$T$3:$T$10039,'B. Project List'!$C$3:$C$10039,$B$149,'B. Project List'!$E$3:$E$10039,$B$148,'B. Project List'!$H$3:$H$10039,$B150,'B. Project List'!$L$3:$L$10039,E$147)</f>
        <v>0</v>
      </c>
      <c r="F150" s="943">
        <f>SUMIFS('B. Project List'!$T$3:$T$10039,'B. Project List'!$C$3:$C$10039,$B$149,'B. Project List'!$E$3:$E$10039,$B$148,'B. Project List'!$H$3:$H$10039,$B150,'B. Project List'!$L$3:$L$10039,F$147)</f>
        <v>0</v>
      </c>
      <c r="G150" s="943">
        <f t="shared" si="14"/>
        <v>31.721464325481755</v>
      </c>
      <c r="H150" s="944">
        <f>G150</f>
        <v>31.721464325481755</v>
      </c>
      <c r="I150" s="944">
        <f t="shared" ref="I150:M154" si="15">$H150*F$137</f>
        <v>31.721464325481755</v>
      </c>
      <c r="J150" s="944">
        <f t="shared" si="15"/>
        <v>31.564598380977884</v>
      </c>
      <c r="K150" s="944">
        <f t="shared" si="15"/>
        <v>31.564598380977884</v>
      </c>
      <c r="L150" s="944">
        <f t="shared" si="15"/>
        <v>31.564598380977884</v>
      </c>
      <c r="M150" s="944">
        <f t="shared" si="15"/>
        <v>31.56375493244223</v>
      </c>
      <c r="O150" s="907">
        <f t="shared" ref="O150:R154" si="16">C150/$G150</f>
        <v>0</v>
      </c>
      <c r="P150" s="907">
        <f t="shared" si="16"/>
        <v>1</v>
      </c>
      <c r="Q150" s="907">
        <f t="shared" si="16"/>
        <v>0</v>
      </c>
      <c r="R150" s="907">
        <f t="shared" si="16"/>
        <v>0</v>
      </c>
      <c r="S150" s="946">
        <f>SUM(O150:R150)</f>
        <v>1</v>
      </c>
    </row>
    <row r="151" spans="2:37">
      <c r="B151" s="942">
        <v>2017</v>
      </c>
      <c r="C151" s="943">
        <f>SUMIFS('B. Project List'!$T$3:$T$10039,'B. Project List'!$C$3:$C$10039,$B$149,'B. Project List'!$E$3:$E$10039,$B$148,'B. Project List'!$H$3:$H$10039,$B151,'B. Project List'!$L$3:$L$10039,C$147)</f>
        <v>0</v>
      </c>
      <c r="D151" s="943">
        <f>SUMIFS('B. Project List'!$T$3:$T$10039,'B. Project List'!$C$3:$C$10039,$B$149,'B. Project List'!$E$3:$E$10039,$B$148,'B. Project List'!$H$3:$H$10039,$B151,'B. Project List'!$L$3:$L$10039,D$147)</f>
        <v>120.92971931477497</v>
      </c>
      <c r="E151" s="943">
        <f>SUMIFS('B. Project List'!$T$3:$T$10039,'B. Project List'!$C$3:$C$10039,$B$149,'B. Project List'!$E$3:$E$10039,$B$148,'B. Project List'!$H$3:$H$10039,$B151,'B. Project List'!$L$3:$L$10039,E$147)</f>
        <v>0</v>
      </c>
      <c r="F151" s="943">
        <f>SUMIFS('B. Project List'!$T$3:$T$10039,'B. Project List'!$C$3:$C$10039,$B$149,'B. Project List'!$E$3:$E$10039,$B$148,'B. Project List'!$H$3:$H$10039,$B151,'B. Project List'!$L$3:$L$10039,F$147)</f>
        <v>0</v>
      </c>
      <c r="G151" s="943">
        <f t="shared" si="14"/>
        <v>120.92971931477497</v>
      </c>
      <c r="H151" s="944">
        <f>G151</f>
        <v>120.92971931477497</v>
      </c>
      <c r="I151" s="944">
        <f t="shared" si="15"/>
        <v>120.92971931477497</v>
      </c>
      <c r="J151" s="944">
        <f t="shared" si="15"/>
        <v>120.3317092593671</v>
      </c>
      <c r="K151" s="944">
        <f t="shared" si="15"/>
        <v>120.3317092593671</v>
      </c>
      <c r="L151" s="944">
        <f t="shared" si="15"/>
        <v>120.3317092593671</v>
      </c>
      <c r="M151" s="944">
        <f t="shared" si="15"/>
        <v>120.32849383420177</v>
      </c>
      <c r="O151" s="907">
        <f t="shared" si="16"/>
        <v>0</v>
      </c>
      <c r="P151" s="907">
        <f t="shared" si="16"/>
        <v>1</v>
      </c>
      <c r="Q151" s="907">
        <f t="shared" si="16"/>
        <v>0</v>
      </c>
      <c r="R151" s="907">
        <f t="shared" si="16"/>
        <v>0</v>
      </c>
      <c r="S151" s="946">
        <f>SUM(O151:R151)</f>
        <v>1</v>
      </c>
    </row>
    <row r="152" spans="2:37">
      <c r="B152" s="942">
        <v>2018</v>
      </c>
      <c r="C152" s="943">
        <f>SUMIFS('B. Project List'!$T$3:$T$10039,'B. Project List'!$C$3:$C$10039,$B$149,'B. Project List'!$E$3:$E$10039,$B$148,'B. Project List'!$H$3:$H$10039,$B152,'B. Project List'!$L$3:$L$10039,C$147)</f>
        <v>0</v>
      </c>
      <c r="D152" s="943">
        <f>SUMIFS('B. Project List'!$T$3:$T$10039,'B. Project List'!$C$3:$C$10039,$B$149,'B. Project List'!$E$3:$E$10039,$B$148,'B. Project List'!$H$3:$H$10039,$B152,'B. Project List'!$L$3:$L$10039,D$147)</f>
        <v>274.75398835117738</v>
      </c>
      <c r="E152" s="943">
        <f>SUMIFS('B. Project List'!$T$3:$T$10039,'B. Project List'!$C$3:$C$10039,$B$149,'B. Project List'!$E$3:$E$10039,$B$148,'B. Project List'!$H$3:$H$10039,$B152,'B. Project List'!$L$3:$L$10039,E$147)</f>
        <v>0</v>
      </c>
      <c r="F152" s="943">
        <f>SUMIFS('B. Project List'!$T$3:$T$10039,'B. Project List'!$C$3:$C$10039,$B$149,'B. Project List'!$E$3:$E$10039,$B$148,'B. Project List'!$H$3:$H$10039,$B152,'B. Project List'!$L$3:$L$10039,F$147)</f>
        <v>0</v>
      </c>
      <c r="G152" s="943">
        <f t="shared" si="14"/>
        <v>274.75398835117738</v>
      </c>
      <c r="H152" s="944">
        <f>G152</f>
        <v>274.75398835117738</v>
      </c>
      <c r="I152" s="944">
        <f t="shared" si="15"/>
        <v>274.75398835117738</v>
      </c>
      <c r="J152" s="944">
        <f t="shared" si="15"/>
        <v>273.39530126641091</v>
      </c>
      <c r="K152" s="944">
        <f t="shared" si="15"/>
        <v>273.39530126641091</v>
      </c>
      <c r="L152" s="944">
        <f t="shared" si="15"/>
        <v>273.39530126641091</v>
      </c>
      <c r="M152" s="944">
        <f t="shared" si="15"/>
        <v>273.38799577613582</v>
      </c>
      <c r="O152" s="907">
        <f t="shared" si="16"/>
        <v>0</v>
      </c>
      <c r="P152" s="907">
        <f t="shared" si="16"/>
        <v>1</v>
      </c>
      <c r="Q152" s="907">
        <f t="shared" si="16"/>
        <v>0</v>
      </c>
      <c r="R152" s="907">
        <f t="shared" si="16"/>
        <v>0</v>
      </c>
      <c r="S152" s="946">
        <f>SUM(O152:R152)</f>
        <v>1</v>
      </c>
    </row>
    <row r="153" spans="2:37">
      <c r="B153" s="942">
        <v>2019</v>
      </c>
      <c r="C153" s="943">
        <f>SUMIFS('B. Project List'!$T$3:$T$10039,'B. Project List'!$C$3:$C$10039,$B$149,'B. Project List'!$E$3:$E$10039,$B$148,'B. Project List'!$H$3:$H$10039,$B153,'B. Project List'!$L$3:$L$10039,C$147)</f>
        <v>0</v>
      </c>
      <c r="D153" s="943">
        <f>SUMIFS('B. Project List'!$T$3:$T$10039,'B. Project List'!$C$3:$C$10039,$B$149,'B. Project List'!$E$3:$E$10039,$B$148,'B. Project List'!$H$3:$H$10039,$B153,'B. Project List'!$L$3:$L$10039,D$147)</f>
        <v>703.51532205567378</v>
      </c>
      <c r="E153" s="943">
        <f>SUMIFS('B. Project List'!$T$3:$T$10039,'B. Project List'!$C$3:$C$10039,$B$149,'B. Project List'!$E$3:$E$10039,$B$148,'B. Project List'!$H$3:$H$10039,$B153,'B. Project List'!$L$3:$L$10039,E$147)</f>
        <v>0</v>
      </c>
      <c r="F153" s="943">
        <f>SUMIFS('B. Project List'!$T$3:$T$10039,'B. Project List'!$C$3:$C$10039,$B$149,'B. Project List'!$E$3:$E$10039,$B$148,'B. Project List'!$H$3:$H$10039,$B153,'B. Project List'!$L$3:$L$10039,F$147)</f>
        <v>0</v>
      </c>
      <c r="G153" s="943">
        <f t="shared" si="14"/>
        <v>703.51532205567378</v>
      </c>
      <c r="H153" s="944">
        <f>G153</f>
        <v>703.51532205567378</v>
      </c>
      <c r="I153" s="944">
        <f t="shared" si="15"/>
        <v>703.51532205567378</v>
      </c>
      <c r="J153" s="944">
        <f t="shared" si="15"/>
        <v>700.03636552532987</v>
      </c>
      <c r="K153" s="944">
        <f t="shared" si="15"/>
        <v>700.03636552532987</v>
      </c>
      <c r="L153" s="944">
        <f t="shared" si="15"/>
        <v>700.03636552532987</v>
      </c>
      <c r="M153" s="944">
        <f t="shared" si="15"/>
        <v>700.01765961181616</v>
      </c>
      <c r="O153" s="907">
        <f t="shared" si="16"/>
        <v>0</v>
      </c>
      <c r="P153" s="907">
        <f t="shared" si="16"/>
        <v>1</v>
      </c>
      <c r="Q153" s="907">
        <f t="shared" si="16"/>
        <v>0</v>
      </c>
      <c r="R153" s="907">
        <f t="shared" si="16"/>
        <v>0</v>
      </c>
      <c r="S153" s="946">
        <f>SUM(O153:R153)</f>
        <v>1</v>
      </c>
    </row>
    <row r="154" spans="2:37">
      <c r="B154" s="949">
        <v>2020</v>
      </c>
      <c r="C154" s="950">
        <f>SUMIFS('B. Project List'!$T$3:$T$10039,'B. Project List'!$C$3:$C$10039,$B$149,'B. Project List'!$E$3:$E$10039,$B$148,'B. Project List'!$H$3:$H$10039,$B154,'B. Project List'!$L$3:$L$10039,C$147)</f>
        <v>0</v>
      </c>
      <c r="D154" s="950">
        <f>SUMIFS('B. Project List'!$T$3:$T$10039,'B. Project List'!$C$3:$C$10039,$B$149,'B. Project List'!$E$3:$E$10039,$B$148,'B. Project List'!$H$3:$H$10039,$B154,'B. Project List'!$L$3:$L$10039,D$147)</f>
        <v>512.5958576445388</v>
      </c>
      <c r="E154" s="950">
        <f>SUMIFS('B. Project List'!$T$3:$T$10039,'B. Project List'!$C$3:$C$10039,$B$149,'B. Project List'!$E$3:$E$10039,$B$148,'B. Project List'!$H$3:$H$10039,$B154,'B. Project List'!$L$3:$L$10039,E$147)</f>
        <v>0</v>
      </c>
      <c r="F154" s="950">
        <f>SUMIFS('B. Project List'!$T$3:$T$10039,'B. Project List'!$C$3:$C$10039,$B$149,'B. Project List'!$E$3:$E$10039,$B$148,'B. Project List'!$H$3:$H$10039,$B154,'B. Project List'!$L$3:$L$10039,F$147)</f>
        <v>0</v>
      </c>
      <c r="G154" s="950">
        <f t="shared" si="14"/>
        <v>512.5958576445388</v>
      </c>
      <c r="H154" s="951">
        <f>G154</f>
        <v>512.5958576445388</v>
      </c>
      <c r="I154" s="951">
        <f t="shared" si="15"/>
        <v>512.5958576445388</v>
      </c>
      <c r="J154" s="951">
        <f t="shared" si="15"/>
        <v>510.06101774770622</v>
      </c>
      <c r="K154" s="951">
        <f t="shared" si="15"/>
        <v>510.06101774770622</v>
      </c>
      <c r="L154" s="951">
        <f t="shared" si="15"/>
        <v>510.06101774770622</v>
      </c>
      <c r="M154" s="951">
        <f t="shared" si="15"/>
        <v>510.04738823107743</v>
      </c>
      <c r="O154" s="907">
        <f t="shared" si="16"/>
        <v>0</v>
      </c>
      <c r="P154" s="945">
        <f t="shared" si="16"/>
        <v>1</v>
      </c>
      <c r="Q154" s="907">
        <f t="shared" si="16"/>
        <v>0</v>
      </c>
      <c r="R154" s="907">
        <f t="shared" si="16"/>
        <v>0</v>
      </c>
      <c r="S154" s="946">
        <f>SUM(O154:R154)</f>
        <v>1</v>
      </c>
    </row>
    <row r="155" spans="2:37">
      <c r="B155" s="937">
        <v>2021</v>
      </c>
      <c r="C155" s="938">
        <f t="shared" ref="C155" si="17">+C156</f>
        <v>0</v>
      </c>
      <c r="D155" s="938">
        <f>+D156</f>
        <v>263.13176702355418</v>
      </c>
      <c r="E155" s="938">
        <f t="shared" ref="E155:G155" si="18">+E156</f>
        <v>0</v>
      </c>
      <c r="F155" s="938">
        <f t="shared" si="18"/>
        <v>0</v>
      </c>
      <c r="G155" s="938">
        <f t="shared" si="18"/>
        <v>263.13176702355418</v>
      </c>
      <c r="H155" s="938"/>
      <c r="I155" s="938"/>
      <c r="J155" s="938"/>
      <c r="K155" s="938"/>
      <c r="L155" s="938"/>
      <c r="M155" s="938"/>
    </row>
    <row r="156" spans="2:37">
      <c r="B156" s="939" t="s">
        <v>118</v>
      </c>
      <c r="C156" s="940">
        <f t="shared" ref="C156" si="19">SUM(C157:C159)</f>
        <v>0</v>
      </c>
      <c r="D156" s="940">
        <f>SUM(D157:D159)</f>
        <v>263.13176702355418</v>
      </c>
      <c r="E156" s="940">
        <f t="shared" ref="E156:F156" si="20">SUM(E157:E159)</f>
        <v>0</v>
      </c>
      <c r="F156" s="940">
        <f t="shared" si="20"/>
        <v>0</v>
      </c>
      <c r="G156" s="940">
        <f t="shared" ref="G156" si="21">SUM(C156:F156)</f>
        <v>263.13176702355418</v>
      </c>
      <c r="H156" s="941"/>
      <c r="I156" s="1194"/>
      <c r="J156" s="1194"/>
      <c r="K156" s="1194"/>
      <c r="L156" s="1194"/>
      <c r="M156" s="1194"/>
    </row>
    <row r="157" spans="2:37">
      <c r="B157" s="942">
        <v>2019</v>
      </c>
      <c r="C157" s="943">
        <f>SUMIFS('B. Project List'!$T$3:$T$10039,'B. Project List'!$C$3:$C$10039,$B$156,'B. Project List'!$E$3:$E$10039,$B$155,'B. Project List'!$H$3:$H$10039,$B157,'B. Project List'!$L$3:$L$10039,C$147)</f>
        <v>0</v>
      </c>
      <c r="D157" s="943">
        <f>SUMIFS('B. Project List'!$T$3:$T$10039,'B. Project List'!$C$3:$C$10039,$B$156,'B. Project List'!$E$3:$E$10039,$B$155,'B. Project List'!$H$3:$H$10039,$B157,'B. Project List'!$L$3:$L$10039,D$147)</f>
        <v>52.208182098500991</v>
      </c>
      <c r="E157" s="943">
        <f>SUMIFS('B. Project List'!$T$3:$T$10039,'B. Project List'!$C$3:$C$10039,$B$156,'B. Project List'!$E$3:$E$10039,$B$155,'B. Project List'!$H$3:$H$10039,$B157,'B. Project List'!$L$3:$L$10039,E$147)</f>
        <v>0</v>
      </c>
      <c r="F157" s="943">
        <f>SUMIFS('B. Project List'!$T$3:$T$10039,'B. Project List'!$C$3:$C$10039,$B$156,'B. Project List'!$E$3:$E$10039,$B$155,'B. Project List'!$H$3:$H$10039,$B157,'B. Project List'!$L$3:$L$10039,F$147)</f>
        <v>0</v>
      </c>
      <c r="G157" s="943">
        <f t="shared" ref="G157:G159" si="22">SUM(C157:F157)</f>
        <v>52.208182098500991</v>
      </c>
      <c r="H157" s="1225">
        <f>G157</f>
        <v>52.208182098500991</v>
      </c>
      <c r="I157" s="944">
        <f t="shared" ref="I157:M159" si="23">$H157*F$137</f>
        <v>52.208182098500991</v>
      </c>
      <c r="J157" s="944">
        <f t="shared" si="23"/>
        <v>51.950007201160815</v>
      </c>
      <c r="K157" s="944">
        <f t="shared" si="23"/>
        <v>51.950007201160815</v>
      </c>
      <c r="L157" s="944">
        <f t="shared" si="23"/>
        <v>51.950007201160815</v>
      </c>
      <c r="M157" s="944">
        <f t="shared" si="23"/>
        <v>51.948619027075011</v>
      </c>
      <c r="O157" s="907">
        <f t="shared" ref="O157:R159" si="24">C157/$G157</f>
        <v>0</v>
      </c>
      <c r="P157" s="907">
        <f t="shared" si="24"/>
        <v>1</v>
      </c>
      <c r="Q157" s="907">
        <f t="shared" si="24"/>
        <v>0</v>
      </c>
      <c r="R157" s="907">
        <f t="shared" si="24"/>
        <v>0</v>
      </c>
      <c r="S157" s="946">
        <f>SUM(O157:R157)</f>
        <v>1</v>
      </c>
    </row>
    <row r="158" spans="2:37">
      <c r="B158" s="942">
        <v>2020</v>
      </c>
      <c r="C158" s="943">
        <f>SUMIFS('B. Project List'!$T$3:$T$10039,'B. Project List'!$C$3:$C$10039,$B$156,'B. Project List'!$E$3:$E$10039,$B$155,'B. Project List'!$H$3:$H$10039,$B158,'B. Project List'!$L$3:$L$10039,C$147)</f>
        <v>0</v>
      </c>
      <c r="D158" s="943">
        <f>SUMIFS('B. Project List'!$T$3:$T$10039,'B. Project List'!$C$3:$C$10039,$B$156,'B. Project List'!$E$3:$E$10039,$B$155,'B. Project List'!$H$3:$H$10039,$B158,'B. Project List'!$L$3:$L$10039,D$147)</f>
        <v>113.44335006423967</v>
      </c>
      <c r="E158" s="943">
        <f>SUMIFS('B. Project List'!$T$3:$T$10039,'B. Project List'!$C$3:$C$10039,$B$156,'B. Project List'!$E$3:$E$10039,$B$155,'B. Project List'!$H$3:$H$10039,$B158,'B. Project List'!$L$3:$L$10039,E$147)</f>
        <v>0</v>
      </c>
      <c r="F158" s="943">
        <f>SUMIFS('B. Project List'!$T$3:$T$10039,'B. Project List'!$C$3:$C$10039,$B$156,'B. Project List'!$E$3:$E$10039,$B$155,'B. Project List'!$H$3:$H$10039,$B158,'B. Project List'!$L$3:$L$10039,F$147)</f>
        <v>0</v>
      </c>
      <c r="G158" s="943">
        <f t="shared" si="22"/>
        <v>113.44335006423967</v>
      </c>
      <c r="H158" s="944">
        <f>G158</f>
        <v>113.44335006423967</v>
      </c>
      <c r="I158" s="944">
        <f t="shared" si="23"/>
        <v>113.44335006423967</v>
      </c>
      <c r="J158" s="944">
        <f t="shared" si="23"/>
        <v>112.88236088439228</v>
      </c>
      <c r="K158" s="944">
        <f t="shared" si="23"/>
        <v>112.88236088439228</v>
      </c>
      <c r="L158" s="944">
        <f t="shared" si="23"/>
        <v>112.88236088439228</v>
      </c>
      <c r="M158" s="944">
        <f t="shared" si="23"/>
        <v>112.87934451583786</v>
      </c>
      <c r="O158" s="907">
        <f t="shared" si="24"/>
        <v>0</v>
      </c>
      <c r="P158" s="907">
        <f t="shared" si="24"/>
        <v>1</v>
      </c>
      <c r="Q158" s="907">
        <f t="shared" si="24"/>
        <v>0</v>
      </c>
      <c r="R158" s="907">
        <f t="shared" si="24"/>
        <v>0</v>
      </c>
      <c r="S158" s="946">
        <f>SUM(O158:R158)</f>
        <v>1</v>
      </c>
    </row>
    <row r="159" spans="2:37">
      <c r="B159" s="942">
        <v>2021</v>
      </c>
      <c r="C159" s="943">
        <f>SUMIFS('B. Project List'!$T$3:$T$10039,'B. Project List'!$C$3:$C$10039,$B$156,'B. Project List'!$E$3:$E$10039,$B$155,'B. Project List'!$H$3:$H$10039,$B159,'B. Project List'!$L$3:$L$10039,C$147)</f>
        <v>0</v>
      </c>
      <c r="D159" s="943">
        <f>SUMIFS('B. Project List'!$T$3:$T$10039,'B. Project List'!$C$3:$C$10039,$B$156,'B. Project List'!$E$3:$E$10039,$B$155,'B. Project List'!$H$3:$H$10039,$B159,'B. Project List'!$L$3:$L$10039,D$147)</f>
        <v>97.480234860813539</v>
      </c>
      <c r="E159" s="943">
        <f>SUMIFS('B. Project List'!$T$3:$T$10039,'B. Project List'!$C$3:$C$10039,$B$156,'B. Project List'!$E$3:$E$10039,$B$155,'B. Project List'!$H$3:$H$10039,$B159,'B. Project List'!$L$3:$L$10039,E$147)</f>
        <v>0</v>
      </c>
      <c r="F159" s="943">
        <f>SUMIFS('B. Project List'!$T$3:$T$10039,'B. Project List'!$C$3:$C$10039,$B$156,'B. Project List'!$E$3:$E$10039,$B$155,'B. Project List'!$H$3:$H$10039,$B159,'B. Project List'!$L$3:$L$10039,F$147)</f>
        <v>0</v>
      </c>
      <c r="G159" s="943">
        <f t="shared" si="22"/>
        <v>97.480234860813539</v>
      </c>
      <c r="H159" s="944">
        <f>G159</f>
        <v>97.480234860813539</v>
      </c>
      <c r="I159" s="944">
        <f t="shared" si="23"/>
        <v>97.480234860813539</v>
      </c>
      <c r="J159" s="944">
        <f t="shared" si="23"/>
        <v>96.998184948016259</v>
      </c>
      <c r="K159" s="944">
        <f t="shared" si="23"/>
        <v>96.998184948016259</v>
      </c>
      <c r="L159" s="944">
        <f t="shared" si="23"/>
        <v>96.998184948016259</v>
      </c>
      <c r="M159" s="944">
        <f t="shared" si="23"/>
        <v>96.995593026013381</v>
      </c>
      <c r="O159" s="907">
        <f t="shared" si="24"/>
        <v>0</v>
      </c>
      <c r="P159" s="907">
        <f t="shared" si="24"/>
        <v>1</v>
      </c>
      <c r="Q159" s="907">
        <f t="shared" si="24"/>
        <v>0</v>
      </c>
      <c r="R159" s="907">
        <f t="shared" si="24"/>
        <v>0</v>
      </c>
      <c r="S159" s="946">
        <f>SUM(O159:R159)</f>
        <v>1</v>
      </c>
    </row>
    <row r="160" spans="2:37" ht="21.65" customHeight="1">
      <c r="B160" s="952" t="s">
        <v>2800</v>
      </c>
      <c r="C160" s="953">
        <f>C154+C155</f>
        <v>0</v>
      </c>
      <c r="D160" s="953">
        <f>D154+D155</f>
        <v>775.72762466809297</v>
      </c>
      <c r="E160" s="953">
        <f>E154+E155</f>
        <v>0</v>
      </c>
      <c r="F160" s="953">
        <f>F154+F155</f>
        <v>0</v>
      </c>
      <c r="G160" s="953">
        <f>G154+G155</f>
        <v>775.72762466809297</v>
      </c>
      <c r="H160" s="953"/>
      <c r="I160" s="953"/>
      <c r="J160" s="953"/>
      <c r="K160" s="953"/>
      <c r="L160" s="953"/>
      <c r="M160" s="953"/>
    </row>
    <row r="161" spans="2:19">
      <c r="H161" s="954"/>
    </row>
    <row r="162" spans="2:19">
      <c r="H162" s="946"/>
    </row>
    <row r="163" spans="2:19" ht="31.5" customHeight="1">
      <c r="B163" s="934" t="s">
        <v>2797</v>
      </c>
      <c r="C163" s="935" t="s">
        <v>1037</v>
      </c>
      <c r="D163" s="935" t="s">
        <v>1039</v>
      </c>
      <c r="E163" s="935" t="s">
        <v>2446</v>
      </c>
      <c r="F163" s="935" t="s">
        <v>1041</v>
      </c>
      <c r="G163" s="936" t="s">
        <v>2782</v>
      </c>
      <c r="H163" s="935" t="s">
        <v>2783</v>
      </c>
      <c r="I163" s="935" t="s">
        <v>2784</v>
      </c>
      <c r="J163" s="935" t="s">
        <v>2785</v>
      </c>
      <c r="K163" s="935" t="s">
        <v>2786</v>
      </c>
      <c r="L163" s="935" t="s">
        <v>2787</v>
      </c>
      <c r="M163" s="935" t="s">
        <v>2788</v>
      </c>
      <c r="O163" s="936" t="s">
        <v>1037</v>
      </c>
      <c r="P163" s="936" t="s">
        <v>1039</v>
      </c>
      <c r="Q163" s="936" t="s">
        <v>2446</v>
      </c>
      <c r="R163" s="936" t="s">
        <v>1041</v>
      </c>
      <c r="S163" s="936" t="s">
        <v>2778</v>
      </c>
    </row>
    <row r="164" spans="2:19">
      <c r="B164" s="937">
        <v>2020</v>
      </c>
      <c r="C164" s="938">
        <f>C165</f>
        <v>0</v>
      </c>
      <c r="D164" s="938">
        <f>D165</f>
        <v>14808901.425029987</v>
      </c>
      <c r="E164" s="938">
        <f>E165</f>
        <v>0</v>
      </c>
      <c r="F164" s="938">
        <f>F165</f>
        <v>0</v>
      </c>
      <c r="G164" s="938">
        <f t="shared" ref="G164:G172" si="25">SUM(C164:F164)</f>
        <v>14808901.425029987</v>
      </c>
      <c r="H164" s="938"/>
      <c r="I164" s="938"/>
      <c r="J164" s="938"/>
      <c r="K164" s="938"/>
      <c r="L164" s="938"/>
      <c r="M164" s="938"/>
    </row>
    <row r="165" spans="2:19">
      <c r="B165" s="939" t="s">
        <v>118</v>
      </c>
      <c r="C165" s="940">
        <f>SUM(C166:C170)</f>
        <v>0</v>
      </c>
      <c r="D165" s="940">
        <f>SUM(D166:D170)</f>
        <v>14808901.425029987</v>
      </c>
      <c r="E165" s="940">
        <f>SUM(E166:E170)</f>
        <v>0</v>
      </c>
      <c r="F165" s="940">
        <f>SUM(F166:F170)</f>
        <v>0</v>
      </c>
      <c r="G165" s="940">
        <f t="shared" si="25"/>
        <v>14808901.425029987</v>
      </c>
      <c r="H165" s="941"/>
      <c r="I165" s="1194"/>
      <c r="J165" s="1194"/>
      <c r="K165" s="1194"/>
      <c r="L165" s="1194"/>
      <c r="M165" s="1194"/>
    </row>
    <row r="166" spans="2:19">
      <c r="B166" s="942">
        <v>2016</v>
      </c>
      <c r="C166" s="943">
        <f>SUMIFS('B. Project List'!$S$3:$S$10039,'B. Project List'!$C$3:$C$10039,$B$165,'B. Project List'!$E$3:$E$10039,$B$164,'B. Project List'!$H$3:$H$10039,$B166,'B. Project List'!$L$3:$L$10039,C$163)</f>
        <v>0</v>
      </c>
      <c r="D166" s="943">
        <f>SUMIFS('B. Project List'!$S$3:$S$10039,'B. Project List'!$C$3:$C$10039,$B$165,'B. Project List'!$E$3:$E$10039,$B$164,'B. Project List'!$H$3:$H$10039,$B166,'B. Project List'!$L$3:$L$10039,D$163)</f>
        <v>130697.9444666721</v>
      </c>
      <c r="E166" s="943">
        <f>SUMIFS('B. Project List'!$S$3:$S$10039,'B. Project List'!$C$3:$C$10039,$B$165,'B. Project List'!$E$3:$E$10039,$B$164,'B. Project List'!$H$3:$H$10039,$B166,'B. Project List'!$L$3:$L$10039,E$163)</f>
        <v>0</v>
      </c>
      <c r="F166" s="943">
        <f>SUMIFS('B. Project List'!$S$3:$S$10039,'B. Project List'!$C$3:$C$10039,$B$165,'B. Project List'!$E$3:$E$10039,$B$164,'B. Project List'!$H$3:$H$10039,$B166,'B. Project List'!$L$3:$L$10039,F$163)</f>
        <v>0</v>
      </c>
      <c r="G166" s="943">
        <f t="shared" si="25"/>
        <v>130697.9444666721</v>
      </c>
      <c r="H166" s="944">
        <f>G166</f>
        <v>130697.9444666721</v>
      </c>
      <c r="I166" s="944">
        <f t="shared" ref="I166:M170" si="26">$H166*F$137</f>
        <v>130697.9444666721</v>
      </c>
      <c r="J166" s="944">
        <f t="shared" si="26"/>
        <v>130051.62952064327</v>
      </c>
      <c r="K166" s="944">
        <f t="shared" si="26"/>
        <v>130051.62952064327</v>
      </c>
      <c r="L166" s="944">
        <f t="shared" si="26"/>
        <v>130051.62952064327</v>
      </c>
      <c r="M166" s="944">
        <f t="shared" si="26"/>
        <v>130048.15436613141</v>
      </c>
      <c r="O166" s="907">
        <f t="shared" ref="O166:R170" si="27">C166/$G166</f>
        <v>0</v>
      </c>
      <c r="P166" s="907">
        <f t="shared" si="27"/>
        <v>1</v>
      </c>
      <c r="Q166" s="907">
        <f t="shared" si="27"/>
        <v>0</v>
      </c>
      <c r="R166" s="907">
        <f t="shared" si="27"/>
        <v>0</v>
      </c>
      <c r="S166" s="946">
        <f>SUM(O166:R166)</f>
        <v>1</v>
      </c>
    </row>
    <row r="167" spans="2:19">
      <c r="B167" s="942">
        <v>2017</v>
      </c>
      <c r="C167" s="943">
        <f>SUMIFS('B. Project List'!$S$3:$S$10039,'B. Project List'!$C$3:$C$10039,$B$165,'B. Project List'!$E$3:$E$10039,$B$164,'B. Project List'!$H$3:$H$10039,$B167,'B. Project List'!$L$3:$L$10039,C$163)</f>
        <v>0</v>
      </c>
      <c r="D167" s="943">
        <f>SUMIFS('B. Project List'!$S$3:$S$10039,'B. Project List'!$C$3:$C$10039,$B$165,'B. Project List'!$E$3:$E$10039,$B$164,'B. Project List'!$H$3:$H$10039,$B167,'B. Project List'!$L$3:$L$10039,D$163)</f>
        <v>607465.58005630679</v>
      </c>
      <c r="E167" s="943">
        <f>SUMIFS('B. Project List'!$S$3:$S$10039,'B. Project List'!$C$3:$C$10039,$B$165,'B. Project List'!$E$3:$E$10039,$B$164,'B. Project List'!$H$3:$H$10039,$B167,'B. Project List'!$L$3:$L$10039,E$163)</f>
        <v>0</v>
      </c>
      <c r="F167" s="943">
        <f>SUMIFS('B. Project List'!$S$3:$S$10039,'B. Project List'!$C$3:$C$10039,$B$165,'B. Project List'!$E$3:$E$10039,$B$164,'B. Project List'!$H$3:$H$10039,$B167,'B. Project List'!$L$3:$L$10039,F$163)</f>
        <v>0</v>
      </c>
      <c r="G167" s="943">
        <f t="shared" si="25"/>
        <v>607465.58005630679</v>
      </c>
      <c r="H167" s="944">
        <f>G167</f>
        <v>607465.58005630679</v>
      </c>
      <c r="I167" s="944">
        <f t="shared" si="26"/>
        <v>607465.58005630679</v>
      </c>
      <c r="J167" s="944">
        <f t="shared" si="26"/>
        <v>604461.59950259142</v>
      </c>
      <c r="K167" s="944">
        <f t="shared" si="26"/>
        <v>604461.59950259142</v>
      </c>
      <c r="L167" s="944">
        <f t="shared" si="26"/>
        <v>604461.59950259142</v>
      </c>
      <c r="M167" s="944">
        <f t="shared" si="26"/>
        <v>604445.44747541181</v>
      </c>
      <c r="O167" s="907">
        <f t="shared" si="27"/>
        <v>0</v>
      </c>
      <c r="P167" s="907">
        <f t="shared" si="27"/>
        <v>1</v>
      </c>
      <c r="Q167" s="907">
        <f t="shared" si="27"/>
        <v>0</v>
      </c>
      <c r="R167" s="907">
        <f t="shared" si="27"/>
        <v>0</v>
      </c>
      <c r="S167" s="946">
        <f>SUM(O167:R167)</f>
        <v>1</v>
      </c>
    </row>
    <row r="168" spans="2:19">
      <c r="B168" s="942">
        <v>2018</v>
      </c>
      <c r="C168" s="943">
        <f>SUMIFS('B. Project List'!$S$3:$S$10039,'B. Project List'!$C$3:$C$10039,$B$165,'B. Project List'!$E$3:$E$10039,$B$164,'B. Project List'!$H$3:$H$10039,$B168,'B. Project List'!$L$3:$L$10039,C$163)</f>
        <v>0</v>
      </c>
      <c r="D168" s="943">
        <f>SUMIFS('B. Project List'!$S$3:$S$10039,'B. Project List'!$C$3:$C$10039,$B$165,'B. Project List'!$E$3:$E$10039,$B$164,'B. Project List'!$H$3:$H$10039,$B168,'B. Project List'!$L$3:$L$10039,D$163)</f>
        <v>3521477.4309123107</v>
      </c>
      <c r="E168" s="943">
        <f>SUMIFS('B. Project List'!$S$3:$S$10039,'B. Project List'!$C$3:$C$10039,$B$165,'B. Project List'!$E$3:$E$10039,$B$164,'B. Project List'!$H$3:$H$10039,$B168,'B. Project List'!$L$3:$L$10039,E$163)</f>
        <v>0</v>
      </c>
      <c r="F168" s="943">
        <f>SUMIFS('B. Project List'!$S$3:$S$10039,'B. Project List'!$C$3:$C$10039,$B$165,'B. Project List'!$E$3:$E$10039,$B$164,'B. Project List'!$H$3:$H$10039,$B168,'B. Project List'!$L$3:$L$10039,F$163)</f>
        <v>0</v>
      </c>
      <c r="G168" s="943">
        <f t="shared" si="25"/>
        <v>3521477.4309123107</v>
      </c>
      <c r="H168" s="944">
        <f>G168</f>
        <v>3521477.4309123107</v>
      </c>
      <c r="I168" s="944">
        <f t="shared" si="26"/>
        <v>3521477.4309123107</v>
      </c>
      <c r="J168" s="944">
        <f t="shared" si="26"/>
        <v>3504063.3582963319</v>
      </c>
      <c r="K168" s="944">
        <f t="shared" si="26"/>
        <v>3504063.3582963319</v>
      </c>
      <c r="L168" s="944">
        <f t="shared" si="26"/>
        <v>3504063.3582963319</v>
      </c>
      <c r="M168" s="944">
        <f t="shared" si="26"/>
        <v>3503969.7250090418</v>
      </c>
      <c r="O168" s="907">
        <f t="shared" si="27"/>
        <v>0</v>
      </c>
      <c r="P168" s="907">
        <f t="shared" si="27"/>
        <v>1</v>
      </c>
      <c r="Q168" s="907">
        <f t="shared" si="27"/>
        <v>0</v>
      </c>
      <c r="R168" s="907">
        <f t="shared" si="27"/>
        <v>0</v>
      </c>
      <c r="S168" s="946">
        <f>SUM(O168:R168)</f>
        <v>1</v>
      </c>
    </row>
    <row r="169" spans="2:19">
      <c r="B169" s="942">
        <v>2019</v>
      </c>
      <c r="C169" s="943">
        <f>SUMIFS('B. Project List'!$S$3:$S$10039,'B. Project List'!$C$3:$C$10039,$B$165,'B. Project List'!$E$3:$E$10039,$B$164,'B. Project List'!$H$3:$H$10039,$B169,'B. Project List'!$L$3:$L$10039,C$163)</f>
        <v>0</v>
      </c>
      <c r="D169" s="943">
        <f>SUMIFS('B. Project List'!$S$3:$S$10039,'B. Project List'!$C$3:$C$10039,$B$165,'B. Project List'!$E$3:$E$10039,$B$164,'B. Project List'!$H$3:$H$10039,$B169,'B. Project List'!$L$3:$L$10039,D$163)</f>
        <v>7290179.4959996967</v>
      </c>
      <c r="E169" s="943">
        <f>SUMIFS('B. Project List'!$S$3:$S$10039,'B. Project List'!$C$3:$C$10039,$B$165,'B. Project List'!$E$3:$E$10039,$B$164,'B. Project List'!$H$3:$H$10039,$B169,'B. Project List'!$L$3:$L$10039,E$163)</f>
        <v>0</v>
      </c>
      <c r="F169" s="943">
        <f>SUMIFS('B. Project List'!$S$3:$S$10039,'B. Project List'!$C$3:$C$10039,$B$165,'B. Project List'!$E$3:$E$10039,$B$164,'B. Project List'!$H$3:$H$10039,$B169,'B. Project List'!$L$3:$L$10039,F$163)</f>
        <v>0</v>
      </c>
      <c r="G169" s="943">
        <f t="shared" si="25"/>
        <v>7290179.4959996967</v>
      </c>
      <c r="H169" s="944">
        <f>G169</f>
        <v>7290179.4959996967</v>
      </c>
      <c r="I169" s="944">
        <f t="shared" si="26"/>
        <v>7290179.4959996967</v>
      </c>
      <c r="J169" s="944">
        <f t="shared" si="26"/>
        <v>7254128.7992062289</v>
      </c>
      <c r="K169" s="944">
        <f t="shared" si="26"/>
        <v>7254128.7992062289</v>
      </c>
      <c r="L169" s="944">
        <f t="shared" si="26"/>
        <v>7254128.7992062289</v>
      </c>
      <c r="M169" s="944">
        <f t="shared" si="26"/>
        <v>7253934.9591250308</v>
      </c>
      <c r="O169" s="907">
        <f t="shared" si="27"/>
        <v>0</v>
      </c>
      <c r="P169" s="907">
        <f t="shared" si="27"/>
        <v>1</v>
      </c>
      <c r="Q169" s="907">
        <f t="shared" si="27"/>
        <v>0</v>
      </c>
      <c r="R169" s="907">
        <f t="shared" si="27"/>
        <v>0</v>
      </c>
      <c r="S169" s="946">
        <f>SUM(O169:R169)</f>
        <v>1</v>
      </c>
    </row>
    <row r="170" spans="2:19">
      <c r="B170" s="949">
        <v>2020</v>
      </c>
      <c r="C170" s="950">
        <f>SUMIFS('B. Project List'!$S$3:$S$10039,'B. Project List'!$C$3:$C$10039,$B$165,'B. Project List'!$E$3:$E$10039,$B$164,'B. Project List'!$H$3:$H$10039,$B170,'B. Project List'!$L$3:$L$10039,C$163)</f>
        <v>0</v>
      </c>
      <c r="D170" s="950">
        <f>SUMIFS('B. Project List'!$S$3:$S$10039,'B. Project List'!$C$3:$C$10039,$B$165,'B. Project List'!$E$3:$E$10039,$B$164,'B. Project List'!$H$3:$H$10039,$B170,'B. Project List'!$L$3:$L$10039,D$163)</f>
        <v>3259080.9735950013</v>
      </c>
      <c r="E170" s="950">
        <f>SUMIFS('B. Project List'!$S$3:$S$10039,'B. Project List'!$C$3:$C$10039,$B$165,'B. Project List'!$E$3:$E$10039,$B$164,'B. Project List'!$H$3:$H$10039,$B170,'B. Project List'!$L$3:$L$10039,E$163)</f>
        <v>0</v>
      </c>
      <c r="F170" s="950">
        <f>SUMIFS('B. Project List'!$S$3:$S$10039,'B. Project List'!$C$3:$C$10039,$B$165,'B. Project List'!$E$3:$E$10039,$B$164,'B. Project List'!$H$3:$H$10039,$B170,'B. Project List'!$L$3:$L$10039,F$163)</f>
        <v>0</v>
      </c>
      <c r="G170" s="950">
        <f t="shared" si="25"/>
        <v>3259080.9735950013</v>
      </c>
      <c r="H170" s="951">
        <f>G170</f>
        <v>3259080.9735950013</v>
      </c>
      <c r="I170" s="951">
        <f t="shared" si="26"/>
        <v>3259080.9735950013</v>
      </c>
      <c r="J170" s="951">
        <f t="shared" si="26"/>
        <v>3242964.4787859363</v>
      </c>
      <c r="K170" s="951">
        <f t="shared" si="26"/>
        <v>3242964.4787859363</v>
      </c>
      <c r="L170" s="951">
        <f t="shared" si="26"/>
        <v>3242964.4787859363</v>
      </c>
      <c r="M170" s="951">
        <f t="shared" si="26"/>
        <v>3242877.8224119884</v>
      </c>
      <c r="O170" s="907">
        <f t="shared" si="27"/>
        <v>0</v>
      </c>
      <c r="P170" s="907">
        <f t="shared" si="27"/>
        <v>1</v>
      </c>
      <c r="Q170" s="907">
        <f t="shared" si="27"/>
        <v>0</v>
      </c>
      <c r="R170" s="907">
        <f t="shared" si="27"/>
        <v>0</v>
      </c>
      <c r="S170" s="946">
        <f>SUM(O170:R170)</f>
        <v>1</v>
      </c>
    </row>
    <row r="171" spans="2:19">
      <c r="B171" s="937">
        <v>2021</v>
      </c>
      <c r="C171" s="938">
        <f>+C172</f>
        <v>0</v>
      </c>
      <c r="D171" s="938">
        <f t="shared" ref="D171:G171" si="28">+D172</f>
        <v>2784281.6504073581</v>
      </c>
      <c r="E171" s="938">
        <f t="shared" si="28"/>
        <v>0</v>
      </c>
      <c r="F171" s="938">
        <f t="shared" si="28"/>
        <v>0</v>
      </c>
      <c r="G171" s="938">
        <f t="shared" si="28"/>
        <v>2784281.6504073581</v>
      </c>
      <c r="H171" s="938"/>
      <c r="I171" s="938"/>
      <c r="J171" s="938"/>
      <c r="K171" s="938"/>
      <c r="L171" s="938"/>
      <c r="M171" s="938"/>
    </row>
    <row r="172" spans="2:19">
      <c r="B172" s="939" t="s">
        <v>118</v>
      </c>
      <c r="C172" s="940">
        <f t="shared" ref="C172" si="29">SUM(C173:C175)</f>
        <v>0</v>
      </c>
      <c r="D172" s="940">
        <f>SUM(D173:D175)</f>
        <v>2784281.6504073581</v>
      </c>
      <c r="E172" s="940">
        <f t="shared" ref="E172:F172" si="30">SUM(E173:E175)</f>
        <v>0</v>
      </c>
      <c r="F172" s="940">
        <f t="shared" si="30"/>
        <v>0</v>
      </c>
      <c r="G172" s="940">
        <f t="shared" si="25"/>
        <v>2784281.6504073581</v>
      </c>
      <c r="H172" s="941"/>
      <c r="I172" s="1194"/>
      <c r="J172" s="1194"/>
      <c r="K172" s="1194"/>
      <c r="L172" s="1194"/>
      <c r="M172" s="1194"/>
    </row>
    <row r="173" spans="2:19">
      <c r="B173" s="942">
        <v>2019</v>
      </c>
      <c r="C173" s="943">
        <f>SUMIFS('B. Project List'!$S$3:$S$10039,'B. Project List'!$C$3:$C$10039,$B$172,'B. Project List'!$E$3:$E$10039,$B$171,'B. Project List'!$H$3:$H$10039,$B173,'B. Project List'!$L$3:$L$10039,C$163)</f>
        <v>0</v>
      </c>
      <c r="D173" s="943">
        <f>SUMIFS('B. Project List'!$S$3:$S$10039,'B. Project List'!$C$3:$C$10039,$B$172,'B. Project List'!$E$3:$E$10039,$B$171,'B. Project List'!$H$3:$H$10039,$B173,'B. Project List'!$L$3:$L$10039,D$163)</f>
        <v>561330.83342565165</v>
      </c>
      <c r="E173" s="943">
        <f>SUMIFS('B. Project List'!$S$3:$S$10039,'B. Project List'!$C$3:$C$10039,$B$172,'B. Project List'!$E$3:$E$10039,$B$171,'B. Project List'!$H$3:$H$10039,$B173,'B. Project List'!$L$3:$L$10039,E$163)</f>
        <v>0</v>
      </c>
      <c r="F173" s="943">
        <f>SUMIFS('B. Project List'!$S$3:$S$10039,'B. Project List'!$C$3:$C$10039,$B$172,'B. Project List'!$E$3:$E$10039,$B$171,'B. Project List'!$H$3:$H$10039,$B173,'B. Project List'!$L$3:$L$10039,F$163)</f>
        <v>0</v>
      </c>
      <c r="G173" s="943">
        <f t="shared" ref="G173:G175" si="31">SUM(C173:F173)</f>
        <v>561330.83342565165</v>
      </c>
      <c r="H173" s="1225">
        <f>G173</f>
        <v>561330.83342565165</v>
      </c>
      <c r="I173" s="944">
        <f t="shared" ref="I173:M175" si="32">$H173*F$137</f>
        <v>561330.83342565165</v>
      </c>
      <c r="J173" s="944">
        <f t="shared" si="32"/>
        <v>558554.99399841169</v>
      </c>
      <c r="K173" s="944">
        <f t="shared" si="32"/>
        <v>558554.99399841169</v>
      </c>
      <c r="L173" s="944">
        <f t="shared" si="32"/>
        <v>558554.99399841169</v>
      </c>
      <c r="M173" s="944">
        <f t="shared" si="32"/>
        <v>558540.0686574938</v>
      </c>
      <c r="O173" s="907">
        <f t="shared" ref="O173:P175" si="33">C173/$G173</f>
        <v>0</v>
      </c>
      <c r="P173" s="907">
        <f>D173/$G173</f>
        <v>1</v>
      </c>
      <c r="Q173" s="907">
        <f t="shared" ref="Q173:R175" si="34">E173/$G173</f>
        <v>0</v>
      </c>
      <c r="R173" s="907">
        <f t="shared" si="34"/>
        <v>0</v>
      </c>
      <c r="S173" s="946">
        <f t="shared" ref="S173:S175" si="35">SUM(O173:R173)</f>
        <v>1</v>
      </c>
    </row>
    <row r="174" spans="2:19">
      <c r="B174" s="942">
        <v>2020</v>
      </c>
      <c r="C174" s="943">
        <f>SUMIFS('B. Project List'!$S$3:$S$10039,'B. Project List'!$C$3:$C$10039,$B$172,'B. Project List'!$E$3:$E$10039,$B$171,'B. Project List'!$H$3:$H$10039,$B174,'B. Project List'!$L$3:$L$10039,C$163)</f>
        <v>0</v>
      </c>
      <c r="D174" s="943">
        <f>SUMIFS('B. Project List'!$S$3:$S$10039,'B. Project List'!$C$3:$C$10039,$B$172,'B. Project List'!$E$3:$E$10039,$B$171,'B. Project List'!$H$3:$H$10039,$B174,'B. Project List'!$L$3:$L$10039,D$163)</f>
        <v>1457977.5042451338</v>
      </c>
      <c r="E174" s="943">
        <f>SUMIFS('B. Project List'!$S$3:$S$10039,'B. Project List'!$C$3:$C$10039,$B$172,'B. Project List'!$E$3:$E$10039,$B$171,'B. Project List'!$H$3:$H$10039,$B174,'B. Project List'!$L$3:$L$10039,E$163)</f>
        <v>0</v>
      </c>
      <c r="F174" s="943">
        <f>SUMIFS('B. Project List'!$S$3:$S$10039,'B. Project List'!$C$3:$C$10039,$B$172,'B. Project List'!$E$3:$E$10039,$B$171,'B. Project List'!$H$3:$H$10039,$B174,'B. Project List'!$L$3:$L$10039,F$163)</f>
        <v>0</v>
      </c>
      <c r="G174" s="943">
        <f t="shared" si="31"/>
        <v>1457977.5042451338</v>
      </c>
      <c r="H174" s="944">
        <f>G174</f>
        <v>1457977.5042451338</v>
      </c>
      <c r="I174" s="944">
        <f t="shared" si="32"/>
        <v>1457977.5042451338</v>
      </c>
      <c r="J174" s="944">
        <f t="shared" si="32"/>
        <v>1450767.653655573</v>
      </c>
      <c r="K174" s="944">
        <f t="shared" si="32"/>
        <v>1450767.653655573</v>
      </c>
      <c r="L174" s="944">
        <f t="shared" si="32"/>
        <v>1450767.653655573</v>
      </c>
      <c r="M174" s="944">
        <f t="shared" si="32"/>
        <v>1450728.8871920088</v>
      </c>
      <c r="O174" s="907">
        <f t="shared" si="33"/>
        <v>0</v>
      </c>
      <c r="P174" s="907">
        <f t="shared" si="33"/>
        <v>1</v>
      </c>
      <c r="Q174" s="907">
        <f t="shared" si="34"/>
        <v>0</v>
      </c>
      <c r="R174" s="907">
        <f t="shared" si="34"/>
        <v>0</v>
      </c>
      <c r="S174" s="946">
        <f t="shared" si="35"/>
        <v>1</v>
      </c>
    </row>
    <row r="175" spans="2:19">
      <c r="B175" s="942">
        <v>2021</v>
      </c>
      <c r="C175" s="943">
        <f>SUMIFS('B. Project List'!$S$3:$S$10039,'B. Project List'!$C$3:$C$10039,$B$172,'B. Project List'!$E$3:$E$10039,$B$171,'B. Project List'!$H$3:$H$10039,$B175,'B. Project List'!$L$3:$L$10039,C$163)</f>
        <v>0</v>
      </c>
      <c r="D175" s="943">
        <f>SUMIFS('B. Project List'!$S$3:$S$10039,'B. Project List'!$C$3:$C$10039,$B$172,'B. Project List'!$E$3:$E$10039,$B$171,'B. Project List'!$H$3:$H$10039,$B175,'B. Project List'!$L$3:$L$10039,D$163)</f>
        <v>764973.31273657293</v>
      </c>
      <c r="E175" s="943">
        <f>SUMIFS('B. Project List'!$S$3:$S$10039,'B. Project List'!$C$3:$C$10039,$B$172,'B. Project List'!$E$3:$E$10039,$B$171,'B. Project List'!$H$3:$H$10039,$B175,'B. Project List'!$L$3:$L$10039,E$163)</f>
        <v>0</v>
      </c>
      <c r="F175" s="943">
        <f>SUMIFS('B. Project List'!$S$3:$S$10039,'B. Project List'!$C$3:$C$10039,$B$172,'B. Project List'!$E$3:$E$10039,$B$171,'B. Project List'!$H$3:$H$10039,$B175,'B. Project List'!$L$3:$L$10039,F$163)</f>
        <v>0</v>
      </c>
      <c r="G175" s="943">
        <f t="shared" si="31"/>
        <v>764973.31273657293</v>
      </c>
      <c r="H175" s="944">
        <f>G175</f>
        <v>764973.31273657293</v>
      </c>
      <c r="I175" s="944">
        <f t="shared" si="32"/>
        <v>764973.31273657293</v>
      </c>
      <c r="J175" s="944">
        <f t="shared" si="32"/>
        <v>761190.44004219095</v>
      </c>
      <c r="K175" s="944">
        <f t="shared" si="32"/>
        <v>761190.44004219095</v>
      </c>
      <c r="L175" s="944">
        <f t="shared" si="32"/>
        <v>761190.44004219095</v>
      </c>
      <c r="M175" s="944">
        <f t="shared" si="32"/>
        <v>761170.10000952973</v>
      </c>
      <c r="O175" s="907">
        <f t="shared" si="33"/>
        <v>0</v>
      </c>
      <c r="P175" s="907">
        <f t="shared" si="33"/>
        <v>1</v>
      </c>
      <c r="Q175" s="907">
        <f t="shared" si="34"/>
        <v>0</v>
      </c>
      <c r="R175" s="907">
        <f t="shared" si="34"/>
        <v>0</v>
      </c>
      <c r="S175" s="946">
        <f t="shared" si="35"/>
        <v>1</v>
      </c>
    </row>
    <row r="176" spans="2:19" ht="21.65" customHeight="1">
      <c r="B176" s="952" t="s">
        <v>2800</v>
      </c>
      <c r="C176" s="953">
        <f>C170+C171</f>
        <v>0</v>
      </c>
      <c r="D176" s="953">
        <f>D170+D171</f>
        <v>6043362.6240023598</v>
      </c>
      <c r="E176" s="953">
        <f>E170+E171</f>
        <v>0</v>
      </c>
      <c r="F176" s="953">
        <f>F170+F171</f>
        <v>0</v>
      </c>
      <c r="G176" s="953">
        <f>G170+G171</f>
        <v>6043362.6240023598</v>
      </c>
      <c r="H176" s="953"/>
      <c r="I176" s="953"/>
      <c r="J176" s="953"/>
      <c r="K176" s="953"/>
      <c r="L176" s="953"/>
      <c r="M176" s="953"/>
    </row>
    <row r="177" spans="8:8">
      <c r="H177" s="954"/>
    </row>
    <row r="178" spans="8:8">
      <c r="H178" s="954"/>
    </row>
    <row r="179" spans="8:8">
      <c r="H179" s="954"/>
    </row>
  </sheetData>
  <mergeCells count="2">
    <mergeCell ref="B123:J123"/>
    <mergeCell ref="B132:J132"/>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2675-B0D9-413D-AD4C-7CB44CC801A1}">
  <dimension ref="A1:T4204"/>
  <sheetViews>
    <sheetView zoomScale="85" zoomScaleNormal="85" workbookViewId="0">
      <pane xSplit="4" ySplit="3" topLeftCell="E4168" activePane="bottomRight" state="frozen"/>
      <selection pane="topRight" activeCell="E1" sqref="E1"/>
      <selection pane="bottomLeft" activeCell="A4" sqref="A4"/>
      <selection pane="bottomRight" activeCell="A2" sqref="A2"/>
    </sheetView>
  </sheetViews>
  <sheetFormatPr defaultRowHeight="14.5"/>
  <cols>
    <col min="1" max="1" width="13.81640625" customWidth="1"/>
    <col min="2" max="2" width="20.7265625" customWidth="1"/>
    <col min="3" max="3" width="36" customWidth="1"/>
    <col min="4" max="4" width="25.81640625" customWidth="1"/>
    <col min="5" max="5" width="9.54296875" customWidth="1"/>
    <col min="6" max="6" width="11.54296875" customWidth="1"/>
    <col min="7" max="8" width="15.453125" customWidth="1"/>
    <col min="9" max="9" width="13.54296875" customWidth="1"/>
    <col min="10" max="10" width="12.81640625" customWidth="1"/>
    <col min="13" max="13" width="16" customWidth="1"/>
    <col min="14" max="14" width="12.7265625" customWidth="1"/>
    <col min="15" max="18" width="10.54296875" customWidth="1"/>
    <col min="19" max="19" width="15.54296875" customWidth="1"/>
    <col min="20" max="20" width="13.7265625" customWidth="1"/>
  </cols>
  <sheetData>
    <row r="1" spans="1:20" ht="21">
      <c r="A1" s="859" t="s">
        <v>1015</v>
      </c>
      <c r="O1" s="1196"/>
    </row>
    <row r="3" spans="1:20" ht="29">
      <c r="A3" s="860" t="s">
        <v>1016</v>
      </c>
      <c r="B3" s="861" t="s">
        <v>239</v>
      </c>
      <c r="C3" s="861" t="s">
        <v>211</v>
      </c>
      <c r="D3" s="862" t="s">
        <v>1017</v>
      </c>
      <c r="E3" s="861" t="s">
        <v>1018</v>
      </c>
      <c r="F3" s="862" t="s">
        <v>1019</v>
      </c>
      <c r="G3" s="861" t="s">
        <v>1020</v>
      </c>
      <c r="H3" s="861" t="s">
        <v>1021</v>
      </c>
      <c r="I3" s="861" t="s">
        <v>1022</v>
      </c>
      <c r="J3" s="861" t="s">
        <v>1023</v>
      </c>
      <c r="K3" s="861" t="s">
        <v>1024</v>
      </c>
      <c r="L3" s="862" t="s">
        <v>1025</v>
      </c>
      <c r="M3" s="861" t="s">
        <v>1026</v>
      </c>
      <c r="N3" s="861" t="s">
        <v>1027</v>
      </c>
      <c r="O3" s="861" t="s">
        <v>1028</v>
      </c>
      <c r="P3" s="861" t="s">
        <v>1029</v>
      </c>
      <c r="Q3" s="861" t="s">
        <v>1030</v>
      </c>
      <c r="R3" s="861" t="s">
        <v>1031</v>
      </c>
      <c r="S3" s="861" t="s">
        <v>1032</v>
      </c>
      <c r="T3" s="861" t="s">
        <v>1033</v>
      </c>
    </row>
    <row r="4" spans="1:20">
      <c r="A4" s="863" t="s">
        <v>1034</v>
      </c>
      <c r="B4" s="864" t="s">
        <v>1035</v>
      </c>
      <c r="C4" s="865" t="s">
        <v>118</v>
      </c>
      <c r="D4" s="865">
        <v>138018</v>
      </c>
      <c r="E4" s="866">
        <v>2018</v>
      </c>
      <c r="F4" s="867">
        <v>2018</v>
      </c>
      <c r="G4" s="868">
        <v>42898</v>
      </c>
      <c r="H4" s="869">
        <f t="shared" ref="H4:H67" si="0">YEAR(G4)</f>
        <v>2017</v>
      </c>
      <c r="I4" s="870"/>
      <c r="J4" s="865" t="s">
        <v>1036</v>
      </c>
      <c r="K4" s="865">
        <v>0</v>
      </c>
      <c r="L4" s="865" t="s">
        <v>1037</v>
      </c>
      <c r="M4" s="871">
        <v>142360</v>
      </c>
      <c r="N4" s="871">
        <v>0</v>
      </c>
      <c r="O4" s="872">
        <f>+VLOOKUP(C4,'A. Rate Class Allocations'!$B$124:$J$128,6,FALSE)</f>
        <v>0.96094519236849896</v>
      </c>
      <c r="P4" s="873">
        <f>+VLOOKUP(C4,'A. Rate Class Allocations'!$B$124:$J$128,8,FALSE)</f>
        <v>0.98007105038154396</v>
      </c>
      <c r="Q4" s="873">
        <f>+VLOOKUP(C4,'A. Rate Class Allocations'!$B$124:$J$128,7,FALSE)</f>
        <v>1.0700573423086499</v>
      </c>
      <c r="R4" s="873">
        <f>+VLOOKUP(C4,'A. Rate Class Allocations'!$B$124:$J$128,9,FALSE)</f>
        <v>0.85888650963597402</v>
      </c>
      <c r="S4" s="874">
        <f t="shared" ref="S4:S67" si="1">M4*O4*P4</f>
        <v>134073.87413725967</v>
      </c>
      <c r="T4" s="874">
        <f t="shared" ref="T4:T67" si="2">N4*Q4*R4</f>
        <v>0</v>
      </c>
    </row>
    <row r="5" spans="1:20">
      <c r="A5" s="863" t="s">
        <v>1034</v>
      </c>
      <c r="B5" s="864" t="s">
        <v>1035</v>
      </c>
      <c r="C5" s="865" t="s">
        <v>118</v>
      </c>
      <c r="D5" s="865">
        <v>138231</v>
      </c>
      <c r="E5" s="866">
        <v>2018</v>
      </c>
      <c r="F5" s="867">
        <v>2018</v>
      </c>
      <c r="G5" s="868">
        <v>42998</v>
      </c>
      <c r="H5" s="869">
        <f t="shared" si="0"/>
        <v>2017</v>
      </c>
      <c r="I5" s="870"/>
      <c r="J5" s="865" t="s">
        <v>1036</v>
      </c>
      <c r="K5" s="865">
        <v>0</v>
      </c>
      <c r="L5" s="865" t="s">
        <v>1037</v>
      </c>
      <c r="M5" s="871">
        <v>81284</v>
      </c>
      <c r="N5" s="871">
        <v>0</v>
      </c>
      <c r="O5" s="872">
        <f>+VLOOKUP(C5,'A. Rate Class Allocations'!$B$124:$J$128,6,FALSE)</f>
        <v>0.96094519236849896</v>
      </c>
      <c r="P5" s="873">
        <f>+VLOOKUP(C5,'A. Rate Class Allocations'!$B$124:$J$128,8,FALSE)</f>
        <v>0.98007105038154396</v>
      </c>
      <c r="Q5" s="873">
        <f>+VLOOKUP(C5,'A. Rate Class Allocations'!$B$124:$J$128,7,FALSE)</f>
        <v>1.0700573423086499</v>
      </c>
      <c r="R5" s="873">
        <f>+VLOOKUP(C5,'A. Rate Class Allocations'!$B$124:$J$128,9,FALSE)</f>
        <v>0.85888650963597402</v>
      </c>
      <c r="S5" s="874">
        <f t="shared" si="1"/>
        <v>76552.829343727266</v>
      </c>
      <c r="T5" s="874">
        <f t="shared" si="2"/>
        <v>0</v>
      </c>
    </row>
    <row r="6" spans="1:20">
      <c r="A6" s="863" t="s">
        <v>1034</v>
      </c>
      <c r="B6" s="864" t="s">
        <v>1035</v>
      </c>
      <c r="C6" s="865" t="s">
        <v>118</v>
      </c>
      <c r="D6" s="865">
        <v>148519</v>
      </c>
      <c r="E6" s="866">
        <v>2018</v>
      </c>
      <c r="F6" s="867">
        <v>2018</v>
      </c>
      <c r="G6" s="868">
        <v>42886</v>
      </c>
      <c r="H6" s="869">
        <f t="shared" si="0"/>
        <v>2017</v>
      </c>
      <c r="I6" s="870"/>
      <c r="J6" s="865" t="s">
        <v>1036</v>
      </c>
      <c r="K6" s="865">
        <v>0</v>
      </c>
      <c r="L6" s="865" t="s">
        <v>1037</v>
      </c>
      <c r="M6" s="871">
        <v>17171</v>
      </c>
      <c r="N6" s="871">
        <v>0</v>
      </c>
      <c r="O6" s="872">
        <f>+VLOOKUP(C6,'A. Rate Class Allocations'!$B$124:$J$128,6,FALSE)</f>
        <v>0.96094519236849896</v>
      </c>
      <c r="P6" s="873">
        <f>+VLOOKUP(C6,'A. Rate Class Allocations'!$B$124:$J$128,8,FALSE)</f>
        <v>0.98007105038154396</v>
      </c>
      <c r="Q6" s="873">
        <f>+VLOOKUP(C6,'A. Rate Class Allocations'!$B$124:$J$128,7,FALSE)</f>
        <v>1.0700573423086499</v>
      </c>
      <c r="R6" s="873">
        <f>+VLOOKUP(C6,'A. Rate Class Allocations'!$B$124:$J$128,9,FALSE)</f>
        <v>0.85888650963597402</v>
      </c>
      <c r="S6" s="874">
        <f t="shared" si="1"/>
        <v>16171.554459194193</v>
      </c>
      <c r="T6" s="874">
        <f t="shared" si="2"/>
        <v>0</v>
      </c>
    </row>
    <row r="7" spans="1:20">
      <c r="A7" s="863" t="s">
        <v>1034</v>
      </c>
      <c r="B7" s="864" t="s">
        <v>1035</v>
      </c>
      <c r="C7" s="865" t="s">
        <v>118</v>
      </c>
      <c r="D7" s="865">
        <v>148520</v>
      </c>
      <c r="E7" s="866">
        <v>2018</v>
      </c>
      <c r="F7" s="867">
        <v>2018</v>
      </c>
      <c r="G7" s="868">
        <v>42886</v>
      </c>
      <c r="H7" s="869">
        <f t="shared" si="0"/>
        <v>2017</v>
      </c>
      <c r="I7" s="870"/>
      <c r="J7" s="865" t="s">
        <v>1036</v>
      </c>
      <c r="K7" s="865">
        <v>0</v>
      </c>
      <c r="L7" s="865" t="s">
        <v>1037</v>
      </c>
      <c r="M7" s="871">
        <v>41957</v>
      </c>
      <c r="N7" s="871">
        <v>0</v>
      </c>
      <c r="O7" s="872">
        <f>+VLOOKUP(C7,'A. Rate Class Allocations'!$B$124:$J$128,6,FALSE)</f>
        <v>0.96094519236849896</v>
      </c>
      <c r="P7" s="873">
        <f>+VLOOKUP(C7,'A. Rate Class Allocations'!$B$124:$J$128,8,FALSE)</f>
        <v>0.98007105038154396</v>
      </c>
      <c r="Q7" s="873">
        <f>+VLOOKUP(C7,'A. Rate Class Allocations'!$B$124:$J$128,7,FALSE)</f>
        <v>1.0700573423086499</v>
      </c>
      <c r="R7" s="873">
        <f>+VLOOKUP(C7,'A. Rate Class Allocations'!$B$124:$J$128,9,FALSE)</f>
        <v>0.85888650963597402</v>
      </c>
      <c r="S7" s="874">
        <f t="shared" si="1"/>
        <v>39514.874523581086</v>
      </c>
      <c r="T7" s="874">
        <f t="shared" si="2"/>
        <v>0</v>
      </c>
    </row>
    <row r="8" spans="1:20">
      <c r="A8" s="863" t="s">
        <v>1034</v>
      </c>
      <c r="B8" s="864" t="s">
        <v>1035</v>
      </c>
      <c r="C8" s="865" t="s">
        <v>118</v>
      </c>
      <c r="D8" s="865">
        <v>150801</v>
      </c>
      <c r="E8" s="866">
        <v>2018</v>
      </c>
      <c r="F8" s="867">
        <v>2018</v>
      </c>
      <c r="G8" s="868">
        <v>42398</v>
      </c>
      <c r="H8" s="869">
        <f t="shared" si="0"/>
        <v>2016</v>
      </c>
      <c r="I8" s="870"/>
      <c r="J8" s="865" t="s">
        <v>1038</v>
      </c>
      <c r="K8" s="865">
        <v>0</v>
      </c>
      <c r="L8" s="865" t="s">
        <v>1039</v>
      </c>
      <c r="M8" s="871">
        <v>4031.076</v>
      </c>
      <c r="N8" s="871">
        <v>1.554</v>
      </c>
      <c r="O8" s="872">
        <f>+VLOOKUP(C8,'A. Rate Class Allocations'!$B$124:$J$128,6,FALSE)</f>
        <v>0.96094519236849896</v>
      </c>
      <c r="P8" s="873">
        <f>+VLOOKUP(C8,'A. Rate Class Allocations'!$B$124:$J$128,8,FALSE)</f>
        <v>0.98007105038154396</v>
      </c>
      <c r="Q8" s="873">
        <f>+VLOOKUP(C8,'A. Rate Class Allocations'!$B$124:$J$128,7,FALSE)</f>
        <v>1.0700573423086499</v>
      </c>
      <c r="R8" s="873">
        <f>+VLOOKUP(C8,'A. Rate Class Allocations'!$B$124:$J$128,9,FALSE)</f>
        <v>0.85888650963597402</v>
      </c>
      <c r="S8" s="874">
        <f t="shared" si="1"/>
        <v>3796.4454640469803</v>
      </c>
      <c r="T8" s="874">
        <f t="shared" si="2"/>
        <v>1.428215845824409</v>
      </c>
    </row>
    <row r="9" spans="1:20">
      <c r="A9" s="863" t="s">
        <v>1034</v>
      </c>
      <c r="B9" s="864" t="s">
        <v>1035</v>
      </c>
      <c r="C9" s="865" t="s">
        <v>118</v>
      </c>
      <c r="D9" s="865">
        <v>152915</v>
      </c>
      <c r="E9" s="866">
        <v>2018</v>
      </c>
      <c r="F9" s="867">
        <v>2018</v>
      </c>
      <c r="G9" s="868">
        <v>42492</v>
      </c>
      <c r="H9" s="869">
        <f t="shared" si="0"/>
        <v>2016</v>
      </c>
      <c r="I9" s="870"/>
      <c r="J9" s="865" t="s">
        <v>1040</v>
      </c>
      <c r="K9" s="865">
        <v>0</v>
      </c>
      <c r="L9" s="865" t="s">
        <v>1039</v>
      </c>
      <c r="M9" s="871">
        <v>2855</v>
      </c>
      <c r="N9" s="871">
        <v>6.5</v>
      </c>
      <c r="O9" s="872">
        <f>+VLOOKUP(C9,'A. Rate Class Allocations'!$B$124:$J$128,6,FALSE)</f>
        <v>0.96094519236849896</v>
      </c>
      <c r="P9" s="873">
        <f>+VLOOKUP(C9,'A. Rate Class Allocations'!$B$124:$J$128,8,FALSE)</f>
        <v>0.98007105038154396</v>
      </c>
      <c r="Q9" s="873">
        <f>+VLOOKUP(C9,'A. Rate Class Allocations'!$B$124:$J$128,7,FALSE)</f>
        <v>1.0700573423086499</v>
      </c>
      <c r="R9" s="873">
        <f>+VLOOKUP(C9,'A. Rate Class Allocations'!$B$124:$J$128,9,FALSE)</f>
        <v>0.85888650963597402</v>
      </c>
      <c r="S9" s="874">
        <f t="shared" si="1"/>
        <v>2688.823480344734</v>
      </c>
      <c r="T9" s="874">
        <f t="shared" si="2"/>
        <v>5.9738758029978491</v>
      </c>
    </row>
    <row r="10" spans="1:20">
      <c r="A10" s="863" t="s">
        <v>1034</v>
      </c>
      <c r="B10" s="864" t="s">
        <v>1035</v>
      </c>
      <c r="C10" s="865" t="s">
        <v>118</v>
      </c>
      <c r="D10" s="865">
        <v>152915</v>
      </c>
      <c r="E10" s="866">
        <v>2018</v>
      </c>
      <c r="F10" s="867">
        <v>2018</v>
      </c>
      <c r="G10" s="868">
        <v>42492</v>
      </c>
      <c r="H10" s="869">
        <f t="shared" si="0"/>
        <v>2016</v>
      </c>
      <c r="I10" s="870"/>
      <c r="J10" s="865" t="s">
        <v>1040</v>
      </c>
      <c r="K10" s="865">
        <v>0</v>
      </c>
      <c r="L10" s="865" t="s">
        <v>1039</v>
      </c>
      <c r="M10" s="871">
        <v>3096</v>
      </c>
      <c r="N10" s="871">
        <v>7</v>
      </c>
      <c r="O10" s="872">
        <f>+VLOOKUP(C10,'A. Rate Class Allocations'!$B$124:$J$128,6,FALSE)</f>
        <v>0.96094519236849896</v>
      </c>
      <c r="P10" s="873">
        <f>+VLOOKUP(C10,'A. Rate Class Allocations'!$B$124:$J$128,8,FALSE)</f>
        <v>0.98007105038154396</v>
      </c>
      <c r="Q10" s="873">
        <f>+VLOOKUP(C10,'A. Rate Class Allocations'!$B$124:$J$128,7,FALSE)</f>
        <v>1.0700573423086499</v>
      </c>
      <c r="R10" s="873">
        <f>+VLOOKUP(C10,'A. Rate Class Allocations'!$B$124:$J$128,9,FALSE)</f>
        <v>0.85888650963597402</v>
      </c>
      <c r="S10" s="874">
        <f t="shared" si="1"/>
        <v>2915.7959702792632</v>
      </c>
      <c r="T10" s="874">
        <f t="shared" si="2"/>
        <v>6.4334047109207608</v>
      </c>
    </row>
    <row r="11" spans="1:20">
      <c r="A11" s="863" t="s">
        <v>1034</v>
      </c>
      <c r="B11" s="864" t="s">
        <v>1035</v>
      </c>
      <c r="C11" s="865" t="s">
        <v>118</v>
      </c>
      <c r="D11" s="865">
        <v>155134</v>
      </c>
      <c r="E11" s="866">
        <v>2018</v>
      </c>
      <c r="F11" s="867">
        <v>2018</v>
      </c>
      <c r="G11" s="868">
        <v>43147</v>
      </c>
      <c r="H11" s="869">
        <f t="shared" si="0"/>
        <v>2018</v>
      </c>
      <c r="I11" s="870"/>
      <c r="J11" s="865" t="s">
        <v>1038</v>
      </c>
      <c r="K11" s="865">
        <v>0</v>
      </c>
      <c r="L11" s="865" t="s">
        <v>1037</v>
      </c>
      <c r="M11" s="871">
        <v>4872</v>
      </c>
      <c r="N11" s="871">
        <v>0</v>
      </c>
      <c r="O11" s="872">
        <f>+VLOOKUP(C11,'A. Rate Class Allocations'!$B$124:$J$128,6,FALSE)</f>
        <v>0.96094519236849896</v>
      </c>
      <c r="P11" s="873">
        <f>+VLOOKUP(C11,'A. Rate Class Allocations'!$B$124:$J$128,8,FALSE)</f>
        <v>0.98007105038154396</v>
      </c>
      <c r="Q11" s="873">
        <f>+VLOOKUP(C11,'A. Rate Class Allocations'!$B$124:$J$128,7,FALSE)</f>
        <v>1.0700573423086499</v>
      </c>
      <c r="R11" s="873">
        <f>+VLOOKUP(C11,'A. Rate Class Allocations'!$B$124:$J$128,9,FALSE)</f>
        <v>0.85888650963597402</v>
      </c>
      <c r="S11" s="874">
        <f t="shared" si="1"/>
        <v>4588.4231160208565</v>
      </c>
      <c r="T11" s="874">
        <f t="shared" si="2"/>
        <v>0</v>
      </c>
    </row>
    <row r="12" spans="1:20">
      <c r="A12" s="863" t="s">
        <v>1034</v>
      </c>
      <c r="B12" s="864" t="s">
        <v>1035</v>
      </c>
      <c r="C12" s="865" t="s">
        <v>118</v>
      </c>
      <c r="D12" s="865">
        <v>160756</v>
      </c>
      <c r="E12" s="866">
        <v>2018</v>
      </c>
      <c r="F12" s="867">
        <v>2018</v>
      </c>
      <c r="G12" s="868">
        <v>42528</v>
      </c>
      <c r="H12" s="869">
        <f t="shared" si="0"/>
        <v>2016</v>
      </c>
      <c r="I12" s="870"/>
      <c r="J12" s="865" t="s">
        <v>1040</v>
      </c>
      <c r="K12" s="865">
        <v>0</v>
      </c>
      <c r="L12" s="865" t="s">
        <v>1039</v>
      </c>
      <c r="M12" s="871">
        <v>5238</v>
      </c>
      <c r="N12" s="871">
        <v>0.6</v>
      </c>
      <c r="O12" s="872">
        <f>+VLOOKUP(C12,'A. Rate Class Allocations'!$B$124:$J$128,6,FALSE)</f>
        <v>0.96094519236849896</v>
      </c>
      <c r="P12" s="873">
        <f>+VLOOKUP(C12,'A. Rate Class Allocations'!$B$124:$J$128,8,FALSE)</f>
        <v>0.98007105038154396</v>
      </c>
      <c r="Q12" s="873">
        <f>+VLOOKUP(C12,'A. Rate Class Allocations'!$B$124:$J$128,7,FALSE)</f>
        <v>1.0700573423086499</v>
      </c>
      <c r="R12" s="873">
        <f>+VLOOKUP(C12,'A. Rate Class Allocations'!$B$124:$J$128,9,FALSE)</f>
        <v>0.85888650963597402</v>
      </c>
      <c r="S12" s="874">
        <f t="shared" si="1"/>
        <v>4933.1199264608458</v>
      </c>
      <c r="T12" s="874">
        <f t="shared" si="2"/>
        <v>0.55143468950749386</v>
      </c>
    </row>
    <row r="13" spans="1:20">
      <c r="A13" s="863" t="s">
        <v>1034</v>
      </c>
      <c r="B13" s="864" t="s">
        <v>1035</v>
      </c>
      <c r="C13" s="865" t="s">
        <v>118</v>
      </c>
      <c r="D13" s="865">
        <v>160756</v>
      </c>
      <c r="E13" s="866">
        <v>2018</v>
      </c>
      <c r="F13" s="867">
        <v>2018</v>
      </c>
      <c r="G13" s="868">
        <v>42529</v>
      </c>
      <c r="H13" s="869">
        <f t="shared" si="0"/>
        <v>2016</v>
      </c>
      <c r="I13" s="870"/>
      <c r="J13" s="865" t="s">
        <v>1040</v>
      </c>
      <c r="K13" s="865">
        <v>0</v>
      </c>
      <c r="L13" s="865" t="s">
        <v>1039</v>
      </c>
      <c r="M13" s="871">
        <v>3478</v>
      </c>
      <c r="N13" s="871">
        <v>0.4</v>
      </c>
      <c r="O13" s="872">
        <f>+VLOOKUP(C13,'A. Rate Class Allocations'!$B$124:$J$128,6,FALSE)</f>
        <v>0.96094519236849896</v>
      </c>
      <c r="P13" s="873">
        <f>+VLOOKUP(C13,'A. Rate Class Allocations'!$B$124:$J$128,8,FALSE)</f>
        <v>0.98007105038154396</v>
      </c>
      <c r="Q13" s="873">
        <f>+VLOOKUP(C13,'A. Rate Class Allocations'!$B$124:$J$128,7,FALSE)</f>
        <v>1.0700573423086499</v>
      </c>
      <c r="R13" s="873">
        <f>+VLOOKUP(C13,'A. Rate Class Allocations'!$B$124:$J$128,9,FALSE)</f>
        <v>0.85888650963597402</v>
      </c>
      <c r="S13" s="874">
        <f t="shared" si="1"/>
        <v>3275.5614937439523</v>
      </c>
      <c r="T13" s="874">
        <f t="shared" si="2"/>
        <v>0.36762312633832922</v>
      </c>
    </row>
    <row r="14" spans="1:20">
      <c r="A14" s="863" t="s">
        <v>1034</v>
      </c>
      <c r="B14" s="864" t="s">
        <v>1035</v>
      </c>
      <c r="C14" s="865" t="s">
        <v>118</v>
      </c>
      <c r="D14" s="865">
        <v>160756</v>
      </c>
      <c r="E14" s="866">
        <v>2018</v>
      </c>
      <c r="F14" s="867">
        <v>2018</v>
      </c>
      <c r="G14" s="868">
        <v>42579</v>
      </c>
      <c r="H14" s="869">
        <f t="shared" si="0"/>
        <v>2016</v>
      </c>
      <c r="I14" s="870"/>
      <c r="J14" s="865" t="s">
        <v>1040</v>
      </c>
      <c r="K14" s="865">
        <v>0</v>
      </c>
      <c r="L14" s="865" t="s">
        <v>1039</v>
      </c>
      <c r="M14" s="871">
        <v>6009</v>
      </c>
      <c r="N14" s="871">
        <v>0.7</v>
      </c>
      <c r="O14" s="872">
        <f>+VLOOKUP(C14,'A. Rate Class Allocations'!$B$124:$J$128,6,FALSE)</f>
        <v>0.96094519236849896</v>
      </c>
      <c r="P14" s="873">
        <f>+VLOOKUP(C14,'A. Rate Class Allocations'!$B$124:$J$128,8,FALSE)</f>
        <v>0.98007105038154396</v>
      </c>
      <c r="Q14" s="873">
        <f>+VLOOKUP(C14,'A. Rate Class Allocations'!$B$124:$J$128,7,FALSE)</f>
        <v>1.0700573423086499</v>
      </c>
      <c r="R14" s="873">
        <f>+VLOOKUP(C14,'A. Rate Class Allocations'!$B$124:$J$128,9,FALSE)</f>
        <v>0.85888650963597402</v>
      </c>
      <c r="S14" s="874">
        <f t="shared" si="1"/>
        <v>5659.2435353385308</v>
      </c>
      <c r="T14" s="874">
        <f t="shared" si="2"/>
        <v>0.64334047109207604</v>
      </c>
    </row>
    <row r="15" spans="1:20">
      <c r="A15" s="863" t="s">
        <v>1034</v>
      </c>
      <c r="B15" s="864" t="s">
        <v>1035</v>
      </c>
      <c r="C15" s="865" t="s">
        <v>118</v>
      </c>
      <c r="D15" s="865">
        <v>160756</v>
      </c>
      <c r="E15" s="866">
        <v>2018</v>
      </c>
      <c r="F15" s="867">
        <v>2018</v>
      </c>
      <c r="G15" s="868">
        <v>42579</v>
      </c>
      <c r="H15" s="869">
        <f t="shared" si="0"/>
        <v>2016</v>
      </c>
      <c r="I15" s="870"/>
      <c r="J15" s="865" t="s">
        <v>1038</v>
      </c>
      <c r="K15" s="865">
        <v>0</v>
      </c>
      <c r="L15" s="865" t="s">
        <v>1039</v>
      </c>
      <c r="M15" s="871">
        <v>0</v>
      </c>
      <c r="N15" s="871">
        <v>0</v>
      </c>
      <c r="O15" s="872">
        <f>+VLOOKUP(C15,'A. Rate Class Allocations'!$B$124:$J$128,6,FALSE)</f>
        <v>0.96094519236849896</v>
      </c>
      <c r="P15" s="873">
        <f>+VLOOKUP(C15,'A. Rate Class Allocations'!$B$124:$J$128,8,FALSE)</f>
        <v>0.98007105038154396</v>
      </c>
      <c r="Q15" s="873">
        <f>+VLOOKUP(C15,'A. Rate Class Allocations'!$B$124:$J$128,7,FALSE)</f>
        <v>1.0700573423086499</v>
      </c>
      <c r="R15" s="873">
        <f>+VLOOKUP(C15,'A. Rate Class Allocations'!$B$124:$J$128,9,FALSE)</f>
        <v>0.85888650963597402</v>
      </c>
      <c r="S15" s="874">
        <f t="shared" si="1"/>
        <v>0</v>
      </c>
      <c r="T15" s="874">
        <f t="shared" si="2"/>
        <v>0</v>
      </c>
    </row>
    <row r="16" spans="1:20">
      <c r="A16" s="863" t="s">
        <v>1034</v>
      </c>
      <c r="B16" s="864" t="s">
        <v>1035</v>
      </c>
      <c r="C16" s="865" t="s">
        <v>118</v>
      </c>
      <c r="D16" s="865">
        <v>160756</v>
      </c>
      <c r="E16" s="866">
        <v>2018</v>
      </c>
      <c r="F16" s="867">
        <v>2018</v>
      </c>
      <c r="G16" s="868">
        <v>42579</v>
      </c>
      <c r="H16" s="869">
        <f t="shared" si="0"/>
        <v>2016</v>
      </c>
      <c r="I16" s="870"/>
      <c r="J16" s="865" t="s">
        <v>1038</v>
      </c>
      <c r="K16" s="865">
        <v>0</v>
      </c>
      <c r="L16" s="865" t="s">
        <v>1039</v>
      </c>
      <c r="M16" s="871">
        <v>0</v>
      </c>
      <c r="N16" s="871">
        <v>0</v>
      </c>
      <c r="O16" s="872">
        <f>+VLOOKUP(C16,'A. Rate Class Allocations'!$B$124:$J$128,6,FALSE)</f>
        <v>0.96094519236849896</v>
      </c>
      <c r="P16" s="873">
        <f>+VLOOKUP(C16,'A. Rate Class Allocations'!$B$124:$J$128,8,FALSE)</f>
        <v>0.98007105038154396</v>
      </c>
      <c r="Q16" s="873">
        <f>+VLOOKUP(C16,'A. Rate Class Allocations'!$B$124:$J$128,7,FALSE)</f>
        <v>1.0700573423086499</v>
      </c>
      <c r="R16" s="873">
        <f>+VLOOKUP(C16,'A. Rate Class Allocations'!$B$124:$J$128,9,FALSE)</f>
        <v>0.85888650963597402</v>
      </c>
      <c r="S16" s="874">
        <f t="shared" si="1"/>
        <v>0</v>
      </c>
      <c r="T16" s="874">
        <f t="shared" si="2"/>
        <v>0</v>
      </c>
    </row>
    <row r="17" spans="1:20">
      <c r="A17" s="863" t="s">
        <v>1034</v>
      </c>
      <c r="B17" s="864" t="s">
        <v>1035</v>
      </c>
      <c r="C17" s="865" t="s">
        <v>118</v>
      </c>
      <c r="D17" s="865">
        <v>161889</v>
      </c>
      <c r="E17" s="866">
        <v>2018</v>
      </c>
      <c r="F17" s="867">
        <v>2018</v>
      </c>
      <c r="G17" s="868">
        <v>42671</v>
      </c>
      <c r="H17" s="869">
        <f t="shared" si="0"/>
        <v>2016</v>
      </c>
      <c r="I17" s="870"/>
      <c r="J17" s="865" t="s">
        <v>1038</v>
      </c>
      <c r="K17" s="865">
        <v>0</v>
      </c>
      <c r="L17" s="865" t="s">
        <v>1037</v>
      </c>
      <c r="M17" s="871">
        <v>14616</v>
      </c>
      <c r="N17" s="871">
        <v>0</v>
      </c>
      <c r="O17" s="872">
        <f>+VLOOKUP(C17,'A. Rate Class Allocations'!$B$124:$J$128,6,FALSE)</f>
        <v>0.96094519236849896</v>
      </c>
      <c r="P17" s="873">
        <f>+VLOOKUP(C17,'A. Rate Class Allocations'!$B$124:$J$128,8,FALSE)</f>
        <v>0.98007105038154396</v>
      </c>
      <c r="Q17" s="873">
        <f>+VLOOKUP(C17,'A. Rate Class Allocations'!$B$124:$J$128,7,FALSE)</f>
        <v>1.0700573423086499</v>
      </c>
      <c r="R17" s="873">
        <f>+VLOOKUP(C17,'A. Rate Class Allocations'!$B$124:$J$128,9,FALSE)</f>
        <v>0.85888650963597402</v>
      </c>
      <c r="S17" s="874">
        <f t="shared" si="1"/>
        <v>13765.269348062568</v>
      </c>
      <c r="T17" s="874">
        <f t="shared" si="2"/>
        <v>0</v>
      </c>
    </row>
    <row r="18" spans="1:20">
      <c r="A18" s="863" t="s">
        <v>1034</v>
      </c>
      <c r="B18" s="864" t="s">
        <v>1035</v>
      </c>
      <c r="C18" s="865" t="s">
        <v>118</v>
      </c>
      <c r="D18" s="865">
        <v>162874</v>
      </c>
      <c r="E18" s="866">
        <v>2018</v>
      </c>
      <c r="F18" s="867">
        <v>2018</v>
      </c>
      <c r="G18" s="868">
        <v>42567</v>
      </c>
      <c r="H18" s="869">
        <f t="shared" si="0"/>
        <v>2016</v>
      </c>
      <c r="I18" s="870"/>
      <c r="J18" s="865" t="s">
        <v>1038</v>
      </c>
      <c r="K18" s="865">
        <v>0</v>
      </c>
      <c r="L18" s="865" t="s">
        <v>1037</v>
      </c>
      <c r="M18" s="871">
        <v>4095</v>
      </c>
      <c r="N18" s="871">
        <v>0</v>
      </c>
      <c r="O18" s="872">
        <f>+VLOOKUP(C18,'A. Rate Class Allocations'!$B$124:$J$128,6,FALSE)</f>
        <v>0.96094519236849896</v>
      </c>
      <c r="P18" s="873">
        <f>+VLOOKUP(C18,'A. Rate Class Allocations'!$B$124:$J$128,8,FALSE)</f>
        <v>0.98007105038154396</v>
      </c>
      <c r="Q18" s="873">
        <f>+VLOOKUP(C18,'A. Rate Class Allocations'!$B$124:$J$128,7,FALSE)</f>
        <v>1.0700573423086499</v>
      </c>
      <c r="R18" s="873">
        <f>+VLOOKUP(C18,'A. Rate Class Allocations'!$B$124:$J$128,9,FALSE)</f>
        <v>0.85888650963597402</v>
      </c>
      <c r="S18" s="874">
        <f t="shared" si="1"/>
        <v>3856.648739758909</v>
      </c>
      <c r="T18" s="874">
        <f t="shared" si="2"/>
        <v>0</v>
      </c>
    </row>
    <row r="19" spans="1:20">
      <c r="A19" s="863" t="s">
        <v>1034</v>
      </c>
      <c r="B19" s="864" t="s">
        <v>1035</v>
      </c>
      <c r="C19" s="865" t="s">
        <v>118</v>
      </c>
      <c r="D19" s="865">
        <v>162874</v>
      </c>
      <c r="E19" s="866">
        <v>2018</v>
      </c>
      <c r="F19" s="867">
        <v>2018</v>
      </c>
      <c r="G19" s="868">
        <v>42567</v>
      </c>
      <c r="H19" s="869">
        <f t="shared" si="0"/>
        <v>2016</v>
      </c>
      <c r="I19" s="870"/>
      <c r="J19" s="865" t="s">
        <v>1038</v>
      </c>
      <c r="K19" s="865">
        <v>0</v>
      </c>
      <c r="L19" s="865" t="s">
        <v>1037</v>
      </c>
      <c r="M19" s="871">
        <v>5040</v>
      </c>
      <c r="N19" s="871">
        <v>0</v>
      </c>
      <c r="O19" s="872">
        <f>+VLOOKUP(C19,'A. Rate Class Allocations'!$B$124:$J$128,6,FALSE)</f>
        <v>0.96094519236849896</v>
      </c>
      <c r="P19" s="873">
        <f>+VLOOKUP(C19,'A. Rate Class Allocations'!$B$124:$J$128,8,FALSE)</f>
        <v>0.98007105038154396</v>
      </c>
      <c r="Q19" s="873">
        <f>+VLOOKUP(C19,'A. Rate Class Allocations'!$B$124:$J$128,7,FALSE)</f>
        <v>1.0700573423086499</v>
      </c>
      <c r="R19" s="873">
        <f>+VLOOKUP(C19,'A. Rate Class Allocations'!$B$124:$J$128,9,FALSE)</f>
        <v>0.85888650963597402</v>
      </c>
      <c r="S19" s="874">
        <f t="shared" si="1"/>
        <v>4746.6446027801958</v>
      </c>
      <c r="T19" s="874">
        <f t="shared" si="2"/>
        <v>0</v>
      </c>
    </row>
    <row r="20" spans="1:20">
      <c r="A20" s="863" t="s">
        <v>1034</v>
      </c>
      <c r="B20" s="864" t="s">
        <v>1035</v>
      </c>
      <c r="C20" s="865" t="s">
        <v>118</v>
      </c>
      <c r="D20" s="865">
        <v>162874</v>
      </c>
      <c r="E20" s="866">
        <v>2018</v>
      </c>
      <c r="F20" s="867">
        <v>2018</v>
      </c>
      <c r="G20" s="868">
        <v>42567</v>
      </c>
      <c r="H20" s="869">
        <f t="shared" si="0"/>
        <v>2016</v>
      </c>
      <c r="I20" s="870"/>
      <c r="J20" s="865" t="s">
        <v>1038</v>
      </c>
      <c r="K20" s="865">
        <v>0</v>
      </c>
      <c r="L20" s="865" t="s">
        <v>1037</v>
      </c>
      <c r="M20" s="871">
        <v>12180</v>
      </c>
      <c r="N20" s="871">
        <v>0</v>
      </c>
      <c r="O20" s="872">
        <f>+VLOOKUP(C20,'A. Rate Class Allocations'!$B$124:$J$128,6,FALSE)</f>
        <v>0.96094519236849896</v>
      </c>
      <c r="P20" s="873">
        <f>+VLOOKUP(C20,'A. Rate Class Allocations'!$B$124:$J$128,8,FALSE)</f>
        <v>0.98007105038154396</v>
      </c>
      <c r="Q20" s="873">
        <f>+VLOOKUP(C20,'A. Rate Class Allocations'!$B$124:$J$128,7,FALSE)</f>
        <v>1.0700573423086499</v>
      </c>
      <c r="R20" s="873">
        <f>+VLOOKUP(C20,'A. Rate Class Allocations'!$B$124:$J$128,9,FALSE)</f>
        <v>0.85888650963597402</v>
      </c>
      <c r="S20" s="874">
        <f t="shared" si="1"/>
        <v>11471.057790052138</v>
      </c>
      <c r="T20" s="874">
        <f t="shared" si="2"/>
        <v>0</v>
      </c>
    </row>
    <row r="21" spans="1:20">
      <c r="A21" s="863" t="s">
        <v>1034</v>
      </c>
      <c r="B21" s="864" t="s">
        <v>1035</v>
      </c>
      <c r="C21" s="865" t="s">
        <v>118</v>
      </c>
      <c r="D21" s="865">
        <v>162874</v>
      </c>
      <c r="E21" s="866">
        <v>2018</v>
      </c>
      <c r="F21" s="867">
        <v>2018</v>
      </c>
      <c r="G21" s="868">
        <v>42567</v>
      </c>
      <c r="H21" s="869">
        <f t="shared" si="0"/>
        <v>2016</v>
      </c>
      <c r="I21" s="870"/>
      <c r="J21" s="865" t="s">
        <v>1038</v>
      </c>
      <c r="K21" s="865">
        <v>0</v>
      </c>
      <c r="L21" s="865" t="s">
        <v>1037</v>
      </c>
      <c r="M21" s="871">
        <v>29784</v>
      </c>
      <c r="N21" s="871">
        <v>0</v>
      </c>
      <c r="O21" s="872">
        <f>+VLOOKUP(C21,'A. Rate Class Allocations'!$B$124:$J$128,6,FALSE)</f>
        <v>0.96094519236849896</v>
      </c>
      <c r="P21" s="873">
        <f>+VLOOKUP(C21,'A. Rate Class Allocations'!$B$124:$J$128,8,FALSE)</f>
        <v>0.98007105038154396</v>
      </c>
      <c r="Q21" s="873">
        <f>+VLOOKUP(C21,'A. Rate Class Allocations'!$B$124:$J$128,7,FALSE)</f>
        <v>1.0700573423086499</v>
      </c>
      <c r="R21" s="873">
        <f>+VLOOKUP(C21,'A. Rate Class Allocations'!$B$124:$J$128,9,FALSE)</f>
        <v>0.85888650963597402</v>
      </c>
      <c r="S21" s="874">
        <f t="shared" si="1"/>
        <v>28050.40929547725</v>
      </c>
      <c r="T21" s="874">
        <f t="shared" si="2"/>
        <v>0</v>
      </c>
    </row>
    <row r="22" spans="1:20">
      <c r="A22" s="863" t="s">
        <v>1034</v>
      </c>
      <c r="B22" s="864" t="s">
        <v>1035</v>
      </c>
      <c r="C22" s="865" t="s">
        <v>118</v>
      </c>
      <c r="D22" s="865">
        <v>166179</v>
      </c>
      <c r="E22" s="866">
        <v>2018</v>
      </c>
      <c r="F22" s="867">
        <v>2018</v>
      </c>
      <c r="G22" s="868">
        <v>43060</v>
      </c>
      <c r="H22" s="869">
        <f t="shared" si="0"/>
        <v>2017</v>
      </c>
      <c r="I22" s="870"/>
      <c r="J22" s="865" t="s">
        <v>1036</v>
      </c>
      <c r="K22" s="865">
        <v>0</v>
      </c>
      <c r="L22" s="865" t="s">
        <v>1037</v>
      </c>
      <c r="M22" s="871">
        <v>94300</v>
      </c>
      <c r="N22" s="871">
        <v>0</v>
      </c>
      <c r="O22" s="872">
        <f>+VLOOKUP(C22,'A. Rate Class Allocations'!$B$124:$J$128,6,FALSE)</f>
        <v>0.96094519236849896</v>
      </c>
      <c r="P22" s="873">
        <f>+VLOOKUP(C22,'A. Rate Class Allocations'!$B$124:$J$128,8,FALSE)</f>
        <v>0.98007105038154396</v>
      </c>
      <c r="Q22" s="873">
        <f>+VLOOKUP(C22,'A. Rate Class Allocations'!$B$124:$J$128,7,FALSE)</f>
        <v>1.0700573423086499</v>
      </c>
      <c r="R22" s="873">
        <f>+VLOOKUP(C22,'A. Rate Class Allocations'!$B$124:$J$128,9,FALSE)</f>
        <v>0.85888650963597402</v>
      </c>
      <c r="S22" s="874">
        <f t="shared" si="1"/>
        <v>88811.227389319931</v>
      </c>
      <c r="T22" s="874">
        <f t="shared" si="2"/>
        <v>0</v>
      </c>
    </row>
    <row r="23" spans="1:20">
      <c r="A23" s="863" t="s">
        <v>1034</v>
      </c>
      <c r="B23" s="864" t="s">
        <v>1035</v>
      </c>
      <c r="C23" s="865" t="s">
        <v>118</v>
      </c>
      <c r="D23" s="865">
        <v>166313</v>
      </c>
      <c r="E23" s="866">
        <v>2018</v>
      </c>
      <c r="F23" s="867">
        <v>2018</v>
      </c>
      <c r="G23" s="868">
        <v>43169</v>
      </c>
      <c r="H23" s="869">
        <f t="shared" si="0"/>
        <v>2018</v>
      </c>
      <c r="I23" s="870"/>
      <c r="J23" s="865" t="s">
        <v>1036</v>
      </c>
      <c r="K23" s="865">
        <v>0</v>
      </c>
      <c r="L23" s="865" t="s">
        <v>1039</v>
      </c>
      <c r="M23" s="871">
        <v>18613</v>
      </c>
      <c r="N23" s="871">
        <v>5.8</v>
      </c>
      <c r="O23" s="872">
        <f>+VLOOKUP(C23,'A. Rate Class Allocations'!$B$124:$J$128,6,FALSE)</f>
        <v>0.96094519236849896</v>
      </c>
      <c r="P23" s="873">
        <f>+VLOOKUP(C23,'A. Rate Class Allocations'!$B$124:$J$128,8,FALSE)</f>
        <v>0.98007105038154396</v>
      </c>
      <c r="Q23" s="873">
        <f>+VLOOKUP(C23,'A. Rate Class Allocations'!$B$124:$J$128,7,FALSE)</f>
        <v>1.0700573423086499</v>
      </c>
      <c r="R23" s="873">
        <f>+VLOOKUP(C23,'A. Rate Class Allocations'!$B$124:$J$128,9,FALSE)</f>
        <v>0.85888650963597402</v>
      </c>
      <c r="S23" s="874">
        <f t="shared" si="1"/>
        <v>17529.622220545192</v>
      </c>
      <c r="T23" s="874">
        <f t="shared" si="2"/>
        <v>5.3305353319057724</v>
      </c>
    </row>
    <row r="24" spans="1:20">
      <c r="A24" s="863" t="s">
        <v>1034</v>
      </c>
      <c r="B24" s="864" t="s">
        <v>1035</v>
      </c>
      <c r="C24" s="865" t="s">
        <v>118</v>
      </c>
      <c r="D24" s="865">
        <v>167855</v>
      </c>
      <c r="E24" s="866">
        <v>2018</v>
      </c>
      <c r="F24" s="867">
        <v>2018</v>
      </c>
      <c r="G24" s="868">
        <v>42998</v>
      </c>
      <c r="H24" s="869">
        <f t="shared" si="0"/>
        <v>2017</v>
      </c>
      <c r="I24" s="870"/>
      <c r="J24" s="865" t="s">
        <v>1036</v>
      </c>
      <c r="K24" s="865">
        <v>0</v>
      </c>
      <c r="L24" s="865" t="s">
        <v>1037</v>
      </c>
      <c r="M24" s="871">
        <v>74020</v>
      </c>
      <c r="N24" s="871">
        <v>0</v>
      </c>
      <c r="O24" s="872">
        <f>+VLOOKUP(C24,'A. Rate Class Allocations'!$B$124:$J$128,6,FALSE)</f>
        <v>0.96094519236849896</v>
      </c>
      <c r="P24" s="873">
        <f>+VLOOKUP(C24,'A. Rate Class Allocations'!$B$124:$J$128,8,FALSE)</f>
        <v>0.98007105038154396</v>
      </c>
      <c r="Q24" s="873">
        <f>+VLOOKUP(C24,'A. Rate Class Allocations'!$B$124:$J$128,7,FALSE)</f>
        <v>1.0700573423086499</v>
      </c>
      <c r="R24" s="873">
        <f>+VLOOKUP(C24,'A. Rate Class Allocations'!$B$124:$J$128,9,FALSE)</f>
        <v>0.85888650963597402</v>
      </c>
      <c r="S24" s="874">
        <f t="shared" si="1"/>
        <v>69711.633630513912</v>
      </c>
      <c r="T24" s="874">
        <f t="shared" si="2"/>
        <v>0</v>
      </c>
    </row>
    <row r="25" spans="1:20">
      <c r="A25" s="863" t="s">
        <v>1034</v>
      </c>
      <c r="B25" s="864" t="s">
        <v>1035</v>
      </c>
      <c r="C25" s="865" t="s">
        <v>118</v>
      </c>
      <c r="D25" s="865">
        <v>168145</v>
      </c>
      <c r="E25" s="866">
        <v>2018</v>
      </c>
      <c r="F25" s="867">
        <v>2018</v>
      </c>
      <c r="G25" s="868">
        <v>43169</v>
      </c>
      <c r="H25" s="869">
        <f t="shared" si="0"/>
        <v>2018</v>
      </c>
      <c r="I25" s="870"/>
      <c r="J25" s="865" t="s">
        <v>1038</v>
      </c>
      <c r="K25" s="865">
        <v>0</v>
      </c>
      <c r="L25" s="865" t="s">
        <v>1037</v>
      </c>
      <c r="M25" s="871">
        <v>16.03</v>
      </c>
      <c r="N25" s="871">
        <v>4.1000000000000003E-3</v>
      </c>
      <c r="O25" s="872">
        <f>+VLOOKUP(C25,'A. Rate Class Allocations'!$B$124:$J$128,6,FALSE)</f>
        <v>0.96094519236849896</v>
      </c>
      <c r="P25" s="873">
        <f>+VLOOKUP(C25,'A. Rate Class Allocations'!$B$124:$J$128,8,FALSE)</f>
        <v>0.98007105038154396</v>
      </c>
      <c r="Q25" s="873">
        <f>+VLOOKUP(C25,'A. Rate Class Allocations'!$B$124:$J$128,7,FALSE)</f>
        <v>1.0700573423086499</v>
      </c>
      <c r="R25" s="873">
        <f>+VLOOKUP(C25,'A. Rate Class Allocations'!$B$124:$J$128,9,FALSE)</f>
        <v>0.85888650963597402</v>
      </c>
      <c r="S25" s="874">
        <f t="shared" si="1"/>
        <v>15.096966861620345</v>
      </c>
      <c r="T25" s="874">
        <f t="shared" si="2"/>
        <v>3.7681370449678749E-3</v>
      </c>
    </row>
    <row r="26" spans="1:20">
      <c r="A26" s="863" t="s">
        <v>1034</v>
      </c>
      <c r="B26" s="864" t="s">
        <v>1035</v>
      </c>
      <c r="C26" s="865" t="s">
        <v>118</v>
      </c>
      <c r="D26" s="865">
        <v>168145</v>
      </c>
      <c r="E26" s="866">
        <v>2018</v>
      </c>
      <c r="F26" s="867">
        <v>2018</v>
      </c>
      <c r="G26" s="868">
        <v>43169</v>
      </c>
      <c r="H26" s="869">
        <f t="shared" si="0"/>
        <v>2018</v>
      </c>
      <c r="I26" s="870"/>
      <c r="J26" s="865" t="s">
        <v>1038</v>
      </c>
      <c r="K26" s="865">
        <v>0</v>
      </c>
      <c r="L26" s="865" t="s">
        <v>1037</v>
      </c>
      <c r="M26" s="871">
        <v>214.9992</v>
      </c>
      <c r="N26" s="871">
        <v>4.6800000000000001E-2</v>
      </c>
      <c r="O26" s="872">
        <f>+VLOOKUP(C26,'A. Rate Class Allocations'!$B$124:$J$128,6,FALSE)</f>
        <v>0.96094519236849896</v>
      </c>
      <c r="P26" s="873">
        <f>+VLOOKUP(C26,'A. Rate Class Allocations'!$B$124:$J$128,8,FALSE)</f>
        <v>0.98007105038154396</v>
      </c>
      <c r="Q26" s="873">
        <f>+VLOOKUP(C26,'A. Rate Class Allocations'!$B$124:$J$128,7,FALSE)</f>
        <v>1.0700573423086499</v>
      </c>
      <c r="R26" s="873">
        <f>+VLOOKUP(C26,'A. Rate Class Allocations'!$B$124:$J$128,9,FALSE)</f>
        <v>0.85888650963597402</v>
      </c>
      <c r="S26" s="874">
        <f t="shared" si="1"/>
        <v>202.48507783374203</v>
      </c>
      <c r="T26" s="874">
        <f t="shared" si="2"/>
        <v>4.3011905781584522E-2</v>
      </c>
    </row>
    <row r="27" spans="1:20">
      <c r="A27" s="863" t="s">
        <v>1034</v>
      </c>
      <c r="B27" s="864" t="s">
        <v>1035</v>
      </c>
      <c r="C27" s="865" t="s">
        <v>118</v>
      </c>
      <c r="D27" s="865">
        <v>168145</v>
      </c>
      <c r="E27" s="866">
        <v>2018</v>
      </c>
      <c r="F27" s="867">
        <v>2018</v>
      </c>
      <c r="G27" s="868">
        <v>43169</v>
      </c>
      <c r="H27" s="869">
        <f t="shared" si="0"/>
        <v>2018</v>
      </c>
      <c r="I27" s="870"/>
      <c r="J27" s="865" t="s">
        <v>1038</v>
      </c>
      <c r="K27" s="865">
        <v>0</v>
      </c>
      <c r="L27" s="865" t="s">
        <v>1037</v>
      </c>
      <c r="M27" s="871">
        <v>3153.3216000000002</v>
      </c>
      <c r="N27" s="871">
        <v>0.68640000000000001</v>
      </c>
      <c r="O27" s="872">
        <f>+VLOOKUP(C27,'A. Rate Class Allocations'!$B$124:$J$128,6,FALSE)</f>
        <v>0.96094519236849896</v>
      </c>
      <c r="P27" s="873">
        <f>+VLOOKUP(C27,'A. Rate Class Allocations'!$B$124:$J$128,8,FALSE)</f>
        <v>0.98007105038154396</v>
      </c>
      <c r="Q27" s="873">
        <f>+VLOOKUP(C27,'A. Rate Class Allocations'!$B$124:$J$128,7,FALSE)</f>
        <v>1.0700573423086499</v>
      </c>
      <c r="R27" s="873">
        <f>+VLOOKUP(C27,'A. Rate Class Allocations'!$B$124:$J$128,9,FALSE)</f>
        <v>0.85888650963597402</v>
      </c>
      <c r="S27" s="874">
        <f t="shared" si="1"/>
        <v>2969.7811415615497</v>
      </c>
      <c r="T27" s="874">
        <f t="shared" si="2"/>
        <v>0.63084128479657287</v>
      </c>
    </row>
    <row r="28" spans="1:20">
      <c r="A28" s="863" t="s">
        <v>1034</v>
      </c>
      <c r="B28" s="864" t="s">
        <v>1035</v>
      </c>
      <c r="C28" s="865" t="s">
        <v>118</v>
      </c>
      <c r="D28" s="865">
        <v>168145</v>
      </c>
      <c r="E28" s="866">
        <v>2018</v>
      </c>
      <c r="F28" s="867">
        <v>2018</v>
      </c>
      <c r="G28" s="868">
        <v>43169</v>
      </c>
      <c r="H28" s="869">
        <f t="shared" si="0"/>
        <v>2018</v>
      </c>
      <c r="I28" s="870"/>
      <c r="J28" s="865" t="s">
        <v>1038</v>
      </c>
      <c r="K28" s="865">
        <v>0</v>
      </c>
      <c r="L28" s="865" t="s">
        <v>1037</v>
      </c>
      <c r="M28" s="871">
        <v>1092</v>
      </c>
      <c r="N28" s="871">
        <v>0</v>
      </c>
      <c r="O28" s="872">
        <f>+VLOOKUP(C28,'A. Rate Class Allocations'!$B$124:$J$128,6,FALSE)</f>
        <v>0.96094519236849896</v>
      </c>
      <c r="P28" s="873">
        <f>+VLOOKUP(C28,'A. Rate Class Allocations'!$B$124:$J$128,8,FALSE)</f>
        <v>0.98007105038154396</v>
      </c>
      <c r="Q28" s="873">
        <f>+VLOOKUP(C28,'A. Rate Class Allocations'!$B$124:$J$128,7,FALSE)</f>
        <v>1.0700573423086499</v>
      </c>
      <c r="R28" s="873">
        <f>+VLOOKUP(C28,'A. Rate Class Allocations'!$B$124:$J$128,9,FALSE)</f>
        <v>0.85888650963597402</v>
      </c>
      <c r="S28" s="874">
        <f t="shared" si="1"/>
        <v>1028.4396639357089</v>
      </c>
      <c r="T28" s="874">
        <f t="shared" si="2"/>
        <v>0</v>
      </c>
    </row>
    <row r="29" spans="1:20">
      <c r="A29" s="863" t="s">
        <v>1034</v>
      </c>
      <c r="B29" s="864" t="s">
        <v>1035</v>
      </c>
      <c r="C29" s="865" t="s">
        <v>118</v>
      </c>
      <c r="D29" s="865">
        <v>168145</v>
      </c>
      <c r="E29" s="866">
        <v>2018</v>
      </c>
      <c r="F29" s="867">
        <v>2018</v>
      </c>
      <c r="G29" s="868">
        <v>43169</v>
      </c>
      <c r="H29" s="869">
        <f t="shared" si="0"/>
        <v>2018</v>
      </c>
      <c r="I29" s="870"/>
      <c r="J29" s="865" t="s">
        <v>1038</v>
      </c>
      <c r="K29" s="865">
        <v>0</v>
      </c>
      <c r="L29" s="865" t="s">
        <v>1037</v>
      </c>
      <c r="M29" s="871">
        <v>15120</v>
      </c>
      <c r="N29" s="871">
        <v>0</v>
      </c>
      <c r="O29" s="872">
        <f>+VLOOKUP(C29,'A. Rate Class Allocations'!$B$124:$J$128,6,FALSE)</f>
        <v>0.96094519236849896</v>
      </c>
      <c r="P29" s="873">
        <f>+VLOOKUP(C29,'A. Rate Class Allocations'!$B$124:$J$128,8,FALSE)</f>
        <v>0.98007105038154396</v>
      </c>
      <c r="Q29" s="873">
        <f>+VLOOKUP(C29,'A. Rate Class Allocations'!$B$124:$J$128,7,FALSE)</f>
        <v>1.0700573423086499</v>
      </c>
      <c r="R29" s="873">
        <f>+VLOOKUP(C29,'A. Rate Class Allocations'!$B$124:$J$128,9,FALSE)</f>
        <v>0.85888650963597402</v>
      </c>
      <c r="S29" s="874">
        <f t="shared" si="1"/>
        <v>14239.933808340587</v>
      </c>
      <c r="T29" s="874">
        <f t="shared" si="2"/>
        <v>0</v>
      </c>
    </row>
    <row r="30" spans="1:20">
      <c r="A30" s="863" t="s">
        <v>1034</v>
      </c>
      <c r="B30" s="864" t="s">
        <v>1035</v>
      </c>
      <c r="C30" s="865" t="s">
        <v>118</v>
      </c>
      <c r="D30" s="865">
        <v>168165</v>
      </c>
      <c r="E30" s="866">
        <v>2018</v>
      </c>
      <c r="F30" s="867">
        <v>2018</v>
      </c>
      <c r="G30" s="868">
        <v>43169</v>
      </c>
      <c r="H30" s="869">
        <f t="shared" si="0"/>
        <v>2018</v>
      </c>
      <c r="I30" s="870"/>
      <c r="J30" s="865" t="s">
        <v>1038</v>
      </c>
      <c r="K30" s="865">
        <v>0</v>
      </c>
      <c r="L30" s="865" t="s">
        <v>1037</v>
      </c>
      <c r="M30" s="871">
        <v>840</v>
      </c>
      <c r="N30" s="871">
        <v>0</v>
      </c>
      <c r="O30" s="872">
        <f>+VLOOKUP(C30,'A. Rate Class Allocations'!$B$124:$J$128,6,FALSE)</f>
        <v>0.96094519236849896</v>
      </c>
      <c r="P30" s="873">
        <f>+VLOOKUP(C30,'A. Rate Class Allocations'!$B$124:$J$128,8,FALSE)</f>
        <v>0.98007105038154396</v>
      </c>
      <c r="Q30" s="873">
        <f>+VLOOKUP(C30,'A. Rate Class Allocations'!$B$124:$J$128,7,FALSE)</f>
        <v>1.0700573423086499</v>
      </c>
      <c r="R30" s="873">
        <f>+VLOOKUP(C30,'A. Rate Class Allocations'!$B$124:$J$128,9,FALSE)</f>
        <v>0.85888650963597402</v>
      </c>
      <c r="S30" s="874">
        <f t="shared" si="1"/>
        <v>791.10743379669918</v>
      </c>
      <c r="T30" s="874">
        <f t="shared" si="2"/>
        <v>0</v>
      </c>
    </row>
    <row r="31" spans="1:20">
      <c r="A31" s="863" t="s">
        <v>1034</v>
      </c>
      <c r="B31" s="864" t="s">
        <v>1035</v>
      </c>
      <c r="C31" s="865" t="s">
        <v>118</v>
      </c>
      <c r="D31" s="865">
        <v>168165</v>
      </c>
      <c r="E31" s="866">
        <v>2018</v>
      </c>
      <c r="F31" s="867">
        <v>2018</v>
      </c>
      <c r="G31" s="868">
        <v>43169</v>
      </c>
      <c r="H31" s="869">
        <f t="shared" si="0"/>
        <v>2018</v>
      </c>
      <c r="I31" s="870"/>
      <c r="J31" s="865" t="s">
        <v>1038</v>
      </c>
      <c r="K31" s="865">
        <v>0</v>
      </c>
      <c r="L31" s="865" t="s">
        <v>1037</v>
      </c>
      <c r="M31" s="871">
        <v>1751.4</v>
      </c>
      <c r="N31" s="871">
        <v>0</v>
      </c>
      <c r="O31" s="872">
        <f>+VLOOKUP(C31,'A. Rate Class Allocations'!$B$124:$J$128,6,FALSE)</f>
        <v>0.96094519236849896</v>
      </c>
      <c r="P31" s="873">
        <f>+VLOOKUP(C31,'A. Rate Class Allocations'!$B$124:$J$128,8,FALSE)</f>
        <v>0.98007105038154396</v>
      </c>
      <c r="Q31" s="873">
        <f>+VLOOKUP(C31,'A. Rate Class Allocations'!$B$124:$J$128,7,FALSE)</f>
        <v>1.0700573423086499</v>
      </c>
      <c r="R31" s="873">
        <f>+VLOOKUP(C31,'A. Rate Class Allocations'!$B$124:$J$128,9,FALSE)</f>
        <v>0.85888650963597402</v>
      </c>
      <c r="S31" s="874">
        <f t="shared" si="1"/>
        <v>1649.458999466118</v>
      </c>
      <c r="T31" s="874">
        <f t="shared" si="2"/>
        <v>0</v>
      </c>
    </row>
    <row r="32" spans="1:20">
      <c r="A32" s="863" t="s">
        <v>1034</v>
      </c>
      <c r="B32" s="864" t="s">
        <v>1035</v>
      </c>
      <c r="C32" s="865" t="s">
        <v>118</v>
      </c>
      <c r="D32" s="865">
        <v>168385</v>
      </c>
      <c r="E32" s="866">
        <v>2018</v>
      </c>
      <c r="F32" s="867">
        <v>2018</v>
      </c>
      <c r="G32" s="868">
        <v>42815</v>
      </c>
      <c r="H32" s="869">
        <f t="shared" si="0"/>
        <v>2017</v>
      </c>
      <c r="I32" s="870"/>
      <c r="J32" s="865" t="s">
        <v>1036</v>
      </c>
      <c r="K32" s="865">
        <v>0</v>
      </c>
      <c r="L32" s="865" t="s">
        <v>1037</v>
      </c>
      <c r="M32" s="871">
        <v>14028</v>
      </c>
      <c r="N32" s="871">
        <v>0</v>
      </c>
      <c r="O32" s="872">
        <f>+VLOOKUP(C32,'A. Rate Class Allocations'!$B$124:$J$128,6,FALSE)</f>
        <v>0.96094519236849896</v>
      </c>
      <c r="P32" s="873">
        <f>+VLOOKUP(C32,'A. Rate Class Allocations'!$B$124:$J$128,8,FALSE)</f>
        <v>0.98007105038154396</v>
      </c>
      <c r="Q32" s="873">
        <f>+VLOOKUP(C32,'A. Rate Class Allocations'!$B$124:$J$128,7,FALSE)</f>
        <v>1.0700573423086499</v>
      </c>
      <c r="R32" s="873">
        <f>+VLOOKUP(C32,'A. Rate Class Allocations'!$B$124:$J$128,9,FALSE)</f>
        <v>0.85888650963597402</v>
      </c>
      <c r="S32" s="874">
        <f t="shared" si="1"/>
        <v>13211.494144404878</v>
      </c>
      <c r="T32" s="874">
        <f t="shared" si="2"/>
        <v>0</v>
      </c>
    </row>
    <row r="33" spans="1:20">
      <c r="A33" s="863" t="s">
        <v>1034</v>
      </c>
      <c r="B33" s="864" t="s">
        <v>1035</v>
      </c>
      <c r="C33" s="865" t="s">
        <v>118</v>
      </c>
      <c r="D33" s="865">
        <v>168385</v>
      </c>
      <c r="E33" s="866">
        <v>2018</v>
      </c>
      <c r="F33" s="867">
        <v>2018</v>
      </c>
      <c r="G33" s="868">
        <v>42815</v>
      </c>
      <c r="H33" s="869">
        <f t="shared" si="0"/>
        <v>2017</v>
      </c>
      <c r="I33" s="870"/>
      <c r="J33" s="865" t="s">
        <v>1036</v>
      </c>
      <c r="K33" s="865">
        <v>0</v>
      </c>
      <c r="L33" s="865" t="s">
        <v>1037</v>
      </c>
      <c r="M33" s="871">
        <v>16617</v>
      </c>
      <c r="N33" s="871">
        <v>0</v>
      </c>
      <c r="O33" s="872">
        <f>+VLOOKUP(C33,'A. Rate Class Allocations'!$B$124:$J$128,6,FALSE)</f>
        <v>0.96094519236849896</v>
      </c>
      <c r="P33" s="873">
        <f>+VLOOKUP(C33,'A. Rate Class Allocations'!$B$124:$J$128,8,FALSE)</f>
        <v>0.98007105038154396</v>
      </c>
      <c r="Q33" s="873">
        <f>+VLOOKUP(C33,'A. Rate Class Allocations'!$B$124:$J$128,7,FALSE)</f>
        <v>1.0700573423086499</v>
      </c>
      <c r="R33" s="873">
        <f>+VLOOKUP(C33,'A. Rate Class Allocations'!$B$124:$J$128,9,FALSE)</f>
        <v>0.85888650963597402</v>
      </c>
      <c r="S33" s="874">
        <f t="shared" si="1"/>
        <v>15649.800270713989</v>
      </c>
      <c r="T33" s="874">
        <f t="shared" si="2"/>
        <v>0</v>
      </c>
    </row>
    <row r="34" spans="1:20">
      <c r="A34" s="863" t="s">
        <v>1034</v>
      </c>
      <c r="B34" s="864" t="s">
        <v>1035</v>
      </c>
      <c r="C34" s="865" t="s">
        <v>118</v>
      </c>
      <c r="D34" s="865">
        <v>168385</v>
      </c>
      <c r="E34" s="866">
        <v>2018</v>
      </c>
      <c r="F34" s="867">
        <v>2018</v>
      </c>
      <c r="G34" s="868">
        <v>42815</v>
      </c>
      <c r="H34" s="869">
        <f t="shared" si="0"/>
        <v>2017</v>
      </c>
      <c r="I34" s="870"/>
      <c r="J34" s="865" t="s">
        <v>1036</v>
      </c>
      <c r="K34" s="865">
        <v>0</v>
      </c>
      <c r="L34" s="865" t="s">
        <v>1037</v>
      </c>
      <c r="M34" s="871">
        <v>59206</v>
      </c>
      <c r="N34" s="871">
        <v>0</v>
      </c>
      <c r="O34" s="872">
        <f>+VLOOKUP(C34,'A. Rate Class Allocations'!$B$124:$J$128,6,FALSE)</f>
        <v>0.96094519236849896</v>
      </c>
      <c r="P34" s="873">
        <f>+VLOOKUP(C34,'A. Rate Class Allocations'!$B$124:$J$128,8,FALSE)</f>
        <v>0.98007105038154396</v>
      </c>
      <c r="Q34" s="873">
        <f>+VLOOKUP(C34,'A. Rate Class Allocations'!$B$124:$J$128,7,FALSE)</f>
        <v>1.0700573423086499</v>
      </c>
      <c r="R34" s="873">
        <f>+VLOOKUP(C34,'A. Rate Class Allocations'!$B$124:$J$128,9,FALSE)</f>
        <v>0.85888650963597402</v>
      </c>
      <c r="S34" s="874">
        <f t="shared" si="1"/>
        <v>55759.888958770687</v>
      </c>
      <c r="T34" s="874">
        <f t="shared" si="2"/>
        <v>0</v>
      </c>
    </row>
    <row r="35" spans="1:20">
      <c r="A35" s="863" t="s">
        <v>1034</v>
      </c>
      <c r="B35" s="864" t="s">
        <v>1035</v>
      </c>
      <c r="C35" s="865" t="s">
        <v>118</v>
      </c>
      <c r="D35" s="865">
        <v>170519</v>
      </c>
      <c r="E35" s="866">
        <v>2018</v>
      </c>
      <c r="F35" s="867">
        <v>2018</v>
      </c>
      <c r="G35" s="868">
        <v>42809</v>
      </c>
      <c r="H35" s="869">
        <f t="shared" si="0"/>
        <v>2017</v>
      </c>
      <c r="I35" s="870"/>
      <c r="J35" s="865" t="s">
        <v>1036</v>
      </c>
      <c r="K35" s="865">
        <v>0</v>
      </c>
      <c r="L35" s="865" t="s">
        <v>1039</v>
      </c>
      <c r="M35" s="871">
        <v>54558</v>
      </c>
      <c r="N35" s="871">
        <v>16.399999999999999</v>
      </c>
      <c r="O35" s="872">
        <f>+VLOOKUP(C35,'A. Rate Class Allocations'!$B$124:$J$128,6,FALSE)</f>
        <v>0.96094519236849896</v>
      </c>
      <c r="P35" s="873">
        <f>+VLOOKUP(C35,'A. Rate Class Allocations'!$B$124:$J$128,8,FALSE)</f>
        <v>0.98007105038154396</v>
      </c>
      <c r="Q35" s="873">
        <f>+VLOOKUP(C35,'A. Rate Class Allocations'!$B$124:$J$128,7,FALSE)</f>
        <v>1.0700573423086499</v>
      </c>
      <c r="R35" s="873">
        <f>+VLOOKUP(C35,'A. Rate Class Allocations'!$B$124:$J$128,9,FALSE)</f>
        <v>0.85888650963597402</v>
      </c>
      <c r="S35" s="874">
        <f t="shared" si="1"/>
        <v>51382.427825095612</v>
      </c>
      <c r="T35" s="874">
        <f t="shared" si="2"/>
        <v>15.072548179871495</v>
      </c>
    </row>
    <row r="36" spans="1:20">
      <c r="A36" s="863" t="s">
        <v>1034</v>
      </c>
      <c r="B36" s="864" t="s">
        <v>1035</v>
      </c>
      <c r="C36" s="865" t="s">
        <v>118</v>
      </c>
      <c r="D36" s="865">
        <v>171688</v>
      </c>
      <c r="E36" s="866">
        <v>2018</v>
      </c>
      <c r="F36" s="867">
        <v>2018</v>
      </c>
      <c r="G36" s="868">
        <v>42866</v>
      </c>
      <c r="H36" s="869">
        <f t="shared" si="0"/>
        <v>2017</v>
      </c>
      <c r="I36" s="870"/>
      <c r="J36" s="865" t="s">
        <v>1038</v>
      </c>
      <c r="K36" s="865">
        <v>0</v>
      </c>
      <c r="L36" s="865" t="s">
        <v>1037</v>
      </c>
      <c r="M36" s="871">
        <v>0</v>
      </c>
      <c r="N36" s="871">
        <v>0</v>
      </c>
      <c r="O36" s="872">
        <f>+VLOOKUP(C36,'A. Rate Class Allocations'!$B$124:$J$128,6,FALSE)</f>
        <v>0.96094519236849896</v>
      </c>
      <c r="P36" s="873">
        <f>+VLOOKUP(C36,'A. Rate Class Allocations'!$B$124:$J$128,8,FALSE)</f>
        <v>0.98007105038154396</v>
      </c>
      <c r="Q36" s="873">
        <f>+VLOOKUP(C36,'A. Rate Class Allocations'!$B$124:$J$128,7,FALSE)</f>
        <v>1.0700573423086499</v>
      </c>
      <c r="R36" s="873">
        <f>+VLOOKUP(C36,'A. Rate Class Allocations'!$B$124:$J$128,9,FALSE)</f>
        <v>0.85888650963597402</v>
      </c>
      <c r="S36" s="874">
        <f t="shared" si="1"/>
        <v>0</v>
      </c>
      <c r="T36" s="874">
        <f t="shared" si="2"/>
        <v>0</v>
      </c>
    </row>
    <row r="37" spans="1:20">
      <c r="A37" s="863" t="s">
        <v>1034</v>
      </c>
      <c r="B37" s="864" t="s">
        <v>1035</v>
      </c>
      <c r="C37" s="865" t="s">
        <v>118</v>
      </c>
      <c r="D37" s="865">
        <v>171688</v>
      </c>
      <c r="E37" s="866">
        <v>2018</v>
      </c>
      <c r="F37" s="867">
        <v>2018</v>
      </c>
      <c r="G37" s="868">
        <v>42866</v>
      </c>
      <c r="H37" s="869">
        <f t="shared" si="0"/>
        <v>2017</v>
      </c>
      <c r="I37" s="870"/>
      <c r="J37" s="865" t="s">
        <v>1038</v>
      </c>
      <c r="K37" s="865">
        <v>0</v>
      </c>
      <c r="L37" s="865" t="s">
        <v>1037</v>
      </c>
      <c r="M37" s="871">
        <v>6720</v>
      </c>
      <c r="N37" s="871">
        <v>0</v>
      </c>
      <c r="O37" s="872">
        <f>+VLOOKUP(C37,'A. Rate Class Allocations'!$B$124:$J$128,6,FALSE)</f>
        <v>0.96094519236849896</v>
      </c>
      <c r="P37" s="873">
        <f>+VLOOKUP(C37,'A. Rate Class Allocations'!$B$124:$J$128,8,FALSE)</f>
        <v>0.98007105038154396</v>
      </c>
      <c r="Q37" s="873">
        <f>+VLOOKUP(C37,'A. Rate Class Allocations'!$B$124:$J$128,7,FALSE)</f>
        <v>1.0700573423086499</v>
      </c>
      <c r="R37" s="873">
        <f>+VLOOKUP(C37,'A. Rate Class Allocations'!$B$124:$J$128,9,FALSE)</f>
        <v>0.85888650963597402</v>
      </c>
      <c r="S37" s="874">
        <f t="shared" si="1"/>
        <v>6328.8594703735935</v>
      </c>
      <c r="T37" s="874">
        <f t="shared" si="2"/>
        <v>0</v>
      </c>
    </row>
    <row r="38" spans="1:20">
      <c r="A38" s="863" t="s">
        <v>1034</v>
      </c>
      <c r="B38" s="864" t="s">
        <v>1035</v>
      </c>
      <c r="C38" s="865" t="s">
        <v>118</v>
      </c>
      <c r="D38" s="865">
        <v>171688</v>
      </c>
      <c r="E38" s="866">
        <v>2018</v>
      </c>
      <c r="F38" s="867">
        <v>2018</v>
      </c>
      <c r="G38" s="868">
        <v>42866</v>
      </c>
      <c r="H38" s="869">
        <f t="shared" si="0"/>
        <v>2017</v>
      </c>
      <c r="I38" s="870"/>
      <c r="J38" s="865" t="s">
        <v>1036</v>
      </c>
      <c r="K38" s="865">
        <v>0</v>
      </c>
      <c r="L38" s="865" t="s">
        <v>1037</v>
      </c>
      <c r="M38" s="871">
        <v>0</v>
      </c>
      <c r="N38" s="871">
        <v>0</v>
      </c>
      <c r="O38" s="872">
        <f>+VLOOKUP(C38,'A. Rate Class Allocations'!$B$124:$J$128,6,FALSE)</f>
        <v>0.96094519236849896</v>
      </c>
      <c r="P38" s="873">
        <f>+VLOOKUP(C38,'A. Rate Class Allocations'!$B$124:$J$128,8,FALSE)</f>
        <v>0.98007105038154396</v>
      </c>
      <c r="Q38" s="873">
        <f>+VLOOKUP(C38,'A. Rate Class Allocations'!$B$124:$J$128,7,FALSE)</f>
        <v>1.0700573423086499</v>
      </c>
      <c r="R38" s="873">
        <f>+VLOOKUP(C38,'A. Rate Class Allocations'!$B$124:$J$128,9,FALSE)</f>
        <v>0.85888650963597402</v>
      </c>
      <c r="S38" s="874">
        <f t="shared" si="1"/>
        <v>0</v>
      </c>
      <c r="T38" s="874">
        <f t="shared" si="2"/>
        <v>0</v>
      </c>
    </row>
    <row r="39" spans="1:20">
      <c r="A39" s="863" t="s">
        <v>1034</v>
      </c>
      <c r="B39" s="864" t="s">
        <v>1035</v>
      </c>
      <c r="C39" s="865" t="s">
        <v>118</v>
      </c>
      <c r="D39" s="865">
        <v>171688</v>
      </c>
      <c r="E39" s="866">
        <v>2018</v>
      </c>
      <c r="F39" s="867">
        <v>2018</v>
      </c>
      <c r="G39" s="868">
        <v>42866</v>
      </c>
      <c r="H39" s="869">
        <f t="shared" si="0"/>
        <v>2017</v>
      </c>
      <c r="I39" s="870"/>
      <c r="J39" s="865" t="s">
        <v>1036</v>
      </c>
      <c r="K39" s="865">
        <v>0</v>
      </c>
      <c r="L39" s="865" t="s">
        <v>1037</v>
      </c>
      <c r="M39" s="871">
        <v>110951</v>
      </c>
      <c r="N39" s="871">
        <v>18.34</v>
      </c>
      <c r="O39" s="872">
        <f>+VLOOKUP(C39,'A. Rate Class Allocations'!$B$124:$J$128,6,FALSE)</f>
        <v>0.96094519236849896</v>
      </c>
      <c r="P39" s="873">
        <f>+VLOOKUP(C39,'A. Rate Class Allocations'!$B$124:$J$128,8,FALSE)</f>
        <v>0.98007105038154396</v>
      </c>
      <c r="Q39" s="873">
        <f>+VLOOKUP(C39,'A. Rate Class Allocations'!$B$124:$J$128,7,FALSE)</f>
        <v>1.0700573423086499</v>
      </c>
      <c r="R39" s="873">
        <f>+VLOOKUP(C39,'A. Rate Class Allocations'!$B$124:$J$128,9,FALSE)</f>
        <v>0.85888650963597402</v>
      </c>
      <c r="S39" s="874">
        <f t="shared" si="1"/>
        <v>104493.04867521141</v>
      </c>
      <c r="T39" s="874">
        <f t="shared" si="2"/>
        <v>16.855520342612394</v>
      </c>
    </row>
    <row r="40" spans="1:20">
      <c r="A40" s="863" t="s">
        <v>1034</v>
      </c>
      <c r="B40" s="864" t="s">
        <v>1035</v>
      </c>
      <c r="C40" s="865" t="s">
        <v>118</v>
      </c>
      <c r="D40" s="865">
        <v>172066</v>
      </c>
      <c r="E40" s="866">
        <v>2018</v>
      </c>
      <c r="F40" s="867">
        <v>2018</v>
      </c>
      <c r="G40" s="868">
        <v>43110</v>
      </c>
      <c r="H40" s="869">
        <f t="shared" si="0"/>
        <v>2018</v>
      </c>
      <c r="I40" s="870"/>
      <c r="J40" s="865" t="s">
        <v>1038</v>
      </c>
      <c r="K40" s="865">
        <v>0</v>
      </c>
      <c r="L40" s="865" t="s">
        <v>1037</v>
      </c>
      <c r="M40" s="871">
        <v>144.27000000000001</v>
      </c>
      <c r="N40" s="871">
        <v>3.6900000000000002E-2</v>
      </c>
      <c r="O40" s="872">
        <f>+VLOOKUP(C40,'A. Rate Class Allocations'!$B$124:$J$128,6,FALSE)</f>
        <v>0.96094519236849896</v>
      </c>
      <c r="P40" s="873">
        <f>+VLOOKUP(C40,'A. Rate Class Allocations'!$B$124:$J$128,8,FALSE)</f>
        <v>0.98007105038154396</v>
      </c>
      <c r="Q40" s="873">
        <f>+VLOOKUP(C40,'A. Rate Class Allocations'!$B$124:$J$128,7,FALSE)</f>
        <v>1.0700573423086499</v>
      </c>
      <c r="R40" s="873">
        <f>+VLOOKUP(C40,'A. Rate Class Allocations'!$B$124:$J$128,9,FALSE)</f>
        <v>0.85888650963597402</v>
      </c>
      <c r="S40" s="874">
        <f t="shared" si="1"/>
        <v>135.87270175458309</v>
      </c>
      <c r="T40" s="874">
        <f t="shared" si="2"/>
        <v>3.391323340471087E-2</v>
      </c>
    </row>
    <row r="41" spans="1:20">
      <c r="A41" s="863" t="s">
        <v>1034</v>
      </c>
      <c r="B41" s="864" t="s">
        <v>1035</v>
      </c>
      <c r="C41" s="865" t="s">
        <v>118</v>
      </c>
      <c r="D41" s="865">
        <v>172066</v>
      </c>
      <c r="E41" s="866">
        <v>2018</v>
      </c>
      <c r="F41" s="867">
        <v>2018</v>
      </c>
      <c r="G41" s="868">
        <v>43110</v>
      </c>
      <c r="H41" s="869">
        <f t="shared" si="0"/>
        <v>2018</v>
      </c>
      <c r="I41" s="870"/>
      <c r="J41" s="865" t="s">
        <v>1038</v>
      </c>
      <c r="K41" s="865">
        <v>0</v>
      </c>
      <c r="L41" s="865" t="s">
        <v>1037</v>
      </c>
      <c r="M41" s="871">
        <v>633.6</v>
      </c>
      <c r="N41" s="871">
        <v>0.16200000000000001</v>
      </c>
      <c r="O41" s="872">
        <f>+VLOOKUP(C41,'A. Rate Class Allocations'!$B$124:$J$128,6,FALSE)</f>
        <v>0.96094519236849896</v>
      </c>
      <c r="P41" s="873">
        <f>+VLOOKUP(C41,'A. Rate Class Allocations'!$B$124:$J$128,8,FALSE)</f>
        <v>0.98007105038154396</v>
      </c>
      <c r="Q41" s="873">
        <f>+VLOOKUP(C41,'A. Rate Class Allocations'!$B$124:$J$128,7,FALSE)</f>
        <v>1.0700573423086499</v>
      </c>
      <c r="R41" s="873">
        <f>+VLOOKUP(C41,'A. Rate Class Allocations'!$B$124:$J$128,9,FALSE)</f>
        <v>0.85888650963597402</v>
      </c>
      <c r="S41" s="874">
        <f t="shared" si="1"/>
        <v>596.72103577808173</v>
      </c>
      <c r="T41" s="874">
        <f t="shared" si="2"/>
        <v>0.14888736616702333</v>
      </c>
    </row>
    <row r="42" spans="1:20">
      <c r="A42" s="863" t="s">
        <v>1034</v>
      </c>
      <c r="B42" s="864" t="s">
        <v>1035</v>
      </c>
      <c r="C42" s="865" t="s">
        <v>118</v>
      </c>
      <c r="D42" s="865">
        <v>172066</v>
      </c>
      <c r="E42" s="866">
        <v>2018</v>
      </c>
      <c r="F42" s="867">
        <v>2018</v>
      </c>
      <c r="G42" s="868">
        <v>43110</v>
      </c>
      <c r="H42" s="869">
        <f t="shared" si="0"/>
        <v>2018</v>
      </c>
      <c r="I42" s="870"/>
      <c r="J42" s="865" t="s">
        <v>1036</v>
      </c>
      <c r="K42" s="865">
        <v>0</v>
      </c>
      <c r="L42" s="865" t="s">
        <v>1037</v>
      </c>
      <c r="M42" s="871">
        <v>48797</v>
      </c>
      <c r="N42" s="871">
        <v>5.6</v>
      </c>
      <c r="O42" s="872">
        <f>+VLOOKUP(C42,'A. Rate Class Allocations'!$B$124:$J$128,6,FALSE)</f>
        <v>0.96094519236849896</v>
      </c>
      <c r="P42" s="873">
        <f>+VLOOKUP(C42,'A. Rate Class Allocations'!$B$124:$J$128,8,FALSE)</f>
        <v>0.98007105038154396</v>
      </c>
      <c r="Q42" s="873">
        <f>+VLOOKUP(C42,'A. Rate Class Allocations'!$B$124:$J$128,7,FALSE)</f>
        <v>1.0700573423086499</v>
      </c>
      <c r="R42" s="873">
        <f>+VLOOKUP(C42,'A. Rate Class Allocations'!$B$124:$J$128,9,FALSE)</f>
        <v>0.85888650963597402</v>
      </c>
      <c r="S42" s="874">
        <f t="shared" si="1"/>
        <v>45956.749341639923</v>
      </c>
      <c r="T42" s="874">
        <f t="shared" si="2"/>
        <v>5.1467237687366083</v>
      </c>
    </row>
    <row r="43" spans="1:20">
      <c r="A43" s="863" t="s">
        <v>1034</v>
      </c>
      <c r="B43" s="864" t="s">
        <v>1035</v>
      </c>
      <c r="C43" s="865" t="s">
        <v>118</v>
      </c>
      <c r="D43" s="865">
        <v>172325</v>
      </c>
      <c r="E43" s="866">
        <v>2018</v>
      </c>
      <c r="F43" s="867">
        <v>2018</v>
      </c>
      <c r="G43" s="868">
        <v>43163</v>
      </c>
      <c r="H43" s="869">
        <f t="shared" si="0"/>
        <v>2018</v>
      </c>
      <c r="I43" s="870"/>
      <c r="J43" s="865" t="s">
        <v>1038</v>
      </c>
      <c r="K43" s="865">
        <v>0</v>
      </c>
      <c r="L43" s="865" t="s">
        <v>1037</v>
      </c>
      <c r="M43" s="871">
        <v>546</v>
      </c>
      <c r="N43" s="871">
        <v>0</v>
      </c>
      <c r="O43" s="872">
        <f>+VLOOKUP(C43,'A. Rate Class Allocations'!$B$124:$J$128,6,FALSE)</f>
        <v>0.96094519236849896</v>
      </c>
      <c r="P43" s="873">
        <f>+VLOOKUP(C43,'A. Rate Class Allocations'!$B$124:$J$128,8,FALSE)</f>
        <v>0.98007105038154396</v>
      </c>
      <c r="Q43" s="873">
        <f>+VLOOKUP(C43,'A. Rate Class Allocations'!$B$124:$J$128,7,FALSE)</f>
        <v>1.0700573423086499</v>
      </c>
      <c r="R43" s="873">
        <f>+VLOOKUP(C43,'A. Rate Class Allocations'!$B$124:$J$128,9,FALSE)</f>
        <v>0.85888650963597402</v>
      </c>
      <c r="S43" s="874">
        <f t="shared" si="1"/>
        <v>514.21983196785447</v>
      </c>
      <c r="T43" s="874">
        <f t="shared" si="2"/>
        <v>0</v>
      </c>
    </row>
    <row r="44" spans="1:20">
      <c r="A44" s="863" t="s">
        <v>1034</v>
      </c>
      <c r="B44" s="864" t="s">
        <v>1035</v>
      </c>
      <c r="C44" s="865" t="s">
        <v>118</v>
      </c>
      <c r="D44" s="865">
        <v>172325</v>
      </c>
      <c r="E44" s="866">
        <v>2018</v>
      </c>
      <c r="F44" s="867">
        <v>2018</v>
      </c>
      <c r="G44" s="868">
        <v>43163</v>
      </c>
      <c r="H44" s="869">
        <f t="shared" si="0"/>
        <v>2018</v>
      </c>
      <c r="I44" s="870"/>
      <c r="J44" s="865" t="s">
        <v>1038</v>
      </c>
      <c r="K44" s="865">
        <v>0</v>
      </c>
      <c r="L44" s="865" t="s">
        <v>1037</v>
      </c>
      <c r="M44" s="871">
        <v>8400</v>
      </c>
      <c r="N44" s="871">
        <v>0</v>
      </c>
      <c r="O44" s="872">
        <f>+VLOOKUP(C44,'A. Rate Class Allocations'!$B$124:$J$128,6,FALSE)</f>
        <v>0.96094519236849896</v>
      </c>
      <c r="P44" s="873">
        <f>+VLOOKUP(C44,'A. Rate Class Allocations'!$B$124:$J$128,8,FALSE)</f>
        <v>0.98007105038154396</v>
      </c>
      <c r="Q44" s="873">
        <f>+VLOOKUP(C44,'A. Rate Class Allocations'!$B$124:$J$128,7,FALSE)</f>
        <v>1.0700573423086499</v>
      </c>
      <c r="R44" s="873">
        <f>+VLOOKUP(C44,'A. Rate Class Allocations'!$B$124:$J$128,9,FALSE)</f>
        <v>0.85888650963597402</v>
      </c>
      <c r="S44" s="874">
        <f t="shared" si="1"/>
        <v>7911.074337966993</v>
      </c>
      <c r="T44" s="874">
        <f t="shared" si="2"/>
        <v>0</v>
      </c>
    </row>
    <row r="45" spans="1:20">
      <c r="A45" s="863" t="s">
        <v>1034</v>
      </c>
      <c r="B45" s="864" t="s">
        <v>1035</v>
      </c>
      <c r="C45" s="865" t="s">
        <v>118</v>
      </c>
      <c r="D45" s="865">
        <v>172325</v>
      </c>
      <c r="E45" s="866">
        <v>2018</v>
      </c>
      <c r="F45" s="867">
        <v>2018</v>
      </c>
      <c r="G45" s="868">
        <v>43163</v>
      </c>
      <c r="H45" s="869">
        <f t="shared" si="0"/>
        <v>2018</v>
      </c>
      <c r="I45" s="870"/>
      <c r="J45" s="865" t="s">
        <v>1038</v>
      </c>
      <c r="K45" s="865">
        <v>0</v>
      </c>
      <c r="L45" s="865" t="s">
        <v>1037</v>
      </c>
      <c r="M45" s="871">
        <v>24519.599999999999</v>
      </c>
      <c r="N45" s="871">
        <v>0</v>
      </c>
      <c r="O45" s="872">
        <f>+VLOOKUP(C45,'A. Rate Class Allocations'!$B$124:$J$128,6,FALSE)</f>
        <v>0.96094519236849896</v>
      </c>
      <c r="P45" s="873">
        <f>+VLOOKUP(C45,'A. Rate Class Allocations'!$B$124:$J$128,8,FALSE)</f>
        <v>0.98007105038154396</v>
      </c>
      <c r="Q45" s="873">
        <f>+VLOOKUP(C45,'A. Rate Class Allocations'!$B$124:$J$128,7,FALSE)</f>
        <v>1.0700573423086499</v>
      </c>
      <c r="R45" s="873">
        <f>+VLOOKUP(C45,'A. Rate Class Allocations'!$B$124:$J$128,9,FALSE)</f>
        <v>0.85888650963597402</v>
      </c>
      <c r="S45" s="874">
        <f t="shared" si="1"/>
        <v>23092.425992525652</v>
      </c>
      <c r="T45" s="874">
        <f t="shared" si="2"/>
        <v>0</v>
      </c>
    </row>
    <row r="46" spans="1:20">
      <c r="A46" s="863" t="s">
        <v>1034</v>
      </c>
      <c r="B46" s="864" t="s">
        <v>1035</v>
      </c>
      <c r="C46" s="865" t="s">
        <v>118</v>
      </c>
      <c r="D46" s="865">
        <v>175436</v>
      </c>
      <c r="E46" s="866">
        <v>2018</v>
      </c>
      <c r="F46" s="867">
        <v>2018</v>
      </c>
      <c r="G46" s="868">
        <v>43161</v>
      </c>
      <c r="H46" s="869">
        <f t="shared" si="0"/>
        <v>2018</v>
      </c>
      <c r="I46" s="870"/>
      <c r="J46" s="865" t="s">
        <v>1036</v>
      </c>
      <c r="K46" s="865">
        <v>0</v>
      </c>
      <c r="L46" s="865" t="s">
        <v>1037</v>
      </c>
      <c r="M46" s="871">
        <v>5219</v>
      </c>
      <c r="N46" s="871">
        <v>1.6</v>
      </c>
      <c r="O46" s="872">
        <f>+VLOOKUP(C46,'A. Rate Class Allocations'!$B$124:$J$128,6,FALSE)</f>
        <v>0.96094519236849896</v>
      </c>
      <c r="P46" s="873">
        <f>+VLOOKUP(C46,'A. Rate Class Allocations'!$B$124:$J$128,8,FALSE)</f>
        <v>0.98007105038154396</v>
      </c>
      <c r="Q46" s="873">
        <f>+VLOOKUP(C46,'A. Rate Class Allocations'!$B$124:$J$128,7,FALSE)</f>
        <v>1.0700573423086499</v>
      </c>
      <c r="R46" s="873">
        <f>+VLOOKUP(C46,'A. Rate Class Allocations'!$B$124:$J$128,9,FALSE)</f>
        <v>0.85888650963597402</v>
      </c>
      <c r="S46" s="874">
        <f t="shared" si="1"/>
        <v>4915.2258297440158</v>
      </c>
      <c r="T46" s="874">
        <f t="shared" si="2"/>
        <v>1.4704925053533169</v>
      </c>
    </row>
    <row r="47" spans="1:20">
      <c r="A47" s="863" t="s">
        <v>1034</v>
      </c>
      <c r="B47" s="864" t="s">
        <v>1035</v>
      </c>
      <c r="C47" s="865" t="s">
        <v>118</v>
      </c>
      <c r="D47" s="865">
        <v>175436</v>
      </c>
      <c r="E47" s="866">
        <v>2018</v>
      </c>
      <c r="F47" s="867">
        <v>2018</v>
      </c>
      <c r="G47" s="868">
        <v>43161</v>
      </c>
      <c r="H47" s="869">
        <f t="shared" si="0"/>
        <v>2018</v>
      </c>
      <c r="I47" s="870"/>
      <c r="J47" s="865" t="s">
        <v>1036</v>
      </c>
      <c r="K47" s="865">
        <v>0</v>
      </c>
      <c r="L47" s="865" t="s">
        <v>1037</v>
      </c>
      <c r="M47" s="871">
        <v>1615</v>
      </c>
      <c r="N47" s="871">
        <v>0</v>
      </c>
      <c r="O47" s="872">
        <f>+VLOOKUP(C47,'A. Rate Class Allocations'!$B$124:$J$128,6,FALSE)</f>
        <v>0.96094519236849896</v>
      </c>
      <c r="P47" s="873">
        <f>+VLOOKUP(C47,'A. Rate Class Allocations'!$B$124:$J$128,8,FALSE)</f>
        <v>0.98007105038154396</v>
      </c>
      <c r="Q47" s="873">
        <f>+VLOOKUP(C47,'A. Rate Class Allocations'!$B$124:$J$128,7,FALSE)</f>
        <v>1.0700573423086499</v>
      </c>
      <c r="R47" s="873">
        <f>+VLOOKUP(C47,'A. Rate Class Allocations'!$B$124:$J$128,9,FALSE)</f>
        <v>0.85888650963597402</v>
      </c>
      <c r="S47" s="874">
        <f t="shared" si="1"/>
        <v>1520.9982209305588</v>
      </c>
      <c r="T47" s="874">
        <f t="shared" si="2"/>
        <v>0</v>
      </c>
    </row>
    <row r="48" spans="1:20">
      <c r="A48" s="863" t="s">
        <v>1034</v>
      </c>
      <c r="B48" s="864" t="s">
        <v>1035</v>
      </c>
      <c r="C48" s="865" t="s">
        <v>118</v>
      </c>
      <c r="D48" s="865">
        <v>175624</v>
      </c>
      <c r="E48" s="866">
        <v>2018</v>
      </c>
      <c r="F48" s="867">
        <v>2018</v>
      </c>
      <c r="G48" s="868">
        <v>43162</v>
      </c>
      <c r="H48" s="869">
        <f t="shared" si="0"/>
        <v>2018</v>
      </c>
      <c r="I48" s="870"/>
      <c r="J48" s="865" t="s">
        <v>1038</v>
      </c>
      <c r="K48" s="865">
        <v>0</v>
      </c>
      <c r="L48" s="865" t="s">
        <v>1037</v>
      </c>
      <c r="M48" s="871">
        <v>3502.8</v>
      </c>
      <c r="N48" s="871">
        <v>0</v>
      </c>
      <c r="O48" s="872">
        <f>+VLOOKUP(C48,'A. Rate Class Allocations'!$B$124:$J$128,6,FALSE)</f>
        <v>0.96094519236849896</v>
      </c>
      <c r="P48" s="873">
        <f>+VLOOKUP(C48,'A. Rate Class Allocations'!$B$124:$J$128,8,FALSE)</f>
        <v>0.98007105038154396</v>
      </c>
      <c r="Q48" s="873">
        <f>+VLOOKUP(C48,'A. Rate Class Allocations'!$B$124:$J$128,7,FALSE)</f>
        <v>1.0700573423086499</v>
      </c>
      <c r="R48" s="873">
        <f>+VLOOKUP(C48,'A. Rate Class Allocations'!$B$124:$J$128,9,FALSE)</f>
        <v>0.85888650963597402</v>
      </c>
      <c r="S48" s="874">
        <f t="shared" si="1"/>
        <v>3298.9179989322361</v>
      </c>
      <c r="T48" s="874">
        <f t="shared" si="2"/>
        <v>0</v>
      </c>
    </row>
    <row r="49" spans="1:20">
      <c r="A49" s="863" t="s">
        <v>1034</v>
      </c>
      <c r="B49" s="864" t="s">
        <v>1035</v>
      </c>
      <c r="C49" s="865" t="s">
        <v>118</v>
      </c>
      <c r="D49" s="865">
        <v>175624</v>
      </c>
      <c r="E49" s="866">
        <v>2018</v>
      </c>
      <c r="F49" s="867">
        <v>2018</v>
      </c>
      <c r="G49" s="868">
        <v>43162</v>
      </c>
      <c r="H49" s="869">
        <f t="shared" si="0"/>
        <v>2018</v>
      </c>
      <c r="I49" s="870"/>
      <c r="J49" s="865" t="s">
        <v>1038</v>
      </c>
      <c r="K49" s="865">
        <v>0</v>
      </c>
      <c r="L49" s="865" t="s">
        <v>1037</v>
      </c>
      <c r="M49" s="871">
        <v>1146.6623999999999</v>
      </c>
      <c r="N49" s="871">
        <v>0.24959999999999999</v>
      </c>
      <c r="O49" s="872">
        <f>+VLOOKUP(C49,'A. Rate Class Allocations'!$B$124:$J$128,6,FALSE)</f>
        <v>0.96094519236849896</v>
      </c>
      <c r="P49" s="873">
        <f>+VLOOKUP(C49,'A. Rate Class Allocations'!$B$124:$J$128,8,FALSE)</f>
        <v>0.98007105038154396</v>
      </c>
      <c r="Q49" s="873">
        <f>+VLOOKUP(C49,'A. Rate Class Allocations'!$B$124:$J$128,7,FALSE)</f>
        <v>1.0700573423086499</v>
      </c>
      <c r="R49" s="873">
        <f>+VLOOKUP(C49,'A. Rate Class Allocations'!$B$124:$J$128,9,FALSE)</f>
        <v>0.85888650963597402</v>
      </c>
      <c r="S49" s="874">
        <f t="shared" si="1"/>
        <v>1079.9204151132908</v>
      </c>
      <c r="T49" s="874">
        <f t="shared" si="2"/>
        <v>0.22939683083511742</v>
      </c>
    </row>
    <row r="50" spans="1:20">
      <c r="A50" s="863" t="s">
        <v>1034</v>
      </c>
      <c r="B50" s="864" t="s">
        <v>1035</v>
      </c>
      <c r="C50" s="865" t="s">
        <v>118</v>
      </c>
      <c r="D50" s="865">
        <v>175624</v>
      </c>
      <c r="E50" s="866">
        <v>2018</v>
      </c>
      <c r="F50" s="867">
        <v>2018</v>
      </c>
      <c r="G50" s="868">
        <v>43162</v>
      </c>
      <c r="H50" s="869">
        <f t="shared" si="0"/>
        <v>2018</v>
      </c>
      <c r="I50" s="870"/>
      <c r="J50" s="865" t="s">
        <v>1038</v>
      </c>
      <c r="K50" s="865">
        <v>0</v>
      </c>
      <c r="L50" s="865" t="s">
        <v>1037</v>
      </c>
      <c r="M50" s="871">
        <v>1313.884</v>
      </c>
      <c r="N50" s="871">
        <v>0.28599999999999998</v>
      </c>
      <c r="O50" s="872">
        <f>+VLOOKUP(C50,'A. Rate Class Allocations'!$B$124:$J$128,6,FALSE)</f>
        <v>0.96094519236849896</v>
      </c>
      <c r="P50" s="873">
        <f>+VLOOKUP(C50,'A. Rate Class Allocations'!$B$124:$J$128,8,FALSE)</f>
        <v>0.98007105038154396</v>
      </c>
      <c r="Q50" s="873">
        <f>+VLOOKUP(C50,'A. Rate Class Allocations'!$B$124:$J$128,7,FALSE)</f>
        <v>1.0700573423086499</v>
      </c>
      <c r="R50" s="873">
        <f>+VLOOKUP(C50,'A. Rate Class Allocations'!$B$124:$J$128,9,FALSE)</f>
        <v>0.85888650963597402</v>
      </c>
      <c r="S50" s="874">
        <f t="shared" si="1"/>
        <v>1237.408808983979</v>
      </c>
      <c r="T50" s="874">
        <f t="shared" si="2"/>
        <v>0.26285053533190539</v>
      </c>
    </row>
    <row r="51" spans="1:20">
      <c r="A51" s="863" t="s">
        <v>1034</v>
      </c>
      <c r="B51" s="864" t="s">
        <v>1035</v>
      </c>
      <c r="C51" s="865" t="s">
        <v>118</v>
      </c>
      <c r="D51" s="865">
        <v>176204</v>
      </c>
      <c r="E51" s="866">
        <v>2018</v>
      </c>
      <c r="F51" s="867">
        <v>2018</v>
      </c>
      <c r="G51" s="868">
        <v>43169</v>
      </c>
      <c r="H51" s="869">
        <f t="shared" si="0"/>
        <v>2018</v>
      </c>
      <c r="I51" s="870"/>
      <c r="J51" s="865" t="s">
        <v>1036</v>
      </c>
      <c r="K51" s="865">
        <v>0</v>
      </c>
      <c r="L51" s="865" t="s">
        <v>1037</v>
      </c>
      <c r="M51" s="871">
        <v>35268</v>
      </c>
      <c r="N51" s="871">
        <v>4</v>
      </c>
      <c r="O51" s="872">
        <f>+VLOOKUP(C51,'A. Rate Class Allocations'!$B$124:$J$128,6,FALSE)</f>
        <v>0.96094519236849896</v>
      </c>
      <c r="P51" s="873">
        <f>+VLOOKUP(C51,'A. Rate Class Allocations'!$B$124:$J$128,8,FALSE)</f>
        <v>0.98007105038154396</v>
      </c>
      <c r="Q51" s="873">
        <f>+VLOOKUP(C51,'A. Rate Class Allocations'!$B$124:$J$128,7,FALSE)</f>
        <v>1.0700573423086499</v>
      </c>
      <c r="R51" s="873">
        <f>+VLOOKUP(C51,'A. Rate Class Allocations'!$B$124:$J$128,9,FALSE)</f>
        <v>0.85888650963597402</v>
      </c>
      <c r="S51" s="874">
        <f t="shared" si="1"/>
        <v>33215.210684692844</v>
      </c>
      <c r="T51" s="874">
        <f t="shared" si="2"/>
        <v>3.6762312633832921</v>
      </c>
    </row>
    <row r="52" spans="1:20">
      <c r="A52" s="863" t="s">
        <v>1034</v>
      </c>
      <c r="B52" s="864" t="s">
        <v>1035</v>
      </c>
      <c r="C52" s="865" t="s">
        <v>118</v>
      </c>
      <c r="D52" s="865">
        <v>176204</v>
      </c>
      <c r="E52" s="866">
        <v>2018</v>
      </c>
      <c r="F52" s="867">
        <v>2018</v>
      </c>
      <c r="G52" s="868">
        <v>43169</v>
      </c>
      <c r="H52" s="869">
        <f t="shared" si="0"/>
        <v>2018</v>
      </c>
      <c r="I52" s="870"/>
      <c r="J52" s="865" t="s">
        <v>1036</v>
      </c>
      <c r="K52" s="865">
        <v>0</v>
      </c>
      <c r="L52" s="865" t="s">
        <v>1037</v>
      </c>
      <c r="M52" s="871">
        <v>28996</v>
      </c>
      <c r="N52" s="871">
        <v>0</v>
      </c>
      <c r="O52" s="872">
        <f>+VLOOKUP(C52,'A. Rate Class Allocations'!$B$124:$J$128,6,FALSE)</f>
        <v>0.96094519236849896</v>
      </c>
      <c r="P52" s="873">
        <f>+VLOOKUP(C52,'A. Rate Class Allocations'!$B$124:$J$128,8,FALSE)</f>
        <v>0.98007105038154396</v>
      </c>
      <c r="Q52" s="873">
        <f>+VLOOKUP(C52,'A. Rate Class Allocations'!$B$124:$J$128,7,FALSE)</f>
        <v>1.0700573423086499</v>
      </c>
      <c r="R52" s="873">
        <f>+VLOOKUP(C52,'A. Rate Class Allocations'!$B$124:$J$128,9,FALSE)</f>
        <v>0.85888650963597402</v>
      </c>
      <c r="S52" s="874">
        <f t="shared" si="1"/>
        <v>27308.275179010823</v>
      </c>
      <c r="T52" s="874">
        <f t="shared" si="2"/>
        <v>0</v>
      </c>
    </row>
    <row r="53" spans="1:20">
      <c r="A53" s="863" t="s">
        <v>1034</v>
      </c>
      <c r="B53" s="864" t="s">
        <v>1035</v>
      </c>
      <c r="C53" s="865" t="s">
        <v>118</v>
      </c>
      <c r="D53" s="865">
        <v>176363</v>
      </c>
      <c r="E53" s="866">
        <v>2018</v>
      </c>
      <c r="F53" s="867">
        <v>2018</v>
      </c>
      <c r="G53" s="868">
        <v>42944</v>
      </c>
      <c r="H53" s="869">
        <f t="shared" si="0"/>
        <v>2017</v>
      </c>
      <c r="I53" s="870"/>
      <c r="J53" s="865" t="s">
        <v>1036</v>
      </c>
      <c r="K53" s="865">
        <v>0</v>
      </c>
      <c r="L53" s="865" t="s">
        <v>1041</v>
      </c>
      <c r="M53" s="871">
        <v>12754</v>
      </c>
      <c r="N53" s="871">
        <v>0</v>
      </c>
      <c r="O53" s="872">
        <f>+VLOOKUP(C53,'A. Rate Class Allocations'!$B$124:$J$128,6,FALSE)</f>
        <v>0.96094519236849896</v>
      </c>
      <c r="P53" s="873">
        <f>+VLOOKUP(C53,'A. Rate Class Allocations'!$B$124:$J$128,8,FALSE)</f>
        <v>0.98007105038154396</v>
      </c>
      <c r="Q53" s="873">
        <f>+VLOOKUP(C53,'A. Rate Class Allocations'!$B$124:$J$128,7,FALSE)</f>
        <v>1.0700573423086499</v>
      </c>
      <c r="R53" s="873">
        <f>+VLOOKUP(C53,'A. Rate Class Allocations'!$B$124:$J$128,9,FALSE)</f>
        <v>0.85888650963597402</v>
      </c>
      <c r="S53" s="874">
        <f t="shared" si="1"/>
        <v>12011.647869813216</v>
      </c>
      <c r="T53" s="874">
        <f t="shared" si="2"/>
        <v>0</v>
      </c>
    </row>
    <row r="54" spans="1:20">
      <c r="A54" s="863" t="s">
        <v>1034</v>
      </c>
      <c r="B54" s="864" t="s">
        <v>1035</v>
      </c>
      <c r="C54" s="865" t="s">
        <v>118</v>
      </c>
      <c r="D54" s="865">
        <v>176363</v>
      </c>
      <c r="E54" s="866">
        <v>2018</v>
      </c>
      <c r="F54" s="867">
        <v>2018</v>
      </c>
      <c r="G54" s="868">
        <v>42944</v>
      </c>
      <c r="H54" s="869">
        <f t="shared" si="0"/>
        <v>2017</v>
      </c>
      <c r="I54" s="870"/>
      <c r="J54" s="865" t="s">
        <v>1036</v>
      </c>
      <c r="K54" s="865">
        <v>0</v>
      </c>
      <c r="L54" s="865" t="s">
        <v>1041</v>
      </c>
      <c r="M54" s="871">
        <v>357186.3</v>
      </c>
      <c r="N54" s="871">
        <v>0</v>
      </c>
      <c r="O54" s="872">
        <f>+VLOOKUP(C54,'A. Rate Class Allocations'!$B$124:$J$128,6,FALSE)</f>
        <v>0.96094519236849896</v>
      </c>
      <c r="P54" s="873">
        <f>+VLOOKUP(C54,'A. Rate Class Allocations'!$B$124:$J$128,8,FALSE)</f>
        <v>0.98007105038154396</v>
      </c>
      <c r="Q54" s="873">
        <f>+VLOOKUP(C54,'A. Rate Class Allocations'!$B$124:$J$128,7,FALSE)</f>
        <v>1.0700573423086499</v>
      </c>
      <c r="R54" s="873">
        <f>+VLOOKUP(C54,'A. Rate Class Allocations'!$B$124:$J$128,9,FALSE)</f>
        <v>0.85888650963597402</v>
      </c>
      <c r="S54" s="874">
        <f t="shared" si="1"/>
        <v>336396.11569087853</v>
      </c>
      <c r="T54" s="874">
        <f t="shared" si="2"/>
        <v>0</v>
      </c>
    </row>
    <row r="55" spans="1:20">
      <c r="A55" s="863" t="s">
        <v>1034</v>
      </c>
      <c r="B55" s="864" t="s">
        <v>1035</v>
      </c>
      <c r="C55" s="865" t="s">
        <v>118</v>
      </c>
      <c r="D55" s="865">
        <v>176539</v>
      </c>
      <c r="E55" s="866">
        <v>2018</v>
      </c>
      <c r="F55" s="867">
        <v>2018</v>
      </c>
      <c r="G55" s="868">
        <v>43034</v>
      </c>
      <c r="H55" s="869">
        <f t="shared" si="0"/>
        <v>2017</v>
      </c>
      <c r="I55" s="870"/>
      <c r="J55" s="865" t="s">
        <v>1038</v>
      </c>
      <c r="K55" s="865">
        <v>0</v>
      </c>
      <c r="L55" s="865" t="s">
        <v>1037</v>
      </c>
      <c r="M55" s="871">
        <v>657.23</v>
      </c>
      <c r="N55" s="871">
        <v>0.1681</v>
      </c>
      <c r="O55" s="872">
        <f>+VLOOKUP(C55,'A. Rate Class Allocations'!$B$124:$J$128,6,FALSE)</f>
        <v>0.96094519236849896</v>
      </c>
      <c r="P55" s="873">
        <f>+VLOOKUP(C55,'A. Rate Class Allocations'!$B$124:$J$128,8,FALSE)</f>
        <v>0.98007105038154396</v>
      </c>
      <c r="Q55" s="873">
        <f>+VLOOKUP(C55,'A. Rate Class Allocations'!$B$124:$J$128,7,FALSE)</f>
        <v>1.0700573423086499</v>
      </c>
      <c r="R55" s="873">
        <f>+VLOOKUP(C55,'A. Rate Class Allocations'!$B$124:$J$128,9,FALSE)</f>
        <v>0.85888650963597402</v>
      </c>
      <c r="S55" s="874">
        <f t="shared" si="1"/>
        <v>618.97564132643413</v>
      </c>
      <c r="T55" s="874">
        <f t="shared" si="2"/>
        <v>0.15449361884368285</v>
      </c>
    </row>
    <row r="56" spans="1:20">
      <c r="A56" s="863" t="s">
        <v>1034</v>
      </c>
      <c r="B56" s="864" t="s">
        <v>1035</v>
      </c>
      <c r="C56" s="865" t="s">
        <v>118</v>
      </c>
      <c r="D56" s="865">
        <v>176539</v>
      </c>
      <c r="E56" s="866">
        <v>2018</v>
      </c>
      <c r="F56" s="867">
        <v>2018</v>
      </c>
      <c r="G56" s="868">
        <v>43034</v>
      </c>
      <c r="H56" s="869">
        <f t="shared" si="0"/>
        <v>2017</v>
      </c>
      <c r="I56" s="870"/>
      <c r="J56" s="865" t="s">
        <v>1038</v>
      </c>
      <c r="K56" s="865">
        <v>0</v>
      </c>
      <c r="L56" s="865" t="s">
        <v>1037</v>
      </c>
      <c r="M56" s="871">
        <v>2710.46</v>
      </c>
      <c r="N56" s="871">
        <v>0.59</v>
      </c>
      <c r="O56" s="872">
        <f>+VLOOKUP(C56,'A. Rate Class Allocations'!$B$124:$J$128,6,FALSE)</f>
        <v>0.96094519236849896</v>
      </c>
      <c r="P56" s="873">
        <f>+VLOOKUP(C56,'A. Rate Class Allocations'!$B$124:$J$128,8,FALSE)</f>
        <v>0.98007105038154396</v>
      </c>
      <c r="Q56" s="873">
        <f>+VLOOKUP(C56,'A. Rate Class Allocations'!$B$124:$J$128,7,FALSE)</f>
        <v>1.0700573423086499</v>
      </c>
      <c r="R56" s="873">
        <f>+VLOOKUP(C56,'A. Rate Class Allocations'!$B$124:$J$128,9,FALSE)</f>
        <v>0.85888650963597402</v>
      </c>
      <c r="S56" s="874">
        <f t="shared" si="1"/>
        <v>2552.6964940578587</v>
      </c>
      <c r="T56" s="874">
        <f t="shared" si="2"/>
        <v>0.54224411134903561</v>
      </c>
    </row>
    <row r="57" spans="1:20">
      <c r="A57" s="863" t="s">
        <v>1034</v>
      </c>
      <c r="B57" s="864" t="s">
        <v>1035</v>
      </c>
      <c r="C57" s="865" t="s">
        <v>118</v>
      </c>
      <c r="D57" s="865">
        <v>176539</v>
      </c>
      <c r="E57" s="866">
        <v>2018</v>
      </c>
      <c r="F57" s="867">
        <v>2018</v>
      </c>
      <c r="G57" s="868">
        <v>43034</v>
      </c>
      <c r="H57" s="869">
        <f t="shared" si="0"/>
        <v>2017</v>
      </c>
      <c r="I57" s="870"/>
      <c r="J57" s="865" t="s">
        <v>1036</v>
      </c>
      <c r="K57" s="865">
        <v>0</v>
      </c>
      <c r="L57" s="865" t="s">
        <v>1037</v>
      </c>
      <c r="M57" s="871">
        <v>2260</v>
      </c>
      <c r="N57" s="871">
        <v>0</v>
      </c>
      <c r="O57" s="872">
        <f>+VLOOKUP(C57,'A. Rate Class Allocations'!$B$124:$J$128,6,FALSE)</f>
        <v>0.96094519236849896</v>
      </c>
      <c r="P57" s="873">
        <f>+VLOOKUP(C57,'A. Rate Class Allocations'!$B$124:$J$128,8,FALSE)</f>
        <v>0.98007105038154396</v>
      </c>
      <c r="Q57" s="873">
        <f>+VLOOKUP(C57,'A. Rate Class Allocations'!$B$124:$J$128,7,FALSE)</f>
        <v>1.0700573423086499</v>
      </c>
      <c r="R57" s="873">
        <f>+VLOOKUP(C57,'A. Rate Class Allocations'!$B$124:$J$128,9,FALSE)</f>
        <v>0.85888650963597402</v>
      </c>
      <c r="S57" s="874">
        <f t="shared" si="1"/>
        <v>2128.4557147387386</v>
      </c>
      <c r="T57" s="874">
        <f t="shared" si="2"/>
        <v>0</v>
      </c>
    </row>
    <row r="58" spans="1:20">
      <c r="A58" s="863" t="s">
        <v>1034</v>
      </c>
      <c r="B58" s="864" t="s">
        <v>1035</v>
      </c>
      <c r="C58" s="865" t="s">
        <v>118</v>
      </c>
      <c r="D58" s="865">
        <v>176539</v>
      </c>
      <c r="E58" s="866">
        <v>2018</v>
      </c>
      <c r="F58" s="867">
        <v>2018</v>
      </c>
      <c r="G58" s="868">
        <v>43034</v>
      </c>
      <c r="H58" s="869">
        <f t="shared" si="0"/>
        <v>2017</v>
      </c>
      <c r="I58" s="870"/>
      <c r="J58" s="865" t="s">
        <v>1038</v>
      </c>
      <c r="K58" s="865">
        <v>0</v>
      </c>
      <c r="L58" s="865" t="s">
        <v>1037</v>
      </c>
      <c r="M58" s="871">
        <v>1167.5999999999999</v>
      </c>
      <c r="N58" s="871">
        <v>0</v>
      </c>
      <c r="O58" s="872">
        <f>+VLOOKUP(C58,'A. Rate Class Allocations'!$B$124:$J$128,6,FALSE)</f>
        <v>0.96094519236849896</v>
      </c>
      <c r="P58" s="873">
        <f>+VLOOKUP(C58,'A. Rate Class Allocations'!$B$124:$J$128,8,FALSE)</f>
        <v>0.98007105038154396</v>
      </c>
      <c r="Q58" s="873">
        <f>+VLOOKUP(C58,'A. Rate Class Allocations'!$B$124:$J$128,7,FALSE)</f>
        <v>1.0700573423086499</v>
      </c>
      <c r="R58" s="873">
        <f>+VLOOKUP(C58,'A. Rate Class Allocations'!$B$124:$J$128,9,FALSE)</f>
        <v>0.85888650963597402</v>
      </c>
      <c r="S58" s="874">
        <f t="shared" si="1"/>
        <v>1099.6393329774119</v>
      </c>
      <c r="T58" s="874">
        <f t="shared" si="2"/>
        <v>0</v>
      </c>
    </row>
    <row r="59" spans="1:20">
      <c r="A59" s="863" t="s">
        <v>1034</v>
      </c>
      <c r="B59" s="864" t="s">
        <v>1035</v>
      </c>
      <c r="C59" s="865" t="s">
        <v>118</v>
      </c>
      <c r="D59" s="865">
        <v>176539</v>
      </c>
      <c r="E59" s="866">
        <v>2018</v>
      </c>
      <c r="F59" s="867">
        <v>2018</v>
      </c>
      <c r="G59" s="868">
        <v>43034</v>
      </c>
      <c r="H59" s="869">
        <f t="shared" si="0"/>
        <v>2017</v>
      </c>
      <c r="I59" s="870"/>
      <c r="J59" s="865" t="s">
        <v>1038</v>
      </c>
      <c r="K59" s="865">
        <v>0</v>
      </c>
      <c r="L59" s="865" t="s">
        <v>1037</v>
      </c>
      <c r="M59" s="871">
        <v>8400</v>
      </c>
      <c r="N59" s="871">
        <v>0</v>
      </c>
      <c r="O59" s="872">
        <f>+VLOOKUP(C59,'A. Rate Class Allocations'!$B$124:$J$128,6,FALSE)</f>
        <v>0.96094519236849896</v>
      </c>
      <c r="P59" s="873">
        <f>+VLOOKUP(C59,'A. Rate Class Allocations'!$B$124:$J$128,8,FALSE)</f>
        <v>0.98007105038154396</v>
      </c>
      <c r="Q59" s="873">
        <f>+VLOOKUP(C59,'A. Rate Class Allocations'!$B$124:$J$128,7,FALSE)</f>
        <v>1.0700573423086499</v>
      </c>
      <c r="R59" s="873">
        <f>+VLOOKUP(C59,'A. Rate Class Allocations'!$B$124:$J$128,9,FALSE)</f>
        <v>0.85888650963597402</v>
      </c>
      <c r="S59" s="874">
        <f t="shared" si="1"/>
        <v>7911.074337966993</v>
      </c>
      <c r="T59" s="874">
        <f t="shared" si="2"/>
        <v>0</v>
      </c>
    </row>
    <row r="60" spans="1:20">
      <c r="A60" s="863" t="s">
        <v>1034</v>
      </c>
      <c r="B60" s="864" t="s">
        <v>1035</v>
      </c>
      <c r="C60" s="865" t="s">
        <v>118</v>
      </c>
      <c r="D60" s="865">
        <v>176837</v>
      </c>
      <c r="E60" s="866">
        <v>2018</v>
      </c>
      <c r="F60" s="867">
        <v>2018</v>
      </c>
      <c r="G60" s="868">
        <v>43161</v>
      </c>
      <c r="H60" s="869">
        <f t="shared" si="0"/>
        <v>2018</v>
      </c>
      <c r="I60" s="870"/>
      <c r="J60" s="865" t="s">
        <v>1038</v>
      </c>
      <c r="K60" s="865">
        <v>0</v>
      </c>
      <c r="L60" s="865" t="s">
        <v>1037</v>
      </c>
      <c r="M60" s="871">
        <v>15960</v>
      </c>
      <c r="N60" s="871">
        <v>0</v>
      </c>
      <c r="O60" s="872">
        <f>+VLOOKUP(C60,'A. Rate Class Allocations'!$B$124:$J$128,6,FALSE)</f>
        <v>0.96094519236849896</v>
      </c>
      <c r="P60" s="873">
        <f>+VLOOKUP(C60,'A. Rate Class Allocations'!$B$124:$J$128,8,FALSE)</f>
        <v>0.98007105038154396</v>
      </c>
      <c r="Q60" s="873">
        <f>+VLOOKUP(C60,'A. Rate Class Allocations'!$B$124:$J$128,7,FALSE)</f>
        <v>1.0700573423086499</v>
      </c>
      <c r="R60" s="873">
        <f>+VLOOKUP(C60,'A. Rate Class Allocations'!$B$124:$J$128,9,FALSE)</f>
        <v>0.85888650963597402</v>
      </c>
      <c r="S60" s="874">
        <f t="shared" si="1"/>
        <v>15031.041242137286</v>
      </c>
      <c r="T60" s="874">
        <f t="shared" si="2"/>
        <v>0</v>
      </c>
    </row>
    <row r="61" spans="1:20">
      <c r="A61" s="863" t="s">
        <v>1034</v>
      </c>
      <c r="B61" s="864" t="s">
        <v>1035</v>
      </c>
      <c r="C61" s="865" t="s">
        <v>118</v>
      </c>
      <c r="D61" s="865">
        <v>176837</v>
      </c>
      <c r="E61" s="866">
        <v>2018</v>
      </c>
      <c r="F61" s="867">
        <v>2018</v>
      </c>
      <c r="G61" s="868">
        <v>43161</v>
      </c>
      <c r="H61" s="869">
        <f t="shared" si="0"/>
        <v>2018</v>
      </c>
      <c r="I61" s="870"/>
      <c r="J61" s="865" t="s">
        <v>1038</v>
      </c>
      <c r="K61" s="865">
        <v>0</v>
      </c>
      <c r="L61" s="865" t="s">
        <v>1037</v>
      </c>
      <c r="M61" s="871">
        <v>16346.4</v>
      </c>
      <c r="N61" s="871">
        <v>0</v>
      </c>
      <c r="O61" s="872">
        <f>+VLOOKUP(C61,'A. Rate Class Allocations'!$B$124:$J$128,6,FALSE)</f>
        <v>0.96094519236849896</v>
      </c>
      <c r="P61" s="873">
        <f>+VLOOKUP(C61,'A. Rate Class Allocations'!$B$124:$J$128,8,FALSE)</f>
        <v>0.98007105038154396</v>
      </c>
      <c r="Q61" s="873">
        <f>+VLOOKUP(C61,'A. Rate Class Allocations'!$B$124:$J$128,7,FALSE)</f>
        <v>1.0700573423086499</v>
      </c>
      <c r="R61" s="873">
        <f>+VLOOKUP(C61,'A. Rate Class Allocations'!$B$124:$J$128,9,FALSE)</f>
        <v>0.85888650963597402</v>
      </c>
      <c r="S61" s="874">
        <f t="shared" si="1"/>
        <v>15394.950661683766</v>
      </c>
      <c r="T61" s="874">
        <f t="shared" si="2"/>
        <v>0</v>
      </c>
    </row>
    <row r="62" spans="1:20">
      <c r="A62" s="863" t="s">
        <v>1034</v>
      </c>
      <c r="B62" s="864" t="s">
        <v>1035</v>
      </c>
      <c r="C62" s="865" t="s">
        <v>118</v>
      </c>
      <c r="D62" s="865">
        <v>176837</v>
      </c>
      <c r="E62" s="866">
        <v>2018</v>
      </c>
      <c r="F62" s="867">
        <v>2018</v>
      </c>
      <c r="G62" s="868">
        <v>43161</v>
      </c>
      <c r="H62" s="869">
        <f t="shared" si="0"/>
        <v>2018</v>
      </c>
      <c r="I62" s="870"/>
      <c r="J62" s="865" t="s">
        <v>1038</v>
      </c>
      <c r="K62" s="865">
        <v>0</v>
      </c>
      <c r="L62" s="865" t="s">
        <v>1037</v>
      </c>
      <c r="M62" s="871">
        <v>10080</v>
      </c>
      <c r="N62" s="871">
        <v>0</v>
      </c>
      <c r="O62" s="872">
        <f>+VLOOKUP(C62,'A. Rate Class Allocations'!$B$124:$J$128,6,FALSE)</f>
        <v>0.96094519236849896</v>
      </c>
      <c r="P62" s="873">
        <f>+VLOOKUP(C62,'A. Rate Class Allocations'!$B$124:$J$128,8,FALSE)</f>
        <v>0.98007105038154396</v>
      </c>
      <c r="Q62" s="873">
        <f>+VLOOKUP(C62,'A. Rate Class Allocations'!$B$124:$J$128,7,FALSE)</f>
        <v>1.0700573423086499</v>
      </c>
      <c r="R62" s="873">
        <f>+VLOOKUP(C62,'A. Rate Class Allocations'!$B$124:$J$128,9,FALSE)</f>
        <v>0.85888650963597402</v>
      </c>
      <c r="S62" s="874">
        <f t="shared" si="1"/>
        <v>9493.2892055603916</v>
      </c>
      <c r="T62" s="874">
        <f t="shared" si="2"/>
        <v>0</v>
      </c>
    </row>
    <row r="63" spans="1:20">
      <c r="A63" s="863" t="s">
        <v>1034</v>
      </c>
      <c r="B63" s="864" t="s">
        <v>1035</v>
      </c>
      <c r="C63" s="865" t="s">
        <v>118</v>
      </c>
      <c r="D63" s="865">
        <v>176837</v>
      </c>
      <c r="E63" s="866">
        <v>2018</v>
      </c>
      <c r="F63" s="867">
        <v>2018</v>
      </c>
      <c r="G63" s="868">
        <v>43161</v>
      </c>
      <c r="H63" s="869">
        <f t="shared" si="0"/>
        <v>2018</v>
      </c>
      <c r="I63" s="870"/>
      <c r="J63" s="865" t="s">
        <v>1038</v>
      </c>
      <c r="K63" s="865">
        <v>0</v>
      </c>
      <c r="L63" s="865" t="s">
        <v>1037</v>
      </c>
      <c r="M63" s="871">
        <v>18097.8</v>
      </c>
      <c r="N63" s="871">
        <v>0</v>
      </c>
      <c r="O63" s="872">
        <f>+VLOOKUP(C63,'A. Rate Class Allocations'!$B$124:$J$128,6,FALSE)</f>
        <v>0.96094519236849896</v>
      </c>
      <c r="P63" s="873">
        <f>+VLOOKUP(C63,'A. Rate Class Allocations'!$B$124:$J$128,8,FALSE)</f>
        <v>0.98007105038154396</v>
      </c>
      <c r="Q63" s="873">
        <f>+VLOOKUP(C63,'A. Rate Class Allocations'!$B$124:$J$128,7,FALSE)</f>
        <v>1.0700573423086499</v>
      </c>
      <c r="R63" s="873">
        <f>+VLOOKUP(C63,'A. Rate Class Allocations'!$B$124:$J$128,9,FALSE)</f>
        <v>0.85888650963597402</v>
      </c>
      <c r="S63" s="874">
        <f t="shared" si="1"/>
        <v>17044.409661149883</v>
      </c>
      <c r="T63" s="874">
        <f t="shared" si="2"/>
        <v>0</v>
      </c>
    </row>
    <row r="64" spans="1:20">
      <c r="A64" s="863" t="s">
        <v>1034</v>
      </c>
      <c r="B64" s="864" t="s">
        <v>1035</v>
      </c>
      <c r="C64" s="865" t="s">
        <v>118</v>
      </c>
      <c r="D64" s="865">
        <v>176837</v>
      </c>
      <c r="E64" s="866">
        <v>2018</v>
      </c>
      <c r="F64" s="867">
        <v>2018</v>
      </c>
      <c r="G64" s="868">
        <v>43161</v>
      </c>
      <c r="H64" s="869">
        <f t="shared" si="0"/>
        <v>2018</v>
      </c>
      <c r="I64" s="870"/>
      <c r="J64" s="865" t="s">
        <v>1038</v>
      </c>
      <c r="K64" s="865">
        <v>0</v>
      </c>
      <c r="L64" s="865" t="s">
        <v>1037</v>
      </c>
      <c r="M64" s="871">
        <v>1751.4</v>
      </c>
      <c r="N64" s="871">
        <v>0</v>
      </c>
      <c r="O64" s="872">
        <f>+VLOOKUP(C64,'A. Rate Class Allocations'!$B$124:$J$128,6,FALSE)</f>
        <v>0.96094519236849896</v>
      </c>
      <c r="P64" s="873">
        <f>+VLOOKUP(C64,'A. Rate Class Allocations'!$B$124:$J$128,8,FALSE)</f>
        <v>0.98007105038154396</v>
      </c>
      <c r="Q64" s="873">
        <f>+VLOOKUP(C64,'A. Rate Class Allocations'!$B$124:$J$128,7,FALSE)</f>
        <v>1.0700573423086499</v>
      </c>
      <c r="R64" s="873">
        <f>+VLOOKUP(C64,'A. Rate Class Allocations'!$B$124:$J$128,9,FALSE)</f>
        <v>0.85888650963597402</v>
      </c>
      <c r="S64" s="874">
        <f t="shared" si="1"/>
        <v>1649.458999466118</v>
      </c>
      <c r="T64" s="874">
        <f t="shared" si="2"/>
        <v>0</v>
      </c>
    </row>
    <row r="65" spans="1:20">
      <c r="A65" s="863" t="s">
        <v>1034</v>
      </c>
      <c r="B65" s="864" t="s">
        <v>1035</v>
      </c>
      <c r="C65" s="865" t="s">
        <v>118</v>
      </c>
      <c r="D65" s="865">
        <v>176837</v>
      </c>
      <c r="E65" s="866">
        <v>2018</v>
      </c>
      <c r="F65" s="867">
        <v>2018</v>
      </c>
      <c r="G65" s="868">
        <v>43161</v>
      </c>
      <c r="H65" s="869">
        <f t="shared" si="0"/>
        <v>2018</v>
      </c>
      <c r="I65" s="870"/>
      <c r="J65" s="865" t="s">
        <v>1038</v>
      </c>
      <c r="K65" s="865">
        <v>0</v>
      </c>
      <c r="L65" s="865" t="s">
        <v>1037</v>
      </c>
      <c r="M65" s="871">
        <v>5880</v>
      </c>
      <c r="N65" s="871">
        <v>0</v>
      </c>
      <c r="O65" s="872">
        <f>+VLOOKUP(C65,'A. Rate Class Allocations'!$B$124:$J$128,6,FALSE)</f>
        <v>0.96094519236849896</v>
      </c>
      <c r="P65" s="873">
        <f>+VLOOKUP(C65,'A. Rate Class Allocations'!$B$124:$J$128,8,FALSE)</f>
        <v>0.98007105038154396</v>
      </c>
      <c r="Q65" s="873">
        <f>+VLOOKUP(C65,'A. Rate Class Allocations'!$B$124:$J$128,7,FALSE)</f>
        <v>1.0700573423086499</v>
      </c>
      <c r="R65" s="873">
        <f>+VLOOKUP(C65,'A. Rate Class Allocations'!$B$124:$J$128,9,FALSE)</f>
        <v>0.85888650963597402</v>
      </c>
      <c r="S65" s="874">
        <f t="shared" si="1"/>
        <v>5537.7520365768942</v>
      </c>
      <c r="T65" s="874">
        <f t="shared" si="2"/>
        <v>0</v>
      </c>
    </row>
    <row r="66" spans="1:20">
      <c r="A66" s="863" t="s">
        <v>1034</v>
      </c>
      <c r="B66" s="864" t="s">
        <v>1035</v>
      </c>
      <c r="C66" s="865" t="s">
        <v>118</v>
      </c>
      <c r="D66" s="865">
        <v>176837</v>
      </c>
      <c r="E66" s="866">
        <v>2018</v>
      </c>
      <c r="F66" s="867">
        <v>2018</v>
      </c>
      <c r="G66" s="868">
        <v>43161</v>
      </c>
      <c r="H66" s="869">
        <f t="shared" si="0"/>
        <v>2018</v>
      </c>
      <c r="I66" s="870"/>
      <c r="J66" s="865" t="s">
        <v>1038</v>
      </c>
      <c r="K66" s="865">
        <v>0</v>
      </c>
      <c r="L66" s="865" t="s">
        <v>1037</v>
      </c>
      <c r="M66" s="871">
        <v>10080</v>
      </c>
      <c r="N66" s="871">
        <v>0</v>
      </c>
      <c r="O66" s="872">
        <f>+VLOOKUP(C66,'A. Rate Class Allocations'!$B$124:$J$128,6,FALSE)</f>
        <v>0.96094519236849896</v>
      </c>
      <c r="P66" s="873">
        <f>+VLOOKUP(C66,'A. Rate Class Allocations'!$B$124:$J$128,8,FALSE)</f>
        <v>0.98007105038154396</v>
      </c>
      <c r="Q66" s="873">
        <f>+VLOOKUP(C66,'A. Rate Class Allocations'!$B$124:$J$128,7,FALSE)</f>
        <v>1.0700573423086499</v>
      </c>
      <c r="R66" s="873">
        <f>+VLOOKUP(C66,'A. Rate Class Allocations'!$B$124:$J$128,9,FALSE)</f>
        <v>0.85888650963597402</v>
      </c>
      <c r="S66" s="874">
        <f t="shared" si="1"/>
        <v>9493.2892055603916</v>
      </c>
      <c r="T66" s="874">
        <f t="shared" si="2"/>
        <v>0</v>
      </c>
    </row>
    <row r="67" spans="1:20">
      <c r="A67" s="863" t="s">
        <v>1034</v>
      </c>
      <c r="B67" s="864" t="s">
        <v>1035</v>
      </c>
      <c r="C67" s="865" t="s">
        <v>118</v>
      </c>
      <c r="D67" s="865">
        <v>176837</v>
      </c>
      <c r="E67" s="866">
        <v>2018</v>
      </c>
      <c r="F67" s="867">
        <v>2018</v>
      </c>
      <c r="G67" s="868">
        <v>43161</v>
      </c>
      <c r="H67" s="869">
        <f t="shared" si="0"/>
        <v>2018</v>
      </c>
      <c r="I67" s="870"/>
      <c r="J67" s="865" t="s">
        <v>1038</v>
      </c>
      <c r="K67" s="865">
        <v>0</v>
      </c>
      <c r="L67" s="865" t="s">
        <v>1037</v>
      </c>
      <c r="M67" s="871">
        <v>15178.8</v>
      </c>
      <c r="N67" s="871">
        <v>0</v>
      </c>
      <c r="O67" s="872">
        <f>+VLOOKUP(C67,'A. Rate Class Allocations'!$B$124:$J$128,6,FALSE)</f>
        <v>0.96094519236849896</v>
      </c>
      <c r="P67" s="873">
        <f>+VLOOKUP(C67,'A. Rate Class Allocations'!$B$124:$J$128,8,FALSE)</f>
        <v>0.98007105038154396</v>
      </c>
      <c r="Q67" s="873">
        <f>+VLOOKUP(C67,'A. Rate Class Allocations'!$B$124:$J$128,7,FALSE)</f>
        <v>1.0700573423086499</v>
      </c>
      <c r="R67" s="873">
        <f>+VLOOKUP(C67,'A. Rate Class Allocations'!$B$124:$J$128,9,FALSE)</f>
        <v>0.85888650963597402</v>
      </c>
      <c r="S67" s="874">
        <f t="shared" si="1"/>
        <v>14295.311328706355</v>
      </c>
      <c r="T67" s="874">
        <f t="shared" si="2"/>
        <v>0</v>
      </c>
    </row>
    <row r="68" spans="1:20">
      <c r="A68" s="863" t="s">
        <v>1034</v>
      </c>
      <c r="B68" s="864" t="s">
        <v>1035</v>
      </c>
      <c r="C68" s="865" t="s">
        <v>118</v>
      </c>
      <c r="D68" s="865">
        <v>176837</v>
      </c>
      <c r="E68" s="866">
        <v>2018</v>
      </c>
      <c r="F68" s="867">
        <v>2018</v>
      </c>
      <c r="G68" s="868">
        <v>43161</v>
      </c>
      <c r="H68" s="869">
        <f t="shared" ref="H68:H131" si="3">YEAR(G68)</f>
        <v>2018</v>
      </c>
      <c r="I68" s="870"/>
      <c r="J68" s="865" t="s">
        <v>1038</v>
      </c>
      <c r="K68" s="865">
        <v>0</v>
      </c>
      <c r="L68" s="865" t="s">
        <v>1037</v>
      </c>
      <c r="M68" s="871">
        <v>13440</v>
      </c>
      <c r="N68" s="871">
        <v>0</v>
      </c>
      <c r="O68" s="872">
        <f>+VLOOKUP(C68,'A. Rate Class Allocations'!$B$124:$J$128,6,FALSE)</f>
        <v>0.96094519236849896</v>
      </c>
      <c r="P68" s="873">
        <f>+VLOOKUP(C68,'A. Rate Class Allocations'!$B$124:$J$128,8,FALSE)</f>
        <v>0.98007105038154396</v>
      </c>
      <c r="Q68" s="873">
        <f>+VLOOKUP(C68,'A. Rate Class Allocations'!$B$124:$J$128,7,FALSE)</f>
        <v>1.0700573423086499</v>
      </c>
      <c r="R68" s="873">
        <f>+VLOOKUP(C68,'A. Rate Class Allocations'!$B$124:$J$128,9,FALSE)</f>
        <v>0.85888650963597402</v>
      </c>
      <c r="S68" s="874">
        <f t="shared" ref="S68:S131" si="4">M68*O68*P68</f>
        <v>12657.718940747187</v>
      </c>
      <c r="T68" s="874">
        <f t="shared" ref="T68:T131" si="5">N68*Q68*R68</f>
        <v>0</v>
      </c>
    </row>
    <row r="69" spans="1:20">
      <c r="A69" s="863" t="s">
        <v>1034</v>
      </c>
      <c r="B69" s="864" t="s">
        <v>1035</v>
      </c>
      <c r="C69" s="865" t="s">
        <v>118</v>
      </c>
      <c r="D69" s="865">
        <v>176837</v>
      </c>
      <c r="E69" s="866">
        <v>2018</v>
      </c>
      <c r="F69" s="867">
        <v>2018</v>
      </c>
      <c r="G69" s="868">
        <v>43161</v>
      </c>
      <c r="H69" s="869">
        <f t="shared" si="3"/>
        <v>2018</v>
      </c>
      <c r="I69" s="870"/>
      <c r="J69" s="865" t="s">
        <v>1038</v>
      </c>
      <c r="K69" s="865">
        <v>0</v>
      </c>
      <c r="L69" s="865" t="s">
        <v>1037</v>
      </c>
      <c r="M69" s="871">
        <v>16346.4</v>
      </c>
      <c r="N69" s="871">
        <v>0</v>
      </c>
      <c r="O69" s="872">
        <f>+VLOOKUP(C69,'A. Rate Class Allocations'!$B$124:$J$128,6,FALSE)</f>
        <v>0.96094519236849896</v>
      </c>
      <c r="P69" s="873">
        <f>+VLOOKUP(C69,'A. Rate Class Allocations'!$B$124:$J$128,8,FALSE)</f>
        <v>0.98007105038154396</v>
      </c>
      <c r="Q69" s="873">
        <f>+VLOOKUP(C69,'A. Rate Class Allocations'!$B$124:$J$128,7,FALSE)</f>
        <v>1.0700573423086499</v>
      </c>
      <c r="R69" s="873">
        <f>+VLOOKUP(C69,'A. Rate Class Allocations'!$B$124:$J$128,9,FALSE)</f>
        <v>0.85888650963597402</v>
      </c>
      <c r="S69" s="874">
        <f t="shared" si="4"/>
        <v>15394.950661683766</v>
      </c>
      <c r="T69" s="874">
        <f t="shared" si="5"/>
        <v>0</v>
      </c>
    </row>
    <row r="70" spans="1:20">
      <c r="A70" s="863" t="s">
        <v>1034</v>
      </c>
      <c r="B70" s="864" t="s">
        <v>1035</v>
      </c>
      <c r="C70" s="865" t="s">
        <v>118</v>
      </c>
      <c r="D70" s="865">
        <v>176837</v>
      </c>
      <c r="E70" s="866">
        <v>2018</v>
      </c>
      <c r="F70" s="867">
        <v>2018</v>
      </c>
      <c r="G70" s="868">
        <v>43161</v>
      </c>
      <c r="H70" s="869">
        <f t="shared" si="3"/>
        <v>2018</v>
      </c>
      <c r="I70" s="870"/>
      <c r="J70" s="865" t="s">
        <v>1038</v>
      </c>
      <c r="K70" s="865">
        <v>0</v>
      </c>
      <c r="L70" s="865" t="s">
        <v>1037</v>
      </c>
      <c r="M70" s="871">
        <v>9240</v>
      </c>
      <c r="N70" s="871">
        <v>0</v>
      </c>
      <c r="O70" s="872">
        <f>+VLOOKUP(C70,'A. Rate Class Allocations'!$B$124:$J$128,6,FALSE)</f>
        <v>0.96094519236849896</v>
      </c>
      <c r="P70" s="873">
        <f>+VLOOKUP(C70,'A. Rate Class Allocations'!$B$124:$J$128,8,FALSE)</f>
        <v>0.98007105038154396</v>
      </c>
      <c r="Q70" s="873">
        <f>+VLOOKUP(C70,'A. Rate Class Allocations'!$B$124:$J$128,7,FALSE)</f>
        <v>1.0700573423086499</v>
      </c>
      <c r="R70" s="873">
        <f>+VLOOKUP(C70,'A. Rate Class Allocations'!$B$124:$J$128,9,FALSE)</f>
        <v>0.85888650963597402</v>
      </c>
      <c r="S70" s="874">
        <f t="shared" si="4"/>
        <v>8702.1817717636914</v>
      </c>
      <c r="T70" s="874">
        <f t="shared" si="5"/>
        <v>0</v>
      </c>
    </row>
    <row r="71" spans="1:20">
      <c r="A71" s="863" t="s">
        <v>1034</v>
      </c>
      <c r="B71" s="864" t="s">
        <v>1035</v>
      </c>
      <c r="C71" s="865" t="s">
        <v>118</v>
      </c>
      <c r="D71" s="865">
        <v>176837</v>
      </c>
      <c r="E71" s="866">
        <v>2018</v>
      </c>
      <c r="F71" s="867">
        <v>2018</v>
      </c>
      <c r="G71" s="868">
        <v>43161</v>
      </c>
      <c r="H71" s="869">
        <f t="shared" si="3"/>
        <v>2018</v>
      </c>
      <c r="I71" s="870"/>
      <c r="J71" s="865" t="s">
        <v>1038</v>
      </c>
      <c r="K71" s="865">
        <v>0</v>
      </c>
      <c r="L71" s="865" t="s">
        <v>1037</v>
      </c>
      <c r="M71" s="871">
        <v>37363.199999999997</v>
      </c>
      <c r="N71" s="871">
        <v>0</v>
      </c>
      <c r="O71" s="872">
        <f>+VLOOKUP(C71,'A. Rate Class Allocations'!$B$124:$J$128,6,FALSE)</f>
        <v>0.96094519236849896</v>
      </c>
      <c r="P71" s="873">
        <f>+VLOOKUP(C71,'A. Rate Class Allocations'!$B$124:$J$128,8,FALSE)</f>
        <v>0.98007105038154396</v>
      </c>
      <c r="Q71" s="873">
        <f>+VLOOKUP(C71,'A. Rate Class Allocations'!$B$124:$J$128,7,FALSE)</f>
        <v>1.0700573423086499</v>
      </c>
      <c r="R71" s="873">
        <f>+VLOOKUP(C71,'A. Rate Class Allocations'!$B$124:$J$128,9,FALSE)</f>
        <v>0.85888650963597402</v>
      </c>
      <c r="S71" s="874">
        <f t="shared" si="4"/>
        <v>35188.45865527718</v>
      </c>
      <c r="T71" s="874">
        <f t="shared" si="5"/>
        <v>0</v>
      </c>
    </row>
    <row r="72" spans="1:20">
      <c r="A72" s="863" t="s">
        <v>1034</v>
      </c>
      <c r="B72" s="864" t="s">
        <v>1035</v>
      </c>
      <c r="C72" s="865" t="s">
        <v>118</v>
      </c>
      <c r="D72" s="865">
        <v>177654</v>
      </c>
      <c r="E72" s="866">
        <v>2018</v>
      </c>
      <c r="F72" s="867">
        <v>2018</v>
      </c>
      <c r="G72" s="868">
        <v>43005</v>
      </c>
      <c r="H72" s="869">
        <f t="shared" si="3"/>
        <v>2017</v>
      </c>
      <c r="I72" s="870"/>
      <c r="J72" s="865" t="s">
        <v>1036</v>
      </c>
      <c r="K72" s="865">
        <v>0</v>
      </c>
      <c r="L72" s="865" t="s">
        <v>1039</v>
      </c>
      <c r="M72" s="871">
        <v>46327.55</v>
      </c>
      <c r="N72" s="871">
        <v>0</v>
      </c>
      <c r="O72" s="872">
        <f>+VLOOKUP(C72,'A. Rate Class Allocations'!$B$124:$J$128,6,FALSE)</f>
        <v>0.96094519236849896</v>
      </c>
      <c r="P72" s="873">
        <f>+VLOOKUP(C72,'A. Rate Class Allocations'!$B$124:$J$128,8,FALSE)</f>
        <v>0.98007105038154396</v>
      </c>
      <c r="Q72" s="873">
        <f>+VLOOKUP(C72,'A. Rate Class Allocations'!$B$124:$J$128,7,FALSE)</f>
        <v>1.0700573423086499</v>
      </c>
      <c r="R72" s="873">
        <f>+VLOOKUP(C72,'A. Rate Class Allocations'!$B$124:$J$128,9,FALSE)</f>
        <v>0.85888650963597402</v>
      </c>
      <c r="S72" s="874">
        <f t="shared" si="4"/>
        <v>43631.034755462235</v>
      </c>
      <c r="T72" s="874">
        <f t="shared" si="5"/>
        <v>0</v>
      </c>
    </row>
    <row r="73" spans="1:20">
      <c r="A73" s="863" t="s">
        <v>1034</v>
      </c>
      <c r="B73" s="864" t="s">
        <v>1035</v>
      </c>
      <c r="C73" s="865" t="s">
        <v>118</v>
      </c>
      <c r="D73" s="865">
        <v>178018</v>
      </c>
      <c r="E73" s="866">
        <v>2018</v>
      </c>
      <c r="F73" s="867">
        <v>2018</v>
      </c>
      <c r="G73" s="868">
        <v>42978</v>
      </c>
      <c r="H73" s="869">
        <f t="shared" si="3"/>
        <v>2017</v>
      </c>
      <c r="I73" s="870"/>
      <c r="J73" s="865" t="s">
        <v>1038</v>
      </c>
      <c r="K73" s="865">
        <v>0</v>
      </c>
      <c r="L73" s="865" t="s">
        <v>1037</v>
      </c>
      <c r="M73" s="871">
        <v>2350.6080000000002</v>
      </c>
      <c r="N73" s="871">
        <v>0.624</v>
      </c>
      <c r="O73" s="872">
        <f>+VLOOKUP(C73,'A. Rate Class Allocations'!$B$124:$J$128,6,FALSE)</f>
        <v>0.96094519236849896</v>
      </c>
      <c r="P73" s="873">
        <f>+VLOOKUP(C73,'A. Rate Class Allocations'!$B$124:$J$128,8,FALSE)</f>
        <v>0.98007105038154396</v>
      </c>
      <c r="Q73" s="873">
        <f>+VLOOKUP(C73,'A. Rate Class Allocations'!$B$124:$J$128,7,FALSE)</f>
        <v>1.0700573423086499</v>
      </c>
      <c r="R73" s="873">
        <f>+VLOOKUP(C73,'A. Rate Class Allocations'!$B$124:$J$128,9,FALSE)</f>
        <v>0.85888650963597402</v>
      </c>
      <c r="S73" s="874">
        <f t="shared" si="4"/>
        <v>2213.7898365976093</v>
      </c>
      <c r="T73" s="874">
        <f t="shared" si="5"/>
        <v>0.57349207708779348</v>
      </c>
    </row>
    <row r="74" spans="1:20">
      <c r="A74" s="863" t="s">
        <v>1034</v>
      </c>
      <c r="B74" s="864" t="s">
        <v>1035</v>
      </c>
      <c r="C74" s="865" t="s">
        <v>118</v>
      </c>
      <c r="D74" s="865">
        <v>178018</v>
      </c>
      <c r="E74" s="866">
        <v>2018</v>
      </c>
      <c r="F74" s="867">
        <v>2018</v>
      </c>
      <c r="G74" s="868">
        <v>42978</v>
      </c>
      <c r="H74" s="869">
        <f t="shared" si="3"/>
        <v>2017</v>
      </c>
      <c r="I74" s="870"/>
      <c r="J74" s="865" t="s">
        <v>1038</v>
      </c>
      <c r="K74" s="865">
        <v>0</v>
      </c>
      <c r="L74" s="865" t="s">
        <v>1037</v>
      </c>
      <c r="M74" s="871">
        <v>102341.856</v>
      </c>
      <c r="N74" s="871">
        <v>27.167999999999999</v>
      </c>
      <c r="O74" s="872">
        <f>+VLOOKUP(C74,'A. Rate Class Allocations'!$B$124:$J$128,6,FALSE)</f>
        <v>0.96094519236849896</v>
      </c>
      <c r="P74" s="873">
        <f>+VLOOKUP(C74,'A. Rate Class Allocations'!$B$124:$J$128,8,FALSE)</f>
        <v>0.98007105038154396</v>
      </c>
      <c r="Q74" s="873">
        <f>+VLOOKUP(C74,'A. Rate Class Allocations'!$B$124:$J$128,7,FALSE)</f>
        <v>1.0700573423086499</v>
      </c>
      <c r="R74" s="873">
        <f>+VLOOKUP(C74,'A. Rate Class Allocations'!$B$124:$J$128,9,FALSE)</f>
        <v>0.85888650963597402</v>
      </c>
      <c r="S74" s="874">
        <f t="shared" si="4"/>
        <v>96385.003654942062</v>
      </c>
      <c r="T74" s="874">
        <f t="shared" si="5"/>
        <v>24.968962740899318</v>
      </c>
    </row>
    <row r="75" spans="1:20">
      <c r="A75" s="863" t="s">
        <v>1034</v>
      </c>
      <c r="B75" s="864" t="s">
        <v>1035</v>
      </c>
      <c r="C75" s="865" t="s">
        <v>118</v>
      </c>
      <c r="D75" s="865">
        <v>178403</v>
      </c>
      <c r="E75" s="866">
        <v>2018</v>
      </c>
      <c r="F75" s="867">
        <v>2018</v>
      </c>
      <c r="G75" s="868">
        <v>43117</v>
      </c>
      <c r="H75" s="869">
        <f t="shared" si="3"/>
        <v>2018</v>
      </c>
      <c r="I75" s="870"/>
      <c r="J75" s="865" t="s">
        <v>1036</v>
      </c>
      <c r="K75" s="865">
        <v>0</v>
      </c>
      <c r="L75" s="865" t="s">
        <v>1039</v>
      </c>
      <c r="M75" s="871">
        <v>6848</v>
      </c>
      <c r="N75" s="871">
        <v>2.2000000000000002</v>
      </c>
      <c r="O75" s="872">
        <f>+VLOOKUP(C75,'A. Rate Class Allocations'!$B$124:$J$128,6,FALSE)</f>
        <v>0.96094519236849896</v>
      </c>
      <c r="P75" s="873">
        <f>+VLOOKUP(C75,'A. Rate Class Allocations'!$B$124:$J$128,8,FALSE)</f>
        <v>0.98007105038154396</v>
      </c>
      <c r="Q75" s="873">
        <f>+VLOOKUP(C75,'A. Rate Class Allocations'!$B$124:$J$128,7,FALSE)</f>
        <v>1.0700573423086499</v>
      </c>
      <c r="R75" s="873">
        <f>+VLOOKUP(C75,'A. Rate Class Allocations'!$B$124:$J$128,9,FALSE)</f>
        <v>0.85888650963597402</v>
      </c>
      <c r="S75" s="874">
        <f t="shared" si="4"/>
        <v>6449.4091745711867</v>
      </c>
      <c r="T75" s="874">
        <f t="shared" si="5"/>
        <v>2.0219271948608104</v>
      </c>
    </row>
    <row r="76" spans="1:20">
      <c r="A76" s="863" t="s">
        <v>1034</v>
      </c>
      <c r="B76" s="864" t="s">
        <v>1035</v>
      </c>
      <c r="C76" s="865" t="s">
        <v>118</v>
      </c>
      <c r="D76" s="865">
        <v>178403</v>
      </c>
      <c r="E76" s="866">
        <v>2018</v>
      </c>
      <c r="F76" s="867">
        <v>2018</v>
      </c>
      <c r="G76" s="868">
        <v>43117</v>
      </c>
      <c r="H76" s="869">
        <f t="shared" si="3"/>
        <v>2018</v>
      </c>
      <c r="I76" s="870"/>
      <c r="J76" s="865" t="s">
        <v>1038</v>
      </c>
      <c r="K76" s="865">
        <v>0</v>
      </c>
      <c r="L76" s="865" t="s">
        <v>1039</v>
      </c>
      <c r="M76" s="871">
        <v>4299.9840000000004</v>
      </c>
      <c r="N76" s="871">
        <v>0.93600000000000005</v>
      </c>
      <c r="O76" s="872">
        <f>+VLOOKUP(C76,'A. Rate Class Allocations'!$B$124:$J$128,6,FALSE)</f>
        <v>0.96094519236849896</v>
      </c>
      <c r="P76" s="873">
        <f>+VLOOKUP(C76,'A. Rate Class Allocations'!$B$124:$J$128,8,FALSE)</f>
        <v>0.98007105038154396</v>
      </c>
      <c r="Q76" s="873">
        <f>+VLOOKUP(C76,'A. Rate Class Allocations'!$B$124:$J$128,7,FALSE)</f>
        <v>1.0700573423086499</v>
      </c>
      <c r="R76" s="873">
        <f>+VLOOKUP(C76,'A. Rate Class Allocations'!$B$124:$J$128,9,FALSE)</f>
        <v>0.85888650963597402</v>
      </c>
      <c r="S76" s="874">
        <f t="shared" si="4"/>
        <v>4049.7015566748414</v>
      </c>
      <c r="T76" s="874">
        <f t="shared" si="5"/>
        <v>0.86023811563169039</v>
      </c>
    </row>
    <row r="77" spans="1:20">
      <c r="A77" s="863" t="s">
        <v>1034</v>
      </c>
      <c r="B77" s="864" t="s">
        <v>1035</v>
      </c>
      <c r="C77" s="865" t="s">
        <v>118</v>
      </c>
      <c r="D77" s="865">
        <v>178460</v>
      </c>
      <c r="E77" s="866">
        <v>2018</v>
      </c>
      <c r="F77" s="867">
        <v>2018</v>
      </c>
      <c r="G77" s="868">
        <v>43162</v>
      </c>
      <c r="H77" s="869">
        <f t="shared" si="3"/>
        <v>2018</v>
      </c>
      <c r="I77" s="870"/>
      <c r="J77" s="865" t="s">
        <v>1038</v>
      </c>
      <c r="K77" s="865">
        <v>0</v>
      </c>
      <c r="L77" s="865" t="s">
        <v>1037</v>
      </c>
      <c r="M77" s="871">
        <v>1146.6623999999999</v>
      </c>
      <c r="N77" s="871">
        <v>0.24959999999999999</v>
      </c>
      <c r="O77" s="872">
        <f>+VLOOKUP(C77,'A. Rate Class Allocations'!$B$124:$J$128,6,FALSE)</f>
        <v>0.96094519236849896</v>
      </c>
      <c r="P77" s="873">
        <f>+VLOOKUP(C77,'A. Rate Class Allocations'!$B$124:$J$128,8,FALSE)</f>
        <v>0.98007105038154396</v>
      </c>
      <c r="Q77" s="873">
        <f>+VLOOKUP(C77,'A. Rate Class Allocations'!$B$124:$J$128,7,FALSE)</f>
        <v>1.0700573423086499</v>
      </c>
      <c r="R77" s="873">
        <f>+VLOOKUP(C77,'A. Rate Class Allocations'!$B$124:$J$128,9,FALSE)</f>
        <v>0.85888650963597402</v>
      </c>
      <c r="S77" s="874">
        <f t="shared" si="4"/>
        <v>1079.9204151132908</v>
      </c>
      <c r="T77" s="874">
        <f t="shared" si="5"/>
        <v>0.22939683083511742</v>
      </c>
    </row>
    <row r="78" spans="1:20">
      <c r="A78" s="863" t="s">
        <v>1034</v>
      </c>
      <c r="B78" s="864" t="s">
        <v>1035</v>
      </c>
      <c r="C78" s="865" t="s">
        <v>118</v>
      </c>
      <c r="D78" s="865">
        <v>178482</v>
      </c>
      <c r="E78" s="866">
        <v>2018</v>
      </c>
      <c r="F78" s="867">
        <v>2018</v>
      </c>
      <c r="G78" s="868">
        <v>43005</v>
      </c>
      <c r="H78" s="869">
        <f t="shared" si="3"/>
        <v>2017</v>
      </c>
      <c r="I78" s="870"/>
      <c r="J78" s="865" t="s">
        <v>1038</v>
      </c>
      <c r="K78" s="865">
        <v>0</v>
      </c>
      <c r="L78" s="865" t="s">
        <v>1039</v>
      </c>
      <c r="M78" s="871">
        <v>42493.014999999999</v>
      </c>
      <c r="N78" s="871">
        <v>10.865</v>
      </c>
      <c r="O78" s="872">
        <f>+VLOOKUP(C78,'A. Rate Class Allocations'!$B$124:$J$128,6,FALSE)</f>
        <v>0.96094519236849896</v>
      </c>
      <c r="P78" s="873">
        <f>+VLOOKUP(C78,'A. Rate Class Allocations'!$B$124:$J$128,8,FALSE)</f>
        <v>0.98007105038154396</v>
      </c>
      <c r="Q78" s="873">
        <f>+VLOOKUP(C78,'A. Rate Class Allocations'!$B$124:$J$128,7,FALSE)</f>
        <v>1.0700573423086499</v>
      </c>
      <c r="R78" s="873">
        <f>+VLOOKUP(C78,'A. Rate Class Allocations'!$B$124:$J$128,9,FALSE)</f>
        <v>0.85888650963597402</v>
      </c>
      <c r="S78" s="874">
        <f t="shared" si="4"/>
        <v>40019.690536826958</v>
      </c>
      <c r="T78" s="874">
        <f t="shared" si="5"/>
        <v>9.9855631691648679</v>
      </c>
    </row>
    <row r="79" spans="1:20">
      <c r="A79" s="863" t="s">
        <v>1034</v>
      </c>
      <c r="B79" s="864" t="s">
        <v>1035</v>
      </c>
      <c r="C79" s="865" t="s">
        <v>118</v>
      </c>
      <c r="D79" s="865">
        <v>178484</v>
      </c>
      <c r="E79" s="866">
        <v>2018</v>
      </c>
      <c r="F79" s="867">
        <v>2018</v>
      </c>
      <c r="G79" s="868">
        <v>43005</v>
      </c>
      <c r="H79" s="869">
        <f t="shared" si="3"/>
        <v>2017</v>
      </c>
      <c r="I79" s="870"/>
      <c r="J79" s="865" t="s">
        <v>1038</v>
      </c>
      <c r="K79" s="865">
        <v>0</v>
      </c>
      <c r="L79" s="865" t="s">
        <v>1039</v>
      </c>
      <c r="M79" s="871">
        <v>26946.79</v>
      </c>
      <c r="N79" s="871">
        <v>6.89</v>
      </c>
      <c r="O79" s="872">
        <f>+VLOOKUP(C79,'A. Rate Class Allocations'!$B$124:$J$128,6,FALSE)</f>
        <v>0.96094519236849896</v>
      </c>
      <c r="P79" s="873">
        <f>+VLOOKUP(C79,'A. Rate Class Allocations'!$B$124:$J$128,8,FALSE)</f>
        <v>0.98007105038154396</v>
      </c>
      <c r="Q79" s="873">
        <f>+VLOOKUP(C79,'A. Rate Class Allocations'!$B$124:$J$128,7,FALSE)</f>
        <v>1.0700573423086499</v>
      </c>
      <c r="R79" s="873">
        <f>+VLOOKUP(C79,'A. Rate Class Allocations'!$B$124:$J$128,9,FALSE)</f>
        <v>0.85888650963597402</v>
      </c>
      <c r="S79" s="874">
        <f t="shared" si="4"/>
        <v>25378.340340426854</v>
      </c>
      <c r="T79" s="874">
        <f t="shared" si="5"/>
        <v>6.3323083511777201</v>
      </c>
    </row>
    <row r="80" spans="1:20">
      <c r="A80" s="863" t="s">
        <v>1034</v>
      </c>
      <c r="B80" s="864" t="s">
        <v>1035</v>
      </c>
      <c r="C80" s="865" t="s">
        <v>118</v>
      </c>
      <c r="D80" s="865">
        <v>178916</v>
      </c>
      <c r="E80" s="866">
        <v>2018</v>
      </c>
      <c r="F80" s="867">
        <v>2018</v>
      </c>
      <c r="G80" s="868">
        <v>43089</v>
      </c>
      <c r="H80" s="869">
        <f t="shared" si="3"/>
        <v>2017</v>
      </c>
      <c r="I80" s="870"/>
      <c r="J80" s="865" t="s">
        <v>1038</v>
      </c>
      <c r="K80" s="865">
        <v>0</v>
      </c>
      <c r="L80" s="865" t="s">
        <v>1037</v>
      </c>
      <c r="M80" s="871">
        <v>17640</v>
      </c>
      <c r="N80" s="871">
        <v>0</v>
      </c>
      <c r="O80" s="872">
        <f>+VLOOKUP(C80,'A. Rate Class Allocations'!$B$124:$J$128,6,FALSE)</f>
        <v>0.96094519236849896</v>
      </c>
      <c r="P80" s="873">
        <f>+VLOOKUP(C80,'A. Rate Class Allocations'!$B$124:$J$128,8,FALSE)</f>
        <v>0.98007105038154396</v>
      </c>
      <c r="Q80" s="873">
        <f>+VLOOKUP(C80,'A. Rate Class Allocations'!$B$124:$J$128,7,FALSE)</f>
        <v>1.0700573423086499</v>
      </c>
      <c r="R80" s="873">
        <f>+VLOOKUP(C80,'A. Rate Class Allocations'!$B$124:$J$128,9,FALSE)</f>
        <v>0.85888650963597402</v>
      </c>
      <c r="S80" s="874">
        <f t="shared" si="4"/>
        <v>16613.256109730686</v>
      </c>
      <c r="T80" s="874">
        <f t="shared" si="5"/>
        <v>0</v>
      </c>
    </row>
    <row r="81" spans="1:20">
      <c r="A81" s="863" t="s">
        <v>1034</v>
      </c>
      <c r="B81" s="864" t="s">
        <v>1035</v>
      </c>
      <c r="C81" s="865" t="s">
        <v>118</v>
      </c>
      <c r="D81" s="865">
        <v>179999</v>
      </c>
      <c r="E81" s="866">
        <v>2018</v>
      </c>
      <c r="F81" s="867">
        <v>2018</v>
      </c>
      <c r="G81" s="868">
        <v>43033</v>
      </c>
      <c r="H81" s="869">
        <f t="shared" si="3"/>
        <v>2017</v>
      </c>
      <c r="I81" s="870"/>
      <c r="J81" s="865" t="s">
        <v>1038</v>
      </c>
      <c r="K81" s="865">
        <v>0</v>
      </c>
      <c r="L81" s="865" t="s">
        <v>1039</v>
      </c>
      <c r="M81" s="871">
        <v>1092</v>
      </c>
      <c r="N81" s="871">
        <v>0</v>
      </c>
      <c r="O81" s="872">
        <f>+VLOOKUP(C81,'A. Rate Class Allocations'!$B$124:$J$128,6,FALSE)</f>
        <v>0.96094519236849896</v>
      </c>
      <c r="P81" s="873">
        <f>+VLOOKUP(C81,'A. Rate Class Allocations'!$B$124:$J$128,8,FALSE)</f>
        <v>0.98007105038154396</v>
      </c>
      <c r="Q81" s="873">
        <f>+VLOOKUP(C81,'A. Rate Class Allocations'!$B$124:$J$128,7,FALSE)</f>
        <v>1.0700573423086499</v>
      </c>
      <c r="R81" s="873">
        <f>+VLOOKUP(C81,'A. Rate Class Allocations'!$B$124:$J$128,9,FALSE)</f>
        <v>0.85888650963597402</v>
      </c>
      <c r="S81" s="874">
        <f t="shared" si="4"/>
        <v>1028.4396639357089</v>
      </c>
      <c r="T81" s="874">
        <f t="shared" si="5"/>
        <v>0</v>
      </c>
    </row>
    <row r="82" spans="1:20">
      <c r="A82" s="863" t="s">
        <v>1034</v>
      </c>
      <c r="B82" s="864" t="s">
        <v>1035</v>
      </c>
      <c r="C82" s="865" t="s">
        <v>118</v>
      </c>
      <c r="D82" s="865">
        <v>179999</v>
      </c>
      <c r="E82" s="866">
        <v>2018</v>
      </c>
      <c r="F82" s="867">
        <v>2018</v>
      </c>
      <c r="G82" s="868">
        <v>43033</v>
      </c>
      <c r="H82" s="869">
        <f t="shared" si="3"/>
        <v>2017</v>
      </c>
      <c r="I82" s="870"/>
      <c r="J82" s="865" t="s">
        <v>1036</v>
      </c>
      <c r="K82" s="865">
        <v>0</v>
      </c>
      <c r="L82" s="865" t="s">
        <v>1039</v>
      </c>
      <c r="M82" s="871">
        <v>78191</v>
      </c>
      <c r="N82" s="871">
        <v>18.399999999999999</v>
      </c>
      <c r="O82" s="872">
        <f>+VLOOKUP(C82,'A. Rate Class Allocations'!$B$124:$J$128,6,FALSE)</f>
        <v>0.96094519236849896</v>
      </c>
      <c r="P82" s="873">
        <f>+VLOOKUP(C82,'A. Rate Class Allocations'!$B$124:$J$128,8,FALSE)</f>
        <v>0.98007105038154396</v>
      </c>
      <c r="Q82" s="873">
        <f>+VLOOKUP(C82,'A. Rate Class Allocations'!$B$124:$J$128,7,FALSE)</f>
        <v>1.0700573423086499</v>
      </c>
      <c r="R82" s="873">
        <f>+VLOOKUP(C82,'A. Rate Class Allocations'!$B$124:$J$128,9,FALSE)</f>
        <v>0.85888650963597402</v>
      </c>
      <c r="S82" s="874">
        <f t="shared" si="4"/>
        <v>73639.858757140129</v>
      </c>
      <c r="T82" s="874">
        <f t="shared" si="5"/>
        <v>16.91066381156314</v>
      </c>
    </row>
    <row r="83" spans="1:20">
      <c r="A83" s="863" t="s">
        <v>1034</v>
      </c>
      <c r="B83" s="864" t="s">
        <v>1035</v>
      </c>
      <c r="C83" s="865" t="s">
        <v>118</v>
      </c>
      <c r="D83" s="865">
        <v>180138</v>
      </c>
      <c r="E83" s="866">
        <v>2018</v>
      </c>
      <c r="F83" s="867">
        <v>2018</v>
      </c>
      <c r="G83" s="868">
        <v>43161</v>
      </c>
      <c r="H83" s="869">
        <f t="shared" si="3"/>
        <v>2018</v>
      </c>
      <c r="I83" s="870"/>
      <c r="J83" s="865" t="s">
        <v>1038</v>
      </c>
      <c r="K83" s="865">
        <v>0</v>
      </c>
      <c r="L83" s="865" t="s">
        <v>1039</v>
      </c>
      <c r="M83" s="871">
        <v>10152.74</v>
      </c>
      <c r="N83" s="871">
        <v>2.21</v>
      </c>
      <c r="O83" s="872">
        <f>+VLOOKUP(C83,'A. Rate Class Allocations'!$B$124:$J$128,6,FALSE)</f>
        <v>0.96094519236849896</v>
      </c>
      <c r="P83" s="873">
        <f>+VLOOKUP(C83,'A. Rate Class Allocations'!$B$124:$J$128,8,FALSE)</f>
        <v>0.98007105038154396</v>
      </c>
      <c r="Q83" s="873">
        <f>+VLOOKUP(C83,'A. Rate Class Allocations'!$B$124:$J$128,7,FALSE)</f>
        <v>1.0700573423086499</v>
      </c>
      <c r="R83" s="873">
        <f>+VLOOKUP(C83,'A. Rate Class Allocations'!$B$124:$J$128,9,FALSE)</f>
        <v>0.85888650963597402</v>
      </c>
      <c r="S83" s="874">
        <f t="shared" si="4"/>
        <v>9561.7953421489292</v>
      </c>
      <c r="T83" s="874">
        <f t="shared" si="5"/>
        <v>2.0311177730192687</v>
      </c>
    </row>
    <row r="84" spans="1:20">
      <c r="A84" s="863" t="s">
        <v>1034</v>
      </c>
      <c r="B84" s="864" t="s">
        <v>1035</v>
      </c>
      <c r="C84" s="865" t="s">
        <v>118</v>
      </c>
      <c r="D84" s="865">
        <v>181497</v>
      </c>
      <c r="E84" s="866">
        <v>2018</v>
      </c>
      <c r="F84" s="867">
        <v>2018</v>
      </c>
      <c r="G84" s="868">
        <v>43124</v>
      </c>
      <c r="H84" s="869">
        <f t="shared" si="3"/>
        <v>2018</v>
      </c>
      <c r="I84" s="870"/>
      <c r="J84" s="865" t="s">
        <v>1038</v>
      </c>
      <c r="K84" s="865">
        <v>0</v>
      </c>
      <c r="L84" s="865" t="s">
        <v>1039</v>
      </c>
      <c r="M84" s="871">
        <v>2335.1999999999998</v>
      </c>
      <c r="N84" s="871">
        <v>0</v>
      </c>
      <c r="O84" s="872">
        <f>+VLOOKUP(C84,'A. Rate Class Allocations'!$B$124:$J$128,6,FALSE)</f>
        <v>0.96094519236849896</v>
      </c>
      <c r="P84" s="873">
        <f>+VLOOKUP(C84,'A. Rate Class Allocations'!$B$124:$J$128,8,FALSE)</f>
        <v>0.98007105038154396</v>
      </c>
      <c r="Q84" s="873">
        <f>+VLOOKUP(C84,'A. Rate Class Allocations'!$B$124:$J$128,7,FALSE)</f>
        <v>1.0700573423086499</v>
      </c>
      <c r="R84" s="873">
        <f>+VLOOKUP(C84,'A. Rate Class Allocations'!$B$124:$J$128,9,FALSE)</f>
        <v>0.85888650963597402</v>
      </c>
      <c r="S84" s="874">
        <f t="shared" si="4"/>
        <v>2199.2786659548237</v>
      </c>
      <c r="T84" s="874">
        <f t="shared" si="5"/>
        <v>0</v>
      </c>
    </row>
    <row r="85" spans="1:20">
      <c r="A85" s="863" t="s">
        <v>1034</v>
      </c>
      <c r="B85" s="864" t="s">
        <v>1035</v>
      </c>
      <c r="C85" s="865" t="s">
        <v>118</v>
      </c>
      <c r="D85" s="865">
        <v>181497</v>
      </c>
      <c r="E85" s="866">
        <v>2018</v>
      </c>
      <c r="F85" s="867">
        <v>2018</v>
      </c>
      <c r="G85" s="868">
        <v>43124</v>
      </c>
      <c r="H85" s="869">
        <f t="shared" si="3"/>
        <v>2018</v>
      </c>
      <c r="I85" s="870"/>
      <c r="J85" s="865" t="s">
        <v>1038</v>
      </c>
      <c r="K85" s="865">
        <v>0</v>
      </c>
      <c r="L85" s="865" t="s">
        <v>1039</v>
      </c>
      <c r="M85" s="871">
        <v>5040</v>
      </c>
      <c r="N85" s="871">
        <v>0</v>
      </c>
      <c r="O85" s="872">
        <f>+VLOOKUP(C85,'A. Rate Class Allocations'!$B$124:$J$128,6,FALSE)</f>
        <v>0.96094519236849896</v>
      </c>
      <c r="P85" s="873">
        <f>+VLOOKUP(C85,'A. Rate Class Allocations'!$B$124:$J$128,8,FALSE)</f>
        <v>0.98007105038154396</v>
      </c>
      <c r="Q85" s="873">
        <f>+VLOOKUP(C85,'A. Rate Class Allocations'!$B$124:$J$128,7,FALSE)</f>
        <v>1.0700573423086499</v>
      </c>
      <c r="R85" s="873">
        <f>+VLOOKUP(C85,'A. Rate Class Allocations'!$B$124:$J$128,9,FALSE)</f>
        <v>0.85888650963597402</v>
      </c>
      <c r="S85" s="874">
        <f t="shared" si="4"/>
        <v>4746.6446027801958</v>
      </c>
      <c r="T85" s="874">
        <f t="shared" si="5"/>
        <v>0</v>
      </c>
    </row>
    <row r="86" spans="1:20">
      <c r="A86" s="863" t="s">
        <v>1034</v>
      </c>
      <c r="B86" s="864" t="s">
        <v>1035</v>
      </c>
      <c r="C86" s="865" t="s">
        <v>118</v>
      </c>
      <c r="D86" s="865">
        <v>181699</v>
      </c>
      <c r="E86" s="866">
        <v>2018</v>
      </c>
      <c r="F86" s="867">
        <v>2018</v>
      </c>
      <c r="G86" s="868">
        <v>43161</v>
      </c>
      <c r="H86" s="869">
        <f t="shared" si="3"/>
        <v>2018</v>
      </c>
      <c r="I86" s="870"/>
      <c r="J86" s="865" t="s">
        <v>1038</v>
      </c>
      <c r="K86" s="865">
        <v>0</v>
      </c>
      <c r="L86" s="865" t="s">
        <v>1037</v>
      </c>
      <c r="M86" s="871">
        <v>4670.3999999999996</v>
      </c>
      <c r="N86" s="871">
        <v>0</v>
      </c>
      <c r="O86" s="872">
        <f>+VLOOKUP(C86,'A. Rate Class Allocations'!$B$124:$J$128,6,FALSE)</f>
        <v>0.96094519236849896</v>
      </c>
      <c r="P86" s="873">
        <f>+VLOOKUP(C86,'A. Rate Class Allocations'!$B$124:$J$128,8,FALSE)</f>
        <v>0.98007105038154396</v>
      </c>
      <c r="Q86" s="873">
        <f>+VLOOKUP(C86,'A. Rate Class Allocations'!$B$124:$J$128,7,FALSE)</f>
        <v>1.0700573423086499</v>
      </c>
      <c r="R86" s="873">
        <f>+VLOOKUP(C86,'A. Rate Class Allocations'!$B$124:$J$128,9,FALSE)</f>
        <v>0.85888650963597402</v>
      </c>
      <c r="S86" s="874">
        <f t="shared" si="4"/>
        <v>4398.5573319096475</v>
      </c>
      <c r="T86" s="874">
        <f t="shared" si="5"/>
        <v>0</v>
      </c>
    </row>
    <row r="87" spans="1:20">
      <c r="A87" s="863" t="s">
        <v>1034</v>
      </c>
      <c r="B87" s="864" t="s">
        <v>1035</v>
      </c>
      <c r="C87" s="865" t="s">
        <v>118</v>
      </c>
      <c r="D87" s="865">
        <v>181699</v>
      </c>
      <c r="E87" s="866">
        <v>2018</v>
      </c>
      <c r="F87" s="867">
        <v>2018</v>
      </c>
      <c r="G87" s="868">
        <v>43161</v>
      </c>
      <c r="H87" s="869">
        <f t="shared" si="3"/>
        <v>2018</v>
      </c>
      <c r="I87" s="870"/>
      <c r="J87" s="865" t="s">
        <v>1038</v>
      </c>
      <c r="K87" s="865">
        <v>0</v>
      </c>
      <c r="L87" s="865" t="s">
        <v>1037</v>
      </c>
      <c r="M87" s="871">
        <v>16800</v>
      </c>
      <c r="N87" s="871">
        <v>0</v>
      </c>
      <c r="O87" s="872">
        <f>+VLOOKUP(C87,'A. Rate Class Allocations'!$B$124:$J$128,6,FALSE)</f>
        <v>0.96094519236849896</v>
      </c>
      <c r="P87" s="873">
        <f>+VLOOKUP(C87,'A. Rate Class Allocations'!$B$124:$J$128,8,FALSE)</f>
        <v>0.98007105038154396</v>
      </c>
      <c r="Q87" s="873">
        <f>+VLOOKUP(C87,'A. Rate Class Allocations'!$B$124:$J$128,7,FALSE)</f>
        <v>1.0700573423086499</v>
      </c>
      <c r="R87" s="873">
        <f>+VLOOKUP(C87,'A. Rate Class Allocations'!$B$124:$J$128,9,FALSE)</f>
        <v>0.85888650963597402</v>
      </c>
      <c r="S87" s="874">
        <f t="shared" si="4"/>
        <v>15822.148675933986</v>
      </c>
      <c r="T87" s="874">
        <f t="shared" si="5"/>
        <v>0</v>
      </c>
    </row>
    <row r="88" spans="1:20">
      <c r="A88" s="863" t="s">
        <v>1034</v>
      </c>
      <c r="B88" s="864" t="s">
        <v>1035</v>
      </c>
      <c r="C88" s="865" t="s">
        <v>118</v>
      </c>
      <c r="D88" s="865">
        <v>181699</v>
      </c>
      <c r="E88" s="866">
        <v>2018</v>
      </c>
      <c r="F88" s="867">
        <v>2018</v>
      </c>
      <c r="G88" s="868">
        <v>43161</v>
      </c>
      <c r="H88" s="869">
        <f t="shared" si="3"/>
        <v>2018</v>
      </c>
      <c r="I88" s="870"/>
      <c r="J88" s="865" t="s">
        <v>1038</v>
      </c>
      <c r="K88" s="865">
        <v>0</v>
      </c>
      <c r="L88" s="865" t="s">
        <v>1037</v>
      </c>
      <c r="M88" s="871">
        <v>7005.6</v>
      </c>
      <c r="N88" s="871">
        <v>0</v>
      </c>
      <c r="O88" s="872">
        <f>+VLOOKUP(C88,'A. Rate Class Allocations'!$B$124:$J$128,6,FALSE)</f>
        <v>0.96094519236849896</v>
      </c>
      <c r="P88" s="873">
        <f>+VLOOKUP(C88,'A. Rate Class Allocations'!$B$124:$J$128,8,FALSE)</f>
        <v>0.98007105038154396</v>
      </c>
      <c r="Q88" s="873">
        <f>+VLOOKUP(C88,'A. Rate Class Allocations'!$B$124:$J$128,7,FALSE)</f>
        <v>1.0700573423086499</v>
      </c>
      <c r="R88" s="873">
        <f>+VLOOKUP(C88,'A. Rate Class Allocations'!$B$124:$J$128,9,FALSE)</f>
        <v>0.85888650963597402</v>
      </c>
      <c r="S88" s="874">
        <f t="shared" si="4"/>
        <v>6597.8359978644721</v>
      </c>
      <c r="T88" s="874">
        <f t="shared" si="5"/>
        <v>0</v>
      </c>
    </row>
    <row r="89" spans="1:20">
      <c r="A89" s="863" t="s">
        <v>1034</v>
      </c>
      <c r="B89" s="864" t="s">
        <v>1035</v>
      </c>
      <c r="C89" s="865" t="s">
        <v>118</v>
      </c>
      <c r="D89" s="865">
        <v>182637</v>
      </c>
      <c r="E89" s="866">
        <v>2018</v>
      </c>
      <c r="F89" s="867">
        <v>2018</v>
      </c>
      <c r="G89" s="868">
        <v>43119</v>
      </c>
      <c r="H89" s="869">
        <f t="shared" si="3"/>
        <v>2018</v>
      </c>
      <c r="I89" s="870"/>
      <c r="J89" s="865" t="s">
        <v>1038</v>
      </c>
      <c r="K89" s="865">
        <v>0</v>
      </c>
      <c r="L89" s="865" t="s">
        <v>1037</v>
      </c>
      <c r="M89" s="871">
        <v>4200</v>
      </c>
      <c r="N89" s="871">
        <v>0</v>
      </c>
      <c r="O89" s="872">
        <f>+VLOOKUP(C89,'A. Rate Class Allocations'!$B$124:$J$128,6,FALSE)</f>
        <v>0.96094519236849896</v>
      </c>
      <c r="P89" s="873">
        <f>+VLOOKUP(C89,'A. Rate Class Allocations'!$B$124:$J$128,8,FALSE)</f>
        <v>0.98007105038154396</v>
      </c>
      <c r="Q89" s="873">
        <f>+VLOOKUP(C89,'A. Rate Class Allocations'!$B$124:$J$128,7,FALSE)</f>
        <v>1.0700573423086499</v>
      </c>
      <c r="R89" s="873">
        <f>+VLOOKUP(C89,'A. Rate Class Allocations'!$B$124:$J$128,9,FALSE)</f>
        <v>0.85888650963597402</v>
      </c>
      <c r="S89" s="874">
        <f t="shared" si="4"/>
        <v>3955.5371689834965</v>
      </c>
      <c r="T89" s="874">
        <f t="shared" si="5"/>
        <v>0</v>
      </c>
    </row>
    <row r="90" spans="1:20">
      <c r="A90" s="863" t="s">
        <v>1034</v>
      </c>
      <c r="B90" s="864" t="s">
        <v>1035</v>
      </c>
      <c r="C90" s="865" t="s">
        <v>118</v>
      </c>
      <c r="D90" s="865">
        <v>182637</v>
      </c>
      <c r="E90" s="866">
        <v>2018</v>
      </c>
      <c r="F90" s="867">
        <v>2018</v>
      </c>
      <c r="G90" s="868">
        <v>43119</v>
      </c>
      <c r="H90" s="869">
        <f t="shared" si="3"/>
        <v>2018</v>
      </c>
      <c r="I90" s="870"/>
      <c r="J90" s="865" t="s">
        <v>1038</v>
      </c>
      <c r="K90" s="865">
        <v>0</v>
      </c>
      <c r="L90" s="865" t="s">
        <v>1037</v>
      </c>
      <c r="M90" s="871">
        <v>6421.8</v>
      </c>
      <c r="N90" s="871">
        <v>0</v>
      </c>
      <c r="O90" s="872">
        <f>+VLOOKUP(C90,'A. Rate Class Allocations'!$B$124:$J$128,6,FALSE)</f>
        <v>0.96094519236849896</v>
      </c>
      <c r="P90" s="873">
        <f>+VLOOKUP(C90,'A. Rate Class Allocations'!$B$124:$J$128,8,FALSE)</f>
        <v>0.98007105038154396</v>
      </c>
      <c r="Q90" s="873">
        <f>+VLOOKUP(C90,'A. Rate Class Allocations'!$B$124:$J$128,7,FALSE)</f>
        <v>1.0700573423086499</v>
      </c>
      <c r="R90" s="873">
        <f>+VLOOKUP(C90,'A. Rate Class Allocations'!$B$124:$J$128,9,FALSE)</f>
        <v>0.85888650963597402</v>
      </c>
      <c r="S90" s="874">
        <f t="shared" si="4"/>
        <v>6048.0163313757657</v>
      </c>
      <c r="T90" s="874">
        <f t="shared" si="5"/>
        <v>0</v>
      </c>
    </row>
    <row r="91" spans="1:20">
      <c r="A91" s="863" t="s">
        <v>1034</v>
      </c>
      <c r="B91" s="864" t="s">
        <v>1035</v>
      </c>
      <c r="C91" s="865" t="s">
        <v>118</v>
      </c>
      <c r="D91" s="865">
        <v>182909</v>
      </c>
      <c r="E91" s="866">
        <v>2018</v>
      </c>
      <c r="F91" s="867">
        <v>2018</v>
      </c>
      <c r="G91" s="868">
        <v>43159</v>
      </c>
      <c r="H91" s="869">
        <f t="shared" si="3"/>
        <v>2018</v>
      </c>
      <c r="I91" s="870"/>
      <c r="J91" s="865" t="s">
        <v>1038</v>
      </c>
      <c r="K91" s="865">
        <v>0</v>
      </c>
      <c r="L91" s="865" t="s">
        <v>1037</v>
      </c>
      <c r="M91" s="871">
        <v>819</v>
      </c>
      <c r="N91" s="871">
        <v>0</v>
      </c>
      <c r="O91" s="872">
        <f>+VLOOKUP(C91,'A. Rate Class Allocations'!$B$124:$J$128,6,FALSE)</f>
        <v>0.96094519236849896</v>
      </c>
      <c r="P91" s="873">
        <f>+VLOOKUP(C91,'A. Rate Class Allocations'!$B$124:$J$128,8,FALSE)</f>
        <v>0.98007105038154396</v>
      </c>
      <c r="Q91" s="873">
        <f>+VLOOKUP(C91,'A. Rate Class Allocations'!$B$124:$J$128,7,FALSE)</f>
        <v>1.0700573423086499</v>
      </c>
      <c r="R91" s="873">
        <f>+VLOOKUP(C91,'A. Rate Class Allocations'!$B$124:$J$128,9,FALSE)</f>
        <v>0.85888650963597402</v>
      </c>
      <c r="S91" s="874">
        <f t="shared" si="4"/>
        <v>771.32974795178177</v>
      </c>
      <c r="T91" s="874">
        <f t="shared" si="5"/>
        <v>0</v>
      </c>
    </row>
    <row r="92" spans="1:20">
      <c r="A92" s="863" t="s">
        <v>1034</v>
      </c>
      <c r="B92" s="864" t="s">
        <v>1035</v>
      </c>
      <c r="C92" s="865" t="s">
        <v>118</v>
      </c>
      <c r="D92" s="865">
        <v>182909</v>
      </c>
      <c r="E92" s="866">
        <v>2018</v>
      </c>
      <c r="F92" s="867">
        <v>2018</v>
      </c>
      <c r="G92" s="868">
        <v>43159</v>
      </c>
      <c r="H92" s="869">
        <f t="shared" si="3"/>
        <v>2018</v>
      </c>
      <c r="I92" s="870"/>
      <c r="J92" s="865" t="s">
        <v>1038</v>
      </c>
      <c r="K92" s="865">
        <v>0</v>
      </c>
      <c r="L92" s="865" t="s">
        <v>1037</v>
      </c>
      <c r="M92" s="871">
        <v>4086.6</v>
      </c>
      <c r="N92" s="871">
        <v>0</v>
      </c>
      <c r="O92" s="872">
        <f>+VLOOKUP(C92,'A. Rate Class Allocations'!$B$124:$J$128,6,FALSE)</f>
        <v>0.96094519236849896</v>
      </c>
      <c r="P92" s="873">
        <f>+VLOOKUP(C92,'A. Rate Class Allocations'!$B$124:$J$128,8,FALSE)</f>
        <v>0.98007105038154396</v>
      </c>
      <c r="Q92" s="873">
        <f>+VLOOKUP(C92,'A. Rate Class Allocations'!$B$124:$J$128,7,FALSE)</f>
        <v>1.0700573423086499</v>
      </c>
      <c r="R92" s="873">
        <f>+VLOOKUP(C92,'A. Rate Class Allocations'!$B$124:$J$128,9,FALSE)</f>
        <v>0.85888650963597402</v>
      </c>
      <c r="S92" s="874">
        <f t="shared" si="4"/>
        <v>3848.7376654209415</v>
      </c>
      <c r="T92" s="874">
        <f t="shared" si="5"/>
        <v>0</v>
      </c>
    </row>
    <row r="93" spans="1:20">
      <c r="A93" s="863" t="s">
        <v>1034</v>
      </c>
      <c r="B93" s="864" t="s">
        <v>1035</v>
      </c>
      <c r="C93" s="865" t="s">
        <v>118</v>
      </c>
      <c r="D93" s="865">
        <v>183045</v>
      </c>
      <c r="E93" s="866">
        <v>2018</v>
      </c>
      <c r="F93" s="867">
        <v>2018</v>
      </c>
      <c r="G93" s="868">
        <v>43035</v>
      </c>
      <c r="H93" s="869">
        <f t="shared" si="3"/>
        <v>2017</v>
      </c>
      <c r="I93" s="870"/>
      <c r="J93" s="865" t="s">
        <v>1036</v>
      </c>
      <c r="K93" s="865">
        <v>0</v>
      </c>
      <c r="L93" s="865" t="s">
        <v>1039</v>
      </c>
      <c r="M93" s="871">
        <v>29318</v>
      </c>
      <c r="N93" s="871">
        <v>8.4</v>
      </c>
      <c r="O93" s="872">
        <f>+VLOOKUP(C93,'A. Rate Class Allocations'!$B$124:$J$128,6,FALSE)</f>
        <v>0.96094519236849896</v>
      </c>
      <c r="P93" s="873">
        <f>+VLOOKUP(C93,'A. Rate Class Allocations'!$B$124:$J$128,8,FALSE)</f>
        <v>0.98007105038154396</v>
      </c>
      <c r="Q93" s="873">
        <f>+VLOOKUP(C93,'A. Rate Class Allocations'!$B$124:$J$128,7,FALSE)</f>
        <v>1.0700573423086499</v>
      </c>
      <c r="R93" s="873">
        <f>+VLOOKUP(C93,'A. Rate Class Allocations'!$B$124:$J$128,9,FALSE)</f>
        <v>0.85888650963597402</v>
      </c>
      <c r="S93" s="874">
        <f t="shared" si="4"/>
        <v>27611.53302863289</v>
      </c>
      <c r="T93" s="874">
        <f t="shared" si="5"/>
        <v>7.7200856531049133</v>
      </c>
    </row>
    <row r="94" spans="1:20">
      <c r="A94" s="863" t="s">
        <v>1034</v>
      </c>
      <c r="B94" s="864" t="s">
        <v>1035</v>
      </c>
      <c r="C94" s="865" t="s">
        <v>118</v>
      </c>
      <c r="D94" s="865">
        <v>183045</v>
      </c>
      <c r="E94" s="866">
        <v>2018</v>
      </c>
      <c r="F94" s="867">
        <v>2018</v>
      </c>
      <c r="G94" s="868">
        <v>43035</v>
      </c>
      <c r="H94" s="869">
        <f t="shared" si="3"/>
        <v>2017</v>
      </c>
      <c r="I94" s="870"/>
      <c r="J94" s="865" t="s">
        <v>1038</v>
      </c>
      <c r="K94" s="865">
        <v>0</v>
      </c>
      <c r="L94" s="865" t="s">
        <v>1039</v>
      </c>
      <c r="M94" s="871">
        <v>12039.9552</v>
      </c>
      <c r="N94" s="871">
        <v>2.6208</v>
      </c>
      <c r="O94" s="872">
        <f>+VLOOKUP(C94,'A. Rate Class Allocations'!$B$124:$J$128,6,FALSE)</f>
        <v>0.96094519236849896</v>
      </c>
      <c r="P94" s="873">
        <f>+VLOOKUP(C94,'A. Rate Class Allocations'!$B$124:$J$128,8,FALSE)</f>
        <v>0.98007105038154396</v>
      </c>
      <c r="Q94" s="873">
        <f>+VLOOKUP(C94,'A. Rate Class Allocations'!$B$124:$J$128,7,FALSE)</f>
        <v>1.0700573423086499</v>
      </c>
      <c r="R94" s="873">
        <f>+VLOOKUP(C94,'A. Rate Class Allocations'!$B$124:$J$128,9,FALSE)</f>
        <v>0.85888650963597402</v>
      </c>
      <c r="S94" s="874">
        <f t="shared" si="4"/>
        <v>11339.164358689553</v>
      </c>
      <c r="T94" s="874">
        <f t="shared" si="5"/>
        <v>2.4086667237687327</v>
      </c>
    </row>
    <row r="95" spans="1:20">
      <c r="A95" s="863" t="s">
        <v>1034</v>
      </c>
      <c r="B95" s="864" t="s">
        <v>1035</v>
      </c>
      <c r="C95" s="865" t="s">
        <v>118</v>
      </c>
      <c r="D95" s="865">
        <v>183045</v>
      </c>
      <c r="E95" s="866">
        <v>2018</v>
      </c>
      <c r="F95" s="867">
        <v>2018</v>
      </c>
      <c r="G95" s="868">
        <v>43035</v>
      </c>
      <c r="H95" s="869">
        <f t="shared" si="3"/>
        <v>2017</v>
      </c>
      <c r="I95" s="870"/>
      <c r="J95" s="865" t="s">
        <v>1038</v>
      </c>
      <c r="K95" s="865">
        <v>0</v>
      </c>
      <c r="L95" s="865" t="s">
        <v>1039</v>
      </c>
      <c r="M95" s="871">
        <v>5040</v>
      </c>
      <c r="N95" s="871">
        <v>0</v>
      </c>
      <c r="O95" s="872">
        <f>+VLOOKUP(C95,'A. Rate Class Allocations'!$B$124:$J$128,6,FALSE)</f>
        <v>0.96094519236849896</v>
      </c>
      <c r="P95" s="873">
        <f>+VLOOKUP(C95,'A. Rate Class Allocations'!$B$124:$J$128,8,FALSE)</f>
        <v>0.98007105038154396</v>
      </c>
      <c r="Q95" s="873">
        <f>+VLOOKUP(C95,'A. Rate Class Allocations'!$B$124:$J$128,7,FALSE)</f>
        <v>1.0700573423086499</v>
      </c>
      <c r="R95" s="873">
        <f>+VLOOKUP(C95,'A. Rate Class Allocations'!$B$124:$J$128,9,FALSE)</f>
        <v>0.85888650963597402</v>
      </c>
      <c r="S95" s="874">
        <f t="shared" si="4"/>
        <v>4746.6446027801958</v>
      </c>
      <c r="T95" s="874">
        <f t="shared" si="5"/>
        <v>0</v>
      </c>
    </row>
    <row r="96" spans="1:20">
      <c r="A96" s="863" t="s">
        <v>1034</v>
      </c>
      <c r="B96" s="864" t="s">
        <v>1035</v>
      </c>
      <c r="C96" s="865" t="s">
        <v>118</v>
      </c>
      <c r="D96" s="865">
        <v>183157</v>
      </c>
      <c r="E96" s="866">
        <v>2018</v>
      </c>
      <c r="F96" s="867">
        <v>2018</v>
      </c>
      <c r="G96" s="868">
        <v>43159</v>
      </c>
      <c r="H96" s="869">
        <f t="shared" si="3"/>
        <v>2018</v>
      </c>
      <c r="I96" s="870"/>
      <c r="J96" s="865" t="s">
        <v>1036</v>
      </c>
      <c r="K96" s="865">
        <v>0</v>
      </c>
      <c r="L96" s="865" t="s">
        <v>1037</v>
      </c>
      <c r="M96" s="871">
        <v>33744</v>
      </c>
      <c r="N96" s="871">
        <v>1.3</v>
      </c>
      <c r="O96" s="872">
        <f>+VLOOKUP(C96,'A. Rate Class Allocations'!$B$124:$J$128,6,FALSE)</f>
        <v>0.96094519236849896</v>
      </c>
      <c r="P96" s="873">
        <f>+VLOOKUP(C96,'A. Rate Class Allocations'!$B$124:$J$128,8,FALSE)</f>
        <v>0.98007105038154396</v>
      </c>
      <c r="Q96" s="873">
        <f>+VLOOKUP(C96,'A. Rate Class Allocations'!$B$124:$J$128,7,FALSE)</f>
        <v>1.0700573423086499</v>
      </c>
      <c r="R96" s="873">
        <f>+VLOOKUP(C96,'A. Rate Class Allocations'!$B$124:$J$128,9,FALSE)</f>
        <v>0.85888650963597402</v>
      </c>
      <c r="S96" s="874">
        <f t="shared" si="4"/>
        <v>31779.915769090261</v>
      </c>
      <c r="T96" s="874">
        <f t="shared" si="5"/>
        <v>1.19477516059957</v>
      </c>
    </row>
    <row r="97" spans="1:20">
      <c r="A97" s="863" t="s">
        <v>1034</v>
      </c>
      <c r="B97" s="864" t="s">
        <v>1035</v>
      </c>
      <c r="C97" s="865" t="s">
        <v>118</v>
      </c>
      <c r="D97" s="865">
        <v>183179</v>
      </c>
      <c r="E97" s="866">
        <v>2018</v>
      </c>
      <c r="F97" s="867">
        <v>2018</v>
      </c>
      <c r="G97" s="868">
        <v>43174.333333333328</v>
      </c>
      <c r="H97" s="869">
        <f t="shared" si="3"/>
        <v>2018</v>
      </c>
      <c r="I97" s="870"/>
      <c r="J97" s="865" t="s">
        <v>1036</v>
      </c>
      <c r="K97" s="865">
        <v>0</v>
      </c>
      <c r="L97" s="865" t="s">
        <v>1041</v>
      </c>
      <c r="M97" s="871">
        <v>217120</v>
      </c>
      <c r="N97" s="871">
        <v>38.799999999999997</v>
      </c>
      <c r="O97" s="872">
        <f>+VLOOKUP(C97,'A. Rate Class Allocations'!$B$124:$J$128,6,FALSE)</f>
        <v>0.96094519236849896</v>
      </c>
      <c r="P97" s="873">
        <f>+VLOOKUP(C97,'A. Rate Class Allocations'!$B$124:$J$128,8,FALSE)</f>
        <v>0.98007105038154396</v>
      </c>
      <c r="Q97" s="873">
        <f>+VLOOKUP(C97,'A. Rate Class Allocations'!$B$124:$J$128,7,FALSE)</f>
        <v>1.0700573423086499</v>
      </c>
      <c r="R97" s="873">
        <f>+VLOOKUP(C97,'A. Rate Class Allocations'!$B$124:$J$128,9,FALSE)</f>
        <v>0.85888650963597402</v>
      </c>
      <c r="S97" s="874">
        <f t="shared" si="4"/>
        <v>204482.43574516589</v>
      </c>
      <c r="T97" s="874">
        <f t="shared" si="5"/>
        <v>35.65944325481793</v>
      </c>
    </row>
    <row r="98" spans="1:20">
      <c r="A98" s="863" t="s">
        <v>1034</v>
      </c>
      <c r="B98" s="864" t="s">
        <v>1035</v>
      </c>
      <c r="C98" s="865" t="s">
        <v>118</v>
      </c>
      <c r="D98" s="865">
        <v>183316</v>
      </c>
      <c r="E98" s="866">
        <v>2018</v>
      </c>
      <c r="F98" s="867">
        <v>2018</v>
      </c>
      <c r="G98" s="868">
        <v>43126</v>
      </c>
      <c r="H98" s="869">
        <f t="shared" si="3"/>
        <v>2018</v>
      </c>
      <c r="I98" s="870"/>
      <c r="J98" s="865" t="s">
        <v>1038</v>
      </c>
      <c r="K98" s="865">
        <v>0</v>
      </c>
      <c r="L98" s="865" t="s">
        <v>1037</v>
      </c>
      <c r="M98" s="871">
        <v>2205.12</v>
      </c>
      <c r="N98" s="871">
        <v>0.48</v>
      </c>
      <c r="O98" s="872">
        <f>+VLOOKUP(C98,'A. Rate Class Allocations'!$B$124:$J$128,6,FALSE)</f>
        <v>0.96094519236849896</v>
      </c>
      <c r="P98" s="873">
        <f>+VLOOKUP(C98,'A. Rate Class Allocations'!$B$124:$J$128,8,FALSE)</f>
        <v>0.98007105038154396</v>
      </c>
      <c r="Q98" s="873">
        <f>+VLOOKUP(C98,'A. Rate Class Allocations'!$B$124:$J$128,7,FALSE)</f>
        <v>1.0700573423086499</v>
      </c>
      <c r="R98" s="873">
        <f>+VLOOKUP(C98,'A. Rate Class Allocations'!$B$124:$J$128,9,FALSE)</f>
        <v>0.85888650963597402</v>
      </c>
      <c r="S98" s="874">
        <f t="shared" si="4"/>
        <v>2076.7700290640205</v>
      </c>
      <c r="T98" s="874">
        <f t="shared" si="5"/>
        <v>0.44114775160599501</v>
      </c>
    </row>
    <row r="99" spans="1:20">
      <c r="A99" s="863" t="s">
        <v>1034</v>
      </c>
      <c r="B99" s="864" t="s">
        <v>1035</v>
      </c>
      <c r="C99" s="865" t="s">
        <v>118</v>
      </c>
      <c r="D99" s="865">
        <v>183316</v>
      </c>
      <c r="E99" s="866">
        <v>2018</v>
      </c>
      <c r="F99" s="867">
        <v>2018</v>
      </c>
      <c r="G99" s="868">
        <v>43126</v>
      </c>
      <c r="H99" s="869">
        <f t="shared" si="3"/>
        <v>2018</v>
      </c>
      <c r="I99" s="870"/>
      <c r="J99" s="865" t="s">
        <v>1038</v>
      </c>
      <c r="K99" s="865">
        <v>0</v>
      </c>
      <c r="L99" s="865" t="s">
        <v>1037</v>
      </c>
      <c r="M99" s="871">
        <v>14924.853999999999</v>
      </c>
      <c r="N99" s="871">
        <v>3.9620000000000002</v>
      </c>
      <c r="O99" s="872">
        <f>+VLOOKUP(C99,'A. Rate Class Allocations'!$B$124:$J$128,6,FALSE)</f>
        <v>0.96094519236849896</v>
      </c>
      <c r="P99" s="873">
        <f>+VLOOKUP(C99,'A. Rate Class Allocations'!$B$124:$J$128,8,FALSE)</f>
        <v>0.98007105038154396</v>
      </c>
      <c r="Q99" s="873">
        <f>+VLOOKUP(C99,'A. Rate Class Allocations'!$B$124:$J$128,7,FALSE)</f>
        <v>1.0700573423086499</v>
      </c>
      <c r="R99" s="873">
        <f>+VLOOKUP(C99,'A. Rate Class Allocations'!$B$124:$J$128,9,FALSE)</f>
        <v>0.85888650963597402</v>
      </c>
      <c r="S99" s="874">
        <f t="shared" si="4"/>
        <v>14056.146366345716</v>
      </c>
      <c r="T99" s="874">
        <f t="shared" si="5"/>
        <v>3.6413070663811506</v>
      </c>
    </row>
    <row r="100" spans="1:20">
      <c r="A100" s="863" t="s">
        <v>1034</v>
      </c>
      <c r="B100" s="864" t="s">
        <v>1035</v>
      </c>
      <c r="C100" s="865" t="s">
        <v>118</v>
      </c>
      <c r="D100" s="865">
        <v>183410</v>
      </c>
      <c r="E100" s="866">
        <v>2018</v>
      </c>
      <c r="F100" s="867">
        <v>2018</v>
      </c>
      <c r="G100" s="868">
        <v>43145</v>
      </c>
      <c r="H100" s="869">
        <f t="shared" si="3"/>
        <v>2018</v>
      </c>
      <c r="I100" s="870"/>
      <c r="J100" s="865" t="s">
        <v>1036</v>
      </c>
      <c r="K100" s="865">
        <v>0</v>
      </c>
      <c r="L100" s="865" t="s">
        <v>1039</v>
      </c>
      <c r="M100" s="871">
        <v>199502</v>
      </c>
      <c r="N100" s="871">
        <v>37.4</v>
      </c>
      <c r="O100" s="872">
        <f>+VLOOKUP(C100,'A. Rate Class Allocations'!$B$124:$J$128,6,FALSE)</f>
        <v>0.96094519236849896</v>
      </c>
      <c r="P100" s="873">
        <f>+VLOOKUP(C100,'A. Rate Class Allocations'!$B$124:$J$128,8,FALSE)</f>
        <v>0.98007105038154396</v>
      </c>
      <c r="Q100" s="873">
        <f>+VLOOKUP(C100,'A. Rate Class Allocations'!$B$124:$J$128,7,FALSE)</f>
        <v>1.0700573423086499</v>
      </c>
      <c r="R100" s="873">
        <f>+VLOOKUP(C100,'A. Rate Class Allocations'!$B$124:$J$128,9,FALSE)</f>
        <v>0.85888650963597402</v>
      </c>
      <c r="S100" s="874">
        <f t="shared" si="4"/>
        <v>187889.89911584416</v>
      </c>
      <c r="T100" s="874">
        <f t="shared" si="5"/>
        <v>34.372762312633782</v>
      </c>
    </row>
    <row r="101" spans="1:20">
      <c r="A101" s="863" t="s">
        <v>1034</v>
      </c>
      <c r="B101" s="864" t="s">
        <v>1035</v>
      </c>
      <c r="C101" s="865" t="s">
        <v>118</v>
      </c>
      <c r="D101" s="865">
        <v>183630</v>
      </c>
      <c r="E101" s="866">
        <v>2018</v>
      </c>
      <c r="F101" s="867">
        <v>2018</v>
      </c>
      <c r="G101" s="868">
        <v>43019</v>
      </c>
      <c r="H101" s="869">
        <f t="shared" si="3"/>
        <v>2017</v>
      </c>
      <c r="I101" s="870"/>
      <c r="J101" s="865" t="s">
        <v>1038</v>
      </c>
      <c r="K101" s="865">
        <v>0</v>
      </c>
      <c r="L101" s="865" t="s">
        <v>1037</v>
      </c>
      <c r="M101" s="871">
        <v>1680</v>
      </c>
      <c r="N101" s="871">
        <v>0</v>
      </c>
      <c r="O101" s="872">
        <f>+VLOOKUP(C101,'A. Rate Class Allocations'!$B$124:$J$128,6,FALSE)</f>
        <v>0.96094519236849896</v>
      </c>
      <c r="P101" s="873">
        <f>+VLOOKUP(C101,'A. Rate Class Allocations'!$B$124:$J$128,8,FALSE)</f>
        <v>0.98007105038154396</v>
      </c>
      <c r="Q101" s="873">
        <f>+VLOOKUP(C101,'A. Rate Class Allocations'!$B$124:$J$128,7,FALSE)</f>
        <v>1.0700573423086499</v>
      </c>
      <c r="R101" s="873">
        <f>+VLOOKUP(C101,'A. Rate Class Allocations'!$B$124:$J$128,9,FALSE)</f>
        <v>0.85888650963597402</v>
      </c>
      <c r="S101" s="874">
        <f t="shared" si="4"/>
        <v>1582.2148675933984</v>
      </c>
      <c r="T101" s="874">
        <f t="shared" si="5"/>
        <v>0</v>
      </c>
    </row>
    <row r="102" spans="1:20">
      <c r="A102" s="863" t="s">
        <v>1034</v>
      </c>
      <c r="B102" s="864" t="s">
        <v>1035</v>
      </c>
      <c r="C102" s="865" t="s">
        <v>118</v>
      </c>
      <c r="D102" s="865">
        <v>183630</v>
      </c>
      <c r="E102" s="866">
        <v>2018</v>
      </c>
      <c r="F102" s="867">
        <v>2018</v>
      </c>
      <c r="G102" s="868">
        <v>43019</v>
      </c>
      <c r="H102" s="869">
        <f t="shared" si="3"/>
        <v>2017</v>
      </c>
      <c r="I102" s="870"/>
      <c r="J102" s="865" t="s">
        <v>1038</v>
      </c>
      <c r="K102" s="865">
        <v>0</v>
      </c>
      <c r="L102" s="865" t="s">
        <v>1037</v>
      </c>
      <c r="M102" s="871">
        <v>3502.8</v>
      </c>
      <c r="N102" s="871">
        <v>0</v>
      </c>
      <c r="O102" s="872">
        <f>+VLOOKUP(C102,'A. Rate Class Allocations'!$B$124:$J$128,6,FALSE)</f>
        <v>0.96094519236849896</v>
      </c>
      <c r="P102" s="873">
        <f>+VLOOKUP(C102,'A. Rate Class Allocations'!$B$124:$J$128,8,FALSE)</f>
        <v>0.98007105038154396</v>
      </c>
      <c r="Q102" s="873">
        <f>+VLOOKUP(C102,'A. Rate Class Allocations'!$B$124:$J$128,7,FALSE)</f>
        <v>1.0700573423086499</v>
      </c>
      <c r="R102" s="873">
        <f>+VLOOKUP(C102,'A. Rate Class Allocations'!$B$124:$J$128,9,FALSE)</f>
        <v>0.85888650963597402</v>
      </c>
      <c r="S102" s="874">
        <f t="shared" si="4"/>
        <v>3298.9179989322361</v>
      </c>
      <c r="T102" s="874">
        <f t="shared" si="5"/>
        <v>0</v>
      </c>
    </row>
    <row r="103" spans="1:20">
      <c r="A103" s="863" t="s">
        <v>1034</v>
      </c>
      <c r="B103" s="864" t="s">
        <v>1035</v>
      </c>
      <c r="C103" s="865" t="s">
        <v>118</v>
      </c>
      <c r="D103" s="865">
        <v>183709</v>
      </c>
      <c r="E103" s="866">
        <v>2018</v>
      </c>
      <c r="F103" s="867">
        <v>2018</v>
      </c>
      <c r="G103" s="868">
        <v>43083</v>
      </c>
      <c r="H103" s="869">
        <f t="shared" si="3"/>
        <v>2017</v>
      </c>
      <c r="I103" s="870"/>
      <c r="J103" s="865" t="s">
        <v>1038</v>
      </c>
      <c r="K103" s="865">
        <v>0</v>
      </c>
      <c r="L103" s="865" t="s">
        <v>1037</v>
      </c>
      <c r="M103" s="871">
        <v>4670.3999999999996</v>
      </c>
      <c r="N103" s="871">
        <v>0</v>
      </c>
      <c r="O103" s="872">
        <f>+VLOOKUP(C103,'A. Rate Class Allocations'!$B$124:$J$128,6,FALSE)</f>
        <v>0.96094519236849896</v>
      </c>
      <c r="P103" s="873">
        <f>+VLOOKUP(C103,'A. Rate Class Allocations'!$B$124:$J$128,8,FALSE)</f>
        <v>0.98007105038154396</v>
      </c>
      <c r="Q103" s="873">
        <f>+VLOOKUP(C103,'A. Rate Class Allocations'!$B$124:$J$128,7,FALSE)</f>
        <v>1.0700573423086499</v>
      </c>
      <c r="R103" s="873">
        <f>+VLOOKUP(C103,'A. Rate Class Allocations'!$B$124:$J$128,9,FALSE)</f>
        <v>0.85888650963597402</v>
      </c>
      <c r="S103" s="874">
        <f t="shared" si="4"/>
        <v>4398.5573319096475</v>
      </c>
      <c r="T103" s="874">
        <f t="shared" si="5"/>
        <v>0</v>
      </c>
    </row>
    <row r="104" spans="1:20">
      <c r="A104" s="863" t="s">
        <v>1034</v>
      </c>
      <c r="B104" s="864" t="s">
        <v>1035</v>
      </c>
      <c r="C104" s="865" t="s">
        <v>118</v>
      </c>
      <c r="D104" s="865">
        <v>183826</v>
      </c>
      <c r="E104" s="866">
        <v>2018</v>
      </c>
      <c r="F104" s="867">
        <v>2018</v>
      </c>
      <c r="G104" s="868">
        <v>43111</v>
      </c>
      <c r="H104" s="869">
        <f t="shared" si="3"/>
        <v>2018</v>
      </c>
      <c r="I104" s="870"/>
      <c r="J104" s="865" t="s">
        <v>1036</v>
      </c>
      <c r="K104" s="865">
        <v>0</v>
      </c>
      <c r="L104" s="865" t="s">
        <v>1039</v>
      </c>
      <c r="M104" s="871">
        <v>50780</v>
      </c>
      <c r="N104" s="871">
        <v>16.2</v>
      </c>
      <c r="O104" s="872">
        <f>+VLOOKUP(C104,'A. Rate Class Allocations'!$B$124:$J$128,6,FALSE)</f>
        <v>0.96094519236849896</v>
      </c>
      <c r="P104" s="873">
        <f>+VLOOKUP(C104,'A. Rate Class Allocations'!$B$124:$J$128,8,FALSE)</f>
        <v>0.98007105038154396</v>
      </c>
      <c r="Q104" s="873">
        <f>+VLOOKUP(C104,'A. Rate Class Allocations'!$B$124:$J$128,7,FALSE)</f>
        <v>1.0700573423086499</v>
      </c>
      <c r="R104" s="873">
        <f>+VLOOKUP(C104,'A. Rate Class Allocations'!$B$124:$J$128,9,FALSE)</f>
        <v>0.85888650963597402</v>
      </c>
      <c r="S104" s="874">
        <f t="shared" si="4"/>
        <v>47824.327962138552</v>
      </c>
      <c r="T104" s="874">
        <f t="shared" si="5"/>
        <v>14.888736616702333</v>
      </c>
    </row>
    <row r="105" spans="1:20">
      <c r="A105" s="863" t="s">
        <v>1034</v>
      </c>
      <c r="B105" s="864" t="s">
        <v>1035</v>
      </c>
      <c r="C105" s="865" t="s">
        <v>118</v>
      </c>
      <c r="D105" s="865">
        <v>183836</v>
      </c>
      <c r="E105" s="866">
        <v>2018</v>
      </c>
      <c r="F105" s="867">
        <v>2018</v>
      </c>
      <c r="G105" s="868">
        <v>43089</v>
      </c>
      <c r="H105" s="869">
        <f t="shared" si="3"/>
        <v>2017</v>
      </c>
      <c r="I105" s="870"/>
      <c r="J105" s="865" t="s">
        <v>1038</v>
      </c>
      <c r="K105" s="865">
        <v>0</v>
      </c>
      <c r="L105" s="865" t="s">
        <v>1039</v>
      </c>
      <c r="M105" s="871">
        <v>5254.2</v>
      </c>
      <c r="N105" s="871">
        <v>0</v>
      </c>
      <c r="O105" s="872">
        <f>+VLOOKUP(C105,'A. Rate Class Allocations'!$B$124:$J$128,6,FALSE)</f>
        <v>0.96094519236849896</v>
      </c>
      <c r="P105" s="873">
        <f>+VLOOKUP(C105,'A. Rate Class Allocations'!$B$124:$J$128,8,FALSE)</f>
        <v>0.98007105038154396</v>
      </c>
      <c r="Q105" s="873">
        <f>+VLOOKUP(C105,'A. Rate Class Allocations'!$B$124:$J$128,7,FALSE)</f>
        <v>1.0700573423086499</v>
      </c>
      <c r="R105" s="873">
        <f>+VLOOKUP(C105,'A. Rate Class Allocations'!$B$124:$J$128,9,FALSE)</f>
        <v>0.85888650963597402</v>
      </c>
      <c r="S105" s="874">
        <f t="shared" si="4"/>
        <v>4948.3769983983539</v>
      </c>
      <c r="T105" s="874">
        <f t="shared" si="5"/>
        <v>0</v>
      </c>
    </row>
    <row r="106" spans="1:20">
      <c r="A106" s="863" t="s">
        <v>1034</v>
      </c>
      <c r="B106" s="864" t="s">
        <v>1035</v>
      </c>
      <c r="C106" s="865" t="s">
        <v>118</v>
      </c>
      <c r="D106" s="865">
        <v>184276</v>
      </c>
      <c r="E106" s="866">
        <v>2018</v>
      </c>
      <c r="F106" s="867">
        <v>2018</v>
      </c>
      <c r="G106" s="868">
        <v>43131</v>
      </c>
      <c r="H106" s="869">
        <f t="shared" si="3"/>
        <v>2018</v>
      </c>
      <c r="I106" s="870"/>
      <c r="J106" s="865" t="s">
        <v>1038</v>
      </c>
      <c r="K106" s="865">
        <v>0</v>
      </c>
      <c r="L106" s="865" t="s">
        <v>1037</v>
      </c>
      <c r="M106" s="871">
        <v>1433.328</v>
      </c>
      <c r="N106" s="871">
        <v>0.312</v>
      </c>
      <c r="O106" s="872">
        <f>+VLOOKUP(C106,'A. Rate Class Allocations'!$B$124:$J$128,6,FALSE)</f>
        <v>0.96094519236849896</v>
      </c>
      <c r="P106" s="873">
        <f>+VLOOKUP(C106,'A. Rate Class Allocations'!$B$124:$J$128,8,FALSE)</f>
        <v>0.98007105038154396</v>
      </c>
      <c r="Q106" s="873">
        <f>+VLOOKUP(C106,'A. Rate Class Allocations'!$B$124:$J$128,7,FALSE)</f>
        <v>1.0700573423086499</v>
      </c>
      <c r="R106" s="873">
        <f>+VLOOKUP(C106,'A. Rate Class Allocations'!$B$124:$J$128,9,FALSE)</f>
        <v>0.85888650963597402</v>
      </c>
      <c r="S106" s="874">
        <f t="shared" si="4"/>
        <v>1349.9005188916135</v>
      </c>
      <c r="T106" s="874">
        <f t="shared" si="5"/>
        <v>0.28674603854389674</v>
      </c>
    </row>
    <row r="107" spans="1:20">
      <c r="A107" s="863" t="s">
        <v>1034</v>
      </c>
      <c r="B107" s="864" t="s">
        <v>1035</v>
      </c>
      <c r="C107" s="865" t="s">
        <v>118</v>
      </c>
      <c r="D107" s="865">
        <v>184327</v>
      </c>
      <c r="E107" s="866">
        <v>2018</v>
      </c>
      <c r="F107" s="867">
        <v>2018</v>
      </c>
      <c r="G107" s="868">
        <v>43169</v>
      </c>
      <c r="H107" s="869">
        <f t="shared" si="3"/>
        <v>2018</v>
      </c>
      <c r="I107" s="870"/>
      <c r="J107" s="865" t="s">
        <v>1038</v>
      </c>
      <c r="K107" s="865">
        <v>0</v>
      </c>
      <c r="L107" s="865" t="s">
        <v>1037</v>
      </c>
      <c r="M107" s="871">
        <v>5040</v>
      </c>
      <c r="N107" s="871">
        <v>0</v>
      </c>
      <c r="O107" s="872">
        <f>+VLOOKUP(C107,'A. Rate Class Allocations'!$B$124:$J$128,6,FALSE)</f>
        <v>0.96094519236849896</v>
      </c>
      <c r="P107" s="873">
        <f>+VLOOKUP(C107,'A. Rate Class Allocations'!$B$124:$J$128,8,FALSE)</f>
        <v>0.98007105038154396</v>
      </c>
      <c r="Q107" s="873">
        <f>+VLOOKUP(C107,'A. Rate Class Allocations'!$B$124:$J$128,7,FALSE)</f>
        <v>1.0700573423086499</v>
      </c>
      <c r="R107" s="873">
        <f>+VLOOKUP(C107,'A. Rate Class Allocations'!$B$124:$J$128,9,FALSE)</f>
        <v>0.85888650963597402</v>
      </c>
      <c r="S107" s="874">
        <f t="shared" si="4"/>
        <v>4746.6446027801958</v>
      </c>
      <c r="T107" s="874">
        <f t="shared" si="5"/>
        <v>0</v>
      </c>
    </row>
    <row r="108" spans="1:20">
      <c r="A108" s="863" t="s">
        <v>1034</v>
      </c>
      <c r="B108" s="864" t="s">
        <v>1035</v>
      </c>
      <c r="C108" s="865" t="s">
        <v>118</v>
      </c>
      <c r="D108" s="865">
        <v>184490</v>
      </c>
      <c r="E108" s="866">
        <v>2018</v>
      </c>
      <c r="F108" s="867">
        <v>2018</v>
      </c>
      <c r="G108" s="868">
        <v>43110</v>
      </c>
      <c r="H108" s="869">
        <f t="shared" si="3"/>
        <v>2018</v>
      </c>
      <c r="I108" s="870"/>
      <c r="J108" s="865" t="s">
        <v>1038</v>
      </c>
      <c r="K108" s="865">
        <v>0</v>
      </c>
      <c r="L108" s="865" t="s">
        <v>1039</v>
      </c>
      <c r="M108" s="871">
        <v>5880</v>
      </c>
      <c r="N108" s="871">
        <v>0</v>
      </c>
      <c r="O108" s="872">
        <f>+VLOOKUP(C108,'A. Rate Class Allocations'!$B$124:$J$128,6,FALSE)</f>
        <v>0.96094519236849896</v>
      </c>
      <c r="P108" s="873">
        <f>+VLOOKUP(C108,'A. Rate Class Allocations'!$B$124:$J$128,8,FALSE)</f>
        <v>0.98007105038154396</v>
      </c>
      <c r="Q108" s="873">
        <f>+VLOOKUP(C108,'A. Rate Class Allocations'!$B$124:$J$128,7,FALSE)</f>
        <v>1.0700573423086499</v>
      </c>
      <c r="R108" s="873">
        <f>+VLOOKUP(C108,'A. Rate Class Allocations'!$B$124:$J$128,9,FALSE)</f>
        <v>0.85888650963597402</v>
      </c>
      <c r="S108" s="874">
        <f t="shared" si="4"/>
        <v>5537.7520365768942</v>
      </c>
      <c r="T108" s="874">
        <f t="shared" si="5"/>
        <v>0</v>
      </c>
    </row>
    <row r="109" spans="1:20">
      <c r="A109" s="863" t="s">
        <v>1034</v>
      </c>
      <c r="B109" s="864" t="s">
        <v>1035</v>
      </c>
      <c r="C109" s="865" t="s">
        <v>118</v>
      </c>
      <c r="D109" s="865">
        <v>184561</v>
      </c>
      <c r="E109" s="866">
        <v>2018</v>
      </c>
      <c r="F109" s="867">
        <v>2018</v>
      </c>
      <c r="G109" s="868">
        <v>43100</v>
      </c>
      <c r="H109" s="869">
        <f t="shared" si="3"/>
        <v>2017</v>
      </c>
      <c r="I109" s="870"/>
      <c r="J109" s="865" t="s">
        <v>1036</v>
      </c>
      <c r="K109" s="865">
        <v>0</v>
      </c>
      <c r="L109" s="865" t="s">
        <v>1039</v>
      </c>
      <c r="M109" s="871">
        <v>381233</v>
      </c>
      <c r="N109" s="871">
        <v>61.1</v>
      </c>
      <c r="O109" s="872">
        <f>+VLOOKUP(C109,'A. Rate Class Allocations'!$B$124:$J$128,6,FALSE)</f>
        <v>0.96094519236849896</v>
      </c>
      <c r="P109" s="873">
        <f>+VLOOKUP(C109,'A. Rate Class Allocations'!$B$124:$J$128,8,FALSE)</f>
        <v>0.98007105038154396</v>
      </c>
      <c r="Q109" s="873">
        <f>+VLOOKUP(C109,'A. Rate Class Allocations'!$B$124:$J$128,7,FALSE)</f>
        <v>1.0700573423086499</v>
      </c>
      <c r="R109" s="873">
        <f>+VLOOKUP(C109,'A. Rate Class Allocations'!$B$124:$J$128,9,FALSE)</f>
        <v>0.85888650963597402</v>
      </c>
      <c r="S109" s="874">
        <f t="shared" si="4"/>
        <v>359043.16703406791</v>
      </c>
      <c r="T109" s="874">
        <f t="shared" si="5"/>
        <v>56.154432548179791</v>
      </c>
    </row>
    <row r="110" spans="1:20">
      <c r="A110" s="863" t="s">
        <v>1034</v>
      </c>
      <c r="B110" s="864" t="s">
        <v>1035</v>
      </c>
      <c r="C110" s="865" t="s">
        <v>118</v>
      </c>
      <c r="D110" s="865">
        <v>184840</v>
      </c>
      <c r="E110" s="866">
        <v>2018</v>
      </c>
      <c r="F110" s="867">
        <v>2018</v>
      </c>
      <c r="G110" s="868">
        <v>43160</v>
      </c>
      <c r="H110" s="869">
        <f t="shared" si="3"/>
        <v>2018</v>
      </c>
      <c r="I110" s="870"/>
      <c r="J110" s="865" t="s">
        <v>1036</v>
      </c>
      <c r="K110" s="865">
        <v>0</v>
      </c>
      <c r="L110" s="865" t="s">
        <v>1037</v>
      </c>
      <c r="M110" s="871">
        <v>9714</v>
      </c>
      <c r="N110" s="871">
        <v>2.2999999999999998</v>
      </c>
      <c r="O110" s="872">
        <f>+VLOOKUP(C110,'A. Rate Class Allocations'!$B$124:$J$128,6,FALSE)</f>
        <v>0.96094519236849896</v>
      </c>
      <c r="P110" s="873">
        <f>+VLOOKUP(C110,'A. Rate Class Allocations'!$B$124:$J$128,8,FALSE)</f>
        <v>0.98007105038154396</v>
      </c>
      <c r="Q110" s="873">
        <f>+VLOOKUP(C110,'A. Rate Class Allocations'!$B$124:$J$128,7,FALSE)</f>
        <v>1.0700573423086499</v>
      </c>
      <c r="R110" s="873">
        <f>+VLOOKUP(C110,'A. Rate Class Allocations'!$B$124:$J$128,9,FALSE)</f>
        <v>0.85888650963597402</v>
      </c>
      <c r="S110" s="874">
        <f t="shared" si="4"/>
        <v>9148.5923951204022</v>
      </c>
      <c r="T110" s="874">
        <f t="shared" si="5"/>
        <v>2.1138329764453925</v>
      </c>
    </row>
    <row r="111" spans="1:20">
      <c r="A111" s="863" t="s">
        <v>1034</v>
      </c>
      <c r="B111" s="864" t="s">
        <v>1035</v>
      </c>
      <c r="C111" s="865" t="s">
        <v>118</v>
      </c>
      <c r="D111" s="865">
        <v>184943</v>
      </c>
      <c r="E111" s="866">
        <v>2018</v>
      </c>
      <c r="F111" s="867">
        <v>2018</v>
      </c>
      <c r="G111" s="868">
        <v>43131</v>
      </c>
      <c r="H111" s="869">
        <f t="shared" si="3"/>
        <v>2018</v>
      </c>
      <c r="I111" s="870"/>
      <c r="J111" s="865" t="s">
        <v>1038</v>
      </c>
      <c r="K111" s="865">
        <v>0</v>
      </c>
      <c r="L111" s="865" t="s">
        <v>1039</v>
      </c>
      <c r="M111" s="871">
        <v>2184</v>
      </c>
      <c r="N111" s="871">
        <v>0</v>
      </c>
      <c r="O111" s="872">
        <f>+VLOOKUP(C111,'A. Rate Class Allocations'!$B$124:$J$128,6,FALSE)</f>
        <v>0.96094519236849896</v>
      </c>
      <c r="P111" s="873">
        <f>+VLOOKUP(C111,'A. Rate Class Allocations'!$B$124:$J$128,8,FALSE)</f>
        <v>0.98007105038154396</v>
      </c>
      <c r="Q111" s="873">
        <f>+VLOOKUP(C111,'A. Rate Class Allocations'!$B$124:$J$128,7,FALSE)</f>
        <v>1.0700573423086499</v>
      </c>
      <c r="R111" s="873">
        <f>+VLOOKUP(C111,'A. Rate Class Allocations'!$B$124:$J$128,9,FALSE)</f>
        <v>0.85888650963597402</v>
      </c>
      <c r="S111" s="874">
        <f t="shared" si="4"/>
        <v>2056.8793278714179</v>
      </c>
      <c r="T111" s="874">
        <f t="shared" si="5"/>
        <v>0</v>
      </c>
    </row>
    <row r="112" spans="1:20">
      <c r="A112" s="863" t="s">
        <v>1034</v>
      </c>
      <c r="B112" s="864" t="s">
        <v>1035</v>
      </c>
      <c r="C112" s="865" t="s">
        <v>118</v>
      </c>
      <c r="D112" s="865">
        <v>184943</v>
      </c>
      <c r="E112" s="866">
        <v>2018</v>
      </c>
      <c r="F112" s="867">
        <v>2018</v>
      </c>
      <c r="G112" s="868">
        <v>43131</v>
      </c>
      <c r="H112" s="869">
        <f t="shared" si="3"/>
        <v>2018</v>
      </c>
      <c r="I112" s="870"/>
      <c r="J112" s="865" t="s">
        <v>1038</v>
      </c>
      <c r="K112" s="865">
        <v>0</v>
      </c>
      <c r="L112" s="865" t="s">
        <v>1039</v>
      </c>
      <c r="M112" s="871">
        <v>2520</v>
      </c>
      <c r="N112" s="871">
        <v>0</v>
      </c>
      <c r="O112" s="872">
        <f>+VLOOKUP(C112,'A. Rate Class Allocations'!$B$124:$J$128,6,FALSE)</f>
        <v>0.96094519236849896</v>
      </c>
      <c r="P112" s="873">
        <f>+VLOOKUP(C112,'A. Rate Class Allocations'!$B$124:$J$128,8,FALSE)</f>
        <v>0.98007105038154396</v>
      </c>
      <c r="Q112" s="873">
        <f>+VLOOKUP(C112,'A. Rate Class Allocations'!$B$124:$J$128,7,FALSE)</f>
        <v>1.0700573423086499</v>
      </c>
      <c r="R112" s="873">
        <f>+VLOOKUP(C112,'A. Rate Class Allocations'!$B$124:$J$128,9,FALSE)</f>
        <v>0.85888650963597402</v>
      </c>
      <c r="S112" s="874">
        <f t="shared" si="4"/>
        <v>2373.3223013900979</v>
      </c>
      <c r="T112" s="874">
        <f t="shared" si="5"/>
        <v>0</v>
      </c>
    </row>
    <row r="113" spans="1:20">
      <c r="A113" s="863" t="s">
        <v>1034</v>
      </c>
      <c r="B113" s="864" t="s">
        <v>1035</v>
      </c>
      <c r="C113" s="865" t="s">
        <v>118</v>
      </c>
      <c r="D113" s="865">
        <v>184943</v>
      </c>
      <c r="E113" s="866">
        <v>2018</v>
      </c>
      <c r="F113" s="867">
        <v>2018</v>
      </c>
      <c r="G113" s="868">
        <v>43131</v>
      </c>
      <c r="H113" s="869">
        <f t="shared" si="3"/>
        <v>2018</v>
      </c>
      <c r="I113" s="870"/>
      <c r="J113" s="865" t="s">
        <v>1038</v>
      </c>
      <c r="K113" s="865">
        <v>0</v>
      </c>
      <c r="L113" s="865" t="s">
        <v>1039</v>
      </c>
      <c r="M113" s="871">
        <v>4086.6</v>
      </c>
      <c r="N113" s="871">
        <v>0</v>
      </c>
      <c r="O113" s="872">
        <f>+VLOOKUP(C113,'A. Rate Class Allocations'!$B$124:$J$128,6,FALSE)</f>
        <v>0.96094519236849896</v>
      </c>
      <c r="P113" s="873">
        <f>+VLOOKUP(C113,'A. Rate Class Allocations'!$B$124:$J$128,8,FALSE)</f>
        <v>0.98007105038154396</v>
      </c>
      <c r="Q113" s="873">
        <f>+VLOOKUP(C113,'A. Rate Class Allocations'!$B$124:$J$128,7,FALSE)</f>
        <v>1.0700573423086499</v>
      </c>
      <c r="R113" s="873">
        <f>+VLOOKUP(C113,'A. Rate Class Allocations'!$B$124:$J$128,9,FALSE)</f>
        <v>0.85888650963597402</v>
      </c>
      <c r="S113" s="874">
        <f t="shared" si="4"/>
        <v>3848.7376654209415</v>
      </c>
      <c r="T113" s="874">
        <f t="shared" si="5"/>
        <v>0</v>
      </c>
    </row>
    <row r="114" spans="1:20">
      <c r="A114" s="863" t="s">
        <v>1034</v>
      </c>
      <c r="B114" s="864" t="s">
        <v>1035</v>
      </c>
      <c r="C114" s="865" t="s">
        <v>118</v>
      </c>
      <c r="D114" s="865">
        <v>184943</v>
      </c>
      <c r="E114" s="866">
        <v>2018</v>
      </c>
      <c r="F114" s="867">
        <v>2018</v>
      </c>
      <c r="G114" s="868">
        <v>43131</v>
      </c>
      <c r="H114" s="869">
        <f t="shared" si="3"/>
        <v>2018</v>
      </c>
      <c r="I114" s="870"/>
      <c r="J114" s="865" t="s">
        <v>1038</v>
      </c>
      <c r="K114" s="865">
        <v>0</v>
      </c>
      <c r="L114" s="865" t="s">
        <v>1039</v>
      </c>
      <c r="M114" s="871">
        <v>9744</v>
      </c>
      <c r="N114" s="871">
        <v>0</v>
      </c>
      <c r="O114" s="872">
        <f>+VLOOKUP(C114,'A. Rate Class Allocations'!$B$124:$J$128,6,FALSE)</f>
        <v>0.96094519236849896</v>
      </c>
      <c r="P114" s="873">
        <f>+VLOOKUP(C114,'A. Rate Class Allocations'!$B$124:$J$128,8,FALSE)</f>
        <v>0.98007105038154396</v>
      </c>
      <c r="Q114" s="873">
        <f>+VLOOKUP(C114,'A. Rate Class Allocations'!$B$124:$J$128,7,FALSE)</f>
        <v>1.0700573423086499</v>
      </c>
      <c r="R114" s="873">
        <f>+VLOOKUP(C114,'A. Rate Class Allocations'!$B$124:$J$128,9,FALSE)</f>
        <v>0.85888650963597402</v>
      </c>
      <c r="S114" s="874">
        <f t="shared" si="4"/>
        <v>9176.8462320417129</v>
      </c>
      <c r="T114" s="874">
        <f t="shared" si="5"/>
        <v>0</v>
      </c>
    </row>
    <row r="115" spans="1:20">
      <c r="A115" s="863" t="s">
        <v>1034</v>
      </c>
      <c r="B115" s="864" t="s">
        <v>1035</v>
      </c>
      <c r="C115" s="865" t="s">
        <v>118</v>
      </c>
      <c r="D115" s="865">
        <v>185013</v>
      </c>
      <c r="E115" s="866">
        <v>2018</v>
      </c>
      <c r="F115" s="867">
        <v>2018</v>
      </c>
      <c r="G115" s="868">
        <v>43140</v>
      </c>
      <c r="H115" s="869">
        <f t="shared" si="3"/>
        <v>2018</v>
      </c>
      <c r="I115" s="870"/>
      <c r="J115" s="865" t="s">
        <v>1036</v>
      </c>
      <c r="K115" s="865">
        <v>0</v>
      </c>
      <c r="L115" s="865" t="s">
        <v>1037</v>
      </c>
      <c r="M115" s="871">
        <v>22469</v>
      </c>
      <c r="N115" s="871">
        <v>2.5</v>
      </c>
      <c r="O115" s="872">
        <f>+VLOOKUP(C115,'A. Rate Class Allocations'!$B$124:$J$128,6,FALSE)</f>
        <v>0.96094519236849896</v>
      </c>
      <c r="P115" s="873">
        <f>+VLOOKUP(C115,'A. Rate Class Allocations'!$B$124:$J$128,8,FALSE)</f>
        <v>0.98007105038154396</v>
      </c>
      <c r="Q115" s="873">
        <f>+VLOOKUP(C115,'A. Rate Class Allocations'!$B$124:$J$128,7,FALSE)</f>
        <v>1.0700573423086499</v>
      </c>
      <c r="R115" s="873">
        <f>+VLOOKUP(C115,'A. Rate Class Allocations'!$B$124:$J$128,9,FALSE)</f>
        <v>0.85888650963597402</v>
      </c>
      <c r="S115" s="874">
        <f t="shared" si="4"/>
        <v>21161.18205949766</v>
      </c>
      <c r="T115" s="874">
        <f t="shared" si="5"/>
        <v>2.2976445396145575</v>
      </c>
    </row>
    <row r="116" spans="1:20">
      <c r="A116" s="863" t="s">
        <v>1034</v>
      </c>
      <c r="B116" s="864" t="s">
        <v>1035</v>
      </c>
      <c r="C116" s="865" t="s">
        <v>118</v>
      </c>
      <c r="D116" s="865">
        <v>185168</v>
      </c>
      <c r="E116" s="866">
        <v>2018</v>
      </c>
      <c r="F116" s="867">
        <v>2018</v>
      </c>
      <c r="G116" s="868">
        <v>43113</v>
      </c>
      <c r="H116" s="869">
        <f t="shared" si="3"/>
        <v>2018</v>
      </c>
      <c r="I116" s="870"/>
      <c r="J116" s="865" t="s">
        <v>1038</v>
      </c>
      <c r="K116" s="865">
        <v>0</v>
      </c>
      <c r="L116" s="865" t="s">
        <v>1039</v>
      </c>
      <c r="M116" s="871">
        <v>1695.1859999999999</v>
      </c>
      <c r="N116" s="871">
        <v>0</v>
      </c>
      <c r="O116" s="872">
        <f>+VLOOKUP(C116,'A. Rate Class Allocations'!$B$124:$J$128,6,FALSE)</f>
        <v>0.96094519236849896</v>
      </c>
      <c r="P116" s="873">
        <f>+VLOOKUP(C116,'A. Rate Class Allocations'!$B$124:$J$128,8,FALSE)</f>
        <v>0.98007105038154396</v>
      </c>
      <c r="Q116" s="873">
        <f>+VLOOKUP(C116,'A. Rate Class Allocations'!$B$124:$J$128,7,FALSE)</f>
        <v>1.0700573423086499</v>
      </c>
      <c r="R116" s="873">
        <f>+VLOOKUP(C116,'A. Rate Class Allocations'!$B$124:$J$128,9,FALSE)</f>
        <v>0.85888650963597402</v>
      </c>
      <c r="S116" s="874">
        <f t="shared" si="4"/>
        <v>1596.5169598429659</v>
      </c>
      <c r="T116" s="874">
        <f t="shared" si="5"/>
        <v>0</v>
      </c>
    </row>
    <row r="117" spans="1:20">
      <c r="A117" s="863" t="s">
        <v>1034</v>
      </c>
      <c r="B117" s="864" t="s">
        <v>1035</v>
      </c>
      <c r="C117" s="865" t="s">
        <v>118</v>
      </c>
      <c r="D117" s="865">
        <v>185168</v>
      </c>
      <c r="E117" s="866">
        <v>2018</v>
      </c>
      <c r="F117" s="867">
        <v>2018</v>
      </c>
      <c r="G117" s="868">
        <v>43113</v>
      </c>
      <c r="H117" s="869">
        <f t="shared" si="3"/>
        <v>2018</v>
      </c>
      <c r="I117" s="870"/>
      <c r="J117" s="865" t="s">
        <v>1038</v>
      </c>
      <c r="K117" s="865">
        <v>0</v>
      </c>
      <c r="L117" s="865" t="s">
        <v>1039</v>
      </c>
      <c r="M117" s="871">
        <v>1220.232</v>
      </c>
      <c r="N117" s="871">
        <v>0.312</v>
      </c>
      <c r="O117" s="872">
        <f>+VLOOKUP(C117,'A. Rate Class Allocations'!$B$124:$J$128,6,FALSE)</f>
        <v>0.96094519236849896</v>
      </c>
      <c r="P117" s="873">
        <f>+VLOOKUP(C117,'A. Rate Class Allocations'!$B$124:$J$128,8,FALSE)</f>
        <v>0.98007105038154396</v>
      </c>
      <c r="Q117" s="873">
        <f>+VLOOKUP(C117,'A. Rate Class Allocations'!$B$124:$J$128,7,FALSE)</f>
        <v>1.0700573423086499</v>
      </c>
      <c r="R117" s="873">
        <f>+VLOOKUP(C117,'A. Rate Class Allocations'!$B$124:$J$128,9,FALSE)</f>
        <v>0.85888650963597402</v>
      </c>
      <c r="S117" s="874">
        <f t="shared" si="4"/>
        <v>1149.2078644721594</v>
      </c>
      <c r="T117" s="874">
        <f t="shared" si="5"/>
        <v>0.28674603854389674</v>
      </c>
    </row>
    <row r="118" spans="1:20">
      <c r="A118" s="863" t="s">
        <v>1034</v>
      </c>
      <c r="B118" s="864" t="s">
        <v>1035</v>
      </c>
      <c r="C118" s="865" t="s">
        <v>118</v>
      </c>
      <c r="D118" s="865">
        <v>185168</v>
      </c>
      <c r="E118" s="866">
        <v>2018</v>
      </c>
      <c r="F118" s="867">
        <v>2018</v>
      </c>
      <c r="G118" s="868">
        <v>43113</v>
      </c>
      <c r="H118" s="869">
        <f t="shared" si="3"/>
        <v>2018</v>
      </c>
      <c r="I118" s="870"/>
      <c r="J118" s="865" t="s">
        <v>1038</v>
      </c>
      <c r="K118" s="865">
        <v>0</v>
      </c>
      <c r="L118" s="865" t="s">
        <v>1039</v>
      </c>
      <c r="M118" s="871">
        <v>6396.366</v>
      </c>
      <c r="N118" s="871">
        <v>1.698</v>
      </c>
      <c r="O118" s="872">
        <f>+VLOOKUP(C118,'A. Rate Class Allocations'!$B$124:$J$128,6,FALSE)</f>
        <v>0.96094519236849896</v>
      </c>
      <c r="P118" s="873">
        <f>+VLOOKUP(C118,'A. Rate Class Allocations'!$B$124:$J$128,8,FALSE)</f>
        <v>0.98007105038154396</v>
      </c>
      <c r="Q118" s="873">
        <f>+VLOOKUP(C118,'A. Rate Class Allocations'!$B$124:$J$128,7,FALSE)</f>
        <v>1.0700573423086499</v>
      </c>
      <c r="R118" s="873">
        <f>+VLOOKUP(C118,'A. Rate Class Allocations'!$B$124:$J$128,9,FALSE)</f>
        <v>0.85888650963597402</v>
      </c>
      <c r="S118" s="874">
        <f t="shared" si="4"/>
        <v>6024.0627284338789</v>
      </c>
      <c r="T118" s="874">
        <f t="shared" si="5"/>
        <v>1.5605601713062074</v>
      </c>
    </row>
    <row r="119" spans="1:20">
      <c r="A119" s="863" t="s">
        <v>1034</v>
      </c>
      <c r="B119" s="864" t="s">
        <v>1035</v>
      </c>
      <c r="C119" s="865" t="s">
        <v>118</v>
      </c>
      <c r="D119" s="865">
        <v>185168</v>
      </c>
      <c r="E119" s="866">
        <v>2018</v>
      </c>
      <c r="F119" s="867">
        <v>2018</v>
      </c>
      <c r="G119" s="868">
        <v>43113</v>
      </c>
      <c r="H119" s="869">
        <f t="shared" si="3"/>
        <v>2018</v>
      </c>
      <c r="I119" s="870"/>
      <c r="J119" s="865" t="s">
        <v>1038</v>
      </c>
      <c r="K119" s="865">
        <v>0</v>
      </c>
      <c r="L119" s="865" t="s">
        <v>1039</v>
      </c>
      <c r="M119" s="871">
        <v>8177.32</v>
      </c>
      <c r="N119" s="871">
        <v>1.78</v>
      </c>
      <c r="O119" s="872">
        <f>+VLOOKUP(C119,'A. Rate Class Allocations'!$B$124:$J$128,6,FALSE)</f>
        <v>0.96094519236849896</v>
      </c>
      <c r="P119" s="873">
        <f>+VLOOKUP(C119,'A. Rate Class Allocations'!$B$124:$J$128,8,FALSE)</f>
        <v>0.98007105038154396</v>
      </c>
      <c r="Q119" s="873">
        <f>+VLOOKUP(C119,'A. Rate Class Allocations'!$B$124:$J$128,7,FALSE)</f>
        <v>1.0700573423086499</v>
      </c>
      <c r="R119" s="873">
        <f>+VLOOKUP(C119,'A. Rate Class Allocations'!$B$124:$J$128,9,FALSE)</f>
        <v>0.85888650963597402</v>
      </c>
      <c r="S119" s="874">
        <f t="shared" si="4"/>
        <v>7701.355524445743</v>
      </c>
      <c r="T119" s="874">
        <f t="shared" si="5"/>
        <v>1.635922912205565</v>
      </c>
    </row>
    <row r="120" spans="1:20">
      <c r="A120" s="863" t="s">
        <v>1034</v>
      </c>
      <c r="B120" s="864" t="s">
        <v>1035</v>
      </c>
      <c r="C120" s="865" t="s">
        <v>118</v>
      </c>
      <c r="D120" s="865">
        <v>185168</v>
      </c>
      <c r="E120" s="866">
        <v>2018</v>
      </c>
      <c r="F120" s="867">
        <v>2018</v>
      </c>
      <c r="G120" s="868">
        <v>43113</v>
      </c>
      <c r="H120" s="869">
        <f t="shared" si="3"/>
        <v>2018</v>
      </c>
      <c r="I120" s="870"/>
      <c r="J120" s="865" t="s">
        <v>1036</v>
      </c>
      <c r="K120" s="865">
        <v>0</v>
      </c>
      <c r="L120" s="865" t="s">
        <v>1039</v>
      </c>
      <c r="M120" s="871">
        <v>29608</v>
      </c>
      <c r="N120" s="871">
        <v>5.6</v>
      </c>
      <c r="O120" s="872">
        <f>+VLOOKUP(C120,'A. Rate Class Allocations'!$B$124:$J$128,6,FALSE)</f>
        <v>0.96094519236849896</v>
      </c>
      <c r="P120" s="873">
        <f>+VLOOKUP(C120,'A. Rate Class Allocations'!$B$124:$J$128,8,FALSE)</f>
        <v>0.98007105038154396</v>
      </c>
      <c r="Q120" s="873">
        <f>+VLOOKUP(C120,'A. Rate Class Allocations'!$B$124:$J$128,7,FALSE)</f>
        <v>1.0700573423086499</v>
      </c>
      <c r="R120" s="873">
        <f>+VLOOKUP(C120,'A. Rate Class Allocations'!$B$124:$J$128,9,FALSE)</f>
        <v>0.85888650963597402</v>
      </c>
      <c r="S120" s="874">
        <f t="shared" si="4"/>
        <v>27884.653452205559</v>
      </c>
      <c r="T120" s="874">
        <f t="shared" si="5"/>
        <v>5.1467237687366083</v>
      </c>
    </row>
    <row r="121" spans="1:20">
      <c r="A121" s="863" t="s">
        <v>1034</v>
      </c>
      <c r="B121" s="864" t="s">
        <v>1035</v>
      </c>
      <c r="C121" s="865" t="s">
        <v>118</v>
      </c>
      <c r="D121" s="865">
        <v>185168</v>
      </c>
      <c r="E121" s="866">
        <v>2018</v>
      </c>
      <c r="F121" s="867">
        <v>2018</v>
      </c>
      <c r="G121" s="868">
        <v>43113</v>
      </c>
      <c r="H121" s="869">
        <f t="shared" si="3"/>
        <v>2018</v>
      </c>
      <c r="I121" s="870"/>
      <c r="J121" s="865" t="s">
        <v>1038</v>
      </c>
      <c r="K121" s="865">
        <v>0</v>
      </c>
      <c r="L121" s="865" t="s">
        <v>1039</v>
      </c>
      <c r="M121" s="871">
        <v>1680</v>
      </c>
      <c r="N121" s="871">
        <v>0</v>
      </c>
      <c r="O121" s="872">
        <f>+VLOOKUP(C121,'A. Rate Class Allocations'!$B$124:$J$128,6,FALSE)</f>
        <v>0.96094519236849896</v>
      </c>
      <c r="P121" s="873">
        <f>+VLOOKUP(C121,'A. Rate Class Allocations'!$B$124:$J$128,8,FALSE)</f>
        <v>0.98007105038154396</v>
      </c>
      <c r="Q121" s="873">
        <f>+VLOOKUP(C121,'A. Rate Class Allocations'!$B$124:$J$128,7,FALSE)</f>
        <v>1.0700573423086499</v>
      </c>
      <c r="R121" s="873">
        <f>+VLOOKUP(C121,'A. Rate Class Allocations'!$B$124:$J$128,9,FALSE)</f>
        <v>0.85888650963597402</v>
      </c>
      <c r="S121" s="874">
        <f t="shared" si="4"/>
        <v>1582.2148675933984</v>
      </c>
      <c r="T121" s="874">
        <f t="shared" si="5"/>
        <v>0</v>
      </c>
    </row>
    <row r="122" spans="1:20">
      <c r="A122" s="863" t="s">
        <v>1034</v>
      </c>
      <c r="B122" s="864" t="s">
        <v>1035</v>
      </c>
      <c r="C122" s="865" t="s">
        <v>118</v>
      </c>
      <c r="D122" s="865">
        <v>185168</v>
      </c>
      <c r="E122" s="866">
        <v>2018</v>
      </c>
      <c r="F122" s="867">
        <v>2018</v>
      </c>
      <c r="G122" s="868">
        <v>43113</v>
      </c>
      <c r="H122" s="869">
        <f t="shared" si="3"/>
        <v>2018</v>
      </c>
      <c r="I122" s="870"/>
      <c r="J122" s="865" t="s">
        <v>1038</v>
      </c>
      <c r="K122" s="865">
        <v>0</v>
      </c>
      <c r="L122" s="865" t="s">
        <v>1039</v>
      </c>
      <c r="M122" s="871">
        <v>2919</v>
      </c>
      <c r="N122" s="871">
        <v>0</v>
      </c>
      <c r="O122" s="872">
        <f>+VLOOKUP(C122,'A. Rate Class Allocations'!$B$124:$J$128,6,FALSE)</f>
        <v>0.96094519236849896</v>
      </c>
      <c r="P122" s="873">
        <f>+VLOOKUP(C122,'A. Rate Class Allocations'!$B$124:$J$128,8,FALSE)</f>
        <v>0.98007105038154396</v>
      </c>
      <c r="Q122" s="873">
        <f>+VLOOKUP(C122,'A. Rate Class Allocations'!$B$124:$J$128,7,FALSE)</f>
        <v>1.0700573423086499</v>
      </c>
      <c r="R122" s="873">
        <f>+VLOOKUP(C122,'A. Rate Class Allocations'!$B$124:$J$128,9,FALSE)</f>
        <v>0.85888650963597402</v>
      </c>
      <c r="S122" s="874">
        <f t="shared" si="4"/>
        <v>2749.0983324435301</v>
      </c>
      <c r="T122" s="874">
        <f t="shared" si="5"/>
        <v>0</v>
      </c>
    </row>
    <row r="123" spans="1:20">
      <c r="A123" s="863" t="s">
        <v>1034</v>
      </c>
      <c r="B123" s="864" t="s">
        <v>1035</v>
      </c>
      <c r="C123" s="865" t="s">
        <v>118</v>
      </c>
      <c r="D123" s="865">
        <v>185168</v>
      </c>
      <c r="E123" s="866">
        <v>2018</v>
      </c>
      <c r="F123" s="867">
        <v>2018</v>
      </c>
      <c r="G123" s="868">
        <v>43113</v>
      </c>
      <c r="H123" s="869">
        <f t="shared" si="3"/>
        <v>2018</v>
      </c>
      <c r="I123" s="870"/>
      <c r="J123" s="865" t="s">
        <v>1038</v>
      </c>
      <c r="K123" s="865">
        <v>0</v>
      </c>
      <c r="L123" s="865" t="s">
        <v>1039</v>
      </c>
      <c r="M123" s="871">
        <v>7308</v>
      </c>
      <c r="N123" s="871">
        <v>0</v>
      </c>
      <c r="O123" s="872">
        <f>+VLOOKUP(C123,'A. Rate Class Allocations'!$B$124:$J$128,6,FALSE)</f>
        <v>0.96094519236849896</v>
      </c>
      <c r="P123" s="873">
        <f>+VLOOKUP(C123,'A. Rate Class Allocations'!$B$124:$J$128,8,FALSE)</f>
        <v>0.98007105038154396</v>
      </c>
      <c r="Q123" s="873">
        <f>+VLOOKUP(C123,'A. Rate Class Allocations'!$B$124:$J$128,7,FALSE)</f>
        <v>1.0700573423086499</v>
      </c>
      <c r="R123" s="873">
        <f>+VLOOKUP(C123,'A. Rate Class Allocations'!$B$124:$J$128,9,FALSE)</f>
        <v>0.85888650963597402</v>
      </c>
      <c r="S123" s="874">
        <f t="shared" si="4"/>
        <v>6882.6346740312838</v>
      </c>
      <c r="T123" s="874">
        <f t="shared" si="5"/>
        <v>0</v>
      </c>
    </row>
    <row r="124" spans="1:20">
      <c r="A124" s="863" t="s">
        <v>1034</v>
      </c>
      <c r="B124" s="864" t="s">
        <v>1035</v>
      </c>
      <c r="C124" s="865" t="s">
        <v>118</v>
      </c>
      <c r="D124" s="865">
        <v>185168</v>
      </c>
      <c r="E124" s="866">
        <v>2018</v>
      </c>
      <c r="F124" s="867">
        <v>2018</v>
      </c>
      <c r="G124" s="868">
        <v>43113</v>
      </c>
      <c r="H124" s="869">
        <f t="shared" si="3"/>
        <v>2018</v>
      </c>
      <c r="I124" s="870"/>
      <c r="J124" s="865" t="s">
        <v>1038</v>
      </c>
      <c r="K124" s="865">
        <v>0</v>
      </c>
      <c r="L124" s="865" t="s">
        <v>1039</v>
      </c>
      <c r="M124" s="871">
        <v>18396</v>
      </c>
      <c r="N124" s="871">
        <v>0</v>
      </c>
      <c r="O124" s="872">
        <f>+VLOOKUP(C124,'A. Rate Class Allocations'!$B$124:$J$128,6,FALSE)</f>
        <v>0.96094519236849896</v>
      </c>
      <c r="P124" s="873">
        <f>+VLOOKUP(C124,'A. Rate Class Allocations'!$B$124:$J$128,8,FALSE)</f>
        <v>0.98007105038154396</v>
      </c>
      <c r="Q124" s="873">
        <f>+VLOOKUP(C124,'A. Rate Class Allocations'!$B$124:$J$128,7,FALSE)</f>
        <v>1.0700573423086499</v>
      </c>
      <c r="R124" s="873">
        <f>+VLOOKUP(C124,'A. Rate Class Allocations'!$B$124:$J$128,9,FALSE)</f>
        <v>0.85888650963597402</v>
      </c>
      <c r="S124" s="874">
        <f t="shared" si="4"/>
        <v>17325.252800147715</v>
      </c>
      <c r="T124" s="874">
        <f t="shared" si="5"/>
        <v>0</v>
      </c>
    </row>
    <row r="125" spans="1:20">
      <c r="A125" s="863" t="s">
        <v>1034</v>
      </c>
      <c r="B125" s="864" t="s">
        <v>1035</v>
      </c>
      <c r="C125" s="865" t="s">
        <v>118</v>
      </c>
      <c r="D125" s="865">
        <v>185353</v>
      </c>
      <c r="E125" s="866">
        <v>2018</v>
      </c>
      <c r="F125" s="867">
        <v>2018</v>
      </c>
      <c r="G125" s="868">
        <v>43126</v>
      </c>
      <c r="H125" s="869">
        <f t="shared" si="3"/>
        <v>2018</v>
      </c>
      <c r="I125" s="870"/>
      <c r="J125" s="865" t="s">
        <v>1038</v>
      </c>
      <c r="K125" s="865">
        <v>0</v>
      </c>
      <c r="L125" s="865" t="s">
        <v>1037</v>
      </c>
      <c r="M125" s="871">
        <v>929.28</v>
      </c>
      <c r="N125" s="871">
        <v>0.23760000000000001</v>
      </c>
      <c r="O125" s="872">
        <f>+VLOOKUP(C125,'A. Rate Class Allocations'!$B$124:$J$128,6,FALSE)</f>
        <v>0.96094519236849896</v>
      </c>
      <c r="P125" s="873">
        <f>+VLOOKUP(C125,'A. Rate Class Allocations'!$B$124:$J$128,8,FALSE)</f>
        <v>0.98007105038154396</v>
      </c>
      <c r="Q125" s="873">
        <f>+VLOOKUP(C125,'A. Rate Class Allocations'!$B$124:$J$128,7,FALSE)</f>
        <v>1.0700573423086499</v>
      </c>
      <c r="R125" s="873">
        <f>+VLOOKUP(C125,'A. Rate Class Allocations'!$B$124:$J$128,9,FALSE)</f>
        <v>0.85888650963597402</v>
      </c>
      <c r="S125" s="874">
        <f t="shared" si="4"/>
        <v>875.19085247451983</v>
      </c>
      <c r="T125" s="874">
        <f t="shared" si="5"/>
        <v>0.21836813704496758</v>
      </c>
    </row>
    <row r="126" spans="1:20">
      <c r="A126" s="863" t="s">
        <v>1034</v>
      </c>
      <c r="B126" s="864" t="s">
        <v>1035</v>
      </c>
      <c r="C126" s="865" t="s">
        <v>118</v>
      </c>
      <c r="D126" s="865">
        <v>185353</v>
      </c>
      <c r="E126" s="866">
        <v>2018</v>
      </c>
      <c r="F126" s="867">
        <v>2018</v>
      </c>
      <c r="G126" s="868">
        <v>43126</v>
      </c>
      <c r="H126" s="869">
        <f t="shared" si="3"/>
        <v>2018</v>
      </c>
      <c r="I126" s="870"/>
      <c r="J126" s="865" t="s">
        <v>1036</v>
      </c>
      <c r="K126" s="865">
        <v>0</v>
      </c>
      <c r="L126" s="865" t="s">
        <v>1037</v>
      </c>
      <c r="M126" s="871">
        <v>0</v>
      </c>
      <c r="N126" s="871">
        <v>0</v>
      </c>
      <c r="O126" s="872">
        <f>+VLOOKUP(C126,'A. Rate Class Allocations'!$B$124:$J$128,6,FALSE)</f>
        <v>0.96094519236849896</v>
      </c>
      <c r="P126" s="873">
        <f>+VLOOKUP(C126,'A. Rate Class Allocations'!$B$124:$J$128,8,FALSE)</f>
        <v>0.98007105038154396</v>
      </c>
      <c r="Q126" s="873">
        <f>+VLOOKUP(C126,'A. Rate Class Allocations'!$B$124:$J$128,7,FALSE)</f>
        <v>1.0700573423086499</v>
      </c>
      <c r="R126" s="873">
        <f>+VLOOKUP(C126,'A. Rate Class Allocations'!$B$124:$J$128,9,FALSE)</f>
        <v>0.85888650963597402</v>
      </c>
      <c r="S126" s="874">
        <f t="shared" si="4"/>
        <v>0</v>
      </c>
      <c r="T126" s="874">
        <f t="shared" si="5"/>
        <v>0</v>
      </c>
    </row>
    <row r="127" spans="1:20">
      <c r="A127" s="863" t="s">
        <v>1034</v>
      </c>
      <c r="B127" s="864" t="s">
        <v>1035</v>
      </c>
      <c r="C127" s="865" t="s">
        <v>118</v>
      </c>
      <c r="D127" s="865">
        <v>185575</v>
      </c>
      <c r="E127" s="866">
        <v>2018</v>
      </c>
      <c r="F127" s="867">
        <v>2018</v>
      </c>
      <c r="G127" s="868">
        <v>43089</v>
      </c>
      <c r="H127" s="869">
        <f t="shared" si="3"/>
        <v>2017</v>
      </c>
      <c r="I127" s="870"/>
      <c r="J127" s="865" t="s">
        <v>1038</v>
      </c>
      <c r="K127" s="865">
        <v>0</v>
      </c>
      <c r="L127" s="865" t="s">
        <v>1039</v>
      </c>
      <c r="M127" s="871">
        <v>4731.82</v>
      </c>
      <c r="N127" s="871">
        <v>1.03</v>
      </c>
      <c r="O127" s="872">
        <f>+VLOOKUP(C127,'A. Rate Class Allocations'!$B$124:$J$128,6,FALSE)</f>
        <v>0.96094519236849896</v>
      </c>
      <c r="P127" s="873">
        <f>+VLOOKUP(C127,'A. Rate Class Allocations'!$B$124:$J$128,8,FALSE)</f>
        <v>0.98007105038154396</v>
      </c>
      <c r="Q127" s="873">
        <f>+VLOOKUP(C127,'A. Rate Class Allocations'!$B$124:$J$128,7,FALSE)</f>
        <v>1.0700573423086499</v>
      </c>
      <c r="R127" s="873">
        <f>+VLOOKUP(C127,'A. Rate Class Allocations'!$B$124:$J$128,9,FALSE)</f>
        <v>0.85888650963597402</v>
      </c>
      <c r="S127" s="874">
        <f t="shared" si="4"/>
        <v>4456.4023540332109</v>
      </c>
      <c r="T127" s="874">
        <f t="shared" si="5"/>
        <v>0.94662955032119767</v>
      </c>
    </row>
    <row r="128" spans="1:20">
      <c r="A128" s="863" t="s">
        <v>1034</v>
      </c>
      <c r="B128" s="864" t="s">
        <v>1035</v>
      </c>
      <c r="C128" s="865" t="s">
        <v>118</v>
      </c>
      <c r="D128" s="865">
        <v>185575</v>
      </c>
      <c r="E128" s="866">
        <v>2018</v>
      </c>
      <c r="F128" s="867">
        <v>2018</v>
      </c>
      <c r="G128" s="868">
        <v>43089</v>
      </c>
      <c r="H128" s="869">
        <f t="shared" si="3"/>
        <v>2017</v>
      </c>
      <c r="I128" s="870"/>
      <c r="J128" s="865" t="s">
        <v>1038</v>
      </c>
      <c r="K128" s="865">
        <v>0</v>
      </c>
      <c r="L128" s="865" t="s">
        <v>1039</v>
      </c>
      <c r="M128" s="871">
        <v>87469.759999999995</v>
      </c>
      <c r="N128" s="871">
        <v>19.04</v>
      </c>
      <c r="O128" s="872">
        <f>+VLOOKUP(C128,'A. Rate Class Allocations'!$B$124:$J$128,6,FALSE)</f>
        <v>0.96094519236849896</v>
      </c>
      <c r="P128" s="873">
        <f>+VLOOKUP(C128,'A. Rate Class Allocations'!$B$124:$J$128,8,FALSE)</f>
        <v>0.98007105038154396</v>
      </c>
      <c r="Q128" s="873">
        <f>+VLOOKUP(C128,'A. Rate Class Allocations'!$B$124:$J$128,7,FALSE)</f>
        <v>1.0700573423086499</v>
      </c>
      <c r="R128" s="873">
        <f>+VLOOKUP(C128,'A. Rate Class Allocations'!$B$124:$J$128,9,FALSE)</f>
        <v>0.85888650963597402</v>
      </c>
      <c r="S128" s="874">
        <f t="shared" si="4"/>
        <v>82378.544486206156</v>
      </c>
      <c r="T128" s="874">
        <f t="shared" si="5"/>
        <v>17.498860813704471</v>
      </c>
    </row>
    <row r="129" spans="1:20">
      <c r="A129" s="863" t="s">
        <v>1034</v>
      </c>
      <c r="B129" s="864" t="s">
        <v>1035</v>
      </c>
      <c r="C129" s="865" t="s">
        <v>118</v>
      </c>
      <c r="D129" s="865">
        <v>185575</v>
      </c>
      <c r="E129" s="866">
        <v>2018</v>
      </c>
      <c r="F129" s="867">
        <v>2018</v>
      </c>
      <c r="G129" s="868">
        <v>43120</v>
      </c>
      <c r="H129" s="869">
        <f t="shared" si="3"/>
        <v>2018</v>
      </c>
      <c r="I129" s="870"/>
      <c r="J129" s="865" t="s">
        <v>1038</v>
      </c>
      <c r="K129" s="865">
        <v>0</v>
      </c>
      <c r="L129" s="865" t="s">
        <v>1039</v>
      </c>
      <c r="M129" s="871">
        <v>0</v>
      </c>
      <c r="N129" s="871">
        <v>0</v>
      </c>
      <c r="O129" s="872">
        <f>+VLOOKUP(C129,'A. Rate Class Allocations'!$B$124:$J$128,6,FALSE)</f>
        <v>0.96094519236849896</v>
      </c>
      <c r="P129" s="873">
        <f>+VLOOKUP(C129,'A. Rate Class Allocations'!$B$124:$J$128,8,FALSE)</f>
        <v>0.98007105038154396</v>
      </c>
      <c r="Q129" s="873">
        <f>+VLOOKUP(C129,'A. Rate Class Allocations'!$B$124:$J$128,7,FALSE)</f>
        <v>1.0700573423086499</v>
      </c>
      <c r="R129" s="873">
        <f>+VLOOKUP(C129,'A. Rate Class Allocations'!$B$124:$J$128,9,FALSE)</f>
        <v>0.85888650963597402</v>
      </c>
      <c r="S129" s="874">
        <f t="shared" si="4"/>
        <v>0</v>
      </c>
      <c r="T129" s="874">
        <f t="shared" si="5"/>
        <v>0</v>
      </c>
    </row>
    <row r="130" spans="1:20">
      <c r="A130" s="863" t="s">
        <v>1034</v>
      </c>
      <c r="B130" s="864" t="s">
        <v>1035</v>
      </c>
      <c r="C130" s="865" t="s">
        <v>118</v>
      </c>
      <c r="D130" s="865">
        <v>185575</v>
      </c>
      <c r="E130" s="866">
        <v>2018</v>
      </c>
      <c r="F130" s="867">
        <v>2018</v>
      </c>
      <c r="G130" s="868">
        <v>43120</v>
      </c>
      <c r="H130" s="869">
        <f t="shared" si="3"/>
        <v>2018</v>
      </c>
      <c r="I130" s="870"/>
      <c r="J130" s="865" t="s">
        <v>1038</v>
      </c>
      <c r="K130" s="865">
        <v>0</v>
      </c>
      <c r="L130" s="865" t="s">
        <v>1039</v>
      </c>
      <c r="M130" s="871">
        <v>0</v>
      </c>
      <c r="N130" s="871">
        <v>0</v>
      </c>
      <c r="O130" s="872">
        <f>+VLOOKUP(C130,'A. Rate Class Allocations'!$B$124:$J$128,6,FALSE)</f>
        <v>0.96094519236849896</v>
      </c>
      <c r="P130" s="873">
        <f>+VLOOKUP(C130,'A. Rate Class Allocations'!$B$124:$J$128,8,FALSE)</f>
        <v>0.98007105038154396</v>
      </c>
      <c r="Q130" s="873">
        <f>+VLOOKUP(C130,'A. Rate Class Allocations'!$B$124:$J$128,7,FALSE)</f>
        <v>1.0700573423086499</v>
      </c>
      <c r="R130" s="873">
        <f>+VLOOKUP(C130,'A. Rate Class Allocations'!$B$124:$J$128,9,FALSE)</f>
        <v>0.85888650963597402</v>
      </c>
      <c r="S130" s="874">
        <f t="shared" si="4"/>
        <v>0</v>
      </c>
      <c r="T130" s="874">
        <f t="shared" si="5"/>
        <v>0</v>
      </c>
    </row>
    <row r="131" spans="1:20">
      <c r="A131" s="863" t="s">
        <v>1034</v>
      </c>
      <c r="B131" s="864" t="s">
        <v>1035</v>
      </c>
      <c r="C131" s="865" t="s">
        <v>118</v>
      </c>
      <c r="D131" s="865">
        <v>185575</v>
      </c>
      <c r="E131" s="866">
        <v>2018</v>
      </c>
      <c r="F131" s="867">
        <v>2018</v>
      </c>
      <c r="G131" s="868">
        <v>43120</v>
      </c>
      <c r="H131" s="869">
        <f t="shared" si="3"/>
        <v>2018</v>
      </c>
      <c r="I131" s="870"/>
      <c r="J131" s="865" t="s">
        <v>1038</v>
      </c>
      <c r="K131" s="865">
        <v>0</v>
      </c>
      <c r="L131" s="865" t="s">
        <v>1039</v>
      </c>
      <c r="M131" s="871">
        <v>0</v>
      </c>
      <c r="N131" s="871">
        <v>0</v>
      </c>
      <c r="O131" s="872">
        <f>+VLOOKUP(C131,'A. Rate Class Allocations'!$B$124:$J$128,6,FALSE)</f>
        <v>0.96094519236849896</v>
      </c>
      <c r="P131" s="873">
        <f>+VLOOKUP(C131,'A. Rate Class Allocations'!$B$124:$J$128,8,FALSE)</f>
        <v>0.98007105038154396</v>
      </c>
      <c r="Q131" s="873">
        <f>+VLOOKUP(C131,'A. Rate Class Allocations'!$B$124:$J$128,7,FALSE)</f>
        <v>1.0700573423086499</v>
      </c>
      <c r="R131" s="873">
        <f>+VLOOKUP(C131,'A. Rate Class Allocations'!$B$124:$J$128,9,FALSE)</f>
        <v>0.85888650963597402</v>
      </c>
      <c r="S131" s="874">
        <f t="shared" si="4"/>
        <v>0</v>
      </c>
      <c r="T131" s="874">
        <f t="shared" si="5"/>
        <v>0</v>
      </c>
    </row>
    <row r="132" spans="1:20">
      <c r="A132" s="863" t="s">
        <v>1034</v>
      </c>
      <c r="B132" s="864" t="s">
        <v>1035</v>
      </c>
      <c r="C132" s="865" t="s">
        <v>118</v>
      </c>
      <c r="D132" s="865">
        <v>185575</v>
      </c>
      <c r="E132" s="866">
        <v>2018</v>
      </c>
      <c r="F132" s="867">
        <v>2018</v>
      </c>
      <c r="G132" s="868">
        <v>43120</v>
      </c>
      <c r="H132" s="869">
        <f t="shared" ref="H132:H195" si="6">YEAR(G132)</f>
        <v>2018</v>
      </c>
      <c r="I132" s="870"/>
      <c r="J132" s="865" t="s">
        <v>1038</v>
      </c>
      <c r="K132" s="865">
        <v>0</v>
      </c>
      <c r="L132" s="865" t="s">
        <v>1039</v>
      </c>
      <c r="M132" s="871">
        <v>0</v>
      </c>
      <c r="N132" s="871">
        <v>0</v>
      </c>
      <c r="O132" s="872">
        <f>+VLOOKUP(C132,'A. Rate Class Allocations'!$B$124:$J$128,6,FALSE)</f>
        <v>0.96094519236849896</v>
      </c>
      <c r="P132" s="873">
        <f>+VLOOKUP(C132,'A. Rate Class Allocations'!$B$124:$J$128,8,FALSE)</f>
        <v>0.98007105038154396</v>
      </c>
      <c r="Q132" s="873">
        <f>+VLOOKUP(C132,'A. Rate Class Allocations'!$B$124:$J$128,7,FALSE)</f>
        <v>1.0700573423086499</v>
      </c>
      <c r="R132" s="873">
        <f>+VLOOKUP(C132,'A. Rate Class Allocations'!$B$124:$J$128,9,FALSE)</f>
        <v>0.85888650963597402</v>
      </c>
      <c r="S132" s="874">
        <f t="shared" ref="S132:S195" si="7">M132*O132*P132</f>
        <v>0</v>
      </c>
      <c r="T132" s="874">
        <f t="shared" ref="T132:T195" si="8">N132*Q132*R132</f>
        <v>0</v>
      </c>
    </row>
    <row r="133" spans="1:20">
      <c r="A133" s="863" t="s">
        <v>1034</v>
      </c>
      <c r="B133" s="864" t="s">
        <v>1035</v>
      </c>
      <c r="C133" s="865" t="s">
        <v>118</v>
      </c>
      <c r="D133" s="865">
        <v>185575</v>
      </c>
      <c r="E133" s="866">
        <v>2018</v>
      </c>
      <c r="F133" s="867">
        <v>2018</v>
      </c>
      <c r="G133" s="868">
        <v>43120</v>
      </c>
      <c r="H133" s="869">
        <f t="shared" si="6"/>
        <v>2018</v>
      </c>
      <c r="I133" s="870"/>
      <c r="J133" s="865" t="s">
        <v>1038</v>
      </c>
      <c r="K133" s="865">
        <v>0</v>
      </c>
      <c r="L133" s="865" t="s">
        <v>1039</v>
      </c>
      <c r="M133" s="871">
        <v>256.48</v>
      </c>
      <c r="N133" s="871">
        <v>6.5600000000000006E-2</v>
      </c>
      <c r="O133" s="872">
        <f>+VLOOKUP(C133,'A. Rate Class Allocations'!$B$124:$J$128,6,FALSE)</f>
        <v>0.96094519236849896</v>
      </c>
      <c r="P133" s="873">
        <f>+VLOOKUP(C133,'A. Rate Class Allocations'!$B$124:$J$128,8,FALSE)</f>
        <v>0.98007105038154396</v>
      </c>
      <c r="Q133" s="873">
        <f>+VLOOKUP(C133,'A. Rate Class Allocations'!$B$124:$J$128,7,FALSE)</f>
        <v>1.0700573423086499</v>
      </c>
      <c r="R133" s="873">
        <f>+VLOOKUP(C133,'A. Rate Class Allocations'!$B$124:$J$128,9,FALSE)</f>
        <v>0.85888650963597402</v>
      </c>
      <c r="S133" s="874">
        <f t="shared" si="7"/>
        <v>241.55146978592552</v>
      </c>
      <c r="T133" s="874">
        <f t="shared" si="8"/>
        <v>6.0290192719485998E-2</v>
      </c>
    </row>
    <row r="134" spans="1:20">
      <c r="A134" s="863" t="s">
        <v>1034</v>
      </c>
      <c r="B134" s="864" t="s">
        <v>1035</v>
      </c>
      <c r="C134" s="865" t="s">
        <v>118</v>
      </c>
      <c r="D134" s="865">
        <v>185575</v>
      </c>
      <c r="E134" s="866">
        <v>2018</v>
      </c>
      <c r="F134" s="867">
        <v>2018</v>
      </c>
      <c r="G134" s="868">
        <v>43120</v>
      </c>
      <c r="H134" s="869">
        <f t="shared" si="6"/>
        <v>2018</v>
      </c>
      <c r="I134" s="870"/>
      <c r="J134" s="865" t="s">
        <v>1038</v>
      </c>
      <c r="K134" s="865">
        <v>0</v>
      </c>
      <c r="L134" s="865" t="s">
        <v>1039</v>
      </c>
      <c r="M134" s="871">
        <v>5191.22</v>
      </c>
      <c r="N134" s="871">
        <v>1.1299999999999999</v>
      </c>
      <c r="O134" s="872">
        <f>+VLOOKUP(C134,'A. Rate Class Allocations'!$B$124:$J$128,6,FALSE)</f>
        <v>0.96094519236849896</v>
      </c>
      <c r="P134" s="873">
        <f>+VLOOKUP(C134,'A. Rate Class Allocations'!$B$124:$J$128,8,FALSE)</f>
        <v>0.98007105038154396</v>
      </c>
      <c r="Q134" s="873">
        <f>+VLOOKUP(C134,'A. Rate Class Allocations'!$B$124:$J$128,7,FALSE)</f>
        <v>1.0700573423086499</v>
      </c>
      <c r="R134" s="873">
        <f>+VLOOKUP(C134,'A. Rate Class Allocations'!$B$124:$J$128,9,FALSE)</f>
        <v>0.85888650963597402</v>
      </c>
      <c r="S134" s="874">
        <f t="shared" si="7"/>
        <v>4889.0627767548831</v>
      </c>
      <c r="T134" s="874">
        <f t="shared" si="8"/>
        <v>1.0385353319057797</v>
      </c>
    </row>
    <row r="135" spans="1:20">
      <c r="A135" s="863" t="s">
        <v>1034</v>
      </c>
      <c r="B135" s="864" t="s">
        <v>1035</v>
      </c>
      <c r="C135" s="865" t="s">
        <v>118</v>
      </c>
      <c r="D135" s="865">
        <v>185575</v>
      </c>
      <c r="E135" s="866">
        <v>2018</v>
      </c>
      <c r="F135" s="867">
        <v>2018</v>
      </c>
      <c r="G135" s="868">
        <v>43120</v>
      </c>
      <c r="H135" s="869">
        <f t="shared" si="6"/>
        <v>2018</v>
      </c>
      <c r="I135" s="870"/>
      <c r="J135" s="865" t="s">
        <v>1038</v>
      </c>
      <c r="K135" s="865">
        <v>0</v>
      </c>
      <c r="L135" s="865" t="s">
        <v>1039</v>
      </c>
      <c r="M135" s="871">
        <v>5182.0749999999998</v>
      </c>
      <c r="N135" s="871">
        <v>1.325</v>
      </c>
      <c r="O135" s="872">
        <f>+VLOOKUP(C135,'A. Rate Class Allocations'!$B$124:$J$128,6,FALSE)</f>
        <v>0.96094519236849896</v>
      </c>
      <c r="P135" s="873">
        <f>+VLOOKUP(C135,'A. Rate Class Allocations'!$B$124:$J$128,8,FALSE)</f>
        <v>0.98007105038154396</v>
      </c>
      <c r="Q135" s="873">
        <f>+VLOOKUP(C135,'A. Rate Class Allocations'!$B$124:$J$128,7,FALSE)</f>
        <v>1.0700573423086499</v>
      </c>
      <c r="R135" s="873">
        <f>+VLOOKUP(C135,'A. Rate Class Allocations'!$B$124:$J$128,9,FALSE)</f>
        <v>0.85888650963597402</v>
      </c>
      <c r="S135" s="874">
        <f t="shared" si="7"/>
        <v>4880.4500654667027</v>
      </c>
      <c r="T135" s="874">
        <f t="shared" si="8"/>
        <v>1.2177516059957154</v>
      </c>
    </row>
    <row r="136" spans="1:20">
      <c r="A136" s="863" t="s">
        <v>1034</v>
      </c>
      <c r="B136" s="864" t="s">
        <v>1035</v>
      </c>
      <c r="C136" s="865" t="s">
        <v>118</v>
      </c>
      <c r="D136" s="865">
        <v>185575</v>
      </c>
      <c r="E136" s="866">
        <v>2018</v>
      </c>
      <c r="F136" s="867">
        <v>2018</v>
      </c>
      <c r="G136" s="868">
        <v>43120</v>
      </c>
      <c r="H136" s="869">
        <f t="shared" si="6"/>
        <v>2018</v>
      </c>
      <c r="I136" s="870"/>
      <c r="J136" s="865" t="s">
        <v>1038</v>
      </c>
      <c r="K136" s="865">
        <v>0</v>
      </c>
      <c r="L136" s="865" t="s">
        <v>1039</v>
      </c>
      <c r="M136" s="871">
        <v>72768.960000000006</v>
      </c>
      <c r="N136" s="871">
        <v>15.84</v>
      </c>
      <c r="O136" s="872">
        <f>+VLOOKUP(C136,'A. Rate Class Allocations'!$B$124:$J$128,6,FALSE)</f>
        <v>0.96094519236849896</v>
      </c>
      <c r="P136" s="873">
        <f>+VLOOKUP(C136,'A. Rate Class Allocations'!$B$124:$J$128,8,FALSE)</f>
        <v>0.98007105038154396</v>
      </c>
      <c r="Q136" s="873">
        <f>+VLOOKUP(C136,'A. Rate Class Allocations'!$B$124:$J$128,7,FALSE)</f>
        <v>1.0700573423086499</v>
      </c>
      <c r="R136" s="873">
        <f>+VLOOKUP(C136,'A. Rate Class Allocations'!$B$124:$J$128,9,FALSE)</f>
        <v>0.85888650963597402</v>
      </c>
      <c r="S136" s="874">
        <f t="shared" si="7"/>
        <v>68533.410959112691</v>
      </c>
      <c r="T136" s="874">
        <f t="shared" si="8"/>
        <v>14.557875802997836</v>
      </c>
    </row>
    <row r="137" spans="1:20">
      <c r="A137" s="863" t="s">
        <v>1034</v>
      </c>
      <c r="B137" s="864" t="s">
        <v>1035</v>
      </c>
      <c r="C137" s="865" t="s">
        <v>118</v>
      </c>
      <c r="D137" s="865">
        <v>185575</v>
      </c>
      <c r="E137" s="866">
        <v>2018</v>
      </c>
      <c r="F137" s="867">
        <v>2018</v>
      </c>
      <c r="G137" s="868">
        <v>43120</v>
      </c>
      <c r="H137" s="869">
        <f t="shared" si="6"/>
        <v>2018</v>
      </c>
      <c r="I137" s="870"/>
      <c r="J137" s="865" t="s">
        <v>1036</v>
      </c>
      <c r="K137" s="865">
        <v>0</v>
      </c>
      <c r="L137" s="865" t="s">
        <v>1039</v>
      </c>
      <c r="M137" s="871">
        <v>5543</v>
      </c>
      <c r="N137" s="871">
        <v>1.2</v>
      </c>
      <c r="O137" s="872">
        <f>+VLOOKUP(C137,'A. Rate Class Allocations'!$B$124:$J$128,6,FALSE)</f>
        <v>0.96094519236849896</v>
      </c>
      <c r="P137" s="873">
        <f>+VLOOKUP(C137,'A. Rate Class Allocations'!$B$124:$J$128,8,FALSE)</f>
        <v>0.98007105038154396</v>
      </c>
      <c r="Q137" s="873">
        <f>+VLOOKUP(C137,'A. Rate Class Allocations'!$B$124:$J$128,7,FALSE)</f>
        <v>1.0700573423086499</v>
      </c>
      <c r="R137" s="873">
        <f>+VLOOKUP(C137,'A. Rate Class Allocations'!$B$124:$J$128,9,FALSE)</f>
        <v>0.85888650963597402</v>
      </c>
      <c r="S137" s="874">
        <f t="shared" si="7"/>
        <v>5220.3672684941712</v>
      </c>
      <c r="T137" s="874">
        <f t="shared" si="8"/>
        <v>1.1028693790149877</v>
      </c>
    </row>
    <row r="138" spans="1:20">
      <c r="A138" s="863" t="s">
        <v>1034</v>
      </c>
      <c r="B138" s="864" t="s">
        <v>1035</v>
      </c>
      <c r="C138" s="865" t="s">
        <v>118</v>
      </c>
      <c r="D138" s="865">
        <v>185575</v>
      </c>
      <c r="E138" s="866">
        <v>2018</v>
      </c>
      <c r="F138" s="867">
        <v>2018</v>
      </c>
      <c r="G138" s="868">
        <v>43120</v>
      </c>
      <c r="H138" s="869">
        <f t="shared" si="6"/>
        <v>2018</v>
      </c>
      <c r="I138" s="870"/>
      <c r="J138" s="865" t="s">
        <v>1038</v>
      </c>
      <c r="K138" s="865">
        <v>0</v>
      </c>
      <c r="L138" s="865" t="s">
        <v>1039</v>
      </c>
      <c r="M138" s="871">
        <v>64.12</v>
      </c>
      <c r="N138" s="871">
        <v>1.6400000000000001E-2</v>
      </c>
      <c r="O138" s="872">
        <f>+VLOOKUP(C138,'A. Rate Class Allocations'!$B$124:$J$128,6,FALSE)</f>
        <v>0.96094519236849896</v>
      </c>
      <c r="P138" s="873">
        <f>+VLOOKUP(C138,'A. Rate Class Allocations'!$B$124:$J$128,8,FALSE)</f>
        <v>0.98007105038154396</v>
      </c>
      <c r="Q138" s="873">
        <f>+VLOOKUP(C138,'A. Rate Class Allocations'!$B$124:$J$128,7,FALSE)</f>
        <v>1.0700573423086499</v>
      </c>
      <c r="R138" s="873">
        <f>+VLOOKUP(C138,'A. Rate Class Allocations'!$B$124:$J$128,9,FALSE)</f>
        <v>0.85888650963597402</v>
      </c>
      <c r="S138" s="874">
        <f t="shared" si="7"/>
        <v>60.38786744648138</v>
      </c>
      <c r="T138" s="874">
        <f t="shared" si="8"/>
        <v>1.5072548179871499E-2</v>
      </c>
    </row>
    <row r="139" spans="1:20">
      <c r="A139" s="863" t="s">
        <v>1034</v>
      </c>
      <c r="B139" s="864" t="s">
        <v>1035</v>
      </c>
      <c r="C139" s="865" t="s">
        <v>118</v>
      </c>
      <c r="D139" s="865">
        <v>185575</v>
      </c>
      <c r="E139" s="866">
        <v>2018</v>
      </c>
      <c r="F139" s="867">
        <v>2018</v>
      </c>
      <c r="G139" s="868">
        <v>43120</v>
      </c>
      <c r="H139" s="869">
        <f t="shared" si="6"/>
        <v>2018</v>
      </c>
      <c r="I139" s="870"/>
      <c r="J139" s="865" t="s">
        <v>1038</v>
      </c>
      <c r="K139" s="865">
        <v>0</v>
      </c>
      <c r="L139" s="865" t="s">
        <v>1039</v>
      </c>
      <c r="M139" s="871">
        <v>207.28299999999999</v>
      </c>
      <c r="N139" s="871">
        <v>5.2999999999999999E-2</v>
      </c>
      <c r="O139" s="872">
        <f>+VLOOKUP(C139,'A. Rate Class Allocations'!$B$124:$J$128,6,FALSE)</f>
        <v>0.96094519236849896</v>
      </c>
      <c r="P139" s="873">
        <f>+VLOOKUP(C139,'A. Rate Class Allocations'!$B$124:$J$128,8,FALSE)</f>
        <v>0.98007105038154396</v>
      </c>
      <c r="Q139" s="873">
        <f>+VLOOKUP(C139,'A. Rate Class Allocations'!$B$124:$J$128,7,FALSE)</f>
        <v>1.0700573423086499</v>
      </c>
      <c r="R139" s="873">
        <f>+VLOOKUP(C139,'A. Rate Class Allocations'!$B$124:$J$128,9,FALSE)</f>
        <v>0.85888650963597402</v>
      </c>
      <c r="S139" s="874">
        <f t="shared" si="7"/>
        <v>195.21800261866809</v>
      </c>
      <c r="T139" s="874">
        <f t="shared" si="8"/>
        <v>4.871006423982862E-2</v>
      </c>
    </row>
    <row r="140" spans="1:20">
      <c r="A140" s="863" t="s">
        <v>1034</v>
      </c>
      <c r="B140" s="864" t="s">
        <v>1035</v>
      </c>
      <c r="C140" s="865" t="s">
        <v>118</v>
      </c>
      <c r="D140" s="865">
        <v>185575</v>
      </c>
      <c r="E140" s="866">
        <v>2018</v>
      </c>
      <c r="F140" s="867">
        <v>2018</v>
      </c>
      <c r="G140" s="868">
        <v>43120</v>
      </c>
      <c r="H140" s="869">
        <f t="shared" si="6"/>
        <v>2018</v>
      </c>
      <c r="I140" s="870"/>
      <c r="J140" s="865" t="s">
        <v>1038</v>
      </c>
      <c r="K140" s="865">
        <v>0</v>
      </c>
      <c r="L140" s="865" t="s">
        <v>1039</v>
      </c>
      <c r="M140" s="871">
        <v>340.25700000000001</v>
      </c>
      <c r="N140" s="871">
        <v>8.6999999999999994E-2</v>
      </c>
      <c r="O140" s="872">
        <f>+VLOOKUP(C140,'A. Rate Class Allocations'!$B$124:$J$128,6,FALSE)</f>
        <v>0.96094519236849896</v>
      </c>
      <c r="P140" s="873">
        <f>+VLOOKUP(C140,'A. Rate Class Allocations'!$B$124:$J$128,8,FALSE)</f>
        <v>0.98007105038154396</v>
      </c>
      <c r="Q140" s="873">
        <f>+VLOOKUP(C140,'A. Rate Class Allocations'!$B$124:$J$128,7,FALSE)</f>
        <v>1.0700573423086499</v>
      </c>
      <c r="R140" s="873">
        <f>+VLOOKUP(C140,'A. Rate Class Allocations'!$B$124:$J$128,9,FALSE)</f>
        <v>0.85888650963597402</v>
      </c>
      <c r="S140" s="874">
        <f t="shared" si="7"/>
        <v>320.4521929778137</v>
      </c>
      <c r="T140" s="874">
        <f t="shared" si="8"/>
        <v>7.9958029978586601E-2</v>
      </c>
    </row>
    <row r="141" spans="1:20">
      <c r="A141" s="863" t="s">
        <v>1034</v>
      </c>
      <c r="B141" s="864" t="s">
        <v>1035</v>
      </c>
      <c r="C141" s="865" t="s">
        <v>118</v>
      </c>
      <c r="D141" s="865">
        <v>185575</v>
      </c>
      <c r="E141" s="866">
        <v>2018</v>
      </c>
      <c r="F141" s="867">
        <v>2018</v>
      </c>
      <c r="G141" s="868">
        <v>43120</v>
      </c>
      <c r="H141" s="869">
        <f t="shared" si="6"/>
        <v>2018</v>
      </c>
      <c r="I141" s="870"/>
      <c r="J141" s="865" t="s">
        <v>1038</v>
      </c>
      <c r="K141" s="865">
        <v>0</v>
      </c>
      <c r="L141" s="865" t="s">
        <v>1039</v>
      </c>
      <c r="M141" s="871">
        <v>5420.92</v>
      </c>
      <c r="N141" s="871">
        <v>1.18</v>
      </c>
      <c r="O141" s="872">
        <f>+VLOOKUP(C141,'A. Rate Class Allocations'!$B$124:$J$128,6,FALSE)</f>
        <v>0.96094519236849896</v>
      </c>
      <c r="P141" s="873">
        <f>+VLOOKUP(C141,'A. Rate Class Allocations'!$B$124:$J$128,8,FALSE)</f>
        <v>0.98007105038154396</v>
      </c>
      <c r="Q141" s="873">
        <f>+VLOOKUP(C141,'A. Rate Class Allocations'!$B$124:$J$128,7,FALSE)</f>
        <v>1.0700573423086499</v>
      </c>
      <c r="R141" s="873">
        <f>+VLOOKUP(C141,'A. Rate Class Allocations'!$B$124:$J$128,9,FALSE)</f>
        <v>0.85888650963597402</v>
      </c>
      <c r="S141" s="874">
        <f t="shared" si="7"/>
        <v>5105.3929881157173</v>
      </c>
      <c r="T141" s="874">
        <f t="shared" si="8"/>
        <v>1.0844882226980712</v>
      </c>
    </row>
    <row r="142" spans="1:20">
      <c r="A142" s="863" t="s">
        <v>1034</v>
      </c>
      <c r="B142" s="864" t="s">
        <v>1035</v>
      </c>
      <c r="C142" s="865" t="s">
        <v>118</v>
      </c>
      <c r="D142" s="865">
        <v>185575</v>
      </c>
      <c r="E142" s="866">
        <v>2018</v>
      </c>
      <c r="F142" s="867">
        <v>2018</v>
      </c>
      <c r="G142" s="868">
        <v>43120</v>
      </c>
      <c r="H142" s="869">
        <f t="shared" si="6"/>
        <v>2018</v>
      </c>
      <c r="I142" s="870"/>
      <c r="J142" s="865" t="s">
        <v>1038</v>
      </c>
      <c r="K142" s="865">
        <v>0</v>
      </c>
      <c r="L142" s="865" t="s">
        <v>1039</v>
      </c>
      <c r="M142" s="871">
        <v>7016.3339999999998</v>
      </c>
      <c r="N142" s="871">
        <v>1.794</v>
      </c>
      <c r="O142" s="872">
        <f>+VLOOKUP(C142,'A. Rate Class Allocations'!$B$124:$J$128,6,FALSE)</f>
        <v>0.96094519236849896</v>
      </c>
      <c r="P142" s="873">
        <f>+VLOOKUP(C142,'A. Rate Class Allocations'!$B$124:$J$128,8,FALSE)</f>
        <v>0.98007105038154396</v>
      </c>
      <c r="Q142" s="873">
        <f>+VLOOKUP(C142,'A. Rate Class Allocations'!$B$124:$J$128,7,FALSE)</f>
        <v>1.0700573423086499</v>
      </c>
      <c r="R142" s="873">
        <f>+VLOOKUP(C142,'A. Rate Class Allocations'!$B$124:$J$128,9,FALSE)</f>
        <v>0.85888650963597402</v>
      </c>
      <c r="S142" s="874">
        <f t="shared" si="7"/>
        <v>6607.945220714917</v>
      </c>
      <c r="T142" s="874">
        <f t="shared" si="8"/>
        <v>1.6487897216274066</v>
      </c>
    </row>
    <row r="143" spans="1:20">
      <c r="A143" s="863" t="s">
        <v>1034</v>
      </c>
      <c r="B143" s="864" t="s">
        <v>1035</v>
      </c>
      <c r="C143" s="865" t="s">
        <v>118</v>
      </c>
      <c r="D143" s="865">
        <v>185575</v>
      </c>
      <c r="E143" s="866">
        <v>2018</v>
      </c>
      <c r="F143" s="867">
        <v>2018</v>
      </c>
      <c r="G143" s="868">
        <v>43120</v>
      </c>
      <c r="H143" s="869">
        <f t="shared" si="6"/>
        <v>2018</v>
      </c>
      <c r="I143" s="870"/>
      <c r="J143" s="865" t="s">
        <v>1038</v>
      </c>
      <c r="K143" s="865">
        <v>0</v>
      </c>
      <c r="L143" s="865" t="s">
        <v>1039</v>
      </c>
      <c r="M143" s="871">
        <v>98127.84</v>
      </c>
      <c r="N143" s="871">
        <v>21.36</v>
      </c>
      <c r="O143" s="872">
        <f>+VLOOKUP(C143,'A. Rate Class Allocations'!$B$124:$J$128,6,FALSE)</f>
        <v>0.96094519236849896</v>
      </c>
      <c r="P143" s="873">
        <f>+VLOOKUP(C143,'A. Rate Class Allocations'!$B$124:$J$128,8,FALSE)</f>
        <v>0.98007105038154396</v>
      </c>
      <c r="Q143" s="873">
        <f>+VLOOKUP(C143,'A. Rate Class Allocations'!$B$124:$J$128,7,FALSE)</f>
        <v>1.0700573423086499</v>
      </c>
      <c r="R143" s="873">
        <f>+VLOOKUP(C143,'A. Rate Class Allocations'!$B$124:$J$128,9,FALSE)</f>
        <v>0.85888650963597402</v>
      </c>
      <c r="S143" s="874">
        <f t="shared" si="7"/>
        <v>92416.266293348934</v>
      </c>
      <c r="T143" s="874">
        <f t="shared" si="8"/>
        <v>19.631074946466779</v>
      </c>
    </row>
    <row r="144" spans="1:20">
      <c r="A144" s="863" t="s">
        <v>1034</v>
      </c>
      <c r="B144" s="864" t="s">
        <v>1035</v>
      </c>
      <c r="C144" s="865" t="s">
        <v>118</v>
      </c>
      <c r="D144" s="865">
        <v>185666</v>
      </c>
      <c r="E144" s="866">
        <v>2018</v>
      </c>
      <c r="F144" s="867">
        <v>2018</v>
      </c>
      <c r="G144" s="868">
        <v>43104</v>
      </c>
      <c r="H144" s="869">
        <f t="shared" si="6"/>
        <v>2018</v>
      </c>
      <c r="I144" s="870"/>
      <c r="J144" s="865" t="s">
        <v>1038</v>
      </c>
      <c r="K144" s="865">
        <v>0</v>
      </c>
      <c r="L144" s="865" t="s">
        <v>1039</v>
      </c>
      <c r="M144" s="871">
        <v>15278.951999999999</v>
      </c>
      <c r="N144" s="871">
        <v>4.056</v>
      </c>
      <c r="O144" s="872">
        <f>+VLOOKUP(C144,'A. Rate Class Allocations'!$B$124:$J$128,6,FALSE)</f>
        <v>0.96094519236849896</v>
      </c>
      <c r="P144" s="873">
        <f>+VLOOKUP(C144,'A. Rate Class Allocations'!$B$124:$J$128,8,FALSE)</f>
        <v>0.98007105038154396</v>
      </c>
      <c r="Q144" s="873">
        <f>+VLOOKUP(C144,'A. Rate Class Allocations'!$B$124:$J$128,7,FALSE)</f>
        <v>1.0700573423086499</v>
      </c>
      <c r="R144" s="873">
        <f>+VLOOKUP(C144,'A. Rate Class Allocations'!$B$124:$J$128,9,FALSE)</f>
        <v>0.85888650963597402</v>
      </c>
      <c r="S144" s="874">
        <f t="shared" si="7"/>
        <v>14389.633937884459</v>
      </c>
      <c r="T144" s="874">
        <f t="shared" si="8"/>
        <v>3.727698501070658</v>
      </c>
    </row>
    <row r="145" spans="1:20">
      <c r="A145" s="863" t="s">
        <v>1034</v>
      </c>
      <c r="B145" s="864" t="s">
        <v>1035</v>
      </c>
      <c r="C145" s="865" t="s">
        <v>118</v>
      </c>
      <c r="D145" s="865">
        <v>185701</v>
      </c>
      <c r="E145" s="866">
        <v>2018</v>
      </c>
      <c r="F145" s="867">
        <v>2018</v>
      </c>
      <c r="G145" s="868">
        <v>43042</v>
      </c>
      <c r="H145" s="869">
        <f t="shared" si="6"/>
        <v>2017</v>
      </c>
      <c r="I145" s="870"/>
      <c r="J145" s="865" t="s">
        <v>1036</v>
      </c>
      <c r="K145" s="865">
        <v>0</v>
      </c>
      <c r="L145" s="865" t="s">
        <v>1039</v>
      </c>
      <c r="M145" s="871">
        <v>637</v>
      </c>
      <c r="N145" s="871">
        <v>2.1</v>
      </c>
      <c r="O145" s="872">
        <f>+VLOOKUP(C145,'A. Rate Class Allocations'!$B$124:$J$128,6,FALSE)</f>
        <v>0.96094519236849896</v>
      </c>
      <c r="P145" s="873">
        <f>+VLOOKUP(C145,'A. Rate Class Allocations'!$B$124:$J$128,8,FALSE)</f>
        <v>0.98007105038154396</v>
      </c>
      <c r="Q145" s="873">
        <f>+VLOOKUP(C145,'A. Rate Class Allocations'!$B$124:$J$128,7,FALSE)</f>
        <v>1.0700573423086499</v>
      </c>
      <c r="R145" s="873">
        <f>+VLOOKUP(C145,'A. Rate Class Allocations'!$B$124:$J$128,9,FALSE)</f>
        <v>0.85888650963597402</v>
      </c>
      <c r="S145" s="874">
        <f t="shared" si="7"/>
        <v>599.9231372958302</v>
      </c>
      <c r="T145" s="874">
        <f t="shared" si="8"/>
        <v>1.9300214132762283</v>
      </c>
    </row>
    <row r="146" spans="1:20">
      <c r="A146" s="863" t="s">
        <v>1034</v>
      </c>
      <c r="B146" s="864" t="s">
        <v>1035</v>
      </c>
      <c r="C146" s="865" t="s">
        <v>118</v>
      </c>
      <c r="D146" s="865">
        <v>185767</v>
      </c>
      <c r="E146" s="866">
        <v>2018</v>
      </c>
      <c r="F146" s="867">
        <v>2018</v>
      </c>
      <c r="G146" s="868">
        <v>43161</v>
      </c>
      <c r="H146" s="869">
        <f t="shared" si="6"/>
        <v>2018</v>
      </c>
      <c r="I146" s="870"/>
      <c r="J146" s="865" t="s">
        <v>1038</v>
      </c>
      <c r="K146" s="865">
        <v>0</v>
      </c>
      <c r="L146" s="865" t="s">
        <v>1037</v>
      </c>
      <c r="M146" s="871">
        <v>67326</v>
      </c>
      <c r="N146" s="871">
        <v>17.22</v>
      </c>
      <c r="O146" s="872">
        <f>+VLOOKUP(C146,'A. Rate Class Allocations'!$B$124:$J$128,6,FALSE)</f>
        <v>0.96094519236849896</v>
      </c>
      <c r="P146" s="873">
        <f>+VLOOKUP(C146,'A. Rate Class Allocations'!$B$124:$J$128,8,FALSE)</f>
        <v>0.98007105038154396</v>
      </c>
      <c r="Q146" s="873">
        <f>+VLOOKUP(C146,'A. Rate Class Allocations'!$B$124:$J$128,7,FALSE)</f>
        <v>1.0700573423086499</v>
      </c>
      <c r="R146" s="873">
        <f>+VLOOKUP(C146,'A. Rate Class Allocations'!$B$124:$J$128,9,FALSE)</f>
        <v>0.85888650963597402</v>
      </c>
      <c r="S146" s="874">
        <f t="shared" si="7"/>
        <v>63407.260818805444</v>
      </c>
      <c r="T146" s="874">
        <f t="shared" si="8"/>
        <v>15.826175588865071</v>
      </c>
    </row>
    <row r="147" spans="1:20">
      <c r="A147" s="863" t="s">
        <v>1034</v>
      </c>
      <c r="B147" s="864" t="s">
        <v>1035</v>
      </c>
      <c r="C147" s="865" t="s">
        <v>118</v>
      </c>
      <c r="D147" s="865">
        <v>185768</v>
      </c>
      <c r="E147" s="866">
        <v>2018</v>
      </c>
      <c r="F147" s="867">
        <v>2018</v>
      </c>
      <c r="G147" s="868">
        <v>43161</v>
      </c>
      <c r="H147" s="869">
        <f t="shared" si="6"/>
        <v>2018</v>
      </c>
      <c r="I147" s="870"/>
      <c r="J147" s="865" t="s">
        <v>1038</v>
      </c>
      <c r="K147" s="865">
        <v>0</v>
      </c>
      <c r="L147" s="865" t="s">
        <v>1037</v>
      </c>
      <c r="M147" s="871">
        <v>73738</v>
      </c>
      <c r="N147" s="871">
        <v>18.86</v>
      </c>
      <c r="O147" s="872">
        <f>+VLOOKUP(C147,'A. Rate Class Allocations'!$B$124:$J$128,6,FALSE)</f>
        <v>0.96094519236849896</v>
      </c>
      <c r="P147" s="873">
        <f>+VLOOKUP(C147,'A. Rate Class Allocations'!$B$124:$J$128,8,FALSE)</f>
        <v>0.98007105038154396</v>
      </c>
      <c r="Q147" s="873">
        <f>+VLOOKUP(C147,'A. Rate Class Allocations'!$B$124:$J$128,7,FALSE)</f>
        <v>1.0700573423086499</v>
      </c>
      <c r="R147" s="873">
        <f>+VLOOKUP(C147,'A. Rate Class Allocations'!$B$124:$J$128,9,FALSE)</f>
        <v>0.85888650963597402</v>
      </c>
      <c r="S147" s="874">
        <f t="shared" si="7"/>
        <v>69446.047563453583</v>
      </c>
      <c r="T147" s="874">
        <f t="shared" si="8"/>
        <v>17.333430406852223</v>
      </c>
    </row>
    <row r="148" spans="1:20">
      <c r="A148" s="863" t="s">
        <v>1034</v>
      </c>
      <c r="B148" s="864" t="s">
        <v>1035</v>
      </c>
      <c r="C148" s="865" t="s">
        <v>118</v>
      </c>
      <c r="D148" s="865">
        <v>185769</v>
      </c>
      <c r="E148" s="866">
        <v>2018</v>
      </c>
      <c r="F148" s="867">
        <v>2018</v>
      </c>
      <c r="G148" s="868">
        <v>43161</v>
      </c>
      <c r="H148" s="869">
        <f t="shared" si="6"/>
        <v>2018</v>
      </c>
      <c r="I148" s="870"/>
      <c r="J148" s="865" t="s">
        <v>1038</v>
      </c>
      <c r="K148" s="865">
        <v>0</v>
      </c>
      <c r="L148" s="865" t="s">
        <v>1037</v>
      </c>
      <c r="M148" s="871">
        <v>77745.5</v>
      </c>
      <c r="N148" s="871">
        <v>19.885000000000002</v>
      </c>
      <c r="O148" s="872">
        <f>+VLOOKUP(C148,'A. Rate Class Allocations'!$B$124:$J$128,6,FALSE)</f>
        <v>0.96094519236849896</v>
      </c>
      <c r="P148" s="873">
        <f>+VLOOKUP(C148,'A. Rate Class Allocations'!$B$124:$J$128,8,FALSE)</f>
        <v>0.98007105038154396</v>
      </c>
      <c r="Q148" s="873">
        <f>+VLOOKUP(C148,'A. Rate Class Allocations'!$B$124:$J$128,7,FALSE)</f>
        <v>1.0700573423086499</v>
      </c>
      <c r="R148" s="873">
        <f>+VLOOKUP(C148,'A. Rate Class Allocations'!$B$124:$J$128,9,FALSE)</f>
        <v>0.85888650963597402</v>
      </c>
      <c r="S148" s="874">
        <f t="shared" si="7"/>
        <v>73220.289278858676</v>
      </c>
      <c r="T148" s="874">
        <f t="shared" si="8"/>
        <v>18.275464668094191</v>
      </c>
    </row>
    <row r="149" spans="1:20">
      <c r="A149" s="863" t="s">
        <v>1034</v>
      </c>
      <c r="B149" s="864" t="s">
        <v>1035</v>
      </c>
      <c r="C149" s="865" t="s">
        <v>118</v>
      </c>
      <c r="D149" s="865">
        <v>186064</v>
      </c>
      <c r="E149" s="866">
        <v>2018</v>
      </c>
      <c r="F149" s="867">
        <v>2018</v>
      </c>
      <c r="G149" s="868">
        <v>43184</v>
      </c>
      <c r="H149" s="869">
        <f t="shared" si="6"/>
        <v>2018</v>
      </c>
      <c r="I149" s="870"/>
      <c r="J149" s="865" t="s">
        <v>1036</v>
      </c>
      <c r="K149" s="865">
        <v>0</v>
      </c>
      <c r="L149" s="865" t="s">
        <v>1039</v>
      </c>
      <c r="M149" s="871">
        <v>23342</v>
      </c>
      <c r="N149" s="871">
        <v>7.7</v>
      </c>
      <c r="O149" s="872">
        <f>+VLOOKUP(C149,'A. Rate Class Allocations'!$B$124:$J$128,6,FALSE)</f>
        <v>0.96094519236849896</v>
      </c>
      <c r="P149" s="873">
        <f>+VLOOKUP(C149,'A. Rate Class Allocations'!$B$124:$J$128,8,FALSE)</f>
        <v>0.98007105038154396</v>
      </c>
      <c r="Q149" s="873">
        <f>+VLOOKUP(C149,'A. Rate Class Allocations'!$B$124:$J$128,7,FALSE)</f>
        <v>1.0700573423086499</v>
      </c>
      <c r="R149" s="873">
        <f>+VLOOKUP(C149,'A. Rate Class Allocations'!$B$124:$J$128,9,FALSE)</f>
        <v>0.85888650963597402</v>
      </c>
      <c r="S149" s="874">
        <f t="shared" si="7"/>
        <v>21983.368713907803</v>
      </c>
      <c r="T149" s="874">
        <f t="shared" si="8"/>
        <v>7.0767451820128375</v>
      </c>
    </row>
    <row r="150" spans="1:20">
      <c r="A150" s="863" t="s">
        <v>1034</v>
      </c>
      <c r="B150" s="864" t="s">
        <v>1035</v>
      </c>
      <c r="C150" s="865" t="s">
        <v>118</v>
      </c>
      <c r="D150" s="865">
        <v>186064</v>
      </c>
      <c r="E150" s="866">
        <v>2018</v>
      </c>
      <c r="F150" s="867">
        <v>2018</v>
      </c>
      <c r="G150" s="868">
        <v>43184</v>
      </c>
      <c r="H150" s="869">
        <f t="shared" si="6"/>
        <v>2018</v>
      </c>
      <c r="I150" s="870"/>
      <c r="J150" s="865" t="s">
        <v>1038</v>
      </c>
      <c r="K150" s="865">
        <v>0</v>
      </c>
      <c r="L150" s="865" t="s">
        <v>1039</v>
      </c>
      <c r="M150" s="871">
        <v>0</v>
      </c>
      <c r="N150" s="871">
        <v>0</v>
      </c>
      <c r="O150" s="872">
        <f>+VLOOKUP(C150,'A. Rate Class Allocations'!$B$124:$J$128,6,FALSE)</f>
        <v>0.96094519236849896</v>
      </c>
      <c r="P150" s="873">
        <f>+VLOOKUP(C150,'A. Rate Class Allocations'!$B$124:$J$128,8,FALSE)</f>
        <v>0.98007105038154396</v>
      </c>
      <c r="Q150" s="873">
        <f>+VLOOKUP(C150,'A. Rate Class Allocations'!$B$124:$J$128,7,FALSE)</f>
        <v>1.0700573423086499</v>
      </c>
      <c r="R150" s="873">
        <f>+VLOOKUP(C150,'A. Rate Class Allocations'!$B$124:$J$128,9,FALSE)</f>
        <v>0.85888650963597402</v>
      </c>
      <c r="S150" s="874">
        <f t="shared" si="7"/>
        <v>0</v>
      </c>
      <c r="T150" s="874">
        <f t="shared" si="8"/>
        <v>0</v>
      </c>
    </row>
    <row r="151" spans="1:20">
      <c r="A151" s="863" t="s">
        <v>1034</v>
      </c>
      <c r="B151" s="864" t="s">
        <v>1035</v>
      </c>
      <c r="C151" s="865" t="s">
        <v>118</v>
      </c>
      <c r="D151" s="865">
        <v>186064</v>
      </c>
      <c r="E151" s="866">
        <v>2018</v>
      </c>
      <c r="F151" s="867">
        <v>2018</v>
      </c>
      <c r="G151" s="868">
        <v>43184</v>
      </c>
      <c r="H151" s="869">
        <f t="shared" si="6"/>
        <v>2018</v>
      </c>
      <c r="I151" s="870"/>
      <c r="J151" s="865" t="s">
        <v>1038</v>
      </c>
      <c r="K151" s="865">
        <v>0</v>
      </c>
      <c r="L151" s="865" t="s">
        <v>1039</v>
      </c>
      <c r="M151" s="871">
        <v>3654</v>
      </c>
      <c r="N151" s="871">
        <v>0</v>
      </c>
      <c r="O151" s="872">
        <f>+VLOOKUP(C151,'A. Rate Class Allocations'!$B$124:$J$128,6,FALSE)</f>
        <v>0.96094519236849896</v>
      </c>
      <c r="P151" s="873">
        <f>+VLOOKUP(C151,'A. Rate Class Allocations'!$B$124:$J$128,8,FALSE)</f>
        <v>0.98007105038154396</v>
      </c>
      <c r="Q151" s="873">
        <f>+VLOOKUP(C151,'A. Rate Class Allocations'!$B$124:$J$128,7,FALSE)</f>
        <v>1.0700573423086499</v>
      </c>
      <c r="R151" s="873">
        <f>+VLOOKUP(C151,'A. Rate Class Allocations'!$B$124:$J$128,9,FALSE)</f>
        <v>0.85888650963597402</v>
      </c>
      <c r="S151" s="874">
        <f t="shared" si="7"/>
        <v>3441.3173370156419</v>
      </c>
      <c r="T151" s="874">
        <f t="shared" si="8"/>
        <v>0</v>
      </c>
    </row>
    <row r="152" spans="1:20">
      <c r="A152" s="863" t="s">
        <v>1034</v>
      </c>
      <c r="B152" s="864" t="s">
        <v>1035</v>
      </c>
      <c r="C152" s="865" t="s">
        <v>118</v>
      </c>
      <c r="D152" s="865">
        <v>186064</v>
      </c>
      <c r="E152" s="866">
        <v>2018</v>
      </c>
      <c r="F152" s="867">
        <v>2018</v>
      </c>
      <c r="G152" s="868">
        <v>43184</v>
      </c>
      <c r="H152" s="869">
        <f t="shared" si="6"/>
        <v>2018</v>
      </c>
      <c r="I152" s="870"/>
      <c r="J152" s="865" t="s">
        <v>1038</v>
      </c>
      <c r="K152" s="865">
        <v>0</v>
      </c>
      <c r="L152" s="865" t="s">
        <v>1039</v>
      </c>
      <c r="M152" s="871">
        <v>10080</v>
      </c>
      <c r="N152" s="871">
        <v>0</v>
      </c>
      <c r="O152" s="872">
        <f>+VLOOKUP(C152,'A. Rate Class Allocations'!$B$124:$J$128,6,FALSE)</f>
        <v>0.96094519236849896</v>
      </c>
      <c r="P152" s="873">
        <f>+VLOOKUP(C152,'A. Rate Class Allocations'!$B$124:$J$128,8,FALSE)</f>
        <v>0.98007105038154396</v>
      </c>
      <c r="Q152" s="873">
        <f>+VLOOKUP(C152,'A. Rate Class Allocations'!$B$124:$J$128,7,FALSE)</f>
        <v>1.0700573423086499</v>
      </c>
      <c r="R152" s="873">
        <f>+VLOOKUP(C152,'A. Rate Class Allocations'!$B$124:$J$128,9,FALSE)</f>
        <v>0.85888650963597402</v>
      </c>
      <c r="S152" s="874">
        <f t="shared" si="7"/>
        <v>9493.2892055603916</v>
      </c>
      <c r="T152" s="874">
        <f t="shared" si="8"/>
        <v>0</v>
      </c>
    </row>
    <row r="153" spans="1:20">
      <c r="A153" s="863" t="s">
        <v>1034</v>
      </c>
      <c r="B153" s="864" t="s">
        <v>1035</v>
      </c>
      <c r="C153" s="865" t="s">
        <v>118</v>
      </c>
      <c r="D153" s="865">
        <v>186064</v>
      </c>
      <c r="E153" s="866">
        <v>2018</v>
      </c>
      <c r="F153" s="867">
        <v>2018</v>
      </c>
      <c r="G153" s="868">
        <v>43184</v>
      </c>
      <c r="H153" s="869">
        <f t="shared" si="6"/>
        <v>2018</v>
      </c>
      <c r="I153" s="870"/>
      <c r="J153" s="865" t="s">
        <v>1038</v>
      </c>
      <c r="K153" s="865">
        <v>0</v>
      </c>
      <c r="L153" s="865" t="s">
        <v>1039</v>
      </c>
      <c r="M153" s="871">
        <v>238.88800000000001</v>
      </c>
      <c r="N153" s="871">
        <v>5.1999999999999998E-2</v>
      </c>
      <c r="O153" s="872">
        <f>+VLOOKUP(C153,'A. Rate Class Allocations'!$B$124:$J$128,6,FALSE)</f>
        <v>0.96094519236849896</v>
      </c>
      <c r="P153" s="873">
        <f>+VLOOKUP(C153,'A. Rate Class Allocations'!$B$124:$J$128,8,FALSE)</f>
        <v>0.98007105038154396</v>
      </c>
      <c r="Q153" s="873">
        <f>+VLOOKUP(C153,'A. Rate Class Allocations'!$B$124:$J$128,7,FALSE)</f>
        <v>1.0700573423086499</v>
      </c>
      <c r="R153" s="873">
        <f>+VLOOKUP(C153,'A. Rate Class Allocations'!$B$124:$J$128,9,FALSE)</f>
        <v>0.85888650963597402</v>
      </c>
      <c r="S153" s="874">
        <f t="shared" si="7"/>
        <v>224.98341981526895</v>
      </c>
      <c r="T153" s="874">
        <f t="shared" si="8"/>
        <v>4.779100642398279E-2</v>
      </c>
    </row>
    <row r="154" spans="1:20">
      <c r="A154" s="863" t="s">
        <v>1034</v>
      </c>
      <c r="B154" s="864" t="s">
        <v>1035</v>
      </c>
      <c r="C154" s="865" t="s">
        <v>118</v>
      </c>
      <c r="D154" s="865">
        <v>186064</v>
      </c>
      <c r="E154" s="866">
        <v>2018</v>
      </c>
      <c r="F154" s="867">
        <v>2018</v>
      </c>
      <c r="G154" s="868">
        <v>43184</v>
      </c>
      <c r="H154" s="869">
        <f t="shared" si="6"/>
        <v>2018</v>
      </c>
      <c r="I154" s="870"/>
      <c r="J154" s="865" t="s">
        <v>1038</v>
      </c>
      <c r="K154" s="865">
        <v>0</v>
      </c>
      <c r="L154" s="865" t="s">
        <v>1039</v>
      </c>
      <c r="M154" s="871">
        <v>644.99760000000003</v>
      </c>
      <c r="N154" s="871">
        <v>0.1404</v>
      </c>
      <c r="O154" s="872">
        <f>+VLOOKUP(C154,'A. Rate Class Allocations'!$B$124:$J$128,6,FALSE)</f>
        <v>0.96094519236849896</v>
      </c>
      <c r="P154" s="873">
        <f>+VLOOKUP(C154,'A. Rate Class Allocations'!$B$124:$J$128,8,FALSE)</f>
        <v>0.98007105038154396</v>
      </c>
      <c r="Q154" s="873">
        <f>+VLOOKUP(C154,'A. Rate Class Allocations'!$B$124:$J$128,7,FALSE)</f>
        <v>1.0700573423086499</v>
      </c>
      <c r="R154" s="873">
        <f>+VLOOKUP(C154,'A. Rate Class Allocations'!$B$124:$J$128,9,FALSE)</f>
        <v>0.85888650963597402</v>
      </c>
      <c r="S154" s="874">
        <f t="shared" si="7"/>
        <v>607.45523350122608</v>
      </c>
      <c r="T154" s="874">
        <f t="shared" si="8"/>
        <v>0.12903571734475355</v>
      </c>
    </row>
    <row r="155" spans="1:20">
      <c r="A155" s="863" t="s">
        <v>1034</v>
      </c>
      <c r="B155" s="864" t="s">
        <v>1035</v>
      </c>
      <c r="C155" s="865" t="s">
        <v>118</v>
      </c>
      <c r="D155" s="865">
        <v>186064</v>
      </c>
      <c r="E155" s="866">
        <v>2018</v>
      </c>
      <c r="F155" s="867">
        <v>2018</v>
      </c>
      <c r="G155" s="868">
        <v>43184</v>
      </c>
      <c r="H155" s="869">
        <f t="shared" si="6"/>
        <v>2018</v>
      </c>
      <c r="I155" s="870"/>
      <c r="J155" s="865" t="s">
        <v>1038</v>
      </c>
      <c r="K155" s="865">
        <v>0</v>
      </c>
      <c r="L155" s="865" t="s">
        <v>1039</v>
      </c>
      <c r="M155" s="871">
        <v>8313.3024000000005</v>
      </c>
      <c r="N155" s="871">
        <v>1.8096000000000001</v>
      </c>
      <c r="O155" s="872">
        <f>+VLOOKUP(C155,'A. Rate Class Allocations'!$B$124:$J$128,6,FALSE)</f>
        <v>0.96094519236849896</v>
      </c>
      <c r="P155" s="873">
        <f>+VLOOKUP(C155,'A. Rate Class Allocations'!$B$124:$J$128,8,FALSE)</f>
        <v>0.98007105038154396</v>
      </c>
      <c r="Q155" s="873">
        <f>+VLOOKUP(C155,'A. Rate Class Allocations'!$B$124:$J$128,7,FALSE)</f>
        <v>1.0700573423086499</v>
      </c>
      <c r="R155" s="873">
        <f>+VLOOKUP(C155,'A. Rate Class Allocations'!$B$124:$J$128,9,FALSE)</f>
        <v>0.85888650963597402</v>
      </c>
      <c r="S155" s="874">
        <f t="shared" si="7"/>
        <v>7829.4230095713592</v>
      </c>
      <c r="T155" s="874">
        <f t="shared" si="8"/>
        <v>1.6631270235546014</v>
      </c>
    </row>
    <row r="156" spans="1:20">
      <c r="A156" s="863" t="s">
        <v>1034</v>
      </c>
      <c r="B156" s="864" t="s">
        <v>1035</v>
      </c>
      <c r="C156" s="865" t="s">
        <v>118</v>
      </c>
      <c r="D156" s="865">
        <v>186086</v>
      </c>
      <c r="E156" s="866">
        <v>2018</v>
      </c>
      <c r="F156" s="867">
        <v>2018</v>
      </c>
      <c r="G156" s="868">
        <v>43069</v>
      </c>
      <c r="H156" s="869">
        <f t="shared" si="6"/>
        <v>2017</v>
      </c>
      <c r="I156" s="870"/>
      <c r="J156" s="865" t="s">
        <v>1038</v>
      </c>
      <c r="K156" s="865">
        <v>0</v>
      </c>
      <c r="L156" s="865" t="s">
        <v>1037</v>
      </c>
      <c r="M156" s="871">
        <v>5254.2</v>
      </c>
      <c r="N156" s="871">
        <v>0</v>
      </c>
      <c r="O156" s="872">
        <f>+VLOOKUP(C156,'A. Rate Class Allocations'!$B$124:$J$128,6,FALSE)</f>
        <v>0.96094519236849896</v>
      </c>
      <c r="P156" s="873">
        <f>+VLOOKUP(C156,'A. Rate Class Allocations'!$B$124:$J$128,8,FALSE)</f>
        <v>0.98007105038154396</v>
      </c>
      <c r="Q156" s="873">
        <f>+VLOOKUP(C156,'A. Rate Class Allocations'!$B$124:$J$128,7,FALSE)</f>
        <v>1.0700573423086499</v>
      </c>
      <c r="R156" s="873">
        <f>+VLOOKUP(C156,'A. Rate Class Allocations'!$B$124:$J$128,9,FALSE)</f>
        <v>0.85888650963597402</v>
      </c>
      <c r="S156" s="874">
        <f t="shared" si="7"/>
        <v>4948.3769983983539</v>
      </c>
      <c r="T156" s="874">
        <f t="shared" si="8"/>
        <v>0</v>
      </c>
    </row>
    <row r="157" spans="1:20">
      <c r="A157" s="863" t="s">
        <v>1034</v>
      </c>
      <c r="B157" s="864" t="s">
        <v>1035</v>
      </c>
      <c r="C157" s="865" t="s">
        <v>118</v>
      </c>
      <c r="D157" s="865">
        <v>186086</v>
      </c>
      <c r="E157" s="866">
        <v>2018</v>
      </c>
      <c r="F157" s="867">
        <v>2018</v>
      </c>
      <c r="G157" s="868">
        <v>43069</v>
      </c>
      <c r="H157" s="869">
        <f t="shared" si="6"/>
        <v>2017</v>
      </c>
      <c r="I157" s="870"/>
      <c r="J157" s="865" t="s">
        <v>1038</v>
      </c>
      <c r="K157" s="865">
        <v>0</v>
      </c>
      <c r="L157" s="865" t="s">
        <v>1037</v>
      </c>
      <c r="M157" s="871">
        <v>6090</v>
      </c>
      <c r="N157" s="871">
        <v>0</v>
      </c>
      <c r="O157" s="872">
        <f>+VLOOKUP(C157,'A. Rate Class Allocations'!$B$124:$J$128,6,FALSE)</f>
        <v>0.96094519236849896</v>
      </c>
      <c r="P157" s="873">
        <f>+VLOOKUP(C157,'A. Rate Class Allocations'!$B$124:$J$128,8,FALSE)</f>
        <v>0.98007105038154396</v>
      </c>
      <c r="Q157" s="873">
        <f>+VLOOKUP(C157,'A. Rate Class Allocations'!$B$124:$J$128,7,FALSE)</f>
        <v>1.0700573423086499</v>
      </c>
      <c r="R157" s="873">
        <f>+VLOOKUP(C157,'A. Rate Class Allocations'!$B$124:$J$128,9,FALSE)</f>
        <v>0.85888650963597402</v>
      </c>
      <c r="S157" s="874">
        <f t="shared" si="7"/>
        <v>5735.5288950260692</v>
      </c>
      <c r="T157" s="874">
        <f t="shared" si="8"/>
        <v>0</v>
      </c>
    </row>
    <row r="158" spans="1:20">
      <c r="A158" s="863" t="s">
        <v>1034</v>
      </c>
      <c r="B158" s="864" t="s">
        <v>1035</v>
      </c>
      <c r="C158" s="865" t="s">
        <v>118</v>
      </c>
      <c r="D158" s="865">
        <v>186135</v>
      </c>
      <c r="E158" s="866">
        <v>2018</v>
      </c>
      <c r="F158" s="867">
        <v>2018</v>
      </c>
      <c r="G158" s="868">
        <v>43124</v>
      </c>
      <c r="H158" s="869">
        <f t="shared" si="6"/>
        <v>2018</v>
      </c>
      <c r="I158" s="870"/>
      <c r="J158" s="865" t="s">
        <v>1038</v>
      </c>
      <c r="K158" s="865">
        <v>0</v>
      </c>
      <c r="L158" s="865" t="s">
        <v>1039</v>
      </c>
      <c r="M158" s="871">
        <v>4873.3152</v>
      </c>
      <c r="N158" s="871">
        <v>1.0608</v>
      </c>
      <c r="O158" s="872">
        <f>+VLOOKUP(C158,'A. Rate Class Allocations'!$B$124:$J$128,6,FALSE)</f>
        <v>0.96094519236849896</v>
      </c>
      <c r="P158" s="873">
        <f>+VLOOKUP(C158,'A. Rate Class Allocations'!$B$124:$J$128,8,FALSE)</f>
        <v>0.98007105038154396</v>
      </c>
      <c r="Q158" s="873">
        <f>+VLOOKUP(C158,'A. Rate Class Allocations'!$B$124:$J$128,7,FALSE)</f>
        <v>1.0700573423086499</v>
      </c>
      <c r="R158" s="873">
        <f>+VLOOKUP(C158,'A. Rate Class Allocations'!$B$124:$J$128,9,FALSE)</f>
        <v>0.85888650963597402</v>
      </c>
      <c r="S158" s="874">
        <f t="shared" si="7"/>
        <v>4589.6617642314859</v>
      </c>
      <c r="T158" s="874">
        <f t="shared" si="8"/>
        <v>0.97493653104924904</v>
      </c>
    </row>
    <row r="159" spans="1:20">
      <c r="A159" s="863" t="s">
        <v>1034</v>
      </c>
      <c r="B159" s="864" t="s">
        <v>1035</v>
      </c>
      <c r="C159" s="865" t="s">
        <v>118</v>
      </c>
      <c r="D159" s="865">
        <v>186348</v>
      </c>
      <c r="E159" s="866">
        <v>2018</v>
      </c>
      <c r="F159" s="867">
        <v>2018</v>
      </c>
      <c r="G159" s="868">
        <v>43143</v>
      </c>
      <c r="H159" s="869">
        <f t="shared" si="6"/>
        <v>2018</v>
      </c>
      <c r="I159" s="870"/>
      <c r="J159" s="865" t="s">
        <v>1036</v>
      </c>
      <c r="K159" s="865">
        <v>0</v>
      </c>
      <c r="L159" s="865" t="s">
        <v>1039</v>
      </c>
      <c r="M159" s="871">
        <v>23067</v>
      </c>
      <c r="N159" s="871">
        <v>7</v>
      </c>
      <c r="O159" s="872">
        <f>+VLOOKUP(C159,'A. Rate Class Allocations'!$B$124:$J$128,6,FALSE)</f>
        <v>0.96094519236849896</v>
      </c>
      <c r="P159" s="873">
        <f>+VLOOKUP(C159,'A. Rate Class Allocations'!$B$124:$J$128,8,FALSE)</f>
        <v>0.98007105038154396</v>
      </c>
      <c r="Q159" s="873">
        <f>+VLOOKUP(C159,'A. Rate Class Allocations'!$B$124:$J$128,7,FALSE)</f>
        <v>1.0700573423086499</v>
      </c>
      <c r="R159" s="873">
        <f>+VLOOKUP(C159,'A. Rate Class Allocations'!$B$124:$J$128,9,FALSE)</f>
        <v>0.85888650963597402</v>
      </c>
      <c r="S159" s="874">
        <f t="shared" si="7"/>
        <v>21724.375208795787</v>
      </c>
      <c r="T159" s="874">
        <f t="shared" si="8"/>
        <v>6.4334047109207608</v>
      </c>
    </row>
    <row r="160" spans="1:20">
      <c r="A160" s="863" t="s">
        <v>1034</v>
      </c>
      <c r="B160" s="864" t="s">
        <v>1035</v>
      </c>
      <c r="C160" s="865" t="s">
        <v>118</v>
      </c>
      <c r="D160" s="865">
        <v>186600</v>
      </c>
      <c r="E160" s="866">
        <v>2018</v>
      </c>
      <c r="F160" s="867">
        <v>2018</v>
      </c>
      <c r="G160" s="868">
        <v>43163</v>
      </c>
      <c r="H160" s="869">
        <f t="shared" si="6"/>
        <v>2018</v>
      </c>
      <c r="I160" s="870"/>
      <c r="J160" s="865" t="s">
        <v>1038</v>
      </c>
      <c r="K160" s="865">
        <v>0</v>
      </c>
      <c r="L160" s="865" t="s">
        <v>1037</v>
      </c>
      <c r="M160" s="871">
        <v>4670.3999999999996</v>
      </c>
      <c r="N160" s="871">
        <v>0</v>
      </c>
      <c r="O160" s="872">
        <f>+VLOOKUP(C160,'A. Rate Class Allocations'!$B$124:$J$128,6,FALSE)</f>
        <v>0.96094519236849896</v>
      </c>
      <c r="P160" s="873">
        <f>+VLOOKUP(C160,'A. Rate Class Allocations'!$B$124:$J$128,8,FALSE)</f>
        <v>0.98007105038154396</v>
      </c>
      <c r="Q160" s="873">
        <f>+VLOOKUP(C160,'A. Rate Class Allocations'!$B$124:$J$128,7,FALSE)</f>
        <v>1.0700573423086499</v>
      </c>
      <c r="R160" s="873">
        <f>+VLOOKUP(C160,'A. Rate Class Allocations'!$B$124:$J$128,9,FALSE)</f>
        <v>0.85888650963597402</v>
      </c>
      <c r="S160" s="874">
        <f t="shared" si="7"/>
        <v>4398.5573319096475</v>
      </c>
      <c r="T160" s="874">
        <f t="shared" si="8"/>
        <v>0</v>
      </c>
    </row>
    <row r="161" spans="1:20">
      <c r="A161" s="863" t="s">
        <v>1034</v>
      </c>
      <c r="B161" s="864" t="s">
        <v>1035</v>
      </c>
      <c r="C161" s="865" t="s">
        <v>118</v>
      </c>
      <c r="D161" s="865">
        <v>186612</v>
      </c>
      <c r="E161" s="866">
        <v>2018</v>
      </c>
      <c r="F161" s="867">
        <v>2018</v>
      </c>
      <c r="G161" s="868">
        <v>43161</v>
      </c>
      <c r="H161" s="869">
        <f t="shared" si="6"/>
        <v>2018</v>
      </c>
      <c r="I161" s="870"/>
      <c r="J161" s="865" t="s">
        <v>1038</v>
      </c>
      <c r="K161" s="865">
        <v>0</v>
      </c>
      <c r="L161" s="865" t="s">
        <v>1037</v>
      </c>
      <c r="M161" s="871">
        <v>4299.9840000000004</v>
      </c>
      <c r="N161" s="871">
        <v>0.93600000000000005</v>
      </c>
      <c r="O161" s="872">
        <f>+VLOOKUP(C161,'A. Rate Class Allocations'!$B$124:$J$128,6,FALSE)</f>
        <v>0.96094519236849896</v>
      </c>
      <c r="P161" s="873">
        <f>+VLOOKUP(C161,'A. Rate Class Allocations'!$B$124:$J$128,8,FALSE)</f>
        <v>0.98007105038154396</v>
      </c>
      <c r="Q161" s="873">
        <f>+VLOOKUP(C161,'A. Rate Class Allocations'!$B$124:$J$128,7,FALSE)</f>
        <v>1.0700573423086499</v>
      </c>
      <c r="R161" s="873">
        <f>+VLOOKUP(C161,'A. Rate Class Allocations'!$B$124:$J$128,9,FALSE)</f>
        <v>0.85888650963597402</v>
      </c>
      <c r="S161" s="874">
        <f t="shared" si="7"/>
        <v>4049.7015566748414</v>
      </c>
      <c r="T161" s="874">
        <f t="shared" si="8"/>
        <v>0.86023811563169039</v>
      </c>
    </row>
    <row r="162" spans="1:20">
      <c r="A162" s="863" t="s">
        <v>1034</v>
      </c>
      <c r="B162" s="864" t="s">
        <v>1035</v>
      </c>
      <c r="C162" s="865" t="s">
        <v>118</v>
      </c>
      <c r="D162" s="865">
        <v>186657</v>
      </c>
      <c r="E162" s="866">
        <v>2018</v>
      </c>
      <c r="F162" s="867">
        <v>2018</v>
      </c>
      <c r="G162" s="868">
        <v>43162</v>
      </c>
      <c r="H162" s="869">
        <f t="shared" si="6"/>
        <v>2018</v>
      </c>
      <c r="I162" s="870"/>
      <c r="J162" s="865" t="s">
        <v>1038</v>
      </c>
      <c r="K162" s="865">
        <v>0</v>
      </c>
      <c r="L162" s="865" t="s">
        <v>1039</v>
      </c>
      <c r="M162" s="871">
        <v>2436</v>
      </c>
      <c r="N162" s="871">
        <v>0</v>
      </c>
      <c r="O162" s="872">
        <f>+VLOOKUP(C162,'A. Rate Class Allocations'!$B$124:$J$128,6,FALSE)</f>
        <v>0.96094519236849896</v>
      </c>
      <c r="P162" s="873">
        <f>+VLOOKUP(C162,'A. Rate Class Allocations'!$B$124:$J$128,8,FALSE)</f>
        <v>0.98007105038154396</v>
      </c>
      <c r="Q162" s="873">
        <f>+VLOOKUP(C162,'A. Rate Class Allocations'!$B$124:$J$128,7,FALSE)</f>
        <v>1.0700573423086499</v>
      </c>
      <c r="R162" s="873">
        <f>+VLOOKUP(C162,'A. Rate Class Allocations'!$B$124:$J$128,9,FALSE)</f>
        <v>0.85888650963597402</v>
      </c>
      <c r="S162" s="874">
        <f t="shared" si="7"/>
        <v>2294.2115580104282</v>
      </c>
      <c r="T162" s="874">
        <f t="shared" si="8"/>
        <v>0</v>
      </c>
    </row>
    <row r="163" spans="1:20">
      <c r="A163" s="863" t="s">
        <v>1034</v>
      </c>
      <c r="B163" s="864" t="s">
        <v>1035</v>
      </c>
      <c r="C163" s="865" t="s">
        <v>118</v>
      </c>
      <c r="D163" s="865">
        <v>186657</v>
      </c>
      <c r="E163" s="866">
        <v>2018</v>
      </c>
      <c r="F163" s="867">
        <v>2018</v>
      </c>
      <c r="G163" s="868">
        <v>43162</v>
      </c>
      <c r="H163" s="869">
        <f t="shared" si="6"/>
        <v>2018</v>
      </c>
      <c r="I163" s="870"/>
      <c r="J163" s="865" t="s">
        <v>1038</v>
      </c>
      <c r="K163" s="865">
        <v>0</v>
      </c>
      <c r="L163" s="865" t="s">
        <v>1039</v>
      </c>
      <c r="M163" s="871">
        <v>8400</v>
      </c>
      <c r="N163" s="871">
        <v>0</v>
      </c>
      <c r="O163" s="872">
        <f>+VLOOKUP(C163,'A. Rate Class Allocations'!$B$124:$J$128,6,FALSE)</f>
        <v>0.96094519236849896</v>
      </c>
      <c r="P163" s="873">
        <f>+VLOOKUP(C163,'A. Rate Class Allocations'!$B$124:$J$128,8,FALSE)</f>
        <v>0.98007105038154396</v>
      </c>
      <c r="Q163" s="873">
        <f>+VLOOKUP(C163,'A. Rate Class Allocations'!$B$124:$J$128,7,FALSE)</f>
        <v>1.0700573423086499</v>
      </c>
      <c r="R163" s="873">
        <f>+VLOOKUP(C163,'A. Rate Class Allocations'!$B$124:$J$128,9,FALSE)</f>
        <v>0.85888650963597402</v>
      </c>
      <c r="S163" s="874">
        <f t="shared" si="7"/>
        <v>7911.074337966993</v>
      </c>
      <c r="T163" s="874">
        <f t="shared" si="8"/>
        <v>0</v>
      </c>
    </row>
    <row r="164" spans="1:20">
      <c r="A164" s="863" t="s">
        <v>1034</v>
      </c>
      <c r="B164" s="864" t="s">
        <v>1035</v>
      </c>
      <c r="C164" s="865" t="s">
        <v>118</v>
      </c>
      <c r="D164" s="865">
        <v>186759</v>
      </c>
      <c r="E164" s="866">
        <v>2018</v>
      </c>
      <c r="F164" s="867">
        <v>2018</v>
      </c>
      <c r="G164" s="868">
        <v>43124</v>
      </c>
      <c r="H164" s="869">
        <f t="shared" si="6"/>
        <v>2018</v>
      </c>
      <c r="I164" s="870"/>
      <c r="J164" s="865" t="s">
        <v>1038</v>
      </c>
      <c r="K164" s="865">
        <v>0</v>
      </c>
      <c r="L164" s="865" t="s">
        <v>1037</v>
      </c>
      <c r="M164" s="871">
        <v>2901.962</v>
      </c>
      <c r="N164" s="871">
        <v>0.74199999999999999</v>
      </c>
      <c r="O164" s="872">
        <f>+VLOOKUP(C164,'A. Rate Class Allocations'!$B$124:$J$128,6,FALSE)</f>
        <v>0.96094519236849896</v>
      </c>
      <c r="P164" s="873">
        <f>+VLOOKUP(C164,'A. Rate Class Allocations'!$B$124:$J$128,8,FALSE)</f>
        <v>0.98007105038154396</v>
      </c>
      <c r="Q164" s="873">
        <f>+VLOOKUP(C164,'A. Rate Class Allocations'!$B$124:$J$128,7,FALSE)</f>
        <v>1.0700573423086499</v>
      </c>
      <c r="R164" s="873">
        <f>+VLOOKUP(C164,'A. Rate Class Allocations'!$B$124:$J$128,9,FALSE)</f>
        <v>0.85888650963597402</v>
      </c>
      <c r="S164" s="874">
        <f t="shared" si="7"/>
        <v>2733.0520366613532</v>
      </c>
      <c r="T164" s="874">
        <f t="shared" si="8"/>
        <v>0.68194089935760072</v>
      </c>
    </row>
    <row r="165" spans="1:20">
      <c r="A165" s="863" t="s">
        <v>1034</v>
      </c>
      <c r="B165" s="864" t="s">
        <v>1035</v>
      </c>
      <c r="C165" s="865" t="s">
        <v>118</v>
      </c>
      <c r="D165" s="865">
        <v>186890</v>
      </c>
      <c r="E165" s="866">
        <v>2018</v>
      </c>
      <c r="F165" s="867">
        <v>2018</v>
      </c>
      <c r="G165" s="868">
        <v>43132</v>
      </c>
      <c r="H165" s="869">
        <f t="shared" si="6"/>
        <v>2018</v>
      </c>
      <c r="I165" s="870"/>
      <c r="J165" s="865" t="s">
        <v>1038</v>
      </c>
      <c r="K165" s="865">
        <v>0</v>
      </c>
      <c r="L165" s="865" t="s">
        <v>1037</v>
      </c>
      <c r="M165" s="871">
        <v>1680</v>
      </c>
      <c r="N165" s="871">
        <v>0</v>
      </c>
      <c r="O165" s="872">
        <f>+VLOOKUP(C165,'A. Rate Class Allocations'!$B$124:$J$128,6,FALSE)</f>
        <v>0.96094519236849896</v>
      </c>
      <c r="P165" s="873">
        <f>+VLOOKUP(C165,'A. Rate Class Allocations'!$B$124:$J$128,8,FALSE)</f>
        <v>0.98007105038154396</v>
      </c>
      <c r="Q165" s="873">
        <f>+VLOOKUP(C165,'A. Rate Class Allocations'!$B$124:$J$128,7,FALSE)</f>
        <v>1.0700573423086499</v>
      </c>
      <c r="R165" s="873">
        <f>+VLOOKUP(C165,'A. Rate Class Allocations'!$B$124:$J$128,9,FALSE)</f>
        <v>0.85888650963597402</v>
      </c>
      <c r="S165" s="874">
        <f t="shared" si="7"/>
        <v>1582.2148675933984</v>
      </c>
      <c r="T165" s="874">
        <f t="shared" si="8"/>
        <v>0</v>
      </c>
    </row>
    <row r="166" spans="1:20">
      <c r="A166" s="863" t="s">
        <v>1034</v>
      </c>
      <c r="B166" s="864" t="s">
        <v>1035</v>
      </c>
      <c r="C166" s="865" t="s">
        <v>118</v>
      </c>
      <c r="D166" s="865">
        <v>186890</v>
      </c>
      <c r="E166" s="866">
        <v>2018</v>
      </c>
      <c r="F166" s="867">
        <v>2018</v>
      </c>
      <c r="G166" s="868">
        <v>43132</v>
      </c>
      <c r="H166" s="869">
        <f t="shared" si="6"/>
        <v>2018</v>
      </c>
      <c r="I166" s="870"/>
      <c r="J166" s="865" t="s">
        <v>1038</v>
      </c>
      <c r="K166" s="865">
        <v>0</v>
      </c>
      <c r="L166" s="865" t="s">
        <v>1037</v>
      </c>
      <c r="M166" s="871">
        <v>2436</v>
      </c>
      <c r="N166" s="871">
        <v>0</v>
      </c>
      <c r="O166" s="872">
        <f>+VLOOKUP(C166,'A. Rate Class Allocations'!$B$124:$J$128,6,FALSE)</f>
        <v>0.96094519236849896</v>
      </c>
      <c r="P166" s="873">
        <f>+VLOOKUP(C166,'A. Rate Class Allocations'!$B$124:$J$128,8,FALSE)</f>
        <v>0.98007105038154396</v>
      </c>
      <c r="Q166" s="873">
        <f>+VLOOKUP(C166,'A. Rate Class Allocations'!$B$124:$J$128,7,FALSE)</f>
        <v>1.0700573423086499</v>
      </c>
      <c r="R166" s="873">
        <f>+VLOOKUP(C166,'A. Rate Class Allocations'!$B$124:$J$128,9,FALSE)</f>
        <v>0.85888650963597402</v>
      </c>
      <c r="S166" s="874">
        <f t="shared" si="7"/>
        <v>2294.2115580104282</v>
      </c>
      <c r="T166" s="874">
        <f t="shared" si="8"/>
        <v>0</v>
      </c>
    </row>
    <row r="167" spans="1:20">
      <c r="A167" s="863" t="s">
        <v>1034</v>
      </c>
      <c r="B167" s="864" t="s">
        <v>1035</v>
      </c>
      <c r="C167" s="865" t="s">
        <v>118</v>
      </c>
      <c r="D167" s="865">
        <v>186890</v>
      </c>
      <c r="E167" s="866">
        <v>2018</v>
      </c>
      <c r="F167" s="867">
        <v>2018</v>
      </c>
      <c r="G167" s="868">
        <v>43132</v>
      </c>
      <c r="H167" s="869">
        <f t="shared" si="6"/>
        <v>2018</v>
      </c>
      <c r="I167" s="870"/>
      <c r="J167" s="865" t="s">
        <v>1038</v>
      </c>
      <c r="K167" s="865">
        <v>0</v>
      </c>
      <c r="L167" s="865" t="s">
        <v>1037</v>
      </c>
      <c r="M167" s="871">
        <v>4086.6</v>
      </c>
      <c r="N167" s="871">
        <v>0</v>
      </c>
      <c r="O167" s="872">
        <f>+VLOOKUP(C167,'A. Rate Class Allocations'!$B$124:$J$128,6,FALSE)</f>
        <v>0.96094519236849896</v>
      </c>
      <c r="P167" s="873">
        <f>+VLOOKUP(C167,'A. Rate Class Allocations'!$B$124:$J$128,8,FALSE)</f>
        <v>0.98007105038154396</v>
      </c>
      <c r="Q167" s="873">
        <f>+VLOOKUP(C167,'A. Rate Class Allocations'!$B$124:$J$128,7,FALSE)</f>
        <v>1.0700573423086499</v>
      </c>
      <c r="R167" s="873">
        <f>+VLOOKUP(C167,'A. Rate Class Allocations'!$B$124:$J$128,9,FALSE)</f>
        <v>0.85888650963597402</v>
      </c>
      <c r="S167" s="874">
        <f t="shared" si="7"/>
        <v>3848.7376654209415</v>
      </c>
      <c r="T167" s="874">
        <f t="shared" si="8"/>
        <v>0</v>
      </c>
    </row>
    <row r="168" spans="1:20">
      <c r="A168" s="863" t="s">
        <v>1034</v>
      </c>
      <c r="B168" s="864" t="s">
        <v>1035</v>
      </c>
      <c r="C168" s="865" t="s">
        <v>118</v>
      </c>
      <c r="D168" s="865">
        <v>186913</v>
      </c>
      <c r="E168" s="866">
        <v>2018</v>
      </c>
      <c r="F168" s="867">
        <v>2018</v>
      </c>
      <c r="G168" s="868">
        <v>43086</v>
      </c>
      <c r="H168" s="869">
        <f t="shared" si="6"/>
        <v>2017</v>
      </c>
      <c r="I168" s="870"/>
      <c r="J168" s="865" t="s">
        <v>1036</v>
      </c>
      <c r="K168" s="865">
        <v>0</v>
      </c>
      <c r="L168" s="865" t="s">
        <v>1037</v>
      </c>
      <c r="M168" s="871">
        <v>0</v>
      </c>
      <c r="N168" s="871">
        <v>0</v>
      </c>
      <c r="O168" s="872">
        <f>+VLOOKUP(C168,'A. Rate Class Allocations'!$B$124:$J$128,6,FALSE)</f>
        <v>0.96094519236849896</v>
      </c>
      <c r="P168" s="873">
        <f>+VLOOKUP(C168,'A. Rate Class Allocations'!$B$124:$J$128,8,FALSE)</f>
        <v>0.98007105038154396</v>
      </c>
      <c r="Q168" s="873">
        <f>+VLOOKUP(C168,'A. Rate Class Allocations'!$B$124:$J$128,7,FALSE)</f>
        <v>1.0700573423086499</v>
      </c>
      <c r="R168" s="873">
        <f>+VLOOKUP(C168,'A. Rate Class Allocations'!$B$124:$J$128,9,FALSE)</f>
        <v>0.85888650963597402</v>
      </c>
      <c r="S168" s="874">
        <f t="shared" si="7"/>
        <v>0</v>
      </c>
      <c r="T168" s="874">
        <f t="shared" si="8"/>
        <v>0</v>
      </c>
    </row>
    <row r="169" spans="1:20">
      <c r="A169" s="863" t="s">
        <v>1034</v>
      </c>
      <c r="B169" s="864" t="s">
        <v>1035</v>
      </c>
      <c r="C169" s="865" t="s">
        <v>118</v>
      </c>
      <c r="D169" s="865">
        <v>186913</v>
      </c>
      <c r="E169" s="866">
        <v>2018</v>
      </c>
      <c r="F169" s="867">
        <v>2018</v>
      </c>
      <c r="G169" s="868">
        <v>43086</v>
      </c>
      <c r="H169" s="869">
        <f t="shared" si="6"/>
        <v>2017</v>
      </c>
      <c r="I169" s="870"/>
      <c r="J169" s="865" t="s">
        <v>1036</v>
      </c>
      <c r="K169" s="865">
        <v>0</v>
      </c>
      <c r="L169" s="865" t="s">
        <v>1037</v>
      </c>
      <c r="M169" s="871">
        <v>411091</v>
      </c>
      <c r="N169" s="871">
        <v>62.4</v>
      </c>
      <c r="O169" s="872">
        <f>+VLOOKUP(C169,'A. Rate Class Allocations'!$B$124:$J$128,6,FALSE)</f>
        <v>0.96094519236849896</v>
      </c>
      <c r="P169" s="873">
        <f>+VLOOKUP(C169,'A. Rate Class Allocations'!$B$124:$J$128,8,FALSE)</f>
        <v>0.98007105038154396</v>
      </c>
      <c r="Q169" s="873">
        <f>+VLOOKUP(C169,'A. Rate Class Allocations'!$B$124:$J$128,7,FALSE)</f>
        <v>1.0700573423086499</v>
      </c>
      <c r="R169" s="873">
        <f>+VLOOKUP(C169,'A. Rate Class Allocations'!$B$124:$J$128,9,FALSE)</f>
        <v>0.85888650963597402</v>
      </c>
      <c r="S169" s="874">
        <f t="shared" si="7"/>
        <v>387163.26912728441</v>
      </c>
      <c r="T169" s="874">
        <f t="shared" si="8"/>
        <v>57.349207708779346</v>
      </c>
    </row>
    <row r="170" spans="1:20">
      <c r="A170" s="863" t="s">
        <v>1034</v>
      </c>
      <c r="B170" s="864" t="s">
        <v>1035</v>
      </c>
      <c r="C170" s="865" t="s">
        <v>118</v>
      </c>
      <c r="D170" s="865">
        <v>186986</v>
      </c>
      <c r="E170" s="866">
        <v>2018</v>
      </c>
      <c r="F170" s="867">
        <v>2018</v>
      </c>
      <c r="G170" s="868">
        <v>43104</v>
      </c>
      <c r="H170" s="869">
        <f t="shared" si="6"/>
        <v>2018</v>
      </c>
      <c r="I170" s="870"/>
      <c r="J170" s="865" t="s">
        <v>1038</v>
      </c>
      <c r="K170" s="865">
        <v>0</v>
      </c>
      <c r="L170" s="865" t="s">
        <v>1039</v>
      </c>
      <c r="M170" s="871">
        <v>0</v>
      </c>
      <c r="N170" s="871">
        <v>0</v>
      </c>
      <c r="O170" s="872">
        <f>+VLOOKUP(C170,'A. Rate Class Allocations'!$B$124:$J$128,6,FALSE)</f>
        <v>0.96094519236849896</v>
      </c>
      <c r="P170" s="873">
        <f>+VLOOKUP(C170,'A. Rate Class Allocations'!$B$124:$J$128,8,FALSE)</f>
        <v>0.98007105038154396</v>
      </c>
      <c r="Q170" s="873">
        <f>+VLOOKUP(C170,'A. Rate Class Allocations'!$B$124:$J$128,7,FALSE)</f>
        <v>1.0700573423086499</v>
      </c>
      <c r="R170" s="873">
        <f>+VLOOKUP(C170,'A. Rate Class Allocations'!$B$124:$J$128,9,FALSE)</f>
        <v>0.85888650963597402</v>
      </c>
      <c r="S170" s="874">
        <f t="shared" si="7"/>
        <v>0</v>
      </c>
      <c r="T170" s="874">
        <f t="shared" si="8"/>
        <v>0</v>
      </c>
    </row>
    <row r="171" spans="1:20">
      <c r="A171" s="863" t="s">
        <v>1034</v>
      </c>
      <c r="B171" s="864" t="s">
        <v>1035</v>
      </c>
      <c r="C171" s="865" t="s">
        <v>118</v>
      </c>
      <c r="D171" s="865">
        <v>186986</v>
      </c>
      <c r="E171" s="866">
        <v>2018</v>
      </c>
      <c r="F171" s="867">
        <v>2018</v>
      </c>
      <c r="G171" s="868">
        <v>43104</v>
      </c>
      <c r="H171" s="869">
        <f t="shared" si="6"/>
        <v>2018</v>
      </c>
      <c r="I171" s="870"/>
      <c r="J171" s="865" t="s">
        <v>1036</v>
      </c>
      <c r="K171" s="865">
        <v>0</v>
      </c>
      <c r="L171" s="865" t="s">
        <v>1039</v>
      </c>
      <c r="M171" s="871">
        <v>31055</v>
      </c>
      <c r="N171" s="871">
        <v>8.1999999999999993</v>
      </c>
      <c r="O171" s="872">
        <f>+VLOOKUP(C171,'A. Rate Class Allocations'!$B$124:$J$128,6,FALSE)</f>
        <v>0.96094519236849896</v>
      </c>
      <c r="P171" s="873">
        <f>+VLOOKUP(C171,'A. Rate Class Allocations'!$B$124:$J$128,8,FALSE)</f>
        <v>0.98007105038154396</v>
      </c>
      <c r="Q171" s="873">
        <f>+VLOOKUP(C171,'A. Rate Class Allocations'!$B$124:$J$128,7,FALSE)</f>
        <v>1.0700573423086499</v>
      </c>
      <c r="R171" s="873">
        <f>+VLOOKUP(C171,'A. Rate Class Allocations'!$B$124:$J$128,9,FALSE)</f>
        <v>0.85888650963597402</v>
      </c>
      <c r="S171" s="874">
        <f t="shared" si="7"/>
        <v>29247.43018637678</v>
      </c>
      <c r="T171" s="874">
        <f t="shared" si="8"/>
        <v>7.5362740899357474</v>
      </c>
    </row>
    <row r="172" spans="1:20">
      <c r="A172" s="863" t="s">
        <v>1034</v>
      </c>
      <c r="B172" s="864" t="s">
        <v>1035</v>
      </c>
      <c r="C172" s="865" t="s">
        <v>118</v>
      </c>
      <c r="D172" s="865">
        <v>187001</v>
      </c>
      <c r="E172" s="866">
        <v>2018</v>
      </c>
      <c r="F172" s="867">
        <v>2018</v>
      </c>
      <c r="G172" s="868">
        <v>43098</v>
      </c>
      <c r="H172" s="869">
        <f t="shared" si="6"/>
        <v>2017</v>
      </c>
      <c r="I172" s="870"/>
      <c r="J172" s="865" t="s">
        <v>1038</v>
      </c>
      <c r="K172" s="865">
        <v>0</v>
      </c>
      <c r="L172" s="865" t="s">
        <v>1037</v>
      </c>
      <c r="M172" s="871">
        <v>0</v>
      </c>
      <c r="N172" s="871">
        <v>0</v>
      </c>
      <c r="O172" s="872">
        <f>+VLOOKUP(C172,'A. Rate Class Allocations'!$B$124:$J$128,6,FALSE)</f>
        <v>0.96094519236849896</v>
      </c>
      <c r="P172" s="873">
        <f>+VLOOKUP(C172,'A. Rate Class Allocations'!$B$124:$J$128,8,FALSE)</f>
        <v>0.98007105038154396</v>
      </c>
      <c r="Q172" s="873">
        <f>+VLOOKUP(C172,'A. Rate Class Allocations'!$B$124:$J$128,7,FALSE)</f>
        <v>1.0700573423086499</v>
      </c>
      <c r="R172" s="873">
        <f>+VLOOKUP(C172,'A. Rate Class Allocations'!$B$124:$J$128,9,FALSE)</f>
        <v>0.85888650963597402</v>
      </c>
      <c r="S172" s="874">
        <f t="shared" si="7"/>
        <v>0</v>
      </c>
      <c r="T172" s="874">
        <f t="shared" si="8"/>
        <v>0</v>
      </c>
    </row>
    <row r="173" spans="1:20">
      <c r="A173" s="863" t="s">
        <v>1034</v>
      </c>
      <c r="B173" s="864" t="s">
        <v>1035</v>
      </c>
      <c r="C173" s="865" t="s">
        <v>118</v>
      </c>
      <c r="D173" s="865">
        <v>187001</v>
      </c>
      <c r="E173" s="866">
        <v>2018</v>
      </c>
      <c r="F173" s="867">
        <v>2018</v>
      </c>
      <c r="G173" s="868">
        <v>43098</v>
      </c>
      <c r="H173" s="869">
        <f t="shared" si="6"/>
        <v>2017</v>
      </c>
      <c r="I173" s="870"/>
      <c r="J173" s="865" t="s">
        <v>1038</v>
      </c>
      <c r="K173" s="865">
        <v>0</v>
      </c>
      <c r="L173" s="865" t="s">
        <v>1037</v>
      </c>
      <c r="M173" s="871">
        <v>0</v>
      </c>
      <c r="N173" s="871">
        <v>0</v>
      </c>
      <c r="O173" s="872">
        <f>+VLOOKUP(C173,'A. Rate Class Allocations'!$B$124:$J$128,6,FALSE)</f>
        <v>0.96094519236849896</v>
      </c>
      <c r="P173" s="873">
        <f>+VLOOKUP(C173,'A. Rate Class Allocations'!$B$124:$J$128,8,FALSE)</f>
        <v>0.98007105038154396</v>
      </c>
      <c r="Q173" s="873">
        <f>+VLOOKUP(C173,'A. Rate Class Allocations'!$B$124:$J$128,7,FALSE)</f>
        <v>1.0700573423086499</v>
      </c>
      <c r="R173" s="873">
        <f>+VLOOKUP(C173,'A. Rate Class Allocations'!$B$124:$J$128,9,FALSE)</f>
        <v>0.85888650963597402</v>
      </c>
      <c r="S173" s="874">
        <f t="shared" si="7"/>
        <v>0</v>
      </c>
      <c r="T173" s="874">
        <f t="shared" si="8"/>
        <v>0</v>
      </c>
    </row>
    <row r="174" spans="1:20">
      <c r="A174" s="863" t="s">
        <v>1034</v>
      </c>
      <c r="B174" s="864" t="s">
        <v>1035</v>
      </c>
      <c r="C174" s="865" t="s">
        <v>118</v>
      </c>
      <c r="D174" s="865">
        <v>187001</v>
      </c>
      <c r="E174" s="866">
        <v>2018</v>
      </c>
      <c r="F174" s="867">
        <v>2018</v>
      </c>
      <c r="G174" s="868">
        <v>43098</v>
      </c>
      <c r="H174" s="869">
        <f t="shared" si="6"/>
        <v>2017</v>
      </c>
      <c r="I174" s="870"/>
      <c r="J174" s="865" t="s">
        <v>1038</v>
      </c>
      <c r="K174" s="865">
        <v>0</v>
      </c>
      <c r="L174" s="865" t="s">
        <v>1037</v>
      </c>
      <c r="M174" s="871">
        <v>1194.44</v>
      </c>
      <c r="N174" s="871">
        <v>0.26</v>
      </c>
      <c r="O174" s="872">
        <f>+VLOOKUP(C174,'A. Rate Class Allocations'!$B$124:$J$128,6,FALSE)</f>
        <v>0.96094519236849896</v>
      </c>
      <c r="P174" s="873">
        <f>+VLOOKUP(C174,'A. Rate Class Allocations'!$B$124:$J$128,8,FALSE)</f>
        <v>0.98007105038154396</v>
      </c>
      <c r="Q174" s="873">
        <f>+VLOOKUP(C174,'A. Rate Class Allocations'!$B$124:$J$128,7,FALSE)</f>
        <v>1.0700573423086499</v>
      </c>
      <c r="R174" s="873">
        <f>+VLOOKUP(C174,'A. Rate Class Allocations'!$B$124:$J$128,9,FALSE)</f>
        <v>0.85888650963597402</v>
      </c>
      <c r="S174" s="874">
        <f t="shared" si="7"/>
        <v>1124.9170990763446</v>
      </c>
      <c r="T174" s="874">
        <f t="shared" si="8"/>
        <v>0.23895503211991398</v>
      </c>
    </row>
    <row r="175" spans="1:20">
      <c r="A175" s="863" t="s">
        <v>1034</v>
      </c>
      <c r="B175" s="864" t="s">
        <v>1035</v>
      </c>
      <c r="C175" s="865" t="s">
        <v>118</v>
      </c>
      <c r="D175" s="865">
        <v>187007</v>
      </c>
      <c r="E175" s="866">
        <v>2018</v>
      </c>
      <c r="F175" s="867">
        <v>2018</v>
      </c>
      <c r="G175" s="868">
        <v>43081</v>
      </c>
      <c r="H175" s="869">
        <f t="shared" si="6"/>
        <v>2017</v>
      </c>
      <c r="I175" s="870"/>
      <c r="J175" s="865" t="s">
        <v>1038</v>
      </c>
      <c r="K175" s="865">
        <v>0</v>
      </c>
      <c r="L175" s="865" t="s">
        <v>1037</v>
      </c>
      <c r="M175" s="871">
        <v>2520</v>
      </c>
      <c r="N175" s="871">
        <v>0</v>
      </c>
      <c r="O175" s="872">
        <f>+VLOOKUP(C175,'A. Rate Class Allocations'!$B$124:$J$128,6,FALSE)</f>
        <v>0.96094519236849896</v>
      </c>
      <c r="P175" s="873">
        <f>+VLOOKUP(C175,'A. Rate Class Allocations'!$B$124:$J$128,8,FALSE)</f>
        <v>0.98007105038154396</v>
      </c>
      <c r="Q175" s="873">
        <f>+VLOOKUP(C175,'A. Rate Class Allocations'!$B$124:$J$128,7,FALSE)</f>
        <v>1.0700573423086499</v>
      </c>
      <c r="R175" s="873">
        <f>+VLOOKUP(C175,'A. Rate Class Allocations'!$B$124:$J$128,9,FALSE)</f>
        <v>0.85888650963597402</v>
      </c>
      <c r="S175" s="874">
        <f t="shared" si="7"/>
        <v>2373.3223013900979</v>
      </c>
      <c r="T175" s="874">
        <f t="shared" si="8"/>
        <v>0</v>
      </c>
    </row>
    <row r="176" spans="1:20">
      <c r="A176" s="863" t="s">
        <v>1034</v>
      </c>
      <c r="B176" s="864" t="s">
        <v>1035</v>
      </c>
      <c r="C176" s="865" t="s">
        <v>118</v>
      </c>
      <c r="D176" s="865">
        <v>187048</v>
      </c>
      <c r="E176" s="866">
        <v>2018</v>
      </c>
      <c r="F176" s="867">
        <v>2018</v>
      </c>
      <c r="G176" s="868">
        <v>43091</v>
      </c>
      <c r="H176" s="869">
        <f t="shared" si="6"/>
        <v>2017</v>
      </c>
      <c r="I176" s="870"/>
      <c r="J176" s="865" t="s">
        <v>1036</v>
      </c>
      <c r="K176" s="865">
        <v>0</v>
      </c>
      <c r="L176" s="865" t="s">
        <v>1037</v>
      </c>
      <c r="M176" s="871">
        <v>2283</v>
      </c>
      <c r="N176" s="871">
        <v>3.8</v>
      </c>
      <c r="O176" s="872">
        <f>+VLOOKUP(C176,'A. Rate Class Allocations'!$B$124:$J$128,6,FALSE)</f>
        <v>0.96094519236849896</v>
      </c>
      <c r="P176" s="873">
        <f>+VLOOKUP(C176,'A. Rate Class Allocations'!$B$124:$J$128,8,FALSE)</f>
        <v>0.98007105038154396</v>
      </c>
      <c r="Q176" s="873">
        <f>+VLOOKUP(C176,'A. Rate Class Allocations'!$B$124:$J$128,7,FALSE)</f>
        <v>1.0700573423086499</v>
      </c>
      <c r="R176" s="873">
        <f>+VLOOKUP(C176,'A. Rate Class Allocations'!$B$124:$J$128,9,FALSE)</f>
        <v>0.85888650963597402</v>
      </c>
      <c r="S176" s="874">
        <f t="shared" si="7"/>
        <v>2150.1169897117434</v>
      </c>
      <c r="T176" s="874">
        <f t="shared" si="8"/>
        <v>3.4924197002141275</v>
      </c>
    </row>
    <row r="177" spans="1:20">
      <c r="A177" s="863" t="s">
        <v>1034</v>
      </c>
      <c r="B177" s="864" t="s">
        <v>1035</v>
      </c>
      <c r="C177" s="865" t="s">
        <v>118</v>
      </c>
      <c r="D177" s="865">
        <v>187603</v>
      </c>
      <c r="E177" s="866">
        <v>2018</v>
      </c>
      <c r="F177" s="867">
        <v>2018</v>
      </c>
      <c r="G177" s="868">
        <v>43104</v>
      </c>
      <c r="H177" s="869">
        <f t="shared" si="6"/>
        <v>2018</v>
      </c>
      <c r="I177" s="870"/>
      <c r="J177" s="865" t="s">
        <v>1036</v>
      </c>
      <c r="K177" s="865">
        <v>0</v>
      </c>
      <c r="L177" s="865" t="s">
        <v>1039</v>
      </c>
      <c r="M177" s="871">
        <v>24470</v>
      </c>
      <c r="N177" s="871">
        <v>6.9</v>
      </c>
      <c r="O177" s="872">
        <f>+VLOOKUP(C177,'A. Rate Class Allocations'!$B$124:$J$128,6,FALSE)</f>
        <v>0.96094519236849896</v>
      </c>
      <c r="P177" s="873">
        <f>+VLOOKUP(C177,'A. Rate Class Allocations'!$B$124:$J$128,8,FALSE)</f>
        <v>0.98007105038154396</v>
      </c>
      <c r="Q177" s="873">
        <f>+VLOOKUP(C177,'A. Rate Class Allocations'!$B$124:$J$128,7,FALSE)</f>
        <v>1.0700573423086499</v>
      </c>
      <c r="R177" s="873">
        <f>+VLOOKUP(C177,'A. Rate Class Allocations'!$B$124:$J$128,9,FALSE)</f>
        <v>0.85888650963597402</v>
      </c>
      <c r="S177" s="874">
        <f t="shared" si="7"/>
        <v>23045.712982149085</v>
      </c>
      <c r="T177" s="874">
        <f t="shared" si="8"/>
        <v>6.3414989293361783</v>
      </c>
    </row>
    <row r="178" spans="1:20">
      <c r="A178" s="863" t="s">
        <v>1034</v>
      </c>
      <c r="B178" s="864" t="s">
        <v>1035</v>
      </c>
      <c r="C178" s="865" t="s">
        <v>118</v>
      </c>
      <c r="D178" s="865">
        <v>187672</v>
      </c>
      <c r="E178" s="866">
        <v>2018</v>
      </c>
      <c r="F178" s="867">
        <v>2018</v>
      </c>
      <c r="G178" s="868">
        <v>43241</v>
      </c>
      <c r="H178" s="869">
        <f t="shared" si="6"/>
        <v>2018</v>
      </c>
      <c r="I178" s="870"/>
      <c r="J178" s="865" t="s">
        <v>1038</v>
      </c>
      <c r="K178" s="865">
        <v>0</v>
      </c>
      <c r="L178" s="865" t="s">
        <v>1039</v>
      </c>
      <c r="M178" s="871">
        <v>7166.64</v>
      </c>
      <c r="N178" s="871">
        <v>1.56</v>
      </c>
      <c r="O178" s="872">
        <f>+VLOOKUP(C178,'A. Rate Class Allocations'!$B$124:$J$128,6,FALSE)</f>
        <v>0.96094519236849896</v>
      </c>
      <c r="P178" s="873">
        <f>+VLOOKUP(C178,'A. Rate Class Allocations'!$B$124:$J$128,8,FALSE)</f>
        <v>0.98007105038154396</v>
      </c>
      <c r="Q178" s="873">
        <f>+VLOOKUP(C178,'A. Rate Class Allocations'!$B$124:$J$128,7,FALSE)</f>
        <v>1.0700573423086499</v>
      </c>
      <c r="R178" s="873">
        <f>+VLOOKUP(C178,'A. Rate Class Allocations'!$B$124:$J$128,9,FALSE)</f>
        <v>0.85888650963597402</v>
      </c>
      <c r="S178" s="874">
        <f t="shared" si="7"/>
        <v>6749.5025944580675</v>
      </c>
      <c r="T178" s="874">
        <f t="shared" si="8"/>
        <v>1.4337301927194839</v>
      </c>
    </row>
    <row r="179" spans="1:20">
      <c r="A179" s="863" t="s">
        <v>1034</v>
      </c>
      <c r="B179" s="864" t="s">
        <v>1035</v>
      </c>
      <c r="C179" s="865" t="s">
        <v>118</v>
      </c>
      <c r="D179" s="865">
        <v>187870</v>
      </c>
      <c r="E179" s="866">
        <v>2018</v>
      </c>
      <c r="F179" s="867">
        <v>2018</v>
      </c>
      <c r="G179" s="868">
        <v>43181</v>
      </c>
      <c r="H179" s="869">
        <f t="shared" si="6"/>
        <v>2018</v>
      </c>
      <c r="I179" s="870"/>
      <c r="J179" s="865" t="s">
        <v>1038</v>
      </c>
      <c r="K179" s="865">
        <v>0</v>
      </c>
      <c r="L179" s="865" t="s">
        <v>1039</v>
      </c>
      <c r="M179" s="871">
        <v>583.79999999999995</v>
      </c>
      <c r="N179" s="871">
        <v>0</v>
      </c>
      <c r="O179" s="872">
        <f>+VLOOKUP(C179,'A. Rate Class Allocations'!$B$124:$J$128,6,FALSE)</f>
        <v>0.96094519236849896</v>
      </c>
      <c r="P179" s="873">
        <f>+VLOOKUP(C179,'A. Rate Class Allocations'!$B$124:$J$128,8,FALSE)</f>
        <v>0.98007105038154396</v>
      </c>
      <c r="Q179" s="873">
        <f>+VLOOKUP(C179,'A. Rate Class Allocations'!$B$124:$J$128,7,FALSE)</f>
        <v>1.0700573423086499</v>
      </c>
      <c r="R179" s="873">
        <f>+VLOOKUP(C179,'A. Rate Class Allocations'!$B$124:$J$128,9,FALSE)</f>
        <v>0.85888650963597402</v>
      </c>
      <c r="S179" s="874">
        <f t="shared" si="7"/>
        <v>549.81966648870593</v>
      </c>
      <c r="T179" s="874">
        <f t="shared" si="8"/>
        <v>0</v>
      </c>
    </row>
    <row r="180" spans="1:20">
      <c r="A180" s="863" t="s">
        <v>1034</v>
      </c>
      <c r="B180" s="864" t="s">
        <v>1035</v>
      </c>
      <c r="C180" s="865" t="s">
        <v>118</v>
      </c>
      <c r="D180" s="865">
        <v>187870</v>
      </c>
      <c r="E180" s="866">
        <v>2018</v>
      </c>
      <c r="F180" s="867">
        <v>2018</v>
      </c>
      <c r="G180" s="868">
        <v>43181</v>
      </c>
      <c r="H180" s="869">
        <f t="shared" si="6"/>
        <v>2018</v>
      </c>
      <c r="I180" s="870"/>
      <c r="J180" s="865" t="s">
        <v>1038</v>
      </c>
      <c r="K180" s="865">
        <v>0</v>
      </c>
      <c r="L180" s="865" t="s">
        <v>1039</v>
      </c>
      <c r="M180" s="871">
        <v>840</v>
      </c>
      <c r="N180" s="871">
        <v>0</v>
      </c>
      <c r="O180" s="872">
        <f>+VLOOKUP(C180,'A. Rate Class Allocations'!$B$124:$J$128,6,FALSE)</f>
        <v>0.96094519236849896</v>
      </c>
      <c r="P180" s="873">
        <f>+VLOOKUP(C180,'A. Rate Class Allocations'!$B$124:$J$128,8,FALSE)</f>
        <v>0.98007105038154396</v>
      </c>
      <c r="Q180" s="873">
        <f>+VLOOKUP(C180,'A. Rate Class Allocations'!$B$124:$J$128,7,FALSE)</f>
        <v>1.0700573423086499</v>
      </c>
      <c r="R180" s="873">
        <f>+VLOOKUP(C180,'A. Rate Class Allocations'!$B$124:$J$128,9,FALSE)</f>
        <v>0.85888650963597402</v>
      </c>
      <c r="S180" s="874">
        <f t="shared" si="7"/>
        <v>791.10743379669918</v>
      </c>
      <c r="T180" s="874">
        <f t="shared" si="8"/>
        <v>0</v>
      </c>
    </row>
    <row r="181" spans="1:20">
      <c r="A181" s="863" t="s">
        <v>1034</v>
      </c>
      <c r="B181" s="864" t="s">
        <v>1035</v>
      </c>
      <c r="C181" s="865" t="s">
        <v>118</v>
      </c>
      <c r="D181" s="865">
        <v>187870</v>
      </c>
      <c r="E181" s="866">
        <v>2018</v>
      </c>
      <c r="F181" s="867">
        <v>2018</v>
      </c>
      <c r="G181" s="868">
        <v>43181</v>
      </c>
      <c r="H181" s="869">
        <f t="shared" si="6"/>
        <v>2018</v>
      </c>
      <c r="I181" s="870"/>
      <c r="J181" s="865" t="s">
        <v>1038</v>
      </c>
      <c r="K181" s="865">
        <v>0</v>
      </c>
      <c r="L181" s="865" t="s">
        <v>1039</v>
      </c>
      <c r="M181" s="871">
        <v>3066</v>
      </c>
      <c r="N181" s="871">
        <v>0</v>
      </c>
      <c r="O181" s="872">
        <f>+VLOOKUP(C181,'A. Rate Class Allocations'!$B$124:$J$128,6,FALSE)</f>
        <v>0.96094519236849896</v>
      </c>
      <c r="P181" s="873">
        <f>+VLOOKUP(C181,'A. Rate Class Allocations'!$B$124:$J$128,8,FALSE)</f>
        <v>0.98007105038154396</v>
      </c>
      <c r="Q181" s="873">
        <f>+VLOOKUP(C181,'A. Rate Class Allocations'!$B$124:$J$128,7,FALSE)</f>
        <v>1.0700573423086499</v>
      </c>
      <c r="R181" s="873">
        <f>+VLOOKUP(C181,'A. Rate Class Allocations'!$B$124:$J$128,9,FALSE)</f>
        <v>0.85888650963597402</v>
      </c>
      <c r="S181" s="874">
        <f t="shared" si="7"/>
        <v>2887.5421333579525</v>
      </c>
      <c r="T181" s="874">
        <f t="shared" si="8"/>
        <v>0</v>
      </c>
    </row>
    <row r="182" spans="1:20">
      <c r="A182" s="863" t="s">
        <v>1034</v>
      </c>
      <c r="B182" s="864" t="s">
        <v>1035</v>
      </c>
      <c r="C182" s="865" t="s">
        <v>118</v>
      </c>
      <c r="D182" s="865">
        <v>187870</v>
      </c>
      <c r="E182" s="866">
        <v>2018</v>
      </c>
      <c r="F182" s="867">
        <v>2018</v>
      </c>
      <c r="G182" s="868">
        <v>43181</v>
      </c>
      <c r="H182" s="869">
        <f t="shared" si="6"/>
        <v>2018</v>
      </c>
      <c r="I182" s="870"/>
      <c r="J182" s="865" t="s">
        <v>1038</v>
      </c>
      <c r="K182" s="865">
        <v>0</v>
      </c>
      <c r="L182" s="865" t="s">
        <v>1039</v>
      </c>
      <c r="M182" s="871">
        <v>6339.72</v>
      </c>
      <c r="N182" s="871">
        <v>0</v>
      </c>
      <c r="O182" s="872">
        <f>+VLOOKUP(C182,'A. Rate Class Allocations'!$B$124:$J$128,6,FALSE)</f>
        <v>0.96094519236849896</v>
      </c>
      <c r="P182" s="873">
        <f>+VLOOKUP(C182,'A. Rate Class Allocations'!$B$124:$J$128,8,FALSE)</f>
        <v>0.98007105038154396</v>
      </c>
      <c r="Q182" s="873">
        <f>+VLOOKUP(C182,'A. Rate Class Allocations'!$B$124:$J$128,7,FALSE)</f>
        <v>1.0700573423086499</v>
      </c>
      <c r="R182" s="873">
        <f>+VLOOKUP(C182,'A. Rate Class Allocations'!$B$124:$J$128,9,FALSE)</f>
        <v>0.85888650963597402</v>
      </c>
      <c r="S182" s="874">
        <f t="shared" si="7"/>
        <v>5970.7138335590598</v>
      </c>
      <c r="T182" s="874">
        <f t="shared" si="8"/>
        <v>0</v>
      </c>
    </row>
    <row r="183" spans="1:20">
      <c r="A183" s="863" t="s">
        <v>1034</v>
      </c>
      <c r="B183" s="864" t="s">
        <v>1035</v>
      </c>
      <c r="C183" s="865" t="s">
        <v>118</v>
      </c>
      <c r="D183" s="865">
        <v>187870</v>
      </c>
      <c r="E183" s="866">
        <v>2018</v>
      </c>
      <c r="F183" s="867">
        <v>2018</v>
      </c>
      <c r="G183" s="868">
        <v>43181</v>
      </c>
      <c r="H183" s="869">
        <f t="shared" si="6"/>
        <v>2018</v>
      </c>
      <c r="I183" s="870"/>
      <c r="J183" s="865" t="s">
        <v>1038</v>
      </c>
      <c r="K183" s="865">
        <v>0</v>
      </c>
      <c r="L183" s="865" t="s">
        <v>1039</v>
      </c>
      <c r="M183" s="871">
        <v>18480</v>
      </c>
      <c r="N183" s="871">
        <v>0</v>
      </c>
      <c r="O183" s="872">
        <f>+VLOOKUP(C183,'A. Rate Class Allocations'!$B$124:$J$128,6,FALSE)</f>
        <v>0.96094519236849896</v>
      </c>
      <c r="P183" s="873">
        <f>+VLOOKUP(C183,'A. Rate Class Allocations'!$B$124:$J$128,8,FALSE)</f>
        <v>0.98007105038154396</v>
      </c>
      <c r="Q183" s="873">
        <f>+VLOOKUP(C183,'A. Rate Class Allocations'!$B$124:$J$128,7,FALSE)</f>
        <v>1.0700573423086499</v>
      </c>
      <c r="R183" s="873">
        <f>+VLOOKUP(C183,'A. Rate Class Allocations'!$B$124:$J$128,9,FALSE)</f>
        <v>0.85888650963597402</v>
      </c>
      <c r="S183" s="874">
        <f t="shared" si="7"/>
        <v>17404.363543527383</v>
      </c>
      <c r="T183" s="874">
        <f t="shared" si="8"/>
        <v>0</v>
      </c>
    </row>
    <row r="184" spans="1:20">
      <c r="A184" s="863" t="s">
        <v>1034</v>
      </c>
      <c r="B184" s="864" t="s">
        <v>1035</v>
      </c>
      <c r="C184" s="865" t="s">
        <v>118</v>
      </c>
      <c r="D184" s="865">
        <v>187870</v>
      </c>
      <c r="E184" s="866">
        <v>2018</v>
      </c>
      <c r="F184" s="867">
        <v>2018</v>
      </c>
      <c r="G184" s="868">
        <v>43181</v>
      </c>
      <c r="H184" s="869">
        <f t="shared" si="6"/>
        <v>2018</v>
      </c>
      <c r="I184" s="870"/>
      <c r="J184" s="865" t="s">
        <v>1038</v>
      </c>
      <c r="K184" s="865">
        <v>0</v>
      </c>
      <c r="L184" s="865" t="s">
        <v>1039</v>
      </c>
      <c r="M184" s="871">
        <v>120358.20600000001</v>
      </c>
      <c r="N184" s="871">
        <v>0</v>
      </c>
      <c r="O184" s="872">
        <f>+VLOOKUP(C184,'A. Rate Class Allocations'!$B$124:$J$128,6,FALSE)</f>
        <v>0.96094519236849896</v>
      </c>
      <c r="P184" s="873">
        <f>+VLOOKUP(C184,'A. Rate Class Allocations'!$B$124:$J$128,8,FALSE)</f>
        <v>0.98007105038154396</v>
      </c>
      <c r="Q184" s="873">
        <f>+VLOOKUP(C184,'A. Rate Class Allocations'!$B$124:$J$128,7,FALSE)</f>
        <v>1.0700573423086499</v>
      </c>
      <c r="R184" s="873">
        <f>+VLOOKUP(C184,'A. Rate Class Allocations'!$B$124:$J$128,9,FALSE)</f>
        <v>0.85888650963597402</v>
      </c>
      <c r="S184" s="874">
        <f t="shared" si="7"/>
        <v>113352.70414885059</v>
      </c>
      <c r="T184" s="874">
        <f t="shared" si="8"/>
        <v>0</v>
      </c>
    </row>
    <row r="185" spans="1:20">
      <c r="A185" s="863" t="s">
        <v>1034</v>
      </c>
      <c r="B185" s="864" t="s">
        <v>1035</v>
      </c>
      <c r="C185" s="865" t="s">
        <v>118</v>
      </c>
      <c r="D185" s="865">
        <v>187870</v>
      </c>
      <c r="E185" s="866">
        <v>2018</v>
      </c>
      <c r="F185" s="867">
        <v>2018</v>
      </c>
      <c r="G185" s="868">
        <v>43181</v>
      </c>
      <c r="H185" s="869">
        <f t="shared" si="6"/>
        <v>2018</v>
      </c>
      <c r="I185" s="870"/>
      <c r="J185" s="865" t="s">
        <v>1038</v>
      </c>
      <c r="K185" s="865">
        <v>0</v>
      </c>
      <c r="L185" s="865" t="s">
        <v>1039</v>
      </c>
      <c r="M185" s="871">
        <v>955.55200000000002</v>
      </c>
      <c r="N185" s="871">
        <v>0.20799999999999999</v>
      </c>
      <c r="O185" s="872">
        <f>+VLOOKUP(C185,'A. Rate Class Allocations'!$B$124:$J$128,6,FALSE)</f>
        <v>0.96094519236849896</v>
      </c>
      <c r="P185" s="873">
        <f>+VLOOKUP(C185,'A. Rate Class Allocations'!$B$124:$J$128,8,FALSE)</f>
        <v>0.98007105038154396</v>
      </c>
      <c r="Q185" s="873">
        <f>+VLOOKUP(C185,'A. Rate Class Allocations'!$B$124:$J$128,7,FALSE)</f>
        <v>1.0700573423086499</v>
      </c>
      <c r="R185" s="873">
        <f>+VLOOKUP(C185,'A. Rate Class Allocations'!$B$124:$J$128,9,FALSE)</f>
        <v>0.85888650963597402</v>
      </c>
      <c r="S185" s="874">
        <f t="shared" si="7"/>
        <v>899.93367926107578</v>
      </c>
      <c r="T185" s="874">
        <f t="shared" si="8"/>
        <v>0.19116402569593116</v>
      </c>
    </row>
    <row r="186" spans="1:20">
      <c r="A186" s="863" t="s">
        <v>1034</v>
      </c>
      <c r="B186" s="864" t="s">
        <v>1035</v>
      </c>
      <c r="C186" s="865" t="s">
        <v>118</v>
      </c>
      <c r="D186" s="865">
        <v>187870</v>
      </c>
      <c r="E186" s="866">
        <v>2018</v>
      </c>
      <c r="F186" s="867">
        <v>2018</v>
      </c>
      <c r="G186" s="868">
        <v>43181</v>
      </c>
      <c r="H186" s="869">
        <f t="shared" si="6"/>
        <v>2018</v>
      </c>
      <c r="I186" s="870"/>
      <c r="J186" s="865" t="s">
        <v>1038</v>
      </c>
      <c r="K186" s="865">
        <v>0</v>
      </c>
      <c r="L186" s="865" t="s">
        <v>1039</v>
      </c>
      <c r="M186" s="871">
        <v>1928.123</v>
      </c>
      <c r="N186" s="871">
        <v>0.49299999999999999</v>
      </c>
      <c r="O186" s="872">
        <f>+VLOOKUP(C186,'A. Rate Class Allocations'!$B$124:$J$128,6,FALSE)</f>
        <v>0.96094519236849896</v>
      </c>
      <c r="P186" s="873">
        <f>+VLOOKUP(C186,'A. Rate Class Allocations'!$B$124:$J$128,8,FALSE)</f>
        <v>0.98007105038154396</v>
      </c>
      <c r="Q186" s="873">
        <f>+VLOOKUP(C186,'A. Rate Class Allocations'!$B$124:$J$128,7,FALSE)</f>
        <v>1.0700573423086499</v>
      </c>
      <c r="R186" s="873">
        <f>+VLOOKUP(C186,'A. Rate Class Allocations'!$B$124:$J$128,9,FALSE)</f>
        <v>0.85888650963597402</v>
      </c>
      <c r="S186" s="874">
        <f t="shared" si="7"/>
        <v>1815.8957602076111</v>
      </c>
      <c r="T186" s="874">
        <f t="shared" si="8"/>
        <v>0.45309550321199077</v>
      </c>
    </row>
    <row r="187" spans="1:20">
      <c r="A187" s="863" t="s">
        <v>1034</v>
      </c>
      <c r="B187" s="864" t="s">
        <v>1035</v>
      </c>
      <c r="C187" s="865" t="s">
        <v>118</v>
      </c>
      <c r="D187" s="865">
        <v>187870</v>
      </c>
      <c r="E187" s="866">
        <v>2018</v>
      </c>
      <c r="F187" s="867">
        <v>2018</v>
      </c>
      <c r="G187" s="868">
        <v>43181</v>
      </c>
      <c r="H187" s="869">
        <f t="shared" si="6"/>
        <v>2018</v>
      </c>
      <c r="I187" s="870"/>
      <c r="J187" s="865" t="s">
        <v>1038</v>
      </c>
      <c r="K187" s="865">
        <v>0</v>
      </c>
      <c r="L187" s="865" t="s">
        <v>1039</v>
      </c>
      <c r="M187" s="871">
        <v>2802.34</v>
      </c>
      <c r="N187" s="871">
        <v>0.61</v>
      </c>
      <c r="O187" s="872">
        <f>+VLOOKUP(C187,'A. Rate Class Allocations'!$B$124:$J$128,6,FALSE)</f>
        <v>0.96094519236849896</v>
      </c>
      <c r="P187" s="873">
        <f>+VLOOKUP(C187,'A. Rate Class Allocations'!$B$124:$J$128,8,FALSE)</f>
        <v>0.98007105038154396</v>
      </c>
      <c r="Q187" s="873">
        <f>+VLOOKUP(C187,'A. Rate Class Allocations'!$B$124:$J$128,7,FALSE)</f>
        <v>1.0700573423086499</v>
      </c>
      <c r="R187" s="873">
        <f>+VLOOKUP(C187,'A. Rate Class Allocations'!$B$124:$J$128,9,FALSE)</f>
        <v>0.85888650963597402</v>
      </c>
      <c r="S187" s="874">
        <f t="shared" si="7"/>
        <v>2639.228578602193</v>
      </c>
      <c r="T187" s="874">
        <f t="shared" si="8"/>
        <v>0.560625267665952</v>
      </c>
    </row>
    <row r="188" spans="1:20">
      <c r="A188" s="863" t="s">
        <v>1034</v>
      </c>
      <c r="B188" s="864" t="s">
        <v>1035</v>
      </c>
      <c r="C188" s="865" t="s">
        <v>118</v>
      </c>
      <c r="D188" s="865">
        <v>187870</v>
      </c>
      <c r="E188" s="866">
        <v>2018</v>
      </c>
      <c r="F188" s="867">
        <v>2018</v>
      </c>
      <c r="G188" s="868">
        <v>43181</v>
      </c>
      <c r="H188" s="869">
        <f t="shared" si="6"/>
        <v>2018</v>
      </c>
      <c r="I188" s="870"/>
      <c r="J188" s="865" t="s">
        <v>1038</v>
      </c>
      <c r="K188" s="865">
        <v>0</v>
      </c>
      <c r="L188" s="865" t="s">
        <v>1039</v>
      </c>
      <c r="M188" s="871">
        <v>8707.44</v>
      </c>
      <c r="N188" s="871">
        <v>0.99399999999999999</v>
      </c>
      <c r="O188" s="872">
        <f>+VLOOKUP(C188,'A. Rate Class Allocations'!$B$124:$J$128,6,FALSE)</f>
        <v>0.96094519236849896</v>
      </c>
      <c r="P188" s="873">
        <f>+VLOOKUP(C188,'A. Rate Class Allocations'!$B$124:$J$128,8,FALSE)</f>
        <v>0.98007105038154396</v>
      </c>
      <c r="Q188" s="873">
        <f>+VLOOKUP(C188,'A. Rate Class Allocations'!$B$124:$J$128,7,FALSE)</f>
        <v>1.0700573423086499</v>
      </c>
      <c r="R188" s="873">
        <f>+VLOOKUP(C188,'A. Rate Class Allocations'!$B$124:$J$128,9,FALSE)</f>
        <v>0.85888650963597402</v>
      </c>
      <c r="S188" s="874">
        <f t="shared" si="7"/>
        <v>8200.6196587365848</v>
      </c>
      <c r="T188" s="874">
        <f t="shared" si="8"/>
        <v>0.91354346895074801</v>
      </c>
    </row>
    <row r="189" spans="1:20">
      <c r="A189" s="863" t="s">
        <v>1034</v>
      </c>
      <c r="B189" s="864" t="s">
        <v>1035</v>
      </c>
      <c r="C189" s="865" t="s">
        <v>118</v>
      </c>
      <c r="D189" s="865">
        <v>187870</v>
      </c>
      <c r="E189" s="866">
        <v>2018</v>
      </c>
      <c r="F189" s="867">
        <v>2018</v>
      </c>
      <c r="G189" s="868">
        <v>43181</v>
      </c>
      <c r="H189" s="869">
        <f t="shared" si="6"/>
        <v>2018</v>
      </c>
      <c r="I189" s="870"/>
      <c r="J189" s="865" t="s">
        <v>1038</v>
      </c>
      <c r="K189" s="865">
        <v>0</v>
      </c>
      <c r="L189" s="865" t="s">
        <v>1039</v>
      </c>
      <c r="M189" s="871">
        <v>5052.4812000000002</v>
      </c>
      <c r="N189" s="871">
        <v>1.0998000000000001</v>
      </c>
      <c r="O189" s="872">
        <f>+VLOOKUP(C189,'A. Rate Class Allocations'!$B$124:$J$128,6,FALSE)</f>
        <v>0.96094519236849896</v>
      </c>
      <c r="P189" s="873">
        <f>+VLOOKUP(C189,'A. Rate Class Allocations'!$B$124:$J$128,8,FALSE)</f>
        <v>0.98007105038154396</v>
      </c>
      <c r="Q189" s="873">
        <f>+VLOOKUP(C189,'A. Rate Class Allocations'!$B$124:$J$128,7,FALSE)</f>
        <v>1.0700573423086499</v>
      </c>
      <c r="R189" s="873">
        <f>+VLOOKUP(C189,'A. Rate Class Allocations'!$B$124:$J$128,9,FALSE)</f>
        <v>0.85888650963597402</v>
      </c>
      <c r="S189" s="874">
        <f t="shared" si="7"/>
        <v>4758.3993290929384</v>
      </c>
      <c r="T189" s="874">
        <f t="shared" si="8"/>
        <v>1.0107797858672363</v>
      </c>
    </row>
    <row r="190" spans="1:20">
      <c r="A190" s="863" t="s">
        <v>1034</v>
      </c>
      <c r="B190" s="864" t="s">
        <v>1035</v>
      </c>
      <c r="C190" s="865" t="s">
        <v>118</v>
      </c>
      <c r="D190" s="865">
        <v>187870</v>
      </c>
      <c r="E190" s="866">
        <v>2018</v>
      </c>
      <c r="F190" s="867">
        <v>2018</v>
      </c>
      <c r="G190" s="868">
        <v>43181</v>
      </c>
      <c r="H190" s="869">
        <f t="shared" si="6"/>
        <v>2018</v>
      </c>
      <c r="I190" s="870"/>
      <c r="J190" s="865" t="s">
        <v>1038</v>
      </c>
      <c r="K190" s="865">
        <v>0</v>
      </c>
      <c r="L190" s="865" t="s">
        <v>1039</v>
      </c>
      <c r="M190" s="871">
        <v>36263.198400000001</v>
      </c>
      <c r="N190" s="871">
        <v>7.8936000000000002</v>
      </c>
      <c r="O190" s="872">
        <f>+VLOOKUP(C190,'A. Rate Class Allocations'!$B$124:$J$128,6,FALSE)</f>
        <v>0.96094519236849896</v>
      </c>
      <c r="P190" s="873">
        <f>+VLOOKUP(C190,'A. Rate Class Allocations'!$B$124:$J$128,8,FALSE)</f>
        <v>0.98007105038154396</v>
      </c>
      <c r="Q190" s="873">
        <f>+VLOOKUP(C190,'A. Rate Class Allocations'!$B$124:$J$128,7,FALSE)</f>
        <v>1.0700573423086499</v>
      </c>
      <c r="R190" s="873">
        <f>+VLOOKUP(C190,'A. Rate Class Allocations'!$B$124:$J$128,9,FALSE)</f>
        <v>0.85888650963597402</v>
      </c>
      <c r="S190" s="874">
        <f t="shared" si="7"/>
        <v>34152.483127957821</v>
      </c>
      <c r="T190" s="874">
        <f t="shared" si="8"/>
        <v>7.2546747751605878</v>
      </c>
    </row>
    <row r="191" spans="1:20">
      <c r="A191" s="863" t="s">
        <v>1034</v>
      </c>
      <c r="B191" s="864" t="s">
        <v>1035</v>
      </c>
      <c r="C191" s="865" t="s">
        <v>118</v>
      </c>
      <c r="D191" s="865">
        <v>187870</v>
      </c>
      <c r="E191" s="866">
        <v>2018</v>
      </c>
      <c r="F191" s="867">
        <v>2018</v>
      </c>
      <c r="G191" s="868">
        <v>43181</v>
      </c>
      <c r="H191" s="869">
        <f t="shared" si="6"/>
        <v>2018</v>
      </c>
      <c r="I191" s="870"/>
      <c r="J191" s="865" t="s">
        <v>1036</v>
      </c>
      <c r="K191" s="865">
        <v>0</v>
      </c>
      <c r="L191" s="865" t="s">
        <v>1039</v>
      </c>
      <c r="M191" s="871">
        <v>799151</v>
      </c>
      <c r="N191" s="871">
        <v>92.8</v>
      </c>
      <c r="O191" s="872">
        <f>+VLOOKUP(C191,'A. Rate Class Allocations'!$B$124:$J$128,6,FALSE)</f>
        <v>0.96094519236849896</v>
      </c>
      <c r="P191" s="873">
        <f>+VLOOKUP(C191,'A. Rate Class Allocations'!$B$124:$J$128,8,FALSE)</f>
        <v>0.98007105038154396</v>
      </c>
      <c r="Q191" s="873">
        <f>+VLOOKUP(C191,'A. Rate Class Allocations'!$B$124:$J$128,7,FALSE)</f>
        <v>1.0700573423086499</v>
      </c>
      <c r="R191" s="873">
        <f>+VLOOKUP(C191,'A. Rate Class Allocations'!$B$124:$J$128,9,FALSE)</f>
        <v>0.85888650963597402</v>
      </c>
      <c r="S191" s="874">
        <f t="shared" si="7"/>
        <v>752636.06765007856</v>
      </c>
      <c r="T191" s="874">
        <f t="shared" si="8"/>
        <v>85.288565310492359</v>
      </c>
    </row>
    <row r="192" spans="1:20">
      <c r="A192" s="863" t="s">
        <v>1034</v>
      </c>
      <c r="B192" s="864" t="s">
        <v>1035</v>
      </c>
      <c r="C192" s="865" t="s">
        <v>118</v>
      </c>
      <c r="D192" s="865">
        <v>187903</v>
      </c>
      <c r="E192" s="866">
        <v>2018</v>
      </c>
      <c r="F192" s="867">
        <v>2018</v>
      </c>
      <c r="G192" s="868">
        <v>43143</v>
      </c>
      <c r="H192" s="869">
        <f t="shared" si="6"/>
        <v>2018</v>
      </c>
      <c r="I192" s="870"/>
      <c r="J192" s="865" t="s">
        <v>1038</v>
      </c>
      <c r="K192" s="865">
        <v>0</v>
      </c>
      <c r="L192" s="865" t="s">
        <v>1039</v>
      </c>
      <c r="M192" s="871">
        <v>1218</v>
      </c>
      <c r="N192" s="871">
        <v>0</v>
      </c>
      <c r="O192" s="872">
        <f>+VLOOKUP(C192,'A. Rate Class Allocations'!$B$124:$J$128,6,FALSE)</f>
        <v>0.96094519236849896</v>
      </c>
      <c r="P192" s="873">
        <f>+VLOOKUP(C192,'A. Rate Class Allocations'!$B$124:$J$128,8,FALSE)</f>
        <v>0.98007105038154396</v>
      </c>
      <c r="Q192" s="873">
        <f>+VLOOKUP(C192,'A. Rate Class Allocations'!$B$124:$J$128,7,FALSE)</f>
        <v>1.0700573423086499</v>
      </c>
      <c r="R192" s="873">
        <f>+VLOOKUP(C192,'A. Rate Class Allocations'!$B$124:$J$128,9,FALSE)</f>
        <v>0.85888650963597402</v>
      </c>
      <c r="S192" s="874">
        <f t="shared" si="7"/>
        <v>1147.1057790052141</v>
      </c>
      <c r="T192" s="874">
        <f t="shared" si="8"/>
        <v>0</v>
      </c>
    </row>
    <row r="193" spans="1:20">
      <c r="A193" s="863" t="s">
        <v>1034</v>
      </c>
      <c r="B193" s="864" t="s">
        <v>1035</v>
      </c>
      <c r="C193" s="865" t="s">
        <v>118</v>
      </c>
      <c r="D193" s="865">
        <v>187903</v>
      </c>
      <c r="E193" s="866">
        <v>2018</v>
      </c>
      <c r="F193" s="867">
        <v>2018</v>
      </c>
      <c r="G193" s="868">
        <v>43143</v>
      </c>
      <c r="H193" s="869">
        <f t="shared" si="6"/>
        <v>2018</v>
      </c>
      <c r="I193" s="870"/>
      <c r="J193" s="865" t="s">
        <v>1038</v>
      </c>
      <c r="K193" s="865">
        <v>0</v>
      </c>
      <c r="L193" s="865" t="s">
        <v>1039</v>
      </c>
      <c r="M193" s="871">
        <v>18480</v>
      </c>
      <c r="N193" s="871">
        <v>0</v>
      </c>
      <c r="O193" s="872">
        <f>+VLOOKUP(C193,'A. Rate Class Allocations'!$B$124:$J$128,6,FALSE)</f>
        <v>0.96094519236849896</v>
      </c>
      <c r="P193" s="873">
        <f>+VLOOKUP(C193,'A. Rate Class Allocations'!$B$124:$J$128,8,FALSE)</f>
        <v>0.98007105038154396</v>
      </c>
      <c r="Q193" s="873">
        <f>+VLOOKUP(C193,'A. Rate Class Allocations'!$B$124:$J$128,7,FALSE)</f>
        <v>1.0700573423086499</v>
      </c>
      <c r="R193" s="873">
        <f>+VLOOKUP(C193,'A. Rate Class Allocations'!$B$124:$J$128,9,FALSE)</f>
        <v>0.85888650963597402</v>
      </c>
      <c r="S193" s="874">
        <f t="shared" si="7"/>
        <v>17404.363543527383</v>
      </c>
      <c r="T193" s="874">
        <f t="shared" si="8"/>
        <v>0</v>
      </c>
    </row>
    <row r="194" spans="1:20">
      <c r="A194" s="863" t="s">
        <v>1034</v>
      </c>
      <c r="B194" s="864" t="s">
        <v>1035</v>
      </c>
      <c r="C194" s="865" t="s">
        <v>118</v>
      </c>
      <c r="D194" s="865">
        <v>187903</v>
      </c>
      <c r="E194" s="866">
        <v>2018</v>
      </c>
      <c r="F194" s="867">
        <v>2018</v>
      </c>
      <c r="G194" s="868">
        <v>43143</v>
      </c>
      <c r="H194" s="869">
        <f t="shared" si="6"/>
        <v>2018</v>
      </c>
      <c r="I194" s="870"/>
      <c r="J194" s="865" t="s">
        <v>1038</v>
      </c>
      <c r="K194" s="865">
        <v>0</v>
      </c>
      <c r="L194" s="865" t="s">
        <v>1039</v>
      </c>
      <c r="M194" s="871">
        <v>534.74159999999995</v>
      </c>
      <c r="N194" s="871">
        <v>0.1164</v>
      </c>
      <c r="O194" s="872">
        <f>+VLOOKUP(C194,'A. Rate Class Allocations'!$B$124:$J$128,6,FALSE)</f>
        <v>0.96094519236849896</v>
      </c>
      <c r="P194" s="873">
        <f>+VLOOKUP(C194,'A. Rate Class Allocations'!$B$124:$J$128,8,FALSE)</f>
        <v>0.98007105038154396</v>
      </c>
      <c r="Q194" s="873">
        <f>+VLOOKUP(C194,'A. Rate Class Allocations'!$B$124:$J$128,7,FALSE)</f>
        <v>1.0700573423086499</v>
      </c>
      <c r="R194" s="873">
        <f>+VLOOKUP(C194,'A. Rate Class Allocations'!$B$124:$J$128,9,FALSE)</f>
        <v>0.85888650963597402</v>
      </c>
      <c r="S194" s="874">
        <f t="shared" si="7"/>
        <v>503.61673204802497</v>
      </c>
      <c r="T194" s="874">
        <f t="shared" si="8"/>
        <v>0.1069783297644538</v>
      </c>
    </row>
    <row r="195" spans="1:20">
      <c r="A195" s="863" t="s">
        <v>1034</v>
      </c>
      <c r="B195" s="864" t="s">
        <v>1035</v>
      </c>
      <c r="C195" s="865" t="s">
        <v>118</v>
      </c>
      <c r="D195" s="865">
        <v>187911</v>
      </c>
      <c r="E195" s="866">
        <v>2018</v>
      </c>
      <c r="F195" s="867">
        <v>2018</v>
      </c>
      <c r="G195" s="868">
        <v>43098</v>
      </c>
      <c r="H195" s="869">
        <f t="shared" si="6"/>
        <v>2017</v>
      </c>
      <c r="I195" s="870"/>
      <c r="J195" s="865" t="s">
        <v>1038</v>
      </c>
      <c r="K195" s="865">
        <v>0</v>
      </c>
      <c r="L195" s="865" t="s">
        <v>1039</v>
      </c>
      <c r="M195" s="871">
        <v>967.49639999999999</v>
      </c>
      <c r="N195" s="871">
        <v>0.21060000000000001</v>
      </c>
      <c r="O195" s="872">
        <f>+VLOOKUP(C195,'A. Rate Class Allocations'!$B$124:$J$128,6,FALSE)</f>
        <v>0.96094519236849896</v>
      </c>
      <c r="P195" s="873">
        <f>+VLOOKUP(C195,'A. Rate Class Allocations'!$B$124:$J$128,8,FALSE)</f>
        <v>0.98007105038154396</v>
      </c>
      <c r="Q195" s="873">
        <f>+VLOOKUP(C195,'A. Rate Class Allocations'!$B$124:$J$128,7,FALSE)</f>
        <v>1.0700573423086499</v>
      </c>
      <c r="R195" s="873">
        <f>+VLOOKUP(C195,'A. Rate Class Allocations'!$B$124:$J$128,9,FALSE)</f>
        <v>0.85888650963597402</v>
      </c>
      <c r="S195" s="874">
        <f t="shared" si="7"/>
        <v>911.18285025183911</v>
      </c>
      <c r="T195" s="874">
        <f t="shared" si="8"/>
        <v>0.19355357601713033</v>
      </c>
    </row>
    <row r="196" spans="1:20">
      <c r="A196" s="863" t="s">
        <v>1034</v>
      </c>
      <c r="B196" s="864" t="s">
        <v>1035</v>
      </c>
      <c r="C196" s="865" t="s">
        <v>118</v>
      </c>
      <c r="D196" s="865">
        <v>187911</v>
      </c>
      <c r="E196" s="866">
        <v>2018</v>
      </c>
      <c r="F196" s="867">
        <v>2018</v>
      </c>
      <c r="G196" s="868">
        <v>43098</v>
      </c>
      <c r="H196" s="869">
        <f t="shared" ref="H196:H259" si="9">YEAR(G196)</f>
        <v>2017</v>
      </c>
      <c r="I196" s="870"/>
      <c r="J196" s="865" t="s">
        <v>1038</v>
      </c>
      <c r="K196" s="865">
        <v>0</v>
      </c>
      <c r="L196" s="865" t="s">
        <v>1039</v>
      </c>
      <c r="M196" s="871">
        <v>4156.6512000000002</v>
      </c>
      <c r="N196" s="871">
        <v>0.90480000000000005</v>
      </c>
      <c r="O196" s="872">
        <f>+VLOOKUP(C196,'A. Rate Class Allocations'!$B$124:$J$128,6,FALSE)</f>
        <v>0.96094519236849896</v>
      </c>
      <c r="P196" s="873">
        <f>+VLOOKUP(C196,'A. Rate Class Allocations'!$B$124:$J$128,8,FALSE)</f>
        <v>0.98007105038154396</v>
      </c>
      <c r="Q196" s="873">
        <f>+VLOOKUP(C196,'A. Rate Class Allocations'!$B$124:$J$128,7,FALSE)</f>
        <v>1.0700573423086499</v>
      </c>
      <c r="R196" s="873">
        <f>+VLOOKUP(C196,'A. Rate Class Allocations'!$B$124:$J$128,9,FALSE)</f>
        <v>0.85888650963597402</v>
      </c>
      <c r="S196" s="874">
        <f t="shared" ref="S196:S259" si="10">M196*O196*P196</f>
        <v>3914.7115047856796</v>
      </c>
      <c r="T196" s="874">
        <f t="shared" ref="T196:T259" si="11">N196*Q196*R196</f>
        <v>0.8315635117773007</v>
      </c>
    </row>
    <row r="197" spans="1:20">
      <c r="A197" s="863" t="s">
        <v>1034</v>
      </c>
      <c r="B197" s="864" t="s">
        <v>1035</v>
      </c>
      <c r="C197" s="865" t="s">
        <v>118</v>
      </c>
      <c r="D197" s="865">
        <v>188178</v>
      </c>
      <c r="E197" s="866">
        <v>2018</v>
      </c>
      <c r="F197" s="867">
        <v>2018</v>
      </c>
      <c r="G197" s="868">
        <v>43139</v>
      </c>
      <c r="H197" s="869">
        <f t="shared" si="9"/>
        <v>2018</v>
      </c>
      <c r="I197" s="870"/>
      <c r="J197" s="865" t="s">
        <v>1038</v>
      </c>
      <c r="K197" s="865">
        <v>0</v>
      </c>
      <c r="L197" s="865" t="s">
        <v>1041</v>
      </c>
      <c r="M197" s="871">
        <v>2581.2600000000002</v>
      </c>
      <c r="N197" s="871">
        <v>0.66</v>
      </c>
      <c r="O197" s="872">
        <f>+VLOOKUP(C197,'A. Rate Class Allocations'!$B$124:$J$128,6,FALSE)</f>
        <v>0.96094519236849896</v>
      </c>
      <c r="P197" s="873">
        <f>+VLOOKUP(C197,'A. Rate Class Allocations'!$B$124:$J$128,8,FALSE)</f>
        <v>0.98007105038154396</v>
      </c>
      <c r="Q197" s="873">
        <f>+VLOOKUP(C197,'A. Rate Class Allocations'!$B$124:$J$128,7,FALSE)</f>
        <v>1.0700573423086499</v>
      </c>
      <c r="R197" s="873">
        <f>+VLOOKUP(C197,'A. Rate Class Allocations'!$B$124:$J$128,9,FALSE)</f>
        <v>0.85888650963597402</v>
      </c>
      <c r="S197" s="874">
        <f t="shared" si="10"/>
        <v>2431.0166363834146</v>
      </c>
      <c r="T197" s="874">
        <f t="shared" si="11"/>
        <v>0.60657815845824326</v>
      </c>
    </row>
    <row r="198" spans="1:20">
      <c r="A198" s="863" t="s">
        <v>1034</v>
      </c>
      <c r="B198" s="864" t="s">
        <v>1035</v>
      </c>
      <c r="C198" s="865" t="s">
        <v>118</v>
      </c>
      <c r="D198" s="865">
        <v>188178</v>
      </c>
      <c r="E198" s="866">
        <v>2018</v>
      </c>
      <c r="F198" s="867">
        <v>2018</v>
      </c>
      <c r="G198" s="868">
        <v>43139</v>
      </c>
      <c r="H198" s="869">
        <f t="shared" si="9"/>
        <v>2018</v>
      </c>
      <c r="I198" s="870"/>
      <c r="J198" s="865" t="s">
        <v>1038</v>
      </c>
      <c r="K198" s="865">
        <v>0</v>
      </c>
      <c r="L198" s="865" t="s">
        <v>1041</v>
      </c>
      <c r="M198" s="871">
        <v>4318.3599999999997</v>
      </c>
      <c r="N198" s="871">
        <v>0.94</v>
      </c>
      <c r="O198" s="872">
        <f>+VLOOKUP(C198,'A. Rate Class Allocations'!$B$124:$J$128,6,FALSE)</f>
        <v>0.96094519236849896</v>
      </c>
      <c r="P198" s="873">
        <f>+VLOOKUP(C198,'A. Rate Class Allocations'!$B$124:$J$128,8,FALSE)</f>
        <v>0.98007105038154396</v>
      </c>
      <c r="Q198" s="873">
        <f>+VLOOKUP(C198,'A. Rate Class Allocations'!$B$124:$J$128,7,FALSE)</f>
        <v>1.0700573423086499</v>
      </c>
      <c r="R198" s="873">
        <f>+VLOOKUP(C198,'A. Rate Class Allocations'!$B$124:$J$128,9,FALSE)</f>
        <v>0.85888650963597402</v>
      </c>
      <c r="S198" s="874">
        <f t="shared" si="10"/>
        <v>4067.0079735837071</v>
      </c>
      <c r="T198" s="874">
        <f t="shared" si="11"/>
        <v>0.86391434689507363</v>
      </c>
    </row>
    <row r="199" spans="1:20">
      <c r="A199" s="863" t="s">
        <v>1034</v>
      </c>
      <c r="B199" s="864" t="s">
        <v>1035</v>
      </c>
      <c r="C199" s="865" t="s">
        <v>118</v>
      </c>
      <c r="D199" s="865">
        <v>188302</v>
      </c>
      <c r="E199" s="866">
        <v>2018</v>
      </c>
      <c r="F199" s="867">
        <v>2018</v>
      </c>
      <c r="G199" s="868">
        <v>43102</v>
      </c>
      <c r="H199" s="869">
        <f t="shared" si="9"/>
        <v>2018</v>
      </c>
      <c r="I199" s="870"/>
      <c r="J199" s="865" t="s">
        <v>1038</v>
      </c>
      <c r="K199" s="865">
        <v>0</v>
      </c>
      <c r="L199" s="865" t="s">
        <v>1037</v>
      </c>
      <c r="M199" s="871">
        <v>6396.366</v>
      </c>
      <c r="N199" s="871">
        <v>1.698</v>
      </c>
      <c r="O199" s="872">
        <f>+VLOOKUP(C199,'A. Rate Class Allocations'!$B$124:$J$128,6,FALSE)</f>
        <v>0.96094519236849896</v>
      </c>
      <c r="P199" s="873">
        <f>+VLOOKUP(C199,'A. Rate Class Allocations'!$B$124:$J$128,8,FALSE)</f>
        <v>0.98007105038154396</v>
      </c>
      <c r="Q199" s="873">
        <f>+VLOOKUP(C199,'A. Rate Class Allocations'!$B$124:$J$128,7,FALSE)</f>
        <v>1.0700573423086499</v>
      </c>
      <c r="R199" s="873">
        <f>+VLOOKUP(C199,'A. Rate Class Allocations'!$B$124:$J$128,9,FALSE)</f>
        <v>0.85888650963597402</v>
      </c>
      <c r="S199" s="874">
        <f t="shared" si="10"/>
        <v>6024.0627284338789</v>
      </c>
      <c r="T199" s="874">
        <f t="shared" si="11"/>
        <v>1.5605601713062074</v>
      </c>
    </row>
    <row r="200" spans="1:20">
      <c r="A200" s="863" t="s">
        <v>1034</v>
      </c>
      <c r="B200" s="864" t="s">
        <v>1035</v>
      </c>
      <c r="C200" s="865" t="s">
        <v>118</v>
      </c>
      <c r="D200" s="865">
        <v>188320</v>
      </c>
      <c r="E200" s="866">
        <v>2018</v>
      </c>
      <c r="F200" s="867">
        <v>2018</v>
      </c>
      <c r="G200" s="868">
        <v>43154</v>
      </c>
      <c r="H200" s="869">
        <f t="shared" si="9"/>
        <v>2018</v>
      </c>
      <c r="I200" s="870"/>
      <c r="J200" s="865" t="s">
        <v>1038</v>
      </c>
      <c r="K200" s="865">
        <v>0</v>
      </c>
      <c r="L200" s="865" t="s">
        <v>1039</v>
      </c>
      <c r="M200" s="871">
        <v>0</v>
      </c>
      <c r="N200" s="871">
        <v>0</v>
      </c>
      <c r="O200" s="872">
        <f>+VLOOKUP(C200,'A. Rate Class Allocations'!$B$124:$J$128,6,FALSE)</f>
        <v>0.96094519236849896</v>
      </c>
      <c r="P200" s="873">
        <f>+VLOOKUP(C200,'A. Rate Class Allocations'!$B$124:$J$128,8,FALSE)</f>
        <v>0.98007105038154396</v>
      </c>
      <c r="Q200" s="873">
        <f>+VLOOKUP(C200,'A. Rate Class Allocations'!$B$124:$J$128,7,FALSE)</f>
        <v>1.0700573423086499</v>
      </c>
      <c r="R200" s="873">
        <f>+VLOOKUP(C200,'A. Rate Class Allocations'!$B$124:$J$128,9,FALSE)</f>
        <v>0.85888650963597402</v>
      </c>
      <c r="S200" s="874">
        <f t="shared" si="10"/>
        <v>0</v>
      </c>
      <c r="T200" s="874">
        <f t="shared" si="11"/>
        <v>0</v>
      </c>
    </row>
    <row r="201" spans="1:20">
      <c r="A201" s="863" t="s">
        <v>1034</v>
      </c>
      <c r="B201" s="864" t="s">
        <v>1035</v>
      </c>
      <c r="C201" s="865" t="s">
        <v>118</v>
      </c>
      <c r="D201" s="865">
        <v>188320</v>
      </c>
      <c r="E201" s="866">
        <v>2018</v>
      </c>
      <c r="F201" s="867">
        <v>2018</v>
      </c>
      <c r="G201" s="868">
        <v>43154</v>
      </c>
      <c r="H201" s="869">
        <f t="shared" si="9"/>
        <v>2018</v>
      </c>
      <c r="I201" s="870"/>
      <c r="J201" s="865" t="s">
        <v>1038</v>
      </c>
      <c r="K201" s="865">
        <v>0</v>
      </c>
      <c r="L201" s="865" t="s">
        <v>1039</v>
      </c>
      <c r="M201" s="871">
        <v>35546.534399999997</v>
      </c>
      <c r="N201" s="871">
        <v>7.7375999999999996</v>
      </c>
      <c r="O201" s="872">
        <f>+VLOOKUP(C201,'A. Rate Class Allocations'!$B$124:$J$128,6,FALSE)</f>
        <v>0.96094519236849896</v>
      </c>
      <c r="P201" s="873">
        <f>+VLOOKUP(C201,'A. Rate Class Allocations'!$B$124:$J$128,8,FALSE)</f>
        <v>0.98007105038154396</v>
      </c>
      <c r="Q201" s="873">
        <f>+VLOOKUP(C201,'A. Rate Class Allocations'!$B$124:$J$128,7,FALSE)</f>
        <v>1.0700573423086499</v>
      </c>
      <c r="R201" s="873">
        <f>+VLOOKUP(C201,'A. Rate Class Allocations'!$B$124:$J$128,9,FALSE)</f>
        <v>0.85888650963597402</v>
      </c>
      <c r="S201" s="874">
        <f t="shared" si="10"/>
        <v>33477.532868512011</v>
      </c>
      <c r="T201" s="874">
        <f t="shared" si="11"/>
        <v>7.1113017558886389</v>
      </c>
    </row>
    <row r="202" spans="1:20">
      <c r="A202" s="863" t="s">
        <v>1034</v>
      </c>
      <c r="B202" s="864" t="s">
        <v>1035</v>
      </c>
      <c r="C202" s="865" t="s">
        <v>118</v>
      </c>
      <c r="D202" s="865">
        <v>188473</v>
      </c>
      <c r="E202" s="866">
        <v>2018</v>
      </c>
      <c r="F202" s="867">
        <v>2018</v>
      </c>
      <c r="G202" s="868">
        <v>43248</v>
      </c>
      <c r="H202" s="869">
        <f t="shared" si="9"/>
        <v>2018</v>
      </c>
      <c r="I202" s="870"/>
      <c r="J202" s="865" t="s">
        <v>1038</v>
      </c>
      <c r="K202" s="865">
        <v>0</v>
      </c>
      <c r="L202" s="865" t="s">
        <v>1037</v>
      </c>
      <c r="M202" s="871">
        <v>1146.6623999999999</v>
      </c>
      <c r="N202" s="871">
        <v>0.24959999999999999</v>
      </c>
      <c r="O202" s="872">
        <f>+VLOOKUP(C202,'A. Rate Class Allocations'!$B$124:$J$128,6,FALSE)</f>
        <v>0.96094519236849896</v>
      </c>
      <c r="P202" s="873">
        <f>+VLOOKUP(C202,'A. Rate Class Allocations'!$B$124:$J$128,8,FALSE)</f>
        <v>0.98007105038154396</v>
      </c>
      <c r="Q202" s="873">
        <f>+VLOOKUP(C202,'A. Rate Class Allocations'!$B$124:$J$128,7,FALSE)</f>
        <v>1.0700573423086499</v>
      </c>
      <c r="R202" s="873">
        <f>+VLOOKUP(C202,'A. Rate Class Allocations'!$B$124:$J$128,9,FALSE)</f>
        <v>0.85888650963597402</v>
      </c>
      <c r="S202" s="874">
        <f t="shared" si="10"/>
        <v>1079.9204151132908</v>
      </c>
      <c r="T202" s="874">
        <f t="shared" si="11"/>
        <v>0.22939683083511742</v>
      </c>
    </row>
    <row r="203" spans="1:20">
      <c r="A203" s="863" t="s">
        <v>1034</v>
      </c>
      <c r="B203" s="864" t="s">
        <v>1035</v>
      </c>
      <c r="C203" s="865" t="s">
        <v>118</v>
      </c>
      <c r="D203" s="865">
        <v>188473</v>
      </c>
      <c r="E203" s="866">
        <v>2018</v>
      </c>
      <c r="F203" s="867">
        <v>2018</v>
      </c>
      <c r="G203" s="868">
        <v>43248</v>
      </c>
      <c r="H203" s="869">
        <f t="shared" si="9"/>
        <v>2018</v>
      </c>
      <c r="I203" s="870"/>
      <c r="J203" s="865" t="s">
        <v>1038</v>
      </c>
      <c r="K203" s="865">
        <v>0</v>
      </c>
      <c r="L203" s="865" t="s">
        <v>1037</v>
      </c>
      <c r="M203" s="871">
        <v>9402.4320000000007</v>
      </c>
      <c r="N203" s="871">
        <v>2.496</v>
      </c>
      <c r="O203" s="872">
        <f>+VLOOKUP(C203,'A. Rate Class Allocations'!$B$124:$J$128,6,FALSE)</f>
        <v>0.96094519236849896</v>
      </c>
      <c r="P203" s="873">
        <f>+VLOOKUP(C203,'A. Rate Class Allocations'!$B$124:$J$128,8,FALSE)</f>
        <v>0.98007105038154396</v>
      </c>
      <c r="Q203" s="873">
        <f>+VLOOKUP(C203,'A. Rate Class Allocations'!$B$124:$J$128,7,FALSE)</f>
        <v>1.0700573423086499</v>
      </c>
      <c r="R203" s="873">
        <f>+VLOOKUP(C203,'A. Rate Class Allocations'!$B$124:$J$128,9,FALSE)</f>
        <v>0.85888650963597402</v>
      </c>
      <c r="S203" s="874">
        <f t="shared" si="10"/>
        <v>8855.1593463904373</v>
      </c>
      <c r="T203" s="874">
        <f t="shared" si="11"/>
        <v>2.2939683083511739</v>
      </c>
    </row>
    <row r="204" spans="1:20">
      <c r="A204" s="863" t="s">
        <v>1034</v>
      </c>
      <c r="B204" s="864" t="s">
        <v>1035</v>
      </c>
      <c r="C204" s="865" t="s">
        <v>118</v>
      </c>
      <c r="D204" s="865">
        <v>188506</v>
      </c>
      <c r="E204" s="866">
        <v>2018</v>
      </c>
      <c r="F204" s="867">
        <v>2018</v>
      </c>
      <c r="G204" s="868">
        <v>43076</v>
      </c>
      <c r="H204" s="869">
        <f t="shared" si="9"/>
        <v>2017</v>
      </c>
      <c r="I204" s="870"/>
      <c r="J204" s="865" t="s">
        <v>1036</v>
      </c>
      <c r="K204" s="865">
        <v>0</v>
      </c>
      <c r="L204" s="865" t="s">
        <v>1039</v>
      </c>
      <c r="M204" s="871">
        <v>5059</v>
      </c>
      <c r="N204" s="871">
        <v>10.6</v>
      </c>
      <c r="O204" s="872">
        <f>+VLOOKUP(C204,'A. Rate Class Allocations'!$B$124:$J$128,6,FALSE)</f>
        <v>0.96094519236849896</v>
      </c>
      <c r="P204" s="873">
        <f>+VLOOKUP(C204,'A. Rate Class Allocations'!$B$124:$J$128,8,FALSE)</f>
        <v>0.98007105038154396</v>
      </c>
      <c r="Q204" s="873">
        <f>+VLOOKUP(C204,'A. Rate Class Allocations'!$B$124:$J$128,7,FALSE)</f>
        <v>1.0700573423086499</v>
      </c>
      <c r="R204" s="873">
        <f>+VLOOKUP(C204,'A. Rate Class Allocations'!$B$124:$J$128,9,FALSE)</f>
        <v>0.85888650963597402</v>
      </c>
      <c r="S204" s="874">
        <f t="shared" si="10"/>
        <v>4764.5386994970258</v>
      </c>
      <c r="T204" s="874">
        <f t="shared" si="11"/>
        <v>9.7420128479657233</v>
      </c>
    </row>
    <row r="205" spans="1:20">
      <c r="A205" s="863" t="s">
        <v>1034</v>
      </c>
      <c r="B205" s="864" t="s">
        <v>1035</v>
      </c>
      <c r="C205" s="865" t="s">
        <v>118</v>
      </c>
      <c r="D205" s="865">
        <v>188785</v>
      </c>
      <c r="E205" s="866">
        <v>2018</v>
      </c>
      <c r="F205" s="867">
        <v>2018</v>
      </c>
      <c r="G205" s="868">
        <v>43126</v>
      </c>
      <c r="H205" s="869">
        <f t="shared" si="9"/>
        <v>2018</v>
      </c>
      <c r="I205" s="870"/>
      <c r="J205" s="865" t="s">
        <v>1036</v>
      </c>
      <c r="K205" s="865">
        <v>0</v>
      </c>
      <c r="L205" s="865" t="s">
        <v>1037</v>
      </c>
      <c r="M205" s="871">
        <v>7585</v>
      </c>
      <c r="N205" s="871">
        <v>2.4</v>
      </c>
      <c r="O205" s="872">
        <f>+VLOOKUP(C205,'A. Rate Class Allocations'!$B$124:$J$128,6,FALSE)</f>
        <v>0.96094519236849896</v>
      </c>
      <c r="P205" s="873">
        <f>+VLOOKUP(C205,'A. Rate Class Allocations'!$B$124:$J$128,8,FALSE)</f>
        <v>0.98007105038154396</v>
      </c>
      <c r="Q205" s="873">
        <f>+VLOOKUP(C205,'A. Rate Class Allocations'!$B$124:$J$128,7,FALSE)</f>
        <v>1.0700573423086499</v>
      </c>
      <c r="R205" s="873">
        <f>+VLOOKUP(C205,'A. Rate Class Allocations'!$B$124:$J$128,9,FALSE)</f>
        <v>0.85888650963597402</v>
      </c>
      <c r="S205" s="874">
        <f t="shared" si="10"/>
        <v>7143.5117682713853</v>
      </c>
      <c r="T205" s="874">
        <f t="shared" si="11"/>
        <v>2.2057387580299754</v>
      </c>
    </row>
    <row r="206" spans="1:20">
      <c r="A206" s="863" t="s">
        <v>1034</v>
      </c>
      <c r="B206" s="864" t="s">
        <v>1035</v>
      </c>
      <c r="C206" s="865" t="s">
        <v>118</v>
      </c>
      <c r="D206" s="865">
        <v>188789</v>
      </c>
      <c r="E206" s="866">
        <v>2018</v>
      </c>
      <c r="F206" s="867">
        <v>2018</v>
      </c>
      <c r="G206" s="868">
        <v>43174</v>
      </c>
      <c r="H206" s="869">
        <f t="shared" si="9"/>
        <v>2018</v>
      </c>
      <c r="I206" s="870"/>
      <c r="J206" s="865" t="s">
        <v>1038</v>
      </c>
      <c r="K206" s="865">
        <v>0</v>
      </c>
      <c r="L206" s="865" t="s">
        <v>1037</v>
      </c>
      <c r="M206" s="871">
        <v>5288.8680000000004</v>
      </c>
      <c r="N206" s="871">
        <v>1.4039999999999999</v>
      </c>
      <c r="O206" s="872">
        <f>+VLOOKUP(C206,'A. Rate Class Allocations'!$B$124:$J$128,6,FALSE)</f>
        <v>0.96094519236849896</v>
      </c>
      <c r="P206" s="873">
        <f>+VLOOKUP(C206,'A. Rate Class Allocations'!$B$124:$J$128,8,FALSE)</f>
        <v>0.98007105038154396</v>
      </c>
      <c r="Q206" s="873">
        <f>+VLOOKUP(C206,'A. Rate Class Allocations'!$B$124:$J$128,7,FALSE)</f>
        <v>1.0700573423086499</v>
      </c>
      <c r="R206" s="873">
        <f>+VLOOKUP(C206,'A. Rate Class Allocations'!$B$124:$J$128,9,FALSE)</f>
        <v>0.85888650963597402</v>
      </c>
      <c r="S206" s="874">
        <f t="shared" si="10"/>
        <v>4981.0271323446214</v>
      </c>
      <c r="T206" s="874">
        <f t="shared" si="11"/>
        <v>1.2903571734475354</v>
      </c>
    </row>
    <row r="207" spans="1:20">
      <c r="A207" s="863" t="s">
        <v>1034</v>
      </c>
      <c r="B207" s="864" t="s">
        <v>1035</v>
      </c>
      <c r="C207" s="865" t="s">
        <v>118</v>
      </c>
      <c r="D207" s="865">
        <v>188871</v>
      </c>
      <c r="E207" s="866">
        <v>2018</v>
      </c>
      <c r="F207" s="867">
        <v>2018</v>
      </c>
      <c r="G207" s="868">
        <v>43158</v>
      </c>
      <c r="H207" s="869">
        <f t="shared" si="9"/>
        <v>2018</v>
      </c>
      <c r="I207" s="870"/>
      <c r="J207" s="865" t="s">
        <v>1038</v>
      </c>
      <c r="K207" s="865">
        <v>0</v>
      </c>
      <c r="L207" s="865" t="s">
        <v>1039</v>
      </c>
      <c r="M207" s="871">
        <v>6431.6</v>
      </c>
      <c r="N207" s="871">
        <v>1.4</v>
      </c>
      <c r="O207" s="872">
        <f>+VLOOKUP(C207,'A. Rate Class Allocations'!$B$124:$J$128,6,FALSE)</f>
        <v>0.96094519236849896</v>
      </c>
      <c r="P207" s="873">
        <f>+VLOOKUP(C207,'A. Rate Class Allocations'!$B$124:$J$128,8,FALSE)</f>
        <v>0.98007105038154396</v>
      </c>
      <c r="Q207" s="873">
        <f>+VLOOKUP(C207,'A. Rate Class Allocations'!$B$124:$J$128,7,FALSE)</f>
        <v>1.0700573423086499</v>
      </c>
      <c r="R207" s="873">
        <f>+VLOOKUP(C207,'A. Rate Class Allocations'!$B$124:$J$128,9,FALSE)</f>
        <v>0.85888650963597402</v>
      </c>
      <c r="S207" s="874">
        <f t="shared" si="10"/>
        <v>6057.2459181033937</v>
      </c>
      <c r="T207" s="874">
        <f t="shared" si="11"/>
        <v>1.2866809421841521</v>
      </c>
    </row>
    <row r="208" spans="1:20">
      <c r="A208" s="863" t="s">
        <v>1034</v>
      </c>
      <c r="B208" s="864" t="s">
        <v>1035</v>
      </c>
      <c r="C208" s="865" t="s">
        <v>118</v>
      </c>
      <c r="D208" s="865">
        <v>188879</v>
      </c>
      <c r="E208" s="866">
        <v>2018</v>
      </c>
      <c r="F208" s="867">
        <v>2018</v>
      </c>
      <c r="G208" s="868">
        <v>43131</v>
      </c>
      <c r="H208" s="869">
        <f t="shared" si="9"/>
        <v>2018</v>
      </c>
      <c r="I208" s="870"/>
      <c r="J208" s="865" t="s">
        <v>1036</v>
      </c>
      <c r="K208" s="865">
        <v>0</v>
      </c>
      <c r="L208" s="865" t="s">
        <v>1037</v>
      </c>
      <c r="M208" s="871">
        <v>9920.2800000000007</v>
      </c>
      <c r="N208" s="871">
        <v>2.84</v>
      </c>
      <c r="O208" s="872">
        <f>+VLOOKUP(C208,'A. Rate Class Allocations'!$B$124:$J$128,6,FALSE)</f>
        <v>0.96094519236849896</v>
      </c>
      <c r="P208" s="873">
        <f>+VLOOKUP(C208,'A. Rate Class Allocations'!$B$124:$J$128,8,FALSE)</f>
        <v>0.98007105038154396</v>
      </c>
      <c r="Q208" s="873">
        <f>+VLOOKUP(C208,'A. Rate Class Allocations'!$B$124:$J$128,7,FALSE)</f>
        <v>1.0700573423086499</v>
      </c>
      <c r="R208" s="873">
        <f>+VLOOKUP(C208,'A. Rate Class Allocations'!$B$124:$J$128,9,FALSE)</f>
        <v>0.85888650963597402</v>
      </c>
      <c r="S208" s="874">
        <f t="shared" si="10"/>
        <v>9342.865777791334</v>
      </c>
      <c r="T208" s="874">
        <f t="shared" si="11"/>
        <v>2.6101241970021372</v>
      </c>
    </row>
    <row r="209" spans="1:20">
      <c r="A209" s="863" t="s">
        <v>1034</v>
      </c>
      <c r="B209" s="864" t="s">
        <v>1035</v>
      </c>
      <c r="C209" s="865" t="s">
        <v>118</v>
      </c>
      <c r="D209" s="865">
        <v>188886</v>
      </c>
      <c r="E209" s="866">
        <v>2018</v>
      </c>
      <c r="F209" s="867">
        <v>2018</v>
      </c>
      <c r="G209" s="868">
        <v>43131</v>
      </c>
      <c r="H209" s="869">
        <f t="shared" si="9"/>
        <v>2018</v>
      </c>
      <c r="I209" s="870"/>
      <c r="J209" s="865" t="s">
        <v>1038</v>
      </c>
      <c r="K209" s="865">
        <v>0</v>
      </c>
      <c r="L209" s="865" t="s">
        <v>1037</v>
      </c>
      <c r="M209" s="871">
        <v>5085.558</v>
      </c>
      <c r="N209" s="871">
        <v>0</v>
      </c>
      <c r="O209" s="872">
        <f>+VLOOKUP(C209,'A. Rate Class Allocations'!$B$124:$J$128,6,FALSE)</f>
        <v>0.96094519236849896</v>
      </c>
      <c r="P209" s="873">
        <f>+VLOOKUP(C209,'A. Rate Class Allocations'!$B$124:$J$128,8,FALSE)</f>
        <v>0.98007105038154396</v>
      </c>
      <c r="Q209" s="873">
        <f>+VLOOKUP(C209,'A. Rate Class Allocations'!$B$124:$J$128,7,FALSE)</f>
        <v>1.0700573423086499</v>
      </c>
      <c r="R209" s="873">
        <f>+VLOOKUP(C209,'A. Rate Class Allocations'!$B$124:$J$128,9,FALSE)</f>
        <v>0.85888650963597402</v>
      </c>
      <c r="S209" s="874">
        <f t="shared" si="10"/>
        <v>4789.5508795288979</v>
      </c>
      <c r="T209" s="874">
        <f t="shared" si="11"/>
        <v>0</v>
      </c>
    </row>
    <row r="210" spans="1:20">
      <c r="A210" s="863" t="s">
        <v>1034</v>
      </c>
      <c r="B210" s="864" t="s">
        <v>1035</v>
      </c>
      <c r="C210" s="865" t="s">
        <v>118</v>
      </c>
      <c r="D210" s="865">
        <v>188886</v>
      </c>
      <c r="E210" s="866">
        <v>2018</v>
      </c>
      <c r="F210" s="867">
        <v>2018</v>
      </c>
      <c r="G210" s="868">
        <v>43131</v>
      </c>
      <c r="H210" s="869">
        <f t="shared" si="9"/>
        <v>2018</v>
      </c>
      <c r="I210" s="870"/>
      <c r="J210" s="865" t="s">
        <v>1036</v>
      </c>
      <c r="K210" s="865">
        <v>0</v>
      </c>
      <c r="L210" s="865" t="s">
        <v>1037</v>
      </c>
      <c r="M210" s="871">
        <v>5116</v>
      </c>
      <c r="N210" s="871">
        <v>1.38</v>
      </c>
      <c r="O210" s="872">
        <f>+VLOOKUP(C210,'A. Rate Class Allocations'!$B$124:$J$128,6,FALSE)</f>
        <v>0.96094519236849896</v>
      </c>
      <c r="P210" s="873">
        <f>+VLOOKUP(C210,'A. Rate Class Allocations'!$B$124:$J$128,8,FALSE)</f>
        <v>0.98007105038154396</v>
      </c>
      <c r="Q210" s="873">
        <f>+VLOOKUP(C210,'A. Rate Class Allocations'!$B$124:$J$128,7,FALSE)</f>
        <v>1.0700573423086499</v>
      </c>
      <c r="R210" s="873">
        <f>+VLOOKUP(C210,'A. Rate Class Allocations'!$B$124:$J$128,9,FALSE)</f>
        <v>0.85888650963597402</v>
      </c>
      <c r="S210" s="874">
        <f t="shared" si="10"/>
        <v>4818.220989647516</v>
      </c>
      <c r="T210" s="874">
        <f t="shared" si="11"/>
        <v>1.2682997858672356</v>
      </c>
    </row>
    <row r="211" spans="1:20">
      <c r="A211" s="863" t="s">
        <v>1034</v>
      </c>
      <c r="B211" s="864" t="s">
        <v>1035</v>
      </c>
      <c r="C211" s="865" t="s">
        <v>118</v>
      </c>
      <c r="D211" s="865">
        <v>188889</v>
      </c>
      <c r="E211" s="866">
        <v>2018</v>
      </c>
      <c r="F211" s="867">
        <v>2018</v>
      </c>
      <c r="G211" s="868">
        <v>43159</v>
      </c>
      <c r="H211" s="869">
        <f t="shared" si="9"/>
        <v>2018</v>
      </c>
      <c r="I211" s="870"/>
      <c r="J211" s="865" t="s">
        <v>1036</v>
      </c>
      <c r="K211" s="865">
        <v>0</v>
      </c>
      <c r="L211" s="865" t="s">
        <v>1037</v>
      </c>
      <c r="M211" s="871">
        <v>5906</v>
      </c>
      <c r="N211" s="871">
        <v>1.53</v>
      </c>
      <c r="O211" s="872">
        <f>+VLOOKUP(C211,'A. Rate Class Allocations'!$B$124:$J$128,6,FALSE)</f>
        <v>0.96094519236849896</v>
      </c>
      <c r="P211" s="873">
        <f>+VLOOKUP(C211,'A. Rate Class Allocations'!$B$124:$J$128,8,FALSE)</f>
        <v>0.98007105038154396</v>
      </c>
      <c r="Q211" s="873">
        <f>+VLOOKUP(C211,'A. Rate Class Allocations'!$B$124:$J$128,7,FALSE)</f>
        <v>1.0700573423086499</v>
      </c>
      <c r="R211" s="873">
        <f>+VLOOKUP(C211,'A. Rate Class Allocations'!$B$124:$J$128,9,FALSE)</f>
        <v>0.85888650963597402</v>
      </c>
      <c r="S211" s="874">
        <f t="shared" si="10"/>
        <v>5562.2386952420302</v>
      </c>
      <c r="T211" s="874">
        <f t="shared" si="11"/>
        <v>1.4061584582441093</v>
      </c>
    </row>
    <row r="212" spans="1:20">
      <c r="A212" s="863" t="s">
        <v>1034</v>
      </c>
      <c r="B212" s="864" t="s">
        <v>1035</v>
      </c>
      <c r="C212" s="865" t="s">
        <v>118</v>
      </c>
      <c r="D212" s="865">
        <v>188900</v>
      </c>
      <c r="E212" s="866">
        <v>2018</v>
      </c>
      <c r="F212" s="867">
        <v>2018</v>
      </c>
      <c r="G212" s="868">
        <v>43235</v>
      </c>
      <c r="H212" s="869">
        <f t="shared" si="9"/>
        <v>2018</v>
      </c>
      <c r="I212" s="870"/>
      <c r="J212" s="865" t="s">
        <v>1038</v>
      </c>
      <c r="K212" s="865">
        <v>0</v>
      </c>
      <c r="L212" s="865" t="s">
        <v>1039</v>
      </c>
      <c r="M212" s="871">
        <v>16951.86</v>
      </c>
      <c r="N212" s="871">
        <v>0</v>
      </c>
      <c r="O212" s="872">
        <f>+VLOOKUP(C212,'A. Rate Class Allocations'!$B$124:$J$128,6,FALSE)</f>
        <v>0.96094519236849896</v>
      </c>
      <c r="P212" s="873">
        <f>+VLOOKUP(C212,'A. Rate Class Allocations'!$B$124:$J$128,8,FALSE)</f>
        <v>0.98007105038154396</v>
      </c>
      <c r="Q212" s="873">
        <f>+VLOOKUP(C212,'A. Rate Class Allocations'!$B$124:$J$128,7,FALSE)</f>
        <v>1.0700573423086499</v>
      </c>
      <c r="R212" s="873">
        <f>+VLOOKUP(C212,'A. Rate Class Allocations'!$B$124:$J$128,9,FALSE)</f>
        <v>0.85888650963597402</v>
      </c>
      <c r="S212" s="874">
        <f t="shared" si="10"/>
        <v>15965.16959842966</v>
      </c>
      <c r="T212" s="874">
        <f t="shared" si="11"/>
        <v>0</v>
      </c>
    </row>
    <row r="213" spans="1:20">
      <c r="A213" s="863" t="s">
        <v>1034</v>
      </c>
      <c r="B213" s="864" t="s">
        <v>1035</v>
      </c>
      <c r="C213" s="865" t="s">
        <v>118</v>
      </c>
      <c r="D213" s="865">
        <v>188900</v>
      </c>
      <c r="E213" s="866">
        <v>2018</v>
      </c>
      <c r="F213" s="867">
        <v>2018</v>
      </c>
      <c r="G213" s="868">
        <v>43235</v>
      </c>
      <c r="H213" s="869">
        <f t="shared" si="9"/>
        <v>2018</v>
      </c>
      <c r="I213" s="870"/>
      <c r="J213" s="865" t="s">
        <v>1038</v>
      </c>
      <c r="K213" s="865">
        <v>0</v>
      </c>
      <c r="L213" s="865" t="s">
        <v>1039</v>
      </c>
      <c r="M213" s="871">
        <v>35259.120000000003</v>
      </c>
      <c r="N213" s="871">
        <v>9.36</v>
      </c>
      <c r="O213" s="872">
        <f>+VLOOKUP(C213,'A. Rate Class Allocations'!$B$124:$J$128,6,FALSE)</f>
        <v>0.96094519236849896</v>
      </c>
      <c r="P213" s="873">
        <f>+VLOOKUP(C213,'A. Rate Class Allocations'!$B$124:$J$128,8,FALSE)</f>
        <v>0.98007105038154396</v>
      </c>
      <c r="Q213" s="873">
        <f>+VLOOKUP(C213,'A. Rate Class Allocations'!$B$124:$J$128,7,FALSE)</f>
        <v>1.0700573423086499</v>
      </c>
      <c r="R213" s="873">
        <f>+VLOOKUP(C213,'A. Rate Class Allocations'!$B$124:$J$128,9,FALSE)</f>
        <v>0.85888650963597402</v>
      </c>
      <c r="S213" s="874">
        <f t="shared" si="10"/>
        <v>33206.847548964142</v>
      </c>
      <c r="T213" s="874">
        <f t="shared" si="11"/>
        <v>8.6023811563169019</v>
      </c>
    </row>
    <row r="214" spans="1:20">
      <c r="A214" s="863" t="s">
        <v>1034</v>
      </c>
      <c r="B214" s="864" t="s">
        <v>1035</v>
      </c>
      <c r="C214" s="865" t="s">
        <v>118</v>
      </c>
      <c r="D214" s="865">
        <v>188955</v>
      </c>
      <c r="E214" s="866">
        <v>2018</v>
      </c>
      <c r="F214" s="867">
        <v>2018</v>
      </c>
      <c r="G214" s="868">
        <v>43173</v>
      </c>
      <c r="H214" s="869">
        <f t="shared" si="9"/>
        <v>2018</v>
      </c>
      <c r="I214" s="870"/>
      <c r="J214" s="865" t="s">
        <v>1036</v>
      </c>
      <c r="K214" s="865">
        <v>0</v>
      </c>
      <c r="L214" s="865" t="s">
        <v>1037</v>
      </c>
      <c r="M214" s="871">
        <v>11218</v>
      </c>
      <c r="N214" s="871">
        <v>2.92</v>
      </c>
      <c r="O214" s="872">
        <f>+VLOOKUP(C214,'A. Rate Class Allocations'!$B$124:$J$128,6,FALSE)</f>
        <v>0.96094519236849896</v>
      </c>
      <c r="P214" s="873">
        <f>+VLOOKUP(C214,'A. Rate Class Allocations'!$B$124:$J$128,8,FALSE)</f>
        <v>0.98007105038154396</v>
      </c>
      <c r="Q214" s="873">
        <f>+VLOOKUP(C214,'A. Rate Class Allocations'!$B$124:$J$128,7,FALSE)</f>
        <v>1.0700573423086499</v>
      </c>
      <c r="R214" s="873">
        <f>+VLOOKUP(C214,'A. Rate Class Allocations'!$B$124:$J$128,9,FALSE)</f>
        <v>0.85888650963597402</v>
      </c>
      <c r="S214" s="874">
        <f t="shared" si="10"/>
        <v>10565.05141944211</v>
      </c>
      <c r="T214" s="874">
        <f t="shared" si="11"/>
        <v>2.6836488222698027</v>
      </c>
    </row>
    <row r="215" spans="1:20">
      <c r="A215" s="863" t="s">
        <v>1034</v>
      </c>
      <c r="B215" s="864" t="s">
        <v>1035</v>
      </c>
      <c r="C215" s="865" t="s">
        <v>118</v>
      </c>
      <c r="D215" s="865">
        <v>189016</v>
      </c>
      <c r="E215" s="866">
        <v>2018</v>
      </c>
      <c r="F215" s="867">
        <v>2018</v>
      </c>
      <c r="G215" s="868">
        <v>43192</v>
      </c>
      <c r="H215" s="869">
        <f t="shared" si="9"/>
        <v>2018</v>
      </c>
      <c r="I215" s="870"/>
      <c r="J215" s="865" t="s">
        <v>1038</v>
      </c>
      <c r="K215" s="865">
        <v>0</v>
      </c>
      <c r="L215" s="865" t="s">
        <v>1037</v>
      </c>
      <c r="M215" s="871">
        <v>3938.377</v>
      </c>
      <c r="N215" s="871">
        <v>1.0069999999999999</v>
      </c>
      <c r="O215" s="872">
        <f>+VLOOKUP(C215,'A. Rate Class Allocations'!$B$124:$J$128,6,FALSE)</f>
        <v>0.96094519236849896</v>
      </c>
      <c r="P215" s="873">
        <f>+VLOOKUP(C215,'A. Rate Class Allocations'!$B$124:$J$128,8,FALSE)</f>
        <v>0.98007105038154396</v>
      </c>
      <c r="Q215" s="873">
        <f>+VLOOKUP(C215,'A. Rate Class Allocations'!$B$124:$J$128,7,FALSE)</f>
        <v>1.0700573423086499</v>
      </c>
      <c r="R215" s="873">
        <f>+VLOOKUP(C215,'A. Rate Class Allocations'!$B$124:$J$128,9,FALSE)</f>
        <v>0.85888650963597402</v>
      </c>
      <c r="S215" s="874">
        <f t="shared" si="10"/>
        <v>3709.1420497546937</v>
      </c>
      <c r="T215" s="874">
        <f t="shared" si="11"/>
        <v>0.92549122055674371</v>
      </c>
    </row>
    <row r="216" spans="1:20">
      <c r="A216" s="863" t="s">
        <v>1034</v>
      </c>
      <c r="B216" s="864" t="s">
        <v>1035</v>
      </c>
      <c r="C216" s="865" t="s">
        <v>118</v>
      </c>
      <c r="D216" s="865">
        <v>189016</v>
      </c>
      <c r="E216" s="866">
        <v>2018</v>
      </c>
      <c r="F216" s="867">
        <v>2018</v>
      </c>
      <c r="G216" s="868">
        <v>43192</v>
      </c>
      <c r="H216" s="869">
        <f t="shared" si="9"/>
        <v>2018</v>
      </c>
      <c r="I216" s="870"/>
      <c r="J216" s="865" t="s">
        <v>1038</v>
      </c>
      <c r="K216" s="865">
        <v>0</v>
      </c>
      <c r="L216" s="865" t="s">
        <v>1037</v>
      </c>
      <c r="M216" s="871">
        <v>6412</v>
      </c>
      <c r="N216" s="871">
        <v>1.64</v>
      </c>
      <c r="O216" s="872">
        <f>+VLOOKUP(C216,'A. Rate Class Allocations'!$B$124:$J$128,6,FALSE)</f>
        <v>0.96094519236849896</v>
      </c>
      <c r="P216" s="873">
        <f>+VLOOKUP(C216,'A. Rate Class Allocations'!$B$124:$J$128,8,FALSE)</f>
        <v>0.98007105038154396</v>
      </c>
      <c r="Q216" s="873">
        <f>+VLOOKUP(C216,'A. Rate Class Allocations'!$B$124:$J$128,7,FALSE)</f>
        <v>1.0700573423086499</v>
      </c>
      <c r="R216" s="873">
        <f>+VLOOKUP(C216,'A. Rate Class Allocations'!$B$124:$J$128,9,FALSE)</f>
        <v>0.85888650963597402</v>
      </c>
      <c r="S216" s="874">
        <f t="shared" si="10"/>
        <v>6038.7867446481378</v>
      </c>
      <c r="T216" s="874">
        <f t="shared" si="11"/>
        <v>1.5072548179871497</v>
      </c>
    </row>
    <row r="217" spans="1:20">
      <c r="A217" s="863" t="s">
        <v>1034</v>
      </c>
      <c r="B217" s="864" t="s">
        <v>1035</v>
      </c>
      <c r="C217" s="865" t="s">
        <v>118</v>
      </c>
      <c r="D217" s="865">
        <v>189042</v>
      </c>
      <c r="E217" s="866">
        <v>2018</v>
      </c>
      <c r="F217" s="867">
        <v>2018</v>
      </c>
      <c r="G217" s="868">
        <v>43131</v>
      </c>
      <c r="H217" s="869">
        <f t="shared" si="9"/>
        <v>2018</v>
      </c>
      <c r="I217" s="870"/>
      <c r="J217" s="865" t="s">
        <v>1036</v>
      </c>
      <c r="K217" s="865">
        <v>0</v>
      </c>
      <c r="L217" s="865" t="s">
        <v>1039</v>
      </c>
      <c r="M217" s="871">
        <v>864</v>
      </c>
      <c r="N217" s="871">
        <v>2.7</v>
      </c>
      <c r="O217" s="872">
        <f>+VLOOKUP(C217,'A. Rate Class Allocations'!$B$124:$J$128,6,FALSE)</f>
        <v>0.96094519236849896</v>
      </c>
      <c r="P217" s="873">
        <f>+VLOOKUP(C217,'A. Rate Class Allocations'!$B$124:$J$128,8,FALSE)</f>
        <v>0.98007105038154396</v>
      </c>
      <c r="Q217" s="873">
        <f>+VLOOKUP(C217,'A. Rate Class Allocations'!$B$124:$J$128,7,FALSE)</f>
        <v>1.0700573423086499</v>
      </c>
      <c r="R217" s="873">
        <f>+VLOOKUP(C217,'A. Rate Class Allocations'!$B$124:$J$128,9,FALSE)</f>
        <v>0.85888650963597402</v>
      </c>
      <c r="S217" s="874">
        <f t="shared" si="10"/>
        <v>813.71050333374785</v>
      </c>
      <c r="T217" s="874">
        <f t="shared" si="11"/>
        <v>2.4814561027837221</v>
      </c>
    </row>
    <row r="218" spans="1:20">
      <c r="A218" s="863" t="s">
        <v>1034</v>
      </c>
      <c r="B218" s="864" t="s">
        <v>1035</v>
      </c>
      <c r="C218" s="865" t="s">
        <v>118</v>
      </c>
      <c r="D218" s="865">
        <v>189065</v>
      </c>
      <c r="E218" s="866">
        <v>2018</v>
      </c>
      <c r="F218" s="867">
        <v>2018</v>
      </c>
      <c r="G218" s="868">
        <v>43189</v>
      </c>
      <c r="H218" s="869">
        <f t="shared" si="9"/>
        <v>2018</v>
      </c>
      <c r="I218" s="870"/>
      <c r="J218" s="865" t="s">
        <v>1036</v>
      </c>
      <c r="K218" s="865">
        <v>0</v>
      </c>
      <c r="L218" s="865" t="s">
        <v>1037</v>
      </c>
      <c r="M218" s="871">
        <v>20081</v>
      </c>
      <c r="N218" s="871">
        <v>5.21</v>
      </c>
      <c r="O218" s="872">
        <f>+VLOOKUP(C218,'A. Rate Class Allocations'!$B$124:$J$128,6,FALSE)</f>
        <v>0.96094519236849896</v>
      </c>
      <c r="P218" s="873">
        <f>+VLOOKUP(C218,'A. Rate Class Allocations'!$B$124:$J$128,8,FALSE)</f>
        <v>0.98007105038154396</v>
      </c>
      <c r="Q218" s="873">
        <f>+VLOOKUP(C218,'A. Rate Class Allocations'!$B$124:$J$128,7,FALSE)</f>
        <v>1.0700573423086499</v>
      </c>
      <c r="R218" s="873">
        <f>+VLOOKUP(C218,'A. Rate Class Allocations'!$B$124:$J$128,9,FALSE)</f>
        <v>0.85888650963597402</v>
      </c>
      <c r="S218" s="874">
        <f t="shared" si="10"/>
        <v>18912.176640561331</v>
      </c>
      <c r="T218" s="874">
        <f t="shared" si="11"/>
        <v>4.7882912205567374</v>
      </c>
    </row>
    <row r="219" spans="1:20">
      <c r="A219" s="863" t="s">
        <v>1034</v>
      </c>
      <c r="B219" s="864" t="s">
        <v>1035</v>
      </c>
      <c r="C219" s="865" t="s">
        <v>118</v>
      </c>
      <c r="D219" s="865">
        <v>189073</v>
      </c>
      <c r="E219" s="866">
        <v>2018</v>
      </c>
      <c r="F219" s="867">
        <v>2018</v>
      </c>
      <c r="G219" s="868">
        <v>43173</v>
      </c>
      <c r="H219" s="869">
        <f t="shared" si="9"/>
        <v>2018</v>
      </c>
      <c r="I219" s="870"/>
      <c r="J219" s="865" t="s">
        <v>1036</v>
      </c>
      <c r="K219" s="865">
        <v>0</v>
      </c>
      <c r="L219" s="865" t="s">
        <v>1037</v>
      </c>
      <c r="M219" s="871">
        <v>12993</v>
      </c>
      <c r="N219" s="871">
        <v>3.37</v>
      </c>
      <c r="O219" s="872">
        <f>+VLOOKUP(C219,'A. Rate Class Allocations'!$B$124:$J$128,6,FALSE)</f>
        <v>0.96094519236849896</v>
      </c>
      <c r="P219" s="873">
        <f>+VLOOKUP(C219,'A. Rate Class Allocations'!$B$124:$J$128,8,FALSE)</f>
        <v>0.98007105038154396</v>
      </c>
      <c r="Q219" s="873">
        <f>+VLOOKUP(C219,'A. Rate Class Allocations'!$B$124:$J$128,7,FALSE)</f>
        <v>1.0700573423086499</v>
      </c>
      <c r="R219" s="873">
        <f>+VLOOKUP(C219,'A. Rate Class Allocations'!$B$124:$J$128,9,FALSE)</f>
        <v>0.85888650963597402</v>
      </c>
      <c r="S219" s="874">
        <f t="shared" si="10"/>
        <v>12236.736770619658</v>
      </c>
      <c r="T219" s="874">
        <f t="shared" si="11"/>
        <v>3.0972248394004236</v>
      </c>
    </row>
    <row r="220" spans="1:20">
      <c r="A220" s="863" t="s">
        <v>1034</v>
      </c>
      <c r="B220" s="864" t="s">
        <v>1035</v>
      </c>
      <c r="C220" s="865" t="s">
        <v>118</v>
      </c>
      <c r="D220" s="865">
        <v>189079</v>
      </c>
      <c r="E220" s="866">
        <v>2018</v>
      </c>
      <c r="F220" s="867">
        <v>2018</v>
      </c>
      <c r="G220" s="868">
        <v>43242</v>
      </c>
      <c r="H220" s="869">
        <f t="shared" si="9"/>
        <v>2018</v>
      </c>
      <c r="I220" s="870"/>
      <c r="J220" s="865" t="s">
        <v>1036</v>
      </c>
      <c r="K220" s="865">
        <v>0</v>
      </c>
      <c r="L220" s="865" t="s">
        <v>1037</v>
      </c>
      <c r="M220" s="871">
        <v>2904</v>
      </c>
      <c r="N220" s="871">
        <v>0.75</v>
      </c>
      <c r="O220" s="872">
        <f>+VLOOKUP(C220,'A. Rate Class Allocations'!$B$124:$J$128,6,FALSE)</f>
        <v>0.96094519236849896</v>
      </c>
      <c r="P220" s="873">
        <f>+VLOOKUP(C220,'A. Rate Class Allocations'!$B$124:$J$128,8,FALSE)</f>
        <v>0.98007105038154396</v>
      </c>
      <c r="Q220" s="873">
        <f>+VLOOKUP(C220,'A. Rate Class Allocations'!$B$124:$J$128,7,FALSE)</f>
        <v>1.0700573423086499</v>
      </c>
      <c r="R220" s="873">
        <f>+VLOOKUP(C220,'A. Rate Class Allocations'!$B$124:$J$128,9,FALSE)</f>
        <v>0.85888650963597402</v>
      </c>
      <c r="S220" s="874">
        <f t="shared" si="10"/>
        <v>2734.9714139828743</v>
      </c>
      <c r="T220" s="874">
        <f t="shared" si="11"/>
        <v>0.68929336188436718</v>
      </c>
    </row>
    <row r="221" spans="1:20">
      <c r="A221" s="863" t="s">
        <v>1034</v>
      </c>
      <c r="B221" s="864" t="s">
        <v>1035</v>
      </c>
      <c r="C221" s="865" t="s">
        <v>118</v>
      </c>
      <c r="D221" s="865">
        <v>189179</v>
      </c>
      <c r="E221" s="866">
        <v>2018</v>
      </c>
      <c r="F221" s="867">
        <v>2018</v>
      </c>
      <c r="G221" s="868">
        <v>43130</v>
      </c>
      <c r="H221" s="869">
        <f t="shared" si="9"/>
        <v>2018</v>
      </c>
      <c r="I221" s="870"/>
      <c r="J221" s="865" t="s">
        <v>1036</v>
      </c>
      <c r="K221" s="865">
        <v>0</v>
      </c>
      <c r="L221" s="865" t="s">
        <v>1039</v>
      </c>
      <c r="M221" s="871">
        <v>4525</v>
      </c>
      <c r="N221" s="871">
        <v>6.4</v>
      </c>
      <c r="O221" s="872">
        <f>+VLOOKUP(C221,'A. Rate Class Allocations'!$B$124:$J$128,6,FALSE)</f>
        <v>0.96094519236849896</v>
      </c>
      <c r="P221" s="873">
        <f>+VLOOKUP(C221,'A. Rate Class Allocations'!$B$124:$J$128,8,FALSE)</f>
        <v>0.98007105038154396</v>
      </c>
      <c r="Q221" s="873">
        <f>+VLOOKUP(C221,'A. Rate Class Allocations'!$B$124:$J$128,7,FALSE)</f>
        <v>1.0700573423086499</v>
      </c>
      <c r="R221" s="873">
        <f>+VLOOKUP(C221,'A. Rate Class Allocations'!$B$124:$J$128,9,FALSE)</f>
        <v>0.85888650963597402</v>
      </c>
      <c r="S221" s="874">
        <f t="shared" si="10"/>
        <v>4261.6204022976954</v>
      </c>
      <c r="T221" s="874">
        <f t="shared" si="11"/>
        <v>5.8819700214132675</v>
      </c>
    </row>
    <row r="222" spans="1:20">
      <c r="A222" s="863" t="s">
        <v>1034</v>
      </c>
      <c r="B222" s="864" t="s">
        <v>1035</v>
      </c>
      <c r="C222" s="865" t="s">
        <v>118</v>
      </c>
      <c r="D222" s="865">
        <v>189304</v>
      </c>
      <c r="E222" s="866">
        <v>2018</v>
      </c>
      <c r="F222" s="867">
        <v>2018</v>
      </c>
      <c r="G222" s="868">
        <v>43207</v>
      </c>
      <c r="H222" s="869">
        <f t="shared" si="9"/>
        <v>2018</v>
      </c>
      <c r="I222" s="870"/>
      <c r="J222" s="865" t="s">
        <v>1038</v>
      </c>
      <c r="K222" s="865">
        <v>0</v>
      </c>
      <c r="L222" s="865" t="s">
        <v>1039</v>
      </c>
      <c r="M222" s="871">
        <v>23796.92</v>
      </c>
      <c r="N222" s="871">
        <v>5.18</v>
      </c>
      <c r="O222" s="872">
        <f>+VLOOKUP(C222,'A. Rate Class Allocations'!$B$124:$J$128,6,FALSE)</f>
        <v>0.96094519236849896</v>
      </c>
      <c r="P222" s="873">
        <f>+VLOOKUP(C222,'A. Rate Class Allocations'!$B$124:$J$128,8,FALSE)</f>
        <v>0.98007105038154396</v>
      </c>
      <c r="Q222" s="873">
        <f>+VLOOKUP(C222,'A. Rate Class Allocations'!$B$124:$J$128,7,FALSE)</f>
        <v>1.0700573423086499</v>
      </c>
      <c r="R222" s="873">
        <f>+VLOOKUP(C222,'A. Rate Class Allocations'!$B$124:$J$128,9,FALSE)</f>
        <v>0.85888650963597402</v>
      </c>
      <c r="S222" s="874">
        <f t="shared" si="10"/>
        <v>22411.809896982559</v>
      </c>
      <c r="T222" s="874">
        <f t="shared" si="11"/>
        <v>4.7607194860813626</v>
      </c>
    </row>
    <row r="223" spans="1:20">
      <c r="A223" s="863" t="s">
        <v>1034</v>
      </c>
      <c r="B223" s="864" t="s">
        <v>1035</v>
      </c>
      <c r="C223" s="865" t="s">
        <v>118</v>
      </c>
      <c r="D223" s="865">
        <v>189304</v>
      </c>
      <c r="E223" s="866">
        <v>2018</v>
      </c>
      <c r="F223" s="867">
        <v>2018</v>
      </c>
      <c r="G223" s="868">
        <v>43207</v>
      </c>
      <c r="H223" s="869">
        <f t="shared" si="9"/>
        <v>2018</v>
      </c>
      <c r="I223" s="870"/>
      <c r="J223" s="865" t="s">
        <v>1036</v>
      </c>
      <c r="K223" s="865">
        <v>0</v>
      </c>
      <c r="L223" s="865" t="s">
        <v>1039</v>
      </c>
      <c r="M223" s="871">
        <v>412</v>
      </c>
      <c r="N223" s="871">
        <v>0.1</v>
      </c>
      <c r="O223" s="872">
        <f>+VLOOKUP(C223,'A. Rate Class Allocations'!$B$124:$J$128,6,FALSE)</f>
        <v>0.96094519236849896</v>
      </c>
      <c r="P223" s="873">
        <f>+VLOOKUP(C223,'A. Rate Class Allocations'!$B$124:$J$128,8,FALSE)</f>
        <v>0.98007105038154396</v>
      </c>
      <c r="Q223" s="873">
        <f>+VLOOKUP(C223,'A. Rate Class Allocations'!$B$124:$J$128,7,FALSE)</f>
        <v>1.0700573423086499</v>
      </c>
      <c r="R223" s="873">
        <f>+VLOOKUP(C223,'A. Rate Class Allocations'!$B$124:$J$128,9,FALSE)</f>
        <v>0.85888650963597402</v>
      </c>
      <c r="S223" s="874">
        <f t="shared" si="10"/>
        <v>388.01936038600007</v>
      </c>
      <c r="T223" s="874">
        <f t="shared" si="11"/>
        <v>9.1905781584582305E-2</v>
      </c>
    </row>
    <row r="224" spans="1:20">
      <c r="A224" s="863" t="s">
        <v>1034</v>
      </c>
      <c r="B224" s="864" t="s">
        <v>1035</v>
      </c>
      <c r="C224" s="865" t="s">
        <v>118</v>
      </c>
      <c r="D224" s="865">
        <v>189304</v>
      </c>
      <c r="E224" s="866">
        <v>2018</v>
      </c>
      <c r="F224" s="867">
        <v>2018</v>
      </c>
      <c r="G224" s="868">
        <v>43207</v>
      </c>
      <c r="H224" s="869">
        <f t="shared" si="9"/>
        <v>2018</v>
      </c>
      <c r="I224" s="870"/>
      <c r="J224" s="865" t="s">
        <v>1036</v>
      </c>
      <c r="K224" s="865">
        <v>0</v>
      </c>
      <c r="L224" s="865" t="s">
        <v>1039</v>
      </c>
      <c r="M224" s="871">
        <v>435</v>
      </c>
      <c r="N224" s="871">
        <v>0.1</v>
      </c>
      <c r="O224" s="872">
        <f>+VLOOKUP(C224,'A. Rate Class Allocations'!$B$124:$J$128,6,FALSE)</f>
        <v>0.96094519236849896</v>
      </c>
      <c r="P224" s="873">
        <f>+VLOOKUP(C224,'A. Rate Class Allocations'!$B$124:$J$128,8,FALSE)</f>
        <v>0.98007105038154396</v>
      </c>
      <c r="Q224" s="873">
        <f>+VLOOKUP(C224,'A. Rate Class Allocations'!$B$124:$J$128,7,FALSE)</f>
        <v>1.0700573423086499</v>
      </c>
      <c r="R224" s="873">
        <f>+VLOOKUP(C224,'A. Rate Class Allocations'!$B$124:$J$128,9,FALSE)</f>
        <v>0.85888650963597402</v>
      </c>
      <c r="S224" s="874">
        <f t="shared" si="10"/>
        <v>409.68063535900501</v>
      </c>
      <c r="T224" s="874">
        <f t="shared" si="11"/>
        <v>9.1905781584582305E-2</v>
      </c>
    </row>
    <row r="225" spans="1:20">
      <c r="A225" s="863" t="s">
        <v>1034</v>
      </c>
      <c r="B225" s="864" t="s">
        <v>1035</v>
      </c>
      <c r="C225" s="865" t="s">
        <v>118</v>
      </c>
      <c r="D225" s="865">
        <v>189304</v>
      </c>
      <c r="E225" s="866">
        <v>2018</v>
      </c>
      <c r="F225" s="867">
        <v>2018</v>
      </c>
      <c r="G225" s="868">
        <v>43207</v>
      </c>
      <c r="H225" s="869">
        <f t="shared" si="9"/>
        <v>2018</v>
      </c>
      <c r="I225" s="870"/>
      <c r="J225" s="865" t="s">
        <v>1036</v>
      </c>
      <c r="K225" s="865">
        <v>0</v>
      </c>
      <c r="L225" s="865" t="s">
        <v>1039</v>
      </c>
      <c r="M225" s="871">
        <v>3270</v>
      </c>
      <c r="N225" s="871">
        <v>0.7</v>
      </c>
      <c r="O225" s="872">
        <f>+VLOOKUP(C225,'A. Rate Class Allocations'!$B$124:$J$128,6,FALSE)</f>
        <v>0.96094519236849896</v>
      </c>
      <c r="P225" s="873">
        <f>+VLOOKUP(C225,'A. Rate Class Allocations'!$B$124:$J$128,8,FALSE)</f>
        <v>0.98007105038154396</v>
      </c>
      <c r="Q225" s="873">
        <f>+VLOOKUP(C225,'A. Rate Class Allocations'!$B$124:$J$128,7,FALSE)</f>
        <v>1.0700573423086499</v>
      </c>
      <c r="R225" s="873">
        <f>+VLOOKUP(C225,'A. Rate Class Allocations'!$B$124:$J$128,9,FALSE)</f>
        <v>0.85888650963597402</v>
      </c>
      <c r="S225" s="874">
        <f t="shared" si="10"/>
        <v>3079.668224422865</v>
      </c>
      <c r="T225" s="874">
        <f t="shared" si="11"/>
        <v>0.64334047109207604</v>
      </c>
    </row>
    <row r="226" spans="1:20">
      <c r="A226" s="863" t="s">
        <v>1034</v>
      </c>
      <c r="B226" s="864" t="s">
        <v>1035</v>
      </c>
      <c r="C226" s="865" t="s">
        <v>118</v>
      </c>
      <c r="D226" s="865">
        <v>189304</v>
      </c>
      <c r="E226" s="866">
        <v>2018</v>
      </c>
      <c r="F226" s="867">
        <v>2018</v>
      </c>
      <c r="G226" s="868">
        <v>43207</v>
      </c>
      <c r="H226" s="869">
        <f t="shared" si="9"/>
        <v>2018</v>
      </c>
      <c r="I226" s="870"/>
      <c r="J226" s="865" t="s">
        <v>1036</v>
      </c>
      <c r="K226" s="865">
        <v>0</v>
      </c>
      <c r="L226" s="865" t="s">
        <v>1039</v>
      </c>
      <c r="M226" s="871">
        <v>14276</v>
      </c>
      <c r="N226" s="871">
        <v>2.2999999999999998</v>
      </c>
      <c r="O226" s="872">
        <f>+VLOOKUP(C226,'A. Rate Class Allocations'!$B$124:$J$128,6,FALSE)</f>
        <v>0.96094519236849896</v>
      </c>
      <c r="P226" s="873">
        <f>+VLOOKUP(C226,'A. Rate Class Allocations'!$B$124:$J$128,8,FALSE)</f>
        <v>0.98007105038154396</v>
      </c>
      <c r="Q226" s="873">
        <f>+VLOOKUP(C226,'A. Rate Class Allocations'!$B$124:$J$128,7,FALSE)</f>
        <v>1.0700573423086499</v>
      </c>
      <c r="R226" s="873">
        <f>+VLOOKUP(C226,'A. Rate Class Allocations'!$B$124:$J$128,9,FALSE)</f>
        <v>0.85888650963597402</v>
      </c>
      <c r="S226" s="874">
        <f t="shared" si="10"/>
        <v>13445.059196287712</v>
      </c>
      <c r="T226" s="874">
        <f t="shared" si="11"/>
        <v>2.1138329764453925</v>
      </c>
    </row>
    <row r="227" spans="1:20">
      <c r="A227" s="863" t="s">
        <v>1034</v>
      </c>
      <c r="B227" s="864" t="s">
        <v>1035</v>
      </c>
      <c r="C227" s="865" t="s">
        <v>118</v>
      </c>
      <c r="D227" s="865">
        <v>189304</v>
      </c>
      <c r="E227" s="866">
        <v>2018</v>
      </c>
      <c r="F227" s="867">
        <v>2018</v>
      </c>
      <c r="G227" s="868">
        <v>43207</v>
      </c>
      <c r="H227" s="869">
        <f t="shared" si="9"/>
        <v>2018</v>
      </c>
      <c r="I227" s="870"/>
      <c r="J227" s="865" t="s">
        <v>1036</v>
      </c>
      <c r="K227" s="865">
        <v>0</v>
      </c>
      <c r="L227" s="865" t="s">
        <v>1039</v>
      </c>
      <c r="M227" s="871">
        <v>55246</v>
      </c>
      <c r="N227" s="871">
        <v>6.3</v>
      </c>
      <c r="O227" s="872">
        <f>+VLOOKUP(C227,'A. Rate Class Allocations'!$B$124:$J$128,6,FALSE)</f>
        <v>0.96094519236849896</v>
      </c>
      <c r="P227" s="873">
        <f>+VLOOKUP(C227,'A. Rate Class Allocations'!$B$124:$J$128,8,FALSE)</f>
        <v>0.98007105038154396</v>
      </c>
      <c r="Q227" s="873">
        <f>+VLOOKUP(C227,'A. Rate Class Allocations'!$B$124:$J$128,7,FALSE)</f>
        <v>1.0700573423086499</v>
      </c>
      <c r="R227" s="873">
        <f>+VLOOKUP(C227,'A. Rate Class Allocations'!$B$124:$J$128,9,FALSE)</f>
        <v>0.85888650963597402</v>
      </c>
      <c r="S227" s="874">
        <f t="shared" si="10"/>
        <v>52030.382485157679</v>
      </c>
      <c r="T227" s="874">
        <f t="shared" si="11"/>
        <v>5.790064239828685</v>
      </c>
    </row>
    <row r="228" spans="1:20">
      <c r="A228" s="863" t="s">
        <v>1034</v>
      </c>
      <c r="B228" s="864" t="s">
        <v>1035</v>
      </c>
      <c r="C228" s="865" t="s">
        <v>118</v>
      </c>
      <c r="D228" s="865">
        <v>189371</v>
      </c>
      <c r="E228" s="866">
        <v>2018</v>
      </c>
      <c r="F228" s="867">
        <v>2018</v>
      </c>
      <c r="G228" s="868">
        <v>43167</v>
      </c>
      <c r="H228" s="869">
        <f t="shared" si="9"/>
        <v>2018</v>
      </c>
      <c r="I228" s="870"/>
      <c r="J228" s="865" t="s">
        <v>1038</v>
      </c>
      <c r="K228" s="865">
        <v>0</v>
      </c>
      <c r="L228" s="865" t="s">
        <v>1039</v>
      </c>
      <c r="M228" s="871">
        <v>15762.6</v>
      </c>
      <c r="N228" s="871">
        <v>0</v>
      </c>
      <c r="O228" s="872">
        <f>+VLOOKUP(C228,'A. Rate Class Allocations'!$B$124:$J$128,6,FALSE)</f>
        <v>0.96094519236849896</v>
      </c>
      <c r="P228" s="873">
        <f>+VLOOKUP(C228,'A. Rate Class Allocations'!$B$124:$J$128,8,FALSE)</f>
        <v>0.98007105038154396</v>
      </c>
      <c r="Q228" s="873">
        <f>+VLOOKUP(C228,'A. Rate Class Allocations'!$B$124:$J$128,7,FALSE)</f>
        <v>1.0700573423086499</v>
      </c>
      <c r="R228" s="873">
        <f>+VLOOKUP(C228,'A. Rate Class Allocations'!$B$124:$J$128,9,FALSE)</f>
        <v>0.85888650963597402</v>
      </c>
      <c r="S228" s="874">
        <f t="shared" si="10"/>
        <v>14845.130995195062</v>
      </c>
      <c r="T228" s="874">
        <f t="shared" si="11"/>
        <v>0</v>
      </c>
    </row>
    <row r="229" spans="1:20">
      <c r="A229" s="863" t="s">
        <v>1034</v>
      </c>
      <c r="B229" s="864" t="s">
        <v>1035</v>
      </c>
      <c r="C229" s="865" t="s">
        <v>118</v>
      </c>
      <c r="D229" s="865">
        <v>189371</v>
      </c>
      <c r="E229" s="866">
        <v>2018</v>
      </c>
      <c r="F229" s="867">
        <v>2018</v>
      </c>
      <c r="G229" s="868">
        <v>43167</v>
      </c>
      <c r="H229" s="869">
        <f t="shared" si="9"/>
        <v>2018</v>
      </c>
      <c r="I229" s="870"/>
      <c r="J229" s="865" t="s">
        <v>1038</v>
      </c>
      <c r="K229" s="865">
        <v>0</v>
      </c>
      <c r="L229" s="865" t="s">
        <v>1039</v>
      </c>
      <c r="M229" s="871">
        <v>39858</v>
      </c>
      <c r="N229" s="871">
        <v>0</v>
      </c>
      <c r="O229" s="872">
        <f>+VLOOKUP(C229,'A. Rate Class Allocations'!$B$124:$J$128,6,FALSE)</f>
        <v>0.96094519236849896</v>
      </c>
      <c r="P229" s="873">
        <f>+VLOOKUP(C229,'A. Rate Class Allocations'!$B$124:$J$128,8,FALSE)</f>
        <v>0.98007105038154396</v>
      </c>
      <c r="Q229" s="873">
        <f>+VLOOKUP(C229,'A. Rate Class Allocations'!$B$124:$J$128,7,FALSE)</f>
        <v>1.0700573423086499</v>
      </c>
      <c r="R229" s="873">
        <f>+VLOOKUP(C229,'A. Rate Class Allocations'!$B$124:$J$128,9,FALSE)</f>
        <v>0.85888650963597402</v>
      </c>
      <c r="S229" s="874">
        <f t="shared" si="10"/>
        <v>37538.04773365338</v>
      </c>
      <c r="T229" s="874">
        <f t="shared" si="11"/>
        <v>0</v>
      </c>
    </row>
    <row r="230" spans="1:20">
      <c r="A230" s="863" t="s">
        <v>1034</v>
      </c>
      <c r="B230" s="864" t="s">
        <v>1035</v>
      </c>
      <c r="C230" s="865" t="s">
        <v>118</v>
      </c>
      <c r="D230" s="865">
        <v>189573</v>
      </c>
      <c r="E230" s="866">
        <v>2018</v>
      </c>
      <c r="F230" s="867">
        <v>2018</v>
      </c>
      <c r="G230" s="868">
        <v>43167</v>
      </c>
      <c r="H230" s="869">
        <f t="shared" si="9"/>
        <v>2018</v>
      </c>
      <c r="I230" s="870"/>
      <c r="J230" s="865" t="s">
        <v>1038</v>
      </c>
      <c r="K230" s="865">
        <v>0</v>
      </c>
      <c r="L230" s="865" t="s">
        <v>1039</v>
      </c>
      <c r="M230" s="871">
        <v>9188</v>
      </c>
      <c r="N230" s="871">
        <v>2</v>
      </c>
      <c r="O230" s="872">
        <f>+VLOOKUP(C230,'A. Rate Class Allocations'!$B$124:$J$128,6,FALSE)</f>
        <v>0.96094519236849896</v>
      </c>
      <c r="P230" s="873">
        <f>+VLOOKUP(C230,'A. Rate Class Allocations'!$B$124:$J$128,8,FALSE)</f>
        <v>0.98007105038154396</v>
      </c>
      <c r="Q230" s="873">
        <f>+VLOOKUP(C230,'A. Rate Class Allocations'!$B$124:$J$128,7,FALSE)</f>
        <v>1.0700573423086499</v>
      </c>
      <c r="R230" s="873">
        <f>+VLOOKUP(C230,'A. Rate Class Allocations'!$B$124:$J$128,9,FALSE)</f>
        <v>0.85888650963597402</v>
      </c>
      <c r="S230" s="874">
        <f t="shared" si="10"/>
        <v>8653.2084544334193</v>
      </c>
      <c r="T230" s="874">
        <f t="shared" si="11"/>
        <v>1.838115631691646</v>
      </c>
    </row>
    <row r="231" spans="1:20">
      <c r="A231" s="863" t="s">
        <v>1034</v>
      </c>
      <c r="B231" s="864" t="s">
        <v>1035</v>
      </c>
      <c r="C231" s="865" t="s">
        <v>118</v>
      </c>
      <c r="D231" s="865">
        <v>189644</v>
      </c>
      <c r="E231" s="866">
        <v>2018</v>
      </c>
      <c r="F231" s="867">
        <v>2018</v>
      </c>
      <c r="G231" s="868">
        <v>43201</v>
      </c>
      <c r="H231" s="869">
        <f t="shared" si="9"/>
        <v>2018</v>
      </c>
      <c r="I231" s="870"/>
      <c r="J231" s="865" t="s">
        <v>1038</v>
      </c>
      <c r="K231" s="865">
        <v>0</v>
      </c>
      <c r="L231" s="865" t="s">
        <v>1037</v>
      </c>
      <c r="M231" s="871">
        <v>2260.248</v>
      </c>
      <c r="N231" s="871">
        <v>0</v>
      </c>
      <c r="O231" s="872">
        <f>+VLOOKUP(C231,'A. Rate Class Allocations'!$B$124:$J$128,6,FALSE)</f>
        <v>0.96094519236849896</v>
      </c>
      <c r="P231" s="873">
        <f>+VLOOKUP(C231,'A. Rate Class Allocations'!$B$124:$J$128,8,FALSE)</f>
        <v>0.98007105038154396</v>
      </c>
      <c r="Q231" s="873">
        <f>+VLOOKUP(C231,'A. Rate Class Allocations'!$B$124:$J$128,7,FALSE)</f>
        <v>1.0700573423086499</v>
      </c>
      <c r="R231" s="873">
        <f>+VLOOKUP(C231,'A. Rate Class Allocations'!$B$124:$J$128,9,FALSE)</f>
        <v>0.85888650963597402</v>
      </c>
      <c r="S231" s="874">
        <f t="shared" si="10"/>
        <v>2128.6892797906216</v>
      </c>
      <c r="T231" s="874">
        <f t="shared" si="11"/>
        <v>0</v>
      </c>
    </row>
    <row r="232" spans="1:20">
      <c r="A232" s="863" t="s">
        <v>1034</v>
      </c>
      <c r="B232" s="864" t="s">
        <v>1035</v>
      </c>
      <c r="C232" s="865" t="s">
        <v>118</v>
      </c>
      <c r="D232" s="865">
        <v>189644</v>
      </c>
      <c r="E232" s="866">
        <v>2018</v>
      </c>
      <c r="F232" s="867">
        <v>2018</v>
      </c>
      <c r="G232" s="868">
        <v>43201</v>
      </c>
      <c r="H232" s="869">
        <f t="shared" si="9"/>
        <v>2018</v>
      </c>
      <c r="I232" s="870"/>
      <c r="J232" s="865" t="s">
        <v>1036</v>
      </c>
      <c r="K232" s="865">
        <v>0</v>
      </c>
      <c r="L232" s="865" t="s">
        <v>1037</v>
      </c>
      <c r="M232" s="871">
        <v>31374</v>
      </c>
      <c r="N232" s="871">
        <v>8.6</v>
      </c>
      <c r="O232" s="872">
        <f>+VLOOKUP(C232,'A. Rate Class Allocations'!$B$124:$J$128,6,FALSE)</f>
        <v>0.96094519236849896</v>
      </c>
      <c r="P232" s="873">
        <f>+VLOOKUP(C232,'A. Rate Class Allocations'!$B$124:$J$128,8,FALSE)</f>
        <v>0.98007105038154396</v>
      </c>
      <c r="Q232" s="873">
        <f>+VLOOKUP(C232,'A. Rate Class Allocations'!$B$124:$J$128,7,FALSE)</f>
        <v>1.0700573423086499</v>
      </c>
      <c r="R232" s="873">
        <f>+VLOOKUP(C232,'A. Rate Class Allocations'!$B$124:$J$128,9,FALSE)</f>
        <v>0.85888650963597402</v>
      </c>
      <c r="S232" s="874">
        <f t="shared" si="10"/>
        <v>29547.862652306718</v>
      </c>
      <c r="T232" s="874">
        <f t="shared" si="11"/>
        <v>7.9038972162740766</v>
      </c>
    </row>
    <row r="233" spans="1:20">
      <c r="A233" s="863" t="s">
        <v>1034</v>
      </c>
      <c r="B233" s="864" t="s">
        <v>1035</v>
      </c>
      <c r="C233" s="865" t="s">
        <v>118</v>
      </c>
      <c r="D233" s="865">
        <v>189874</v>
      </c>
      <c r="E233" s="866">
        <v>2018</v>
      </c>
      <c r="F233" s="867">
        <v>2018</v>
      </c>
      <c r="G233" s="868">
        <v>43154</v>
      </c>
      <c r="H233" s="869">
        <f t="shared" si="9"/>
        <v>2018</v>
      </c>
      <c r="I233" s="870"/>
      <c r="J233" s="865" t="s">
        <v>1038</v>
      </c>
      <c r="K233" s="865">
        <v>0</v>
      </c>
      <c r="L233" s="865" t="s">
        <v>1037</v>
      </c>
      <c r="M233" s="871">
        <v>7074.76</v>
      </c>
      <c r="N233" s="871">
        <v>1.54</v>
      </c>
      <c r="O233" s="872">
        <f>+VLOOKUP(C233,'A. Rate Class Allocations'!$B$124:$J$128,6,FALSE)</f>
        <v>0.96094519236849896</v>
      </c>
      <c r="P233" s="873">
        <f>+VLOOKUP(C233,'A. Rate Class Allocations'!$B$124:$J$128,8,FALSE)</f>
        <v>0.98007105038154396</v>
      </c>
      <c r="Q233" s="873">
        <f>+VLOOKUP(C233,'A. Rate Class Allocations'!$B$124:$J$128,7,FALSE)</f>
        <v>1.0700573423086499</v>
      </c>
      <c r="R233" s="873">
        <f>+VLOOKUP(C233,'A. Rate Class Allocations'!$B$124:$J$128,9,FALSE)</f>
        <v>0.85888650963597402</v>
      </c>
      <c r="S233" s="874">
        <f t="shared" si="10"/>
        <v>6662.9705099137336</v>
      </c>
      <c r="T233" s="874">
        <f t="shared" si="11"/>
        <v>1.4153490364025676</v>
      </c>
    </row>
    <row r="234" spans="1:20">
      <c r="A234" s="863" t="s">
        <v>1034</v>
      </c>
      <c r="B234" s="864" t="s">
        <v>1035</v>
      </c>
      <c r="C234" s="865" t="s">
        <v>118</v>
      </c>
      <c r="D234" s="865">
        <v>190229</v>
      </c>
      <c r="E234" s="866">
        <v>2018</v>
      </c>
      <c r="F234" s="867">
        <v>2018</v>
      </c>
      <c r="G234" s="868">
        <v>43190</v>
      </c>
      <c r="H234" s="869">
        <f t="shared" si="9"/>
        <v>2018</v>
      </c>
      <c r="I234" s="870"/>
      <c r="J234" s="865" t="s">
        <v>1036</v>
      </c>
      <c r="K234" s="865">
        <v>0</v>
      </c>
      <c r="L234" s="865" t="s">
        <v>1037</v>
      </c>
      <c r="M234" s="871">
        <v>1692</v>
      </c>
      <c r="N234" s="871">
        <v>3.9</v>
      </c>
      <c r="O234" s="872">
        <f>+VLOOKUP(C234,'A. Rate Class Allocations'!$B$124:$J$128,6,FALSE)</f>
        <v>0.96094519236849896</v>
      </c>
      <c r="P234" s="873">
        <f>+VLOOKUP(C234,'A. Rate Class Allocations'!$B$124:$J$128,8,FALSE)</f>
        <v>0.98007105038154396</v>
      </c>
      <c r="Q234" s="873">
        <f>+VLOOKUP(C234,'A. Rate Class Allocations'!$B$124:$J$128,7,FALSE)</f>
        <v>1.0700573423086499</v>
      </c>
      <c r="R234" s="873">
        <f>+VLOOKUP(C234,'A. Rate Class Allocations'!$B$124:$J$128,9,FALSE)</f>
        <v>0.85888650963597402</v>
      </c>
      <c r="S234" s="874">
        <f t="shared" si="10"/>
        <v>1593.5164023619229</v>
      </c>
      <c r="T234" s="874">
        <f t="shared" si="11"/>
        <v>3.5843254817987091</v>
      </c>
    </row>
    <row r="235" spans="1:20">
      <c r="A235" s="863" t="s">
        <v>1034</v>
      </c>
      <c r="B235" s="864" t="s">
        <v>1035</v>
      </c>
      <c r="C235" s="865" t="s">
        <v>118</v>
      </c>
      <c r="D235" s="865">
        <v>190273</v>
      </c>
      <c r="E235" s="866">
        <v>2018</v>
      </c>
      <c r="F235" s="867">
        <v>2018</v>
      </c>
      <c r="G235" s="868">
        <v>43166</v>
      </c>
      <c r="H235" s="869">
        <f t="shared" si="9"/>
        <v>2018</v>
      </c>
      <c r="I235" s="870"/>
      <c r="J235" s="865" t="s">
        <v>1038</v>
      </c>
      <c r="K235" s="865">
        <v>0</v>
      </c>
      <c r="L235" s="865" t="s">
        <v>1037</v>
      </c>
      <c r="M235" s="871">
        <v>5446.6463999999996</v>
      </c>
      <c r="N235" s="871">
        <v>1.1856</v>
      </c>
      <c r="O235" s="872">
        <f>+VLOOKUP(C235,'A. Rate Class Allocations'!$B$124:$J$128,6,FALSE)</f>
        <v>0.96094519236849896</v>
      </c>
      <c r="P235" s="873">
        <f>+VLOOKUP(C235,'A. Rate Class Allocations'!$B$124:$J$128,8,FALSE)</f>
        <v>0.98007105038154396</v>
      </c>
      <c r="Q235" s="873">
        <f>+VLOOKUP(C235,'A. Rate Class Allocations'!$B$124:$J$128,7,FALSE)</f>
        <v>1.0700573423086499</v>
      </c>
      <c r="R235" s="873">
        <f>+VLOOKUP(C235,'A. Rate Class Allocations'!$B$124:$J$128,9,FALSE)</f>
        <v>0.85888650963597402</v>
      </c>
      <c r="S235" s="874">
        <f t="shared" si="10"/>
        <v>5129.6219717881313</v>
      </c>
      <c r="T235" s="874">
        <f t="shared" si="11"/>
        <v>1.0896349464668078</v>
      </c>
    </row>
    <row r="236" spans="1:20">
      <c r="A236" s="863" t="s">
        <v>1034</v>
      </c>
      <c r="B236" s="864" t="s">
        <v>1035</v>
      </c>
      <c r="C236" s="865" t="s">
        <v>118</v>
      </c>
      <c r="D236" s="865">
        <v>190275</v>
      </c>
      <c r="E236" s="866">
        <v>2018</v>
      </c>
      <c r="F236" s="867">
        <v>2018</v>
      </c>
      <c r="G236" s="868">
        <v>43192</v>
      </c>
      <c r="H236" s="869">
        <f t="shared" si="9"/>
        <v>2018</v>
      </c>
      <c r="I236" s="870"/>
      <c r="J236" s="865" t="s">
        <v>1038</v>
      </c>
      <c r="K236" s="865">
        <v>0</v>
      </c>
      <c r="L236" s="865" t="s">
        <v>1037</v>
      </c>
      <c r="M236" s="871">
        <v>1630.87</v>
      </c>
      <c r="N236" s="871">
        <v>0.35499999999999998</v>
      </c>
      <c r="O236" s="872">
        <f>+VLOOKUP(C236,'A. Rate Class Allocations'!$B$124:$J$128,6,FALSE)</f>
        <v>0.96094519236849896</v>
      </c>
      <c r="P236" s="873">
        <f>+VLOOKUP(C236,'A. Rate Class Allocations'!$B$124:$J$128,8,FALSE)</f>
        <v>0.98007105038154396</v>
      </c>
      <c r="Q236" s="873">
        <f>+VLOOKUP(C236,'A. Rate Class Allocations'!$B$124:$J$128,7,FALSE)</f>
        <v>1.0700573423086499</v>
      </c>
      <c r="R236" s="873">
        <f>+VLOOKUP(C236,'A. Rate Class Allocations'!$B$124:$J$128,9,FALSE)</f>
        <v>0.85888650963597402</v>
      </c>
      <c r="S236" s="874">
        <f t="shared" si="10"/>
        <v>1535.9445006619319</v>
      </c>
      <c r="T236" s="874">
        <f t="shared" si="11"/>
        <v>0.32626552462526714</v>
      </c>
    </row>
    <row r="237" spans="1:20">
      <c r="A237" s="863" t="s">
        <v>1034</v>
      </c>
      <c r="B237" s="864" t="s">
        <v>1035</v>
      </c>
      <c r="C237" s="865" t="s">
        <v>118</v>
      </c>
      <c r="D237" s="865">
        <v>190289</v>
      </c>
      <c r="E237" s="866">
        <v>2018</v>
      </c>
      <c r="F237" s="867">
        <v>2018</v>
      </c>
      <c r="G237" s="868">
        <v>43168</v>
      </c>
      <c r="H237" s="869">
        <f t="shared" si="9"/>
        <v>2018</v>
      </c>
      <c r="I237" s="870"/>
      <c r="J237" s="865" t="s">
        <v>1038</v>
      </c>
      <c r="K237" s="865">
        <v>0</v>
      </c>
      <c r="L237" s="865" t="s">
        <v>1037</v>
      </c>
      <c r="M237" s="871">
        <v>0</v>
      </c>
      <c r="N237" s="871">
        <v>0</v>
      </c>
      <c r="O237" s="872">
        <f>+VLOOKUP(C237,'A. Rate Class Allocations'!$B$124:$J$128,6,FALSE)</f>
        <v>0.96094519236849896</v>
      </c>
      <c r="P237" s="873">
        <f>+VLOOKUP(C237,'A. Rate Class Allocations'!$B$124:$J$128,8,FALSE)</f>
        <v>0.98007105038154396</v>
      </c>
      <c r="Q237" s="873">
        <f>+VLOOKUP(C237,'A. Rate Class Allocations'!$B$124:$J$128,7,FALSE)</f>
        <v>1.0700573423086499</v>
      </c>
      <c r="R237" s="873">
        <f>+VLOOKUP(C237,'A. Rate Class Allocations'!$B$124:$J$128,9,FALSE)</f>
        <v>0.85888650963597402</v>
      </c>
      <c r="S237" s="874">
        <f t="shared" si="10"/>
        <v>0</v>
      </c>
      <c r="T237" s="874">
        <f t="shared" si="11"/>
        <v>0</v>
      </c>
    </row>
    <row r="238" spans="1:20">
      <c r="A238" s="863" t="s">
        <v>1034</v>
      </c>
      <c r="B238" s="864" t="s">
        <v>1035</v>
      </c>
      <c r="C238" s="865" t="s">
        <v>118</v>
      </c>
      <c r="D238" s="865">
        <v>190289</v>
      </c>
      <c r="E238" s="866">
        <v>2018</v>
      </c>
      <c r="F238" s="867">
        <v>2018</v>
      </c>
      <c r="G238" s="868">
        <v>43168</v>
      </c>
      <c r="H238" s="869">
        <f t="shared" si="9"/>
        <v>2018</v>
      </c>
      <c r="I238" s="870"/>
      <c r="J238" s="865" t="s">
        <v>1038</v>
      </c>
      <c r="K238" s="865">
        <v>0</v>
      </c>
      <c r="L238" s="865" t="s">
        <v>1037</v>
      </c>
      <c r="M238" s="871">
        <v>10033.296</v>
      </c>
      <c r="N238" s="871">
        <v>2.1840000000000002</v>
      </c>
      <c r="O238" s="872">
        <f>+VLOOKUP(C238,'A. Rate Class Allocations'!$B$124:$J$128,6,FALSE)</f>
        <v>0.96094519236849896</v>
      </c>
      <c r="P238" s="873">
        <f>+VLOOKUP(C238,'A. Rate Class Allocations'!$B$124:$J$128,8,FALSE)</f>
        <v>0.98007105038154396</v>
      </c>
      <c r="Q238" s="873">
        <f>+VLOOKUP(C238,'A. Rate Class Allocations'!$B$124:$J$128,7,FALSE)</f>
        <v>1.0700573423086499</v>
      </c>
      <c r="R238" s="873">
        <f>+VLOOKUP(C238,'A. Rate Class Allocations'!$B$124:$J$128,9,FALSE)</f>
        <v>0.85888650963597402</v>
      </c>
      <c r="S238" s="874">
        <f t="shared" si="10"/>
        <v>9449.3036322412936</v>
      </c>
      <c r="T238" s="874">
        <f t="shared" si="11"/>
        <v>2.0072222698072775</v>
      </c>
    </row>
    <row r="239" spans="1:20">
      <c r="A239" s="863" t="s">
        <v>1034</v>
      </c>
      <c r="B239" s="864" t="s">
        <v>1035</v>
      </c>
      <c r="C239" s="865" t="s">
        <v>118</v>
      </c>
      <c r="D239" s="865">
        <v>190357</v>
      </c>
      <c r="E239" s="866">
        <v>2018</v>
      </c>
      <c r="F239" s="867">
        <v>2018</v>
      </c>
      <c r="G239" s="868">
        <v>43168</v>
      </c>
      <c r="H239" s="869">
        <f t="shared" si="9"/>
        <v>2018</v>
      </c>
      <c r="I239" s="870"/>
      <c r="J239" s="865" t="s">
        <v>1036</v>
      </c>
      <c r="K239" s="865">
        <v>0</v>
      </c>
      <c r="L239" s="865" t="s">
        <v>1037</v>
      </c>
      <c r="M239" s="871">
        <v>621</v>
      </c>
      <c r="N239" s="871">
        <v>0.2</v>
      </c>
      <c r="O239" s="872">
        <f>+VLOOKUP(C239,'A. Rate Class Allocations'!$B$124:$J$128,6,FALSE)</f>
        <v>0.96094519236849896</v>
      </c>
      <c r="P239" s="873">
        <f>+VLOOKUP(C239,'A. Rate Class Allocations'!$B$124:$J$128,8,FALSE)</f>
        <v>0.98007105038154396</v>
      </c>
      <c r="Q239" s="873">
        <f>+VLOOKUP(C239,'A. Rate Class Allocations'!$B$124:$J$128,7,FALSE)</f>
        <v>1.0700573423086499</v>
      </c>
      <c r="R239" s="873">
        <f>+VLOOKUP(C239,'A. Rate Class Allocations'!$B$124:$J$128,9,FALSE)</f>
        <v>0.85888650963597402</v>
      </c>
      <c r="S239" s="874">
        <f t="shared" si="10"/>
        <v>584.85442427113117</v>
      </c>
      <c r="T239" s="874">
        <f t="shared" si="11"/>
        <v>0.18381156316916461</v>
      </c>
    </row>
    <row r="240" spans="1:20">
      <c r="A240" s="863" t="s">
        <v>1034</v>
      </c>
      <c r="B240" s="864" t="s">
        <v>1035</v>
      </c>
      <c r="C240" s="865" t="s">
        <v>118</v>
      </c>
      <c r="D240" s="865">
        <v>190357</v>
      </c>
      <c r="E240" s="866">
        <v>2018</v>
      </c>
      <c r="F240" s="867">
        <v>2018</v>
      </c>
      <c r="G240" s="868">
        <v>43168</v>
      </c>
      <c r="H240" s="869">
        <f t="shared" si="9"/>
        <v>2018</v>
      </c>
      <c r="I240" s="870"/>
      <c r="J240" s="865" t="s">
        <v>1038</v>
      </c>
      <c r="K240" s="865">
        <v>0</v>
      </c>
      <c r="L240" s="865" t="s">
        <v>1037</v>
      </c>
      <c r="M240" s="871">
        <v>107.4996</v>
      </c>
      <c r="N240" s="871">
        <v>2.3400000000000001E-2</v>
      </c>
      <c r="O240" s="872">
        <f>+VLOOKUP(C240,'A. Rate Class Allocations'!$B$124:$J$128,6,FALSE)</f>
        <v>0.96094519236849896</v>
      </c>
      <c r="P240" s="873">
        <f>+VLOOKUP(C240,'A. Rate Class Allocations'!$B$124:$J$128,8,FALSE)</f>
        <v>0.98007105038154396</v>
      </c>
      <c r="Q240" s="873">
        <f>+VLOOKUP(C240,'A. Rate Class Allocations'!$B$124:$J$128,7,FALSE)</f>
        <v>1.0700573423086499</v>
      </c>
      <c r="R240" s="873">
        <f>+VLOOKUP(C240,'A. Rate Class Allocations'!$B$124:$J$128,9,FALSE)</f>
        <v>0.85888650963597402</v>
      </c>
      <c r="S240" s="874">
        <f t="shared" si="10"/>
        <v>101.24253891687101</v>
      </c>
      <c r="T240" s="874">
        <f t="shared" si="11"/>
        <v>2.1505952890792261E-2</v>
      </c>
    </row>
    <row r="241" spans="1:20">
      <c r="A241" s="863" t="s">
        <v>1034</v>
      </c>
      <c r="B241" s="864" t="s">
        <v>1035</v>
      </c>
      <c r="C241" s="865" t="s">
        <v>118</v>
      </c>
      <c r="D241" s="865">
        <v>190357</v>
      </c>
      <c r="E241" s="866">
        <v>2018</v>
      </c>
      <c r="F241" s="867">
        <v>2018</v>
      </c>
      <c r="G241" s="868">
        <v>43168</v>
      </c>
      <c r="H241" s="869">
        <f t="shared" si="9"/>
        <v>2018</v>
      </c>
      <c r="I241" s="870"/>
      <c r="J241" s="865" t="s">
        <v>1038</v>
      </c>
      <c r="K241" s="865">
        <v>0</v>
      </c>
      <c r="L241" s="865" t="s">
        <v>1037</v>
      </c>
      <c r="M241" s="871">
        <v>286.66559999999998</v>
      </c>
      <c r="N241" s="871">
        <v>6.2399999999999997E-2</v>
      </c>
      <c r="O241" s="872">
        <f>+VLOOKUP(C241,'A. Rate Class Allocations'!$B$124:$J$128,6,FALSE)</f>
        <v>0.96094519236849896</v>
      </c>
      <c r="P241" s="873">
        <f>+VLOOKUP(C241,'A. Rate Class Allocations'!$B$124:$J$128,8,FALSE)</f>
        <v>0.98007105038154396</v>
      </c>
      <c r="Q241" s="873">
        <f>+VLOOKUP(C241,'A. Rate Class Allocations'!$B$124:$J$128,7,FALSE)</f>
        <v>1.0700573423086499</v>
      </c>
      <c r="R241" s="873">
        <f>+VLOOKUP(C241,'A. Rate Class Allocations'!$B$124:$J$128,9,FALSE)</f>
        <v>0.85888650963597402</v>
      </c>
      <c r="S241" s="874">
        <f t="shared" si="10"/>
        <v>269.9801037783227</v>
      </c>
      <c r="T241" s="874">
        <f t="shared" si="11"/>
        <v>5.7349207708779354E-2</v>
      </c>
    </row>
    <row r="242" spans="1:20">
      <c r="A242" s="863" t="s">
        <v>1034</v>
      </c>
      <c r="B242" s="864" t="s">
        <v>1035</v>
      </c>
      <c r="C242" s="865" t="s">
        <v>118</v>
      </c>
      <c r="D242" s="865">
        <v>190391</v>
      </c>
      <c r="E242" s="866">
        <v>2018</v>
      </c>
      <c r="F242" s="867">
        <v>2018</v>
      </c>
      <c r="G242" s="868">
        <v>43168</v>
      </c>
      <c r="H242" s="869">
        <f t="shared" si="9"/>
        <v>2018</v>
      </c>
      <c r="I242" s="870"/>
      <c r="J242" s="865" t="s">
        <v>1036</v>
      </c>
      <c r="K242" s="865">
        <v>0</v>
      </c>
      <c r="L242" s="865" t="s">
        <v>1037</v>
      </c>
      <c r="M242" s="871">
        <v>1693</v>
      </c>
      <c r="N242" s="871">
        <v>0.4</v>
      </c>
      <c r="O242" s="872">
        <f>+VLOOKUP(C242,'A. Rate Class Allocations'!$B$124:$J$128,6,FALSE)</f>
        <v>0.96094519236849896</v>
      </c>
      <c r="P242" s="873">
        <f>+VLOOKUP(C242,'A. Rate Class Allocations'!$B$124:$J$128,8,FALSE)</f>
        <v>0.98007105038154396</v>
      </c>
      <c r="Q242" s="873">
        <f>+VLOOKUP(C242,'A. Rate Class Allocations'!$B$124:$J$128,7,FALSE)</f>
        <v>1.0700573423086499</v>
      </c>
      <c r="R242" s="873">
        <f>+VLOOKUP(C242,'A. Rate Class Allocations'!$B$124:$J$128,9,FALSE)</f>
        <v>0.85888650963597402</v>
      </c>
      <c r="S242" s="874">
        <f t="shared" si="10"/>
        <v>1594.4581969259664</v>
      </c>
      <c r="T242" s="874">
        <f t="shared" si="11"/>
        <v>0.36762312633832922</v>
      </c>
    </row>
    <row r="243" spans="1:20">
      <c r="A243" s="863" t="s">
        <v>1034</v>
      </c>
      <c r="B243" s="864" t="s">
        <v>1035</v>
      </c>
      <c r="C243" s="865" t="s">
        <v>118</v>
      </c>
      <c r="D243" s="865">
        <v>190391</v>
      </c>
      <c r="E243" s="866">
        <v>2018</v>
      </c>
      <c r="F243" s="867">
        <v>2018</v>
      </c>
      <c r="G243" s="868">
        <v>43168</v>
      </c>
      <c r="H243" s="869">
        <f t="shared" si="9"/>
        <v>2018</v>
      </c>
      <c r="I243" s="870"/>
      <c r="J243" s="865" t="s">
        <v>1038</v>
      </c>
      <c r="K243" s="865">
        <v>0</v>
      </c>
      <c r="L243" s="865" t="s">
        <v>1037</v>
      </c>
      <c r="M243" s="871">
        <v>1167.5999999999999</v>
      </c>
      <c r="N243" s="871">
        <v>0</v>
      </c>
      <c r="O243" s="872">
        <f>+VLOOKUP(C243,'A. Rate Class Allocations'!$B$124:$J$128,6,FALSE)</f>
        <v>0.96094519236849896</v>
      </c>
      <c r="P243" s="873">
        <f>+VLOOKUP(C243,'A. Rate Class Allocations'!$B$124:$J$128,8,FALSE)</f>
        <v>0.98007105038154396</v>
      </c>
      <c r="Q243" s="873">
        <f>+VLOOKUP(C243,'A. Rate Class Allocations'!$B$124:$J$128,7,FALSE)</f>
        <v>1.0700573423086499</v>
      </c>
      <c r="R243" s="873">
        <f>+VLOOKUP(C243,'A. Rate Class Allocations'!$B$124:$J$128,9,FALSE)</f>
        <v>0.85888650963597402</v>
      </c>
      <c r="S243" s="874">
        <f t="shared" si="10"/>
        <v>1099.6393329774119</v>
      </c>
      <c r="T243" s="874">
        <f t="shared" si="11"/>
        <v>0</v>
      </c>
    </row>
    <row r="244" spans="1:20">
      <c r="A244" s="863" t="s">
        <v>1034</v>
      </c>
      <c r="B244" s="864" t="s">
        <v>1035</v>
      </c>
      <c r="C244" s="865" t="s">
        <v>118</v>
      </c>
      <c r="D244" s="865">
        <v>190391</v>
      </c>
      <c r="E244" s="866">
        <v>2018</v>
      </c>
      <c r="F244" s="867">
        <v>2018</v>
      </c>
      <c r="G244" s="868">
        <v>43168</v>
      </c>
      <c r="H244" s="869">
        <f t="shared" si="9"/>
        <v>2018</v>
      </c>
      <c r="I244" s="870"/>
      <c r="J244" s="865" t="s">
        <v>1038</v>
      </c>
      <c r="K244" s="865">
        <v>0</v>
      </c>
      <c r="L244" s="865" t="s">
        <v>1037</v>
      </c>
      <c r="M244" s="871">
        <v>1680</v>
      </c>
      <c r="N244" s="871">
        <v>0</v>
      </c>
      <c r="O244" s="872">
        <f>+VLOOKUP(C244,'A. Rate Class Allocations'!$B$124:$J$128,6,FALSE)</f>
        <v>0.96094519236849896</v>
      </c>
      <c r="P244" s="873">
        <f>+VLOOKUP(C244,'A. Rate Class Allocations'!$B$124:$J$128,8,FALSE)</f>
        <v>0.98007105038154396</v>
      </c>
      <c r="Q244" s="873">
        <f>+VLOOKUP(C244,'A. Rate Class Allocations'!$B$124:$J$128,7,FALSE)</f>
        <v>1.0700573423086499</v>
      </c>
      <c r="R244" s="873">
        <f>+VLOOKUP(C244,'A. Rate Class Allocations'!$B$124:$J$128,9,FALSE)</f>
        <v>0.85888650963597402</v>
      </c>
      <c r="S244" s="874">
        <f t="shared" si="10"/>
        <v>1582.2148675933984</v>
      </c>
      <c r="T244" s="874">
        <f t="shared" si="11"/>
        <v>0</v>
      </c>
    </row>
    <row r="245" spans="1:20">
      <c r="A245" s="863" t="s">
        <v>1034</v>
      </c>
      <c r="B245" s="864" t="s">
        <v>1035</v>
      </c>
      <c r="C245" s="865" t="s">
        <v>118</v>
      </c>
      <c r="D245" s="865">
        <v>190391</v>
      </c>
      <c r="E245" s="866">
        <v>2018</v>
      </c>
      <c r="F245" s="867">
        <v>2018</v>
      </c>
      <c r="G245" s="868">
        <v>43168</v>
      </c>
      <c r="H245" s="869">
        <f t="shared" si="9"/>
        <v>2018</v>
      </c>
      <c r="I245" s="870"/>
      <c r="J245" s="865" t="s">
        <v>1038</v>
      </c>
      <c r="K245" s="865">
        <v>0</v>
      </c>
      <c r="L245" s="865" t="s">
        <v>1037</v>
      </c>
      <c r="M245" s="871">
        <v>208.39</v>
      </c>
      <c r="N245" s="871">
        <v>5.33E-2</v>
      </c>
      <c r="O245" s="872">
        <f>+VLOOKUP(C245,'A. Rate Class Allocations'!$B$124:$J$128,6,FALSE)</f>
        <v>0.96094519236849896</v>
      </c>
      <c r="P245" s="873">
        <f>+VLOOKUP(C245,'A. Rate Class Allocations'!$B$124:$J$128,8,FALSE)</f>
        <v>0.98007105038154396</v>
      </c>
      <c r="Q245" s="873">
        <f>+VLOOKUP(C245,'A. Rate Class Allocations'!$B$124:$J$128,7,FALSE)</f>
        <v>1.0700573423086499</v>
      </c>
      <c r="R245" s="873">
        <f>+VLOOKUP(C245,'A. Rate Class Allocations'!$B$124:$J$128,9,FALSE)</f>
        <v>0.85888650963597402</v>
      </c>
      <c r="S245" s="874">
        <f t="shared" si="10"/>
        <v>196.26056920106444</v>
      </c>
      <c r="T245" s="874">
        <f t="shared" si="11"/>
        <v>4.8985781584582368E-2</v>
      </c>
    </row>
    <row r="246" spans="1:20">
      <c r="A246" s="863" t="s">
        <v>1034</v>
      </c>
      <c r="B246" s="864" t="s">
        <v>1035</v>
      </c>
      <c r="C246" s="865" t="s">
        <v>118</v>
      </c>
      <c r="D246" s="865">
        <v>190391</v>
      </c>
      <c r="E246" s="866">
        <v>2018</v>
      </c>
      <c r="F246" s="867">
        <v>2018</v>
      </c>
      <c r="G246" s="868">
        <v>43168</v>
      </c>
      <c r="H246" s="869">
        <f t="shared" si="9"/>
        <v>2018</v>
      </c>
      <c r="I246" s="870"/>
      <c r="J246" s="865" t="s">
        <v>1038</v>
      </c>
      <c r="K246" s="865">
        <v>0</v>
      </c>
      <c r="L246" s="865" t="s">
        <v>1037</v>
      </c>
      <c r="M246" s="871">
        <v>267.37079999999997</v>
      </c>
      <c r="N246" s="871">
        <v>5.8200000000000002E-2</v>
      </c>
      <c r="O246" s="872">
        <f>+VLOOKUP(C246,'A. Rate Class Allocations'!$B$124:$J$128,6,FALSE)</f>
        <v>0.96094519236849896</v>
      </c>
      <c r="P246" s="873">
        <f>+VLOOKUP(C246,'A. Rate Class Allocations'!$B$124:$J$128,8,FALSE)</f>
        <v>0.98007105038154396</v>
      </c>
      <c r="Q246" s="873">
        <f>+VLOOKUP(C246,'A. Rate Class Allocations'!$B$124:$J$128,7,FALSE)</f>
        <v>1.0700573423086499</v>
      </c>
      <c r="R246" s="873">
        <f>+VLOOKUP(C246,'A. Rate Class Allocations'!$B$124:$J$128,9,FALSE)</f>
        <v>0.85888650963597402</v>
      </c>
      <c r="S246" s="874">
        <f t="shared" si="10"/>
        <v>251.80836602401249</v>
      </c>
      <c r="T246" s="874">
        <f t="shared" si="11"/>
        <v>5.3489164882226901E-2</v>
      </c>
    </row>
    <row r="247" spans="1:20">
      <c r="A247" s="863" t="s">
        <v>1034</v>
      </c>
      <c r="B247" s="864" t="s">
        <v>1035</v>
      </c>
      <c r="C247" s="865" t="s">
        <v>118</v>
      </c>
      <c r="D247" s="865">
        <v>190391</v>
      </c>
      <c r="E247" s="866">
        <v>2018</v>
      </c>
      <c r="F247" s="867">
        <v>2018</v>
      </c>
      <c r="G247" s="868">
        <v>43168</v>
      </c>
      <c r="H247" s="869">
        <f t="shared" si="9"/>
        <v>2018</v>
      </c>
      <c r="I247" s="870"/>
      <c r="J247" s="865" t="s">
        <v>1038</v>
      </c>
      <c r="K247" s="865">
        <v>0</v>
      </c>
      <c r="L247" s="865" t="s">
        <v>1037</v>
      </c>
      <c r="M247" s="871">
        <v>829.13199999999995</v>
      </c>
      <c r="N247" s="871">
        <v>0.21199999999999999</v>
      </c>
      <c r="O247" s="872">
        <f>+VLOOKUP(C247,'A. Rate Class Allocations'!$B$124:$J$128,6,FALSE)</f>
        <v>0.96094519236849896</v>
      </c>
      <c r="P247" s="873">
        <f>+VLOOKUP(C247,'A. Rate Class Allocations'!$B$124:$J$128,8,FALSE)</f>
        <v>0.98007105038154396</v>
      </c>
      <c r="Q247" s="873">
        <f>+VLOOKUP(C247,'A. Rate Class Allocations'!$B$124:$J$128,7,FALSE)</f>
        <v>1.0700573423086499</v>
      </c>
      <c r="R247" s="873">
        <f>+VLOOKUP(C247,'A. Rate Class Allocations'!$B$124:$J$128,9,FALSE)</f>
        <v>0.85888650963597402</v>
      </c>
      <c r="S247" s="874">
        <f t="shared" si="10"/>
        <v>780.87201047467238</v>
      </c>
      <c r="T247" s="874">
        <f t="shared" si="11"/>
        <v>0.19484025695931448</v>
      </c>
    </row>
    <row r="248" spans="1:20">
      <c r="A248" s="863" t="s">
        <v>1034</v>
      </c>
      <c r="B248" s="864" t="s">
        <v>1035</v>
      </c>
      <c r="C248" s="865" t="s">
        <v>118</v>
      </c>
      <c r="D248" s="865">
        <v>190407</v>
      </c>
      <c r="E248" s="866">
        <v>2018</v>
      </c>
      <c r="F248" s="867">
        <v>2018</v>
      </c>
      <c r="G248" s="868">
        <v>43175</v>
      </c>
      <c r="H248" s="869">
        <f t="shared" si="9"/>
        <v>2018</v>
      </c>
      <c r="I248" s="870"/>
      <c r="J248" s="865" t="s">
        <v>1038</v>
      </c>
      <c r="K248" s="865">
        <v>0</v>
      </c>
      <c r="L248" s="865" t="s">
        <v>1037</v>
      </c>
      <c r="M248" s="871">
        <v>7308</v>
      </c>
      <c r="N248" s="871">
        <v>0</v>
      </c>
      <c r="O248" s="872">
        <f>+VLOOKUP(C248,'A. Rate Class Allocations'!$B$124:$J$128,6,FALSE)</f>
        <v>0.96094519236849896</v>
      </c>
      <c r="P248" s="873">
        <f>+VLOOKUP(C248,'A. Rate Class Allocations'!$B$124:$J$128,8,FALSE)</f>
        <v>0.98007105038154396</v>
      </c>
      <c r="Q248" s="873">
        <f>+VLOOKUP(C248,'A. Rate Class Allocations'!$B$124:$J$128,7,FALSE)</f>
        <v>1.0700573423086499</v>
      </c>
      <c r="R248" s="873">
        <f>+VLOOKUP(C248,'A. Rate Class Allocations'!$B$124:$J$128,9,FALSE)</f>
        <v>0.85888650963597402</v>
      </c>
      <c r="S248" s="874">
        <f t="shared" si="10"/>
        <v>6882.6346740312838</v>
      </c>
      <c r="T248" s="874">
        <f t="shared" si="11"/>
        <v>0</v>
      </c>
    </row>
    <row r="249" spans="1:20">
      <c r="A249" s="863" t="s">
        <v>1034</v>
      </c>
      <c r="B249" s="864" t="s">
        <v>1035</v>
      </c>
      <c r="C249" s="865" t="s">
        <v>118</v>
      </c>
      <c r="D249" s="865">
        <v>190649</v>
      </c>
      <c r="E249" s="866">
        <v>2018</v>
      </c>
      <c r="F249" s="867">
        <v>2018</v>
      </c>
      <c r="G249" s="868">
        <v>43174</v>
      </c>
      <c r="H249" s="869">
        <f t="shared" si="9"/>
        <v>2018</v>
      </c>
      <c r="I249" s="870"/>
      <c r="J249" s="865" t="s">
        <v>1038</v>
      </c>
      <c r="K249" s="865">
        <v>0</v>
      </c>
      <c r="L249" s="865" t="s">
        <v>1039</v>
      </c>
      <c r="M249" s="871">
        <v>746.35199999999998</v>
      </c>
      <c r="N249" s="871">
        <v>8.5199999999999998E-2</v>
      </c>
      <c r="O249" s="872">
        <f>+VLOOKUP(C249,'A. Rate Class Allocations'!$B$124:$J$128,6,FALSE)</f>
        <v>0.96094519236849896</v>
      </c>
      <c r="P249" s="873">
        <f>+VLOOKUP(C249,'A. Rate Class Allocations'!$B$124:$J$128,8,FALSE)</f>
        <v>0.98007105038154396</v>
      </c>
      <c r="Q249" s="873">
        <f>+VLOOKUP(C249,'A. Rate Class Allocations'!$B$124:$J$128,7,FALSE)</f>
        <v>1.0700573423086499</v>
      </c>
      <c r="R249" s="873">
        <f>+VLOOKUP(C249,'A. Rate Class Allocations'!$B$124:$J$128,9,FALSE)</f>
        <v>0.85888650963597402</v>
      </c>
      <c r="S249" s="874">
        <f t="shared" si="10"/>
        <v>702.91025646313574</v>
      </c>
      <c r="T249" s="874">
        <f t="shared" si="11"/>
        <v>7.8303725910064126E-2</v>
      </c>
    </row>
    <row r="250" spans="1:20">
      <c r="A250" s="863" t="s">
        <v>1034</v>
      </c>
      <c r="B250" s="864" t="s">
        <v>1035</v>
      </c>
      <c r="C250" s="865" t="s">
        <v>118</v>
      </c>
      <c r="D250" s="865">
        <v>191294</v>
      </c>
      <c r="E250" s="866">
        <v>2018</v>
      </c>
      <c r="F250" s="867">
        <v>2018</v>
      </c>
      <c r="G250" s="868">
        <v>43200</v>
      </c>
      <c r="H250" s="869">
        <f t="shared" si="9"/>
        <v>2018</v>
      </c>
      <c r="I250" s="870"/>
      <c r="J250" s="865" t="s">
        <v>1038</v>
      </c>
      <c r="K250" s="865">
        <v>0</v>
      </c>
      <c r="L250" s="865" t="s">
        <v>1037</v>
      </c>
      <c r="M250" s="871">
        <v>38969.203999999998</v>
      </c>
      <c r="N250" s="871">
        <v>9.9640000000000004</v>
      </c>
      <c r="O250" s="872">
        <f>+VLOOKUP(C250,'A. Rate Class Allocations'!$B$124:$J$128,6,FALSE)</f>
        <v>0.96094519236849896</v>
      </c>
      <c r="P250" s="873">
        <f>+VLOOKUP(C250,'A. Rate Class Allocations'!$B$124:$J$128,8,FALSE)</f>
        <v>0.98007105038154396</v>
      </c>
      <c r="Q250" s="873">
        <f>+VLOOKUP(C250,'A. Rate Class Allocations'!$B$124:$J$128,7,FALSE)</f>
        <v>1.0700573423086499</v>
      </c>
      <c r="R250" s="873">
        <f>+VLOOKUP(C250,'A. Rate Class Allocations'!$B$124:$J$128,9,FALSE)</f>
        <v>0.85888650963597402</v>
      </c>
      <c r="S250" s="874">
        <f t="shared" si="10"/>
        <v>36700.984492309603</v>
      </c>
      <c r="T250" s="874">
        <f t="shared" si="11"/>
        <v>9.157492077087781</v>
      </c>
    </row>
    <row r="251" spans="1:20">
      <c r="A251" s="863" t="s">
        <v>1034</v>
      </c>
      <c r="B251" s="864" t="s">
        <v>1035</v>
      </c>
      <c r="C251" s="865" t="s">
        <v>118</v>
      </c>
      <c r="D251" s="865">
        <v>191370</v>
      </c>
      <c r="E251" s="866">
        <v>2018</v>
      </c>
      <c r="F251" s="867">
        <v>2018</v>
      </c>
      <c r="G251" s="868">
        <v>43190</v>
      </c>
      <c r="H251" s="869">
        <f t="shared" si="9"/>
        <v>2018</v>
      </c>
      <c r="I251" s="870"/>
      <c r="J251" s="865" t="s">
        <v>1038</v>
      </c>
      <c r="K251" s="865">
        <v>0</v>
      </c>
      <c r="L251" s="865" t="s">
        <v>1037</v>
      </c>
      <c r="M251" s="871">
        <v>2508.3240000000001</v>
      </c>
      <c r="N251" s="871">
        <v>0.54600000000000004</v>
      </c>
      <c r="O251" s="872">
        <f>+VLOOKUP(C251,'A. Rate Class Allocations'!$B$124:$J$128,6,FALSE)</f>
        <v>0.96094519236849896</v>
      </c>
      <c r="P251" s="873">
        <f>+VLOOKUP(C251,'A. Rate Class Allocations'!$B$124:$J$128,8,FALSE)</f>
        <v>0.98007105038154396</v>
      </c>
      <c r="Q251" s="873">
        <f>+VLOOKUP(C251,'A. Rate Class Allocations'!$B$124:$J$128,7,FALSE)</f>
        <v>1.0700573423086499</v>
      </c>
      <c r="R251" s="873">
        <f>+VLOOKUP(C251,'A. Rate Class Allocations'!$B$124:$J$128,9,FALSE)</f>
        <v>0.85888650963597402</v>
      </c>
      <c r="S251" s="874">
        <f t="shared" si="10"/>
        <v>2362.3259080603234</v>
      </c>
      <c r="T251" s="874">
        <f t="shared" si="11"/>
        <v>0.50180556745181937</v>
      </c>
    </row>
    <row r="252" spans="1:20">
      <c r="A252" s="863" t="s">
        <v>1034</v>
      </c>
      <c r="B252" s="864" t="s">
        <v>1035</v>
      </c>
      <c r="C252" s="865" t="s">
        <v>118</v>
      </c>
      <c r="D252" s="865">
        <v>191614</v>
      </c>
      <c r="E252" s="866">
        <v>2018</v>
      </c>
      <c r="F252" s="867">
        <v>2018</v>
      </c>
      <c r="G252" s="868">
        <v>43200</v>
      </c>
      <c r="H252" s="869">
        <f t="shared" si="9"/>
        <v>2018</v>
      </c>
      <c r="I252" s="870"/>
      <c r="J252" s="865" t="s">
        <v>1038</v>
      </c>
      <c r="K252" s="865">
        <v>0</v>
      </c>
      <c r="L252" s="865" t="s">
        <v>1039</v>
      </c>
      <c r="M252" s="871">
        <v>907.35199999999998</v>
      </c>
      <c r="N252" s="871">
        <v>0.23200000000000001</v>
      </c>
      <c r="O252" s="872">
        <f>+VLOOKUP(C252,'A. Rate Class Allocations'!$B$124:$J$128,6,FALSE)</f>
        <v>0.96094519236849896</v>
      </c>
      <c r="P252" s="873">
        <f>+VLOOKUP(C252,'A. Rate Class Allocations'!$B$124:$J$128,8,FALSE)</f>
        <v>0.98007105038154396</v>
      </c>
      <c r="Q252" s="873">
        <f>+VLOOKUP(C252,'A. Rate Class Allocations'!$B$124:$J$128,7,FALSE)</f>
        <v>1.0700573423086499</v>
      </c>
      <c r="R252" s="873">
        <f>+VLOOKUP(C252,'A. Rate Class Allocations'!$B$124:$J$128,9,FALSE)</f>
        <v>0.85888650963597402</v>
      </c>
      <c r="S252" s="874">
        <f t="shared" si="10"/>
        <v>854.53918127416989</v>
      </c>
      <c r="T252" s="874">
        <f t="shared" si="11"/>
        <v>0.21322141327623093</v>
      </c>
    </row>
    <row r="253" spans="1:20">
      <c r="A253" s="863" t="s">
        <v>1034</v>
      </c>
      <c r="B253" s="864" t="s">
        <v>1035</v>
      </c>
      <c r="C253" s="865" t="s">
        <v>118</v>
      </c>
      <c r="D253" s="865">
        <v>191614</v>
      </c>
      <c r="E253" s="866">
        <v>2018</v>
      </c>
      <c r="F253" s="867">
        <v>2018</v>
      </c>
      <c r="G253" s="868">
        <v>43200</v>
      </c>
      <c r="H253" s="869">
        <f t="shared" si="9"/>
        <v>2018</v>
      </c>
      <c r="I253" s="870"/>
      <c r="J253" s="865" t="s">
        <v>1038</v>
      </c>
      <c r="K253" s="865">
        <v>0</v>
      </c>
      <c r="L253" s="865" t="s">
        <v>1039</v>
      </c>
      <c r="M253" s="871">
        <v>2006.6592000000001</v>
      </c>
      <c r="N253" s="871">
        <v>0.43680000000000002</v>
      </c>
      <c r="O253" s="872">
        <f>+VLOOKUP(C253,'A. Rate Class Allocations'!$B$124:$J$128,6,FALSE)</f>
        <v>0.96094519236849896</v>
      </c>
      <c r="P253" s="873">
        <f>+VLOOKUP(C253,'A. Rate Class Allocations'!$B$124:$J$128,8,FALSE)</f>
        <v>0.98007105038154396</v>
      </c>
      <c r="Q253" s="873">
        <f>+VLOOKUP(C253,'A. Rate Class Allocations'!$B$124:$J$128,7,FALSE)</f>
        <v>1.0700573423086499</v>
      </c>
      <c r="R253" s="873">
        <f>+VLOOKUP(C253,'A. Rate Class Allocations'!$B$124:$J$128,9,FALSE)</f>
        <v>0.85888650963597402</v>
      </c>
      <c r="S253" s="874">
        <f t="shared" si="10"/>
        <v>1889.8607264482591</v>
      </c>
      <c r="T253" s="874">
        <f t="shared" si="11"/>
        <v>0.40144445396145551</v>
      </c>
    </row>
    <row r="254" spans="1:20">
      <c r="A254" s="863" t="s">
        <v>1034</v>
      </c>
      <c r="B254" s="864" t="s">
        <v>1035</v>
      </c>
      <c r="C254" s="865" t="s">
        <v>118</v>
      </c>
      <c r="D254" s="865">
        <v>191616</v>
      </c>
      <c r="E254" s="866">
        <v>2018</v>
      </c>
      <c r="F254" s="867">
        <v>2018</v>
      </c>
      <c r="G254" s="868">
        <v>42565</v>
      </c>
      <c r="H254" s="869">
        <f t="shared" si="9"/>
        <v>2016</v>
      </c>
      <c r="I254" s="870"/>
      <c r="J254" s="865" t="s">
        <v>1038</v>
      </c>
      <c r="K254" s="865">
        <v>0</v>
      </c>
      <c r="L254" s="865" t="s">
        <v>1037</v>
      </c>
      <c r="M254" s="871">
        <v>11680</v>
      </c>
      <c r="N254" s="871">
        <v>0</v>
      </c>
      <c r="O254" s="872">
        <f>+VLOOKUP(C254,'A. Rate Class Allocations'!$B$124:$J$128,6,FALSE)</f>
        <v>0.96094519236849896</v>
      </c>
      <c r="P254" s="873">
        <f>+VLOOKUP(C254,'A. Rate Class Allocations'!$B$124:$J$128,8,FALSE)</f>
        <v>0.98007105038154396</v>
      </c>
      <c r="Q254" s="873">
        <f>+VLOOKUP(C254,'A. Rate Class Allocations'!$B$124:$J$128,7,FALSE)</f>
        <v>1.0700573423086499</v>
      </c>
      <c r="R254" s="873">
        <f>+VLOOKUP(C254,'A. Rate Class Allocations'!$B$124:$J$128,9,FALSE)</f>
        <v>0.85888650963597402</v>
      </c>
      <c r="S254" s="874">
        <f t="shared" si="10"/>
        <v>11000.160508030294</v>
      </c>
      <c r="T254" s="874">
        <f t="shared" si="11"/>
        <v>0</v>
      </c>
    </row>
    <row r="255" spans="1:20">
      <c r="A255" s="863" t="s">
        <v>1034</v>
      </c>
      <c r="B255" s="864" t="s">
        <v>1035</v>
      </c>
      <c r="C255" s="865" t="s">
        <v>118</v>
      </c>
      <c r="D255" s="865">
        <v>191616</v>
      </c>
      <c r="E255" s="866">
        <v>2018</v>
      </c>
      <c r="F255" s="867">
        <v>2018</v>
      </c>
      <c r="G255" s="868">
        <v>42565</v>
      </c>
      <c r="H255" s="869">
        <f t="shared" si="9"/>
        <v>2016</v>
      </c>
      <c r="I255" s="870"/>
      <c r="J255" s="865" t="s">
        <v>1038</v>
      </c>
      <c r="K255" s="865">
        <v>0</v>
      </c>
      <c r="L255" s="865" t="s">
        <v>1037</v>
      </c>
      <c r="M255" s="871">
        <v>1494.144</v>
      </c>
      <c r="N255" s="871">
        <v>0.57599999999999996</v>
      </c>
      <c r="O255" s="872">
        <f>+VLOOKUP(C255,'A. Rate Class Allocations'!$B$124:$J$128,6,FALSE)</f>
        <v>0.96094519236849896</v>
      </c>
      <c r="P255" s="873">
        <f>+VLOOKUP(C255,'A. Rate Class Allocations'!$B$124:$J$128,8,FALSE)</f>
        <v>0.98007105038154396</v>
      </c>
      <c r="Q255" s="873">
        <f>+VLOOKUP(C255,'A. Rate Class Allocations'!$B$124:$J$128,7,FALSE)</f>
        <v>1.0700573423086499</v>
      </c>
      <c r="R255" s="873">
        <f>+VLOOKUP(C255,'A. Rate Class Allocations'!$B$124:$J$128,9,FALSE)</f>
        <v>0.85888650963597402</v>
      </c>
      <c r="S255" s="874">
        <f t="shared" si="10"/>
        <v>1407.1766970984947</v>
      </c>
      <c r="T255" s="874">
        <f t="shared" si="11"/>
        <v>0.52937730192719401</v>
      </c>
    </row>
    <row r="256" spans="1:20">
      <c r="A256" s="863" t="s">
        <v>1034</v>
      </c>
      <c r="B256" s="864" t="s">
        <v>1035</v>
      </c>
      <c r="C256" s="865" t="s">
        <v>118</v>
      </c>
      <c r="D256" s="865">
        <v>191839</v>
      </c>
      <c r="E256" s="866">
        <v>2018</v>
      </c>
      <c r="F256" s="867">
        <v>2018</v>
      </c>
      <c r="G256" s="868">
        <v>43195</v>
      </c>
      <c r="H256" s="869">
        <f t="shared" si="9"/>
        <v>2018</v>
      </c>
      <c r="I256" s="870"/>
      <c r="J256" s="865" t="s">
        <v>1036</v>
      </c>
      <c r="K256" s="865">
        <v>0</v>
      </c>
      <c r="L256" s="865" t="s">
        <v>1037</v>
      </c>
      <c r="M256" s="871">
        <v>31542</v>
      </c>
      <c r="N256" s="871">
        <v>10.5</v>
      </c>
      <c r="O256" s="872">
        <f>+VLOOKUP(C256,'A. Rate Class Allocations'!$B$124:$J$128,6,FALSE)</f>
        <v>0.96094519236849896</v>
      </c>
      <c r="P256" s="873">
        <f>+VLOOKUP(C256,'A. Rate Class Allocations'!$B$124:$J$128,8,FALSE)</f>
        <v>0.98007105038154396</v>
      </c>
      <c r="Q256" s="873">
        <f>+VLOOKUP(C256,'A. Rate Class Allocations'!$B$124:$J$128,7,FALSE)</f>
        <v>1.0700573423086499</v>
      </c>
      <c r="R256" s="873">
        <f>+VLOOKUP(C256,'A. Rate Class Allocations'!$B$124:$J$128,9,FALSE)</f>
        <v>0.85888650963597402</v>
      </c>
      <c r="S256" s="874">
        <f t="shared" si="10"/>
        <v>29706.084139066057</v>
      </c>
      <c r="T256" s="874">
        <f t="shared" si="11"/>
        <v>9.6501070663811408</v>
      </c>
    </row>
    <row r="257" spans="1:20">
      <c r="A257" s="863" t="s">
        <v>1034</v>
      </c>
      <c r="B257" s="864" t="s">
        <v>1035</v>
      </c>
      <c r="C257" s="865" t="s">
        <v>118</v>
      </c>
      <c r="D257" s="865">
        <v>192236</v>
      </c>
      <c r="E257" s="866">
        <v>2018</v>
      </c>
      <c r="F257" s="867">
        <v>2018</v>
      </c>
      <c r="G257" s="868">
        <v>43195</v>
      </c>
      <c r="H257" s="869">
        <f t="shared" si="9"/>
        <v>2018</v>
      </c>
      <c r="I257" s="870"/>
      <c r="J257" s="865" t="s">
        <v>1038</v>
      </c>
      <c r="K257" s="865">
        <v>0</v>
      </c>
      <c r="L257" s="865" t="s">
        <v>1037</v>
      </c>
      <c r="M257" s="871">
        <v>5040</v>
      </c>
      <c r="N257" s="871">
        <v>0</v>
      </c>
      <c r="O257" s="872">
        <f>+VLOOKUP(C257,'A. Rate Class Allocations'!$B$124:$J$128,6,FALSE)</f>
        <v>0.96094519236849896</v>
      </c>
      <c r="P257" s="873">
        <f>+VLOOKUP(C257,'A. Rate Class Allocations'!$B$124:$J$128,8,FALSE)</f>
        <v>0.98007105038154396</v>
      </c>
      <c r="Q257" s="873">
        <f>+VLOOKUP(C257,'A. Rate Class Allocations'!$B$124:$J$128,7,FALSE)</f>
        <v>1.0700573423086499</v>
      </c>
      <c r="R257" s="873">
        <f>+VLOOKUP(C257,'A. Rate Class Allocations'!$B$124:$J$128,9,FALSE)</f>
        <v>0.85888650963597402</v>
      </c>
      <c r="S257" s="874">
        <f t="shared" si="10"/>
        <v>4746.6446027801958</v>
      </c>
      <c r="T257" s="874">
        <f t="shared" si="11"/>
        <v>0</v>
      </c>
    </row>
    <row r="258" spans="1:20">
      <c r="A258" s="863" t="s">
        <v>1034</v>
      </c>
      <c r="B258" s="864" t="s">
        <v>1035</v>
      </c>
      <c r="C258" s="865" t="s">
        <v>118</v>
      </c>
      <c r="D258" s="865">
        <v>192297</v>
      </c>
      <c r="E258" s="866">
        <v>2018</v>
      </c>
      <c r="F258" s="867">
        <v>2018</v>
      </c>
      <c r="G258" s="868">
        <v>43235</v>
      </c>
      <c r="H258" s="869">
        <f t="shared" si="9"/>
        <v>2018</v>
      </c>
      <c r="I258" s="870"/>
      <c r="J258" s="865" t="s">
        <v>1038</v>
      </c>
      <c r="K258" s="865">
        <v>0</v>
      </c>
      <c r="L258" s="865" t="s">
        <v>1037</v>
      </c>
      <c r="M258" s="871">
        <v>5254.2</v>
      </c>
      <c r="N258" s="871">
        <v>0</v>
      </c>
      <c r="O258" s="872">
        <f>+VLOOKUP(C258,'A. Rate Class Allocations'!$B$124:$J$128,6,FALSE)</f>
        <v>0.96094519236849896</v>
      </c>
      <c r="P258" s="873">
        <f>+VLOOKUP(C258,'A. Rate Class Allocations'!$B$124:$J$128,8,FALSE)</f>
        <v>0.98007105038154396</v>
      </c>
      <c r="Q258" s="873">
        <f>+VLOOKUP(C258,'A. Rate Class Allocations'!$B$124:$J$128,7,FALSE)</f>
        <v>1.0700573423086499</v>
      </c>
      <c r="R258" s="873">
        <f>+VLOOKUP(C258,'A. Rate Class Allocations'!$B$124:$J$128,9,FALSE)</f>
        <v>0.85888650963597402</v>
      </c>
      <c r="S258" s="874">
        <f t="shared" si="10"/>
        <v>4948.3769983983539</v>
      </c>
      <c r="T258" s="874">
        <f t="shared" si="11"/>
        <v>0</v>
      </c>
    </row>
    <row r="259" spans="1:20">
      <c r="A259" s="863" t="s">
        <v>1034</v>
      </c>
      <c r="B259" s="864" t="s">
        <v>1035</v>
      </c>
      <c r="C259" s="865" t="s">
        <v>118</v>
      </c>
      <c r="D259" s="865">
        <v>192872</v>
      </c>
      <c r="E259" s="866">
        <v>2018</v>
      </c>
      <c r="F259" s="867">
        <v>2018</v>
      </c>
      <c r="G259" s="868">
        <v>43210</v>
      </c>
      <c r="H259" s="869">
        <f t="shared" si="9"/>
        <v>2018</v>
      </c>
      <c r="I259" s="870"/>
      <c r="J259" s="865" t="s">
        <v>1038</v>
      </c>
      <c r="K259" s="865">
        <v>0</v>
      </c>
      <c r="L259" s="865" t="s">
        <v>1037</v>
      </c>
      <c r="M259" s="871">
        <v>716.66399999999999</v>
      </c>
      <c r="N259" s="871">
        <v>0.156</v>
      </c>
      <c r="O259" s="872">
        <f>+VLOOKUP(C259,'A. Rate Class Allocations'!$B$124:$J$128,6,FALSE)</f>
        <v>0.96094519236849896</v>
      </c>
      <c r="P259" s="873">
        <f>+VLOOKUP(C259,'A. Rate Class Allocations'!$B$124:$J$128,8,FALSE)</f>
        <v>0.98007105038154396</v>
      </c>
      <c r="Q259" s="873">
        <f>+VLOOKUP(C259,'A. Rate Class Allocations'!$B$124:$J$128,7,FALSE)</f>
        <v>1.0700573423086499</v>
      </c>
      <c r="R259" s="873">
        <f>+VLOOKUP(C259,'A. Rate Class Allocations'!$B$124:$J$128,9,FALSE)</f>
        <v>0.85888650963597402</v>
      </c>
      <c r="S259" s="874">
        <f t="shared" si="10"/>
        <v>674.95025944580675</v>
      </c>
      <c r="T259" s="874">
        <f t="shared" si="11"/>
        <v>0.14337301927194837</v>
      </c>
    </row>
    <row r="260" spans="1:20">
      <c r="A260" s="863" t="s">
        <v>1034</v>
      </c>
      <c r="B260" s="864" t="s">
        <v>1035</v>
      </c>
      <c r="C260" s="865" t="s">
        <v>118</v>
      </c>
      <c r="D260" s="865">
        <v>193147</v>
      </c>
      <c r="E260" s="866">
        <v>2018</v>
      </c>
      <c r="F260" s="867">
        <v>2018</v>
      </c>
      <c r="G260" s="868">
        <v>43243</v>
      </c>
      <c r="H260" s="869">
        <f t="shared" ref="H260:H323" si="12">YEAR(G260)</f>
        <v>2018</v>
      </c>
      <c r="I260" s="870"/>
      <c r="J260" s="865" t="s">
        <v>1038</v>
      </c>
      <c r="K260" s="865">
        <v>0</v>
      </c>
      <c r="L260" s="865" t="s">
        <v>1039</v>
      </c>
      <c r="M260" s="871">
        <v>36246.074000000001</v>
      </c>
      <c r="N260" s="871">
        <v>9.6219999999999999</v>
      </c>
      <c r="O260" s="872">
        <f>+VLOOKUP(C260,'A. Rate Class Allocations'!$B$124:$J$128,6,FALSE)</f>
        <v>0.96094519236849896</v>
      </c>
      <c r="P260" s="873">
        <f>+VLOOKUP(C260,'A. Rate Class Allocations'!$B$124:$J$128,8,FALSE)</f>
        <v>0.98007105038154396</v>
      </c>
      <c r="Q260" s="873">
        <f>+VLOOKUP(C260,'A. Rate Class Allocations'!$B$124:$J$128,7,FALSE)</f>
        <v>1.0700573423086499</v>
      </c>
      <c r="R260" s="873">
        <f>+VLOOKUP(C260,'A. Rate Class Allocations'!$B$124:$J$128,9,FALSE)</f>
        <v>0.85888650963597402</v>
      </c>
      <c r="S260" s="874">
        <f t="shared" ref="S260:S323" si="13">M260*O260*P260</f>
        <v>34136.355461125313</v>
      </c>
      <c r="T260" s="874">
        <f t="shared" ref="T260:T323" si="14">N260*Q260*R260</f>
        <v>8.8431743040685085</v>
      </c>
    </row>
    <row r="261" spans="1:20">
      <c r="A261" s="863" t="s">
        <v>1034</v>
      </c>
      <c r="B261" s="864" t="s">
        <v>1035</v>
      </c>
      <c r="C261" s="865" t="s">
        <v>118</v>
      </c>
      <c r="D261" s="865">
        <v>195114</v>
      </c>
      <c r="E261" s="866">
        <v>2018</v>
      </c>
      <c r="F261" s="867">
        <v>2018</v>
      </c>
      <c r="G261" s="868">
        <v>43160</v>
      </c>
      <c r="H261" s="869">
        <f t="shared" si="12"/>
        <v>2018</v>
      </c>
      <c r="I261" s="870"/>
      <c r="J261" s="865" t="s">
        <v>1036</v>
      </c>
      <c r="K261" s="865">
        <v>0</v>
      </c>
      <c r="L261" s="865" t="s">
        <v>1037</v>
      </c>
      <c r="M261" s="871">
        <v>6570</v>
      </c>
      <c r="N261" s="871">
        <v>0</v>
      </c>
      <c r="O261" s="872">
        <f>+VLOOKUP(C261,'A. Rate Class Allocations'!$B$124:$J$128,6,FALSE)</f>
        <v>0.96094519236849896</v>
      </c>
      <c r="P261" s="873">
        <f>+VLOOKUP(C261,'A. Rate Class Allocations'!$B$124:$J$128,8,FALSE)</f>
        <v>0.98007105038154396</v>
      </c>
      <c r="Q261" s="873">
        <f>+VLOOKUP(C261,'A. Rate Class Allocations'!$B$124:$J$128,7,FALSE)</f>
        <v>1.0700573423086499</v>
      </c>
      <c r="R261" s="873">
        <f>+VLOOKUP(C261,'A. Rate Class Allocations'!$B$124:$J$128,9,FALSE)</f>
        <v>0.85888650963597402</v>
      </c>
      <c r="S261" s="874">
        <f t="shared" si="13"/>
        <v>6187.5902857670408</v>
      </c>
      <c r="T261" s="874">
        <f t="shared" si="14"/>
        <v>0</v>
      </c>
    </row>
    <row r="262" spans="1:20">
      <c r="A262" s="863" t="s">
        <v>1034</v>
      </c>
      <c r="B262" s="864" t="s">
        <v>1035</v>
      </c>
      <c r="C262" s="865" t="s">
        <v>118</v>
      </c>
      <c r="D262" s="865" t="s">
        <v>1042</v>
      </c>
      <c r="E262" s="866">
        <v>2018</v>
      </c>
      <c r="F262" s="867">
        <v>2018</v>
      </c>
      <c r="G262" s="868">
        <v>41354</v>
      </c>
      <c r="H262" s="869">
        <f t="shared" si="12"/>
        <v>2013</v>
      </c>
      <c r="I262" s="870"/>
      <c r="J262" s="865" t="s">
        <v>1036</v>
      </c>
      <c r="K262" s="865" t="s">
        <v>1043</v>
      </c>
      <c r="L262" s="865" t="s">
        <v>1037</v>
      </c>
      <c r="M262" s="871">
        <v>44306</v>
      </c>
      <c r="N262" s="871">
        <v>12.15</v>
      </c>
      <c r="O262" s="872">
        <f>+VLOOKUP(C262,'A. Rate Class Allocations'!$B$124:$J$128,6,FALSE)</f>
        <v>0.96094519236849896</v>
      </c>
      <c r="P262" s="873">
        <f>+VLOOKUP(C262,'A. Rate Class Allocations'!$B$124:$J$128,8,FALSE)</f>
        <v>0.98007105038154396</v>
      </c>
      <c r="Q262" s="873">
        <f>+VLOOKUP(C262,'A. Rate Class Allocations'!$B$124:$J$128,7,FALSE)</f>
        <v>1.0700573423086499</v>
      </c>
      <c r="R262" s="873">
        <f>+VLOOKUP(C262,'A. Rate Class Allocations'!$B$124:$J$128,9,FALSE)</f>
        <v>0.85888650963597402</v>
      </c>
      <c r="S262" s="874">
        <f t="shared" si="13"/>
        <v>41727.149954519715</v>
      </c>
      <c r="T262" s="874">
        <f t="shared" si="14"/>
        <v>11.16655246252675</v>
      </c>
    </row>
    <row r="263" spans="1:20">
      <c r="A263" s="863" t="s">
        <v>1034</v>
      </c>
      <c r="B263" s="864" t="s">
        <v>1035</v>
      </c>
      <c r="C263" s="865" t="s">
        <v>118</v>
      </c>
      <c r="D263" s="865" t="s">
        <v>1044</v>
      </c>
      <c r="E263" s="866">
        <v>2018</v>
      </c>
      <c r="F263" s="867">
        <v>2018</v>
      </c>
      <c r="G263" s="868">
        <v>42886</v>
      </c>
      <c r="H263" s="869">
        <f t="shared" si="12"/>
        <v>2017</v>
      </c>
      <c r="I263" s="870"/>
      <c r="J263" s="865" t="s">
        <v>1036</v>
      </c>
      <c r="K263" s="865">
        <v>0</v>
      </c>
      <c r="L263" s="865" t="s">
        <v>1037</v>
      </c>
      <c r="M263" s="871">
        <v>20910</v>
      </c>
      <c r="N263" s="871">
        <v>0</v>
      </c>
      <c r="O263" s="872">
        <f>+VLOOKUP(C263,'A. Rate Class Allocations'!$B$124:$J$128,6,FALSE)</f>
        <v>0.96094519236849896</v>
      </c>
      <c r="P263" s="873">
        <f>+VLOOKUP(C263,'A. Rate Class Allocations'!$B$124:$J$128,8,FALSE)</f>
        <v>0.98007105038154396</v>
      </c>
      <c r="Q263" s="873">
        <f>+VLOOKUP(C263,'A. Rate Class Allocations'!$B$124:$J$128,7,FALSE)</f>
        <v>1.0700573423086499</v>
      </c>
      <c r="R263" s="873">
        <f>+VLOOKUP(C263,'A. Rate Class Allocations'!$B$124:$J$128,9,FALSE)</f>
        <v>0.85888650963597402</v>
      </c>
      <c r="S263" s="874">
        <f t="shared" si="13"/>
        <v>19692.924334153548</v>
      </c>
      <c r="T263" s="874">
        <f t="shared" si="14"/>
        <v>0</v>
      </c>
    </row>
    <row r="264" spans="1:20">
      <c r="A264" s="863" t="s">
        <v>1034</v>
      </c>
      <c r="B264" s="864" t="s">
        <v>1035</v>
      </c>
      <c r="C264" s="865" t="s">
        <v>118</v>
      </c>
      <c r="D264" s="865" t="s">
        <v>1045</v>
      </c>
      <c r="E264" s="866">
        <v>2018</v>
      </c>
      <c r="F264" s="867">
        <v>2018</v>
      </c>
      <c r="G264" s="868">
        <v>42998</v>
      </c>
      <c r="H264" s="869">
        <f t="shared" si="12"/>
        <v>2017</v>
      </c>
      <c r="I264" s="870"/>
      <c r="J264" s="865" t="s">
        <v>1036</v>
      </c>
      <c r="K264" s="865" t="s">
        <v>1043</v>
      </c>
      <c r="L264" s="865" t="s">
        <v>1037</v>
      </c>
      <c r="M264" s="871">
        <v>35774</v>
      </c>
      <c r="N264" s="871">
        <v>4.0350000000000001</v>
      </c>
      <c r="O264" s="872">
        <f>+VLOOKUP(C264,'A. Rate Class Allocations'!$B$124:$J$128,6,FALSE)</f>
        <v>0.96094519236849896</v>
      </c>
      <c r="P264" s="873">
        <f>+VLOOKUP(C264,'A. Rate Class Allocations'!$B$124:$J$128,8,FALSE)</f>
        <v>0.98007105038154396</v>
      </c>
      <c r="Q264" s="873">
        <f>+VLOOKUP(C264,'A. Rate Class Allocations'!$B$124:$J$128,7,FALSE)</f>
        <v>1.0700573423086499</v>
      </c>
      <c r="R264" s="873">
        <f>+VLOOKUP(C264,'A. Rate Class Allocations'!$B$124:$J$128,9,FALSE)</f>
        <v>0.85888650963597402</v>
      </c>
      <c r="S264" s="874">
        <f t="shared" si="13"/>
        <v>33691.758734098956</v>
      </c>
      <c r="T264" s="874">
        <f t="shared" si="14"/>
        <v>3.7083982869378955</v>
      </c>
    </row>
    <row r="265" spans="1:20">
      <c r="A265" s="863" t="s">
        <v>1034</v>
      </c>
      <c r="B265" s="864" t="s">
        <v>1035</v>
      </c>
      <c r="C265" s="865" t="s">
        <v>118</v>
      </c>
      <c r="D265" s="865" t="s">
        <v>1046</v>
      </c>
      <c r="E265" s="866">
        <v>2018</v>
      </c>
      <c r="F265" s="867">
        <v>2018</v>
      </c>
      <c r="G265" s="868">
        <v>42420</v>
      </c>
      <c r="H265" s="869">
        <f t="shared" si="12"/>
        <v>2016</v>
      </c>
      <c r="I265" s="870"/>
      <c r="J265" s="865" t="s">
        <v>1038</v>
      </c>
      <c r="K265" s="865" t="s">
        <v>1043</v>
      </c>
      <c r="L265" s="865" t="s">
        <v>1037</v>
      </c>
      <c r="M265" s="871">
        <v>42000</v>
      </c>
      <c r="N265" s="871">
        <v>0</v>
      </c>
      <c r="O265" s="872">
        <f>+VLOOKUP(C265,'A. Rate Class Allocations'!$B$124:$J$128,6,FALSE)</f>
        <v>0.96094519236849896</v>
      </c>
      <c r="P265" s="873">
        <f>+VLOOKUP(C265,'A. Rate Class Allocations'!$B$124:$J$128,8,FALSE)</f>
        <v>0.98007105038154396</v>
      </c>
      <c r="Q265" s="873">
        <f>+VLOOKUP(C265,'A. Rate Class Allocations'!$B$124:$J$128,7,FALSE)</f>
        <v>1.0700573423086499</v>
      </c>
      <c r="R265" s="873">
        <f>+VLOOKUP(C265,'A. Rate Class Allocations'!$B$124:$J$128,9,FALSE)</f>
        <v>0.85888650963597402</v>
      </c>
      <c r="S265" s="874">
        <f t="shared" si="13"/>
        <v>39555.371689834959</v>
      </c>
      <c r="T265" s="874">
        <f t="shared" si="14"/>
        <v>0</v>
      </c>
    </row>
    <row r="266" spans="1:20">
      <c r="A266" s="863" t="s">
        <v>1034</v>
      </c>
      <c r="B266" s="864" t="s">
        <v>1035</v>
      </c>
      <c r="C266" s="865" t="s">
        <v>118</v>
      </c>
      <c r="D266" s="865" t="s">
        <v>1047</v>
      </c>
      <c r="E266" s="866">
        <v>2018</v>
      </c>
      <c r="F266" s="867">
        <v>2018</v>
      </c>
      <c r="G266" s="868">
        <v>42439</v>
      </c>
      <c r="H266" s="869">
        <f t="shared" si="12"/>
        <v>2016</v>
      </c>
      <c r="I266" s="870"/>
      <c r="J266" s="865" t="s">
        <v>1040</v>
      </c>
      <c r="K266" s="865" t="s">
        <v>1043</v>
      </c>
      <c r="L266" s="865" t="s">
        <v>1037</v>
      </c>
      <c r="M266" s="871">
        <v>22287</v>
      </c>
      <c r="N266" s="871">
        <v>0</v>
      </c>
      <c r="O266" s="872">
        <f>+VLOOKUP(C266,'A. Rate Class Allocations'!$B$124:$J$128,6,FALSE)</f>
        <v>0.96094519236849896</v>
      </c>
      <c r="P266" s="873">
        <f>+VLOOKUP(C266,'A. Rate Class Allocations'!$B$124:$J$128,8,FALSE)</f>
        <v>0.98007105038154396</v>
      </c>
      <c r="Q266" s="873">
        <f>+VLOOKUP(C266,'A. Rate Class Allocations'!$B$124:$J$128,7,FALSE)</f>
        <v>1.0700573423086499</v>
      </c>
      <c r="R266" s="873">
        <f>+VLOOKUP(C266,'A. Rate Class Allocations'!$B$124:$J$128,9,FALSE)</f>
        <v>0.85888650963597402</v>
      </c>
      <c r="S266" s="874">
        <f t="shared" si="13"/>
        <v>20989.775448841709</v>
      </c>
      <c r="T266" s="874">
        <f t="shared" si="14"/>
        <v>0</v>
      </c>
    </row>
    <row r="267" spans="1:20">
      <c r="A267" s="863" t="s">
        <v>1034</v>
      </c>
      <c r="B267" s="864" t="s">
        <v>1035</v>
      </c>
      <c r="C267" s="865" t="s">
        <v>118</v>
      </c>
      <c r="D267" s="865" t="s">
        <v>1048</v>
      </c>
      <c r="E267" s="866">
        <v>2018</v>
      </c>
      <c r="F267" s="867">
        <v>2018</v>
      </c>
      <c r="G267" s="868">
        <v>42433</v>
      </c>
      <c r="H267" s="869">
        <f t="shared" si="12"/>
        <v>2016</v>
      </c>
      <c r="I267" s="870"/>
      <c r="J267" s="865" t="s">
        <v>1038</v>
      </c>
      <c r="K267" s="865" t="s">
        <v>1043</v>
      </c>
      <c r="L267" s="865" t="s">
        <v>1037</v>
      </c>
      <c r="M267" s="871">
        <v>10742</v>
      </c>
      <c r="N267" s="871">
        <v>2.6856</v>
      </c>
      <c r="O267" s="872">
        <f>+VLOOKUP(C267,'A. Rate Class Allocations'!$B$124:$J$128,6,FALSE)</f>
        <v>0.96094519236849896</v>
      </c>
      <c r="P267" s="873">
        <f>+VLOOKUP(C267,'A. Rate Class Allocations'!$B$124:$J$128,8,FALSE)</f>
        <v>0.98007105038154396</v>
      </c>
      <c r="Q267" s="873">
        <f>+VLOOKUP(C267,'A. Rate Class Allocations'!$B$124:$J$128,7,FALSE)</f>
        <v>1.0700573423086499</v>
      </c>
      <c r="R267" s="873">
        <f>+VLOOKUP(C267,'A. Rate Class Allocations'!$B$124:$J$128,9,FALSE)</f>
        <v>0.85888650963597402</v>
      </c>
      <c r="S267" s="874">
        <f t="shared" si="13"/>
        <v>10116.757206957314</v>
      </c>
      <c r="T267" s="874">
        <f t="shared" si="14"/>
        <v>2.468221670235542</v>
      </c>
    </row>
    <row r="268" spans="1:20">
      <c r="A268" s="863" t="s">
        <v>1034</v>
      </c>
      <c r="B268" s="864" t="s">
        <v>1035</v>
      </c>
      <c r="C268" s="865" t="s">
        <v>118</v>
      </c>
      <c r="D268" s="865" t="s">
        <v>1048</v>
      </c>
      <c r="E268" s="866">
        <v>2018</v>
      </c>
      <c r="F268" s="867">
        <v>2018</v>
      </c>
      <c r="G268" s="868">
        <v>42489</v>
      </c>
      <c r="H268" s="869">
        <f t="shared" si="12"/>
        <v>2016</v>
      </c>
      <c r="I268" s="870"/>
      <c r="J268" s="865" t="s">
        <v>1038</v>
      </c>
      <c r="K268" s="865" t="s">
        <v>1043</v>
      </c>
      <c r="L268" s="865" t="s">
        <v>1037</v>
      </c>
      <c r="M268" s="871">
        <v>5371</v>
      </c>
      <c r="N268" s="871">
        <v>1.3428</v>
      </c>
      <c r="O268" s="872">
        <f>+VLOOKUP(C268,'A. Rate Class Allocations'!$B$124:$J$128,6,FALSE)</f>
        <v>0.96094519236849896</v>
      </c>
      <c r="P268" s="873">
        <f>+VLOOKUP(C268,'A. Rate Class Allocations'!$B$124:$J$128,8,FALSE)</f>
        <v>0.98007105038154396</v>
      </c>
      <c r="Q268" s="873">
        <f>+VLOOKUP(C268,'A. Rate Class Allocations'!$B$124:$J$128,7,FALSE)</f>
        <v>1.0700573423086499</v>
      </c>
      <c r="R268" s="873">
        <f>+VLOOKUP(C268,'A. Rate Class Allocations'!$B$124:$J$128,9,FALSE)</f>
        <v>0.85888650963597402</v>
      </c>
      <c r="S268" s="874">
        <f t="shared" si="13"/>
        <v>5058.3786034786572</v>
      </c>
      <c r="T268" s="874">
        <f t="shared" si="14"/>
        <v>1.234110835117771</v>
      </c>
    </row>
    <row r="269" spans="1:20">
      <c r="A269" s="863" t="s">
        <v>1034</v>
      </c>
      <c r="B269" s="864" t="s">
        <v>1035</v>
      </c>
      <c r="C269" s="865" t="s">
        <v>118</v>
      </c>
      <c r="D269" s="865" t="s">
        <v>1048</v>
      </c>
      <c r="E269" s="866">
        <v>2018</v>
      </c>
      <c r="F269" s="867">
        <v>2018</v>
      </c>
      <c r="G269" s="868">
        <v>42489</v>
      </c>
      <c r="H269" s="869">
        <f t="shared" si="12"/>
        <v>2016</v>
      </c>
      <c r="I269" s="870"/>
      <c r="J269" s="865" t="s">
        <v>1038</v>
      </c>
      <c r="K269" s="865" t="s">
        <v>1043</v>
      </c>
      <c r="L269" s="865" t="s">
        <v>1037</v>
      </c>
      <c r="M269" s="871">
        <v>5371</v>
      </c>
      <c r="N269" s="871">
        <v>1.3428</v>
      </c>
      <c r="O269" s="872">
        <f>+VLOOKUP(C269,'A. Rate Class Allocations'!$B$124:$J$128,6,FALSE)</f>
        <v>0.96094519236849896</v>
      </c>
      <c r="P269" s="873">
        <f>+VLOOKUP(C269,'A. Rate Class Allocations'!$B$124:$J$128,8,FALSE)</f>
        <v>0.98007105038154396</v>
      </c>
      <c r="Q269" s="873">
        <f>+VLOOKUP(C269,'A. Rate Class Allocations'!$B$124:$J$128,7,FALSE)</f>
        <v>1.0700573423086499</v>
      </c>
      <c r="R269" s="873">
        <f>+VLOOKUP(C269,'A. Rate Class Allocations'!$B$124:$J$128,9,FALSE)</f>
        <v>0.85888650963597402</v>
      </c>
      <c r="S269" s="874">
        <f t="shared" si="13"/>
        <v>5058.3786034786572</v>
      </c>
      <c r="T269" s="874">
        <f t="shared" si="14"/>
        <v>1.234110835117771</v>
      </c>
    </row>
    <row r="270" spans="1:20">
      <c r="A270" s="863" t="s">
        <v>1034</v>
      </c>
      <c r="B270" s="864" t="s">
        <v>1035</v>
      </c>
      <c r="C270" s="865" t="s">
        <v>118</v>
      </c>
      <c r="D270" s="865" t="s">
        <v>1048</v>
      </c>
      <c r="E270" s="866">
        <v>2018</v>
      </c>
      <c r="F270" s="867">
        <v>2018</v>
      </c>
      <c r="G270" s="868">
        <v>42489</v>
      </c>
      <c r="H270" s="869">
        <f t="shared" si="12"/>
        <v>2016</v>
      </c>
      <c r="I270" s="870"/>
      <c r="J270" s="865" t="s">
        <v>1038</v>
      </c>
      <c r="K270" s="865" t="s">
        <v>1043</v>
      </c>
      <c r="L270" s="865" t="s">
        <v>1037</v>
      </c>
      <c r="M270" s="871">
        <v>8057</v>
      </c>
      <c r="N270" s="871">
        <v>2.0142000000000002</v>
      </c>
      <c r="O270" s="872">
        <f>+VLOOKUP(C270,'A. Rate Class Allocations'!$B$124:$J$128,6,FALSE)</f>
        <v>0.96094519236849896</v>
      </c>
      <c r="P270" s="873">
        <f>+VLOOKUP(C270,'A. Rate Class Allocations'!$B$124:$J$128,8,FALSE)</f>
        <v>0.98007105038154396</v>
      </c>
      <c r="Q270" s="873">
        <f>+VLOOKUP(C270,'A. Rate Class Allocations'!$B$124:$J$128,7,FALSE)</f>
        <v>1.0700573423086499</v>
      </c>
      <c r="R270" s="873">
        <f>+VLOOKUP(C270,'A. Rate Class Allocations'!$B$124:$J$128,9,FALSE)</f>
        <v>0.85888650963597402</v>
      </c>
      <c r="S270" s="874">
        <f t="shared" si="13"/>
        <v>7588.0388025000075</v>
      </c>
      <c r="T270" s="874">
        <f t="shared" si="14"/>
        <v>1.8511662526766568</v>
      </c>
    </row>
    <row r="271" spans="1:20">
      <c r="A271" s="863" t="s">
        <v>1034</v>
      </c>
      <c r="B271" s="864" t="s">
        <v>1035</v>
      </c>
      <c r="C271" s="865" t="s">
        <v>118</v>
      </c>
      <c r="D271" s="865" t="s">
        <v>1048</v>
      </c>
      <c r="E271" s="866">
        <v>2018</v>
      </c>
      <c r="F271" s="867">
        <v>2018</v>
      </c>
      <c r="G271" s="868">
        <v>42489</v>
      </c>
      <c r="H271" s="869">
        <f t="shared" si="12"/>
        <v>2016</v>
      </c>
      <c r="I271" s="870"/>
      <c r="J271" s="865" t="s">
        <v>1038</v>
      </c>
      <c r="K271" s="865" t="s">
        <v>1043</v>
      </c>
      <c r="L271" s="865" t="s">
        <v>1037</v>
      </c>
      <c r="M271" s="871">
        <v>13428</v>
      </c>
      <c r="N271" s="871">
        <v>3.3570000000000002</v>
      </c>
      <c r="O271" s="872">
        <f>+VLOOKUP(C271,'A. Rate Class Allocations'!$B$124:$J$128,6,FALSE)</f>
        <v>0.96094519236849896</v>
      </c>
      <c r="P271" s="873">
        <f>+VLOOKUP(C271,'A. Rate Class Allocations'!$B$124:$J$128,8,FALSE)</f>
        <v>0.98007105038154396</v>
      </c>
      <c r="Q271" s="873">
        <f>+VLOOKUP(C271,'A. Rate Class Allocations'!$B$124:$J$128,7,FALSE)</f>
        <v>1.0700573423086499</v>
      </c>
      <c r="R271" s="873">
        <f>+VLOOKUP(C271,'A. Rate Class Allocations'!$B$124:$J$128,9,FALSE)</f>
        <v>0.85888650963597402</v>
      </c>
      <c r="S271" s="874">
        <f t="shared" si="13"/>
        <v>12646.417405978664</v>
      </c>
      <c r="T271" s="874">
        <f t="shared" si="14"/>
        <v>3.0852770877944278</v>
      </c>
    </row>
    <row r="272" spans="1:20">
      <c r="A272" s="863" t="s">
        <v>1034</v>
      </c>
      <c r="B272" s="864" t="s">
        <v>1035</v>
      </c>
      <c r="C272" s="865" t="s">
        <v>118</v>
      </c>
      <c r="D272" s="865" t="s">
        <v>1048</v>
      </c>
      <c r="E272" s="866">
        <v>2018</v>
      </c>
      <c r="F272" s="867">
        <v>2018</v>
      </c>
      <c r="G272" s="868">
        <v>42489</v>
      </c>
      <c r="H272" s="869">
        <f t="shared" si="12"/>
        <v>2016</v>
      </c>
      <c r="I272" s="870"/>
      <c r="J272" s="865" t="s">
        <v>1038</v>
      </c>
      <c r="K272" s="865" t="s">
        <v>1043</v>
      </c>
      <c r="L272" s="865" t="s">
        <v>1037</v>
      </c>
      <c r="M272" s="871">
        <v>16114</v>
      </c>
      <c r="N272" s="871">
        <v>4.0284000000000004</v>
      </c>
      <c r="O272" s="872">
        <f>+VLOOKUP(C272,'A. Rate Class Allocations'!$B$124:$J$128,6,FALSE)</f>
        <v>0.96094519236849896</v>
      </c>
      <c r="P272" s="873">
        <f>+VLOOKUP(C272,'A. Rate Class Allocations'!$B$124:$J$128,8,FALSE)</f>
        <v>0.98007105038154396</v>
      </c>
      <c r="Q272" s="873">
        <f>+VLOOKUP(C272,'A. Rate Class Allocations'!$B$124:$J$128,7,FALSE)</f>
        <v>1.0700573423086499</v>
      </c>
      <c r="R272" s="873">
        <f>+VLOOKUP(C272,'A. Rate Class Allocations'!$B$124:$J$128,9,FALSE)</f>
        <v>0.85888650963597402</v>
      </c>
      <c r="S272" s="874">
        <f t="shared" si="13"/>
        <v>15176.077605000015</v>
      </c>
      <c r="T272" s="874">
        <f t="shared" si="14"/>
        <v>3.7023325053533136</v>
      </c>
    </row>
    <row r="273" spans="1:20">
      <c r="A273" s="863" t="s">
        <v>1034</v>
      </c>
      <c r="B273" s="864" t="s">
        <v>1035</v>
      </c>
      <c r="C273" s="865" t="s">
        <v>118</v>
      </c>
      <c r="D273" s="865" t="s">
        <v>1049</v>
      </c>
      <c r="E273" s="866">
        <v>2018</v>
      </c>
      <c r="F273" s="867">
        <v>2018</v>
      </c>
      <c r="G273" s="868">
        <v>42577</v>
      </c>
      <c r="H273" s="869">
        <f t="shared" si="12"/>
        <v>2016</v>
      </c>
      <c r="I273" s="870"/>
      <c r="J273" s="865" t="s">
        <v>1038</v>
      </c>
      <c r="K273" s="865" t="s">
        <v>1043</v>
      </c>
      <c r="L273" s="865" t="s">
        <v>1039</v>
      </c>
      <c r="M273" s="871">
        <v>19220.25</v>
      </c>
      <c r="N273" s="871">
        <v>5.0103999999999997</v>
      </c>
      <c r="O273" s="872">
        <f>+VLOOKUP(C273,'A. Rate Class Allocations'!$B$124:$J$128,6,FALSE)</f>
        <v>0.96094519236849896</v>
      </c>
      <c r="P273" s="873">
        <f>+VLOOKUP(C273,'A. Rate Class Allocations'!$B$124:$J$128,8,FALSE)</f>
        <v>0.98007105038154396</v>
      </c>
      <c r="Q273" s="873">
        <f>+VLOOKUP(C273,'A. Rate Class Allocations'!$B$124:$J$128,7,FALSE)</f>
        <v>1.0700573423086499</v>
      </c>
      <c r="R273" s="873">
        <f>+VLOOKUP(C273,'A. Rate Class Allocations'!$B$124:$J$128,9,FALSE)</f>
        <v>0.85888650963597402</v>
      </c>
      <c r="S273" s="874">
        <f t="shared" si="13"/>
        <v>18101.526969560724</v>
      </c>
      <c r="T273" s="874">
        <f t="shared" si="14"/>
        <v>4.6048472805139111</v>
      </c>
    </row>
    <row r="274" spans="1:20">
      <c r="A274" s="863" t="s">
        <v>1034</v>
      </c>
      <c r="B274" s="864" t="s">
        <v>1035</v>
      </c>
      <c r="C274" s="865" t="s">
        <v>118</v>
      </c>
      <c r="D274" s="865" t="s">
        <v>1050</v>
      </c>
      <c r="E274" s="866">
        <v>2018</v>
      </c>
      <c r="F274" s="867">
        <v>2018</v>
      </c>
      <c r="G274" s="868">
        <v>43087</v>
      </c>
      <c r="H274" s="869">
        <f t="shared" si="12"/>
        <v>2017</v>
      </c>
      <c r="I274" s="870"/>
      <c r="J274" s="865" t="s">
        <v>1038</v>
      </c>
      <c r="K274" s="865" t="s">
        <v>1043</v>
      </c>
      <c r="L274" s="865" t="s">
        <v>1039</v>
      </c>
      <c r="M274" s="871">
        <v>1980</v>
      </c>
      <c r="N274" s="871">
        <v>0.75</v>
      </c>
      <c r="O274" s="872">
        <f>+VLOOKUP(C274,'A. Rate Class Allocations'!$B$124:$J$128,6,FALSE)</f>
        <v>0.96094519236849896</v>
      </c>
      <c r="P274" s="873">
        <f>+VLOOKUP(C274,'A. Rate Class Allocations'!$B$124:$J$128,8,FALSE)</f>
        <v>0.98007105038154396</v>
      </c>
      <c r="Q274" s="873">
        <f>+VLOOKUP(C274,'A. Rate Class Allocations'!$B$124:$J$128,7,FALSE)</f>
        <v>1.0700573423086499</v>
      </c>
      <c r="R274" s="873">
        <f>+VLOOKUP(C274,'A. Rate Class Allocations'!$B$124:$J$128,9,FALSE)</f>
        <v>0.85888650963597402</v>
      </c>
      <c r="S274" s="874">
        <f t="shared" si="13"/>
        <v>1864.7532368065054</v>
      </c>
      <c r="T274" s="874">
        <f t="shared" si="14"/>
        <v>0.68929336188436718</v>
      </c>
    </row>
    <row r="275" spans="1:20">
      <c r="A275" s="863" t="s">
        <v>1034</v>
      </c>
      <c r="B275" s="864" t="s">
        <v>1035</v>
      </c>
      <c r="C275" s="865" t="s">
        <v>118</v>
      </c>
      <c r="D275" s="865" t="s">
        <v>1050</v>
      </c>
      <c r="E275" s="866">
        <v>2018</v>
      </c>
      <c r="F275" s="867">
        <v>2018</v>
      </c>
      <c r="G275" s="868">
        <v>43087</v>
      </c>
      <c r="H275" s="869">
        <f t="shared" si="12"/>
        <v>2017</v>
      </c>
      <c r="I275" s="870"/>
      <c r="J275" s="865" t="s">
        <v>1038</v>
      </c>
      <c r="K275" s="865" t="s">
        <v>1043</v>
      </c>
      <c r="L275" s="865" t="s">
        <v>1039</v>
      </c>
      <c r="M275" s="871">
        <v>18396</v>
      </c>
      <c r="N275" s="871">
        <v>0</v>
      </c>
      <c r="O275" s="872">
        <f>+VLOOKUP(C275,'A. Rate Class Allocations'!$B$124:$J$128,6,FALSE)</f>
        <v>0.96094519236849896</v>
      </c>
      <c r="P275" s="873">
        <f>+VLOOKUP(C275,'A. Rate Class Allocations'!$B$124:$J$128,8,FALSE)</f>
        <v>0.98007105038154396</v>
      </c>
      <c r="Q275" s="873">
        <f>+VLOOKUP(C275,'A. Rate Class Allocations'!$B$124:$J$128,7,FALSE)</f>
        <v>1.0700573423086499</v>
      </c>
      <c r="R275" s="873">
        <f>+VLOOKUP(C275,'A. Rate Class Allocations'!$B$124:$J$128,9,FALSE)</f>
        <v>0.85888650963597402</v>
      </c>
      <c r="S275" s="874">
        <f t="shared" si="13"/>
        <v>17325.252800147715</v>
      </c>
      <c r="T275" s="874">
        <f t="shared" si="14"/>
        <v>0</v>
      </c>
    </row>
    <row r="276" spans="1:20">
      <c r="A276" s="863" t="s">
        <v>1034</v>
      </c>
      <c r="B276" s="864" t="s">
        <v>1035</v>
      </c>
      <c r="C276" s="865" t="s">
        <v>118</v>
      </c>
      <c r="D276" s="865" t="s">
        <v>1050</v>
      </c>
      <c r="E276" s="866">
        <v>2018</v>
      </c>
      <c r="F276" s="867">
        <v>2018</v>
      </c>
      <c r="G276" s="868">
        <v>43087</v>
      </c>
      <c r="H276" s="869">
        <f t="shared" si="12"/>
        <v>2017</v>
      </c>
      <c r="I276" s="870"/>
      <c r="J276" s="865" t="s">
        <v>1038</v>
      </c>
      <c r="K276" s="865" t="s">
        <v>1043</v>
      </c>
      <c r="L276" s="865" t="s">
        <v>1039</v>
      </c>
      <c r="M276" s="871">
        <v>840</v>
      </c>
      <c r="N276" s="871">
        <v>0</v>
      </c>
      <c r="O276" s="872">
        <f>+VLOOKUP(C276,'A. Rate Class Allocations'!$B$124:$J$128,6,FALSE)</f>
        <v>0.96094519236849896</v>
      </c>
      <c r="P276" s="873">
        <f>+VLOOKUP(C276,'A. Rate Class Allocations'!$B$124:$J$128,8,FALSE)</f>
        <v>0.98007105038154396</v>
      </c>
      <c r="Q276" s="873">
        <f>+VLOOKUP(C276,'A. Rate Class Allocations'!$B$124:$J$128,7,FALSE)</f>
        <v>1.0700573423086499</v>
      </c>
      <c r="R276" s="873">
        <f>+VLOOKUP(C276,'A. Rate Class Allocations'!$B$124:$J$128,9,FALSE)</f>
        <v>0.85888650963597402</v>
      </c>
      <c r="S276" s="874">
        <f t="shared" si="13"/>
        <v>791.10743379669918</v>
      </c>
      <c r="T276" s="874">
        <f t="shared" si="14"/>
        <v>0</v>
      </c>
    </row>
    <row r="277" spans="1:20">
      <c r="A277" s="863" t="s">
        <v>1034</v>
      </c>
      <c r="B277" s="864" t="s">
        <v>1035</v>
      </c>
      <c r="C277" s="865" t="s">
        <v>118</v>
      </c>
      <c r="D277" s="865" t="s">
        <v>1051</v>
      </c>
      <c r="E277" s="866">
        <v>2018</v>
      </c>
      <c r="F277" s="867">
        <v>2018</v>
      </c>
      <c r="G277" s="868">
        <v>43076</v>
      </c>
      <c r="H277" s="869">
        <f t="shared" si="12"/>
        <v>2017</v>
      </c>
      <c r="I277" s="870"/>
      <c r="J277" s="865" t="s">
        <v>1040</v>
      </c>
      <c r="K277" s="865" t="s">
        <v>1043</v>
      </c>
      <c r="L277" s="865" t="s">
        <v>1037</v>
      </c>
      <c r="M277" s="871">
        <v>272</v>
      </c>
      <c r="N277" s="871">
        <v>0</v>
      </c>
      <c r="O277" s="872">
        <f>+VLOOKUP(C277,'A. Rate Class Allocations'!$B$124:$J$128,6,FALSE)</f>
        <v>0.96094519236849896</v>
      </c>
      <c r="P277" s="873">
        <f>+VLOOKUP(C277,'A. Rate Class Allocations'!$B$124:$J$128,8,FALSE)</f>
        <v>0.98007105038154396</v>
      </c>
      <c r="Q277" s="873">
        <f>+VLOOKUP(C277,'A. Rate Class Allocations'!$B$124:$J$128,7,FALSE)</f>
        <v>1.0700573423086499</v>
      </c>
      <c r="R277" s="873">
        <f>+VLOOKUP(C277,'A. Rate Class Allocations'!$B$124:$J$128,9,FALSE)</f>
        <v>0.85888650963597402</v>
      </c>
      <c r="S277" s="874">
        <f t="shared" si="13"/>
        <v>256.16812141988362</v>
      </c>
      <c r="T277" s="874">
        <f t="shared" si="14"/>
        <v>0</v>
      </c>
    </row>
    <row r="278" spans="1:20">
      <c r="A278" s="863" t="s">
        <v>1034</v>
      </c>
      <c r="B278" s="864" t="s">
        <v>1035</v>
      </c>
      <c r="C278" s="865" t="s">
        <v>118</v>
      </c>
      <c r="D278" s="865" t="s">
        <v>1051</v>
      </c>
      <c r="E278" s="866">
        <v>2018</v>
      </c>
      <c r="F278" s="867">
        <v>2018</v>
      </c>
      <c r="G278" s="868">
        <v>43076</v>
      </c>
      <c r="H278" s="869">
        <f t="shared" si="12"/>
        <v>2017</v>
      </c>
      <c r="I278" s="870"/>
      <c r="J278" s="865" t="s">
        <v>1038</v>
      </c>
      <c r="K278" s="865" t="s">
        <v>1043</v>
      </c>
      <c r="L278" s="865" t="s">
        <v>1037</v>
      </c>
      <c r="M278" s="871">
        <v>819</v>
      </c>
      <c r="N278" s="871">
        <v>0</v>
      </c>
      <c r="O278" s="872">
        <f>+VLOOKUP(C278,'A. Rate Class Allocations'!$B$124:$J$128,6,FALSE)</f>
        <v>0.96094519236849896</v>
      </c>
      <c r="P278" s="873">
        <f>+VLOOKUP(C278,'A. Rate Class Allocations'!$B$124:$J$128,8,FALSE)</f>
        <v>0.98007105038154396</v>
      </c>
      <c r="Q278" s="873">
        <f>+VLOOKUP(C278,'A. Rate Class Allocations'!$B$124:$J$128,7,FALSE)</f>
        <v>1.0700573423086499</v>
      </c>
      <c r="R278" s="873">
        <f>+VLOOKUP(C278,'A. Rate Class Allocations'!$B$124:$J$128,9,FALSE)</f>
        <v>0.85888650963597402</v>
      </c>
      <c r="S278" s="874">
        <f t="shared" si="13"/>
        <v>771.32974795178177</v>
      </c>
      <c r="T278" s="874">
        <f t="shared" si="14"/>
        <v>0</v>
      </c>
    </row>
    <row r="279" spans="1:20">
      <c r="A279" s="863" t="s">
        <v>1034</v>
      </c>
      <c r="B279" s="864" t="s">
        <v>1035</v>
      </c>
      <c r="C279" s="865" t="s">
        <v>118</v>
      </c>
      <c r="D279" s="865" t="s">
        <v>1051</v>
      </c>
      <c r="E279" s="866">
        <v>2018</v>
      </c>
      <c r="F279" s="867">
        <v>2018</v>
      </c>
      <c r="G279" s="868">
        <v>43076</v>
      </c>
      <c r="H279" s="869">
        <f t="shared" si="12"/>
        <v>2017</v>
      </c>
      <c r="I279" s="870"/>
      <c r="J279" s="865" t="s">
        <v>1038</v>
      </c>
      <c r="K279" s="865" t="s">
        <v>1043</v>
      </c>
      <c r="L279" s="865" t="s">
        <v>1037</v>
      </c>
      <c r="M279" s="871">
        <v>819</v>
      </c>
      <c r="N279" s="871">
        <v>0</v>
      </c>
      <c r="O279" s="872">
        <f>+VLOOKUP(C279,'A. Rate Class Allocations'!$B$124:$J$128,6,FALSE)</f>
        <v>0.96094519236849896</v>
      </c>
      <c r="P279" s="873">
        <f>+VLOOKUP(C279,'A. Rate Class Allocations'!$B$124:$J$128,8,FALSE)</f>
        <v>0.98007105038154396</v>
      </c>
      <c r="Q279" s="873">
        <f>+VLOOKUP(C279,'A. Rate Class Allocations'!$B$124:$J$128,7,FALSE)</f>
        <v>1.0700573423086499</v>
      </c>
      <c r="R279" s="873">
        <f>+VLOOKUP(C279,'A. Rate Class Allocations'!$B$124:$J$128,9,FALSE)</f>
        <v>0.85888650963597402</v>
      </c>
      <c r="S279" s="874">
        <f t="shared" si="13"/>
        <v>771.32974795178177</v>
      </c>
      <c r="T279" s="874">
        <f t="shared" si="14"/>
        <v>0</v>
      </c>
    </row>
    <row r="280" spans="1:20">
      <c r="A280" s="863" t="s">
        <v>1034</v>
      </c>
      <c r="B280" s="864" t="s">
        <v>1035</v>
      </c>
      <c r="C280" s="865" t="s">
        <v>118</v>
      </c>
      <c r="D280" s="865" t="s">
        <v>1051</v>
      </c>
      <c r="E280" s="866">
        <v>2018</v>
      </c>
      <c r="F280" s="867">
        <v>2018</v>
      </c>
      <c r="G280" s="868">
        <v>43076</v>
      </c>
      <c r="H280" s="869">
        <f t="shared" si="12"/>
        <v>2017</v>
      </c>
      <c r="I280" s="870"/>
      <c r="J280" s="865" t="s">
        <v>1038</v>
      </c>
      <c r="K280" s="865" t="s">
        <v>1043</v>
      </c>
      <c r="L280" s="865" t="s">
        <v>1037</v>
      </c>
      <c r="M280" s="871">
        <v>1092</v>
      </c>
      <c r="N280" s="871">
        <v>0</v>
      </c>
      <c r="O280" s="872">
        <f>+VLOOKUP(C280,'A. Rate Class Allocations'!$B$124:$J$128,6,FALSE)</f>
        <v>0.96094519236849896</v>
      </c>
      <c r="P280" s="873">
        <f>+VLOOKUP(C280,'A. Rate Class Allocations'!$B$124:$J$128,8,FALSE)</f>
        <v>0.98007105038154396</v>
      </c>
      <c r="Q280" s="873">
        <f>+VLOOKUP(C280,'A. Rate Class Allocations'!$B$124:$J$128,7,FALSE)</f>
        <v>1.0700573423086499</v>
      </c>
      <c r="R280" s="873">
        <f>+VLOOKUP(C280,'A. Rate Class Allocations'!$B$124:$J$128,9,FALSE)</f>
        <v>0.85888650963597402</v>
      </c>
      <c r="S280" s="874">
        <f t="shared" si="13"/>
        <v>1028.4396639357089</v>
      </c>
      <c r="T280" s="874">
        <f t="shared" si="14"/>
        <v>0</v>
      </c>
    </row>
    <row r="281" spans="1:20">
      <c r="A281" s="863" t="s">
        <v>1034</v>
      </c>
      <c r="B281" s="864" t="s">
        <v>1035</v>
      </c>
      <c r="C281" s="865" t="s">
        <v>118</v>
      </c>
      <c r="D281" s="865" t="s">
        <v>1051</v>
      </c>
      <c r="E281" s="866">
        <v>2018</v>
      </c>
      <c r="F281" s="867">
        <v>2018</v>
      </c>
      <c r="G281" s="868">
        <v>43076</v>
      </c>
      <c r="H281" s="869">
        <f t="shared" si="12"/>
        <v>2017</v>
      </c>
      <c r="I281" s="870"/>
      <c r="J281" s="865" t="s">
        <v>1038</v>
      </c>
      <c r="K281" s="865" t="s">
        <v>1043</v>
      </c>
      <c r="L281" s="865" t="s">
        <v>1037</v>
      </c>
      <c r="M281" s="871">
        <v>819</v>
      </c>
      <c r="N281" s="871">
        <v>0</v>
      </c>
      <c r="O281" s="872">
        <f>+VLOOKUP(C281,'A. Rate Class Allocations'!$B$124:$J$128,6,FALSE)</f>
        <v>0.96094519236849896</v>
      </c>
      <c r="P281" s="873">
        <f>+VLOOKUP(C281,'A. Rate Class Allocations'!$B$124:$J$128,8,FALSE)</f>
        <v>0.98007105038154396</v>
      </c>
      <c r="Q281" s="873">
        <f>+VLOOKUP(C281,'A. Rate Class Allocations'!$B$124:$J$128,7,FALSE)</f>
        <v>1.0700573423086499</v>
      </c>
      <c r="R281" s="873">
        <f>+VLOOKUP(C281,'A. Rate Class Allocations'!$B$124:$J$128,9,FALSE)</f>
        <v>0.85888650963597402</v>
      </c>
      <c r="S281" s="874">
        <f t="shared" si="13"/>
        <v>771.32974795178177</v>
      </c>
      <c r="T281" s="874">
        <f t="shared" si="14"/>
        <v>0</v>
      </c>
    </row>
    <row r="282" spans="1:20">
      <c r="A282" s="863" t="s">
        <v>1034</v>
      </c>
      <c r="B282" s="864" t="s">
        <v>1035</v>
      </c>
      <c r="C282" s="865" t="s">
        <v>118</v>
      </c>
      <c r="D282" s="865" t="s">
        <v>1051</v>
      </c>
      <c r="E282" s="866">
        <v>2018</v>
      </c>
      <c r="F282" s="867">
        <v>2018</v>
      </c>
      <c r="G282" s="868">
        <v>43076</v>
      </c>
      <c r="H282" s="869">
        <f t="shared" si="12"/>
        <v>2017</v>
      </c>
      <c r="I282" s="870"/>
      <c r="J282" s="865" t="s">
        <v>1038</v>
      </c>
      <c r="K282" s="865" t="s">
        <v>1043</v>
      </c>
      <c r="L282" s="865" t="s">
        <v>1037</v>
      </c>
      <c r="M282" s="871">
        <v>1168</v>
      </c>
      <c r="N282" s="871">
        <v>0</v>
      </c>
      <c r="O282" s="872">
        <f>+VLOOKUP(C282,'A. Rate Class Allocations'!$B$124:$J$128,6,FALSE)</f>
        <v>0.96094519236849896</v>
      </c>
      <c r="P282" s="873">
        <f>+VLOOKUP(C282,'A. Rate Class Allocations'!$B$124:$J$128,8,FALSE)</f>
        <v>0.98007105038154396</v>
      </c>
      <c r="Q282" s="873">
        <f>+VLOOKUP(C282,'A. Rate Class Allocations'!$B$124:$J$128,7,FALSE)</f>
        <v>1.0700573423086499</v>
      </c>
      <c r="R282" s="873">
        <f>+VLOOKUP(C282,'A. Rate Class Allocations'!$B$124:$J$128,9,FALSE)</f>
        <v>0.85888650963597402</v>
      </c>
      <c r="S282" s="874">
        <f t="shared" si="13"/>
        <v>1100.0160508030294</v>
      </c>
      <c r="T282" s="874">
        <f t="shared" si="14"/>
        <v>0</v>
      </c>
    </row>
    <row r="283" spans="1:20">
      <c r="A283" s="863" t="s">
        <v>1034</v>
      </c>
      <c r="B283" s="864" t="s">
        <v>1035</v>
      </c>
      <c r="C283" s="865" t="s">
        <v>118</v>
      </c>
      <c r="D283" s="865" t="s">
        <v>1051</v>
      </c>
      <c r="E283" s="866">
        <v>2018</v>
      </c>
      <c r="F283" s="867">
        <v>2018</v>
      </c>
      <c r="G283" s="868">
        <v>43076</v>
      </c>
      <c r="H283" s="869">
        <f t="shared" si="12"/>
        <v>2017</v>
      </c>
      <c r="I283" s="870"/>
      <c r="J283" s="865" t="s">
        <v>1038</v>
      </c>
      <c r="K283" s="865" t="s">
        <v>1043</v>
      </c>
      <c r="L283" s="865" t="s">
        <v>1037</v>
      </c>
      <c r="M283" s="871">
        <v>1752</v>
      </c>
      <c r="N283" s="871">
        <v>0</v>
      </c>
      <c r="O283" s="872">
        <f>+VLOOKUP(C283,'A. Rate Class Allocations'!$B$124:$J$128,6,FALSE)</f>
        <v>0.96094519236849896</v>
      </c>
      <c r="P283" s="873">
        <f>+VLOOKUP(C283,'A. Rate Class Allocations'!$B$124:$J$128,8,FALSE)</f>
        <v>0.98007105038154396</v>
      </c>
      <c r="Q283" s="873">
        <f>+VLOOKUP(C283,'A. Rate Class Allocations'!$B$124:$J$128,7,FALSE)</f>
        <v>1.0700573423086499</v>
      </c>
      <c r="R283" s="873">
        <f>+VLOOKUP(C283,'A. Rate Class Allocations'!$B$124:$J$128,9,FALSE)</f>
        <v>0.85888650963597402</v>
      </c>
      <c r="S283" s="874">
        <f t="shared" si="13"/>
        <v>1650.0240762045441</v>
      </c>
      <c r="T283" s="874">
        <f t="shared" si="14"/>
        <v>0</v>
      </c>
    </row>
    <row r="284" spans="1:20">
      <c r="A284" s="863" t="s">
        <v>1034</v>
      </c>
      <c r="B284" s="864" t="s">
        <v>1035</v>
      </c>
      <c r="C284" s="865" t="s">
        <v>118</v>
      </c>
      <c r="D284" s="865" t="s">
        <v>1051</v>
      </c>
      <c r="E284" s="866">
        <v>2018</v>
      </c>
      <c r="F284" s="867">
        <v>2018</v>
      </c>
      <c r="G284" s="868">
        <v>43076</v>
      </c>
      <c r="H284" s="869">
        <f t="shared" si="12"/>
        <v>2017</v>
      </c>
      <c r="I284" s="870"/>
      <c r="J284" s="865" t="s">
        <v>1038</v>
      </c>
      <c r="K284" s="865" t="s">
        <v>1043</v>
      </c>
      <c r="L284" s="865" t="s">
        <v>1037</v>
      </c>
      <c r="M284" s="871">
        <v>2336</v>
      </c>
      <c r="N284" s="871">
        <v>0</v>
      </c>
      <c r="O284" s="872">
        <f>+VLOOKUP(C284,'A. Rate Class Allocations'!$B$124:$J$128,6,FALSE)</f>
        <v>0.96094519236849896</v>
      </c>
      <c r="P284" s="873">
        <f>+VLOOKUP(C284,'A. Rate Class Allocations'!$B$124:$J$128,8,FALSE)</f>
        <v>0.98007105038154396</v>
      </c>
      <c r="Q284" s="873">
        <f>+VLOOKUP(C284,'A. Rate Class Allocations'!$B$124:$J$128,7,FALSE)</f>
        <v>1.0700573423086499</v>
      </c>
      <c r="R284" s="873">
        <f>+VLOOKUP(C284,'A. Rate Class Allocations'!$B$124:$J$128,9,FALSE)</f>
        <v>0.85888650963597402</v>
      </c>
      <c r="S284" s="874">
        <f t="shared" si="13"/>
        <v>2200.0321016060589</v>
      </c>
      <c r="T284" s="874">
        <f t="shared" si="14"/>
        <v>0</v>
      </c>
    </row>
    <row r="285" spans="1:20">
      <c r="A285" s="863" t="s">
        <v>1034</v>
      </c>
      <c r="B285" s="864" t="s">
        <v>1035</v>
      </c>
      <c r="C285" s="865" t="s">
        <v>118</v>
      </c>
      <c r="D285" s="865" t="s">
        <v>1051</v>
      </c>
      <c r="E285" s="866">
        <v>2018</v>
      </c>
      <c r="F285" s="867">
        <v>2018</v>
      </c>
      <c r="G285" s="868">
        <v>43076</v>
      </c>
      <c r="H285" s="869">
        <f t="shared" si="12"/>
        <v>2017</v>
      </c>
      <c r="I285" s="870"/>
      <c r="J285" s="865" t="s">
        <v>1038</v>
      </c>
      <c r="K285" s="865" t="s">
        <v>1043</v>
      </c>
      <c r="L285" s="865" t="s">
        <v>1037</v>
      </c>
      <c r="M285" s="871">
        <v>1752</v>
      </c>
      <c r="N285" s="871">
        <v>0</v>
      </c>
      <c r="O285" s="872">
        <f>+VLOOKUP(C285,'A. Rate Class Allocations'!$B$124:$J$128,6,FALSE)</f>
        <v>0.96094519236849896</v>
      </c>
      <c r="P285" s="873">
        <f>+VLOOKUP(C285,'A. Rate Class Allocations'!$B$124:$J$128,8,FALSE)</f>
        <v>0.98007105038154396</v>
      </c>
      <c r="Q285" s="873">
        <f>+VLOOKUP(C285,'A. Rate Class Allocations'!$B$124:$J$128,7,FALSE)</f>
        <v>1.0700573423086499</v>
      </c>
      <c r="R285" s="873">
        <f>+VLOOKUP(C285,'A. Rate Class Allocations'!$B$124:$J$128,9,FALSE)</f>
        <v>0.85888650963597402</v>
      </c>
      <c r="S285" s="874">
        <f t="shared" si="13"/>
        <v>1650.0240762045441</v>
      </c>
      <c r="T285" s="874">
        <f t="shared" si="14"/>
        <v>0</v>
      </c>
    </row>
    <row r="286" spans="1:20">
      <c r="A286" s="863" t="s">
        <v>1034</v>
      </c>
      <c r="B286" s="864" t="s">
        <v>1035</v>
      </c>
      <c r="C286" s="865" t="s">
        <v>118</v>
      </c>
      <c r="D286" s="865" t="s">
        <v>1052</v>
      </c>
      <c r="E286" s="866">
        <v>2018</v>
      </c>
      <c r="F286" s="867">
        <v>2018</v>
      </c>
      <c r="G286" s="868">
        <v>42639</v>
      </c>
      <c r="H286" s="869">
        <f t="shared" si="12"/>
        <v>2016</v>
      </c>
      <c r="I286" s="870"/>
      <c r="J286" s="865" t="s">
        <v>1038</v>
      </c>
      <c r="K286" s="865" t="s">
        <v>1043</v>
      </c>
      <c r="L286" s="865" t="s">
        <v>1037</v>
      </c>
      <c r="M286" s="871">
        <v>106</v>
      </c>
      <c r="N286" s="871">
        <v>0.04</v>
      </c>
      <c r="O286" s="872">
        <f>+VLOOKUP(C286,'A. Rate Class Allocations'!$B$124:$J$128,6,FALSE)</f>
        <v>0.96094519236849896</v>
      </c>
      <c r="P286" s="873">
        <f>+VLOOKUP(C286,'A. Rate Class Allocations'!$B$124:$J$128,8,FALSE)</f>
        <v>0.98007105038154396</v>
      </c>
      <c r="Q286" s="873">
        <f>+VLOOKUP(C286,'A. Rate Class Allocations'!$B$124:$J$128,7,FALSE)</f>
        <v>1.0700573423086499</v>
      </c>
      <c r="R286" s="873">
        <f>+VLOOKUP(C286,'A. Rate Class Allocations'!$B$124:$J$128,9,FALSE)</f>
        <v>0.85888650963597402</v>
      </c>
      <c r="S286" s="874">
        <f t="shared" si="13"/>
        <v>99.830223788631088</v>
      </c>
      <c r="T286" s="874">
        <f t="shared" si="14"/>
        <v>3.6762312633832922E-2</v>
      </c>
    </row>
    <row r="287" spans="1:20">
      <c r="A287" s="863" t="s">
        <v>1034</v>
      </c>
      <c r="B287" s="864" t="s">
        <v>1035</v>
      </c>
      <c r="C287" s="865" t="s">
        <v>118</v>
      </c>
      <c r="D287" s="865" t="s">
        <v>1052</v>
      </c>
      <c r="E287" s="866">
        <v>2018</v>
      </c>
      <c r="F287" s="867">
        <v>2018</v>
      </c>
      <c r="G287" s="868">
        <v>43004</v>
      </c>
      <c r="H287" s="869">
        <f t="shared" si="12"/>
        <v>2017</v>
      </c>
      <c r="I287" s="870"/>
      <c r="J287" s="865" t="s">
        <v>1038</v>
      </c>
      <c r="K287" s="865" t="s">
        <v>1043</v>
      </c>
      <c r="L287" s="865" t="s">
        <v>1037</v>
      </c>
      <c r="M287" s="871">
        <v>259.39999999999998</v>
      </c>
      <c r="N287" s="871">
        <v>0.1</v>
      </c>
      <c r="O287" s="872">
        <f>+VLOOKUP(C287,'A. Rate Class Allocations'!$B$124:$J$128,6,FALSE)</f>
        <v>0.96094519236849896</v>
      </c>
      <c r="P287" s="873">
        <f>+VLOOKUP(C287,'A. Rate Class Allocations'!$B$124:$J$128,8,FALSE)</f>
        <v>0.98007105038154396</v>
      </c>
      <c r="Q287" s="873">
        <f>+VLOOKUP(C287,'A. Rate Class Allocations'!$B$124:$J$128,7,FALSE)</f>
        <v>1.0700573423086499</v>
      </c>
      <c r="R287" s="873">
        <f>+VLOOKUP(C287,'A. Rate Class Allocations'!$B$124:$J$128,9,FALSE)</f>
        <v>0.85888650963597402</v>
      </c>
      <c r="S287" s="874">
        <f t="shared" si="13"/>
        <v>244.30150991293306</v>
      </c>
      <c r="T287" s="874">
        <f t="shared" si="14"/>
        <v>9.1905781584582305E-2</v>
      </c>
    </row>
    <row r="288" spans="1:20">
      <c r="A288" s="863" t="s">
        <v>1034</v>
      </c>
      <c r="B288" s="864" t="s">
        <v>1035</v>
      </c>
      <c r="C288" s="865" t="s">
        <v>118</v>
      </c>
      <c r="D288" s="865" t="s">
        <v>1052</v>
      </c>
      <c r="E288" s="866">
        <v>2018</v>
      </c>
      <c r="F288" s="867">
        <v>2018</v>
      </c>
      <c r="G288" s="868">
        <v>43004</v>
      </c>
      <c r="H288" s="869">
        <f t="shared" si="12"/>
        <v>2017</v>
      </c>
      <c r="I288" s="870"/>
      <c r="J288" s="865" t="s">
        <v>1038</v>
      </c>
      <c r="K288" s="865" t="s">
        <v>1043</v>
      </c>
      <c r="L288" s="865" t="s">
        <v>1037</v>
      </c>
      <c r="M288" s="871">
        <v>23360</v>
      </c>
      <c r="N288" s="871">
        <v>0</v>
      </c>
      <c r="O288" s="872">
        <f>+VLOOKUP(C288,'A. Rate Class Allocations'!$B$124:$J$128,6,FALSE)</f>
        <v>0.96094519236849896</v>
      </c>
      <c r="P288" s="873">
        <f>+VLOOKUP(C288,'A. Rate Class Allocations'!$B$124:$J$128,8,FALSE)</f>
        <v>0.98007105038154396</v>
      </c>
      <c r="Q288" s="873">
        <f>+VLOOKUP(C288,'A. Rate Class Allocations'!$B$124:$J$128,7,FALSE)</f>
        <v>1.0700573423086499</v>
      </c>
      <c r="R288" s="873">
        <f>+VLOOKUP(C288,'A. Rate Class Allocations'!$B$124:$J$128,9,FALSE)</f>
        <v>0.85888650963597402</v>
      </c>
      <c r="S288" s="874">
        <f t="shared" si="13"/>
        <v>22000.321016060589</v>
      </c>
      <c r="T288" s="874">
        <f t="shared" si="14"/>
        <v>0</v>
      </c>
    </row>
    <row r="289" spans="1:20">
      <c r="A289" s="863" t="s">
        <v>1034</v>
      </c>
      <c r="B289" s="864" t="s">
        <v>1035</v>
      </c>
      <c r="C289" s="865" t="s">
        <v>118</v>
      </c>
      <c r="D289" s="865" t="s">
        <v>1052</v>
      </c>
      <c r="E289" s="866">
        <v>2018</v>
      </c>
      <c r="F289" s="867">
        <v>2018</v>
      </c>
      <c r="G289" s="868">
        <v>43004</v>
      </c>
      <c r="H289" s="869">
        <f t="shared" si="12"/>
        <v>2017</v>
      </c>
      <c r="I289" s="870"/>
      <c r="J289" s="865" t="s">
        <v>1038</v>
      </c>
      <c r="K289" s="865" t="s">
        <v>1043</v>
      </c>
      <c r="L289" s="865" t="s">
        <v>1037</v>
      </c>
      <c r="M289" s="871">
        <v>1680</v>
      </c>
      <c r="N289" s="871">
        <v>0</v>
      </c>
      <c r="O289" s="872">
        <f>+VLOOKUP(C289,'A. Rate Class Allocations'!$B$124:$J$128,6,FALSE)</f>
        <v>0.96094519236849896</v>
      </c>
      <c r="P289" s="873">
        <f>+VLOOKUP(C289,'A. Rate Class Allocations'!$B$124:$J$128,8,FALSE)</f>
        <v>0.98007105038154396</v>
      </c>
      <c r="Q289" s="873">
        <f>+VLOOKUP(C289,'A. Rate Class Allocations'!$B$124:$J$128,7,FALSE)</f>
        <v>1.0700573423086499</v>
      </c>
      <c r="R289" s="873">
        <f>+VLOOKUP(C289,'A. Rate Class Allocations'!$B$124:$J$128,9,FALSE)</f>
        <v>0.85888650963597402</v>
      </c>
      <c r="S289" s="874">
        <f t="shared" si="13"/>
        <v>1582.2148675933984</v>
      </c>
      <c r="T289" s="874">
        <f t="shared" si="14"/>
        <v>0</v>
      </c>
    </row>
    <row r="290" spans="1:20">
      <c r="A290" s="863" t="s">
        <v>1034</v>
      </c>
      <c r="B290" s="864" t="s">
        <v>1035</v>
      </c>
      <c r="C290" s="865" t="s">
        <v>118</v>
      </c>
      <c r="D290" s="865" t="s">
        <v>1053</v>
      </c>
      <c r="E290" s="866">
        <v>2018</v>
      </c>
      <c r="F290" s="867">
        <v>2018</v>
      </c>
      <c r="G290" s="868">
        <v>42846</v>
      </c>
      <c r="H290" s="869">
        <f t="shared" si="12"/>
        <v>2017</v>
      </c>
      <c r="I290" s="870"/>
      <c r="J290" s="865" t="s">
        <v>1036</v>
      </c>
      <c r="K290" s="865" t="s">
        <v>1043</v>
      </c>
      <c r="L290" s="865" t="s">
        <v>1037</v>
      </c>
      <c r="M290" s="871">
        <v>7051</v>
      </c>
      <c r="N290" s="871">
        <v>0.8</v>
      </c>
      <c r="O290" s="872">
        <f>+VLOOKUP(C290,'A. Rate Class Allocations'!$B$124:$J$128,6,FALSE)</f>
        <v>0.96094519236849896</v>
      </c>
      <c r="P290" s="873">
        <f>+VLOOKUP(C290,'A. Rate Class Allocations'!$B$124:$J$128,8,FALSE)</f>
        <v>0.98007105038154396</v>
      </c>
      <c r="Q290" s="873">
        <f>+VLOOKUP(C290,'A. Rate Class Allocations'!$B$124:$J$128,7,FALSE)</f>
        <v>1.0700573423086499</v>
      </c>
      <c r="R290" s="873">
        <f>+VLOOKUP(C290,'A. Rate Class Allocations'!$B$124:$J$128,9,FALSE)</f>
        <v>0.85888650963597402</v>
      </c>
      <c r="S290" s="874">
        <f t="shared" si="13"/>
        <v>6640.5934710720549</v>
      </c>
      <c r="T290" s="874">
        <f t="shared" si="14"/>
        <v>0.73524625267665844</v>
      </c>
    </row>
    <row r="291" spans="1:20">
      <c r="A291" s="863" t="s">
        <v>1034</v>
      </c>
      <c r="B291" s="864" t="s">
        <v>1035</v>
      </c>
      <c r="C291" s="865" t="s">
        <v>118</v>
      </c>
      <c r="D291" s="865" t="s">
        <v>1054</v>
      </c>
      <c r="E291" s="866">
        <v>2018</v>
      </c>
      <c r="F291" s="867">
        <v>2018</v>
      </c>
      <c r="G291" s="868">
        <v>42758</v>
      </c>
      <c r="H291" s="869">
        <f t="shared" si="12"/>
        <v>2017</v>
      </c>
      <c r="I291" s="870"/>
      <c r="J291" s="865" t="s">
        <v>1038</v>
      </c>
      <c r="K291" s="865" t="s">
        <v>1043</v>
      </c>
      <c r="L291" s="865" t="s">
        <v>1037</v>
      </c>
      <c r="M291" s="871">
        <v>2269.4360000000001</v>
      </c>
      <c r="N291" s="871">
        <v>0.49399999999999999</v>
      </c>
      <c r="O291" s="872">
        <f>+VLOOKUP(C291,'A. Rate Class Allocations'!$B$124:$J$128,6,FALSE)</f>
        <v>0.96094519236849896</v>
      </c>
      <c r="P291" s="873">
        <f>+VLOOKUP(C291,'A. Rate Class Allocations'!$B$124:$J$128,8,FALSE)</f>
        <v>0.98007105038154396</v>
      </c>
      <c r="Q291" s="873">
        <f>+VLOOKUP(C291,'A. Rate Class Allocations'!$B$124:$J$128,7,FALSE)</f>
        <v>1.0700573423086499</v>
      </c>
      <c r="R291" s="873">
        <f>+VLOOKUP(C291,'A. Rate Class Allocations'!$B$124:$J$128,9,FALSE)</f>
        <v>0.85888650963597402</v>
      </c>
      <c r="S291" s="874">
        <f t="shared" si="13"/>
        <v>2137.3424882450549</v>
      </c>
      <c r="T291" s="874">
        <f t="shared" si="14"/>
        <v>0.45401456102783649</v>
      </c>
    </row>
    <row r="292" spans="1:20">
      <c r="A292" s="863" t="s">
        <v>1034</v>
      </c>
      <c r="B292" s="864" t="s">
        <v>1035</v>
      </c>
      <c r="C292" s="865" t="s">
        <v>118</v>
      </c>
      <c r="D292" s="865" t="s">
        <v>1054</v>
      </c>
      <c r="E292" s="866">
        <v>2018</v>
      </c>
      <c r="F292" s="867">
        <v>2018</v>
      </c>
      <c r="G292" s="868">
        <v>42758</v>
      </c>
      <c r="H292" s="869">
        <f t="shared" si="12"/>
        <v>2017</v>
      </c>
      <c r="I292" s="870"/>
      <c r="J292" s="865" t="s">
        <v>1038</v>
      </c>
      <c r="K292" s="865" t="s">
        <v>1043</v>
      </c>
      <c r="L292" s="865" t="s">
        <v>1037</v>
      </c>
      <c r="M292" s="871">
        <v>2388.88</v>
      </c>
      <c r="N292" s="871">
        <v>0.52</v>
      </c>
      <c r="O292" s="872">
        <f>+VLOOKUP(C292,'A. Rate Class Allocations'!$B$124:$J$128,6,FALSE)</f>
        <v>0.96094519236849896</v>
      </c>
      <c r="P292" s="873">
        <f>+VLOOKUP(C292,'A. Rate Class Allocations'!$B$124:$J$128,8,FALSE)</f>
        <v>0.98007105038154396</v>
      </c>
      <c r="Q292" s="873">
        <f>+VLOOKUP(C292,'A. Rate Class Allocations'!$B$124:$J$128,7,FALSE)</f>
        <v>1.0700573423086499</v>
      </c>
      <c r="R292" s="873">
        <f>+VLOOKUP(C292,'A. Rate Class Allocations'!$B$124:$J$128,9,FALSE)</f>
        <v>0.85888650963597402</v>
      </c>
      <c r="S292" s="874">
        <f t="shared" si="13"/>
        <v>2249.8341981526892</v>
      </c>
      <c r="T292" s="874">
        <f t="shared" si="14"/>
        <v>0.47791006423982796</v>
      </c>
    </row>
    <row r="293" spans="1:20">
      <c r="A293" s="863" t="s">
        <v>1034</v>
      </c>
      <c r="B293" s="864" t="s">
        <v>1035</v>
      </c>
      <c r="C293" s="865" t="s">
        <v>118</v>
      </c>
      <c r="D293" s="865" t="s">
        <v>1054</v>
      </c>
      <c r="E293" s="866">
        <v>2018</v>
      </c>
      <c r="F293" s="867">
        <v>2018</v>
      </c>
      <c r="G293" s="868">
        <v>42758</v>
      </c>
      <c r="H293" s="869">
        <f t="shared" si="12"/>
        <v>2017</v>
      </c>
      <c r="I293" s="870"/>
      <c r="J293" s="865" t="s">
        <v>1038</v>
      </c>
      <c r="K293" s="865" t="s">
        <v>1043</v>
      </c>
      <c r="L293" s="865" t="s">
        <v>1037</v>
      </c>
      <c r="M293" s="871">
        <v>2747.212</v>
      </c>
      <c r="N293" s="871">
        <v>0.59799999999999998</v>
      </c>
      <c r="O293" s="872">
        <f>+VLOOKUP(C293,'A. Rate Class Allocations'!$B$124:$J$128,6,FALSE)</f>
        <v>0.96094519236849896</v>
      </c>
      <c r="P293" s="873">
        <f>+VLOOKUP(C293,'A. Rate Class Allocations'!$B$124:$J$128,8,FALSE)</f>
        <v>0.98007105038154396</v>
      </c>
      <c r="Q293" s="873">
        <f>+VLOOKUP(C293,'A. Rate Class Allocations'!$B$124:$J$128,7,FALSE)</f>
        <v>1.0700573423086499</v>
      </c>
      <c r="R293" s="873">
        <f>+VLOOKUP(C293,'A. Rate Class Allocations'!$B$124:$J$128,9,FALSE)</f>
        <v>0.85888650963597402</v>
      </c>
      <c r="S293" s="874">
        <f t="shared" si="13"/>
        <v>2587.3093278755928</v>
      </c>
      <c r="T293" s="874">
        <f t="shared" si="14"/>
        <v>0.54959657387580207</v>
      </c>
    </row>
    <row r="294" spans="1:20">
      <c r="A294" s="863" t="s">
        <v>1034</v>
      </c>
      <c r="B294" s="864" t="s">
        <v>1035</v>
      </c>
      <c r="C294" s="865" t="s">
        <v>118</v>
      </c>
      <c r="D294" s="865" t="s">
        <v>1055</v>
      </c>
      <c r="E294" s="866">
        <v>2018</v>
      </c>
      <c r="F294" s="867">
        <v>2018</v>
      </c>
      <c r="G294" s="868">
        <v>42768</v>
      </c>
      <c r="H294" s="869">
        <f t="shared" si="12"/>
        <v>2017</v>
      </c>
      <c r="I294" s="870"/>
      <c r="J294" s="865" t="s">
        <v>1038</v>
      </c>
      <c r="K294" s="865" t="s">
        <v>1043</v>
      </c>
      <c r="L294" s="865" t="s">
        <v>1039</v>
      </c>
      <c r="M294" s="871">
        <v>1911</v>
      </c>
      <c r="N294" s="871">
        <v>0</v>
      </c>
      <c r="O294" s="872">
        <f>+VLOOKUP(C294,'A. Rate Class Allocations'!$B$124:$J$128,6,FALSE)</f>
        <v>0.96094519236849896</v>
      </c>
      <c r="P294" s="873">
        <f>+VLOOKUP(C294,'A. Rate Class Allocations'!$B$124:$J$128,8,FALSE)</f>
        <v>0.98007105038154396</v>
      </c>
      <c r="Q294" s="873">
        <f>+VLOOKUP(C294,'A. Rate Class Allocations'!$B$124:$J$128,7,FALSE)</f>
        <v>1.0700573423086499</v>
      </c>
      <c r="R294" s="873">
        <f>+VLOOKUP(C294,'A. Rate Class Allocations'!$B$124:$J$128,9,FALSE)</f>
        <v>0.85888650963597402</v>
      </c>
      <c r="S294" s="874">
        <f t="shared" si="13"/>
        <v>1799.7694118874908</v>
      </c>
      <c r="T294" s="874">
        <f t="shared" si="14"/>
        <v>0</v>
      </c>
    </row>
    <row r="295" spans="1:20">
      <c r="A295" s="863" t="s">
        <v>1034</v>
      </c>
      <c r="B295" s="864" t="s">
        <v>1035</v>
      </c>
      <c r="C295" s="865" t="s">
        <v>118</v>
      </c>
      <c r="D295" s="865" t="s">
        <v>1055</v>
      </c>
      <c r="E295" s="866">
        <v>2018</v>
      </c>
      <c r="F295" s="867">
        <v>2018</v>
      </c>
      <c r="G295" s="868">
        <v>42768</v>
      </c>
      <c r="H295" s="869">
        <f t="shared" si="12"/>
        <v>2017</v>
      </c>
      <c r="I295" s="870"/>
      <c r="J295" s="865" t="s">
        <v>1038</v>
      </c>
      <c r="K295" s="865" t="s">
        <v>1043</v>
      </c>
      <c r="L295" s="865" t="s">
        <v>1039</v>
      </c>
      <c r="M295" s="871">
        <v>1929.48</v>
      </c>
      <c r="N295" s="871">
        <v>0</v>
      </c>
      <c r="O295" s="872">
        <f>+VLOOKUP(C295,'A. Rate Class Allocations'!$B$124:$J$128,6,FALSE)</f>
        <v>0.96094519236849896</v>
      </c>
      <c r="P295" s="873">
        <f>+VLOOKUP(C295,'A. Rate Class Allocations'!$B$124:$J$128,8,FALSE)</f>
        <v>0.98007105038154396</v>
      </c>
      <c r="Q295" s="873">
        <f>+VLOOKUP(C295,'A. Rate Class Allocations'!$B$124:$J$128,7,FALSE)</f>
        <v>1.0700573423086499</v>
      </c>
      <c r="R295" s="873">
        <f>+VLOOKUP(C295,'A. Rate Class Allocations'!$B$124:$J$128,9,FALSE)</f>
        <v>0.85888650963597402</v>
      </c>
      <c r="S295" s="874">
        <f t="shared" si="13"/>
        <v>1817.1737754310182</v>
      </c>
      <c r="T295" s="874">
        <f t="shared" si="14"/>
        <v>0</v>
      </c>
    </row>
    <row r="296" spans="1:20">
      <c r="A296" s="863" t="s">
        <v>1034</v>
      </c>
      <c r="B296" s="864" t="s">
        <v>1035</v>
      </c>
      <c r="C296" s="865" t="s">
        <v>118</v>
      </c>
      <c r="D296" s="865" t="s">
        <v>1055</v>
      </c>
      <c r="E296" s="866">
        <v>2018</v>
      </c>
      <c r="F296" s="867">
        <v>2018</v>
      </c>
      <c r="G296" s="868">
        <v>42768</v>
      </c>
      <c r="H296" s="869">
        <f t="shared" si="12"/>
        <v>2017</v>
      </c>
      <c r="I296" s="870"/>
      <c r="J296" s="865" t="s">
        <v>1036</v>
      </c>
      <c r="K296" s="865" t="s">
        <v>1043</v>
      </c>
      <c r="L296" s="865" t="s">
        <v>1039</v>
      </c>
      <c r="M296" s="871">
        <v>2367</v>
      </c>
      <c r="N296" s="871">
        <v>0.6</v>
      </c>
      <c r="O296" s="872">
        <f>+VLOOKUP(C296,'A. Rate Class Allocations'!$B$124:$J$128,6,FALSE)</f>
        <v>0.96094519236849896</v>
      </c>
      <c r="P296" s="873">
        <f>+VLOOKUP(C296,'A. Rate Class Allocations'!$B$124:$J$128,8,FALSE)</f>
        <v>0.98007105038154396</v>
      </c>
      <c r="Q296" s="873">
        <f>+VLOOKUP(C296,'A. Rate Class Allocations'!$B$124:$J$128,7,FALSE)</f>
        <v>1.0700573423086499</v>
      </c>
      <c r="R296" s="873">
        <f>+VLOOKUP(C296,'A. Rate Class Allocations'!$B$124:$J$128,9,FALSE)</f>
        <v>0.85888650963597402</v>
      </c>
      <c r="S296" s="874">
        <f t="shared" si="13"/>
        <v>2229.2277330914135</v>
      </c>
      <c r="T296" s="874">
        <f t="shared" si="14"/>
        <v>0.55143468950749386</v>
      </c>
    </row>
    <row r="297" spans="1:20">
      <c r="A297" s="863" t="s">
        <v>1034</v>
      </c>
      <c r="B297" s="864" t="s">
        <v>1035</v>
      </c>
      <c r="C297" s="865" t="s">
        <v>118</v>
      </c>
      <c r="D297" s="865" t="s">
        <v>1055</v>
      </c>
      <c r="E297" s="866">
        <v>2018</v>
      </c>
      <c r="F297" s="867">
        <v>2018</v>
      </c>
      <c r="G297" s="868">
        <v>42768</v>
      </c>
      <c r="H297" s="869">
        <f t="shared" si="12"/>
        <v>2017</v>
      </c>
      <c r="I297" s="870"/>
      <c r="J297" s="865" t="s">
        <v>1036</v>
      </c>
      <c r="K297" s="865" t="s">
        <v>1043</v>
      </c>
      <c r="L297" s="865" t="s">
        <v>1039</v>
      </c>
      <c r="M297" s="871">
        <v>10530</v>
      </c>
      <c r="N297" s="871">
        <v>1.2</v>
      </c>
      <c r="O297" s="872">
        <f>+VLOOKUP(C297,'A. Rate Class Allocations'!$B$124:$J$128,6,FALSE)</f>
        <v>0.96094519236849896</v>
      </c>
      <c r="P297" s="873">
        <f>+VLOOKUP(C297,'A. Rate Class Allocations'!$B$124:$J$128,8,FALSE)</f>
        <v>0.98007105038154396</v>
      </c>
      <c r="Q297" s="873">
        <f>+VLOOKUP(C297,'A. Rate Class Allocations'!$B$124:$J$128,7,FALSE)</f>
        <v>1.0700573423086499</v>
      </c>
      <c r="R297" s="873">
        <f>+VLOOKUP(C297,'A. Rate Class Allocations'!$B$124:$J$128,9,FALSE)</f>
        <v>0.85888650963597402</v>
      </c>
      <c r="S297" s="874">
        <f t="shared" si="13"/>
        <v>9917.0967593800506</v>
      </c>
      <c r="T297" s="874">
        <f t="shared" si="14"/>
        <v>1.1028693790149877</v>
      </c>
    </row>
    <row r="298" spans="1:20">
      <c r="A298" s="863" t="s">
        <v>1034</v>
      </c>
      <c r="B298" s="864" t="s">
        <v>1035</v>
      </c>
      <c r="C298" s="865" t="s">
        <v>118</v>
      </c>
      <c r="D298" s="865" t="s">
        <v>1056</v>
      </c>
      <c r="E298" s="866">
        <v>2018</v>
      </c>
      <c r="F298" s="867">
        <v>2018</v>
      </c>
      <c r="G298" s="868">
        <v>43377</v>
      </c>
      <c r="H298" s="869">
        <f t="shared" si="12"/>
        <v>2018</v>
      </c>
      <c r="I298" s="870"/>
      <c r="J298" s="865" t="s">
        <v>1038</v>
      </c>
      <c r="K298" s="865" t="s">
        <v>1043</v>
      </c>
      <c r="L298" s="865" t="s">
        <v>1037</v>
      </c>
      <c r="M298" s="871">
        <v>38969.203999999998</v>
      </c>
      <c r="N298" s="871">
        <v>9.9640000000000004</v>
      </c>
      <c r="O298" s="872">
        <f>+VLOOKUP(C298,'A. Rate Class Allocations'!$B$124:$J$128,6,FALSE)</f>
        <v>0.96094519236849896</v>
      </c>
      <c r="P298" s="873">
        <f>+VLOOKUP(C298,'A. Rate Class Allocations'!$B$124:$J$128,8,FALSE)</f>
        <v>0.98007105038154396</v>
      </c>
      <c r="Q298" s="873">
        <f>+VLOOKUP(C298,'A. Rate Class Allocations'!$B$124:$J$128,7,FALSE)</f>
        <v>1.0700573423086499</v>
      </c>
      <c r="R298" s="873">
        <f>+VLOOKUP(C298,'A. Rate Class Allocations'!$B$124:$J$128,9,FALSE)</f>
        <v>0.85888650963597402</v>
      </c>
      <c r="S298" s="874">
        <f t="shared" si="13"/>
        <v>36700.984492309603</v>
      </c>
      <c r="T298" s="874">
        <f t="shared" si="14"/>
        <v>9.157492077087781</v>
      </c>
    </row>
    <row r="299" spans="1:20">
      <c r="A299" s="863" t="s">
        <v>1034</v>
      </c>
      <c r="B299" s="864" t="s">
        <v>1035</v>
      </c>
      <c r="C299" s="865" t="s">
        <v>118</v>
      </c>
      <c r="D299" s="865" t="s">
        <v>1057</v>
      </c>
      <c r="E299" s="866">
        <v>2018</v>
      </c>
      <c r="F299" s="867">
        <v>2018</v>
      </c>
      <c r="G299" s="868">
        <v>42855</v>
      </c>
      <c r="H299" s="869">
        <f t="shared" si="12"/>
        <v>2017</v>
      </c>
      <c r="I299" s="870"/>
      <c r="J299" s="865" t="s">
        <v>1038</v>
      </c>
      <c r="K299" s="865" t="s">
        <v>1043</v>
      </c>
      <c r="L299" s="865" t="s">
        <v>1037</v>
      </c>
      <c r="M299" s="871">
        <v>3439.9872</v>
      </c>
      <c r="N299" s="871">
        <v>0.74880000000000002</v>
      </c>
      <c r="O299" s="872">
        <f>+VLOOKUP(C299,'A. Rate Class Allocations'!$B$124:$J$128,6,FALSE)</f>
        <v>0.96094519236849896</v>
      </c>
      <c r="P299" s="873">
        <f>+VLOOKUP(C299,'A. Rate Class Allocations'!$B$124:$J$128,8,FALSE)</f>
        <v>0.98007105038154396</v>
      </c>
      <c r="Q299" s="873">
        <f>+VLOOKUP(C299,'A. Rate Class Allocations'!$B$124:$J$128,7,FALSE)</f>
        <v>1.0700573423086499</v>
      </c>
      <c r="R299" s="873">
        <f>+VLOOKUP(C299,'A. Rate Class Allocations'!$B$124:$J$128,9,FALSE)</f>
        <v>0.85888650963597402</v>
      </c>
      <c r="S299" s="874">
        <f t="shared" si="13"/>
        <v>3239.7612453398724</v>
      </c>
      <c r="T299" s="874">
        <f t="shared" si="14"/>
        <v>0.68819049250535236</v>
      </c>
    </row>
    <row r="300" spans="1:20">
      <c r="A300" s="863" t="s">
        <v>1034</v>
      </c>
      <c r="B300" s="864" t="s">
        <v>1035</v>
      </c>
      <c r="C300" s="865" t="s">
        <v>118</v>
      </c>
      <c r="D300" s="865" t="s">
        <v>1058</v>
      </c>
      <c r="E300" s="866">
        <v>2018</v>
      </c>
      <c r="F300" s="867">
        <v>2018</v>
      </c>
      <c r="G300" s="868">
        <v>42794</v>
      </c>
      <c r="H300" s="869">
        <f t="shared" si="12"/>
        <v>2017</v>
      </c>
      <c r="I300" s="870"/>
      <c r="J300" s="865" t="s">
        <v>1036</v>
      </c>
      <c r="K300" s="865" t="s">
        <v>1043</v>
      </c>
      <c r="L300" s="865" t="s">
        <v>1039</v>
      </c>
      <c r="M300" s="871">
        <v>21287</v>
      </c>
      <c r="N300" s="871">
        <v>2.4</v>
      </c>
      <c r="O300" s="872">
        <f>+VLOOKUP(C300,'A. Rate Class Allocations'!$B$124:$J$128,6,FALSE)</f>
        <v>0.96094519236849896</v>
      </c>
      <c r="P300" s="873">
        <f>+VLOOKUP(C300,'A. Rate Class Allocations'!$B$124:$J$128,8,FALSE)</f>
        <v>0.98007105038154396</v>
      </c>
      <c r="Q300" s="873">
        <f>+VLOOKUP(C300,'A. Rate Class Allocations'!$B$124:$J$128,7,FALSE)</f>
        <v>1.0700573423086499</v>
      </c>
      <c r="R300" s="873">
        <f>+VLOOKUP(C300,'A. Rate Class Allocations'!$B$124:$J$128,9,FALSE)</f>
        <v>0.85888650963597402</v>
      </c>
      <c r="S300" s="874">
        <f t="shared" si="13"/>
        <v>20047.98088479802</v>
      </c>
      <c r="T300" s="874">
        <f t="shared" si="14"/>
        <v>2.2057387580299754</v>
      </c>
    </row>
    <row r="301" spans="1:20">
      <c r="A301" s="863" t="s">
        <v>1034</v>
      </c>
      <c r="B301" s="864" t="s">
        <v>1035</v>
      </c>
      <c r="C301" s="865" t="s">
        <v>118</v>
      </c>
      <c r="D301" s="865" t="s">
        <v>1058</v>
      </c>
      <c r="E301" s="866">
        <v>2018</v>
      </c>
      <c r="F301" s="867">
        <v>2018</v>
      </c>
      <c r="G301" s="868">
        <v>42794</v>
      </c>
      <c r="H301" s="869">
        <f t="shared" si="12"/>
        <v>2017</v>
      </c>
      <c r="I301" s="870"/>
      <c r="J301" s="865" t="s">
        <v>1036</v>
      </c>
      <c r="K301" s="865" t="s">
        <v>1043</v>
      </c>
      <c r="L301" s="865" t="s">
        <v>1039</v>
      </c>
      <c r="M301" s="871">
        <v>2601</v>
      </c>
      <c r="N301" s="871">
        <v>0.3</v>
      </c>
      <c r="O301" s="872">
        <f>+VLOOKUP(C301,'A. Rate Class Allocations'!$B$124:$J$128,6,FALSE)</f>
        <v>0.96094519236849896</v>
      </c>
      <c r="P301" s="873">
        <f>+VLOOKUP(C301,'A. Rate Class Allocations'!$B$124:$J$128,8,FALSE)</f>
        <v>0.98007105038154396</v>
      </c>
      <c r="Q301" s="873">
        <f>+VLOOKUP(C301,'A. Rate Class Allocations'!$B$124:$J$128,7,FALSE)</f>
        <v>1.0700573423086499</v>
      </c>
      <c r="R301" s="873">
        <f>+VLOOKUP(C301,'A. Rate Class Allocations'!$B$124:$J$128,9,FALSE)</f>
        <v>0.85888650963597402</v>
      </c>
      <c r="S301" s="874">
        <f t="shared" si="13"/>
        <v>2449.6076610776367</v>
      </c>
      <c r="T301" s="874">
        <f t="shared" si="14"/>
        <v>0.27571734475374693</v>
      </c>
    </row>
    <row r="302" spans="1:20">
      <c r="A302" s="863" t="s">
        <v>1034</v>
      </c>
      <c r="B302" s="864" t="s">
        <v>1035</v>
      </c>
      <c r="C302" s="865" t="s">
        <v>118</v>
      </c>
      <c r="D302" s="865" t="s">
        <v>1059</v>
      </c>
      <c r="E302" s="866">
        <v>2018</v>
      </c>
      <c r="F302" s="867">
        <v>2018</v>
      </c>
      <c r="G302" s="868">
        <v>42884</v>
      </c>
      <c r="H302" s="869">
        <f t="shared" si="12"/>
        <v>2017</v>
      </c>
      <c r="I302" s="870"/>
      <c r="J302" s="865" t="s">
        <v>1038</v>
      </c>
      <c r="K302" s="865" t="s">
        <v>1043</v>
      </c>
      <c r="L302" s="865" t="s">
        <v>1041</v>
      </c>
      <c r="M302" s="871">
        <v>20706</v>
      </c>
      <c r="N302" s="871">
        <v>0</v>
      </c>
      <c r="O302" s="872">
        <f>+VLOOKUP(C302,'A. Rate Class Allocations'!$B$124:$J$128,6,FALSE)</f>
        <v>0.96094519236849896</v>
      </c>
      <c r="P302" s="873">
        <f>+VLOOKUP(C302,'A. Rate Class Allocations'!$B$124:$J$128,8,FALSE)</f>
        <v>0.98007105038154396</v>
      </c>
      <c r="Q302" s="873">
        <f>+VLOOKUP(C302,'A. Rate Class Allocations'!$B$124:$J$128,7,FALSE)</f>
        <v>1.0700573423086499</v>
      </c>
      <c r="R302" s="873">
        <f>+VLOOKUP(C302,'A. Rate Class Allocations'!$B$124:$J$128,9,FALSE)</f>
        <v>0.85888650963597402</v>
      </c>
      <c r="S302" s="874">
        <f t="shared" si="13"/>
        <v>19500.798243088637</v>
      </c>
      <c r="T302" s="874">
        <f t="shared" si="14"/>
        <v>0</v>
      </c>
    </row>
    <row r="303" spans="1:20">
      <c r="A303" s="863" t="s">
        <v>1034</v>
      </c>
      <c r="B303" s="864" t="s">
        <v>1035</v>
      </c>
      <c r="C303" s="865" t="s">
        <v>118</v>
      </c>
      <c r="D303" s="865" t="s">
        <v>1060</v>
      </c>
      <c r="E303" s="866">
        <v>2018</v>
      </c>
      <c r="F303" s="867">
        <v>2018</v>
      </c>
      <c r="G303" s="868">
        <v>42860</v>
      </c>
      <c r="H303" s="869">
        <f t="shared" si="12"/>
        <v>2017</v>
      </c>
      <c r="I303" s="870"/>
      <c r="J303" s="865" t="s">
        <v>1038</v>
      </c>
      <c r="K303" s="865" t="s">
        <v>1043</v>
      </c>
      <c r="L303" s="865" t="s">
        <v>1037</v>
      </c>
      <c r="M303" s="871">
        <v>105.6</v>
      </c>
      <c r="N303" s="871">
        <v>2.7E-2</v>
      </c>
      <c r="O303" s="872">
        <f>+VLOOKUP(C303,'A. Rate Class Allocations'!$B$124:$J$128,6,FALSE)</f>
        <v>0.96094519236849896</v>
      </c>
      <c r="P303" s="873">
        <f>+VLOOKUP(C303,'A. Rate Class Allocations'!$B$124:$J$128,8,FALSE)</f>
        <v>0.98007105038154396</v>
      </c>
      <c r="Q303" s="873">
        <f>+VLOOKUP(C303,'A. Rate Class Allocations'!$B$124:$J$128,7,FALSE)</f>
        <v>1.0700573423086499</v>
      </c>
      <c r="R303" s="873">
        <f>+VLOOKUP(C303,'A. Rate Class Allocations'!$B$124:$J$128,9,FALSE)</f>
        <v>0.85888650963597402</v>
      </c>
      <c r="S303" s="874">
        <f t="shared" si="13"/>
        <v>99.453505963013612</v>
      </c>
      <c r="T303" s="874">
        <f t="shared" si="14"/>
        <v>2.4814561027837221E-2</v>
      </c>
    </row>
    <row r="304" spans="1:20">
      <c r="A304" s="863" t="s">
        <v>1034</v>
      </c>
      <c r="B304" s="864" t="s">
        <v>1035</v>
      </c>
      <c r="C304" s="865" t="s">
        <v>118</v>
      </c>
      <c r="D304" s="865" t="s">
        <v>1060</v>
      </c>
      <c r="E304" s="866">
        <v>2018</v>
      </c>
      <c r="F304" s="867">
        <v>2018</v>
      </c>
      <c r="G304" s="868">
        <v>42860</v>
      </c>
      <c r="H304" s="869">
        <f t="shared" si="12"/>
        <v>2017</v>
      </c>
      <c r="I304" s="870"/>
      <c r="J304" s="865" t="s">
        <v>1038</v>
      </c>
      <c r="K304" s="865" t="s">
        <v>1043</v>
      </c>
      <c r="L304" s="865" t="s">
        <v>1037</v>
      </c>
      <c r="M304" s="871">
        <v>322.49880000000002</v>
      </c>
      <c r="N304" s="871">
        <v>7.0199999999999999E-2</v>
      </c>
      <c r="O304" s="872">
        <f>+VLOOKUP(C304,'A. Rate Class Allocations'!$B$124:$J$128,6,FALSE)</f>
        <v>0.96094519236849896</v>
      </c>
      <c r="P304" s="873">
        <f>+VLOOKUP(C304,'A. Rate Class Allocations'!$B$124:$J$128,8,FALSE)</f>
        <v>0.98007105038154396</v>
      </c>
      <c r="Q304" s="873">
        <f>+VLOOKUP(C304,'A. Rate Class Allocations'!$B$124:$J$128,7,FALSE)</f>
        <v>1.0700573423086499</v>
      </c>
      <c r="R304" s="873">
        <f>+VLOOKUP(C304,'A. Rate Class Allocations'!$B$124:$J$128,9,FALSE)</f>
        <v>0.85888650963597402</v>
      </c>
      <c r="S304" s="874">
        <f t="shared" si="13"/>
        <v>303.72761675061304</v>
      </c>
      <c r="T304" s="874">
        <f t="shared" si="14"/>
        <v>6.4517858672376777E-2</v>
      </c>
    </row>
    <row r="305" spans="1:20">
      <c r="A305" s="863" t="s">
        <v>1034</v>
      </c>
      <c r="B305" s="864" t="s">
        <v>1035</v>
      </c>
      <c r="C305" s="865" t="s">
        <v>118</v>
      </c>
      <c r="D305" s="865" t="s">
        <v>1060</v>
      </c>
      <c r="E305" s="866">
        <v>2018</v>
      </c>
      <c r="F305" s="867">
        <v>2018</v>
      </c>
      <c r="G305" s="868">
        <v>42860</v>
      </c>
      <c r="H305" s="869">
        <f t="shared" si="12"/>
        <v>2017</v>
      </c>
      <c r="I305" s="870"/>
      <c r="J305" s="865" t="s">
        <v>1038</v>
      </c>
      <c r="K305" s="865" t="s">
        <v>1043</v>
      </c>
      <c r="L305" s="865" t="s">
        <v>1037</v>
      </c>
      <c r="M305" s="871">
        <v>1433.328</v>
      </c>
      <c r="N305" s="871">
        <v>0.312</v>
      </c>
      <c r="O305" s="872">
        <f>+VLOOKUP(C305,'A. Rate Class Allocations'!$B$124:$J$128,6,FALSE)</f>
        <v>0.96094519236849896</v>
      </c>
      <c r="P305" s="873">
        <f>+VLOOKUP(C305,'A. Rate Class Allocations'!$B$124:$J$128,8,FALSE)</f>
        <v>0.98007105038154396</v>
      </c>
      <c r="Q305" s="873">
        <f>+VLOOKUP(C305,'A. Rate Class Allocations'!$B$124:$J$128,7,FALSE)</f>
        <v>1.0700573423086499</v>
      </c>
      <c r="R305" s="873">
        <f>+VLOOKUP(C305,'A. Rate Class Allocations'!$B$124:$J$128,9,FALSE)</f>
        <v>0.85888650963597402</v>
      </c>
      <c r="S305" s="874">
        <f t="shared" si="13"/>
        <v>1349.9005188916135</v>
      </c>
      <c r="T305" s="874">
        <f t="shared" si="14"/>
        <v>0.28674603854389674</v>
      </c>
    </row>
    <row r="306" spans="1:20">
      <c r="A306" s="863" t="s">
        <v>1034</v>
      </c>
      <c r="B306" s="864" t="s">
        <v>1035</v>
      </c>
      <c r="C306" s="865" t="s">
        <v>118</v>
      </c>
      <c r="D306" s="865" t="s">
        <v>1060</v>
      </c>
      <c r="E306" s="866">
        <v>2018</v>
      </c>
      <c r="F306" s="867">
        <v>2018</v>
      </c>
      <c r="G306" s="868">
        <v>42860</v>
      </c>
      <c r="H306" s="869">
        <f t="shared" si="12"/>
        <v>2017</v>
      </c>
      <c r="I306" s="870"/>
      <c r="J306" s="865" t="s">
        <v>1038</v>
      </c>
      <c r="K306" s="865" t="s">
        <v>1043</v>
      </c>
      <c r="L306" s="865" t="s">
        <v>1037</v>
      </c>
      <c r="M306" s="871">
        <v>1393.3150000000001</v>
      </c>
      <c r="N306" s="871">
        <v>0.2296</v>
      </c>
      <c r="O306" s="872">
        <f>+VLOOKUP(C306,'A. Rate Class Allocations'!$B$124:$J$128,6,FALSE)</f>
        <v>0.96094519236849896</v>
      </c>
      <c r="P306" s="873">
        <f>+VLOOKUP(C306,'A. Rate Class Allocations'!$B$124:$J$128,8,FALSE)</f>
        <v>0.98007105038154396</v>
      </c>
      <c r="Q306" s="873">
        <f>+VLOOKUP(C306,'A. Rate Class Allocations'!$B$124:$J$128,7,FALSE)</f>
        <v>1.0700573423086499</v>
      </c>
      <c r="R306" s="873">
        <f>+VLOOKUP(C306,'A. Rate Class Allocations'!$B$124:$J$128,9,FALSE)</f>
        <v>0.85888650963597402</v>
      </c>
      <c r="S306" s="874">
        <f t="shared" si="13"/>
        <v>1312.2164930005333</v>
      </c>
      <c r="T306" s="874">
        <f t="shared" si="14"/>
        <v>0.21101567451820097</v>
      </c>
    </row>
    <row r="307" spans="1:20">
      <c r="A307" s="863" t="s">
        <v>1034</v>
      </c>
      <c r="B307" s="864" t="s">
        <v>1035</v>
      </c>
      <c r="C307" s="865" t="s">
        <v>118</v>
      </c>
      <c r="D307" s="865" t="s">
        <v>1061</v>
      </c>
      <c r="E307" s="866">
        <v>2018</v>
      </c>
      <c r="F307" s="867">
        <v>2018</v>
      </c>
      <c r="G307" s="868">
        <v>42865</v>
      </c>
      <c r="H307" s="869">
        <f t="shared" si="12"/>
        <v>2017</v>
      </c>
      <c r="I307" s="870"/>
      <c r="J307" s="865" t="s">
        <v>1038</v>
      </c>
      <c r="K307" s="865" t="s">
        <v>1043</v>
      </c>
      <c r="L307" s="865" t="s">
        <v>1037</v>
      </c>
      <c r="M307" s="871">
        <v>105.6</v>
      </c>
      <c r="N307" s="871">
        <v>2.7E-2</v>
      </c>
      <c r="O307" s="872">
        <f>+VLOOKUP(C307,'A. Rate Class Allocations'!$B$124:$J$128,6,FALSE)</f>
        <v>0.96094519236849896</v>
      </c>
      <c r="P307" s="873">
        <f>+VLOOKUP(C307,'A. Rate Class Allocations'!$B$124:$J$128,8,FALSE)</f>
        <v>0.98007105038154396</v>
      </c>
      <c r="Q307" s="873">
        <f>+VLOOKUP(C307,'A. Rate Class Allocations'!$B$124:$J$128,7,FALSE)</f>
        <v>1.0700573423086499</v>
      </c>
      <c r="R307" s="873">
        <f>+VLOOKUP(C307,'A. Rate Class Allocations'!$B$124:$J$128,9,FALSE)</f>
        <v>0.85888650963597402</v>
      </c>
      <c r="S307" s="874">
        <f t="shared" si="13"/>
        <v>99.453505963013612</v>
      </c>
      <c r="T307" s="874">
        <f t="shared" si="14"/>
        <v>2.4814561027837221E-2</v>
      </c>
    </row>
    <row r="308" spans="1:20">
      <c r="A308" s="863" t="s">
        <v>1034</v>
      </c>
      <c r="B308" s="864" t="s">
        <v>1035</v>
      </c>
      <c r="C308" s="865" t="s">
        <v>118</v>
      </c>
      <c r="D308" s="865" t="s">
        <v>1061</v>
      </c>
      <c r="E308" s="866">
        <v>2018</v>
      </c>
      <c r="F308" s="867">
        <v>2018</v>
      </c>
      <c r="G308" s="868">
        <v>42865</v>
      </c>
      <c r="H308" s="869">
        <f t="shared" si="12"/>
        <v>2017</v>
      </c>
      <c r="I308" s="870"/>
      <c r="J308" s="865" t="s">
        <v>1038</v>
      </c>
      <c r="K308" s="865" t="s">
        <v>1043</v>
      </c>
      <c r="L308" s="865" t="s">
        <v>1037</v>
      </c>
      <c r="M308" s="871">
        <v>322.49880000000002</v>
      </c>
      <c r="N308" s="871">
        <v>7.0199999999999999E-2</v>
      </c>
      <c r="O308" s="872">
        <f>+VLOOKUP(C308,'A. Rate Class Allocations'!$B$124:$J$128,6,FALSE)</f>
        <v>0.96094519236849896</v>
      </c>
      <c r="P308" s="873">
        <f>+VLOOKUP(C308,'A. Rate Class Allocations'!$B$124:$J$128,8,FALSE)</f>
        <v>0.98007105038154396</v>
      </c>
      <c r="Q308" s="873">
        <f>+VLOOKUP(C308,'A. Rate Class Allocations'!$B$124:$J$128,7,FALSE)</f>
        <v>1.0700573423086499</v>
      </c>
      <c r="R308" s="873">
        <f>+VLOOKUP(C308,'A. Rate Class Allocations'!$B$124:$J$128,9,FALSE)</f>
        <v>0.85888650963597402</v>
      </c>
      <c r="S308" s="874">
        <f t="shared" si="13"/>
        <v>303.72761675061304</v>
      </c>
      <c r="T308" s="874">
        <f t="shared" si="14"/>
        <v>6.4517858672376777E-2</v>
      </c>
    </row>
    <row r="309" spans="1:20">
      <c r="A309" s="863" t="s">
        <v>1034</v>
      </c>
      <c r="B309" s="864" t="s">
        <v>1035</v>
      </c>
      <c r="C309" s="865" t="s">
        <v>118</v>
      </c>
      <c r="D309" s="865" t="s">
        <v>1061</v>
      </c>
      <c r="E309" s="866">
        <v>2018</v>
      </c>
      <c r="F309" s="867">
        <v>2018</v>
      </c>
      <c r="G309" s="868">
        <v>42865</v>
      </c>
      <c r="H309" s="869">
        <f t="shared" si="12"/>
        <v>2017</v>
      </c>
      <c r="I309" s="870"/>
      <c r="J309" s="865" t="s">
        <v>1038</v>
      </c>
      <c r="K309" s="865" t="s">
        <v>1043</v>
      </c>
      <c r="L309" s="865" t="s">
        <v>1037</v>
      </c>
      <c r="M309" s="871">
        <v>1576.6608000000001</v>
      </c>
      <c r="N309" s="871">
        <v>0.34320000000000001</v>
      </c>
      <c r="O309" s="872">
        <f>+VLOOKUP(C309,'A. Rate Class Allocations'!$B$124:$J$128,6,FALSE)</f>
        <v>0.96094519236849896</v>
      </c>
      <c r="P309" s="873">
        <f>+VLOOKUP(C309,'A. Rate Class Allocations'!$B$124:$J$128,8,FALSE)</f>
        <v>0.98007105038154396</v>
      </c>
      <c r="Q309" s="873">
        <f>+VLOOKUP(C309,'A. Rate Class Allocations'!$B$124:$J$128,7,FALSE)</f>
        <v>1.0700573423086499</v>
      </c>
      <c r="R309" s="873">
        <f>+VLOOKUP(C309,'A. Rate Class Allocations'!$B$124:$J$128,9,FALSE)</f>
        <v>0.85888650963597402</v>
      </c>
      <c r="S309" s="874">
        <f t="shared" si="13"/>
        <v>1484.8905707807749</v>
      </c>
      <c r="T309" s="874">
        <f t="shared" si="14"/>
        <v>0.31542064239828643</v>
      </c>
    </row>
    <row r="310" spans="1:20">
      <c r="A310" s="863" t="s">
        <v>1034</v>
      </c>
      <c r="B310" s="864" t="s">
        <v>1035</v>
      </c>
      <c r="C310" s="865" t="s">
        <v>118</v>
      </c>
      <c r="D310" s="865" t="s">
        <v>1061</v>
      </c>
      <c r="E310" s="866">
        <v>2018</v>
      </c>
      <c r="F310" s="867">
        <v>2018</v>
      </c>
      <c r="G310" s="868">
        <v>42865</v>
      </c>
      <c r="H310" s="869">
        <f t="shared" si="12"/>
        <v>2017</v>
      </c>
      <c r="I310" s="870"/>
      <c r="J310" s="865" t="s">
        <v>1038</v>
      </c>
      <c r="K310" s="865" t="s">
        <v>1043</v>
      </c>
      <c r="L310" s="865" t="s">
        <v>1037</v>
      </c>
      <c r="M310" s="871">
        <v>1194.27</v>
      </c>
      <c r="N310" s="871">
        <v>0.1968</v>
      </c>
      <c r="O310" s="872">
        <f>+VLOOKUP(C310,'A. Rate Class Allocations'!$B$124:$J$128,6,FALSE)</f>
        <v>0.96094519236849896</v>
      </c>
      <c r="P310" s="873">
        <f>+VLOOKUP(C310,'A. Rate Class Allocations'!$B$124:$J$128,8,FALSE)</f>
        <v>0.98007105038154396</v>
      </c>
      <c r="Q310" s="873">
        <f>+VLOOKUP(C310,'A. Rate Class Allocations'!$B$124:$J$128,7,FALSE)</f>
        <v>1.0700573423086499</v>
      </c>
      <c r="R310" s="873">
        <f>+VLOOKUP(C310,'A. Rate Class Allocations'!$B$124:$J$128,9,FALSE)</f>
        <v>0.85888650963597402</v>
      </c>
      <c r="S310" s="874">
        <f t="shared" si="13"/>
        <v>1124.7569940004571</v>
      </c>
      <c r="T310" s="874">
        <f t="shared" si="14"/>
        <v>0.18087057815845797</v>
      </c>
    </row>
    <row r="311" spans="1:20">
      <c r="A311" s="863" t="s">
        <v>1034</v>
      </c>
      <c r="B311" s="864" t="s">
        <v>1035</v>
      </c>
      <c r="C311" s="865" t="s">
        <v>118</v>
      </c>
      <c r="D311" s="865" t="s">
        <v>1062</v>
      </c>
      <c r="E311" s="866">
        <v>2018</v>
      </c>
      <c r="F311" s="867">
        <v>2018</v>
      </c>
      <c r="G311" s="868">
        <v>42860</v>
      </c>
      <c r="H311" s="869">
        <f t="shared" si="12"/>
        <v>2017</v>
      </c>
      <c r="I311" s="870"/>
      <c r="J311" s="865" t="s">
        <v>1038</v>
      </c>
      <c r="K311" s="865" t="s">
        <v>1043</v>
      </c>
      <c r="L311" s="865" t="s">
        <v>1037</v>
      </c>
      <c r="M311" s="871">
        <v>1074.9960000000001</v>
      </c>
      <c r="N311" s="871">
        <v>0.23400000000000001</v>
      </c>
      <c r="O311" s="872">
        <f>+VLOOKUP(C311,'A. Rate Class Allocations'!$B$124:$J$128,6,FALSE)</f>
        <v>0.96094519236849896</v>
      </c>
      <c r="P311" s="873">
        <f>+VLOOKUP(C311,'A. Rate Class Allocations'!$B$124:$J$128,8,FALSE)</f>
        <v>0.98007105038154396</v>
      </c>
      <c r="Q311" s="873">
        <f>+VLOOKUP(C311,'A. Rate Class Allocations'!$B$124:$J$128,7,FALSE)</f>
        <v>1.0700573423086499</v>
      </c>
      <c r="R311" s="873">
        <f>+VLOOKUP(C311,'A. Rate Class Allocations'!$B$124:$J$128,9,FALSE)</f>
        <v>0.85888650963597402</v>
      </c>
      <c r="S311" s="874">
        <f t="shared" si="13"/>
        <v>1012.4253891687104</v>
      </c>
      <c r="T311" s="874">
        <f t="shared" si="14"/>
        <v>0.2150595289079226</v>
      </c>
    </row>
    <row r="312" spans="1:20">
      <c r="A312" s="863" t="s">
        <v>1034</v>
      </c>
      <c r="B312" s="864" t="s">
        <v>1035</v>
      </c>
      <c r="C312" s="865" t="s">
        <v>118</v>
      </c>
      <c r="D312" s="865" t="s">
        <v>1062</v>
      </c>
      <c r="E312" s="866">
        <v>2018</v>
      </c>
      <c r="F312" s="867">
        <v>2018</v>
      </c>
      <c r="G312" s="868">
        <v>42860</v>
      </c>
      <c r="H312" s="869">
        <f t="shared" si="12"/>
        <v>2017</v>
      </c>
      <c r="I312" s="870"/>
      <c r="J312" s="865" t="s">
        <v>1038</v>
      </c>
      <c r="K312" s="865" t="s">
        <v>1043</v>
      </c>
      <c r="L312" s="865" t="s">
        <v>1037</v>
      </c>
      <c r="M312" s="871">
        <v>286.66559999999998</v>
      </c>
      <c r="N312" s="871">
        <v>6.2399999999999997E-2</v>
      </c>
      <c r="O312" s="872">
        <f>+VLOOKUP(C312,'A. Rate Class Allocations'!$B$124:$J$128,6,FALSE)</f>
        <v>0.96094519236849896</v>
      </c>
      <c r="P312" s="873">
        <f>+VLOOKUP(C312,'A. Rate Class Allocations'!$B$124:$J$128,8,FALSE)</f>
        <v>0.98007105038154396</v>
      </c>
      <c r="Q312" s="873">
        <f>+VLOOKUP(C312,'A. Rate Class Allocations'!$B$124:$J$128,7,FALSE)</f>
        <v>1.0700573423086499</v>
      </c>
      <c r="R312" s="873">
        <f>+VLOOKUP(C312,'A. Rate Class Allocations'!$B$124:$J$128,9,FALSE)</f>
        <v>0.85888650963597402</v>
      </c>
      <c r="S312" s="874">
        <f t="shared" si="13"/>
        <v>269.9801037783227</v>
      </c>
      <c r="T312" s="874">
        <f t="shared" si="14"/>
        <v>5.7349207708779354E-2</v>
      </c>
    </row>
    <row r="313" spans="1:20">
      <c r="A313" s="863" t="s">
        <v>1034</v>
      </c>
      <c r="B313" s="864" t="s">
        <v>1035</v>
      </c>
      <c r="C313" s="865" t="s">
        <v>118</v>
      </c>
      <c r="D313" s="865" t="s">
        <v>1063</v>
      </c>
      <c r="E313" s="866">
        <v>2018</v>
      </c>
      <c r="F313" s="867">
        <v>2018</v>
      </c>
      <c r="G313" s="868">
        <v>42879</v>
      </c>
      <c r="H313" s="869">
        <f t="shared" si="12"/>
        <v>2017</v>
      </c>
      <c r="I313" s="870"/>
      <c r="J313" s="865" t="s">
        <v>1038</v>
      </c>
      <c r="K313" s="865" t="s">
        <v>1043</v>
      </c>
      <c r="L313" s="865" t="s">
        <v>1037</v>
      </c>
      <c r="M313" s="871">
        <v>214.9992</v>
      </c>
      <c r="N313" s="871">
        <v>4.6800000000000001E-2</v>
      </c>
      <c r="O313" s="872">
        <f>+VLOOKUP(C313,'A. Rate Class Allocations'!$B$124:$J$128,6,FALSE)</f>
        <v>0.96094519236849896</v>
      </c>
      <c r="P313" s="873">
        <f>+VLOOKUP(C313,'A. Rate Class Allocations'!$B$124:$J$128,8,FALSE)</f>
        <v>0.98007105038154396</v>
      </c>
      <c r="Q313" s="873">
        <f>+VLOOKUP(C313,'A. Rate Class Allocations'!$B$124:$J$128,7,FALSE)</f>
        <v>1.0700573423086499</v>
      </c>
      <c r="R313" s="873">
        <f>+VLOOKUP(C313,'A. Rate Class Allocations'!$B$124:$J$128,9,FALSE)</f>
        <v>0.85888650963597402</v>
      </c>
      <c r="S313" s="874">
        <f t="shared" si="13"/>
        <v>202.48507783374203</v>
      </c>
      <c r="T313" s="874">
        <f t="shared" si="14"/>
        <v>4.3011905781584522E-2</v>
      </c>
    </row>
    <row r="314" spans="1:20">
      <c r="A314" s="863" t="s">
        <v>1034</v>
      </c>
      <c r="B314" s="864" t="s">
        <v>1035</v>
      </c>
      <c r="C314" s="865" t="s">
        <v>118</v>
      </c>
      <c r="D314" s="865" t="s">
        <v>1063</v>
      </c>
      <c r="E314" s="866">
        <v>2018</v>
      </c>
      <c r="F314" s="867">
        <v>2018</v>
      </c>
      <c r="G314" s="868">
        <v>42879</v>
      </c>
      <c r="H314" s="869">
        <f t="shared" si="12"/>
        <v>2017</v>
      </c>
      <c r="I314" s="870"/>
      <c r="J314" s="865" t="s">
        <v>1038</v>
      </c>
      <c r="K314" s="865" t="s">
        <v>1043</v>
      </c>
      <c r="L314" s="865" t="s">
        <v>1037</v>
      </c>
      <c r="M314" s="871">
        <v>1433.328</v>
      </c>
      <c r="N314" s="871">
        <v>0.312</v>
      </c>
      <c r="O314" s="872">
        <f>+VLOOKUP(C314,'A. Rate Class Allocations'!$B$124:$J$128,6,FALSE)</f>
        <v>0.96094519236849896</v>
      </c>
      <c r="P314" s="873">
        <f>+VLOOKUP(C314,'A. Rate Class Allocations'!$B$124:$J$128,8,FALSE)</f>
        <v>0.98007105038154396</v>
      </c>
      <c r="Q314" s="873">
        <f>+VLOOKUP(C314,'A. Rate Class Allocations'!$B$124:$J$128,7,FALSE)</f>
        <v>1.0700573423086499</v>
      </c>
      <c r="R314" s="873">
        <f>+VLOOKUP(C314,'A. Rate Class Allocations'!$B$124:$J$128,9,FALSE)</f>
        <v>0.85888650963597402</v>
      </c>
      <c r="S314" s="874">
        <f t="shared" si="13"/>
        <v>1349.9005188916135</v>
      </c>
      <c r="T314" s="874">
        <f t="shared" si="14"/>
        <v>0.28674603854389674</v>
      </c>
    </row>
    <row r="315" spans="1:20">
      <c r="A315" s="863" t="s">
        <v>1034</v>
      </c>
      <c r="B315" s="864" t="s">
        <v>1035</v>
      </c>
      <c r="C315" s="865" t="s">
        <v>118</v>
      </c>
      <c r="D315" s="865" t="s">
        <v>1063</v>
      </c>
      <c r="E315" s="866">
        <v>2018</v>
      </c>
      <c r="F315" s="867">
        <v>2018</v>
      </c>
      <c r="G315" s="868">
        <v>42879</v>
      </c>
      <c r="H315" s="869">
        <f t="shared" si="12"/>
        <v>2017</v>
      </c>
      <c r="I315" s="870"/>
      <c r="J315" s="865" t="s">
        <v>1038</v>
      </c>
      <c r="K315" s="865" t="s">
        <v>1043</v>
      </c>
      <c r="L315" s="865" t="s">
        <v>1037</v>
      </c>
      <c r="M315" s="871">
        <v>1194.27</v>
      </c>
      <c r="N315" s="871">
        <v>0.1968</v>
      </c>
      <c r="O315" s="872">
        <f>+VLOOKUP(C315,'A. Rate Class Allocations'!$B$124:$J$128,6,FALSE)</f>
        <v>0.96094519236849896</v>
      </c>
      <c r="P315" s="873">
        <f>+VLOOKUP(C315,'A. Rate Class Allocations'!$B$124:$J$128,8,FALSE)</f>
        <v>0.98007105038154396</v>
      </c>
      <c r="Q315" s="873">
        <f>+VLOOKUP(C315,'A. Rate Class Allocations'!$B$124:$J$128,7,FALSE)</f>
        <v>1.0700573423086499</v>
      </c>
      <c r="R315" s="873">
        <f>+VLOOKUP(C315,'A. Rate Class Allocations'!$B$124:$J$128,9,FALSE)</f>
        <v>0.85888650963597402</v>
      </c>
      <c r="S315" s="874">
        <f t="shared" si="13"/>
        <v>1124.7569940004571</v>
      </c>
      <c r="T315" s="874">
        <f t="shared" si="14"/>
        <v>0.18087057815845797</v>
      </c>
    </row>
    <row r="316" spans="1:20">
      <c r="A316" s="863" t="s">
        <v>1034</v>
      </c>
      <c r="B316" s="864" t="s">
        <v>1035</v>
      </c>
      <c r="C316" s="865" t="s">
        <v>118</v>
      </c>
      <c r="D316" s="865" t="s">
        <v>1064</v>
      </c>
      <c r="E316" s="866">
        <v>2018</v>
      </c>
      <c r="F316" s="867">
        <v>2018</v>
      </c>
      <c r="G316" s="868">
        <v>42865</v>
      </c>
      <c r="H316" s="869">
        <f t="shared" si="12"/>
        <v>2017</v>
      </c>
      <c r="I316" s="870"/>
      <c r="J316" s="865" t="s">
        <v>1038</v>
      </c>
      <c r="K316" s="865" t="s">
        <v>1043</v>
      </c>
      <c r="L316" s="865" t="s">
        <v>1037</v>
      </c>
      <c r="M316" s="871">
        <v>322.49880000000002</v>
      </c>
      <c r="N316" s="871">
        <v>7.0199999999999999E-2</v>
      </c>
      <c r="O316" s="872">
        <f>+VLOOKUP(C316,'A. Rate Class Allocations'!$B$124:$J$128,6,FALSE)</f>
        <v>0.96094519236849896</v>
      </c>
      <c r="P316" s="873">
        <f>+VLOOKUP(C316,'A. Rate Class Allocations'!$B$124:$J$128,8,FALSE)</f>
        <v>0.98007105038154396</v>
      </c>
      <c r="Q316" s="873">
        <f>+VLOOKUP(C316,'A. Rate Class Allocations'!$B$124:$J$128,7,FALSE)</f>
        <v>1.0700573423086499</v>
      </c>
      <c r="R316" s="873">
        <f>+VLOOKUP(C316,'A. Rate Class Allocations'!$B$124:$J$128,9,FALSE)</f>
        <v>0.85888650963597402</v>
      </c>
      <c r="S316" s="874">
        <f t="shared" si="13"/>
        <v>303.72761675061304</v>
      </c>
      <c r="T316" s="874">
        <f t="shared" si="14"/>
        <v>6.4517858672376777E-2</v>
      </c>
    </row>
    <row r="317" spans="1:20">
      <c r="A317" s="863" t="s">
        <v>1034</v>
      </c>
      <c r="B317" s="864" t="s">
        <v>1035</v>
      </c>
      <c r="C317" s="865" t="s">
        <v>118</v>
      </c>
      <c r="D317" s="865" t="s">
        <v>1064</v>
      </c>
      <c r="E317" s="866">
        <v>2018</v>
      </c>
      <c r="F317" s="867">
        <v>2018</v>
      </c>
      <c r="G317" s="868">
        <v>42865</v>
      </c>
      <c r="H317" s="869">
        <f t="shared" si="12"/>
        <v>2017</v>
      </c>
      <c r="I317" s="870"/>
      <c r="J317" s="865" t="s">
        <v>1038</v>
      </c>
      <c r="K317" s="865" t="s">
        <v>1043</v>
      </c>
      <c r="L317" s="865" t="s">
        <v>1037</v>
      </c>
      <c r="M317" s="871">
        <v>1433.328</v>
      </c>
      <c r="N317" s="871">
        <v>0.312</v>
      </c>
      <c r="O317" s="872">
        <f>+VLOOKUP(C317,'A. Rate Class Allocations'!$B$124:$J$128,6,FALSE)</f>
        <v>0.96094519236849896</v>
      </c>
      <c r="P317" s="873">
        <f>+VLOOKUP(C317,'A. Rate Class Allocations'!$B$124:$J$128,8,FALSE)</f>
        <v>0.98007105038154396</v>
      </c>
      <c r="Q317" s="873">
        <f>+VLOOKUP(C317,'A. Rate Class Allocations'!$B$124:$J$128,7,FALSE)</f>
        <v>1.0700573423086499</v>
      </c>
      <c r="R317" s="873">
        <f>+VLOOKUP(C317,'A. Rate Class Allocations'!$B$124:$J$128,9,FALSE)</f>
        <v>0.85888650963597402</v>
      </c>
      <c r="S317" s="874">
        <f t="shared" si="13"/>
        <v>1349.9005188916135</v>
      </c>
      <c r="T317" s="874">
        <f t="shared" si="14"/>
        <v>0.28674603854389674</v>
      </c>
    </row>
    <row r="318" spans="1:20">
      <c r="A318" s="863" t="s">
        <v>1034</v>
      </c>
      <c r="B318" s="864" t="s">
        <v>1035</v>
      </c>
      <c r="C318" s="865" t="s">
        <v>118</v>
      </c>
      <c r="D318" s="865" t="s">
        <v>1064</v>
      </c>
      <c r="E318" s="866">
        <v>2018</v>
      </c>
      <c r="F318" s="867">
        <v>2018</v>
      </c>
      <c r="G318" s="868">
        <v>42865</v>
      </c>
      <c r="H318" s="869">
        <f t="shared" si="12"/>
        <v>2017</v>
      </c>
      <c r="I318" s="870"/>
      <c r="J318" s="865" t="s">
        <v>1038</v>
      </c>
      <c r="K318" s="865" t="s">
        <v>1043</v>
      </c>
      <c r="L318" s="865" t="s">
        <v>1037</v>
      </c>
      <c r="M318" s="871">
        <v>1194.27</v>
      </c>
      <c r="N318" s="871">
        <v>0.1968</v>
      </c>
      <c r="O318" s="872">
        <f>+VLOOKUP(C318,'A. Rate Class Allocations'!$B$124:$J$128,6,FALSE)</f>
        <v>0.96094519236849896</v>
      </c>
      <c r="P318" s="873">
        <f>+VLOOKUP(C318,'A. Rate Class Allocations'!$B$124:$J$128,8,FALSE)</f>
        <v>0.98007105038154396</v>
      </c>
      <c r="Q318" s="873">
        <f>+VLOOKUP(C318,'A. Rate Class Allocations'!$B$124:$J$128,7,FALSE)</f>
        <v>1.0700573423086499</v>
      </c>
      <c r="R318" s="873">
        <f>+VLOOKUP(C318,'A. Rate Class Allocations'!$B$124:$J$128,9,FALSE)</f>
        <v>0.85888650963597402</v>
      </c>
      <c r="S318" s="874">
        <f t="shared" si="13"/>
        <v>1124.7569940004571</v>
      </c>
      <c r="T318" s="874">
        <f t="shared" si="14"/>
        <v>0.18087057815845797</v>
      </c>
    </row>
    <row r="319" spans="1:20">
      <c r="A319" s="863" t="s">
        <v>1034</v>
      </c>
      <c r="B319" s="864" t="s">
        <v>1035</v>
      </c>
      <c r="C319" s="865" t="s">
        <v>118</v>
      </c>
      <c r="D319" s="865" t="s">
        <v>1064</v>
      </c>
      <c r="E319" s="866">
        <v>2018</v>
      </c>
      <c r="F319" s="867">
        <v>2018</v>
      </c>
      <c r="G319" s="868">
        <v>42917</v>
      </c>
      <c r="H319" s="869">
        <f t="shared" si="12"/>
        <v>2017</v>
      </c>
      <c r="I319" s="870"/>
      <c r="J319" s="865" t="s">
        <v>1038</v>
      </c>
      <c r="K319" s="865" t="s">
        <v>1043</v>
      </c>
      <c r="L319" s="865" t="s">
        <v>1037</v>
      </c>
      <c r="M319" s="871">
        <v>63.36</v>
      </c>
      <c r="N319" s="871">
        <v>1.6199999999999999E-2</v>
      </c>
      <c r="O319" s="872">
        <f>+VLOOKUP(C319,'A. Rate Class Allocations'!$B$124:$J$128,6,FALSE)</f>
        <v>0.96094519236849896</v>
      </c>
      <c r="P319" s="873">
        <f>+VLOOKUP(C319,'A. Rate Class Allocations'!$B$124:$J$128,8,FALSE)</f>
        <v>0.98007105038154396</v>
      </c>
      <c r="Q319" s="873">
        <f>+VLOOKUP(C319,'A. Rate Class Allocations'!$B$124:$J$128,7,FALSE)</f>
        <v>1.0700573423086499</v>
      </c>
      <c r="R319" s="873">
        <f>+VLOOKUP(C319,'A. Rate Class Allocations'!$B$124:$J$128,9,FALSE)</f>
        <v>0.85888650963597402</v>
      </c>
      <c r="S319" s="874">
        <f t="shared" si="13"/>
        <v>59.672103577808173</v>
      </c>
      <c r="T319" s="874">
        <f t="shared" si="14"/>
        <v>1.4888736616702333E-2</v>
      </c>
    </row>
    <row r="320" spans="1:20">
      <c r="A320" s="863" t="s">
        <v>1034</v>
      </c>
      <c r="B320" s="864" t="s">
        <v>1035</v>
      </c>
      <c r="C320" s="865" t="s">
        <v>118</v>
      </c>
      <c r="D320" s="865" t="s">
        <v>1065</v>
      </c>
      <c r="E320" s="866">
        <v>2018</v>
      </c>
      <c r="F320" s="867">
        <v>2018</v>
      </c>
      <c r="G320" s="868">
        <v>42884</v>
      </c>
      <c r="H320" s="869">
        <f t="shared" si="12"/>
        <v>2017</v>
      </c>
      <c r="I320" s="870"/>
      <c r="J320" s="865" t="s">
        <v>1038</v>
      </c>
      <c r="K320" s="865" t="s">
        <v>1043</v>
      </c>
      <c r="L320" s="865" t="s">
        <v>1037</v>
      </c>
      <c r="M320" s="871">
        <v>6720</v>
      </c>
      <c r="N320" s="871">
        <v>0</v>
      </c>
      <c r="O320" s="872">
        <f>+VLOOKUP(C320,'A. Rate Class Allocations'!$B$124:$J$128,6,FALSE)</f>
        <v>0.96094519236849896</v>
      </c>
      <c r="P320" s="873">
        <f>+VLOOKUP(C320,'A. Rate Class Allocations'!$B$124:$J$128,8,FALSE)</f>
        <v>0.98007105038154396</v>
      </c>
      <c r="Q320" s="873">
        <f>+VLOOKUP(C320,'A. Rate Class Allocations'!$B$124:$J$128,7,FALSE)</f>
        <v>1.0700573423086499</v>
      </c>
      <c r="R320" s="873">
        <f>+VLOOKUP(C320,'A. Rate Class Allocations'!$B$124:$J$128,9,FALSE)</f>
        <v>0.85888650963597402</v>
      </c>
      <c r="S320" s="874">
        <f t="shared" si="13"/>
        <v>6328.8594703735935</v>
      </c>
      <c r="T320" s="874">
        <f t="shared" si="14"/>
        <v>0</v>
      </c>
    </row>
    <row r="321" spans="1:20">
      <c r="A321" s="863" t="s">
        <v>1034</v>
      </c>
      <c r="B321" s="864" t="s">
        <v>1035</v>
      </c>
      <c r="C321" s="865" t="s">
        <v>118</v>
      </c>
      <c r="D321" s="865" t="s">
        <v>1065</v>
      </c>
      <c r="E321" s="866">
        <v>2018</v>
      </c>
      <c r="F321" s="867">
        <v>2018</v>
      </c>
      <c r="G321" s="868">
        <v>42884</v>
      </c>
      <c r="H321" s="869">
        <f t="shared" si="12"/>
        <v>2017</v>
      </c>
      <c r="I321" s="870"/>
      <c r="J321" s="865" t="s">
        <v>1038</v>
      </c>
      <c r="K321" s="865" t="s">
        <v>1043</v>
      </c>
      <c r="L321" s="865" t="s">
        <v>1037</v>
      </c>
      <c r="M321" s="871">
        <v>4233.3710000000001</v>
      </c>
      <c r="N321" s="871">
        <v>0.92149999999999999</v>
      </c>
      <c r="O321" s="872">
        <f>+VLOOKUP(C321,'A. Rate Class Allocations'!$B$124:$J$128,6,FALSE)</f>
        <v>0.96094519236849896</v>
      </c>
      <c r="P321" s="873">
        <f>+VLOOKUP(C321,'A. Rate Class Allocations'!$B$124:$J$128,8,FALSE)</f>
        <v>0.98007105038154396</v>
      </c>
      <c r="Q321" s="873">
        <f>+VLOOKUP(C321,'A. Rate Class Allocations'!$B$124:$J$128,7,FALSE)</f>
        <v>1.0700573423086499</v>
      </c>
      <c r="R321" s="873">
        <f>+VLOOKUP(C321,'A. Rate Class Allocations'!$B$124:$J$128,9,FALSE)</f>
        <v>0.85888650963597402</v>
      </c>
      <c r="S321" s="874">
        <f t="shared" si="13"/>
        <v>3986.965795380198</v>
      </c>
      <c r="T321" s="874">
        <f t="shared" si="14"/>
        <v>0.84691177730192591</v>
      </c>
    </row>
    <row r="322" spans="1:20">
      <c r="A322" s="863" t="s">
        <v>1034</v>
      </c>
      <c r="B322" s="864" t="s">
        <v>1035</v>
      </c>
      <c r="C322" s="865" t="s">
        <v>118</v>
      </c>
      <c r="D322" s="865" t="s">
        <v>1065</v>
      </c>
      <c r="E322" s="866">
        <v>2018</v>
      </c>
      <c r="F322" s="867">
        <v>2018</v>
      </c>
      <c r="G322" s="868">
        <v>42884</v>
      </c>
      <c r="H322" s="869">
        <f t="shared" si="12"/>
        <v>2017</v>
      </c>
      <c r="I322" s="870"/>
      <c r="J322" s="865" t="s">
        <v>1038</v>
      </c>
      <c r="K322" s="865" t="s">
        <v>1043</v>
      </c>
      <c r="L322" s="865" t="s">
        <v>1037</v>
      </c>
      <c r="M322" s="871">
        <v>367.52</v>
      </c>
      <c r="N322" s="871">
        <v>0.08</v>
      </c>
      <c r="O322" s="872">
        <f>+VLOOKUP(C322,'A. Rate Class Allocations'!$B$124:$J$128,6,FALSE)</f>
        <v>0.96094519236849896</v>
      </c>
      <c r="P322" s="873">
        <f>+VLOOKUP(C322,'A. Rate Class Allocations'!$B$124:$J$128,8,FALSE)</f>
        <v>0.98007105038154396</v>
      </c>
      <c r="Q322" s="873">
        <f>+VLOOKUP(C322,'A. Rate Class Allocations'!$B$124:$J$128,7,FALSE)</f>
        <v>1.0700573423086499</v>
      </c>
      <c r="R322" s="873">
        <f>+VLOOKUP(C322,'A. Rate Class Allocations'!$B$124:$J$128,9,FALSE)</f>
        <v>0.85888650963597402</v>
      </c>
      <c r="S322" s="874">
        <f t="shared" si="13"/>
        <v>346.12833817733679</v>
      </c>
      <c r="T322" s="874">
        <f t="shared" si="14"/>
        <v>7.3524625267665844E-2</v>
      </c>
    </row>
    <row r="323" spans="1:20">
      <c r="A323" s="863" t="s">
        <v>1034</v>
      </c>
      <c r="B323" s="864" t="s">
        <v>1035</v>
      </c>
      <c r="C323" s="865" t="s">
        <v>118</v>
      </c>
      <c r="D323" s="865" t="s">
        <v>1065</v>
      </c>
      <c r="E323" s="866">
        <v>2018</v>
      </c>
      <c r="F323" s="867">
        <v>2018</v>
      </c>
      <c r="G323" s="868">
        <v>42884</v>
      </c>
      <c r="H323" s="869">
        <f t="shared" si="12"/>
        <v>2017</v>
      </c>
      <c r="I323" s="870"/>
      <c r="J323" s="865" t="s">
        <v>1038</v>
      </c>
      <c r="K323" s="865" t="s">
        <v>1043</v>
      </c>
      <c r="L323" s="865" t="s">
        <v>1037</v>
      </c>
      <c r="M323" s="871">
        <v>565.06200000000001</v>
      </c>
      <c r="N323" s="871">
        <v>0</v>
      </c>
      <c r="O323" s="872">
        <f>+VLOOKUP(C323,'A. Rate Class Allocations'!$B$124:$J$128,6,FALSE)</f>
        <v>0.96094519236849896</v>
      </c>
      <c r="P323" s="873">
        <f>+VLOOKUP(C323,'A. Rate Class Allocations'!$B$124:$J$128,8,FALSE)</f>
        <v>0.98007105038154396</v>
      </c>
      <c r="Q323" s="873">
        <f>+VLOOKUP(C323,'A. Rate Class Allocations'!$B$124:$J$128,7,FALSE)</f>
        <v>1.0700573423086499</v>
      </c>
      <c r="R323" s="873">
        <f>+VLOOKUP(C323,'A. Rate Class Allocations'!$B$124:$J$128,9,FALSE)</f>
        <v>0.85888650963597402</v>
      </c>
      <c r="S323" s="874">
        <f t="shared" si="13"/>
        <v>532.17231994765541</v>
      </c>
      <c r="T323" s="874">
        <f t="shared" si="14"/>
        <v>0</v>
      </c>
    </row>
    <row r="324" spans="1:20">
      <c r="A324" s="863" t="s">
        <v>1034</v>
      </c>
      <c r="B324" s="864" t="s">
        <v>1035</v>
      </c>
      <c r="C324" s="865" t="s">
        <v>118</v>
      </c>
      <c r="D324" s="865" t="s">
        <v>1066</v>
      </c>
      <c r="E324" s="866">
        <v>2018</v>
      </c>
      <c r="F324" s="867">
        <v>2018</v>
      </c>
      <c r="G324" s="868">
        <v>42849</v>
      </c>
      <c r="H324" s="869">
        <f t="shared" ref="H324:H387" si="15">YEAR(G324)</f>
        <v>2017</v>
      </c>
      <c r="I324" s="870"/>
      <c r="J324" s="865" t="s">
        <v>1036</v>
      </c>
      <c r="K324" s="865" t="s">
        <v>1043</v>
      </c>
      <c r="L324" s="865" t="s">
        <v>1037</v>
      </c>
      <c r="M324" s="871">
        <v>343.83</v>
      </c>
      <c r="N324" s="871">
        <v>0.1</v>
      </c>
      <c r="O324" s="872">
        <f>+VLOOKUP(C324,'A. Rate Class Allocations'!$B$124:$J$128,6,FALSE)</f>
        <v>0.96094519236849896</v>
      </c>
      <c r="P324" s="873">
        <f>+VLOOKUP(C324,'A. Rate Class Allocations'!$B$124:$J$128,8,FALSE)</f>
        <v>0.98007105038154396</v>
      </c>
      <c r="Q324" s="873">
        <f>+VLOOKUP(C324,'A. Rate Class Allocations'!$B$124:$J$128,7,FALSE)</f>
        <v>1.0700573423086499</v>
      </c>
      <c r="R324" s="873">
        <f>+VLOOKUP(C324,'A. Rate Class Allocations'!$B$124:$J$128,9,FALSE)</f>
        <v>0.85888650963597402</v>
      </c>
      <c r="S324" s="874">
        <f t="shared" ref="S324:S387" si="16">M324*O324*P324</f>
        <v>323.8172249551418</v>
      </c>
      <c r="T324" s="874">
        <f t="shared" ref="T324:T387" si="17">N324*Q324*R324</f>
        <v>9.1905781584582305E-2</v>
      </c>
    </row>
    <row r="325" spans="1:20">
      <c r="A325" s="863" t="s">
        <v>1034</v>
      </c>
      <c r="B325" s="864" t="s">
        <v>1035</v>
      </c>
      <c r="C325" s="865" t="s">
        <v>118</v>
      </c>
      <c r="D325" s="865" t="s">
        <v>1066</v>
      </c>
      <c r="E325" s="866">
        <v>2018</v>
      </c>
      <c r="F325" s="867">
        <v>2018</v>
      </c>
      <c r="G325" s="868">
        <v>42849</v>
      </c>
      <c r="H325" s="869">
        <f t="shared" si="15"/>
        <v>2017</v>
      </c>
      <c r="I325" s="870"/>
      <c r="J325" s="865" t="s">
        <v>1038</v>
      </c>
      <c r="K325" s="865" t="s">
        <v>1043</v>
      </c>
      <c r="L325" s="865" t="s">
        <v>1037</v>
      </c>
      <c r="M325" s="871">
        <v>32.06</v>
      </c>
      <c r="N325" s="871">
        <v>8.2000000000000007E-3</v>
      </c>
      <c r="O325" s="872">
        <f>+VLOOKUP(C325,'A. Rate Class Allocations'!$B$124:$J$128,6,FALSE)</f>
        <v>0.96094519236849896</v>
      </c>
      <c r="P325" s="873">
        <f>+VLOOKUP(C325,'A. Rate Class Allocations'!$B$124:$J$128,8,FALSE)</f>
        <v>0.98007105038154396</v>
      </c>
      <c r="Q325" s="873">
        <f>+VLOOKUP(C325,'A. Rate Class Allocations'!$B$124:$J$128,7,FALSE)</f>
        <v>1.0700573423086499</v>
      </c>
      <c r="R325" s="873">
        <f>+VLOOKUP(C325,'A. Rate Class Allocations'!$B$124:$J$128,9,FALSE)</f>
        <v>0.85888650963597402</v>
      </c>
      <c r="S325" s="874">
        <f t="shared" si="16"/>
        <v>30.19393372324069</v>
      </c>
      <c r="T325" s="874">
        <f t="shared" si="17"/>
        <v>7.5362740899357497E-3</v>
      </c>
    </row>
    <row r="326" spans="1:20">
      <c r="A326" s="863" t="s">
        <v>1034</v>
      </c>
      <c r="B326" s="864" t="s">
        <v>1035</v>
      </c>
      <c r="C326" s="865" t="s">
        <v>118</v>
      </c>
      <c r="D326" s="865" t="s">
        <v>1066</v>
      </c>
      <c r="E326" s="866">
        <v>2018</v>
      </c>
      <c r="F326" s="867">
        <v>2018</v>
      </c>
      <c r="G326" s="868">
        <v>42849</v>
      </c>
      <c r="H326" s="869">
        <f t="shared" si="15"/>
        <v>2017</v>
      </c>
      <c r="I326" s="870"/>
      <c r="J326" s="865" t="s">
        <v>1038</v>
      </c>
      <c r="K326" s="865" t="s">
        <v>1043</v>
      </c>
      <c r="L326" s="865" t="s">
        <v>1037</v>
      </c>
      <c r="M326" s="871">
        <v>5016.6480000000001</v>
      </c>
      <c r="N326" s="871">
        <v>1.0920000000000001</v>
      </c>
      <c r="O326" s="872">
        <f>+VLOOKUP(C326,'A. Rate Class Allocations'!$B$124:$J$128,6,FALSE)</f>
        <v>0.96094519236849896</v>
      </c>
      <c r="P326" s="873">
        <f>+VLOOKUP(C326,'A. Rate Class Allocations'!$B$124:$J$128,8,FALSE)</f>
        <v>0.98007105038154396</v>
      </c>
      <c r="Q326" s="873">
        <f>+VLOOKUP(C326,'A. Rate Class Allocations'!$B$124:$J$128,7,FALSE)</f>
        <v>1.0700573423086499</v>
      </c>
      <c r="R326" s="873">
        <f>+VLOOKUP(C326,'A. Rate Class Allocations'!$B$124:$J$128,9,FALSE)</f>
        <v>0.85888650963597402</v>
      </c>
      <c r="S326" s="874">
        <f t="shared" si="16"/>
        <v>4724.6518161206468</v>
      </c>
      <c r="T326" s="874">
        <f t="shared" si="17"/>
        <v>1.0036111349036387</v>
      </c>
    </row>
    <row r="327" spans="1:20">
      <c r="A327" s="863" t="s">
        <v>1034</v>
      </c>
      <c r="B327" s="864" t="s">
        <v>1035</v>
      </c>
      <c r="C327" s="865" t="s">
        <v>118</v>
      </c>
      <c r="D327" s="865" t="s">
        <v>1066</v>
      </c>
      <c r="E327" s="866">
        <v>2018</v>
      </c>
      <c r="F327" s="867">
        <v>2018</v>
      </c>
      <c r="G327" s="868">
        <v>42849</v>
      </c>
      <c r="H327" s="869">
        <f t="shared" si="15"/>
        <v>2017</v>
      </c>
      <c r="I327" s="870"/>
      <c r="J327" s="865" t="s">
        <v>1038</v>
      </c>
      <c r="K327" s="865" t="s">
        <v>1043</v>
      </c>
      <c r="L327" s="865" t="s">
        <v>1037</v>
      </c>
      <c r="M327" s="871">
        <v>3360</v>
      </c>
      <c r="N327" s="871">
        <v>0</v>
      </c>
      <c r="O327" s="872">
        <f>+VLOOKUP(C327,'A. Rate Class Allocations'!$B$124:$J$128,6,FALSE)</f>
        <v>0.96094519236849896</v>
      </c>
      <c r="P327" s="873">
        <f>+VLOOKUP(C327,'A. Rate Class Allocations'!$B$124:$J$128,8,FALSE)</f>
        <v>0.98007105038154396</v>
      </c>
      <c r="Q327" s="873">
        <f>+VLOOKUP(C327,'A. Rate Class Allocations'!$B$124:$J$128,7,FALSE)</f>
        <v>1.0700573423086499</v>
      </c>
      <c r="R327" s="873">
        <f>+VLOOKUP(C327,'A. Rate Class Allocations'!$B$124:$J$128,9,FALSE)</f>
        <v>0.85888650963597402</v>
      </c>
      <c r="S327" s="874">
        <f t="shared" si="16"/>
        <v>3164.4297351867967</v>
      </c>
      <c r="T327" s="874">
        <f t="shared" si="17"/>
        <v>0</v>
      </c>
    </row>
    <row r="328" spans="1:20">
      <c r="A328" s="863" t="s">
        <v>1034</v>
      </c>
      <c r="B328" s="864" t="s">
        <v>1035</v>
      </c>
      <c r="C328" s="865" t="s">
        <v>118</v>
      </c>
      <c r="D328" s="865" t="s">
        <v>1066</v>
      </c>
      <c r="E328" s="866">
        <v>2018</v>
      </c>
      <c r="F328" s="867">
        <v>2018</v>
      </c>
      <c r="G328" s="868">
        <v>42849</v>
      </c>
      <c r="H328" s="869">
        <f t="shared" si="15"/>
        <v>2017</v>
      </c>
      <c r="I328" s="870"/>
      <c r="J328" s="865" t="s">
        <v>1038</v>
      </c>
      <c r="K328" s="865" t="s">
        <v>1043</v>
      </c>
      <c r="L328" s="865" t="s">
        <v>1037</v>
      </c>
      <c r="M328" s="871">
        <v>1218</v>
      </c>
      <c r="N328" s="871">
        <v>0</v>
      </c>
      <c r="O328" s="872">
        <f>+VLOOKUP(C328,'A. Rate Class Allocations'!$B$124:$J$128,6,FALSE)</f>
        <v>0.96094519236849896</v>
      </c>
      <c r="P328" s="873">
        <f>+VLOOKUP(C328,'A. Rate Class Allocations'!$B$124:$J$128,8,FALSE)</f>
        <v>0.98007105038154396</v>
      </c>
      <c r="Q328" s="873">
        <f>+VLOOKUP(C328,'A. Rate Class Allocations'!$B$124:$J$128,7,FALSE)</f>
        <v>1.0700573423086499</v>
      </c>
      <c r="R328" s="873">
        <f>+VLOOKUP(C328,'A. Rate Class Allocations'!$B$124:$J$128,9,FALSE)</f>
        <v>0.85888650963597402</v>
      </c>
      <c r="S328" s="874">
        <f t="shared" si="16"/>
        <v>1147.1057790052141</v>
      </c>
      <c r="T328" s="874">
        <f t="shared" si="17"/>
        <v>0</v>
      </c>
    </row>
    <row r="329" spans="1:20">
      <c r="A329" s="863" t="s">
        <v>1034</v>
      </c>
      <c r="B329" s="864" t="s">
        <v>1035</v>
      </c>
      <c r="C329" s="865" t="s">
        <v>118</v>
      </c>
      <c r="D329" s="865" t="s">
        <v>1067</v>
      </c>
      <c r="E329" s="866">
        <v>2018</v>
      </c>
      <c r="F329" s="867">
        <v>2018</v>
      </c>
      <c r="G329" s="868">
        <v>43039</v>
      </c>
      <c r="H329" s="869">
        <f t="shared" si="15"/>
        <v>2017</v>
      </c>
      <c r="I329" s="870"/>
      <c r="J329" s="865" t="s">
        <v>1038</v>
      </c>
      <c r="K329" s="865" t="s">
        <v>1043</v>
      </c>
      <c r="L329" s="865" t="s">
        <v>1037</v>
      </c>
      <c r="M329" s="871">
        <v>3286.15</v>
      </c>
      <c r="N329" s="871">
        <v>0.84050000000000002</v>
      </c>
      <c r="O329" s="872">
        <f>+VLOOKUP(C329,'A. Rate Class Allocations'!$B$124:$J$128,6,FALSE)</f>
        <v>0.96094519236849896</v>
      </c>
      <c r="P329" s="873">
        <f>+VLOOKUP(C329,'A. Rate Class Allocations'!$B$124:$J$128,8,FALSE)</f>
        <v>0.98007105038154396</v>
      </c>
      <c r="Q329" s="873">
        <f>+VLOOKUP(C329,'A. Rate Class Allocations'!$B$124:$J$128,7,FALSE)</f>
        <v>1.0700573423086499</v>
      </c>
      <c r="R329" s="873">
        <f>+VLOOKUP(C329,'A. Rate Class Allocations'!$B$124:$J$128,9,FALSE)</f>
        <v>0.85888650963597402</v>
      </c>
      <c r="S329" s="874">
        <f t="shared" si="16"/>
        <v>3094.8782066321705</v>
      </c>
      <c r="T329" s="874">
        <f t="shared" si="17"/>
        <v>0.77246809421841423</v>
      </c>
    </row>
    <row r="330" spans="1:20">
      <c r="A330" s="863" t="s">
        <v>1034</v>
      </c>
      <c r="B330" s="864" t="s">
        <v>1035</v>
      </c>
      <c r="C330" s="865" t="s">
        <v>118</v>
      </c>
      <c r="D330" s="865" t="s">
        <v>1067</v>
      </c>
      <c r="E330" s="866">
        <v>2018</v>
      </c>
      <c r="F330" s="867">
        <v>2018</v>
      </c>
      <c r="G330" s="868">
        <v>43181</v>
      </c>
      <c r="H330" s="869">
        <f t="shared" si="15"/>
        <v>2018</v>
      </c>
      <c r="I330" s="870"/>
      <c r="J330" s="865" t="s">
        <v>1038</v>
      </c>
      <c r="K330" s="865" t="s">
        <v>1043</v>
      </c>
      <c r="L330" s="865" t="s">
        <v>1037</v>
      </c>
      <c r="M330" s="871">
        <v>44.561799999999998</v>
      </c>
      <c r="N330" s="871">
        <v>9.7000000000000003E-3</v>
      </c>
      <c r="O330" s="872">
        <f>+VLOOKUP(C330,'A. Rate Class Allocations'!$B$124:$J$128,6,FALSE)</f>
        <v>0.96094519236849896</v>
      </c>
      <c r="P330" s="873">
        <f>+VLOOKUP(C330,'A. Rate Class Allocations'!$B$124:$J$128,8,FALSE)</f>
        <v>0.98007105038154396</v>
      </c>
      <c r="Q330" s="873">
        <f>+VLOOKUP(C330,'A. Rate Class Allocations'!$B$124:$J$128,7,FALSE)</f>
        <v>1.0700573423086499</v>
      </c>
      <c r="R330" s="873">
        <f>+VLOOKUP(C330,'A. Rate Class Allocations'!$B$124:$J$128,9,FALSE)</f>
        <v>0.85888650963597402</v>
      </c>
      <c r="S330" s="874">
        <f t="shared" si="16"/>
        <v>41.968061004002088</v>
      </c>
      <c r="T330" s="874">
        <f t="shared" si="17"/>
        <v>8.9148608137044824E-3</v>
      </c>
    </row>
    <row r="331" spans="1:20">
      <c r="A331" s="863" t="s">
        <v>1034</v>
      </c>
      <c r="B331" s="864" t="s">
        <v>1035</v>
      </c>
      <c r="C331" s="865" t="s">
        <v>118</v>
      </c>
      <c r="D331" s="865" t="s">
        <v>1067</v>
      </c>
      <c r="E331" s="866">
        <v>2018</v>
      </c>
      <c r="F331" s="867">
        <v>2018</v>
      </c>
      <c r="G331" s="868">
        <v>43181</v>
      </c>
      <c r="H331" s="869">
        <f t="shared" si="15"/>
        <v>2018</v>
      </c>
      <c r="I331" s="870"/>
      <c r="J331" s="865" t="s">
        <v>1038</v>
      </c>
      <c r="K331" s="865" t="s">
        <v>1043</v>
      </c>
      <c r="L331" s="865" t="s">
        <v>1037</v>
      </c>
      <c r="M331" s="871">
        <v>597.22</v>
      </c>
      <c r="N331" s="871">
        <v>0.13</v>
      </c>
      <c r="O331" s="872">
        <f>+VLOOKUP(C331,'A. Rate Class Allocations'!$B$124:$J$128,6,FALSE)</f>
        <v>0.96094519236849896</v>
      </c>
      <c r="P331" s="873">
        <f>+VLOOKUP(C331,'A. Rate Class Allocations'!$B$124:$J$128,8,FALSE)</f>
        <v>0.98007105038154396</v>
      </c>
      <c r="Q331" s="873">
        <f>+VLOOKUP(C331,'A. Rate Class Allocations'!$B$124:$J$128,7,FALSE)</f>
        <v>1.0700573423086499</v>
      </c>
      <c r="R331" s="873">
        <f>+VLOOKUP(C331,'A. Rate Class Allocations'!$B$124:$J$128,9,FALSE)</f>
        <v>0.85888650963597402</v>
      </c>
      <c r="S331" s="874">
        <f t="shared" si="16"/>
        <v>562.45854953817229</v>
      </c>
      <c r="T331" s="874">
        <f t="shared" si="17"/>
        <v>0.11947751605995699</v>
      </c>
    </row>
    <row r="332" spans="1:20">
      <c r="A332" s="863" t="s">
        <v>1034</v>
      </c>
      <c r="B332" s="864" t="s">
        <v>1035</v>
      </c>
      <c r="C332" s="865" t="s">
        <v>118</v>
      </c>
      <c r="D332" s="865" t="s">
        <v>1068</v>
      </c>
      <c r="E332" s="866">
        <v>2018</v>
      </c>
      <c r="F332" s="867">
        <v>2018</v>
      </c>
      <c r="G332" s="868">
        <v>43039</v>
      </c>
      <c r="H332" s="869">
        <f t="shared" si="15"/>
        <v>2017</v>
      </c>
      <c r="I332" s="870"/>
      <c r="J332" s="865" t="s">
        <v>1038</v>
      </c>
      <c r="K332" s="865" t="s">
        <v>1043</v>
      </c>
      <c r="L332" s="865" t="s">
        <v>1037</v>
      </c>
      <c r="M332" s="871">
        <v>3286.15</v>
      </c>
      <c r="N332" s="871">
        <v>0.84050000000000002</v>
      </c>
      <c r="O332" s="872">
        <f>+VLOOKUP(C332,'A. Rate Class Allocations'!$B$124:$J$128,6,FALSE)</f>
        <v>0.96094519236849896</v>
      </c>
      <c r="P332" s="873">
        <f>+VLOOKUP(C332,'A. Rate Class Allocations'!$B$124:$J$128,8,FALSE)</f>
        <v>0.98007105038154396</v>
      </c>
      <c r="Q332" s="873">
        <f>+VLOOKUP(C332,'A. Rate Class Allocations'!$B$124:$J$128,7,FALSE)</f>
        <v>1.0700573423086499</v>
      </c>
      <c r="R332" s="873">
        <f>+VLOOKUP(C332,'A. Rate Class Allocations'!$B$124:$J$128,9,FALSE)</f>
        <v>0.85888650963597402</v>
      </c>
      <c r="S332" s="874">
        <f t="shared" si="16"/>
        <v>3094.8782066321705</v>
      </c>
      <c r="T332" s="874">
        <f t="shared" si="17"/>
        <v>0.77246809421841423</v>
      </c>
    </row>
    <row r="333" spans="1:20">
      <c r="A333" s="863" t="s">
        <v>1034</v>
      </c>
      <c r="B333" s="864" t="s">
        <v>1035</v>
      </c>
      <c r="C333" s="865" t="s">
        <v>118</v>
      </c>
      <c r="D333" s="865" t="s">
        <v>1068</v>
      </c>
      <c r="E333" s="866">
        <v>2018</v>
      </c>
      <c r="F333" s="867">
        <v>2018</v>
      </c>
      <c r="G333" s="868">
        <v>43181</v>
      </c>
      <c r="H333" s="869">
        <f t="shared" si="15"/>
        <v>2018</v>
      </c>
      <c r="I333" s="870"/>
      <c r="J333" s="865" t="s">
        <v>1038</v>
      </c>
      <c r="K333" s="865" t="s">
        <v>1043</v>
      </c>
      <c r="L333" s="865" t="s">
        <v>1037</v>
      </c>
      <c r="M333" s="871">
        <v>44.561799999999998</v>
      </c>
      <c r="N333" s="871">
        <v>9.7000000000000003E-3</v>
      </c>
      <c r="O333" s="872">
        <f>+VLOOKUP(C333,'A. Rate Class Allocations'!$B$124:$J$128,6,FALSE)</f>
        <v>0.96094519236849896</v>
      </c>
      <c r="P333" s="873">
        <f>+VLOOKUP(C333,'A. Rate Class Allocations'!$B$124:$J$128,8,FALSE)</f>
        <v>0.98007105038154396</v>
      </c>
      <c r="Q333" s="873">
        <f>+VLOOKUP(C333,'A. Rate Class Allocations'!$B$124:$J$128,7,FALSE)</f>
        <v>1.0700573423086499</v>
      </c>
      <c r="R333" s="873">
        <f>+VLOOKUP(C333,'A. Rate Class Allocations'!$B$124:$J$128,9,FALSE)</f>
        <v>0.85888650963597402</v>
      </c>
      <c r="S333" s="874">
        <f t="shared" si="16"/>
        <v>41.968061004002088</v>
      </c>
      <c r="T333" s="874">
        <f t="shared" si="17"/>
        <v>8.9148608137044824E-3</v>
      </c>
    </row>
    <row r="334" spans="1:20">
      <c r="A334" s="863" t="s">
        <v>1034</v>
      </c>
      <c r="B334" s="864" t="s">
        <v>1035</v>
      </c>
      <c r="C334" s="865" t="s">
        <v>118</v>
      </c>
      <c r="D334" s="865" t="s">
        <v>1068</v>
      </c>
      <c r="E334" s="866">
        <v>2018</v>
      </c>
      <c r="F334" s="867">
        <v>2018</v>
      </c>
      <c r="G334" s="868">
        <v>43181</v>
      </c>
      <c r="H334" s="869">
        <f t="shared" si="15"/>
        <v>2018</v>
      </c>
      <c r="I334" s="870"/>
      <c r="J334" s="865" t="s">
        <v>1038</v>
      </c>
      <c r="K334" s="865" t="s">
        <v>1043</v>
      </c>
      <c r="L334" s="865" t="s">
        <v>1037</v>
      </c>
      <c r="M334" s="871">
        <v>597.22</v>
      </c>
      <c r="N334" s="871">
        <v>0.13</v>
      </c>
      <c r="O334" s="872">
        <f>+VLOOKUP(C334,'A. Rate Class Allocations'!$B$124:$J$128,6,FALSE)</f>
        <v>0.96094519236849896</v>
      </c>
      <c r="P334" s="873">
        <f>+VLOOKUP(C334,'A. Rate Class Allocations'!$B$124:$J$128,8,FALSE)</f>
        <v>0.98007105038154396</v>
      </c>
      <c r="Q334" s="873">
        <f>+VLOOKUP(C334,'A. Rate Class Allocations'!$B$124:$J$128,7,FALSE)</f>
        <v>1.0700573423086499</v>
      </c>
      <c r="R334" s="873">
        <f>+VLOOKUP(C334,'A. Rate Class Allocations'!$B$124:$J$128,9,FALSE)</f>
        <v>0.85888650963597402</v>
      </c>
      <c r="S334" s="874">
        <f t="shared" si="16"/>
        <v>562.45854953817229</v>
      </c>
      <c r="T334" s="874">
        <f t="shared" si="17"/>
        <v>0.11947751605995699</v>
      </c>
    </row>
    <row r="335" spans="1:20">
      <c r="A335" s="863" t="s">
        <v>1034</v>
      </c>
      <c r="B335" s="864" t="s">
        <v>1035</v>
      </c>
      <c r="C335" s="865" t="s">
        <v>118</v>
      </c>
      <c r="D335" s="865" t="s">
        <v>1069</v>
      </c>
      <c r="E335" s="866">
        <v>2018</v>
      </c>
      <c r="F335" s="867">
        <v>2018</v>
      </c>
      <c r="G335" s="868">
        <v>43181</v>
      </c>
      <c r="H335" s="869">
        <f t="shared" si="15"/>
        <v>2018</v>
      </c>
      <c r="I335" s="870"/>
      <c r="J335" s="865" t="s">
        <v>1038</v>
      </c>
      <c r="K335" s="865" t="s">
        <v>1043</v>
      </c>
      <c r="L335" s="865" t="s">
        <v>1037</v>
      </c>
      <c r="M335" s="871">
        <v>2035.81</v>
      </c>
      <c r="N335" s="871">
        <v>0.52070000000000005</v>
      </c>
      <c r="O335" s="872">
        <f>+VLOOKUP(C335,'A. Rate Class Allocations'!$B$124:$J$128,6,FALSE)</f>
        <v>0.96094519236849896</v>
      </c>
      <c r="P335" s="873">
        <f>+VLOOKUP(C335,'A. Rate Class Allocations'!$B$124:$J$128,8,FALSE)</f>
        <v>0.98007105038154396</v>
      </c>
      <c r="Q335" s="873">
        <f>+VLOOKUP(C335,'A. Rate Class Allocations'!$B$124:$J$128,7,FALSE)</f>
        <v>1.0700573423086499</v>
      </c>
      <c r="R335" s="873">
        <f>+VLOOKUP(C335,'A. Rate Class Allocations'!$B$124:$J$128,9,FALSE)</f>
        <v>0.85888650963597402</v>
      </c>
      <c r="S335" s="874">
        <f t="shared" si="16"/>
        <v>1917.3147914257836</v>
      </c>
      <c r="T335" s="874">
        <f t="shared" si="17"/>
        <v>0.47855340471092006</v>
      </c>
    </row>
    <row r="336" spans="1:20">
      <c r="A336" s="863" t="s">
        <v>1034</v>
      </c>
      <c r="B336" s="864" t="s">
        <v>1035</v>
      </c>
      <c r="C336" s="865" t="s">
        <v>118</v>
      </c>
      <c r="D336" s="865" t="s">
        <v>1069</v>
      </c>
      <c r="E336" s="866">
        <v>2018</v>
      </c>
      <c r="F336" s="867">
        <v>2018</v>
      </c>
      <c r="G336" s="868">
        <v>43193</v>
      </c>
      <c r="H336" s="869">
        <f t="shared" si="15"/>
        <v>2018</v>
      </c>
      <c r="I336" s="870"/>
      <c r="J336" s="865" t="s">
        <v>1038</v>
      </c>
      <c r="K336" s="865" t="s">
        <v>1043</v>
      </c>
      <c r="L336" s="865" t="s">
        <v>1037</v>
      </c>
      <c r="M336" s="871">
        <v>124.35</v>
      </c>
      <c r="N336" s="871">
        <v>3.1800000000000002E-2</v>
      </c>
      <c r="O336" s="872">
        <f>+VLOOKUP(C336,'A. Rate Class Allocations'!$B$124:$J$128,6,FALSE)</f>
        <v>0.96094519236849896</v>
      </c>
      <c r="P336" s="873">
        <f>+VLOOKUP(C336,'A. Rate Class Allocations'!$B$124:$J$128,8,FALSE)</f>
        <v>0.98007105038154396</v>
      </c>
      <c r="Q336" s="873">
        <f>+VLOOKUP(C336,'A. Rate Class Allocations'!$B$124:$J$128,7,FALSE)</f>
        <v>1.0700573423086499</v>
      </c>
      <c r="R336" s="873">
        <f>+VLOOKUP(C336,'A. Rate Class Allocations'!$B$124:$J$128,9,FALSE)</f>
        <v>0.85888650963597402</v>
      </c>
      <c r="S336" s="874">
        <f t="shared" si="16"/>
        <v>117.1121540388328</v>
      </c>
      <c r="T336" s="874">
        <f t="shared" si="17"/>
        <v>2.9226038543897173E-2</v>
      </c>
    </row>
    <row r="337" spans="1:20">
      <c r="A337" s="863" t="s">
        <v>1034</v>
      </c>
      <c r="B337" s="864" t="s">
        <v>1035</v>
      </c>
      <c r="C337" s="865" t="s">
        <v>118</v>
      </c>
      <c r="D337" s="865" t="s">
        <v>1069</v>
      </c>
      <c r="E337" s="866">
        <v>2018</v>
      </c>
      <c r="F337" s="867">
        <v>2018</v>
      </c>
      <c r="G337" s="868">
        <v>43193</v>
      </c>
      <c r="H337" s="869">
        <f t="shared" si="15"/>
        <v>2018</v>
      </c>
      <c r="I337" s="870"/>
      <c r="J337" s="865" t="s">
        <v>1038</v>
      </c>
      <c r="K337" s="865" t="s">
        <v>1043</v>
      </c>
      <c r="L337" s="865" t="s">
        <v>1037</v>
      </c>
      <c r="M337" s="871">
        <v>89.123599999999996</v>
      </c>
      <c r="N337" s="871">
        <v>1.9400000000000001E-2</v>
      </c>
      <c r="O337" s="872">
        <f>+VLOOKUP(C337,'A. Rate Class Allocations'!$B$124:$J$128,6,FALSE)</f>
        <v>0.96094519236849896</v>
      </c>
      <c r="P337" s="873">
        <f>+VLOOKUP(C337,'A. Rate Class Allocations'!$B$124:$J$128,8,FALSE)</f>
        <v>0.98007105038154396</v>
      </c>
      <c r="Q337" s="873">
        <f>+VLOOKUP(C337,'A. Rate Class Allocations'!$B$124:$J$128,7,FALSE)</f>
        <v>1.0700573423086499</v>
      </c>
      <c r="R337" s="873">
        <f>+VLOOKUP(C337,'A. Rate Class Allocations'!$B$124:$J$128,9,FALSE)</f>
        <v>0.85888650963597402</v>
      </c>
      <c r="S337" s="874">
        <f t="shared" si="16"/>
        <v>83.936122008004176</v>
      </c>
      <c r="T337" s="874">
        <f t="shared" si="17"/>
        <v>1.7829721627408965E-2</v>
      </c>
    </row>
    <row r="338" spans="1:20">
      <c r="A338" s="863" t="s">
        <v>1034</v>
      </c>
      <c r="B338" s="864" t="s">
        <v>1035</v>
      </c>
      <c r="C338" s="865" t="s">
        <v>118</v>
      </c>
      <c r="D338" s="865" t="s">
        <v>1069</v>
      </c>
      <c r="E338" s="866">
        <v>2018</v>
      </c>
      <c r="F338" s="867">
        <v>2018</v>
      </c>
      <c r="G338" s="868">
        <v>43193</v>
      </c>
      <c r="H338" s="869">
        <f t="shared" si="15"/>
        <v>2018</v>
      </c>
      <c r="I338" s="870"/>
      <c r="J338" s="865" t="s">
        <v>1038</v>
      </c>
      <c r="K338" s="865" t="s">
        <v>1043</v>
      </c>
      <c r="L338" s="865" t="s">
        <v>1037</v>
      </c>
      <c r="M338" s="871">
        <v>367.52</v>
      </c>
      <c r="N338" s="871">
        <v>0.08</v>
      </c>
      <c r="O338" s="872">
        <f>+VLOOKUP(C338,'A. Rate Class Allocations'!$B$124:$J$128,6,FALSE)</f>
        <v>0.96094519236849896</v>
      </c>
      <c r="P338" s="873">
        <f>+VLOOKUP(C338,'A. Rate Class Allocations'!$B$124:$J$128,8,FALSE)</f>
        <v>0.98007105038154396</v>
      </c>
      <c r="Q338" s="873">
        <f>+VLOOKUP(C338,'A. Rate Class Allocations'!$B$124:$J$128,7,FALSE)</f>
        <v>1.0700573423086499</v>
      </c>
      <c r="R338" s="873">
        <f>+VLOOKUP(C338,'A. Rate Class Allocations'!$B$124:$J$128,9,FALSE)</f>
        <v>0.85888650963597402</v>
      </c>
      <c r="S338" s="874">
        <f t="shared" si="16"/>
        <v>346.12833817733679</v>
      </c>
      <c r="T338" s="874">
        <f t="shared" si="17"/>
        <v>7.3524625267665844E-2</v>
      </c>
    </row>
    <row r="339" spans="1:20">
      <c r="A339" s="863" t="s">
        <v>1034</v>
      </c>
      <c r="B339" s="864" t="s">
        <v>1035</v>
      </c>
      <c r="C339" s="865" t="s">
        <v>118</v>
      </c>
      <c r="D339" s="865" t="s">
        <v>1070</v>
      </c>
      <c r="E339" s="866">
        <v>2018</v>
      </c>
      <c r="F339" s="867">
        <v>2018</v>
      </c>
      <c r="G339" s="868">
        <v>43039</v>
      </c>
      <c r="H339" s="869">
        <f t="shared" si="15"/>
        <v>2017</v>
      </c>
      <c r="I339" s="870"/>
      <c r="J339" s="865" t="s">
        <v>1038</v>
      </c>
      <c r="K339" s="865" t="s">
        <v>1043</v>
      </c>
      <c r="L339" s="865" t="s">
        <v>1037</v>
      </c>
      <c r="M339" s="871">
        <v>1827.42</v>
      </c>
      <c r="N339" s="871">
        <v>0.46739999999999998</v>
      </c>
      <c r="O339" s="872">
        <f>+VLOOKUP(C339,'A. Rate Class Allocations'!$B$124:$J$128,6,FALSE)</f>
        <v>0.96094519236849896</v>
      </c>
      <c r="P339" s="873">
        <f>+VLOOKUP(C339,'A. Rate Class Allocations'!$B$124:$J$128,8,FALSE)</f>
        <v>0.98007105038154396</v>
      </c>
      <c r="Q339" s="873">
        <f>+VLOOKUP(C339,'A. Rate Class Allocations'!$B$124:$J$128,7,FALSE)</f>
        <v>1.0700573423086499</v>
      </c>
      <c r="R339" s="873">
        <f>+VLOOKUP(C339,'A. Rate Class Allocations'!$B$124:$J$128,9,FALSE)</f>
        <v>0.85888650963597402</v>
      </c>
      <c r="S339" s="874">
        <f t="shared" si="16"/>
        <v>1721.0542222247193</v>
      </c>
      <c r="T339" s="874">
        <f t="shared" si="17"/>
        <v>0.42956762312633762</v>
      </c>
    </row>
    <row r="340" spans="1:20">
      <c r="A340" s="863" t="s">
        <v>1034</v>
      </c>
      <c r="B340" s="864" t="s">
        <v>1035</v>
      </c>
      <c r="C340" s="865" t="s">
        <v>118</v>
      </c>
      <c r="D340" s="865" t="s">
        <v>1070</v>
      </c>
      <c r="E340" s="866">
        <v>2018</v>
      </c>
      <c r="F340" s="867">
        <v>2018</v>
      </c>
      <c r="G340" s="868">
        <v>43181</v>
      </c>
      <c r="H340" s="869">
        <f t="shared" si="15"/>
        <v>2018</v>
      </c>
      <c r="I340" s="870"/>
      <c r="J340" s="865" t="s">
        <v>1038</v>
      </c>
      <c r="K340" s="865" t="s">
        <v>1043</v>
      </c>
      <c r="L340" s="865" t="s">
        <v>1037</v>
      </c>
      <c r="M340" s="871">
        <v>165.8</v>
      </c>
      <c r="N340" s="871">
        <v>4.24E-2</v>
      </c>
      <c r="O340" s="872">
        <f>+VLOOKUP(C340,'A. Rate Class Allocations'!$B$124:$J$128,6,FALSE)</f>
        <v>0.96094519236849896</v>
      </c>
      <c r="P340" s="873">
        <f>+VLOOKUP(C340,'A. Rate Class Allocations'!$B$124:$J$128,8,FALSE)</f>
        <v>0.98007105038154396</v>
      </c>
      <c r="Q340" s="873">
        <f>+VLOOKUP(C340,'A. Rate Class Allocations'!$B$124:$J$128,7,FALSE)</f>
        <v>1.0700573423086499</v>
      </c>
      <c r="R340" s="873">
        <f>+VLOOKUP(C340,'A. Rate Class Allocations'!$B$124:$J$128,9,FALSE)</f>
        <v>0.85888650963597402</v>
      </c>
      <c r="S340" s="874">
        <f t="shared" si="16"/>
        <v>156.14953871844375</v>
      </c>
      <c r="T340" s="874">
        <f t="shared" si="17"/>
        <v>3.89680513918629E-2</v>
      </c>
    </row>
    <row r="341" spans="1:20">
      <c r="A341" s="863" t="s">
        <v>1034</v>
      </c>
      <c r="B341" s="864" t="s">
        <v>1035</v>
      </c>
      <c r="C341" s="865" t="s">
        <v>118</v>
      </c>
      <c r="D341" s="865" t="s">
        <v>1070</v>
      </c>
      <c r="E341" s="866">
        <v>2018</v>
      </c>
      <c r="F341" s="867">
        <v>2018</v>
      </c>
      <c r="G341" s="868">
        <v>43181</v>
      </c>
      <c r="H341" s="869">
        <f t="shared" si="15"/>
        <v>2018</v>
      </c>
      <c r="I341" s="870"/>
      <c r="J341" s="865" t="s">
        <v>1038</v>
      </c>
      <c r="K341" s="865" t="s">
        <v>1043</v>
      </c>
      <c r="L341" s="865" t="s">
        <v>1037</v>
      </c>
      <c r="M341" s="871">
        <v>1010.68</v>
      </c>
      <c r="N341" s="871">
        <v>0.22</v>
      </c>
      <c r="O341" s="872">
        <f>+VLOOKUP(C341,'A. Rate Class Allocations'!$B$124:$J$128,6,FALSE)</f>
        <v>0.96094519236849896</v>
      </c>
      <c r="P341" s="873">
        <f>+VLOOKUP(C341,'A. Rate Class Allocations'!$B$124:$J$128,8,FALSE)</f>
        <v>0.98007105038154396</v>
      </c>
      <c r="Q341" s="873">
        <f>+VLOOKUP(C341,'A. Rate Class Allocations'!$B$124:$J$128,7,FALSE)</f>
        <v>1.0700573423086499</v>
      </c>
      <c r="R341" s="873">
        <f>+VLOOKUP(C341,'A. Rate Class Allocations'!$B$124:$J$128,9,FALSE)</f>
        <v>0.85888650963597402</v>
      </c>
      <c r="S341" s="874">
        <f t="shared" si="16"/>
        <v>951.85292998767613</v>
      </c>
      <c r="T341" s="874">
        <f t="shared" si="17"/>
        <v>0.20219271948608106</v>
      </c>
    </row>
    <row r="342" spans="1:20">
      <c r="A342" s="863" t="s">
        <v>1034</v>
      </c>
      <c r="B342" s="864" t="s">
        <v>1035</v>
      </c>
      <c r="C342" s="865" t="s">
        <v>118</v>
      </c>
      <c r="D342" s="865" t="s">
        <v>1071</v>
      </c>
      <c r="E342" s="866">
        <v>2018</v>
      </c>
      <c r="F342" s="867">
        <v>2018</v>
      </c>
      <c r="G342" s="868">
        <v>42978</v>
      </c>
      <c r="H342" s="869">
        <f t="shared" si="15"/>
        <v>2017</v>
      </c>
      <c r="I342" s="870"/>
      <c r="J342" s="865" t="s">
        <v>1036</v>
      </c>
      <c r="K342" s="865" t="s">
        <v>1043</v>
      </c>
      <c r="L342" s="865" t="s">
        <v>1037</v>
      </c>
      <c r="M342" s="871">
        <v>345337</v>
      </c>
      <c r="N342" s="871">
        <v>78.099999999999994</v>
      </c>
      <c r="O342" s="872">
        <f>+VLOOKUP(C342,'A. Rate Class Allocations'!$B$124:$J$128,6,FALSE)</f>
        <v>0.96094519236849896</v>
      </c>
      <c r="P342" s="873">
        <f>+VLOOKUP(C342,'A. Rate Class Allocations'!$B$124:$J$128,8,FALSE)</f>
        <v>0.98007105038154396</v>
      </c>
      <c r="Q342" s="873">
        <f>+VLOOKUP(C342,'A. Rate Class Allocations'!$B$124:$J$128,7,FALSE)</f>
        <v>1.0700573423086499</v>
      </c>
      <c r="R342" s="873">
        <f>+VLOOKUP(C342,'A. Rate Class Allocations'!$B$124:$J$128,9,FALSE)</f>
        <v>0.85888650963597402</v>
      </c>
      <c r="S342" s="874">
        <f t="shared" si="16"/>
        <v>325236.50936315564</v>
      </c>
      <c r="T342" s="874">
        <f t="shared" si="17"/>
        <v>71.778415417558762</v>
      </c>
    </row>
    <row r="343" spans="1:20">
      <c r="A343" s="863" t="s">
        <v>1034</v>
      </c>
      <c r="B343" s="864" t="s">
        <v>1035</v>
      </c>
      <c r="C343" s="865" t="s">
        <v>118</v>
      </c>
      <c r="D343" s="865" t="s">
        <v>1072</v>
      </c>
      <c r="E343" s="866">
        <v>2018</v>
      </c>
      <c r="F343" s="867">
        <v>2018</v>
      </c>
      <c r="G343" s="868">
        <v>42884</v>
      </c>
      <c r="H343" s="869">
        <f t="shared" si="15"/>
        <v>2017</v>
      </c>
      <c r="I343" s="870"/>
      <c r="J343" s="865" t="s">
        <v>1036</v>
      </c>
      <c r="K343" s="865" t="s">
        <v>1043</v>
      </c>
      <c r="L343" s="865" t="s">
        <v>1039</v>
      </c>
      <c r="M343" s="871">
        <v>107222.32</v>
      </c>
      <c r="N343" s="871">
        <v>12.24</v>
      </c>
      <c r="O343" s="872">
        <f>+VLOOKUP(C343,'A. Rate Class Allocations'!$B$124:$J$128,6,FALSE)</f>
        <v>0.96094519236849896</v>
      </c>
      <c r="P343" s="873">
        <f>+VLOOKUP(C343,'A. Rate Class Allocations'!$B$124:$J$128,8,FALSE)</f>
        <v>0.98007105038154396</v>
      </c>
      <c r="Q343" s="873">
        <f>+VLOOKUP(C343,'A. Rate Class Allocations'!$B$124:$J$128,7,FALSE)</f>
        <v>1.0700573423086499</v>
      </c>
      <c r="R343" s="873">
        <f>+VLOOKUP(C343,'A. Rate Class Allocations'!$B$124:$J$128,9,FALSE)</f>
        <v>0.85888650963597402</v>
      </c>
      <c r="S343" s="874">
        <f t="shared" si="16"/>
        <v>100981.39812015298</v>
      </c>
      <c r="T343" s="874">
        <f t="shared" si="17"/>
        <v>11.249267665952875</v>
      </c>
    </row>
    <row r="344" spans="1:20">
      <c r="A344" s="863" t="s">
        <v>1034</v>
      </c>
      <c r="B344" s="864" t="s">
        <v>1035</v>
      </c>
      <c r="C344" s="865" t="s">
        <v>118</v>
      </c>
      <c r="D344" s="865" t="s">
        <v>1073</v>
      </c>
      <c r="E344" s="866">
        <v>2018</v>
      </c>
      <c r="F344" s="867">
        <v>2018</v>
      </c>
      <c r="G344" s="868">
        <v>43010</v>
      </c>
      <c r="H344" s="869">
        <f t="shared" si="15"/>
        <v>2017</v>
      </c>
      <c r="I344" s="870"/>
      <c r="J344" s="865" t="s">
        <v>1036</v>
      </c>
      <c r="K344" s="865" t="s">
        <v>1043</v>
      </c>
      <c r="L344" s="865" t="s">
        <v>1037</v>
      </c>
      <c r="M344" s="871">
        <v>35586</v>
      </c>
      <c r="N344" s="871">
        <v>1</v>
      </c>
      <c r="O344" s="872">
        <f>+VLOOKUP(C344,'A. Rate Class Allocations'!$B$124:$J$128,6,FALSE)</f>
        <v>0.96094519236849896</v>
      </c>
      <c r="P344" s="873">
        <f>+VLOOKUP(C344,'A. Rate Class Allocations'!$B$124:$J$128,8,FALSE)</f>
        <v>0.98007105038154396</v>
      </c>
      <c r="Q344" s="873">
        <f>+VLOOKUP(C344,'A. Rate Class Allocations'!$B$124:$J$128,7,FALSE)</f>
        <v>1.0700573423086499</v>
      </c>
      <c r="R344" s="873">
        <f>+VLOOKUP(C344,'A. Rate Class Allocations'!$B$124:$J$128,9,FALSE)</f>
        <v>0.85888650963597402</v>
      </c>
      <c r="S344" s="874">
        <f t="shared" si="16"/>
        <v>33514.701356058737</v>
      </c>
      <c r="T344" s="874">
        <f t="shared" si="17"/>
        <v>0.91905781584582302</v>
      </c>
    </row>
    <row r="345" spans="1:20">
      <c r="A345" s="863" t="s">
        <v>1034</v>
      </c>
      <c r="B345" s="864" t="s">
        <v>1035</v>
      </c>
      <c r="C345" s="865" t="s">
        <v>118</v>
      </c>
      <c r="D345" s="865" t="s">
        <v>1074</v>
      </c>
      <c r="E345" s="866">
        <v>2018</v>
      </c>
      <c r="F345" s="867">
        <v>2018</v>
      </c>
      <c r="G345" s="868">
        <v>42900</v>
      </c>
      <c r="H345" s="869">
        <f t="shared" si="15"/>
        <v>2017</v>
      </c>
      <c r="I345" s="870"/>
      <c r="J345" s="865" t="s">
        <v>1036</v>
      </c>
      <c r="K345" s="865" t="s">
        <v>1043</v>
      </c>
      <c r="L345" s="865" t="s">
        <v>1039</v>
      </c>
      <c r="M345" s="871">
        <v>41541</v>
      </c>
      <c r="N345" s="871">
        <v>10.1</v>
      </c>
      <c r="O345" s="872">
        <f>+VLOOKUP(C345,'A. Rate Class Allocations'!$B$124:$J$128,6,FALSE)</f>
        <v>0.96094519236849896</v>
      </c>
      <c r="P345" s="873">
        <f>+VLOOKUP(C345,'A. Rate Class Allocations'!$B$124:$J$128,8,FALSE)</f>
        <v>0.98007105038154396</v>
      </c>
      <c r="Q345" s="873">
        <f>+VLOOKUP(C345,'A. Rate Class Allocations'!$B$124:$J$128,7,FALSE)</f>
        <v>1.0700573423086499</v>
      </c>
      <c r="R345" s="873">
        <f>+VLOOKUP(C345,'A. Rate Class Allocations'!$B$124:$J$128,9,FALSE)</f>
        <v>0.85888650963597402</v>
      </c>
      <c r="S345" s="874">
        <f t="shared" si="16"/>
        <v>39123.087984938909</v>
      </c>
      <c r="T345" s="874">
        <f t="shared" si="17"/>
        <v>9.2824839400428107</v>
      </c>
    </row>
    <row r="346" spans="1:20">
      <c r="A346" s="863" t="s">
        <v>1034</v>
      </c>
      <c r="B346" s="864" t="s">
        <v>1035</v>
      </c>
      <c r="C346" s="865" t="s">
        <v>118</v>
      </c>
      <c r="D346" s="865" t="s">
        <v>1075</v>
      </c>
      <c r="E346" s="866">
        <v>2018</v>
      </c>
      <c r="F346" s="867">
        <v>2018</v>
      </c>
      <c r="G346" s="868">
        <v>42879</v>
      </c>
      <c r="H346" s="869">
        <f t="shared" si="15"/>
        <v>2017</v>
      </c>
      <c r="I346" s="870"/>
      <c r="J346" s="865" t="s">
        <v>1038</v>
      </c>
      <c r="K346" s="865" t="s">
        <v>1043</v>
      </c>
      <c r="L346" s="865" t="s">
        <v>1037</v>
      </c>
      <c r="M346" s="871">
        <v>84.48</v>
      </c>
      <c r="N346" s="871">
        <v>2.1600000000000001E-2</v>
      </c>
      <c r="O346" s="872">
        <f>+VLOOKUP(C346,'A. Rate Class Allocations'!$B$124:$J$128,6,FALSE)</f>
        <v>0.96094519236849896</v>
      </c>
      <c r="P346" s="873">
        <f>+VLOOKUP(C346,'A. Rate Class Allocations'!$B$124:$J$128,8,FALSE)</f>
        <v>0.98007105038154396</v>
      </c>
      <c r="Q346" s="873">
        <f>+VLOOKUP(C346,'A. Rate Class Allocations'!$B$124:$J$128,7,FALSE)</f>
        <v>1.0700573423086499</v>
      </c>
      <c r="R346" s="873">
        <f>+VLOOKUP(C346,'A. Rate Class Allocations'!$B$124:$J$128,9,FALSE)</f>
        <v>0.85888650963597402</v>
      </c>
      <c r="S346" s="874">
        <f t="shared" si="16"/>
        <v>79.562804770410906</v>
      </c>
      <c r="T346" s="874">
        <f t="shared" si="17"/>
        <v>1.9851648822269776E-2</v>
      </c>
    </row>
    <row r="347" spans="1:20">
      <c r="A347" s="863" t="s">
        <v>1034</v>
      </c>
      <c r="B347" s="864" t="s">
        <v>1035</v>
      </c>
      <c r="C347" s="865" t="s">
        <v>118</v>
      </c>
      <c r="D347" s="865" t="s">
        <v>1075</v>
      </c>
      <c r="E347" s="866">
        <v>2018</v>
      </c>
      <c r="F347" s="867">
        <v>2018</v>
      </c>
      <c r="G347" s="868">
        <v>42879</v>
      </c>
      <c r="H347" s="869">
        <f t="shared" si="15"/>
        <v>2017</v>
      </c>
      <c r="I347" s="870"/>
      <c r="J347" s="865" t="s">
        <v>1038</v>
      </c>
      <c r="K347" s="865" t="s">
        <v>1043</v>
      </c>
      <c r="L347" s="865" t="s">
        <v>1037</v>
      </c>
      <c r="M347" s="871">
        <v>1182.4956</v>
      </c>
      <c r="N347" s="871">
        <v>0.25740000000000002</v>
      </c>
      <c r="O347" s="872">
        <f>+VLOOKUP(C347,'A. Rate Class Allocations'!$B$124:$J$128,6,FALSE)</f>
        <v>0.96094519236849896</v>
      </c>
      <c r="P347" s="873">
        <f>+VLOOKUP(C347,'A. Rate Class Allocations'!$B$124:$J$128,8,FALSE)</f>
        <v>0.98007105038154396</v>
      </c>
      <c r="Q347" s="873">
        <f>+VLOOKUP(C347,'A. Rate Class Allocations'!$B$124:$J$128,7,FALSE)</f>
        <v>1.0700573423086499</v>
      </c>
      <c r="R347" s="873">
        <f>+VLOOKUP(C347,'A. Rate Class Allocations'!$B$124:$J$128,9,FALSE)</f>
        <v>0.85888650963597402</v>
      </c>
      <c r="S347" s="874">
        <f t="shared" si="16"/>
        <v>1113.667928085581</v>
      </c>
      <c r="T347" s="874">
        <f t="shared" si="17"/>
        <v>0.23656548179871487</v>
      </c>
    </row>
    <row r="348" spans="1:20">
      <c r="A348" s="863" t="s">
        <v>1034</v>
      </c>
      <c r="B348" s="864" t="s">
        <v>1035</v>
      </c>
      <c r="C348" s="865" t="s">
        <v>118</v>
      </c>
      <c r="D348" s="865" t="s">
        <v>1075</v>
      </c>
      <c r="E348" s="866">
        <v>2018</v>
      </c>
      <c r="F348" s="867">
        <v>2018</v>
      </c>
      <c r="G348" s="868">
        <v>42879</v>
      </c>
      <c r="H348" s="869">
        <f t="shared" si="15"/>
        <v>2017</v>
      </c>
      <c r="I348" s="870"/>
      <c r="J348" s="865" t="s">
        <v>1038</v>
      </c>
      <c r="K348" s="865" t="s">
        <v>1043</v>
      </c>
      <c r="L348" s="865" t="s">
        <v>1037</v>
      </c>
      <c r="M348" s="871">
        <v>143.33279999999999</v>
      </c>
      <c r="N348" s="871">
        <v>3.1199999999999999E-2</v>
      </c>
      <c r="O348" s="872">
        <f>+VLOOKUP(C348,'A. Rate Class Allocations'!$B$124:$J$128,6,FALSE)</f>
        <v>0.96094519236849896</v>
      </c>
      <c r="P348" s="873">
        <f>+VLOOKUP(C348,'A. Rate Class Allocations'!$B$124:$J$128,8,FALSE)</f>
        <v>0.98007105038154396</v>
      </c>
      <c r="Q348" s="873">
        <f>+VLOOKUP(C348,'A. Rate Class Allocations'!$B$124:$J$128,7,FALSE)</f>
        <v>1.0700573423086499</v>
      </c>
      <c r="R348" s="873">
        <f>+VLOOKUP(C348,'A. Rate Class Allocations'!$B$124:$J$128,9,FALSE)</f>
        <v>0.85888650963597402</v>
      </c>
      <c r="S348" s="874">
        <f t="shared" si="16"/>
        <v>134.99005188916135</v>
      </c>
      <c r="T348" s="874">
        <f t="shared" si="17"/>
        <v>2.8674603854389677E-2</v>
      </c>
    </row>
    <row r="349" spans="1:20">
      <c r="A349" s="863" t="s">
        <v>1034</v>
      </c>
      <c r="B349" s="864" t="s">
        <v>1035</v>
      </c>
      <c r="C349" s="865" t="s">
        <v>118</v>
      </c>
      <c r="D349" s="865" t="s">
        <v>1076</v>
      </c>
      <c r="E349" s="866">
        <v>2018</v>
      </c>
      <c r="F349" s="867">
        <v>2018</v>
      </c>
      <c r="G349" s="868">
        <v>43021</v>
      </c>
      <c r="H349" s="869">
        <f t="shared" si="15"/>
        <v>2017</v>
      </c>
      <c r="I349" s="870"/>
      <c r="J349" s="865" t="s">
        <v>1036</v>
      </c>
      <c r="K349" s="865" t="s">
        <v>1043</v>
      </c>
      <c r="L349" s="865" t="s">
        <v>1039</v>
      </c>
      <c r="M349" s="871">
        <v>72626</v>
      </c>
      <c r="N349" s="871">
        <v>20.399999999999999</v>
      </c>
      <c r="O349" s="872">
        <f>+VLOOKUP(C349,'A. Rate Class Allocations'!$B$124:$J$128,6,FALSE)</f>
        <v>0.96094519236849896</v>
      </c>
      <c r="P349" s="873">
        <f>+VLOOKUP(C349,'A. Rate Class Allocations'!$B$124:$J$128,8,FALSE)</f>
        <v>0.98007105038154396</v>
      </c>
      <c r="Q349" s="873">
        <f>+VLOOKUP(C349,'A. Rate Class Allocations'!$B$124:$J$128,7,FALSE)</f>
        <v>1.0700573423086499</v>
      </c>
      <c r="R349" s="873">
        <f>+VLOOKUP(C349,'A. Rate Class Allocations'!$B$124:$J$128,9,FALSE)</f>
        <v>0.85888650963597402</v>
      </c>
      <c r="S349" s="874">
        <f t="shared" si="16"/>
        <v>68398.772008237007</v>
      </c>
      <c r="T349" s="874">
        <f t="shared" si="17"/>
        <v>18.748779443254787</v>
      </c>
    </row>
    <row r="350" spans="1:20">
      <c r="A350" s="863" t="s">
        <v>1034</v>
      </c>
      <c r="B350" s="864" t="s">
        <v>1035</v>
      </c>
      <c r="C350" s="865" t="s">
        <v>118</v>
      </c>
      <c r="D350" s="865" t="s">
        <v>1077</v>
      </c>
      <c r="E350" s="866">
        <v>2018</v>
      </c>
      <c r="F350" s="867">
        <v>2018</v>
      </c>
      <c r="G350" s="868">
        <v>43035</v>
      </c>
      <c r="H350" s="869">
        <f t="shared" si="15"/>
        <v>2017</v>
      </c>
      <c r="I350" s="870"/>
      <c r="J350" s="865" t="s">
        <v>1038</v>
      </c>
      <c r="K350" s="865" t="s">
        <v>1043</v>
      </c>
      <c r="L350" s="865" t="s">
        <v>1039</v>
      </c>
      <c r="M350" s="871">
        <v>61591.758000000002</v>
      </c>
      <c r="N350" s="871">
        <v>0</v>
      </c>
      <c r="O350" s="872">
        <f>+VLOOKUP(C350,'A. Rate Class Allocations'!$B$124:$J$128,6,FALSE)</f>
        <v>0.96094519236849896</v>
      </c>
      <c r="P350" s="873">
        <f>+VLOOKUP(C350,'A. Rate Class Allocations'!$B$124:$J$128,8,FALSE)</f>
        <v>0.98007105038154396</v>
      </c>
      <c r="Q350" s="873">
        <f>+VLOOKUP(C350,'A. Rate Class Allocations'!$B$124:$J$128,7,FALSE)</f>
        <v>1.0700573423086499</v>
      </c>
      <c r="R350" s="873">
        <f>+VLOOKUP(C350,'A. Rate Class Allocations'!$B$124:$J$128,9,FALSE)</f>
        <v>0.85888650963597402</v>
      </c>
      <c r="S350" s="874">
        <f t="shared" si="16"/>
        <v>58006.782874294433</v>
      </c>
      <c r="T350" s="874">
        <f t="shared" si="17"/>
        <v>0</v>
      </c>
    </row>
    <row r="351" spans="1:20">
      <c r="A351" s="863" t="s">
        <v>1034</v>
      </c>
      <c r="B351" s="864" t="s">
        <v>1035</v>
      </c>
      <c r="C351" s="865" t="s">
        <v>118</v>
      </c>
      <c r="D351" s="865" t="s">
        <v>1078</v>
      </c>
      <c r="E351" s="866">
        <v>2018</v>
      </c>
      <c r="F351" s="867">
        <v>2018</v>
      </c>
      <c r="G351" s="868">
        <v>43005</v>
      </c>
      <c r="H351" s="869">
        <f t="shared" si="15"/>
        <v>2017</v>
      </c>
      <c r="I351" s="870"/>
      <c r="J351" s="865" t="s">
        <v>1038</v>
      </c>
      <c r="K351" s="865" t="s">
        <v>1043</v>
      </c>
      <c r="L351" s="865" t="s">
        <v>1039</v>
      </c>
      <c r="M351" s="871">
        <v>59075.654999999999</v>
      </c>
      <c r="N351" s="871">
        <v>15.105</v>
      </c>
      <c r="O351" s="872">
        <f>+VLOOKUP(C351,'A. Rate Class Allocations'!$B$124:$J$128,6,FALSE)</f>
        <v>0.96094519236849896</v>
      </c>
      <c r="P351" s="873">
        <f>+VLOOKUP(C351,'A. Rate Class Allocations'!$B$124:$J$128,8,FALSE)</f>
        <v>0.98007105038154396</v>
      </c>
      <c r="Q351" s="873">
        <f>+VLOOKUP(C351,'A. Rate Class Allocations'!$B$124:$J$128,7,FALSE)</f>
        <v>1.0700573423086499</v>
      </c>
      <c r="R351" s="873">
        <f>+VLOOKUP(C351,'A. Rate Class Allocations'!$B$124:$J$128,9,FALSE)</f>
        <v>0.85888650963597402</v>
      </c>
      <c r="S351" s="874">
        <f t="shared" si="16"/>
        <v>55637.130746320407</v>
      </c>
      <c r="T351" s="874">
        <f t="shared" si="17"/>
        <v>13.882368308351158</v>
      </c>
    </row>
    <row r="352" spans="1:20">
      <c r="A352" s="863" t="s">
        <v>1034</v>
      </c>
      <c r="B352" s="864" t="s">
        <v>1035</v>
      </c>
      <c r="C352" s="865" t="s">
        <v>118</v>
      </c>
      <c r="D352" s="865" t="s">
        <v>1079</v>
      </c>
      <c r="E352" s="866">
        <v>2018</v>
      </c>
      <c r="F352" s="867">
        <v>2018</v>
      </c>
      <c r="G352" s="868">
        <v>43014</v>
      </c>
      <c r="H352" s="869">
        <f t="shared" si="15"/>
        <v>2017</v>
      </c>
      <c r="I352" s="870"/>
      <c r="J352" s="865" t="s">
        <v>1038</v>
      </c>
      <c r="K352" s="865" t="s">
        <v>1043</v>
      </c>
      <c r="L352" s="865" t="s">
        <v>1039</v>
      </c>
      <c r="M352" s="871">
        <v>98134.116999999998</v>
      </c>
      <c r="N352" s="871">
        <v>26.050999999999998</v>
      </c>
      <c r="O352" s="872">
        <f>+VLOOKUP(C352,'A. Rate Class Allocations'!$B$124:$J$128,6,FALSE)</f>
        <v>0.96094519236849896</v>
      </c>
      <c r="P352" s="873">
        <f>+VLOOKUP(C352,'A. Rate Class Allocations'!$B$124:$J$128,8,FALSE)</f>
        <v>0.98007105038154396</v>
      </c>
      <c r="Q352" s="873">
        <f>+VLOOKUP(C352,'A. Rate Class Allocations'!$B$124:$J$128,7,FALSE)</f>
        <v>1.0700573423086499</v>
      </c>
      <c r="R352" s="873">
        <f>+VLOOKUP(C352,'A. Rate Class Allocations'!$B$124:$J$128,9,FALSE)</f>
        <v>0.85888650963597402</v>
      </c>
      <c r="S352" s="874">
        <f t="shared" si="16"/>
        <v>92422.177937827422</v>
      </c>
      <c r="T352" s="874">
        <f t="shared" si="17"/>
        <v>23.942375160599532</v>
      </c>
    </row>
    <row r="353" spans="1:20">
      <c r="A353" s="863" t="s">
        <v>1034</v>
      </c>
      <c r="B353" s="864" t="s">
        <v>1035</v>
      </c>
      <c r="C353" s="865" t="s">
        <v>118</v>
      </c>
      <c r="D353" s="865" t="s">
        <v>1080</v>
      </c>
      <c r="E353" s="866">
        <v>2018</v>
      </c>
      <c r="F353" s="867">
        <v>2018</v>
      </c>
      <c r="G353" s="868">
        <v>43018</v>
      </c>
      <c r="H353" s="869">
        <f t="shared" si="15"/>
        <v>2017</v>
      </c>
      <c r="I353" s="870"/>
      <c r="J353" s="865" t="s">
        <v>1038</v>
      </c>
      <c r="K353" s="865" t="s">
        <v>1043</v>
      </c>
      <c r="L353" s="865" t="s">
        <v>1037</v>
      </c>
      <c r="M353" s="871">
        <v>53303.05</v>
      </c>
      <c r="N353" s="871">
        <v>14.15</v>
      </c>
      <c r="O353" s="872">
        <f>+VLOOKUP(C353,'A. Rate Class Allocations'!$B$124:$J$128,6,FALSE)</f>
        <v>0.96094519236849896</v>
      </c>
      <c r="P353" s="873">
        <f>+VLOOKUP(C353,'A. Rate Class Allocations'!$B$124:$J$128,8,FALSE)</f>
        <v>0.98007105038154396</v>
      </c>
      <c r="Q353" s="873">
        <f>+VLOOKUP(C353,'A. Rate Class Allocations'!$B$124:$J$128,7,FALSE)</f>
        <v>1.0700573423086499</v>
      </c>
      <c r="R353" s="873">
        <f>+VLOOKUP(C353,'A. Rate Class Allocations'!$B$124:$J$128,9,FALSE)</f>
        <v>0.85888650963597402</v>
      </c>
      <c r="S353" s="874">
        <f t="shared" si="16"/>
        <v>50200.522736948988</v>
      </c>
      <c r="T353" s="874">
        <f t="shared" si="17"/>
        <v>13.004668094218395</v>
      </c>
    </row>
    <row r="354" spans="1:20">
      <c r="A354" s="863" t="s">
        <v>1034</v>
      </c>
      <c r="B354" s="864" t="s">
        <v>1035</v>
      </c>
      <c r="C354" s="865" t="s">
        <v>118</v>
      </c>
      <c r="D354" s="865" t="s">
        <v>1081</v>
      </c>
      <c r="E354" s="866">
        <v>2018</v>
      </c>
      <c r="F354" s="867">
        <v>2018</v>
      </c>
      <c r="G354" s="868">
        <v>43042</v>
      </c>
      <c r="H354" s="869">
        <f t="shared" si="15"/>
        <v>2017</v>
      </c>
      <c r="I354" s="870"/>
      <c r="J354" s="865" t="s">
        <v>1036</v>
      </c>
      <c r="K354" s="865" t="s">
        <v>1043</v>
      </c>
      <c r="L354" s="865" t="s">
        <v>1039</v>
      </c>
      <c r="M354" s="871">
        <v>470266</v>
      </c>
      <c r="N354" s="871">
        <v>75.191000000000003</v>
      </c>
      <c r="O354" s="872">
        <f>+VLOOKUP(C354,'A. Rate Class Allocations'!$B$124:$J$128,6,FALSE)</f>
        <v>0.96094519236849896</v>
      </c>
      <c r="P354" s="873">
        <f>+VLOOKUP(C354,'A. Rate Class Allocations'!$B$124:$J$128,8,FALSE)</f>
        <v>0.98007105038154396</v>
      </c>
      <c r="Q354" s="873">
        <f>+VLOOKUP(C354,'A. Rate Class Allocations'!$B$124:$J$128,7,FALSE)</f>
        <v>1.0700573423086499</v>
      </c>
      <c r="R354" s="873">
        <f>+VLOOKUP(C354,'A. Rate Class Allocations'!$B$124:$J$128,9,FALSE)</f>
        <v>0.85888650963597402</v>
      </c>
      <c r="S354" s="874">
        <f t="shared" si="16"/>
        <v>442893.9624545697</v>
      </c>
      <c r="T354" s="874">
        <f t="shared" si="17"/>
        <v>69.104876231263276</v>
      </c>
    </row>
    <row r="355" spans="1:20">
      <c r="A355" s="863" t="s">
        <v>1034</v>
      </c>
      <c r="B355" s="864" t="s">
        <v>1035</v>
      </c>
      <c r="C355" s="865" t="s">
        <v>118</v>
      </c>
      <c r="D355" s="865" t="s">
        <v>1081</v>
      </c>
      <c r="E355" s="866">
        <v>2018</v>
      </c>
      <c r="F355" s="867">
        <v>2018</v>
      </c>
      <c r="G355" s="868">
        <v>43042</v>
      </c>
      <c r="H355" s="869">
        <f t="shared" si="15"/>
        <v>2017</v>
      </c>
      <c r="I355" s="870"/>
      <c r="J355" s="865" t="s">
        <v>1038</v>
      </c>
      <c r="K355" s="865" t="s">
        <v>1043</v>
      </c>
      <c r="L355" s="865" t="s">
        <v>1039</v>
      </c>
      <c r="M355" s="871">
        <v>6384</v>
      </c>
      <c r="N355" s="871">
        <v>0</v>
      </c>
      <c r="O355" s="872">
        <f>+VLOOKUP(C355,'A. Rate Class Allocations'!$B$124:$J$128,6,FALSE)</f>
        <v>0.96094519236849896</v>
      </c>
      <c r="P355" s="873">
        <f>+VLOOKUP(C355,'A. Rate Class Allocations'!$B$124:$J$128,8,FALSE)</f>
        <v>0.98007105038154396</v>
      </c>
      <c r="Q355" s="873">
        <f>+VLOOKUP(C355,'A. Rate Class Allocations'!$B$124:$J$128,7,FALSE)</f>
        <v>1.0700573423086499</v>
      </c>
      <c r="R355" s="873">
        <f>+VLOOKUP(C355,'A. Rate Class Allocations'!$B$124:$J$128,9,FALSE)</f>
        <v>0.85888650963597402</v>
      </c>
      <c r="S355" s="874">
        <f t="shared" si="16"/>
        <v>6012.4164968549148</v>
      </c>
      <c r="T355" s="874">
        <f t="shared" si="17"/>
        <v>0</v>
      </c>
    </row>
    <row r="356" spans="1:20">
      <c r="A356" s="863" t="s">
        <v>1034</v>
      </c>
      <c r="B356" s="864" t="s">
        <v>1035</v>
      </c>
      <c r="C356" s="865" t="s">
        <v>118</v>
      </c>
      <c r="D356" s="865" t="s">
        <v>1081</v>
      </c>
      <c r="E356" s="866">
        <v>2018</v>
      </c>
      <c r="F356" s="867">
        <v>2018</v>
      </c>
      <c r="G356" s="868">
        <v>43042</v>
      </c>
      <c r="H356" s="869">
        <f t="shared" si="15"/>
        <v>2017</v>
      </c>
      <c r="I356" s="870"/>
      <c r="J356" s="865" t="s">
        <v>1036</v>
      </c>
      <c r="K356" s="865" t="s">
        <v>1043</v>
      </c>
      <c r="L356" s="865" t="s">
        <v>1039</v>
      </c>
      <c r="M356" s="871">
        <v>87415</v>
      </c>
      <c r="N356" s="871">
        <v>14</v>
      </c>
      <c r="O356" s="872">
        <f>+VLOOKUP(C356,'A. Rate Class Allocations'!$B$124:$J$128,6,FALSE)</f>
        <v>0.96094519236849896</v>
      </c>
      <c r="P356" s="873">
        <f>+VLOOKUP(C356,'A. Rate Class Allocations'!$B$124:$J$128,8,FALSE)</f>
        <v>0.98007105038154396</v>
      </c>
      <c r="Q356" s="873">
        <f>+VLOOKUP(C356,'A. Rate Class Allocations'!$B$124:$J$128,7,FALSE)</f>
        <v>1.0700573423086499</v>
      </c>
      <c r="R356" s="873">
        <f>+VLOOKUP(C356,'A. Rate Class Allocations'!$B$124:$J$128,9,FALSE)</f>
        <v>0.85888650963597402</v>
      </c>
      <c r="S356" s="874">
        <f t="shared" si="16"/>
        <v>82326.971815879122</v>
      </c>
      <c r="T356" s="874">
        <f t="shared" si="17"/>
        <v>12.866809421841522</v>
      </c>
    </row>
    <row r="357" spans="1:20">
      <c r="A357" s="863" t="s">
        <v>1034</v>
      </c>
      <c r="B357" s="864" t="s">
        <v>1035</v>
      </c>
      <c r="C357" s="865" t="s">
        <v>118</v>
      </c>
      <c r="D357" s="865" t="s">
        <v>1082</v>
      </c>
      <c r="E357" s="866">
        <v>2018</v>
      </c>
      <c r="F357" s="867">
        <v>2018</v>
      </c>
      <c r="G357" s="868">
        <v>43035</v>
      </c>
      <c r="H357" s="869">
        <f t="shared" si="15"/>
        <v>2017</v>
      </c>
      <c r="I357" s="870"/>
      <c r="J357" s="865" t="s">
        <v>1038</v>
      </c>
      <c r="K357" s="865" t="s">
        <v>1043</v>
      </c>
      <c r="L357" s="865" t="s">
        <v>1037</v>
      </c>
      <c r="M357" s="871">
        <v>41805.4</v>
      </c>
      <c r="N357" s="871">
        <v>9.1</v>
      </c>
      <c r="O357" s="872">
        <f>+VLOOKUP(C357,'A. Rate Class Allocations'!$B$124:$J$128,6,FALSE)</f>
        <v>0.96094519236849896</v>
      </c>
      <c r="P357" s="873">
        <f>+VLOOKUP(C357,'A. Rate Class Allocations'!$B$124:$J$128,8,FALSE)</f>
        <v>0.98007105038154396</v>
      </c>
      <c r="Q357" s="873">
        <f>+VLOOKUP(C357,'A. Rate Class Allocations'!$B$124:$J$128,7,FALSE)</f>
        <v>1.0700573423086499</v>
      </c>
      <c r="R357" s="873">
        <f>+VLOOKUP(C357,'A. Rate Class Allocations'!$B$124:$J$128,9,FALSE)</f>
        <v>0.85888650963597402</v>
      </c>
      <c r="S357" s="874">
        <f t="shared" si="16"/>
        <v>39372.098467672062</v>
      </c>
      <c r="T357" s="874">
        <f t="shared" si="17"/>
        <v>8.3634261241969892</v>
      </c>
    </row>
    <row r="358" spans="1:20">
      <c r="A358" s="863" t="s">
        <v>1034</v>
      </c>
      <c r="B358" s="864" t="s">
        <v>1035</v>
      </c>
      <c r="C358" s="865" t="s">
        <v>118</v>
      </c>
      <c r="D358" s="865" t="s">
        <v>1083</v>
      </c>
      <c r="E358" s="866">
        <v>2018</v>
      </c>
      <c r="F358" s="867">
        <v>2018</v>
      </c>
      <c r="G358" s="868">
        <v>42969</v>
      </c>
      <c r="H358" s="869">
        <f t="shared" si="15"/>
        <v>2017</v>
      </c>
      <c r="I358" s="870"/>
      <c r="J358" s="865" t="s">
        <v>1036</v>
      </c>
      <c r="K358" s="865" t="s">
        <v>1043</v>
      </c>
      <c r="L358" s="865" t="s">
        <v>1037</v>
      </c>
      <c r="M358" s="871">
        <v>2755</v>
      </c>
      <c r="N358" s="871">
        <v>7</v>
      </c>
      <c r="O358" s="872">
        <f>+VLOOKUP(C358,'A. Rate Class Allocations'!$B$124:$J$128,6,FALSE)</f>
        <v>0.96094519236849896</v>
      </c>
      <c r="P358" s="873">
        <f>+VLOOKUP(C358,'A. Rate Class Allocations'!$B$124:$J$128,8,FALSE)</f>
        <v>0.98007105038154396</v>
      </c>
      <c r="Q358" s="873">
        <f>+VLOOKUP(C358,'A. Rate Class Allocations'!$B$124:$J$128,7,FALSE)</f>
        <v>1.0700573423086499</v>
      </c>
      <c r="R358" s="873">
        <f>+VLOOKUP(C358,'A. Rate Class Allocations'!$B$124:$J$128,9,FALSE)</f>
        <v>0.85888650963597402</v>
      </c>
      <c r="S358" s="874">
        <f t="shared" si="16"/>
        <v>2594.6440239403651</v>
      </c>
      <c r="T358" s="874">
        <f t="shared" si="17"/>
        <v>6.4334047109207608</v>
      </c>
    </row>
    <row r="359" spans="1:20">
      <c r="A359" s="863" t="s">
        <v>1034</v>
      </c>
      <c r="B359" s="864" t="s">
        <v>1035</v>
      </c>
      <c r="C359" s="865" t="s">
        <v>118</v>
      </c>
      <c r="D359" s="865" t="s">
        <v>1084</v>
      </c>
      <c r="E359" s="866">
        <v>2018</v>
      </c>
      <c r="F359" s="867">
        <v>2018</v>
      </c>
      <c r="G359" s="868">
        <v>43091</v>
      </c>
      <c r="H359" s="869">
        <f t="shared" si="15"/>
        <v>2017</v>
      </c>
      <c r="I359" s="870"/>
      <c r="J359" s="865" t="s">
        <v>1038</v>
      </c>
      <c r="K359" s="865" t="s">
        <v>1043</v>
      </c>
      <c r="L359" s="865" t="s">
        <v>1037</v>
      </c>
      <c r="M359" s="871">
        <v>48720</v>
      </c>
      <c r="N359" s="871">
        <v>0</v>
      </c>
      <c r="O359" s="872">
        <f>+VLOOKUP(C359,'A. Rate Class Allocations'!$B$124:$J$128,6,FALSE)</f>
        <v>0.96094519236849896</v>
      </c>
      <c r="P359" s="873">
        <f>+VLOOKUP(C359,'A. Rate Class Allocations'!$B$124:$J$128,8,FALSE)</f>
        <v>0.98007105038154396</v>
      </c>
      <c r="Q359" s="873">
        <f>+VLOOKUP(C359,'A. Rate Class Allocations'!$B$124:$J$128,7,FALSE)</f>
        <v>1.0700573423086499</v>
      </c>
      <c r="R359" s="873">
        <f>+VLOOKUP(C359,'A. Rate Class Allocations'!$B$124:$J$128,9,FALSE)</f>
        <v>0.85888650963597402</v>
      </c>
      <c r="S359" s="874">
        <f t="shared" si="16"/>
        <v>45884.231160208554</v>
      </c>
      <c r="T359" s="874">
        <f t="shared" si="17"/>
        <v>0</v>
      </c>
    </row>
    <row r="360" spans="1:20">
      <c r="A360" s="863" t="s">
        <v>1034</v>
      </c>
      <c r="B360" s="864" t="s">
        <v>1035</v>
      </c>
      <c r="C360" s="865" t="s">
        <v>118</v>
      </c>
      <c r="D360" s="865" t="s">
        <v>1085</v>
      </c>
      <c r="E360" s="866">
        <v>2018</v>
      </c>
      <c r="F360" s="867">
        <v>2018</v>
      </c>
      <c r="G360" s="868">
        <v>43068</v>
      </c>
      <c r="H360" s="869">
        <f t="shared" si="15"/>
        <v>2017</v>
      </c>
      <c r="I360" s="870"/>
      <c r="J360" s="865" t="s">
        <v>1036</v>
      </c>
      <c r="K360" s="865" t="s">
        <v>1043</v>
      </c>
      <c r="L360" s="865" t="s">
        <v>1039</v>
      </c>
      <c r="M360" s="871">
        <v>178616.2</v>
      </c>
      <c r="N360" s="871">
        <v>20.39</v>
      </c>
      <c r="O360" s="872">
        <f>+VLOOKUP(C360,'A. Rate Class Allocations'!$B$124:$J$128,6,FALSE)</f>
        <v>0.96094519236849896</v>
      </c>
      <c r="P360" s="873">
        <f>+VLOOKUP(C360,'A. Rate Class Allocations'!$B$124:$J$128,8,FALSE)</f>
        <v>0.98007105038154396</v>
      </c>
      <c r="Q360" s="873">
        <f>+VLOOKUP(C360,'A. Rate Class Allocations'!$B$124:$J$128,7,FALSE)</f>
        <v>1.0700573423086499</v>
      </c>
      <c r="R360" s="873">
        <f>+VLOOKUP(C360,'A. Rate Class Allocations'!$B$124:$J$128,9,FALSE)</f>
        <v>0.85888650963597402</v>
      </c>
      <c r="S360" s="874">
        <f t="shared" si="16"/>
        <v>168219.76621014049</v>
      </c>
      <c r="T360" s="874">
        <f t="shared" si="17"/>
        <v>18.73958886509633</v>
      </c>
    </row>
    <row r="361" spans="1:20">
      <c r="A361" s="863" t="s">
        <v>1034</v>
      </c>
      <c r="B361" s="864" t="s">
        <v>1035</v>
      </c>
      <c r="C361" s="865" t="s">
        <v>118</v>
      </c>
      <c r="D361" s="865" t="s">
        <v>1086</v>
      </c>
      <c r="E361" s="866">
        <v>2018</v>
      </c>
      <c r="F361" s="867">
        <v>2018</v>
      </c>
      <c r="G361" s="868">
        <v>43019</v>
      </c>
      <c r="H361" s="869">
        <f t="shared" si="15"/>
        <v>2017</v>
      </c>
      <c r="I361" s="870"/>
      <c r="J361" s="865" t="s">
        <v>1038</v>
      </c>
      <c r="K361" s="865" t="s">
        <v>1043</v>
      </c>
      <c r="L361" s="865" t="s">
        <v>1037</v>
      </c>
      <c r="M361" s="871">
        <v>2572.64</v>
      </c>
      <c r="N361" s="871">
        <v>0.56000000000000005</v>
      </c>
      <c r="O361" s="872">
        <f>+VLOOKUP(C361,'A. Rate Class Allocations'!$B$124:$J$128,6,FALSE)</f>
        <v>0.96094519236849896</v>
      </c>
      <c r="P361" s="873">
        <f>+VLOOKUP(C361,'A. Rate Class Allocations'!$B$124:$J$128,8,FALSE)</f>
        <v>0.98007105038154396</v>
      </c>
      <c r="Q361" s="873">
        <f>+VLOOKUP(C361,'A. Rate Class Allocations'!$B$124:$J$128,7,FALSE)</f>
        <v>1.0700573423086499</v>
      </c>
      <c r="R361" s="873">
        <f>+VLOOKUP(C361,'A. Rate Class Allocations'!$B$124:$J$128,9,FALSE)</f>
        <v>0.85888650963597402</v>
      </c>
      <c r="S361" s="874">
        <f t="shared" si="16"/>
        <v>2422.8983672413574</v>
      </c>
      <c r="T361" s="874">
        <f t="shared" si="17"/>
        <v>0.51467237687366085</v>
      </c>
    </row>
    <row r="362" spans="1:20">
      <c r="A362" s="863" t="s">
        <v>1034</v>
      </c>
      <c r="B362" s="864" t="s">
        <v>1035</v>
      </c>
      <c r="C362" s="865" t="s">
        <v>118</v>
      </c>
      <c r="D362" s="865" t="s">
        <v>1087</v>
      </c>
      <c r="E362" s="866">
        <v>2018</v>
      </c>
      <c r="F362" s="867">
        <v>2018</v>
      </c>
      <c r="G362" s="868">
        <v>43185</v>
      </c>
      <c r="H362" s="869">
        <f t="shared" si="15"/>
        <v>2018</v>
      </c>
      <c r="I362" s="870"/>
      <c r="J362" s="865" t="s">
        <v>1038</v>
      </c>
      <c r="K362" s="865" t="s">
        <v>1043</v>
      </c>
      <c r="L362" s="865" t="s">
        <v>1039</v>
      </c>
      <c r="M362" s="871">
        <v>43509.773999999998</v>
      </c>
      <c r="N362" s="871">
        <v>0</v>
      </c>
      <c r="O362" s="872">
        <f>+VLOOKUP(C362,'A. Rate Class Allocations'!$B$124:$J$128,6,FALSE)</f>
        <v>0.96094519236849896</v>
      </c>
      <c r="P362" s="873">
        <f>+VLOOKUP(C362,'A. Rate Class Allocations'!$B$124:$J$128,8,FALSE)</f>
        <v>0.98007105038154396</v>
      </c>
      <c r="Q362" s="873">
        <f>+VLOOKUP(C362,'A. Rate Class Allocations'!$B$124:$J$128,7,FALSE)</f>
        <v>1.0700573423086499</v>
      </c>
      <c r="R362" s="873">
        <f>+VLOOKUP(C362,'A. Rate Class Allocations'!$B$124:$J$128,9,FALSE)</f>
        <v>0.85888650963597402</v>
      </c>
      <c r="S362" s="874">
        <f t="shared" si="16"/>
        <v>40977.268635969456</v>
      </c>
      <c r="T362" s="874">
        <f t="shared" si="17"/>
        <v>0</v>
      </c>
    </row>
    <row r="363" spans="1:20">
      <c r="A363" s="863" t="s">
        <v>1034</v>
      </c>
      <c r="B363" s="864" t="s">
        <v>1035</v>
      </c>
      <c r="C363" s="865" t="s">
        <v>118</v>
      </c>
      <c r="D363" s="865" t="s">
        <v>1088</v>
      </c>
      <c r="E363" s="866">
        <v>2018</v>
      </c>
      <c r="F363" s="867">
        <v>2018</v>
      </c>
      <c r="G363" s="868">
        <v>43063</v>
      </c>
      <c r="H363" s="869">
        <f t="shared" si="15"/>
        <v>2017</v>
      </c>
      <c r="I363" s="870"/>
      <c r="J363" s="865" t="s">
        <v>1036</v>
      </c>
      <c r="K363" s="865" t="s">
        <v>1043</v>
      </c>
      <c r="L363" s="865" t="s">
        <v>1037</v>
      </c>
      <c r="M363" s="871">
        <v>22793</v>
      </c>
      <c r="N363" s="871">
        <v>2.7</v>
      </c>
      <c r="O363" s="872">
        <f>+VLOOKUP(C363,'A. Rate Class Allocations'!$B$124:$J$128,6,FALSE)</f>
        <v>0.96094519236849896</v>
      </c>
      <c r="P363" s="873">
        <f>+VLOOKUP(C363,'A. Rate Class Allocations'!$B$124:$J$128,8,FALSE)</f>
        <v>0.98007105038154396</v>
      </c>
      <c r="Q363" s="873">
        <f>+VLOOKUP(C363,'A. Rate Class Allocations'!$B$124:$J$128,7,FALSE)</f>
        <v>1.0700573423086499</v>
      </c>
      <c r="R363" s="873">
        <f>+VLOOKUP(C363,'A. Rate Class Allocations'!$B$124:$J$128,9,FALSE)</f>
        <v>0.85888650963597402</v>
      </c>
      <c r="S363" s="874">
        <f t="shared" si="16"/>
        <v>21466.323498247817</v>
      </c>
      <c r="T363" s="874">
        <f t="shared" si="17"/>
        <v>2.4814561027837221</v>
      </c>
    </row>
    <row r="364" spans="1:20">
      <c r="A364" s="863" t="s">
        <v>1034</v>
      </c>
      <c r="B364" s="864" t="s">
        <v>1035</v>
      </c>
      <c r="C364" s="865" t="s">
        <v>118</v>
      </c>
      <c r="D364" s="865" t="s">
        <v>1088</v>
      </c>
      <c r="E364" s="866">
        <v>2018</v>
      </c>
      <c r="F364" s="867">
        <v>2018</v>
      </c>
      <c r="G364" s="868">
        <v>43063</v>
      </c>
      <c r="H364" s="869">
        <f t="shared" si="15"/>
        <v>2017</v>
      </c>
      <c r="I364" s="870"/>
      <c r="J364" s="865" t="s">
        <v>1038</v>
      </c>
      <c r="K364" s="865" t="s">
        <v>1043</v>
      </c>
      <c r="L364" s="865" t="s">
        <v>1037</v>
      </c>
      <c r="M364" s="871">
        <v>14616</v>
      </c>
      <c r="N364" s="871">
        <v>0</v>
      </c>
      <c r="O364" s="872">
        <f>+VLOOKUP(C364,'A. Rate Class Allocations'!$B$124:$J$128,6,FALSE)</f>
        <v>0.96094519236849896</v>
      </c>
      <c r="P364" s="873">
        <f>+VLOOKUP(C364,'A. Rate Class Allocations'!$B$124:$J$128,8,FALSE)</f>
        <v>0.98007105038154396</v>
      </c>
      <c r="Q364" s="873">
        <f>+VLOOKUP(C364,'A. Rate Class Allocations'!$B$124:$J$128,7,FALSE)</f>
        <v>1.0700573423086499</v>
      </c>
      <c r="R364" s="873">
        <f>+VLOOKUP(C364,'A. Rate Class Allocations'!$B$124:$J$128,9,FALSE)</f>
        <v>0.85888650963597402</v>
      </c>
      <c r="S364" s="874">
        <f t="shared" si="16"/>
        <v>13765.269348062568</v>
      </c>
      <c r="T364" s="874">
        <f t="shared" si="17"/>
        <v>0</v>
      </c>
    </row>
    <row r="365" spans="1:20">
      <c r="A365" s="863" t="s">
        <v>1034</v>
      </c>
      <c r="B365" s="864" t="s">
        <v>1035</v>
      </c>
      <c r="C365" s="865" t="s">
        <v>118</v>
      </c>
      <c r="D365" s="865" t="s">
        <v>1089</v>
      </c>
      <c r="E365" s="866">
        <v>2018</v>
      </c>
      <c r="F365" s="867">
        <v>2018</v>
      </c>
      <c r="G365" s="868">
        <v>43056</v>
      </c>
      <c r="H365" s="869">
        <f t="shared" si="15"/>
        <v>2017</v>
      </c>
      <c r="I365" s="870"/>
      <c r="J365" s="865" t="s">
        <v>1038</v>
      </c>
      <c r="K365" s="865" t="s">
        <v>1043</v>
      </c>
      <c r="L365" s="865" t="s">
        <v>1039</v>
      </c>
      <c r="M365" s="871">
        <v>17056.975999999999</v>
      </c>
      <c r="N365" s="871">
        <v>4.5279999999999996</v>
      </c>
      <c r="O365" s="872">
        <f>+VLOOKUP(C365,'A. Rate Class Allocations'!$B$124:$J$128,6,FALSE)</f>
        <v>0.96094519236849896</v>
      </c>
      <c r="P365" s="873">
        <f>+VLOOKUP(C365,'A. Rate Class Allocations'!$B$124:$J$128,8,FALSE)</f>
        <v>0.98007105038154396</v>
      </c>
      <c r="Q365" s="873">
        <f>+VLOOKUP(C365,'A. Rate Class Allocations'!$B$124:$J$128,7,FALSE)</f>
        <v>1.0700573423086499</v>
      </c>
      <c r="R365" s="873">
        <f>+VLOOKUP(C365,'A. Rate Class Allocations'!$B$124:$J$128,9,FALSE)</f>
        <v>0.85888650963597402</v>
      </c>
      <c r="S365" s="874">
        <f t="shared" si="16"/>
        <v>16064.167275823676</v>
      </c>
      <c r="T365" s="874">
        <f t="shared" si="17"/>
        <v>4.1614937901498861</v>
      </c>
    </row>
    <row r="366" spans="1:20">
      <c r="A366" s="863" t="s">
        <v>1034</v>
      </c>
      <c r="B366" s="864" t="s">
        <v>1035</v>
      </c>
      <c r="C366" s="865" t="s">
        <v>118</v>
      </c>
      <c r="D366" s="865" t="s">
        <v>1090</v>
      </c>
      <c r="E366" s="866">
        <v>2018</v>
      </c>
      <c r="F366" s="867">
        <v>2018</v>
      </c>
      <c r="G366" s="868">
        <v>43039</v>
      </c>
      <c r="H366" s="869">
        <f t="shared" si="15"/>
        <v>2017</v>
      </c>
      <c r="I366" s="870"/>
      <c r="J366" s="865" t="s">
        <v>1038</v>
      </c>
      <c r="K366" s="865" t="s">
        <v>1043</v>
      </c>
      <c r="L366" s="865" t="s">
        <v>1039</v>
      </c>
      <c r="M366" s="871">
        <v>859.99680000000001</v>
      </c>
      <c r="N366" s="871">
        <v>0.18720000000000001</v>
      </c>
      <c r="O366" s="872">
        <f>+VLOOKUP(C366,'A. Rate Class Allocations'!$B$124:$J$128,6,FALSE)</f>
        <v>0.96094519236849896</v>
      </c>
      <c r="P366" s="873">
        <f>+VLOOKUP(C366,'A. Rate Class Allocations'!$B$124:$J$128,8,FALSE)</f>
        <v>0.98007105038154396</v>
      </c>
      <c r="Q366" s="873">
        <f>+VLOOKUP(C366,'A. Rate Class Allocations'!$B$124:$J$128,7,FALSE)</f>
        <v>1.0700573423086499</v>
      </c>
      <c r="R366" s="873">
        <f>+VLOOKUP(C366,'A. Rate Class Allocations'!$B$124:$J$128,9,FALSE)</f>
        <v>0.85888650963597402</v>
      </c>
      <c r="S366" s="874">
        <f t="shared" si="16"/>
        <v>809.9403113349681</v>
      </c>
      <c r="T366" s="874">
        <f t="shared" si="17"/>
        <v>0.17204762312633809</v>
      </c>
    </row>
    <row r="367" spans="1:20">
      <c r="A367" s="863" t="s">
        <v>1034</v>
      </c>
      <c r="B367" s="864" t="s">
        <v>1035</v>
      </c>
      <c r="C367" s="865" t="s">
        <v>118</v>
      </c>
      <c r="D367" s="865" t="s">
        <v>1091</v>
      </c>
      <c r="E367" s="866">
        <v>2018</v>
      </c>
      <c r="F367" s="867">
        <v>2018</v>
      </c>
      <c r="G367" s="868">
        <v>43049</v>
      </c>
      <c r="H367" s="869">
        <f t="shared" si="15"/>
        <v>2017</v>
      </c>
      <c r="I367" s="870"/>
      <c r="J367" s="865" t="s">
        <v>1038</v>
      </c>
      <c r="K367" s="865" t="s">
        <v>1043</v>
      </c>
      <c r="L367" s="865" t="s">
        <v>1039</v>
      </c>
      <c r="M367" s="871">
        <v>5880</v>
      </c>
      <c r="N367" s="871">
        <v>0</v>
      </c>
      <c r="O367" s="872">
        <f>+VLOOKUP(C367,'A. Rate Class Allocations'!$B$124:$J$128,6,FALSE)</f>
        <v>0.96094519236849896</v>
      </c>
      <c r="P367" s="873">
        <f>+VLOOKUP(C367,'A. Rate Class Allocations'!$B$124:$J$128,8,FALSE)</f>
        <v>0.98007105038154396</v>
      </c>
      <c r="Q367" s="873">
        <f>+VLOOKUP(C367,'A. Rate Class Allocations'!$B$124:$J$128,7,FALSE)</f>
        <v>1.0700573423086499</v>
      </c>
      <c r="R367" s="873">
        <f>+VLOOKUP(C367,'A. Rate Class Allocations'!$B$124:$J$128,9,FALSE)</f>
        <v>0.85888650963597402</v>
      </c>
      <c r="S367" s="874">
        <f t="shared" si="16"/>
        <v>5537.7520365768942</v>
      </c>
      <c r="T367" s="874">
        <f t="shared" si="17"/>
        <v>0</v>
      </c>
    </row>
    <row r="368" spans="1:20">
      <c r="A368" s="863" t="s">
        <v>1034</v>
      </c>
      <c r="B368" s="864" t="s">
        <v>1035</v>
      </c>
      <c r="C368" s="865" t="s">
        <v>118</v>
      </c>
      <c r="D368" s="865" t="s">
        <v>1091</v>
      </c>
      <c r="E368" s="866">
        <v>2018</v>
      </c>
      <c r="F368" s="867">
        <v>2018</v>
      </c>
      <c r="G368" s="868">
        <v>43049</v>
      </c>
      <c r="H368" s="869">
        <f t="shared" si="15"/>
        <v>2017</v>
      </c>
      <c r="I368" s="870"/>
      <c r="J368" s="865" t="s">
        <v>1038</v>
      </c>
      <c r="K368" s="865" t="s">
        <v>1043</v>
      </c>
      <c r="L368" s="865" t="s">
        <v>1039</v>
      </c>
      <c r="M368" s="871">
        <v>2436</v>
      </c>
      <c r="N368" s="871">
        <v>0</v>
      </c>
      <c r="O368" s="872">
        <f>+VLOOKUP(C368,'A. Rate Class Allocations'!$B$124:$J$128,6,FALSE)</f>
        <v>0.96094519236849896</v>
      </c>
      <c r="P368" s="873">
        <f>+VLOOKUP(C368,'A. Rate Class Allocations'!$B$124:$J$128,8,FALSE)</f>
        <v>0.98007105038154396</v>
      </c>
      <c r="Q368" s="873">
        <f>+VLOOKUP(C368,'A. Rate Class Allocations'!$B$124:$J$128,7,FALSE)</f>
        <v>1.0700573423086499</v>
      </c>
      <c r="R368" s="873">
        <f>+VLOOKUP(C368,'A. Rate Class Allocations'!$B$124:$J$128,9,FALSE)</f>
        <v>0.85888650963597402</v>
      </c>
      <c r="S368" s="874">
        <f t="shared" si="16"/>
        <v>2294.2115580104282</v>
      </c>
      <c r="T368" s="874">
        <f t="shared" si="17"/>
        <v>0</v>
      </c>
    </row>
    <row r="369" spans="1:20">
      <c r="A369" s="863" t="s">
        <v>1034</v>
      </c>
      <c r="B369" s="864" t="s">
        <v>1035</v>
      </c>
      <c r="C369" s="865" t="s">
        <v>118</v>
      </c>
      <c r="D369" s="865" t="s">
        <v>1091</v>
      </c>
      <c r="E369" s="866">
        <v>2018</v>
      </c>
      <c r="F369" s="867">
        <v>2018</v>
      </c>
      <c r="G369" s="868">
        <v>43049</v>
      </c>
      <c r="H369" s="869">
        <f t="shared" si="15"/>
        <v>2017</v>
      </c>
      <c r="I369" s="870"/>
      <c r="J369" s="865" t="s">
        <v>1038</v>
      </c>
      <c r="K369" s="865" t="s">
        <v>1043</v>
      </c>
      <c r="L369" s="865" t="s">
        <v>1039</v>
      </c>
      <c r="M369" s="871">
        <v>5254.2</v>
      </c>
      <c r="N369" s="871">
        <v>0</v>
      </c>
      <c r="O369" s="872">
        <f>+VLOOKUP(C369,'A. Rate Class Allocations'!$B$124:$J$128,6,FALSE)</f>
        <v>0.96094519236849896</v>
      </c>
      <c r="P369" s="873">
        <f>+VLOOKUP(C369,'A. Rate Class Allocations'!$B$124:$J$128,8,FALSE)</f>
        <v>0.98007105038154396</v>
      </c>
      <c r="Q369" s="873">
        <f>+VLOOKUP(C369,'A. Rate Class Allocations'!$B$124:$J$128,7,FALSE)</f>
        <v>1.0700573423086499</v>
      </c>
      <c r="R369" s="873">
        <f>+VLOOKUP(C369,'A. Rate Class Allocations'!$B$124:$J$128,9,FALSE)</f>
        <v>0.85888650963597402</v>
      </c>
      <c r="S369" s="874">
        <f t="shared" si="16"/>
        <v>4948.3769983983539</v>
      </c>
      <c r="T369" s="874">
        <f t="shared" si="17"/>
        <v>0</v>
      </c>
    </row>
    <row r="370" spans="1:20">
      <c r="A370" s="863" t="s">
        <v>1034</v>
      </c>
      <c r="B370" s="864" t="s">
        <v>1035</v>
      </c>
      <c r="C370" s="865" t="s">
        <v>118</v>
      </c>
      <c r="D370" s="865" t="s">
        <v>1092</v>
      </c>
      <c r="E370" s="866">
        <v>2018</v>
      </c>
      <c r="F370" s="867">
        <v>2018</v>
      </c>
      <c r="G370" s="868">
        <v>43278</v>
      </c>
      <c r="H370" s="869">
        <f t="shared" si="15"/>
        <v>2018</v>
      </c>
      <c r="I370" s="870"/>
      <c r="J370" s="865" t="s">
        <v>1038</v>
      </c>
      <c r="K370" s="865" t="s">
        <v>1043</v>
      </c>
      <c r="L370" s="865" t="s">
        <v>1039</v>
      </c>
      <c r="M370" s="871">
        <v>36843.879999999997</v>
      </c>
      <c r="N370" s="871">
        <v>8.02</v>
      </c>
      <c r="O370" s="872">
        <f>+VLOOKUP(C370,'A. Rate Class Allocations'!$B$124:$J$128,6,FALSE)</f>
        <v>0.96094519236849896</v>
      </c>
      <c r="P370" s="873">
        <f>+VLOOKUP(C370,'A. Rate Class Allocations'!$B$124:$J$128,8,FALSE)</f>
        <v>0.98007105038154396</v>
      </c>
      <c r="Q370" s="873">
        <f>+VLOOKUP(C370,'A. Rate Class Allocations'!$B$124:$J$128,7,FALSE)</f>
        <v>1.0700573423086499</v>
      </c>
      <c r="R370" s="873">
        <f>+VLOOKUP(C370,'A. Rate Class Allocations'!$B$124:$J$128,9,FALSE)</f>
        <v>0.85888650963597402</v>
      </c>
      <c r="S370" s="874">
        <f t="shared" si="16"/>
        <v>34699.365902278012</v>
      </c>
      <c r="T370" s="874">
        <f t="shared" si="17"/>
        <v>7.3708436830834989</v>
      </c>
    </row>
    <row r="371" spans="1:20">
      <c r="A371" s="863" t="s">
        <v>1034</v>
      </c>
      <c r="B371" s="864" t="s">
        <v>1035</v>
      </c>
      <c r="C371" s="865" t="s">
        <v>118</v>
      </c>
      <c r="D371" s="865" t="s">
        <v>1093</v>
      </c>
      <c r="E371" s="866">
        <v>2018</v>
      </c>
      <c r="F371" s="867">
        <v>2018</v>
      </c>
      <c r="G371" s="868">
        <v>43189</v>
      </c>
      <c r="H371" s="869">
        <f t="shared" si="15"/>
        <v>2018</v>
      </c>
      <c r="I371" s="870"/>
      <c r="J371" s="865" t="s">
        <v>1038</v>
      </c>
      <c r="K371" s="865" t="s">
        <v>1043</v>
      </c>
      <c r="L371" s="865" t="s">
        <v>1039</v>
      </c>
      <c r="M371" s="871">
        <v>9142.06</v>
      </c>
      <c r="N371" s="871">
        <v>1.99</v>
      </c>
      <c r="O371" s="872">
        <f>+VLOOKUP(C371,'A. Rate Class Allocations'!$B$124:$J$128,6,FALSE)</f>
        <v>0.96094519236849896</v>
      </c>
      <c r="P371" s="873">
        <f>+VLOOKUP(C371,'A. Rate Class Allocations'!$B$124:$J$128,8,FALSE)</f>
        <v>0.98007105038154396</v>
      </c>
      <c r="Q371" s="873">
        <f>+VLOOKUP(C371,'A. Rate Class Allocations'!$B$124:$J$128,7,FALSE)</f>
        <v>1.0700573423086499</v>
      </c>
      <c r="R371" s="873">
        <f>+VLOOKUP(C371,'A. Rate Class Allocations'!$B$124:$J$128,9,FALSE)</f>
        <v>0.85888650963597402</v>
      </c>
      <c r="S371" s="874">
        <f t="shared" si="16"/>
        <v>8609.9424121612519</v>
      </c>
      <c r="T371" s="874">
        <f t="shared" si="17"/>
        <v>1.8289250535331876</v>
      </c>
    </row>
    <row r="372" spans="1:20">
      <c r="A372" s="863" t="s">
        <v>1034</v>
      </c>
      <c r="B372" s="864" t="s">
        <v>1035</v>
      </c>
      <c r="C372" s="865" t="s">
        <v>118</v>
      </c>
      <c r="D372" s="865" t="s">
        <v>1094</v>
      </c>
      <c r="E372" s="866">
        <v>2018</v>
      </c>
      <c r="F372" s="867">
        <v>2018</v>
      </c>
      <c r="G372" s="868">
        <v>43185</v>
      </c>
      <c r="H372" s="869">
        <f t="shared" si="15"/>
        <v>2018</v>
      </c>
      <c r="I372" s="870"/>
      <c r="J372" s="865" t="s">
        <v>1036</v>
      </c>
      <c r="K372" s="865" t="s">
        <v>1043</v>
      </c>
      <c r="L372" s="865" t="s">
        <v>1039</v>
      </c>
      <c r="M372" s="871">
        <v>105840</v>
      </c>
      <c r="N372" s="871">
        <v>35</v>
      </c>
      <c r="O372" s="872">
        <f>+VLOOKUP(C372,'A. Rate Class Allocations'!$B$124:$J$128,6,FALSE)</f>
        <v>0.96094519236849896</v>
      </c>
      <c r="P372" s="873">
        <f>+VLOOKUP(C372,'A. Rate Class Allocations'!$B$124:$J$128,8,FALSE)</f>
        <v>0.98007105038154396</v>
      </c>
      <c r="Q372" s="873">
        <f>+VLOOKUP(C372,'A. Rate Class Allocations'!$B$124:$J$128,7,FALSE)</f>
        <v>1.0700573423086499</v>
      </c>
      <c r="R372" s="873">
        <f>+VLOOKUP(C372,'A. Rate Class Allocations'!$B$124:$J$128,9,FALSE)</f>
        <v>0.85888650963597402</v>
      </c>
      <c r="S372" s="874">
        <f t="shared" si="16"/>
        <v>99679.536658384095</v>
      </c>
      <c r="T372" s="874">
        <f t="shared" si="17"/>
        <v>32.167023554603809</v>
      </c>
    </row>
    <row r="373" spans="1:20">
      <c r="A373" s="863" t="s">
        <v>1034</v>
      </c>
      <c r="B373" s="864" t="s">
        <v>1035</v>
      </c>
      <c r="C373" s="865" t="s">
        <v>118</v>
      </c>
      <c r="D373" s="865" t="s">
        <v>1095</v>
      </c>
      <c r="E373" s="866">
        <v>2018</v>
      </c>
      <c r="F373" s="867">
        <v>2018</v>
      </c>
      <c r="G373" s="868">
        <v>43054</v>
      </c>
      <c r="H373" s="869">
        <f t="shared" si="15"/>
        <v>2017</v>
      </c>
      <c r="I373" s="870"/>
      <c r="J373" s="865" t="s">
        <v>1036</v>
      </c>
      <c r="K373" s="865" t="s">
        <v>1043</v>
      </c>
      <c r="L373" s="865" t="s">
        <v>1039</v>
      </c>
      <c r="M373" s="871">
        <v>1543</v>
      </c>
      <c r="N373" s="871">
        <v>0.5</v>
      </c>
      <c r="O373" s="872">
        <f>+VLOOKUP(C373,'A. Rate Class Allocations'!$B$124:$J$128,6,FALSE)</f>
        <v>0.96094519236849896</v>
      </c>
      <c r="P373" s="873">
        <f>+VLOOKUP(C373,'A. Rate Class Allocations'!$B$124:$J$128,8,FALSE)</f>
        <v>0.98007105038154396</v>
      </c>
      <c r="Q373" s="873">
        <f>+VLOOKUP(C373,'A. Rate Class Allocations'!$B$124:$J$128,7,FALSE)</f>
        <v>1.0700573423086499</v>
      </c>
      <c r="R373" s="873">
        <f>+VLOOKUP(C373,'A. Rate Class Allocations'!$B$124:$J$128,9,FALSE)</f>
        <v>0.85888650963597402</v>
      </c>
      <c r="S373" s="874">
        <f t="shared" si="16"/>
        <v>1453.189012319413</v>
      </c>
      <c r="T373" s="874">
        <f t="shared" si="17"/>
        <v>0.45952890792291151</v>
      </c>
    </row>
    <row r="374" spans="1:20">
      <c r="A374" s="863" t="s">
        <v>1034</v>
      </c>
      <c r="B374" s="864" t="s">
        <v>1035</v>
      </c>
      <c r="C374" s="865" t="s">
        <v>118</v>
      </c>
      <c r="D374" s="865" t="s">
        <v>1095</v>
      </c>
      <c r="E374" s="866">
        <v>2018</v>
      </c>
      <c r="F374" s="867">
        <v>2018</v>
      </c>
      <c r="G374" s="868">
        <v>43054</v>
      </c>
      <c r="H374" s="869">
        <f t="shared" si="15"/>
        <v>2017</v>
      </c>
      <c r="I374" s="870"/>
      <c r="J374" s="865" t="s">
        <v>1038</v>
      </c>
      <c r="K374" s="865" t="s">
        <v>1043</v>
      </c>
      <c r="L374" s="865" t="s">
        <v>1039</v>
      </c>
      <c r="M374" s="871">
        <v>18647.045999999998</v>
      </c>
      <c r="N374" s="871">
        <v>0</v>
      </c>
      <c r="O374" s="872">
        <f>+VLOOKUP(C374,'A. Rate Class Allocations'!$B$124:$J$128,6,FALSE)</f>
        <v>0.96094519236849896</v>
      </c>
      <c r="P374" s="873">
        <f>+VLOOKUP(C374,'A. Rate Class Allocations'!$B$124:$J$128,8,FALSE)</f>
        <v>0.98007105038154396</v>
      </c>
      <c r="Q374" s="873">
        <f>+VLOOKUP(C374,'A. Rate Class Allocations'!$B$124:$J$128,7,FALSE)</f>
        <v>1.0700573423086499</v>
      </c>
      <c r="R374" s="873">
        <f>+VLOOKUP(C374,'A. Rate Class Allocations'!$B$124:$J$128,9,FALSE)</f>
        <v>0.85888650963597402</v>
      </c>
      <c r="S374" s="874">
        <f t="shared" si="16"/>
        <v>17561.686558272624</v>
      </c>
      <c r="T374" s="874">
        <f t="shared" si="17"/>
        <v>0</v>
      </c>
    </row>
    <row r="375" spans="1:20">
      <c r="A375" s="863" t="s">
        <v>1034</v>
      </c>
      <c r="B375" s="864" t="s">
        <v>1035</v>
      </c>
      <c r="C375" s="865" t="s">
        <v>118</v>
      </c>
      <c r="D375" s="865" t="s">
        <v>1095</v>
      </c>
      <c r="E375" s="866">
        <v>2018</v>
      </c>
      <c r="F375" s="867">
        <v>2018</v>
      </c>
      <c r="G375" s="868">
        <v>43054</v>
      </c>
      <c r="H375" s="869">
        <f t="shared" si="15"/>
        <v>2017</v>
      </c>
      <c r="I375" s="870"/>
      <c r="J375" s="865" t="s">
        <v>1038</v>
      </c>
      <c r="K375" s="865" t="s">
        <v>1043</v>
      </c>
      <c r="L375" s="865" t="s">
        <v>1039</v>
      </c>
      <c r="M375" s="871">
        <v>42567.1</v>
      </c>
      <c r="N375" s="871">
        <v>11.3</v>
      </c>
      <c r="O375" s="872">
        <f>+VLOOKUP(C375,'A. Rate Class Allocations'!$B$124:$J$128,6,FALSE)</f>
        <v>0.96094519236849896</v>
      </c>
      <c r="P375" s="873">
        <f>+VLOOKUP(C375,'A. Rate Class Allocations'!$B$124:$J$128,8,FALSE)</f>
        <v>0.98007105038154396</v>
      </c>
      <c r="Q375" s="873">
        <f>+VLOOKUP(C375,'A. Rate Class Allocations'!$B$124:$J$128,7,FALSE)</f>
        <v>1.0700573423086499</v>
      </c>
      <c r="R375" s="873">
        <f>+VLOOKUP(C375,'A. Rate Class Allocations'!$B$124:$J$128,9,FALSE)</f>
        <v>0.85888650963597402</v>
      </c>
      <c r="S375" s="874">
        <f t="shared" si="16"/>
        <v>40089.463387104137</v>
      </c>
      <c r="T375" s="874">
        <f t="shared" si="17"/>
        <v>10.385353319057801</v>
      </c>
    </row>
    <row r="376" spans="1:20">
      <c r="A376" s="863" t="s">
        <v>1034</v>
      </c>
      <c r="B376" s="864" t="s">
        <v>1035</v>
      </c>
      <c r="C376" s="865" t="s">
        <v>118</v>
      </c>
      <c r="D376" s="865" t="s">
        <v>1096</v>
      </c>
      <c r="E376" s="866">
        <v>2018</v>
      </c>
      <c r="F376" s="867">
        <v>2018</v>
      </c>
      <c r="G376" s="868">
        <v>43100</v>
      </c>
      <c r="H376" s="869">
        <f t="shared" si="15"/>
        <v>2017</v>
      </c>
      <c r="I376" s="870"/>
      <c r="J376" s="865" t="s">
        <v>1038</v>
      </c>
      <c r="K376" s="865" t="s">
        <v>1043</v>
      </c>
      <c r="L376" s="865" t="s">
        <v>1039</v>
      </c>
      <c r="M376" s="871">
        <v>86667.76</v>
      </c>
      <c r="N376" s="871">
        <v>22.16</v>
      </c>
      <c r="O376" s="872">
        <f>+VLOOKUP(C376,'A. Rate Class Allocations'!$B$124:$J$128,6,FALSE)</f>
        <v>0.96094519236849896</v>
      </c>
      <c r="P376" s="873">
        <f>+VLOOKUP(C376,'A. Rate Class Allocations'!$B$124:$J$128,8,FALSE)</f>
        <v>0.98007105038154396</v>
      </c>
      <c r="Q376" s="873">
        <f>+VLOOKUP(C376,'A. Rate Class Allocations'!$B$124:$J$128,7,FALSE)</f>
        <v>1.0700573423086499</v>
      </c>
      <c r="R376" s="873">
        <f>+VLOOKUP(C376,'A. Rate Class Allocations'!$B$124:$J$128,9,FALSE)</f>
        <v>0.85888650963597402</v>
      </c>
      <c r="S376" s="874">
        <f t="shared" si="16"/>
        <v>81623.225245843118</v>
      </c>
      <c r="T376" s="874">
        <f t="shared" si="17"/>
        <v>20.366321199143435</v>
      </c>
    </row>
    <row r="377" spans="1:20">
      <c r="A377" s="863" t="s">
        <v>1034</v>
      </c>
      <c r="B377" s="864" t="s">
        <v>1035</v>
      </c>
      <c r="C377" s="865" t="s">
        <v>118</v>
      </c>
      <c r="D377" s="865" t="s">
        <v>1097</v>
      </c>
      <c r="E377" s="866">
        <v>2018</v>
      </c>
      <c r="F377" s="867">
        <v>2018</v>
      </c>
      <c r="G377" s="868">
        <v>43054</v>
      </c>
      <c r="H377" s="869">
        <f t="shared" si="15"/>
        <v>2017</v>
      </c>
      <c r="I377" s="870"/>
      <c r="J377" s="865" t="s">
        <v>1038</v>
      </c>
      <c r="K377" s="865" t="s">
        <v>1043</v>
      </c>
      <c r="L377" s="865" t="s">
        <v>1037</v>
      </c>
      <c r="M377" s="871">
        <v>1173.3</v>
      </c>
      <c r="N377" s="871">
        <v>0.3</v>
      </c>
      <c r="O377" s="872">
        <f>+VLOOKUP(C377,'A. Rate Class Allocations'!$B$124:$J$128,6,FALSE)</f>
        <v>0.96094519236849896</v>
      </c>
      <c r="P377" s="873">
        <f>+VLOOKUP(C377,'A. Rate Class Allocations'!$B$124:$J$128,8,FALSE)</f>
        <v>0.98007105038154396</v>
      </c>
      <c r="Q377" s="873">
        <f>+VLOOKUP(C377,'A. Rate Class Allocations'!$B$124:$J$128,7,FALSE)</f>
        <v>1.0700573423086499</v>
      </c>
      <c r="R377" s="873">
        <f>+VLOOKUP(C377,'A. Rate Class Allocations'!$B$124:$J$128,9,FALSE)</f>
        <v>0.85888650963597402</v>
      </c>
      <c r="S377" s="874">
        <f t="shared" si="16"/>
        <v>1105.007561992461</v>
      </c>
      <c r="T377" s="874">
        <f t="shared" si="17"/>
        <v>0.27571734475374693</v>
      </c>
    </row>
    <row r="378" spans="1:20">
      <c r="A378" s="863" t="s">
        <v>1034</v>
      </c>
      <c r="B378" s="864" t="s">
        <v>1035</v>
      </c>
      <c r="C378" s="865" t="s">
        <v>118</v>
      </c>
      <c r="D378" s="865" t="s">
        <v>1097</v>
      </c>
      <c r="E378" s="866">
        <v>2018</v>
      </c>
      <c r="F378" s="867">
        <v>2018</v>
      </c>
      <c r="G378" s="868">
        <v>43054</v>
      </c>
      <c r="H378" s="869">
        <f t="shared" si="15"/>
        <v>2017</v>
      </c>
      <c r="I378" s="870"/>
      <c r="J378" s="865" t="s">
        <v>1038</v>
      </c>
      <c r="K378" s="865" t="s">
        <v>1043</v>
      </c>
      <c r="L378" s="865" t="s">
        <v>1037</v>
      </c>
      <c r="M378" s="871">
        <v>3813.2249999999999</v>
      </c>
      <c r="N378" s="871">
        <v>0.97499999999999998</v>
      </c>
      <c r="O378" s="872">
        <f>+VLOOKUP(C378,'A. Rate Class Allocations'!$B$124:$J$128,6,FALSE)</f>
        <v>0.96094519236849896</v>
      </c>
      <c r="P378" s="873">
        <f>+VLOOKUP(C378,'A. Rate Class Allocations'!$B$124:$J$128,8,FALSE)</f>
        <v>0.98007105038154396</v>
      </c>
      <c r="Q378" s="873">
        <f>+VLOOKUP(C378,'A. Rate Class Allocations'!$B$124:$J$128,7,FALSE)</f>
        <v>1.0700573423086499</v>
      </c>
      <c r="R378" s="873">
        <f>+VLOOKUP(C378,'A. Rate Class Allocations'!$B$124:$J$128,9,FALSE)</f>
        <v>0.85888650963597402</v>
      </c>
      <c r="S378" s="874">
        <f t="shared" si="16"/>
        <v>3591.2745764754982</v>
      </c>
      <c r="T378" s="874">
        <f t="shared" si="17"/>
        <v>0.89608137044967728</v>
      </c>
    </row>
    <row r="379" spans="1:20">
      <c r="A379" s="863" t="s">
        <v>1034</v>
      </c>
      <c r="B379" s="864" t="s">
        <v>1035</v>
      </c>
      <c r="C379" s="865" t="s">
        <v>118</v>
      </c>
      <c r="D379" s="865" t="s">
        <v>1097</v>
      </c>
      <c r="E379" s="866">
        <v>2018</v>
      </c>
      <c r="F379" s="867">
        <v>2018</v>
      </c>
      <c r="G379" s="868">
        <v>43054</v>
      </c>
      <c r="H379" s="869">
        <f t="shared" si="15"/>
        <v>2017</v>
      </c>
      <c r="I379" s="870"/>
      <c r="J379" s="865" t="s">
        <v>1038</v>
      </c>
      <c r="K379" s="865" t="s">
        <v>1043</v>
      </c>
      <c r="L379" s="865" t="s">
        <v>1037</v>
      </c>
      <c r="M379" s="871">
        <v>9151.74</v>
      </c>
      <c r="N379" s="871">
        <v>2.34</v>
      </c>
      <c r="O379" s="872">
        <f>+VLOOKUP(C379,'A. Rate Class Allocations'!$B$124:$J$128,6,FALSE)</f>
        <v>0.96094519236849896</v>
      </c>
      <c r="P379" s="873">
        <f>+VLOOKUP(C379,'A. Rate Class Allocations'!$B$124:$J$128,8,FALSE)</f>
        <v>0.98007105038154396</v>
      </c>
      <c r="Q379" s="873">
        <f>+VLOOKUP(C379,'A. Rate Class Allocations'!$B$124:$J$128,7,FALSE)</f>
        <v>1.0700573423086499</v>
      </c>
      <c r="R379" s="873">
        <f>+VLOOKUP(C379,'A. Rate Class Allocations'!$B$124:$J$128,9,FALSE)</f>
        <v>0.85888650963597402</v>
      </c>
      <c r="S379" s="874">
        <f t="shared" si="16"/>
        <v>8619.0589835411956</v>
      </c>
      <c r="T379" s="874">
        <f t="shared" si="17"/>
        <v>2.1505952890792255</v>
      </c>
    </row>
    <row r="380" spans="1:20">
      <c r="A380" s="863" t="s">
        <v>1034</v>
      </c>
      <c r="B380" s="864" t="s">
        <v>1035</v>
      </c>
      <c r="C380" s="865" t="s">
        <v>118</v>
      </c>
      <c r="D380" s="865" t="s">
        <v>1097</v>
      </c>
      <c r="E380" s="866">
        <v>2018</v>
      </c>
      <c r="F380" s="867">
        <v>2018</v>
      </c>
      <c r="G380" s="868">
        <v>43054</v>
      </c>
      <c r="H380" s="869">
        <f t="shared" si="15"/>
        <v>2017</v>
      </c>
      <c r="I380" s="870"/>
      <c r="J380" s="865" t="s">
        <v>1038</v>
      </c>
      <c r="K380" s="865" t="s">
        <v>1043</v>
      </c>
      <c r="L380" s="865" t="s">
        <v>1037</v>
      </c>
      <c r="M380" s="871">
        <v>1243.92</v>
      </c>
      <c r="N380" s="871">
        <v>0.14199999999999999</v>
      </c>
      <c r="O380" s="872">
        <f>+VLOOKUP(C380,'A. Rate Class Allocations'!$B$124:$J$128,6,FALSE)</f>
        <v>0.96094519236849896</v>
      </c>
      <c r="P380" s="873">
        <f>+VLOOKUP(C380,'A. Rate Class Allocations'!$B$124:$J$128,8,FALSE)</f>
        <v>0.98007105038154396</v>
      </c>
      <c r="Q380" s="873">
        <f>+VLOOKUP(C380,'A. Rate Class Allocations'!$B$124:$J$128,7,FALSE)</f>
        <v>1.0700573423086499</v>
      </c>
      <c r="R380" s="873">
        <f>+VLOOKUP(C380,'A. Rate Class Allocations'!$B$124:$J$128,9,FALSE)</f>
        <v>0.85888650963597402</v>
      </c>
      <c r="S380" s="874">
        <f t="shared" si="16"/>
        <v>1171.5170941052265</v>
      </c>
      <c r="T380" s="874">
        <f t="shared" si="17"/>
        <v>0.13050620985010686</v>
      </c>
    </row>
    <row r="381" spans="1:20">
      <c r="A381" s="863" t="s">
        <v>1034</v>
      </c>
      <c r="B381" s="864" t="s">
        <v>1035</v>
      </c>
      <c r="C381" s="865" t="s">
        <v>118</v>
      </c>
      <c r="D381" s="865" t="s">
        <v>1098</v>
      </c>
      <c r="E381" s="866">
        <v>2018</v>
      </c>
      <c r="F381" s="867">
        <v>2018</v>
      </c>
      <c r="G381" s="868">
        <v>43066</v>
      </c>
      <c r="H381" s="869">
        <f t="shared" si="15"/>
        <v>2017</v>
      </c>
      <c r="I381" s="870"/>
      <c r="J381" s="865" t="s">
        <v>1038</v>
      </c>
      <c r="K381" s="865" t="s">
        <v>1043</v>
      </c>
      <c r="L381" s="865" t="s">
        <v>1039</v>
      </c>
      <c r="M381" s="871">
        <v>40610.959999999999</v>
      </c>
      <c r="N381" s="871">
        <v>8.84</v>
      </c>
      <c r="O381" s="872">
        <f>+VLOOKUP(C381,'A. Rate Class Allocations'!$B$124:$J$128,6,FALSE)</f>
        <v>0.96094519236849896</v>
      </c>
      <c r="P381" s="873">
        <f>+VLOOKUP(C381,'A. Rate Class Allocations'!$B$124:$J$128,8,FALSE)</f>
        <v>0.98007105038154396</v>
      </c>
      <c r="Q381" s="873">
        <f>+VLOOKUP(C381,'A. Rate Class Allocations'!$B$124:$J$128,7,FALSE)</f>
        <v>1.0700573423086499</v>
      </c>
      <c r="R381" s="873">
        <f>+VLOOKUP(C381,'A. Rate Class Allocations'!$B$124:$J$128,9,FALSE)</f>
        <v>0.85888650963597402</v>
      </c>
      <c r="S381" s="874">
        <f t="shared" si="16"/>
        <v>38247.181368595717</v>
      </c>
      <c r="T381" s="874">
        <f t="shared" si="17"/>
        <v>8.1244710920770746</v>
      </c>
    </row>
    <row r="382" spans="1:20">
      <c r="A382" s="863" t="s">
        <v>1034</v>
      </c>
      <c r="B382" s="864" t="s">
        <v>1035</v>
      </c>
      <c r="C382" s="865" t="s">
        <v>118</v>
      </c>
      <c r="D382" s="865" t="s">
        <v>1099</v>
      </c>
      <c r="E382" s="866">
        <v>2018</v>
      </c>
      <c r="F382" s="867">
        <v>2018</v>
      </c>
      <c r="G382" s="868">
        <v>43069</v>
      </c>
      <c r="H382" s="869">
        <f t="shared" si="15"/>
        <v>2017</v>
      </c>
      <c r="I382" s="870"/>
      <c r="J382" s="865" t="s">
        <v>1038</v>
      </c>
      <c r="K382" s="865" t="s">
        <v>1043</v>
      </c>
      <c r="L382" s="865" t="s">
        <v>1039</v>
      </c>
      <c r="M382" s="871">
        <v>391.40879999999999</v>
      </c>
      <c r="N382" s="871">
        <v>8.5199999999999998E-2</v>
      </c>
      <c r="O382" s="872">
        <f>+VLOOKUP(C382,'A. Rate Class Allocations'!$B$124:$J$128,6,FALSE)</f>
        <v>0.96094519236849896</v>
      </c>
      <c r="P382" s="873">
        <f>+VLOOKUP(C382,'A. Rate Class Allocations'!$B$124:$J$128,8,FALSE)</f>
        <v>0.98007105038154396</v>
      </c>
      <c r="Q382" s="873">
        <f>+VLOOKUP(C382,'A. Rate Class Allocations'!$B$124:$J$128,7,FALSE)</f>
        <v>1.0700573423086499</v>
      </c>
      <c r="R382" s="873">
        <f>+VLOOKUP(C382,'A. Rate Class Allocations'!$B$124:$J$128,9,FALSE)</f>
        <v>0.85888650963597402</v>
      </c>
      <c r="S382" s="874">
        <f t="shared" si="16"/>
        <v>368.62668015886368</v>
      </c>
      <c r="T382" s="874">
        <f t="shared" si="17"/>
        <v>7.8303725910064126E-2</v>
      </c>
    </row>
    <row r="383" spans="1:20">
      <c r="A383" s="863" t="s">
        <v>1034</v>
      </c>
      <c r="B383" s="864" t="s">
        <v>1035</v>
      </c>
      <c r="C383" s="865" t="s">
        <v>118</v>
      </c>
      <c r="D383" s="865" t="s">
        <v>1099</v>
      </c>
      <c r="E383" s="866">
        <v>2018</v>
      </c>
      <c r="F383" s="867">
        <v>2018</v>
      </c>
      <c r="G383" s="868">
        <v>43069</v>
      </c>
      <c r="H383" s="869">
        <f t="shared" si="15"/>
        <v>2017</v>
      </c>
      <c r="I383" s="870"/>
      <c r="J383" s="865" t="s">
        <v>1036</v>
      </c>
      <c r="K383" s="865" t="s">
        <v>1043</v>
      </c>
      <c r="L383" s="865" t="s">
        <v>1039</v>
      </c>
      <c r="M383" s="871">
        <v>13527</v>
      </c>
      <c r="N383" s="871">
        <v>3.8</v>
      </c>
      <c r="O383" s="872">
        <f>+VLOOKUP(C383,'A. Rate Class Allocations'!$B$124:$J$128,6,FALSE)</f>
        <v>0.96094519236849896</v>
      </c>
      <c r="P383" s="873">
        <f>+VLOOKUP(C383,'A. Rate Class Allocations'!$B$124:$J$128,8,FALSE)</f>
        <v>0.98007105038154396</v>
      </c>
      <c r="Q383" s="873">
        <f>+VLOOKUP(C383,'A. Rate Class Allocations'!$B$124:$J$128,7,FALSE)</f>
        <v>1.0700573423086499</v>
      </c>
      <c r="R383" s="873">
        <f>+VLOOKUP(C383,'A. Rate Class Allocations'!$B$124:$J$128,9,FALSE)</f>
        <v>0.85888650963597402</v>
      </c>
      <c r="S383" s="874">
        <f t="shared" si="16"/>
        <v>12739.655067818989</v>
      </c>
      <c r="T383" s="874">
        <f t="shared" si="17"/>
        <v>3.4924197002141275</v>
      </c>
    </row>
    <row r="384" spans="1:20">
      <c r="A384" s="863" t="s">
        <v>1034</v>
      </c>
      <c r="B384" s="864" t="s">
        <v>1035</v>
      </c>
      <c r="C384" s="865" t="s">
        <v>118</v>
      </c>
      <c r="D384" s="865" t="s">
        <v>1100</v>
      </c>
      <c r="E384" s="866">
        <v>2018</v>
      </c>
      <c r="F384" s="867">
        <v>2018</v>
      </c>
      <c r="G384" s="868">
        <v>43139</v>
      </c>
      <c r="H384" s="869">
        <f t="shared" si="15"/>
        <v>2018</v>
      </c>
      <c r="I384" s="870"/>
      <c r="J384" s="865" t="s">
        <v>1038</v>
      </c>
      <c r="K384" s="865" t="s">
        <v>1043</v>
      </c>
      <c r="L384" s="865" t="s">
        <v>1039</v>
      </c>
      <c r="M384" s="871">
        <v>18396</v>
      </c>
      <c r="N384" s="871">
        <v>0</v>
      </c>
      <c r="O384" s="872">
        <f>+VLOOKUP(C384,'A. Rate Class Allocations'!$B$124:$J$128,6,FALSE)</f>
        <v>0.96094519236849896</v>
      </c>
      <c r="P384" s="873">
        <f>+VLOOKUP(C384,'A. Rate Class Allocations'!$B$124:$J$128,8,FALSE)</f>
        <v>0.98007105038154396</v>
      </c>
      <c r="Q384" s="873">
        <f>+VLOOKUP(C384,'A. Rate Class Allocations'!$B$124:$J$128,7,FALSE)</f>
        <v>1.0700573423086499</v>
      </c>
      <c r="R384" s="873">
        <f>+VLOOKUP(C384,'A. Rate Class Allocations'!$B$124:$J$128,9,FALSE)</f>
        <v>0.85888650963597402</v>
      </c>
      <c r="S384" s="874">
        <f t="shared" si="16"/>
        <v>17325.252800147715</v>
      </c>
      <c r="T384" s="874">
        <f t="shared" si="17"/>
        <v>0</v>
      </c>
    </row>
    <row r="385" spans="1:20">
      <c r="A385" s="863" t="s">
        <v>1034</v>
      </c>
      <c r="B385" s="864" t="s">
        <v>1035</v>
      </c>
      <c r="C385" s="865" t="s">
        <v>118</v>
      </c>
      <c r="D385" s="865" t="s">
        <v>1100</v>
      </c>
      <c r="E385" s="866">
        <v>2018</v>
      </c>
      <c r="F385" s="867">
        <v>2018</v>
      </c>
      <c r="G385" s="868">
        <v>43139</v>
      </c>
      <c r="H385" s="869">
        <f t="shared" si="15"/>
        <v>2018</v>
      </c>
      <c r="I385" s="870"/>
      <c r="J385" s="865" t="s">
        <v>1038</v>
      </c>
      <c r="K385" s="865" t="s">
        <v>1043</v>
      </c>
      <c r="L385" s="865" t="s">
        <v>1039</v>
      </c>
      <c r="M385" s="871">
        <v>2335.1999999999998</v>
      </c>
      <c r="N385" s="871">
        <v>0</v>
      </c>
      <c r="O385" s="872">
        <f>+VLOOKUP(C385,'A. Rate Class Allocations'!$B$124:$J$128,6,FALSE)</f>
        <v>0.96094519236849896</v>
      </c>
      <c r="P385" s="873">
        <f>+VLOOKUP(C385,'A. Rate Class Allocations'!$B$124:$J$128,8,FALSE)</f>
        <v>0.98007105038154396</v>
      </c>
      <c r="Q385" s="873">
        <f>+VLOOKUP(C385,'A. Rate Class Allocations'!$B$124:$J$128,7,FALSE)</f>
        <v>1.0700573423086499</v>
      </c>
      <c r="R385" s="873">
        <f>+VLOOKUP(C385,'A. Rate Class Allocations'!$B$124:$J$128,9,FALSE)</f>
        <v>0.85888650963597402</v>
      </c>
      <c r="S385" s="874">
        <f t="shared" si="16"/>
        <v>2199.2786659548237</v>
      </c>
      <c r="T385" s="874">
        <f t="shared" si="17"/>
        <v>0</v>
      </c>
    </row>
    <row r="386" spans="1:20">
      <c r="A386" s="863" t="s">
        <v>1034</v>
      </c>
      <c r="B386" s="864" t="s">
        <v>1035</v>
      </c>
      <c r="C386" s="865" t="s">
        <v>118</v>
      </c>
      <c r="D386" s="865" t="s">
        <v>1101</v>
      </c>
      <c r="E386" s="866">
        <v>2018</v>
      </c>
      <c r="F386" s="867">
        <v>2018</v>
      </c>
      <c r="G386" s="868">
        <v>43069</v>
      </c>
      <c r="H386" s="869">
        <f t="shared" si="15"/>
        <v>2017</v>
      </c>
      <c r="I386" s="870"/>
      <c r="J386" s="865" t="s">
        <v>1038</v>
      </c>
      <c r="K386" s="865" t="s">
        <v>1043</v>
      </c>
      <c r="L386" s="865" t="s">
        <v>1039</v>
      </c>
      <c r="M386" s="871">
        <v>4264.2439999999997</v>
      </c>
      <c r="N386" s="871">
        <v>1.1319999999999999</v>
      </c>
      <c r="O386" s="872">
        <f>+VLOOKUP(C386,'A. Rate Class Allocations'!$B$124:$J$128,6,FALSE)</f>
        <v>0.96094519236849896</v>
      </c>
      <c r="P386" s="873">
        <f>+VLOOKUP(C386,'A. Rate Class Allocations'!$B$124:$J$128,8,FALSE)</f>
        <v>0.98007105038154396</v>
      </c>
      <c r="Q386" s="873">
        <f>+VLOOKUP(C386,'A. Rate Class Allocations'!$B$124:$J$128,7,FALSE)</f>
        <v>1.0700573423086499</v>
      </c>
      <c r="R386" s="873">
        <f>+VLOOKUP(C386,'A. Rate Class Allocations'!$B$124:$J$128,9,FALSE)</f>
        <v>0.85888650963597402</v>
      </c>
      <c r="S386" s="874">
        <f t="shared" si="16"/>
        <v>4016.0418189559191</v>
      </c>
      <c r="T386" s="874">
        <f t="shared" si="17"/>
        <v>1.0403734475374715</v>
      </c>
    </row>
    <row r="387" spans="1:20">
      <c r="A387" s="863" t="s">
        <v>1034</v>
      </c>
      <c r="B387" s="864" t="s">
        <v>1035</v>
      </c>
      <c r="C387" s="865" t="s">
        <v>118</v>
      </c>
      <c r="D387" s="865" t="s">
        <v>1101</v>
      </c>
      <c r="E387" s="866">
        <v>2018</v>
      </c>
      <c r="F387" s="867">
        <v>2018</v>
      </c>
      <c r="G387" s="868">
        <v>43069</v>
      </c>
      <c r="H387" s="869">
        <f t="shared" si="15"/>
        <v>2017</v>
      </c>
      <c r="I387" s="870"/>
      <c r="J387" s="865" t="s">
        <v>1038</v>
      </c>
      <c r="K387" s="865" t="s">
        <v>1043</v>
      </c>
      <c r="L387" s="865" t="s">
        <v>1039</v>
      </c>
      <c r="M387" s="871">
        <v>25585.464</v>
      </c>
      <c r="N387" s="871">
        <v>6.7919999999999998</v>
      </c>
      <c r="O387" s="872">
        <f>+VLOOKUP(C387,'A. Rate Class Allocations'!$B$124:$J$128,6,FALSE)</f>
        <v>0.96094519236849896</v>
      </c>
      <c r="P387" s="873">
        <f>+VLOOKUP(C387,'A. Rate Class Allocations'!$B$124:$J$128,8,FALSE)</f>
        <v>0.98007105038154396</v>
      </c>
      <c r="Q387" s="873">
        <f>+VLOOKUP(C387,'A. Rate Class Allocations'!$B$124:$J$128,7,FALSE)</f>
        <v>1.0700573423086499</v>
      </c>
      <c r="R387" s="873">
        <f>+VLOOKUP(C387,'A. Rate Class Allocations'!$B$124:$J$128,9,FALSE)</f>
        <v>0.85888650963597402</v>
      </c>
      <c r="S387" s="874">
        <f t="shared" si="16"/>
        <v>24096.250913735515</v>
      </c>
      <c r="T387" s="874">
        <f t="shared" si="17"/>
        <v>6.2422406852248296</v>
      </c>
    </row>
    <row r="388" spans="1:20">
      <c r="A388" s="863" t="s">
        <v>1034</v>
      </c>
      <c r="B388" s="864" t="s">
        <v>1035</v>
      </c>
      <c r="C388" s="865" t="s">
        <v>118</v>
      </c>
      <c r="D388" s="865" t="s">
        <v>1102</v>
      </c>
      <c r="E388" s="866">
        <v>2018</v>
      </c>
      <c r="F388" s="867">
        <v>2018</v>
      </c>
      <c r="G388" s="868">
        <v>43181</v>
      </c>
      <c r="H388" s="869">
        <f t="shared" ref="H388:H451" si="18">YEAR(G388)</f>
        <v>2018</v>
      </c>
      <c r="I388" s="870"/>
      <c r="J388" s="865" t="s">
        <v>1038</v>
      </c>
      <c r="K388" s="865" t="s">
        <v>1043</v>
      </c>
      <c r="L388" s="865" t="s">
        <v>1037</v>
      </c>
      <c r="M388" s="871">
        <v>546</v>
      </c>
      <c r="N388" s="871">
        <v>0</v>
      </c>
      <c r="O388" s="872">
        <f>+VLOOKUP(C388,'A. Rate Class Allocations'!$B$124:$J$128,6,FALSE)</f>
        <v>0.96094519236849896</v>
      </c>
      <c r="P388" s="873">
        <f>+VLOOKUP(C388,'A. Rate Class Allocations'!$B$124:$J$128,8,FALSE)</f>
        <v>0.98007105038154396</v>
      </c>
      <c r="Q388" s="873">
        <f>+VLOOKUP(C388,'A. Rate Class Allocations'!$B$124:$J$128,7,FALSE)</f>
        <v>1.0700573423086499</v>
      </c>
      <c r="R388" s="873">
        <f>+VLOOKUP(C388,'A. Rate Class Allocations'!$B$124:$J$128,9,FALSE)</f>
        <v>0.85888650963597402</v>
      </c>
      <c r="S388" s="874">
        <f t="shared" ref="S388:S451" si="19">M388*O388*P388</f>
        <v>514.21983196785447</v>
      </c>
      <c r="T388" s="874">
        <f t="shared" ref="T388:T451" si="20">N388*Q388*R388</f>
        <v>0</v>
      </c>
    </row>
    <row r="389" spans="1:20">
      <c r="A389" s="863" t="s">
        <v>1034</v>
      </c>
      <c r="B389" s="864" t="s">
        <v>1035</v>
      </c>
      <c r="C389" s="865" t="s">
        <v>118</v>
      </c>
      <c r="D389" s="865" t="s">
        <v>1102</v>
      </c>
      <c r="E389" s="866">
        <v>2018</v>
      </c>
      <c r="F389" s="867">
        <v>2018</v>
      </c>
      <c r="G389" s="868">
        <v>43181</v>
      </c>
      <c r="H389" s="869">
        <f t="shared" si="18"/>
        <v>2018</v>
      </c>
      <c r="I389" s="870"/>
      <c r="J389" s="865" t="s">
        <v>1038</v>
      </c>
      <c r="K389" s="865" t="s">
        <v>1043</v>
      </c>
      <c r="L389" s="865" t="s">
        <v>1037</v>
      </c>
      <c r="M389" s="871">
        <v>1218</v>
      </c>
      <c r="N389" s="871">
        <v>0</v>
      </c>
      <c r="O389" s="872">
        <f>+VLOOKUP(C389,'A. Rate Class Allocations'!$B$124:$J$128,6,FALSE)</f>
        <v>0.96094519236849896</v>
      </c>
      <c r="P389" s="873">
        <f>+VLOOKUP(C389,'A. Rate Class Allocations'!$B$124:$J$128,8,FALSE)</f>
        <v>0.98007105038154396</v>
      </c>
      <c r="Q389" s="873">
        <f>+VLOOKUP(C389,'A. Rate Class Allocations'!$B$124:$J$128,7,FALSE)</f>
        <v>1.0700573423086499</v>
      </c>
      <c r="R389" s="873">
        <f>+VLOOKUP(C389,'A. Rate Class Allocations'!$B$124:$J$128,9,FALSE)</f>
        <v>0.85888650963597402</v>
      </c>
      <c r="S389" s="874">
        <f t="shared" si="19"/>
        <v>1147.1057790052141</v>
      </c>
      <c r="T389" s="874">
        <f t="shared" si="20"/>
        <v>0</v>
      </c>
    </row>
    <row r="390" spans="1:20">
      <c r="A390" s="863" t="s">
        <v>1034</v>
      </c>
      <c r="B390" s="864" t="s">
        <v>1035</v>
      </c>
      <c r="C390" s="865" t="s">
        <v>118</v>
      </c>
      <c r="D390" s="865" t="s">
        <v>1102</v>
      </c>
      <c r="E390" s="866">
        <v>2018</v>
      </c>
      <c r="F390" s="867">
        <v>2018</v>
      </c>
      <c r="G390" s="868">
        <v>43181</v>
      </c>
      <c r="H390" s="869">
        <f t="shared" si="18"/>
        <v>2018</v>
      </c>
      <c r="I390" s="870"/>
      <c r="J390" s="865" t="s">
        <v>1036</v>
      </c>
      <c r="K390" s="865" t="s">
        <v>1043</v>
      </c>
      <c r="L390" s="865" t="s">
        <v>1037</v>
      </c>
      <c r="M390" s="871">
        <v>1217</v>
      </c>
      <c r="N390" s="871">
        <v>0.2</v>
      </c>
      <c r="O390" s="872">
        <f>+VLOOKUP(C390,'A. Rate Class Allocations'!$B$124:$J$128,6,FALSE)</f>
        <v>0.96094519236849896</v>
      </c>
      <c r="P390" s="873">
        <f>+VLOOKUP(C390,'A. Rate Class Allocations'!$B$124:$J$128,8,FALSE)</f>
        <v>0.98007105038154396</v>
      </c>
      <c r="Q390" s="873">
        <f>+VLOOKUP(C390,'A. Rate Class Allocations'!$B$124:$J$128,7,FALSE)</f>
        <v>1.0700573423086499</v>
      </c>
      <c r="R390" s="873">
        <f>+VLOOKUP(C390,'A. Rate Class Allocations'!$B$124:$J$128,9,FALSE)</f>
        <v>0.85888650963597402</v>
      </c>
      <c r="S390" s="874">
        <f t="shared" si="19"/>
        <v>1146.1639844411702</v>
      </c>
      <c r="T390" s="874">
        <f t="shared" si="20"/>
        <v>0.18381156316916461</v>
      </c>
    </row>
    <row r="391" spans="1:20">
      <c r="A391" s="863" t="s">
        <v>1034</v>
      </c>
      <c r="B391" s="864" t="s">
        <v>1035</v>
      </c>
      <c r="C391" s="865" t="s">
        <v>118</v>
      </c>
      <c r="D391" s="865" t="s">
        <v>1102</v>
      </c>
      <c r="E391" s="866">
        <v>2018</v>
      </c>
      <c r="F391" s="867">
        <v>2018</v>
      </c>
      <c r="G391" s="868">
        <v>43181</v>
      </c>
      <c r="H391" s="869">
        <f t="shared" si="18"/>
        <v>2018</v>
      </c>
      <c r="I391" s="870"/>
      <c r="J391" s="865" t="s">
        <v>1036</v>
      </c>
      <c r="K391" s="865" t="s">
        <v>1043</v>
      </c>
      <c r="L391" s="865" t="s">
        <v>1037</v>
      </c>
      <c r="M391" s="871">
        <v>10192</v>
      </c>
      <c r="N391" s="871">
        <v>3</v>
      </c>
      <c r="O391" s="872">
        <f>+VLOOKUP(C391,'A. Rate Class Allocations'!$B$124:$J$128,6,FALSE)</f>
        <v>0.96094519236849896</v>
      </c>
      <c r="P391" s="873">
        <f>+VLOOKUP(C391,'A. Rate Class Allocations'!$B$124:$J$128,8,FALSE)</f>
        <v>0.98007105038154396</v>
      </c>
      <c r="Q391" s="873">
        <f>+VLOOKUP(C391,'A. Rate Class Allocations'!$B$124:$J$128,7,FALSE)</f>
        <v>1.0700573423086499</v>
      </c>
      <c r="R391" s="873">
        <f>+VLOOKUP(C391,'A. Rate Class Allocations'!$B$124:$J$128,9,FALSE)</f>
        <v>0.85888650963597402</v>
      </c>
      <c r="S391" s="874">
        <f t="shared" si="19"/>
        <v>9598.7701967332832</v>
      </c>
      <c r="T391" s="874">
        <f t="shared" si="20"/>
        <v>2.7571734475374687</v>
      </c>
    </row>
    <row r="392" spans="1:20">
      <c r="A392" s="863" t="s">
        <v>1034</v>
      </c>
      <c r="B392" s="864" t="s">
        <v>1035</v>
      </c>
      <c r="C392" s="865" t="s">
        <v>118</v>
      </c>
      <c r="D392" s="865" t="s">
        <v>1103</v>
      </c>
      <c r="E392" s="866">
        <v>2018</v>
      </c>
      <c r="F392" s="867">
        <v>2018</v>
      </c>
      <c r="G392" s="868">
        <v>43081</v>
      </c>
      <c r="H392" s="869">
        <f t="shared" si="18"/>
        <v>2017</v>
      </c>
      <c r="I392" s="870"/>
      <c r="J392" s="865" t="s">
        <v>1038</v>
      </c>
      <c r="K392" s="865" t="s">
        <v>1043</v>
      </c>
      <c r="L392" s="865" t="s">
        <v>1039</v>
      </c>
      <c r="M392" s="871">
        <v>17629.560000000001</v>
      </c>
      <c r="N392" s="871">
        <v>4.68</v>
      </c>
      <c r="O392" s="872">
        <f>+VLOOKUP(C392,'A. Rate Class Allocations'!$B$124:$J$128,6,FALSE)</f>
        <v>0.96094519236849896</v>
      </c>
      <c r="P392" s="873">
        <f>+VLOOKUP(C392,'A. Rate Class Allocations'!$B$124:$J$128,8,FALSE)</f>
        <v>0.98007105038154396</v>
      </c>
      <c r="Q392" s="873">
        <f>+VLOOKUP(C392,'A. Rate Class Allocations'!$B$124:$J$128,7,FALSE)</f>
        <v>1.0700573423086499</v>
      </c>
      <c r="R392" s="873">
        <f>+VLOOKUP(C392,'A. Rate Class Allocations'!$B$124:$J$128,9,FALSE)</f>
        <v>0.85888650963597402</v>
      </c>
      <c r="S392" s="874">
        <f t="shared" si="19"/>
        <v>16603.423774482071</v>
      </c>
      <c r="T392" s="874">
        <f t="shared" si="20"/>
        <v>4.301190578158451</v>
      </c>
    </row>
    <row r="393" spans="1:20">
      <c r="A393" s="863" t="s">
        <v>1034</v>
      </c>
      <c r="B393" s="864" t="s">
        <v>1035</v>
      </c>
      <c r="C393" s="865" t="s">
        <v>118</v>
      </c>
      <c r="D393" s="865" t="s">
        <v>1104</v>
      </c>
      <c r="E393" s="866">
        <v>2018</v>
      </c>
      <c r="F393" s="867">
        <v>2018</v>
      </c>
      <c r="G393" s="868">
        <v>43129</v>
      </c>
      <c r="H393" s="869">
        <f t="shared" si="18"/>
        <v>2018</v>
      </c>
      <c r="I393" s="870"/>
      <c r="J393" s="865" t="s">
        <v>1038</v>
      </c>
      <c r="K393" s="865" t="s">
        <v>1043</v>
      </c>
      <c r="L393" s="865" t="s">
        <v>1039</v>
      </c>
      <c r="M393" s="871">
        <v>1603</v>
      </c>
      <c r="N393" s="871">
        <v>0.41</v>
      </c>
      <c r="O393" s="872">
        <f>+VLOOKUP(C393,'A. Rate Class Allocations'!$B$124:$J$128,6,FALSE)</f>
        <v>0.96094519236849896</v>
      </c>
      <c r="P393" s="873">
        <f>+VLOOKUP(C393,'A. Rate Class Allocations'!$B$124:$J$128,8,FALSE)</f>
        <v>0.98007105038154396</v>
      </c>
      <c r="Q393" s="873">
        <f>+VLOOKUP(C393,'A. Rate Class Allocations'!$B$124:$J$128,7,FALSE)</f>
        <v>1.0700573423086499</v>
      </c>
      <c r="R393" s="873">
        <f>+VLOOKUP(C393,'A. Rate Class Allocations'!$B$124:$J$128,9,FALSE)</f>
        <v>0.85888650963597402</v>
      </c>
      <c r="S393" s="874">
        <f t="shared" si="19"/>
        <v>1509.6966861620344</v>
      </c>
      <c r="T393" s="874">
        <f t="shared" si="20"/>
        <v>0.37681370449678742</v>
      </c>
    </row>
    <row r="394" spans="1:20">
      <c r="A394" s="863" t="s">
        <v>1034</v>
      </c>
      <c r="B394" s="864" t="s">
        <v>1035</v>
      </c>
      <c r="C394" s="865" t="s">
        <v>118</v>
      </c>
      <c r="D394" s="865" t="s">
        <v>1104</v>
      </c>
      <c r="E394" s="866">
        <v>2018</v>
      </c>
      <c r="F394" s="867">
        <v>2018</v>
      </c>
      <c r="G394" s="868">
        <v>43129</v>
      </c>
      <c r="H394" s="869">
        <f t="shared" si="18"/>
        <v>2018</v>
      </c>
      <c r="I394" s="870"/>
      <c r="J394" s="865" t="s">
        <v>1038</v>
      </c>
      <c r="K394" s="865" t="s">
        <v>1043</v>
      </c>
      <c r="L394" s="865" t="s">
        <v>1039</v>
      </c>
      <c r="M394" s="871">
        <v>1525.29</v>
      </c>
      <c r="N394" s="871">
        <v>0.39</v>
      </c>
      <c r="O394" s="872">
        <f>+VLOOKUP(C394,'A. Rate Class Allocations'!$B$124:$J$128,6,FALSE)</f>
        <v>0.96094519236849896</v>
      </c>
      <c r="P394" s="873">
        <f>+VLOOKUP(C394,'A. Rate Class Allocations'!$B$124:$J$128,8,FALSE)</f>
        <v>0.98007105038154396</v>
      </c>
      <c r="Q394" s="873">
        <f>+VLOOKUP(C394,'A. Rate Class Allocations'!$B$124:$J$128,7,FALSE)</f>
        <v>1.0700573423086499</v>
      </c>
      <c r="R394" s="873">
        <f>+VLOOKUP(C394,'A. Rate Class Allocations'!$B$124:$J$128,9,FALSE)</f>
        <v>0.85888650963597402</v>
      </c>
      <c r="S394" s="874">
        <f t="shared" si="19"/>
        <v>1436.5098305901993</v>
      </c>
      <c r="T394" s="874">
        <f t="shared" si="20"/>
        <v>0.35843254817987097</v>
      </c>
    </row>
    <row r="395" spans="1:20">
      <c r="A395" s="863" t="s">
        <v>1034</v>
      </c>
      <c r="B395" s="864" t="s">
        <v>1035</v>
      </c>
      <c r="C395" s="865" t="s">
        <v>118</v>
      </c>
      <c r="D395" s="865" t="s">
        <v>1104</v>
      </c>
      <c r="E395" s="866">
        <v>2018</v>
      </c>
      <c r="F395" s="867">
        <v>2018</v>
      </c>
      <c r="G395" s="868">
        <v>43129</v>
      </c>
      <c r="H395" s="869">
        <f t="shared" si="18"/>
        <v>2018</v>
      </c>
      <c r="I395" s="870"/>
      <c r="J395" s="865" t="s">
        <v>1036</v>
      </c>
      <c r="K395" s="865" t="s">
        <v>1043</v>
      </c>
      <c r="L395" s="865" t="s">
        <v>1039</v>
      </c>
      <c r="M395" s="871">
        <v>14900</v>
      </c>
      <c r="N395" s="871">
        <v>0.6</v>
      </c>
      <c r="O395" s="872">
        <f>+VLOOKUP(C395,'A. Rate Class Allocations'!$B$124:$J$128,6,FALSE)</f>
        <v>0.96094519236849896</v>
      </c>
      <c r="P395" s="873">
        <f>+VLOOKUP(C395,'A. Rate Class Allocations'!$B$124:$J$128,8,FALSE)</f>
        <v>0.98007105038154396</v>
      </c>
      <c r="Q395" s="873">
        <f>+VLOOKUP(C395,'A. Rate Class Allocations'!$B$124:$J$128,7,FALSE)</f>
        <v>1.0700573423086499</v>
      </c>
      <c r="R395" s="873">
        <f>+VLOOKUP(C395,'A. Rate Class Allocations'!$B$124:$J$128,9,FALSE)</f>
        <v>0.85888650963597402</v>
      </c>
      <c r="S395" s="874">
        <f t="shared" si="19"/>
        <v>14032.739004250976</v>
      </c>
      <c r="T395" s="874">
        <f t="shared" si="20"/>
        <v>0.55143468950749386</v>
      </c>
    </row>
    <row r="396" spans="1:20">
      <c r="A396" s="863" t="s">
        <v>1034</v>
      </c>
      <c r="B396" s="864" t="s">
        <v>1035</v>
      </c>
      <c r="C396" s="865" t="s">
        <v>118</v>
      </c>
      <c r="D396" s="865" t="s">
        <v>1104</v>
      </c>
      <c r="E396" s="866">
        <v>2018</v>
      </c>
      <c r="F396" s="867">
        <v>2018</v>
      </c>
      <c r="G396" s="868">
        <v>43129</v>
      </c>
      <c r="H396" s="869">
        <f t="shared" si="18"/>
        <v>2018</v>
      </c>
      <c r="I396" s="870"/>
      <c r="J396" s="865" t="s">
        <v>1038</v>
      </c>
      <c r="K396" s="865" t="s">
        <v>1043</v>
      </c>
      <c r="L396" s="865" t="s">
        <v>1039</v>
      </c>
      <c r="M396" s="871">
        <v>5460</v>
      </c>
      <c r="N396" s="871">
        <v>0</v>
      </c>
      <c r="O396" s="872">
        <f>+VLOOKUP(C396,'A. Rate Class Allocations'!$B$124:$J$128,6,FALSE)</f>
        <v>0.96094519236849896</v>
      </c>
      <c r="P396" s="873">
        <f>+VLOOKUP(C396,'A. Rate Class Allocations'!$B$124:$J$128,8,FALSE)</f>
        <v>0.98007105038154396</v>
      </c>
      <c r="Q396" s="873">
        <f>+VLOOKUP(C396,'A. Rate Class Allocations'!$B$124:$J$128,7,FALSE)</f>
        <v>1.0700573423086499</v>
      </c>
      <c r="R396" s="873">
        <f>+VLOOKUP(C396,'A. Rate Class Allocations'!$B$124:$J$128,9,FALSE)</f>
        <v>0.85888650963597402</v>
      </c>
      <c r="S396" s="874">
        <f t="shared" si="19"/>
        <v>5142.198319678545</v>
      </c>
      <c r="T396" s="874">
        <f t="shared" si="20"/>
        <v>0</v>
      </c>
    </row>
    <row r="397" spans="1:20">
      <c r="A397" s="863" t="s">
        <v>1034</v>
      </c>
      <c r="B397" s="864" t="s">
        <v>1035</v>
      </c>
      <c r="C397" s="865" t="s">
        <v>118</v>
      </c>
      <c r="D397" s="865" t="s">
        <v>1104</v>
      </c>
      <c r="E397" s="866">
        <v>2018</v>
      </c>
      <c r="F397" s="867">
        <v>2018</v>
      </c>
      <c r="G397" s="868">
        <v>43129</v>
      </c>
      <c r="H397" s="869">
        <f t="shared" si="18"/>
        <v>2018</v>
      </c>
      <c r="I397" s="870"/>
      <c r="J397" s="865" t="s">
        <v>1038</v>
      </c>
      <c r="K397" s="865" t="s">
        <v>1043</v>
      </c>
      <c r="L397" s="865" t="s">
        <v>1039</v>
      </c>
      <c r="M397" s="871">
        <v>3502.8</v>
      </c>
      <c r="N397" s="871">
        <v>0</v>
      </c>
      <c r="O397" s="872">
        <f>+VLOOKUP(C397,'A. Rate Class Allocations'!$B$124:$J$128,6,FALSE)</f>
        <v>0.96094519236849896</v>
      </c>
      <c r="P397" s="873">
        <f>+VLOOKUP(C397,'A. Rate Class Allocations'!$B$124:$J$128,8,FALSE)</f>
        <v>0.98007105038154396</v>
      </c>
      <c r="Q397" s="873">
        <f>+VLOOKUP(C397,'A. Rate Class Allocations'!$B$124:$J$128,7,FALSE)</f>
        <v>1.0700573423086499</v>
      </c>
      <c r="R397" s="873">
        <f>+VLOOKUP(C397,'A. Rate Class Allocations'!$B$124:$J$128,9,FALSE)</f>
        <v>0.85888650963597402</v>
      </c>
      <c r="S397" s="874">
        <f t="shared" si="19"/>
        <v>3298.9179989322361</v>
      </c>
      <c r="T397" s="874">
        <f t="shared" si="20"/>
        <v>0</v>
      </c>
    </row>
    <row r="398" spans="1:20">
      <c r="A398" s="863" t="s">
        <v>1034</v>
      </c>
      <c r="B398" s="864" t="s">
        <v>1035</v>
      </c>
      <c r="C398" s="865" t="s">
        <v>118</v>
      </c>
      <c r="D398" s="865" t="s">
        <v>1105</v>
      </c>
      <c r="E398" s="866">
        <v>2018</v>
      </c>
      <c r="F398" s="867">
        <v>2018</v>
      </c>
      <c r="G398" s="868">
        <v>43131</v>
      </c>
      <c r="H398" s="869">
        <f t="shared" si="18"/>
        <v>2018</v>
      </c>
      <c r="I398" s="870"/>
      <c r="J398" s="865" t="s">
        <v>1038</v>
      </c>
      <c r="K398" s="865" t="s">
        <v>1043</v>
      </c>
      <c r="L398" s="865" t="s">
        <v>1037</v>
      </c>
      <c r="M398" s="871">
        <v>6090</v>
      </c>
      <c r="N398" s="871">
        <v>0</v>
      </c>
      <c r="O398" s="872">
        <f>+VLOOKUP(C398,'A. Rate Class Allocations'!$B$124:$J$128,6,FALSE)</f>
        <v>0.96094519236849896</v>
      </c>
      <c r="P398" s="873">
        <f>+VLOOKUP(C398,'A. Rate Class Allocations'!$B$124:$J$128,8,FALSE)</f>
        <v>0.98007105038154396</v>
      </c>
      <c r="Q398" s="873">
        <f>+VLOOKUP(C398,'A. Rate Class Allocations'!$B$124:$J$128,7,FALSE)</f>
        <v>1.0700573423086499</v>
      </c>
      <c r="R398" s="873">
        <f>+VLOOKUP(C398,'A. Rate Class Allocations'!$B$124:$J$128,9,FALSE)</f>
        <v>0.85888650963597402</v>
      </c>
      <c r="S398" s="874">
        <f t="shared" si="19"/>
        <v>5735.5288950260692</v>
      </c>
      <c r="T398" s="874">
        <f t="shared" si="20"/>
        <v>0</v>
      </c>
    </row>
    <row r="399" spans="1:20">
      <c r="A399" s="863" t="s">
        <v>1034</v>
      </c>
      <c r="B399" s="864" t="s">
        <v>1035</v>
      </c>
      <c r="C399" s="865" t="s">
        <v>118</v>
      </c>
      <c r="D399" s="865" t="s">
        <v>1105</v>
      </c>
      <c r="E399" s="866">
        <v>2018</v>
      </c>
      <c r="F399" s="867">
        <v>2018</v>
      </c>
      <c r="G399" s="868">
        <v>43131</v>
      </c>
      <c r="H399" s="869">
        <f t="shared" si="18"/>
        <v>2018</v>
      </c>
      <c r="I399" s="870"/>
      <c r="J399" s="865" t="s">
        <v>1038</v>
      </c>
      <c r="K399" s="865" t="s">
        <v>1043</v>
      </c>
      <c r="L399" s="865" t="s">
        <v>1037</v>
      </c>
      <c r="M399" s="871">
        <v>1167.5999999999999</v>
      </c>
      <c r="N399" s="871">
        <v>0</v>
      </c>
      <c r="O399" s="872">
        <f>+VLOOKUP(C399,'A. Rate Class Allocations'!$B$124:$J$128,6,FALSE)</f>
        <v>0.96094519236849896</v>
      </c>
      <c r="P399" s="873">
        <f>+VLOOKUP(C399,'A. Rate Class Allocations'!$B$124:$J$128,8,FALSE)</f>
        <v>0.98007105038154396</v>
      </c>
      <c r="Q399" s="873">
        <f>+VLOOKUP(C399,'A. Rate Class Allocations'!$B$124:$J$128,7,FALSE)</f>
        <v>1.0700573423086499</v>
      </c>
      <c r="R399" s="873">
        <f>+VLOOKUP(C399,'A. Rate Class Allocations'!$B$124:$J$128,9,FALSE)</f>
        <v>0.85888650963597402</v>
      </c>
      <c r="S399" s="874">
        <f t="shared" si="19"/>
        <v>1099.6393329774119</v>
      </c>
      <c r="T399" s="874">
        <f t="shared" si="20"/>
        <v>0</v>
      </c>
    </row>
    <row r="400" spans="1:20">
      <c r="A400" s="863" t="s">
        <v>1034</v>
      </c>
      <c r="B400" s="864" t="s">
        <v>1035</v>
      </c>
      <c r="C400" s="865" t="s">
        <v>118</v>
      </c>
      <c r="D400" s="865" t="s">
        <v>1106</v>
      </c>
      <c r="E400" s="866">
        <v>2018</v>
      </c>
      <c r="F400" s="867">
        <v>2018</v>
      </c>
      <c r="G400" s="868">
        <v>43210</v>
      </c>
      <c r="H400" s="869">
        <f t="shared" si="18"/>
        <v>2018</v>
      </c>
      <c r="I400" s="870"/>
      <c r="J400" s="865" t="s">
        <v>1038</v>
      </c>
      <c r="K400" s="865" t="s">
        <v>1043</v>
      </c>
      <c r="L400" s="865" t="s">
        <v>1037</v>
      </c>
      <c r="M400" s="871">
        <v>8899.4804999999997</v>
      </c>
      <c r="N400" s="871">
        <v>2.2755000000000001</v>
      </c>
      <c r="O400" s="872">
        <f>+VLOOKUP(C400,'A. Rate Class Allocations'!$B$124:$J$128,6,FALSE)</f>
        <v>0.96094519236849896</v>
      </c>
      <c r="P400" s="873">
        <f>+VLOOKUP(C400,'A. Rate Class Allocations'!$B$124:$J$128,8,FALSE)</f>
        <v>0.98007105038154396</v>
      </c>
      <c r="Q400" s="873">
        <f>+VLOOKUP(C400,'A. Rate Class Allocations'!$B$124:$J$128,7,FALSE)</f>
        <v>1.0700573423086499</v>
      </c>
      <c r="R400" s="873">
        <f>+VLOOKUP(C400,'A. Rate Class Allocations'!$B$124:$J$128,9,FALSE)</f>
        <v>0.85888650963597402</v>
      </c>
      <c r="S400" s="874">
        <f t="shared" si="19"/>
        <v>8381.4823577128172</v>
      </c>
      <c r="T400" s="874">
        <f t="shared" si="20"/>
        <v>2.0913160599571703</v>
      </c>
    </row>
    <row r="401" spans="1:20">
      <c r="A401" s="863" t="s">
        <v>1034</v>
      </c>
      <c r="B401" s="864" t="s">
        <v>1035</v>
      </c>
      <c r="C401" s="865" t="s">
        <v>118</v>
      </c>
      <c r="D401" s="865" t="s">
        <v>1106</v>
      </c>
      <c r="E401" s="866">
        <v>2018</v>
      </c>
      <c r="F401" s="867">
        <v>2018</v>
      </c>
      <c r="G401" s="868">
        <v>43210</v>
      </c>
      <c r="H401" s="869">
        <f t="shared" si="18"/>
        <v>2018</v>
      </c>
      <c r="I401" s="870"/>
      <c r="J401" s="865" t="s">
        <v>1038</v>
      </c>
      <c r="K401" s="865" t="s">
        <v>1043</v>
      </c>
      <c r="L401" s="865" t="s">
        <v>1037</v>
      </c>
      <c r="M401" s="871">
        <v>641.20000000000005</v>
      </c>
      <c r="N401" s="871">
        <v>0.16400000000000001</v>
      </c>
      <c r="O401" s="872">
        <f>+VLOOKUP(C401,'A. Rate Class Allocations'!$B$124:$J$128,6,FALSE)</f>
        <v>0.96094519236849896</v>
      </c>
      <c r="P401" s="873">
        <f>+VLOOKUP(C401,'A. Rate Class Allocations'!$B$124:$J$128,8,FALSE)</f>
        <v>0.98007105038154396</v>
      </c>
      <c r="Q401" s="873">
        <f>+VLOOKUP(C401,'A. Rate Class Allocations'!$B$124:$J$128,7,FALSE)</f>
        <v>1.0700573423086499</v>
      </c>
      <c r="R401" s="873">
        <f>+VLOOKUP(C401,'A. Rate Class Allocations'!$B$124:$J$128,9,FALSE)</f>
        <v>0.85888650963597402</v>
      </c>
      <c r="S401" s="874">
        <f t="shared" si="19"/>
        <v>603.87867446481391</v>
      </c>
      <c r="T401" s="874">
        <f t="shared" si="20"/>
        <v>0.15072548179871498</v>
      </c>
    </row>
    <row r="402" spans="1:20">
      <c r="A402" s="863" t="s">
        <v>1034</v>
      </c>
      <c r="B402" s="864" t="s">
        <v>1035</v>
      </c>
      <c r="C402" s="865" t="s">
        <v>118</v>
      </c>
      <c r="D402" s="865" t="s">
        <v>1106</v>
      </c>
      <c r="E402" s="866">
        <v>2018</v>
      </c>
      <c r="F402" s="867">
        <v>2018</v>
      </c>
      <c r="G402" s="868">
        <v>43210</v>
      </c>
      <c r="H402" s="869">
        <f t="shared" si="18"/>
        <v>2018</v>
      </c>
      <c r="I402" s="870"/>
      <c r="J402" s="865" t="s">
        <v>1038</v>
      </c>
      <c r="K402" s="865" t="s">
        <v>1043</v>
      </c>
      <c r="L402" s="865" t="s">
        <v>1037</v>
      </c>
      <c r="M402" s="871">
        <v>305.05799999999999</v>
      </c>
      <c r="N402" s="871">
        <v>7.8E-2</v>
      </c>
      <c r="O402" s="872">
        <f>+VLOOKUP(C402,'A. Rate Class Allocations'!$B$124:$J$128,6,FALSE)</f>
        <v>0.96094519236849896</v>
      </c>
      <c r="P402" s="873">
        <f>+VLOOKUP(C402,'A. Rate Class Allocations'!$B$124:$J$128,8,FALSE)</f>
        <v>0.98007105038154396</v>
      </c>
      <c r="Q402" s="873">
        <f>+VLOOKUP(C402,'A. Rate Class Allocations'!$B$124:$J$128,7,FALSE)</f>
        <v>1.0700573423086499</v>
      </c>
      <c r="R402" s="873">
        <f>+VLOOKUP(C402,'A. Rate Class Allocations'!$B$124:$J$128,9,FALSE)</f>
        <v>0.85888650963597402</v>
      </c>
      <c r="S402" s="874">
        <f t="shared" si="19"/>
        <v>287.30196611803984</v>
      </c>
      <c r="T402" s="874">
        <f t="shared" si="20"/>
        <v>7.1686509635974185E-2</v>
      </c>
    </row>
    <row r="403" spans="1:20">
      <c r="A403" s="863" t="s">
        <v>1034</v>
      </c>
      <c r="B403" s="864" t="s">
        <v>1035</v>
      </c>
      <c r="C403" s="865" t="s">
        <v>118</v>
      </c>
      <c r="D403" s="865" t="s">
        <v>1106</v>
      </c>
      <c r="E403" s="866">
        <v>2018</v>
      </c>
      <c r="F403" s="867">
        <v>2018</v>
      </c>
      <c r="G403" s="868">
        <v>43210</v>
      </c>
      <c r="H403" s="869">
        <f t="shared" si="18"/>
        <v>2018</v>
      </c>
      <c r="I403" s="870"/>
      <c r="J403" s="865" t="s">
        <v>1038</v>
      </c>
      <c r="K403" s="865" t="s">
        <v>1043</v>
      </c>
      <c r="L403" s="865" t="s">
        <v>1037</v>
      </c>
      <c r="M403" s="871">
        <v>1243.6980000000001</v>
      </c>
      <c r="N403" s="871">
        <v>0.318</v>
      </c>
      <c r="O403" s="872">
        <f>+VLOOKUP(C403,'A. Rate Class Allocations'!$B$124:$J$128,6,FALSE)</f>
        <v>0.96094519236849896</v>
      </c>
      <c r="P403" s="873">
        <f>+VLOOKUP(C403,'A. Rate Class Allocations'!$B$124:$J$128,8,FALSE)</f>
        <v>0.98007105038154396</v>
      </c>
      <c r="Q403" s="873">
        <f>+VLOOKUP(C403,'A. Rate Class Allocations'!$B$124:$J$128,7,FALSE)</f>
        <v>1.0700573423086499</v>
      </c>
      <c r="R403" s="873">
        <f>+VLOOKUP(C403,'A. Rate Class Allocations'!$B$124:$J$128,9,FALSE)</f>
        <v>0.85888650963597402</v>
      </c>
      <c r="S403" s="874">
        <f t="shared" si="19"/>
        <v>1171.3080157120089</v>
      </c>
      <c r="T403" s="874">
        <f t="shared" si="20"/>
        <v>0.2922603854389717</v>
      </c>
    </row>
    <row r="404" spans="1:20">
      <c r="A404" s="863" t="s">
        <v>1034</v>
      </c>
      <c r="B404" s="864" t="s">
        <v>1035</v>
      </c>
      <c r="C404" s="865" t="s">
        <v>118</v>
      </c>
      <c r="D404" s="865" t="s">
        <v>1106</v>
      </c>
      <c r="E404" s="866">
        <v>2018</v>
      </c>
      <c r="F404" s="867">
        <v>2018</v>
      </c>
      <c r="G404" s="868">
        <v>43210</v>
      </c>
      <c r="H404" s="869">
        <f t="shared" si="18"/>
        <v>2018</v>
      </c>
      <c r="I404" s="870"/>
      <c r="J404" s="865" t="s">
        <v>1038</v>
      </c>
      <c r="K404" s="865" t="s">
        <v>1043</v>
      </c>
      <c r="L404" s="865" t="s">
        <v>1037</v>
      </c>
      <c r="M404" s="871">
        <v>2205.12</v>
      </c>
      <c r="N404" s="871">
        <v>0.48</v>
      </c>
      <c r="O404" s="872">
        <f>+VLOOKUP(C404,'A. Rate Class Allocations'!$B$124:$J$128,6,FALSE)</f>
        <v>0.96094519236849896</v>
      </c>
      <c r="P404" s="873">
        <f>+VLOOKUP(C404,'A. Rate Class Allocations'!$B$124:$J$128,8,FALSE)</f>
        <v>0.98007105038154396</v>
      </c>
      <c r="Q404" s="873">
        <f>+VLOOKUP(C404,'A. Rate Class Allocations'!$B$124:$J$128,7,FALSE)</f>
        <v>1.0700573423086499</v>
      </c>
      <c r="R404" s="873">
        <f>+VLOOKUP(C404,'A. Rate Class Allocations'!$B$124:$J$128,9,FALSE)</f>
        <v>0.85888650963597402</v>
      </c>
      <c r="S404" s="874">
        <f t="shared" si="19"/>
        <v>2076.7700290640205</v>
      </c>
      <c r="T404" s="874">
        <f t="shared" si="20"/>
        <v>0.44114775160599501</v>
      </c>
    </row>
    <row r="405" spans="1:20">
      <c r="A405" s="863" t="s">
        <v>1034</v>
      </c>
      <c r="B405" s="864" t="s">
        <v>1035</v>
      </c>
      <c r="C405" s="865" t="s">
        <v>118</v>
      </c>
      <c r="D405" s="865" t="s">
        <v>1106</v>
      </c>
      <c r="E405" s="866">
        <v>2018</v>
      </c>
      <c r="F405" s="867">
        <v>2018</v>
      </c>
      <c r="G405" s="868">
        <v>43210</v>
      </c>
      <c r="H405" s="869">
        <f t="shared" si="18"/>
        <v>2018</v>
      </c>
      <c r="I405" s="870"/>
      <c r="J405" s="865" t="s">
        <v>1038</v>
      </c>
      <c r="K405" s="865" t="s">
        <v>1043</v>
      </c>
      <c r="L405" s="865" t="s">
        <v>1037</v>
      </c>
      <c r="M405" s="871">
        <v>32479.58</v>
      </c>
      <c r="N405" s="871">
        <v>7.07</v>
      </c>
      <c r="O405" s="872">
        <f>+VLOOKUP(C405,'A. Rate Class Allocations'!$B$124:$J$128,6,FALSE)</f>
        <v>0.96094519236849896</v>
      </c>
      <c r="P405" s="873">
        <f>+VLOOKUP(C405,'A. Rate Class Allocations'!$B$124:$J$128,8,FALSE)</f>
        <v>0.98007105038154396</v>
      </c>
      <c r="Q405" s="873">
        <f>+VLOOKUP(C405,'A. Rate Class Allocations'!$B$124:$J$128,7,FALSE)</f>
        <v>1.0700573423086499</v>
      </c>
      <c r="R405" s="873">
        <f>+VLOOKUP(C405,'A. Rate Class Allocations'!$B$124:$J$128,9,FALSE)</f>
        <v>0.85888650963597402</v>
      </c>
      <c r="S405" s="874">
        <f t="shared" si="19"/>
        <v>30589.091886422142</v>
      </c>
      <c r="T405" s="874">
        <f t="shared" si="20"/>
        <v>6.4977387580299686</v>
      </c>
    </row>
    <row r="406" spans="1:20">
      <c r="A406" s="863" t="s">
        <v>1034</v>
      </c>
      <c r="B406" s="864" t="s">
        <v>1035</v>
      </c>
      <c r="C406" s="865" t="s">
        <v>118</v>
      </c>
      <c r="D406" s="865" t="s">
        <v>1107</v>
      </c>
      <c r="E406" s="866">
        <v>2018</v>
      </c>
      <c r="F406" s="867">
        <v>2018</v>
      </c>
      <c r="G406" s="868">
        <v>43248</v>
      </c>
      <c r="H406" s="869">
        <f t="shared" si="18"/>
        <v>2018</v>
      </c>
      <c r="I406" s="870"/>
      <c r="J406" s="865" t="s">
        <v>1038</v>
      </c>
      <c r="K406" s="865" t="s">
        <v>1043</v>
      </c>
      <c r="L406" s="865" t="s">
        <v>1039</v>
      </c>
      <c r="M406" s="871">
        <v>1680</v>
      </c>
      <c r="N406" s="871">
        <v>0</v>
      </c>
      <c r="O406" s="872">
        <f>+VLOOKUP(C406,'A. Rate Class Allocations'!$B$124:$J$128,6,FALSE)</f>
        <v>0.96094519236849896</v>
      </c>
      <c r="P406" s="873">
        <f>+VLOOKUP(C406,'A. Rate Class Allocations'!$B$124:$J$128,8,FALSE)</f>
        <v>0.98007105038154396</v>
      </c>
      <c r="Q406" s="873">
        <f>+VLOOKUP(C406,'A. Rate Class Allocations'!$B$124:$J$128,7,FALSE)</f>
        <v>1.0700573423086499</v>
      </c>
      <c r="R406" s="873">
        <f>+VLOOKUP(C406,'A. Rate Class Allocations'!$B$124:$J$128,9,FALSE)</f>
        <v>0.85888650963597402</v>
      </c>
      <c r="S406" s="874">
        <f t="shared" si="19"/>
        <v>1582.2148675933984</v>
      </c>
      <c r="T406" s="874">
        <f t="shared" si="20"/>
        <v>0</v>
      </c>
    </row>
    <row r="407" spans="1:20">
      <c r="A407" s="863" t="s">
        <v>1034</v>
      </c>
      <c r="B407" s="864" t="s">
        <v>1035</v>
      </c>
      <c r="C407" s="865" t="s">
        <v>118</v>
      </c>
      <c r="D407" s="865" t="s">
        <v>1107</v>
      </c>
      <c r="E407" s="866">
        <v>2018</v>
      </c>
      <c r="F407" s="867">
        <v>2018</v>
      </c>
      <c r="G407" s="868">
        <v>43248</v>
      </c>
      <c r="H407" s="869">
        <f t="shared" si="18"/>
        <v>2018</v>
      </c>
      <c r="I407" s="870"/>
      <c r="J407" s="865" t="s">
        <v>1036</v>
      </c>
      <c r="K407" s="865" t="s">
        <v>1043</v>
      </c>
      <c r="L407" s="865" t="s">
        <v>1039</v>
      </c>
      <c r="M407" s="871">
        <v>30048</v>
      </c>
      <c r="N407" s="871">
        <v>6.7</v>
      </c>
      <c r="O407" s="872">
        <f>+VLOOKUP(C407,'A. Rate Class Allocations'!$B$124:$J$128,6,FALSE)</f>
        <v>0.96094519236849896</v>
      </c>
      <c r="P407" s="873">
        <f>+VLOOKUP(C407,'A. Rate Class Allocations'!$B$124:$J$128,8,FALSE)</f>
        <v>0.98007105038154396</v>
      </c>
      <c r="Q407" s="873">
        <f>+VLOOKUP(C407,'A. Rate Class Allocations'!$B$124:$J$128,7,FALSE)</f>
        <v>1.0700573423086499</v>
      </c>
      <c r="R407" s="873">
        <f>+VLOOKUP(C407,'A. Rate Class Allocations'!$B$124:$J$128,9,FALSE)</f>
        <v>0.85888650963597402</v>
      </c>
      <c r="S407" s="874">
        <f t="shared" si="19"/>
        <v>28299.043060384785</v>
      </c>
      <c r="T407" s="874">
        <f t="shared" si="20"/>
        <v>6.1576873661670142</v>
      </c>
    </row>
    <row r="408" spans="1:20">
      <c r="A408" s="863" t="s">
        <v>1034</v>
      </c>
      <c r="B408" s="864" t="s">
        <v>1035</v>
      </c>
      <c r="C408" s="865" t="s">
        <v>118</v>
      </c>
      <c r="D408" s="865" t="s">
        <v>1108</v>
      </c>
      <c r="E408" s="866">
        <v>2018</v>
      </c>
      <c r="F408" s="867">
        <v>2018</v>
      </c>
      <c r="G408" s="868">
        <v>43084</v>
      </c>
      <c r="H408" s="869">
        <f t="shared" si="18"/>
        <v>2017</v>
      </c>
      <c r="I408" s="870"/>
      <c r="J408" s="865" t="s">
        <v>1038</v>
      </c>
      <c r="K408" s="865" t="s">
        <v>1043</v>
      </c>
      <c r="L408" s="865" t="s">
        <v>1037</v>
      </c>
      <c r="M408" s="871">
        <v>15343.96</v>
      </c>
      <c r="N408" s="871">
        <v>3.34</v>
      </c>
      <c r="O408" s="872">
        <f>+VLOOKUP(C408,'A. Rate Class Allocations'!$B$124:$J$128,6,FALSE)</f>
        <v>0.96094519236849896</v>
      </c>
      <c r="P408" s="873">
        <f>+VLOOKUP(C408,'A. Rate Class Allocations'!$B$124:$J$128,8,FALSE)</f>
        <v>0.98007105038154396</v>
      </c>
      <c r="Q408" s="873">
        <f>+VLOOKUP(C408,'A. Rate Class Allocations'!$B$124:$J$128,7,FALSE)</f>
        <v>1.0700573423086499</v>
      </c>
      <c r="R408" s="873">
        <f>+VLOOKUP(C408,'A. Rate Class Allocations'!$B$124:$J$128,9,FALSE)</f>
        <v>0.85888650963597402</v>
      </c>
      <c r="S408" s="874">
        <f t="shared" si="19"/>
        <v>14450.85811890381</v>
      </c>
      <c r="T408" s="874">
        <f t="shared" si="20"/>
        <v>3.0696531049250488</v>
      </c>
    </row>
    <row r="409" spans="1:20">
      <c r="A409" s="863" t="s">
        <v>1034</v>
      </c>
      <c r="B409" s="864" t="s">
        <v>1035</v>
      </c>
      <c r="C409" s="865" t="s">
        <v>118</v>
      </c>
      <c r="D409" s="865" t="s">
        <v>1109</v>
      </c>
      <c r="E409" s="866">
        <v>2018</v>
      </c>
      <c r="F409" s="867">
        <v>2018</v>
      </c>
      <c r="G409" s="868">
        <v>43273</v>
      </c>
      <c r="H409" s="869">
        <f t="shared" si="18"/>
        <v>2018</v>
      </c>
      <c r="I409" s="870"/>
      <c r="J409" s="865" t="s">
        <v>1038</v>
      </c>
      <c r="K409" s="865" t="s">
        <v>1043</v>
      </c>
      <c r="L409" s="865" t="s">
        <v>1039</v>
      </c>
      <c r="M409" s="871">
        <v>29239.891199999998</v>
      </c>
      <c r="N409" s="871">
        <v>6.3647999999999998</v>
      </c>
      <c r="O409" s="872">
        <f>+VLOOKUP(C409,'A. Rate Class Allocations'!$B$124:$J$128,6,FALSE)</f>
        <v>0.96094519236849896</v>
      </c>
      <c r="P409" s="873">
        <f>+VLOOKUP(C409,'A. Rate Class Allocations'!$B$124:$J$128,8,FALSE)</f>
        <v>0.98007105038154396</v>
      </c>
      <c r="Q409" s="873">
        <f>+VLOOKUP(C409,'A. Rate Class Allocations'!$B$124:$J$128,7,FALSE)</f>
        <v>1.0700573423086499</v>
      </c>
      <c r="R409" s="873">
        <f>+VLOOKUP(C409,'A. Rate Class Allocations'!$B$124:$J$128,9,FALSE)</f>
        <v>0.85888650963597402</v>
      </c>
      <c r="S409" s="874">
        <f t="shared" si="19"/>
        <v>27537.970585388914</v>
      </c>
      <c r="T409" s="874">
        <f t="shared" si="20"/>
        <v>5.8496191862954943</v>
      </c>
    </row>
    <row r="410" spans="1:20">
      <c r="A410" s="863" t="s">
        <v>1034</v>
      </c>
      <c r="B410" s="864" t="s">
        <v>1035</v>
      </c>
      <c r="C410" s="865" t="s">
        <v>118</v>
      </c>
      <c r="D410" s="865" t="s">
        <v>1110</v>
      </c>
      <c r="E410" s="866">
        <v>2018</v>
      </c>
      <c r="F410" s="867">
        <v>2018</v>
      </c>
      <c r="G410" s="868">
        <v>43096</v>
      </c>
      <c r="H410" s="869">
        <f t="shared" si="18"/>
        <v>2017</v>
      </c>
      <c r="I410" s="870"/>
      <c r="J410" s="865" t="s">
        <v>1038</v>
      </c>
      <c r="K410" s="865" t="s">
        <v>1043</v>
      </c>
      <c r="L410" s="865" t="s">
        <v>1037</v>
      </c>
      <c r="M410" s="871">
        <v>216.8</v>
      </c>
      <c r="N410" s="871">
        <v>0</v>
      </c>
      <c r="O410" s="872">
        <f>+VLOOKUP(C410,'A. Rate Class Allocations'!$B$124:$J$128,6,FALSE)</f>
        <v>0.96094519236849896</v>
      </c>
      <c r="P410" s="873">
        <f>+VLOOKUP(C410,'A. Rate Class Allocations'!$B$124:$J$128,8,FALSE)</f>
        <v>0.98007105038154396</v>
      </c>
      <c r="Q410" s="873">
        <f>+VLOOKUP(C410,'A. Rate Class Allocations'!$B$124:$J$128,7,FALSE)</f>
        <v>1.0700573423086499</v>
      </c>
      <c r="R410" s="873">
        <f>+VLOOKUP(C410,'A. Rate Class Allocations'!$B$124:$J$128,9,FALSE)</f>
        <v>0.85888650963597402</v>
      </c>
      <c r="S410" s="874">
        <f t="shared" si="19"/>
        <v>204.18106148467191</v>
      </c>
      <c r="T410" s="874">
        <f t="shared" si="20"/>
        <v>0</v>
      </c>
    </row>
    <row r="411" spans="1:20">
      <c r="A411" s="863" t="s">
        <v>1034</v>
      </c>
      <c r="B411" s="864" t="s">
        <v>1035</v>
      </c>
      <c r="C411" s="865" t="s">
        <v>118</v>
      </c>
      <c r="D411" s="865" t="s">
        <v>1111</v>
      </c>
      <c r="E411" s="866">
        <v>2018</v>
      </c>
      <c r="F411" s="867">
        <v>2018</v>
      </c>
      <c r="G411" s="868">
        <v>43089</v>
      </c>
      <c r="H411" s="869">
        <f t="shared" si="18"/>
        <v>2017</v>
      </c>
      <c r="I411" s="870"/>
      <c r="J411" s="865" t="s">
        <v>1038</v>
      </c>
      <c r="K411" s="865" t="s">
        <v>1043</v>
      </c>
      <c r="L411" s="865" t="s">
        <v>1037</v>
      </c>
      <c r="M411" s="871">
        <v>10920</v>
      </c>
      <c r="N411" s="871">
        <v>0</v>
      </c>
      <c r="O411" s="872">
        <f>+VLOOKUP(C411,'A. Rate Class Allocations'!$B$124:$J$128,6,FALSE)</f>
        <v>0.96094519236849896</v>
      </c>
      <c r="P411" s="873">
        <f>+VLOOKUP(C411,'A. Rate Class Allocations'!$B$124:$J$128,8,FALSE)</f>
        <v>0.98007105038154396</v>
      </c>
      <c r="Q411" s="873">
        <f>+VLOOKUP(C411,'A. Rate Class Allocations'!$B$124:$J$128,7,FALSE)</f>
        <v>1.0700573423086499</v>
      </c>
      <c r="R411" s="873">
        <f>+VLOOKUP(C411,'A. Rate Class Allocations'!$B$124:$J$128,9,FALSE)</f>
        <v>0.85888650963597402</v>
      </c>
      <c r="S411" s="874">
        <f t="shared" si="19"/>
        <v>10284.39663935709</v>
      </c>
      <c r="T411" s="874">
        <f t="shared" si="20"/>
        <v>0</v>
      </c>
    </row>
    <row r="412" spans="1:20">
      <c r="A412" s="863" t="s">
        <v>1034</v>
      </c>
      <c r="B412" s="864" t="s">
        <v>1035</v>
      </c>
      <c r="C412" s="865" t="s">
        <v>118</v>
      </c>
      <c r="D412" s="865" t="s">
        <v>1112</v>
      </c>
      <c r="E412" s="866">
        <v>2018</v>
      </c>
      <c r="F412" s="867">
        <v>2018</v>
      </c>
      <c r="G412" s="868">
        <v>43089</v>
      </c>
      <c r="H412" s="869">
        <f t="shared" si="18"/>
        <v>2017</v>
      </c>
      <c r="I412" s="870"/>
      <c r="J412" s="865" t="s">
        <v>1038</v>
      </c>
      <c r="K412" s="865" t="s">
        <v>1043</v>
      </c>
      <c r="L412" s="865" t="s">
        <v>1037</v>
      </c>
      <c r="M412" s="871">
        <v>10920</v>
      </c>
      <c r="N412" s="871">
        <v>0</v>
      </c>
      <c r="O412" s="872">
        <f>+VLOOKUP(C412,'A. Rate Class Allocations'!$B$124:$J$128,6,FALSE)</f>
        <v>0.96094519236849896</v>
      </c>
      <c r="P412" s="873">
        <f>+VLOOKUP(C412,'A. Rate Class Allocations'!$B$124:$J$128,8,FALSE)</f>
        <v>0.98007105038154396</v>
      </c>
      <c r="Q412" s="873">
        <f>+VLOOKUP(C412,'A. Rate Class Allocations'!$B$124:$J$128,7,FALSE)</f>
        <v>1.0700573423086499</v>
      </c>
      <c r="R412" s="873">
        <f>+VLOOKUP(C412,'A. Rate Class Allocations'!$B$124:$J$128,9,FALSE)</f>
        <v>0.85888650963597402</v>
      </c>
      <c r="S412" s="874">
        <f t="shared" si="19"/>
        <v>10284.39663935709</v>
      </c>
      <c r="T412" s="874">
        <f t="shared" si="20"/>
        <v>0</v>
      </c>
    </row>
    <row r="413" spans="1:20">
      <c r="A413" s="863" t="s">
        <v>1034</v>
      </c>
      <c r="B413" s="864" t="s">
        <v>1035</v>
      </c>
      <c r="C413" s="865" t="s">
        <v>118</v>
      </c>
      <c r="D413" s="865" t="s">
        <v>1113</v>
      </c>
      <c r="E413" s="866">
        <v>2018</v>
      </c>
      <c r="F413" s="867">
        <v>2018</v>
      </c>
      <c r="G413" s="868">
        <v>43196</v>
      </c>
      <c r="H413" s="869">
        <f t="shared" si="18"/>
        <v>2018</v>
      </c>
      <c r="I413" s="870"/>
      <c r="J413" s="865" t="s">
        <v>1038</v>
      </c>
      <c r="K413" s="865" t="s">
        <v>1043</v>
      </c>
      <c r="L413" s="865" t="s">
        <v>1039</v>
      </c>
      <c r="M413" s="871">
        <v>6163.3104000000003</v>
      </c>
      <c r="N413" s="871">
        <v>1.3415999999999999</v>
      </c>
      <c r="O413" s="872">
        <f>+VLOOKUP(C413,'A. Rate Class Allocations'!$B$124:$J$128,6,FALSE)</f>
        <v>0.96094519236849896</v>
      </c>
      <c r="P413" s="873">
        <f>+VLOOKUP(C413,'A. Rate Class Allocations'!$B$124:$J$128,8,FALSE)</f>
        <v>0.98007105038154396</v>
      </c>
      <c r="Q413" s="873">
        <f>+VLOOKUP(C413,'A. Rate Class Allocations'!$B$124:$J$128,7,FALSE)</f>
        <v>1.0700573423086499</v>
      </c>
      <c r="R413" s="873">
        <f>+VLOOKUP(C413,'A. Rate Class Allocations'!$B$124:$J$128,9,FALSE)</f>
        <v>0.85888650963597402</v>
      </c>
      <c r="S413" s="874">
        <f t="shared" si="19"/>
        <v>5804.5722312339385</v>
      </c>
      <c r="T413" s="874">
        <f t="shared" si="20"/>
        <v>1.233007965738756</v>
      </c>
    </row>
    <row r="414" spans="1:20">
      <c r="A414" s="863" t="s">
        <v>1034</v>
      </c>
      <c r="B414" s="864" t="s">
        <v>1035</v>
      </c>
      <c r="C414" s="865" t="s">
        <v>118</v>
      </c>
      <c r="D414" s="865" t="s">
        <v>1114</v>
      </c>
      <c r="E414" s="866">
        <v>2018</v>
      </c>
      <c r="F414" s="867">
        <v>2018</v>
      </c>
      <c r="G414" s="868">
        <v>43173</v>
      </c>
      <c r="H414" s="869">
        <f t="shared" si="18"/>
        <v>2018</v>
      </c>
      <c r="I414" s="870"/>
      <c r="J414" s="865" t="s">
        <v>1038</v>
      </c>
      <c r="K414" s="865" t="s">
        <v>1043</v>
      </c>
      <c r="L414" s="865" t="s">
        <v>1039</v>
      </c>
      <c r="M414" s="871">
        <v>17365.32</v>
      </c>
      <c r="N414" s="871">
        <v>3.78</v>
      </c>
      <c r="O414" s="872">
        <f>+VLOOKUP(C414,'A. Rate Class Allocations'!$B$124:$J$128,6,FALSE)</f>
        <v>0.96094519236849896</v>
      </c>
      <c r="P414" s="873">
        <f>+VLOOKUP(C414,'A. Rate Class Allocations'!$B$124:$J$128,8,FALSE)</f>
        <v>0.98007105038154396</v>
      </c>
      <c r="Q414" s="873">
        <f>+VLOOKUP(C414,'A. Rate Class Allocations'!$B$124:$J$128,7,FALSE)</f>
        <v>1.0700573423086499</v>
      </c>
      <c r="R414" s="873">
        <f>+VLOOKUP(C414,'A. Rate Class Allocations'!$B$124:$J$128,9,FALSE)</f>
        <v>0.85888650963597402</v>
      </c>
      <c r="S414" s="874">
        <f t="shared" si="19"/>
        <v>16354.563978879163</v>
      </c>
      <c r="T414" s="874">
        <f t="shared" si="20"/>
        <v>3.4740385438972106</v>
      </c>
    </row>
    <row r="415" spans="1:20">
      <c r="A415" s="863" t="s">
        <v>1034</v>
      </c>
      <c r="B415" s="864" t="s">
        <v>1035</v>
      </c>
      <c r="C415" s="865" t="s">
        <v>118</v>
      </c>
      <c r="D415" s="865" t="s">
        <v>1115</v>
      </c>
      <c r="E415" s="866">
        <v>2018</v>
      </c>
      <c r="F415" s="867">
        <v>2018</v>
      </c>
      <c r="G415" s="868">
        <v>43217</v>
      </c>
      <c r="H415" s="869">
        <f t="shared" si="18"/>
        <v>2018</v>
      </c>
      <c r="I415" s="870"/>
      <c r="J415" s="865" t="s">
        <v>1038</v>
      </c>
      <c r="K415" s="865" t="s">
        <v>1043</v>
      </c>
      <c r="L415" s="865" t="s">
        <v>1039</v>
      </c>
      <c r="M415" s="871">
        <v>10660.61</v>
      </c>
      <c r="N415" s="871">
        <v>2.83</v>
      </c>
      <c r="O415" s="872">
        <f>+VLOOKUP(C415,'A. Rate Class Allocations'!$B$124:$J$128,6,FALSE)</f>
        <v>0.96094519236849896</v>
      </c>
      <c r="P415" s="873">
        <f>+VLOOKUP(C415,'A. Rate Class Allocations'!$B$124:$J$128,8,FALSE)</f>
        <v>0.98007105038154396</v>
      </c>
      <c r="Q415" s="873">
        <f>+VLOOKUP(C415,'A. Rate Class Allocations'!$B$124:$J$128,7,FALSE)</f>
        <v>1.0700573423086499</v>
      </c>
      <c r="R415" s="873">
        <f>+VLOOKUP(C415,'A. Rate Class Allocations'!$B$124:$J$128,9,FALSE)</f>
        <v>0.85888650963597402</v>
      </c>
      <c r="S415" s="874">
        <f t="shared" si="19"/>
        <v>10040.104547389798</v>
      </c>
      <c r="T415" s="874">
        <f t="shared" si="20"/>
        <v>2.6009336188436789</v>
      </c>
    </row>
    <row r="416" spans="1:20">
      <c r="A416" s="863" t="s">
        <v>1034</v>
      </c>
      <c r="B416" s="864" t="s">
        <v>1035</v>
      </c>
      <c r="C416" s="865" t="s">
        <v>118</v>
      </c>
      <c r="D416" s="865" t="s">
        <v>1116</v>
      </c>
      <c r="E416" s="866">
        <v>2018</v>
      </c>
      <c r="F416" s="867">
        <v>2018</v>
      </c>
      <c r="G416" s="868">
        <v>43279</v>
      </c>
      <c r="H416" s="869">
        <f t="shared" si="18"/>
        <v>2018</v>
      </c>
      <c r="I416" s="870"/>
      <c r="J416" s="865" t="s">
        <v>1038</v>
      </c>
      <c r="K416" s="865" t="s">
        <v>1043</v>
      </c>
      <c r="L416" s="865" t="s">
        <v>1037</v>
      </c>
      <c r="M416" s="871">
        <v>8175.3</v>
      </c>
      <c r="N416" s="871">
        <v>2.0910000000000002</v>
      </c>
      <c r="O416" s="872">
        <f>+VLOOKUP(C416,'A. Rate Class Allocations'!$B$124:$J$128,6,FALSE)</f>
        <v>0.96094519236849896</v>
      </c>
      <c r="P416" s="873">
        <f>+VLOOKUP(C416,'A. Rate Class Allocations'!$B$124:$J$128,8,FALSE)</f>
        <v>0.98007105038154396</v>
      </c>
      <c r="Q416" s="873">
        <f>+VLOOKUP(C416,'A. Rate Class Allocations'!$B$124:$J$128,7,FALSE)</f>
        <v>1.0700573423086499</v>
      </c>
      <c r="R416" s="873">
        <f>+VLOOKUP(C416,'A. Rate Class Allocations'!$B$124:$J$128,9,FALSE)</f>
        <v>0.85888650963597402</v>
      </c>
      <c r="S416" s="874">
        <f t="shared" si="19"/>
        <v>7699.453099426376</v>
      </c>
      <c r="T416" s="874">
        <f t="shared" si="20"/>
        <v>1.9217498929336161</v>
      </c>
    </row>
    <row r="417" spans="1:20">
      <c r="A417" s="863" t="s">
        <v>1034</v>
      </c>
      <c r="B417" s="864" t="s">
        <v>1035</v>
      </c>
      <c r="C417" s="865" t="s">
        <v>118</v>
      </c>
      <c r="D417" s="865" t="s">
        <v>1117</v>
      </c>
      <c r="E417" s="866">
        <v>2018</v>
      </c>
      <c r="F417" s="867">
        <v>2018</v>
      </c>
      <c r="G417" s="868">
        <v>43217</v>
      </c>
      <c r="H417" s="869">
        <f t="shared" si="18"/>
        <v>2018</v>
      </c>
      <c r="I417" s="870"/>
      <c r="J417" s="865" t="s">
        <v>1036</v>
      </c>
      <c r="K417" s="865" t="s">
        <v>1043</v>
      </c>
      <c r="L417" s="865" t="s">
        <v>1039</v>
      </c>
      <c r="M417" s="871">
        <v>69312.710000000006</v>
      </c>
      <c r="N417" s="871">
        <v>17.61</v>
      </c>
      <c r="O417" s="872">
        <f>+VLOOKUP(C417,'A. Rate Class Allocations'!$B$124:$J$128,6,FALSE)</f>
        <v>0.96094519236849896</v>
      </c>
      <c r="P417" s="873">
        <f>+VLOOKUP(C417,'A. Rate Class Allocations'!$B$124:$J$128,8,FALSE)</f>
        <v>0.98007105038154396</v>
      </c>
      <c r="Q417" s="873">
        <f>+VLOOKUP(C417,'A. Rate Class Allocations'!$B$124:$J$128,7,FALSE)</f>
        <v>1.0700573423086499</v>
      </c>
      <c r="R417" s="873">
        <f>+VLOOKUP(C417,'A. Rate Class Allocations'!$B$124:$J$128,9,FALSE)</f>
        <v>0.85888650963597402</v>
      </c>
      <c r="S417" s="874">
        <f t="shared" si="19"/>
        <v>65278.333497136693</v>
      </c>
      <c r="T417" s="874">
        <f t="shared" si="20"/>
        <v>16.184608137044943</v>
      </c>
    </row>
    <row r="418" spans="1:20">
      <c r="A418" s="863" t="s">
        <v>1034</v>
      </c>
      <c r="B418" s="864" t="s">
        <v>1035</v>
      </c>
      <c r="C418" s="865" t="s">
        <v>118</v>
      </c>
      <c r="D418" s="865" t="s">
        <v>1118</v>
      </c>
      <c r="E418" s="866">
        <v>2018</v>
      </c>
      <c r="F418" s="867">
        <v>2018</v>
      </c>
      <c r="G418" s="868">
        <v>43119</v>
      </c>
      <c r="H418" s="869">
        <f t="shared" si="18"/>
        <v>2018</v>
      </c>
      <c r="I418" s="870"/>
      <c r="J418" s="865" t="s">
        <v>1036</v>
      </c>
      <c r="K418" s="865" t="s">
        <v>1043</v>
      </c>
      <c r="L418" s="865" t="s">
        <v>1037</v>
      </c>
      <c r="M418" s="871">
        <v>597</v>
      </c>
      <c r="N418" s="871">
        <v>1.3</v>
      </c>
      <c r="O418" s="872">
        <f>+VLOOKUP(C418,'A. Rate Class Allocations'!$B$124:$J$128,6,FALSE)</f>
        <v>0.96094519236849896</v>
      </c>
      <c r="P418" s="873">
        <f>+VLOOKUP(C418,'A. Rate Class Allocations'!$B$124:$J$128,8,FALSE)</f>
        <v>0.98007105038154396</v>
      </c>
      <c r="Q418" s="873">
        <f>+VLOOKUP(C418,'A. Rate Class Allocations'!$B$124:$J$128,7,FALSE)</f>
        <v>1.0700573423086499</v>
      </c>
      <c r="R418" s="873">
        <f>+VLOOKUP(C418,'A. Rate Class Allocations'!$B$124:$J$128,9,FALSE)</f>
        <v>0.85888650963597402</v>
      </c>
      <c r="S418" s="874">
        <f t="shared" si="19"/>
        <v>562.25135473408272</v>
      </c>
      <c r="T418" s="874">
        <f t="shared" si="20"/>
        <v>1.19477516059957</v>
      </c>
    </row>
    <row r="419" spans="1:20">
      <c r="A419" s="863" t="s">
        <v>1034</v>
      </c>
      <c r="B419" s="864" t="s">
        <v>1035</v>
      </c>
      <c r="C419" s="865" t="s">
        <v>118</v>
      </c>
      <c r="D419" s="865" t="s">
        <v>1119</v>
      </c>
      <c r="E419" s="866">
        <v>2018</v>
      </c>
      <c r="F419" s="867">
        <v>2018</v>
      </c>
      <c r="G419" s="868">
        <v>43173</v>
      </c>
      <c r="H419" s="869">
        <f t="shared" si="18"/>
        <v>2018</v>
      </c>
      <c r="I419" s="870"/>
      <c r="J419" s="865" t="s">
        <v>1036</v>
      </c>
      <c r="K419" s="865" t="s">
        <v>1043</v>
      </c>
      <c r="L419" s="865" t="s">
        <v>1037</v>
      </c>
      <c r="M419" s="871">
        <v>10140</v>
      </c>
      <c r="N419" s="871">
        <v>2.52</v>
      </c>
      <c r="O419" s="872">
        <f>+VLOOKUP(C419,'A. Rate Class Allocations'!$B$124:$J$128,6,FALSE)</f>
        <v>0.96094519236849896</v>
      </c>
      <c r="P419" s="873">
        <f>+VLOOKUP(C419,'A. Rate Class Allocations'!$B$124:$J$128,8,FALSE)</f>
        <v>0.98007105038154396</v>
      </c>
      <c r="Q419" s="873">
        <f>+VLOOKUP(C419,'A. Rate Class Allocations'!$B$124:$J$128,7,FALSE)</f>
        <v>1.0700573423086499</v>
      </c>
      <c r="R419" s="873">
        <f>+VLOOKUP(C419,'A. Rate Class Allocations'!$B$124:$J$128,9,FALSE)</f>
        <v>0.85888650963597402</v>
      </c>
      <c r="S419" s="874">
        <f t="shared" si="19"/>
        <v>9549.7968794030112</v>
      </c>
      <c r="T419" s="874">
        <f t="shared" si="20"/>
        <v>2.316025695931474</v>
      </c>
    </row>
    <row r="420" spans="1:20">
      <c r="A420" s="863" t="s">
        <v>1034</v>
      </c>
      <c r="B420" s="864" t="s">
        <v>1035</v>
      </c>
      <c r="C420" s="865" t="s">
        <v>118</v>
      </c>
      <c r="D420" s="865" t="s">
        <v>1120</v>
      </c>
      <c r="E420" s="866">
        <v>2018</v>
      </c>
      <c r="F420" s="867">
        <v>2018</v>
      </c>
      <c r="G420" s="868">
        <v>43156</v>
      </c>
      <c r="H420" s="869">
        <f t="shared" si="18"/>
        <v>2018</v>
      </c>
      <c r="I420" s="870"/>
      <c r="J420" s="865" t="s">
        <v>1038</v>
      </c>
      <c r="K420" s="865" t="s">
        <v>1043</v>
      </c>
      <c r="L420" s="865" t="s">
        <v>1039</v>
      </c>
      <c r="M420" s="871">
        <v>7589.4</v>
      </c>
      <c r="N420" s="871">
        <v>0</v>
      </c>
      <c r="O420" s="872">
        <f>+VLOOKUP(C420,'A. Rate Class Allocations'!$B$124:$J$128,6,FALSE)</f>
        <v>0.96094519236849896</v>
      </c>
      <c r="P420" s="873">
        <f>+VLOOKUP(C420,'A. Rate Class Allocations'!$B$124:$J$128,8,FALSE)</f>
        <v>0.98007105038154396</v>
      </c>
      <c r="Q420" s="873">
        <f>+VLOOKUP(C420,'A. Rate Class Allocations'!$B$124:$J$128,7,FALSE)</f>
        <v>1.0700573423086499</v>
      </c>
      <c r="R420" s="873">
        <f>+VLOOKUP(C420,'A. Rate Class Allocations'!$B$124:$J$128,9,FALSE)</f>
        <v>0.85888650963597402</v>
      </c>
      <c r="S420" s="874">
        <f t="shared" si="19"/>
        <v>7147.6556643531776</v>
      </c>
      <c r="T420" s="874">
        <f t="shared" si="20"/>
        <v>0</v>
      </c>
    </row>
    <row r="421" spans="1:20">
      <c r="A421" s="863" t="s">
        <v>1034</v>
      </c>
      <c r="B421" s="864" t="s">
        <v>1035</v>
      </c>
      <c r="C421" s="865" t="s">
        <v>118</v>
      </c>
      <c r="D421" s="865" t="s">
        <v>1121</v>
      </c>
      <c r="E421" s="866">
        <v>2018</v>
      </c>
      <c r="F421" s="867">
        <v>2018</v>
      </c>
      <c r="G421" s="868">
        <v>43153</v>
      </c>
      <c r="H421" s="869">
        <f t="shared" si="18"/>
        <v>2018</v>
      </c>
      <c r="I421" s="870"/>
      <c r="J421" s="865" t="s">
        <v>1036</v>
      </c>
      <c r="K421" s="865" t="s">
        <v>1043</v>
      </c>
      <c r="L421" s="865" t="s">
        <v>1039</v>
      </c>
      <c r="M421" s="871">
        <v>10044</v>
      </c>
      <c r="N421" s="871">
        <v>2.9</v>
      </c>
      <c r="O421" s="872">
        <f>+VLOOKUP(C421,'A. Rate Class Allocations'!$B$124:$J$128,6,FALSE)</f>
        <v>0.96094519236849896</v>
      </c>
      <c r="P421" s="873">
        <f>+VLOOKUP(C421,'A. Rate Class Allocations'!$B$124:$J$128,8,FALSE)</f>
        <v>0.98007105038154396</v>
      </c>
      <c r="Q421" s="873">
        <f>+VLOOKUP(C421,'A. Rate Class Allocations'!$B$124:$J$128,7,FALSE)</f>
        <v>1.0700573423086499</v>
      </c>
      <c r="R421" s="873">
        <f>+VLOOKUP(C421,'A. Rate Class Allocations'!$B$124:$J$128,9,FALSE)</f>
        <v>0.85888650963597402</v>
      </c>
      <c r="S421" s="874">
        <f t="shared" si="19"/>
        <v>9459.3846012548183</v>
      </c>
      <c r="T421" s="874">
        <f t="shared" si="20"/>
        <v>2.6652676659528862</v>
      </c>
    </row>
    <row r="422" spans="1:20">
      <c r="A422" s="863" t="s">
        <v>1034</v>
      </c>
      <c r="B422" s="864" t="s">
        <v>1035</v>
      </c>
      <c r="C422" s="865" t="s">
        <v>118</v>
      </c>
      <c r="D422" s="865" t="s">
        <v>1122</v>
      </c>
      <c r="E422" s="866">
        <v>2018</v>
      </c>
      <c r="F422" s="867">
        <v>2018</v>
      </c>
      <c r="G422" s="868">
        <v>43301</v>
      </c>
      <c r="H422" s="869">
        <f t="shared" si="18"/>
        <v>2018</v>
      </c>
      <c r="I422" s="870"/>
      <c r="J422" s="865" t="s">
        <v>1038</v>
      </c>
      <c r="K422" s="865" t="s">
        <v>1043</v>
      </c>
      <c r="L422" s="865" t="s">
        <v>1037</v>
      </c>
      <c r="M422" s="871">
        <v>80.150000000000006</v>
      </c>
      <c r="N422" s="871">
        <v>2.0500000000000001E-2</v>
      </c>
      <c r="O422" s="872">
        <f>+VLOOKUP(C422,'A. Rate Class Allocations'!$B$124:$J$128,6,FALSE)</f>
        <v>0.96094519236849896</v>
      </c>
      <c r="P422" s="873">
        <f>+VLOOKUP(C422,'A. Rate Class Allocations'!$B$124:$J$128,8,FALSE)</f>
        <v>0.98007105038154396</v>
      </c>
      <c r="Q422" s="873">
        <f>+VLOOKUP(C422,'A. Rate Class Allocations'!$B$124:$J$128,7,FALSE)</f>
        <v>1.0700573423086499</v>
      </c>
      <c r="R422" s="873">
        <f>+VLOOKUP(C422,'A. Rate Class Allocations'!$B$124:$J$128,9,FALSE)</f>
        <v>0.85888650963597402</v>
      </c>
      <c r="S422" s="874">
        <f t="shared" si="19"/>
        <v>75.484834308101739</v>
      </c>
      <c r="T422" s="874">
        <f t="shared" si="20"/>
        <v>1.8840685224839372E-2</v>
      </c>
    </row>
    <row r="423" spans="1:20">
      <c r="A423" s="863" t="s">
        <v>1034</v>
      </c>
      <c r="B423" s="864" t="s">
        <v>1035</v>
      </c>
      <c r="C423" s="865" t="s">
        <v>118</v>
      </c>
      <c r="D423" s="865" t="s">
        <v>1122</v>
      </c>
      <c r="E423" s="866">
        <v>2018</v>
      </c>
      <c r="F423" s="867">
        <v>2018</v>
      </c>
      <c r="G423" s="868">
        <v>43301</v>
      </c>
      <c r="H423" s="869">
        <f t="shared" si="18"/>
        <v>2018</v>
      </c>
      <c r="I423" s="870"/>
      <c r="J423" s="865" t="s">
        <v>1038</v>
      </c>
      <c r="K423" s="865" t="s">
        <v>1043</v>
      </c>
      <c r="L423" s="865" t="s">
        <v>1037</v>
      </c>
      <c r="M423" s="871">
        <v>1830.348</v>
      </c>
      <c r="N423" s="871">
        <v>0.46800000000000003</v>
      </c>
      <c r="O423" s="872">
        <f>+VLOOKUP(C423,'A. Rate Class Allocations'!$B$124:$J$128,6,FALSE)</f>
        <v>0.96094519236849896</v>
      </c>
      <c r="P423" s="873">
        <f>+VLOOKUP(C423,'A. Rate Class Allocations'!$B$124:$J$128,8,FALSE)</f>
        <v>0.98007105038154396</v>
      </c>
      <c r="Q423" s="873">
        <f>+VLOOKUP(C423,'A. Rate Class Allocations'!$B$124:$J$128,7,FALSE)</f>
        <v>1.0700573423086499</v>
      </c>
      <c r="R423" s="873">
        <f>+VLOOKUP(C423,'A. Rate Class Allocations'!$B$124:$J$128,9,FALSE)</f>
        <v>0.85888650963597402</v>
      </c>
      <c r="S423" s="874">
        <f t="shared" si="19"/>
        <v>1723.8117967082392</v>
      </c>
      <c r="T423" s="874">
        <f t="shared" si="20"/>
        <v>0.4301190578158452</v>
      </c>
    </row>
    <row r="424" spans="1:20">
      <c r="A424" s="863" t="s">
        <v>1034</v>
      </c>
      <c r="B424" s="864" t="s">
        <v>1035</v>
      </c>
      <c r="C424" s="865" t="s">
        <v>118</v>
      </c>
      <c r="D424" s="865" t="s">
        <v>1122</v>
      </c>
      <c r="E424" s="866">
        <v>2018</v>
      </c>
      <c r="F424" s="867">
        <v>2018</v>
      </c>
      <c r="G424" s="868">
        <v>43301</v>
      </c>
      <c r="H424" s="869">
        <f t="shared" si="18"/>
        <v>2018</v>
      </c>
      <c r="I424" s="870"/>
      <c r="J424" s="865" t="s">
        <v>1038</v>
      </c>
      <c r="K424" s="865" t="s">
        <v>1043</v>
      </c>
      <c r="L424" s="865" t="s">
        <v>1037</v>
      </c>
      <c r="M424" s="871">
        <v>119.444</v>
      </c>
      <c r="N424" s="871">
        <v>2.5999999999999999E-2</v>
      </c>
      <c r="O424" s="872">
        <f>+VLOOKUP(C424,'A. Rate Class Allocations'!$B$124:$J$128,6,FALSE)</f>
        <v>0.96094519236849896</v>
      </c>
      <c r="P424" s="873">
        <f>+VLOOKUP(C424,'A. Rate Class Allocations'!$B$124:$J$128,8,FALSE)</f>
        <v>0.98007105038154396</v>
      </c>
      <c r="Q424" s="873">
        <f>+VLOOKUP(C424,'A. Rate Class Allocations'!$B$124:$J$128,7,FALSE)</f>
        <v>1.0700573423086499</v>
      </c>
      <c r="R424" s="873">
        <f>+VLOOKUP(C424,'A. Rate Class Allocations'!$B$124:$J$128,9,FALSE)</f>
        <v>0.85888650963597402</v>
      </c>
      <c r="S424" s="874">
        <f t="shared" si="19"/>
        <v>112.49170990763447</v>
      </c>
      <c r="T424" s="874">
        <f t="shared" si="20"/>
        <v>2.3895503211991395E-2</v>
      </c>
    </row>
    <row r="425" spans="1:20">
      <c r="A425" s="863" t="s">
        <v>1034</v>
      </c>
      <c r="B425" s="864" t="s">
        <v>1035</v>
      </c>
      <c r="C425" s="865" t="s">
        <v>118</v>
      </c>
      <c r="D425" s="865" t="s">
        <v>1122</v>
      </c>
      <c r="E425" s="866">
        <v>2018</v>
      </c>
      <c r="F425" s="867">
        <v>2018</v>
      </c>
      <c r="G425" s="868">
        <v>43301</v>
      </c>
      <c r="H425" s="869">
        <f t="shared" si="18"/>
        <v>2018</v>
      </c>
      <c r="I425" s="870"/>
      <c r="J425" s="865" t="s">
        <v>1038</v>
      </c>
      <c r="K425" s="865" t="s">
        <v>1043</v>
      </c>
      <c r="L425" s="865" t="s">
        <v>1037</v>
      </c>
      <c r="M425" s="871">
        <v>13782</v>
      </c>
      <c r="N425" s="871">
        <v>3</v>
      </c>
      <c r="O425" s="872">
        <f>+VLOOKUP(C425,'A. Rate Class Allocations'!$B$124:$J$128,6,FALSE)</f>
        <v>0.96094519236849896</v>
      </c>
      <c r="P425" s="873">
        <f>+VLOOKUP(C425,'A. Rate Class Allocations'!$B$124:$J$128,8,FALSE)</f>
        <v>0.98007105038154396</v>
      </c>
      <c r="Q425" s="873">
        <f>+VLOOKUP(C425,'A. Rate Class Allocations'!$B$124:$J$128,7,FALSE)</f>
        <v>1.0700573423086499</v>
      </c>
      <c r="R425" s="873">
        <f>+VLOOKUP(C425,'A. Rate Class Allocations'!$B$124:$J$128,9,FALSE)</f>
        <v>0.85888650963597402</v>
      </c>
      <c r="S425" s="874">
        <f t="shared" si="19"/>
        <v>12979.81268165013</v>
      </c>
      <c r="T425" s="874">
        <f t="shared" si="20"/>
        <v>2.7571734475374687</v>
      </c>
    </row>
    <row r="426" spans="1:20">
      <c r="A426" s="863" t="s">
        <v>1034</v>
      </c>
      <c r="B426" s="864" t="s">
        <v>1035</v>
      </c>
      <c r="C426" s="865" t="s">
        <v>118</v>
      </c>
      <c r="D426" s="865" t="s">
        <v>1123</v>
      </c>
      <c r="E426" s="866">
        <v>2018</v>
      </c>
      <c r="F426" s="867">
        <v>2018</v>
      </c>
      <c r="G426" s="868">
        <v>43159</v>
      </c>
      <c r="H426" s="869">
        <f t="shared" si="18"/>
        <v>2018</v>
      </c>
      <c r="I426" s="870"/>
      <c r="J426" s="865" t="s">
        <v>1038</v>
      </c>
      <c r="K426" s="865" t="s">
        <v>1043</v>
      </c>
      <c r="L426" s="865" t="s">
        <v>1039</v>
      </c>
      <c r="M426" s="871">
        <v>881.65</v>
      </c>
      <c r="N426" s="871">
        <v>0.22550000000000001</v>
      </c>
      <c r="O426" s="872">
        <f>+VLOOKUP(C426,'A. Rate Class Allocations'!$B$124:$J$128,6,FALSE)</f>
        <v>0.96094519236849896</v>
      </c>
      <c r="P426" s="873">
        <f>+VLOOKUP(C426,'A. Rate Class Allocations'!$B$124:$J$128,8,FALSE)</f>
        <v>0.98007105038154396</v>
      </c>
      <c r="Q426" s="873">
        <f>+VLOOKUP(C426,'A. Rate Class Allocations'!$B$124:$J$128,7,FALSE)</f>
        <v>1.0700573423086499</v>
      </c>
      <c r="R426" s="873">
        <f>+VLOOKUP(C426,'A. Rate Class Allocations'!$B$124:$J$128,9,FALSE)</f>
        <v>0.85888650963597402</v>
      </c>
      <c r="S426" s="874">
        <f t="shared" si="19"/>
        <v>830.33317738911887</v>
      </c>
      <c r="T426" s="874">
        <f t="shared" si="20"/>
        <v>0.2072475374732331</v>
      </c>
    </row>
    <row r="427" spans="1:20">
      <c r="A427" s="863" t="s">
        <v>1034</v>
      </c>
      <c r="B427" s="864" t="s">
        <v>1035</v>
      </c>
      <c r="C427" s="865" t="s">
        <v>118</v>
      </c>
      <c r="D427" s="865" t="s">
        <v>1123</v>
      </c>
      <c r="E427" s="866">
        <v>2018</v>
      </c>
      <c r="F427" s="867">
        <v>2018</v>
      </c>
      <c r="G427" s="868">
        <v>43159</v>
      </c>
      <c r="H427" s="869">
        <f t="shared" si="18"/>
        <v>2018</v>
      </c>
      <c r="I427" s="870"/>
      <c r="J427" s="865" t="s">
        <v>1038</v>
      </c>
      <c r="K427" s="865" t="s">
        <v>1043</v>
      </c>
      <c r="L427" s="865" t="s">
        <v>1039</v>
      </c>
      <c r="M427" s="871">
        <v>2184</v>
      </c>
      <c r="N427" s="871">
        <v>0</v>
      </c>
      <c r="O427" s="872">
        <f>+VLOOKUP(C427,'A. Rate Class Allocations'!$B$124:$J$128,6,FALSE)</f>
        <v>0.96094519236849896</v>
      </c>
      <c r="P427" s="873">
        <f>+VLOOKUP(C427,'A. Rate Class Allocations'!$B$124:$J$128,8,FALSE)</f>
        <v>0.98007105038154396</v>
      </c>
      <c r="Q427" s="873">
        <f>+VLOOKUP(C427,'A. Rate Class Allocations'!$B$124:$J$128,7,FALSE)</f>
        <v>1.0700573423086499</v>
      </c>
      <c r="R427" s="873">
        <f>+VLOOKUP(C427,'A. Rate Class Allocations'!$B$124:$J$128,9,FALSE)</f>
        <v>0.85888650963597402</v>
      </c>
      <c r="S427" s="874">
        <f t="shared" si="19"/>
        <v>2056.8793278714179</v>
      </c>
      <c r="T427" s="874">
        <f t="shared" si="20"/>
        <v>0</v>
      </c>
    </row>
    <row r="428" spans="1:20">
      <c r="A428" s="863" t="s">
        <v>1034</v>
      </c>
      <c r="B428" s="864" t="s">
        <v>1035</v>
      </c>
      <c r="C428" s="865" t="s">
        <v>118</v>
      </c>
      <c r="D428" s="865" t="s">
        <v>1123</v>
      </c>
      <c r="E428" s="866">
        <v>2018</v>
      </c>
      <c r="F428" s="867">
        <v>2018</v>
      </c>
      <c r="G428" s="868">
        <v>43159</v>
      </c>
      <c r="H428" s="869">
        <f t="shared" si="18"/>
        <v>2018</v>
      </c>
      <c r="I428" s="870"/>
      <c r="J428" s="865" t="s">
        <v>1038</v>
      </c>
      <c r="K428" s="865" t="s">
        <v>1043</v>
      </c>
      <c r="L428" s="865" t="s">
        <v>1039</v>
      </c>
      <c r="M428" s="871">
        <v>583.79999999999995</v>
      </c>
      <c r="N428" s="871">
        <v>0</v>
      </c>
      <c r="O428" s="872">
        <f>+VLOOKUP(C428,'A. Rate Class Allocations'!$B$124:$J$128,6,FALSE)</f>
        <v>0.96094519236849896</v>
      </c>
      <c r="P428" s="873">
        <f>+VLOOKUP(C428,'A. Rate Class Allocations'!$B$124:$J$128,8,FALSE)</f>
        <v>0.98007105038154396</v>
      </c>
      <c r="Q428" s="873">
        <f>+VLOOKUP(C428,'A. Rate Class Allocations'!$B$124:$J$128,7,FALSE)</f>
        <v>1.0700573423086499</v>
      </c>
      <c r="R428" s="873">
        <f>+VLOOKUP(C428,'A. Rate Class Allocations'!$B$124:$J$128,9,FALSE)</f>
        <v>0.85888650963597402</v>
      </c>
      <c r="S428" s="874">
        <f t="shared" si="19"/>
        <v>549.81966648870593</v>
      </c>
      <c r="T428" s="874">
        <f t="shared" si="20"/>
        <v>0</v>
      </c>
    </row>
    <row r="429" spans="1:20">
      <c r="A429" s="863" t="s">
        <v>1034</v>
      </c>
      <c r="B429" s="864" t="s">
        <v>1035</v>
      </c>
      <c r="C429" s="865" t="s">
        <v>118</v>
      </c>
      <c r="D429" s="865" t="s">
        <v>1124</v>
      </c>
      <c r="E429" s="866">
        <v>2018</v>
      </c>
      <c r="F429" s="867">
        <v>2018</v>
      </c>
      <c r="G429" s="868">
        <v>43193</v>
      </c>
      <c r="H429" s="869">
        <f t="shared" si="18"/>
        <v>2018</v>
      </c>
      <c r="I429" s="870"/>
      <c r="J429" s="865" t="s">
        <v>1038</v>
      </c>
      <c r="K429" s="865" t="s">
        <v>1043</v>
      </c>
      <c r="L429" s="865" t="s">
        <v>1037</v>
      </c>
      <c r="M429" s="871">
        <v>64386</v>
      </c>
      <c r="N429" s="871">
        <v>0</v>
      </c>
      <c r="O429" s="872">
        <f>+VLOOKUP(C429,'A. Rate Class Allocations'!$B$124:$J$128,6,FALSE)</f>
        <v>0.96094519236849896</v>
      </c>
      <c r="P429" s="873">
        <f>+VLOOKUP(C429,'A. Rate Class Allocations'!$B$124:$J$128,8,FALSE)</f>
        <v>0.98007105038154396</v>
      </c>
      <c r="Q429" s="873">
        <f>+VLOOKUP(C429,'A. Rate Class Allocations'!$B$124:$J$128,7,FALSE)</f>
        <v>1.0700573423086499</v>
      </c>
      <c r="R429" s="873">
        <f>+VLOOKUP(C429,'A. Rate Class Allocations'!$B$124:$J$128,9,FALSE)</f>
        <v>0.85888650963597402</v>
      </c>
      <c r="S429" s="874">
        <f t="shared" si="19"/>
        <v>60638.384800516993</v>
      </c>
      <c r="T429" s="874">
        <f t="shared" si="20"/>
        <v>0</v>
      </c>
    </row>
    <row r="430" spans="1:20">
      <c r="A430" s="863" t="s">
        <v>1034</v>
      </c>
      <c r="B430" s="864" t="s">
        <v>1035</v>
      </c>
      <c r="C430" s="865" t="s">
        <v>118</v>
      </c>
      <c r="D430" s="865" t="s">
        <v>1125</v>
      </c>
      <c r="E430" s="866">
        <v>2018</v>
      </c>
      <c r="F430" s="867">
        <v>2018</v>
      </c>
      <c r="G430" s="868">
        <v>43189</v>
      </c>
      <c r="H430" s="869">
        <f t="shared" si="18"/>
        <v>2018</v>
      </c>
      <c r="I430" s="870"/>
      <c r="J430" s="865" t="s">
        <v>1038</v>
      </c>
      <c r="K430" s="865" t="s">
        <v>1043</v>
      </c>
      <c r="L430" s="865" t="s">
        <v>1037</v>
      </c>
      <c r="M430" s="871">
        <v>5040</v>
      </c>
      <c r="N430" s="871">
        <v>0</v>
      </c>
      <c r="O430" s="872">
        <f>+VLOOKUP(C430,'A. Rate Class Allocations'!$B$124:$J$128,6,FALSE)</f>
        <v>0.96094519236849896</v>
      </c>
      <c r="P430" s="873">
        <f>+VLOOKUP(C430,'A. Rate Class Allocations'!$B$124:$J$128,8,FALSE)</f>
        <v>0.98007105038154396</v>
      </c>
      <c r="Q430" s="873">
        <f>+VLOOKUP(C430,'A. Rate Class Allocations'!$B$124:$J$128,7,FALSE)</f>
        <v>1.0700573423086499</v>
      </c>
      <c r="R430" s="873">
        <f>+VLOOKUP(C430,'A. Rate Class Allocations'!$B$124:$J$128,9,FALSE)</f>
        <v>0.85888650963597402</v>
      </c>
      <c r="S430" s="874">
        <f t="shared" si="19"/>
        <v>4746.6446027801958</v>
      </c>
      <c r="T430" s="874">
        <f t="shared" si="20"/>
        <v>0</v>
      </c>
    </row>
    <row r="431" spans="1:20">
      <c r="A431" s="863" t="s">
        <v>1034</v>
      </c>
      <c r="B431" s="864" t="s">
        <v>1035</v>
      </c>
      <c r="C431" s="865" t="s">
        <v>118</v>
      </c>
      <c r="D431" s="865" t="s">
        <v>1125</v>
      </c>
      <c r="E431" s="866">
        <v>2018</v>
      </c>
      <c r="F431" s="867">
        <v>2018</v>
      </c>
      <c r="G431" s="868">
        <v>43189</v>
      </c>
      <c r="H431" s="869">
        <f t="shared" si="18"/>
        <v>2018</v>
      </c>
      <c r="I431" s="870"/>
      <c r="J431" s="865" t="s">
        <v>1038</v>
      </c>
      <c r="K431" s="865" t="s">
        <v>1043</v>
      </c>
      <c r="L431" s="865" t="s">
        <v>1037</v>
      </c>
      <c r="M431" s="871">
        <v>2436</v>
      </c>
      <c r="N431" s="871">
        <v>0</v>
      </c>
      <c r="O431" s="872">
        <f>+VLOOKUP(C431,'A. Rate Class Allocations'!$B$124:$J$128,6,FALSE)</f>
        <v>0.96094519236849896</v>
      </c>
      <c r="P431" s="873">
        <f>+VLOOKUP(C431,'A. Rate Class Allocations'!$B$124:$J$128,8,FALSE)</f>
        <v>0.98007105038154396</v>
      </c>
      <c r="Q431" s="873">
        <f>+VLOOKUP(C431,'A. Rate Class Allocations'!$B$124:$J$128,7,FALSE)</f>
        <v>1.0700573423086499</v>
      </c>
      <c r="R431" s="873">
        <f>+VLOOKUP(C431,'A. Rate Class Allocations'!$B$124:$J$128,9,FALSE)</f>
        <v>0.85888650963597402</v>
      </c>
      <c r="S431" s="874">
        <f t="shared" si="19"/>
        <v>2294.2115580104282</v>
      </c>
      <c r="T431" s="874">
        <f t="shared" si="20"/>
        <v>0</v>
      </c>
    </row>
    <row r="432" spans="1:20">
      <c r="A432" s="863" t="s">
        <v>1034</v>
      </c>
      <c r="B432" s="864" t="s">
        <v>1035</v>
      </c>
      <c r="C432" s="865" t="s">
        <v>118</v>
      </c>
      <c r="D432" s="865" t="s">
        <v>1126</v>
      </c>
      <c r="E432" s="866">
        <v>2018</v>
      </c>
      <c r="F432" s="867">
        <v>2018</v>
      </c>
      <c r="G432" s="868">
        <v>43220</v>
      </c>
      <c r="H432" s="869">
        <f t="shared" si="18"/>
        <v>2018</v>
      </c>
      <c r="I432" s="870"/>
      <c r="J432" s="865" t="s">
        <v>1038</v>
      </c>
      <c r="K432" s="865" t="s">
        <v>1043</v>
      </c>
      <c r="L432" s="865" t="s">
        <v>1037</v>
      </c>
      <c r="M432" s="871">
        <v>1612.4939999999999</v>
      </c>
      <c r="N432" s="871">
        <v>0.35099999999999998</v>
      </c>
      <c r="O432" s="872">
        <f>+VLOOKUP(C432,'A. Rate Class Allocations'!$B$124:$J$128,6,FALSE)</f>
        <v>0.96094519236849896</v>
      </c>
      <c r="P432" s="873">
        <f>+VLOOKUP(C432,'A. Rate Class Allocations'!$B$124:$J$128,8,FALSE)</f>
        <v>0.98007105038154396</v>
      </c>
      <c r="Q432" s="873">
        <f>+VLOOKUP(C432,'A. Rate Class Allocations'!$B$124:$J$128,7,FALSE)</f>
        <v>1.0700573423086499</v>
      </c>
      <c r="R432" s="873">
        <f>+VLOOKUP(C432,'A. Rate Class Allocations'!$B$124:$J$128,9,FALSE)</f>
        <v>0.85888650963597402</v>
      </c>
      <c r="S432" s="874">
        <f t="shared" si="19"/>
        <v>1518.6380837530653</v>
      </c>
      <c r="T432" s="874">
        <f t="shared" si="20"/>
        <v>0.32258929336188386</v>
      </c>
    </row>
    <row r="433" spans="1:20">
      <c r="A433" s="863" t="s">
        <v>1034</v>
      </c>
      <c r="B433" s="864" t="s">
        <v>1035</v>
      </c>
      <c r="C433" s="865" t="s">
        <v>118</v>
      </c>
      <c r="D433" s="865" t="s">
        <v>1126</v>
      </c>
      <c r="E433" s="866">
        <v>2018</v>
      </c>
      <c r="F433" s="867">
        <v>2018</v>
      </c>
      <c r="G433" s="868">
        <v>43220</v>
      </c>
      <c r="H433" s="869">
        <f t="shared" si="18"/>
        <v>2018</v>
      </c>
      <c r="I433" s="870"/>
      <c r="J433" s="865" t="s">
        <v>1038</v>
      </c>
      <c r="K433" s="865" t="s">
        <v>1043</v>
      </c>
      <c r="L433" s="865" t="s">
        <v>1037</v>
      </c>
      <c r="M433" s="871">
        <v>15049.944</v>
      </c>
      <c r="N433" s="871">
        <v>3.2759999999999998</v>
      </c>
      <c r="O433" s="872">
        <f>+VLOOKUP(C433,'A. Rate Class Allocations'!$B$124:$J$128,6,FALSE)</f>
        <v>0.96094519236849896</v>
      </c>
      <c r="P433" s="873">
        <f>+VLOOKUP(C433,'A. Rate Class Allocations'!$B$124:$J$128,8,FALSE)</f>
        <v>0.98007105038154396</v>
      </c>
      <c r="Q433" s="873">
        <f>+VLOOKUP(C433,'A. Rate Class Allocations'!$B$124:$J$128,7,FALSE)</f>
        <v>1.0700573423086499</v>
      </c>
      <c r="R433" s="873">
        <f>+VLOOKUP(C433,'A. Rate Class Allocations'!$B$124:$J$128,9,FALSE)</f>
        <v>0.85888650963597402</v>
      </c>
      <c r="S433" s="874">
        <f t="shared" si="19"/>
        <v>14173.955448361941</v>
      </c>
      <c r="T433" s="874">
        <f t="shared" si="20"/>
        <v>3.0108334047109158</v>
      </c>
    </row>
    <row r="434" spans="1:20">
      <c r="A434" s="863" t="s">
        <v>1034</v>
      </c>
      <c r="B434" s="864" t="s">
        <v>1035</v>
      </c>
      <c r="C434" s="865" t="s">
        <v>118</v>
      </c>
      <c r="D434" s="865" t="s">
        <v>1126</v>
      </c>
      <c r="E434" s="866">
        <v>2018</v>
      </c>
      <c r="F434" s="867">
        <v>2018</v>
      </c>
      <c r="G434" s="868">
        <v>43220</v>
      </c>
      <c r="H434" s="869">
        <f t="shared" si="18"/>
        <v>2018</v>
      </c>
      <c r="I434" s="870"/>
      <c r="J434" s="865" t="s">
        <v>1038</v>
      </c>
      <c r="K434" s="865" t="s">
        <v>1043</v>
      </c>
      <c r="L434" s="865" t="s">
        <v>1037</v>
      </c>
      <c r="M434" s="871">
        <v>3980.5439999999999</v>
      </c>
      <c r="N434" s="871">
        <v>0.45440000000000003</v>
      </c>
      <c r="O434" s="872">
        <f>+VLOOKUP(C434,'A. Rate Class Allocations'!$B$124:$J$128,6,FALSE)</f>
        <v>0.96094519236849896</v>
      </c>
      <c r="P434" s="873">
        <f>+VLOOKUP(C434,'A. Rate Class Allocations'!$B$124:$J$128,8,FALSE)</f>
        <v>0.98007105038154396</v>
      </c>
      <c r="Q434" s="873">
        <f>+VLOOKUP(C434,'A. Rate Class Allocations'!$B$124:$J$128,7,FALSE)</f>
        <v>1.0700573423086499</v>
      </c>
      <c r="R434" s="873">
        <f>+VLOOKUP(C434,'A. Rate Class Allocations'!$B$124:$J$128,9,FALSE)</f>
        <v>0.85888650963597402</v>
      </c>
      <c r="S434" s="874">
        <f t="shared" si="19"/>
        <v>3748.8547011367241</v>
      </c>
      <c r="T434" s="874">
        <f t="shared" si="20"/>
        <v>0.41761987152034202</v>
      </c>
    </row>
    <row r="435" spans="1:20">
      <c r="A435" s="863" t="s">
        <v>1034</v>
      </c>
      <c r="B435" s="864" t="s">
        <v>1035</v>
      </c>
      <c r="C435" s="865" t="s">
        <v>118</v>
      </c>
      <c r="D435" s="865" t="s">
        <v>1126</v>
      </c>
      <c r="E435" s="866">
        <v>2018</v>
      </c>
      <c r="F435" s="867">
        <v>2018</v>
      </c>
      <c r="G435" s="868">
        <v>43220</v>
      </c>
      <c r="H435" s="869">
        <f t="shared" si="18"/>
        <v>2018</v>
      </c>
      <c r="I435" s="870"/>
      <c r="J435" s="865" t="s">
        <v>1038</v>
      </c>
      <c r="K435" s="865" t="s">
        <v>1043</v>
      </c>
      <c r="L435" s="865" t="s">
        <v>1037</v>
      </c>
      <c r="M435" s="871">
        <v>267.37079999999997</v>
      </c>
      <c r="N435" s="871">
        <v>5.8200000000000002E-2</v>
      </c>
      <c r="O435" s="872">
        <f>+VLOOKUP(C435,'A. Rate Class Allocations'!$B$124:$J$128,6,FALSE)</f>
        <v>0.96094519236849896</v>
      </c>
      <c r="P435" s="873">
        <f>+VLOOKUP(C435,'A. Rate Class Allocations'!$B$124:$J$128,8,FALSE)</f>
        <v>0.98007105038154396</v>
      </c>
      <c r="Q435" s="873">
        <f>+VLOOKUP(C435,'A. Rate Class Allocations'!$B$124:$J$128,7,FALSE)</f>
        <v>1.0700573423086499</v>
      </c>
      <c r="R435" s="873">
        <f>+VLOOKUP(C435,'A. Rate Class Allocations'!$B$124:$J$128,9,FALSE)</f>
        <v>0.85888650963597402</v>
      </c>
      <c r="S435" s="874">
        <f t="shared" si="19"/>
        <v>251.80836602401249</v>
      </c>
      <c r="T435" s="874">
        <f t="shared" si="20"/>
        <v>5.3489164882226901E-2</v>
      </c>
    </row>
    <row r="436" spans="1:20">
      <c r="A436" s="863" t="s">
        <v>1034</v>
      </c>
      <c r="B436" s="864" t="s">
        <v>1035</v>
      </c>
      <c r="C436" s="865" t="s">
        <v>118</v>
      </c>
      <c r="D436" s="865" t="s">
        <v>1126</v>
      </c>
      <c r="E436" s="866">
        <v>2018</v>
      </c>
      <c r="F436" s="867">
        <v>2018</v>
      </c>
      <c r="G436" s="868">
        <v>43220</v>
      </c>
      <c r="H436" s="869">
        <f t="shared" si="18"/>
        <v>2018</v>
      </c>
      <c r="I436" s="870"/>
      <c r="J436" s="865" t="s">
        <v>1038</v>
      </c>
      <c r="K436" s="865" t="s">
        <v>1043</v>
      </c>
      <c r="L436" s="865" t="s">
        <v>1037</v>
      </c>
      <c r="M436" s="871">
        <v>12679.44</v>
      </c>
      <c r="N436" s="871">
        <v>2.76</v>
      </c>
      <c r="O436" s="872">
        <f>+VLOOKUP(C436,'A. Rate Class Allocations'!$B$124:$J$128,6,FALSE)</f>
        <v>0.96094519236849896</v>
      </c>
      <c r="P436" s="873">
        <f>+VLOOKUP(C436,'A. Rate Class Allocations'!$B$124:$J$128,8,FALSE)</f>
        <v>0.98007105038154396</v>
      </c>
      <c r="Q436" s="873">
        <f>+VLOOKUP(C436,'A. Rate Class Allocations'!$B$124:$J$128,7,FALSE)</f>
        <v>1.0700573423086499</v>
      </c>
      <c r="R436" s="873">
        <f>+VLOOKUP(C436,'A. Rate Class Allocations'!$B$124:$J$128,9,FALSE)</f>
        <v>0.85888650963597402</v>
      </c>
      <c r="S436" s="874">
        <f t="shared" si="19"/>
        <v>11941.42766711812</v>
      </c>
      <c r="T436" s="874">
        <f t="shared" si="20"/>
        <v>2.5365995717344711</v>
      </c>
    </row>
    <row r="437" spans="1:20">
      <c r="A437" s="863" t="s">
        <v>1034</v>
      </c>
      <c r="B437" s="864" t="s">
        <v>1035</v>
      </c>
      <c r="C437" s="865" t="s">
        <v>118</v>
      </c>
      <c r="D437" s="865" t="s">
        <v>1127</v>
      </c>
      <c r="E437" s="866">
        <v>2018</v>
      </c>
      <c r="F437" s="867">
        <v>2018</v>
      </c>
      <c r="G437" s="868">
        <v>43306</v>
      </c>
      <c r="H437" s="869">
        <f t="shared" si="18"/>
        <v>2018</v>
      </c>
      <c r="I437" s="870"/>
      <c r="J437" s="865" t="s">
        <v>1038</v>
      </c>
      <c r="K437" s="865" t="s">
        <v>1043</v>
      </c>
      <c r="L437" s="865" t="s">
        <v>1037</v>
      </c>
      <c r="M437" s="871">
        <v>11347.18</v>
      </c>
      <c r="N437" s="871">
        <v>2.4700000000000002</v>
      </c>
      <c r="O437" s="872">
        <f>+VLOOKUP(C437,'A. Rate Class Allocations'!$B$124:$J$128,6,FALSE)</f>
        <v>0.96094519236849896</v>
      </c>
      <c r="P437" s="873">
        <f>+VLOOKUP(C437,'A. Rate Class Allocations'!$B$124:$J$128,8,FALSE)</f>
        <v>0.98007105038154396</v>
      </c>
      <c r="Q437" s="873">
        <f>+VLOOKUP(C437,'A. Rate Class Allocations'!$B$124:$J$128,7,FALSE)</f>
        <v>1.0700573423086499</v>
      </c>
      <c r="R437" s="873">
        <f>+VLOOKUP(C437,'A. Rate Class Allocations'!$B$124:$J$128,9,FALSE)</f>
        <v>0.85888650963597402</v>
      </c>
      <c r="S437" s="874">
        <f t="shared" si="19"/>
        <v>10686.712441225274</v>
      </c>
      <c r="T437" s="874">
        <f t="shared" si="20"/>
        <v>2.2700728051391832</v>
      </c>
    </row>
    <row r="438" spans="1:20">
      <c r="A438" s="863" t="s">
        <v>1034</v>
      </c>
      <c r="B438" s="864" t="s">
        <v>1035</v>
      </c>
      <c r="C438" s="865" t="s">
        <v>118</v>
      </c>
      <c r="D438" s="865" t="s">
        <v>1128</v>
      </c>
      <c r="E438" s="866">
        <v>2018</v>
      </c>
      <c r="F438" s="867">
        <v>2018</v>
      </c>
      <c r="G438" s="868">
        <v>43189</v>
      </c>
      <c r="H438" s="869">
        <f t="shared" si="18"/>
        <v>2018</v>
      </c>
      <c r="I438" s="870"/>
      <c r="J438" s="865" t="s">
        <v>1038</v>
      </c>
      <c r="K438" s="865" t="s">
        <v>1043</v>
      </c>
      <c r="L438" s="865" t="s">
        <v>1039</v>
      </c>
      <c r="M438" s="871">
        <v>106606.1</v>
      </c>
      <c r="N438" s="871">
        <v>28.3</v>
      </c>
      <c r="O438" s="872">
        <f>+VLOOKUP(C438,'A. Rate Class Allocations'!$B$124:$J$128,6,FALSE)</f>
        <v>0.96094519236849896</v>
      </c>
      <c r="P438" s="873">
        <f>+VLOOKUP(C438,'A. Rate Class Allocations'!$B$124:$J$128,8,FALSE)</f>
        <v>0.98007105038154396</v>
      </c>
      <c r="Q438" s="873">
        <f>+VLOOKUP(C438,'A. Rate Class Allocations'!$B$124:$J$128,7,FALSE)</f>
        <v>1.0700573423086499</v>
      </c>
      <c r="R438" s="873">
        <f>+VLOOKUP(C438,'A. Rate Class Allocations'!$B$124:$J$128,9,FALSE)</f>
        <v>0.85888650963597402</v>
      </c>
      <c r="S438" s="874">
        <f t="shared" si="19"/>
        <v>100401.04547389798</v>
      </c>
      <c r="T438" s="874">
        <f t="shared" si="20"/>
        <v>26.009336188436791</v>
      </c>
    </row>
    <row r="439" spans="1:20">
      <c r="A439" s="863" t="s">
        <v>1034</v>
      </c>
      <c r="B439" s="864" t="s">
        <v>1035</v>
      </c>
      <c r="C439" s="865" t="s">
        <v>118</v>
      </c>
      <c r="D439" s="865" t="s">
        <v>1129</v>
      </c>
      <c r="E439" s="866">
        <v>2018</v>
      </c>
      <c r="F439" s="867">
        <v>2018</v>
      </c>
      <c r="G439" s="868">
        <v>43217</v>
      </c>
      <c r="H439" s="869">
        <f t="shared" si="18"/>
        <v>2018</v>
      </c>
      <c r="I439" s="870"/>
      <c r="J439" s="865" t="s">
        <v>1038</v>
      </c>
      <c r="K439" s="865" t="s">
        <v>1043</v>
      </c>
      <c r="L439" s="865" t="s">
        <v>1039</v>
      </c>
      <c r="M439" s="871">
        <v>573.33119999999997</v>
      </c>
      <c r="N439" s="871">
        <v>0.12479999999999999</v>
      </c>
      <c r="O439" s="872">
        <f>+VLOOKUP(C439,'A. Rate Class Allocations'!$B$124:$J$128,6,FALSE)</f>
        <v>0.96094519236849896</v>
      </c>
      <c r="P439" s="873">
        <f>+VLOOKUP(C439,'A. Rate Class Allocations'!$B$124:$J$128,8,FALSE)</f>
        <v>0.98007105038154396</v>
      </c>
      <c r="Q439" s="873">
        <f>+VLOOKUP(C439,'A. Rate Class Allocations'!$B$124:$J$128,7,FALSE)</f>
        <v>1.0700573423086499</v>
      </c>
      <c r="R439" s="873">
        <f>+VLOOKUP(C439,'A. Rate Class Allocations'!$B$124:$J$128,9,FALSE)</f>
        <v>0.85888650963597402</v>
      </c>
      <c r="S439" s="874">
        <f t="shared" si="19"/>
        <v>539.9602075566454</v>
      </c>
      <c r="T439" s="874">
        <f t="shared" si="20"/>
        <v>0.11469841541755871</v>
      </c>
    </row>
    <row r="440" spans="1:20">
      <c r="A440" s="863" t="s">
        <v>1034</v>
      </c>
      <c r="B440" s="864" t="s">
        <v>1035</v>
      </c>
      <c r="C440" s="865" t="s">
        <v>118</v>
      </c>
      <c r="D440" s="865" t="s">
        <v>1129</v>
      </c>
      <c r="E440" s="866">
        <v>2018</v>
      </c>
      <c r="F440" s="867">
        <v>2018</v>
      </c>
      <c r="G440" s="868">
        <v>43217</v>
      </c>
      <c r="H440" s="869">
        <f t="shared" si="18"/>
        <v>2018</v>
      </c>
      <c r="I440" s="870"/>
      <c r="J440" s="865" t="s">
        <v>1036</v>
      </c>
      <c r="K440" s="865" t="s">
        <v>1043</v>
      </c>
      <c r="L440" s="865" t="s">
        <v>1039</v>
      </c>
      <c r="M440" s="871">
        <v>131383</v>
      </c>
      <c r="N440" s="871">
        <v>26.1</v>
      </c>
      <c r="O440" s="872">
        <f>+VLOOKUP(C440,'A. Rate Class Allocations'!$B$124:$J$128,6,FALSE)</f>
        <v>0.96094519236849896</v>
      </c>
      <c r="P440" s="873">
        <f>+VLOOKUP(C440,'A. Rate Class Allocations'!$B$124:$J$128,8,FALSE)</f>
        <v>0.98007105038154396</v>
      </c>
      <c r="Q440" s="873">
        <f>+VLOOKUP(C440,'A. Rate Class Allocations'!$B$124:$J$128,7,FALSE)</f>
        <v>1.0700573423086499</v>
      </c>
      <c r="R440" s="873">
        <f>+VLOOKUP(C440,'A. Rate Class Allocations'!$B$124:$J$128,9,FALSE)</f>
        <v>0.85888650963597402</v>
      </c>
      <c r="S440" s="874">
        <f t="shared" si="19"/>
        <v>123735.79520775206</v>
      </c>
      <c r="T440" s="874">
        <f t="shared" si="20"/>
        <v>23.987408993575983</v>
      </c>
    </row>
    <row r="441" spans="1:20">
      <c r="A441" s="863" t="s">
        <v>1034</v>
      </c>
      <c r="B441" s="864" t="s">
        <v>1035</v>
      </c>
      <c r="C441" s="865" t="s">
        <v>118</v>
      </c>
      <c r="D441" s="865" t="s">
        <v>1130</v>
      </c>
      <c r="E441" s="866">
        <v>2018</v>
      </c>
      <c r="F441" s="867">
        <v>2018</v>
      </c>
      <c r="G441" s="868">
        <v>43192</v>
      </c>
      <c r="H441" s="869">
        <f t="shared" si="18"/>
        <v>2018</v>
      </c>
      <c r="I441" s="870"/>
      <c r="J441" s="865" t="s">
        <v>1038</v>
      </c>
      <c r="K441" s="865" t="s">
        <v>1043</v>
      </c>
      <c r="L441" s="865" t="s">
        <v>1039</v>
      </c>
      <c r="M441" s="871">
        <v>14126.55</v>
      </c>
      <c r="N441" s="871">
        <v>0</v>
      </c>
      <c r="O441" s="872">
        <f>+VLOOKUP(C441,'A. Rate Class Allocations'!$B$124:$J$128,6,FALSE)</f>
        <v>0.96094519236849896</v>
      </c>
      <c r="P441" s="873">
        <f>+VLOOKUP(C441,'A. Rate Class Allocations'!$B$124:$J$128,8,FALSE)</f>
        <v>0.98007105038154396</v>
      </c>
      <c r="Q441" s="873">
        <f>+VLOOKUP(C441,'A. Rate Class Allocations'!$B$124:$J$128,7,FALSE)</f>
        <v>1.0700573423086499</v>
      </c>
      <c r="R441" s="873">
        <f>+VLOOKUP(C441,'A. Rate Class Allocations'!$B$124:$J$128,9,FALSE)</f>
        <v>0.85888650963597402</v>
      </c>
      <c r="S441" s="874">
        <f t="shared" si="19"/>
        <v>13304.307998691382</v>
      </c>
      <c r="T441" s="874">
        <f t="shared" si="20"/>
        <v>0</v>
      </c>
    </row>
    <row r="442" spans="1:20">
      <c r="A442" s="863" t="s">
        <v>1034</v>
      </c>
      <c r="B442" s="864" t="s">
        <v>1035</v>
      </c>
      <c r="C442" s="865" t="s">
        <v>118</v>
      </c>
      <c r="D442" s="865" t="s">
        <v>1131</v>
      </c>
      <c r="E442" s="866">
        <v>2018</v>
      </c>
      <c r="F442" s="867">
        <v>2018</v>
      </c>
      <c r="G442" s="868">
        <v>43243</v>
      </c>
      <c r="H442" s="869">
        <f t="shared" si="18"/>
        <v>2018</v>
      </c>
      <c r="I442" s="870"/>
      <c r="J442" s="865" t="s">
        <v>1038</v>
      </c>
      <c r="K442" s="865" t="s">
        <v>1043</v>
      </c>
      <c r="L442" s="865" t="s">
        <v>1041</v>
      </c>
      <c r="M442" s="871">
        <v>123792</v>
      </c>
      <c r="N442" s="871">
        <v>16.88</v>
      </c>
      <c r="O442" s="872">
        <f>+VLOOKUP(C442,'A. Rate Class Allocations'!$B$124:$J$128,6,FALSE)</f>
        <v>0.96094519236849896</v>
      </c>
      <c r="P442" s="873">
        <f>+VLOOKUP(C442,'A. Rate Class Allocations'!$B$124:$J$128,8,FALSE)</f>
        <v>0.98007105038154396</v>
      </c>
      <c r="Q442" s="873">
        <f>+VLOOKUP(C442,'A. Rate Class Allocations'!$B$124:$J$128,7,FALSE)</f>
        <v>1.0700573423086499</v>
      </c>
      <c r="R442" s="873">
        <f>+VLOOKUP(C442,'A. Rate Class Allocations'!$B$124:$J$128,9,FALSE)</f>
        <v>0.85888650963597402</v>
      </c>
      <c r="S442" s="874">
        <f t="shared" si="19"/>
        <v>116586.63267209643</v>
      </c>
      <c r="T442" s="874">
        <f t="shared" si="20"/>
        <v>15.513695931477491</v>
      </c>
    </row>
    <row r="443" spans="1:20">
      <c r="A443" s="863" t="s">
        <v>1034</v>
      </c>
      <c r="B443" s="864" t="s">
        <v>1035</v>
      </c>
      <c r="C443" s="865" t="s">
        <v>118</v>
      </c>
      <c r="D443" s="865" t="s">
        <v>1131</v>
      </c>
      <c r="E443" s="866">
        <v>2018</v>
      </c>
      <c r="F443" s="867">
        <v>2018</v>
      </c>
      <c r="G443" s="868">
        <v>43243</v>
      </c>
      <c r="H443" s="869">
        <f t="shared" si="18"/>
        <v>2018</v>
      </c>
      <c r="I443" s="870"/>
      <c r="J443" s="865" t="s">
        <v>1038</v>
      </c>
      <c r="K443" s="865" t="s">
        <v>1043</v>
      </c>
      <c r="L443" s="865" t="s">
        <v>1041</v>
      </c>
      <c r="M443" s="871">
        <v>4356</v>
      </c>
      <c r="N443" s="871">
        <v>0.59399999999999997</v>
      </c>
      <c r="O443" s="872">
        <f>+VLOOKUP(C443,'A. Rate Class Allocations'!$B$124:$J$128,6,FALSE)</f>
        <v>0.96094519236849896</v>
      </c>
      <c r="P443" s="873">
        <f>+VLOOKUP(C443,'A. Rate Class Allocations'!$B$124:$J$128,8,FALSE)</f>
        <v>0.98007105038154396</v>
      </c>
      <c r="Q443" s="873">
        <f>+VLOOKUP(C443,'A. Rate Class Allocations'!$B$124:$J$128,7,FALSE)</f>
        <v>1.0700573423086499</v>
      </c>
      <c r="R443" s="873">
        <f>+VLOOKUP(C443,'A. Rate Class Allocations'!$B$124:$J$128,9,FALSE)</f>
        <v>0.85888650963597402</v>
      </c>
      <c r="S443" s="874">
        <f t="shared" si="19"/>
        <v>4102.4571209743117</v>
      </c>
      <c r="T443" s="874">
        <f t="shared" si="20"/>
        <v>0.54592034261241884</v>
      </c>
    </row>
    <row r="444" spans="1:20">
      <c r="A444" s="863" t="s">
        <v>1034</v>
      </c>
      <c r="B444" s="864" t="s">
        <v>1035</v>
      </c>
      <c r="C444" s="865" t="s">
        <v>118</v>
      </c>
      <c r="D444" s="865" t="s">
        <v>1131</v>
      </c>
      <c r="E444" s="866">
        <v>2018</v>
      </c>
      <c r="F444" s="867">
        <v>2018</v>
      </c>
      <c r="G444" s="868">
        <v>43243</v>
      </c>
      <c r="H444" s="869">
        <f t="shared" si="18"/>
        <v>2018</v>
      </c>
      <c r="I444" s="870"/>
      <c r="J444" s="865" t="s">
        <v>1038</v>
      </c>
      <c r="K444" s="865" t="s">
        <v>1043</v>
      </c>
      <c r="L444" s="865" t="s">
        <v>1041</v>
      </c>
      <c r="M444" s="871">
        <v>3203</v>
      </c>
      <c r="N444" s="871">
        <v>0.437</v>
      </c>
      <c r="O444" s="872">
        <f>+VLOOKUP(C444,'A. Rate Class Allocations'!$B$124:$J$128,6,FALSE)</f>
        <v>0.96094519236849896</v>
      </c>
      <c r="P444" s="873">
        <f>+VLOOKUP(C444,'A. Rate Class Allocations'!$B$124:$J$128,8,FALSE)</f>
        <v>0.98007105038154396</v>
      </c>
      <c r="Q444" s="873">
        <f>+VLOOKUP(C444,'A. Rate Class Allocations'!$B$124:$J$128,7,FALSE)</f>
        <v>1.0700573423086499</v>
      </c>
      <c r="R444" s="873">
        <f>+VLOOKUP(C444,'A. Rate Class Allocations'!$B$124:$J$128,9,FALSE)</f>
        <v>0.85888650963597402</v>
      </c>
      <c r="S444" s="874">
        <f t="shared" si="19"/>
        <v>3016.5679886319376</v>
      </c>
      <c r="T444" s="874">
        <f t="shared" si="20"/>
        <v>0.40162826552462466</v>
      </c>
    </row>
    <row r="445" spans="1:20">
      <c r="A445" s="863" t="s">
        <v>1034</v>
      </c>
      <c r="B445" s="864" t="s">
        <v>1035</v>
      </c>
      <c r="C445" s="865" t="s">
        <v>118</v>
      </c>
      <c r="D445" s="865" t="s">
        <v>1131</v>
      </c>
      <c r="E445" s="866">
        <v>2018</v>
      </c>
      <c r="F445" s="867">
        <v>2018</v>
      </c>
      <c r="G445" s="868">
        <v>43243</v>
      </c>
      <c r="H445" s="869">
        <f t="shared" si="18"/>
        <v>2018</v>
      </c>
      <c r="I445" s="870"/>
      <c r="J445" s="865" t="s">
        <v>1038</v>
      </c>
      <c r="K445" s="865" t="s">
        <v>1043</v>
      </c>
      <c r="L445" s="865" t="s">
        <v>1041</v>
      </c>
      <c r="M445" s="871">
        <v>21232</v>
      </c>
      <c r="N445" s="871">
        <v>2.8959999999999999</v>
      </c>
      <c r="O445" s="872">
        <f>+VLOOKUP(C445,'A. Rate Class Allocations'!$B$124:$J$128,6,FALSE)</f>
        <v>0.96094519236849896</v>
      </c>
      <c r="P445" s="873">
        <f>+VLOOKUP(C445,'A. Rate Class Allocations'!$B$124:$J$128,8,FALSE)</f>
        <v>0.98007105038154396</v>
      </c>
      <c r="Q445" s="873">
        <f>+VLOOKUP(C445,'A. Rate Class Allocations'!$B$124:$J$128,7,FALSE)</f>
        <v>1.0700573423086499</v>
      </c>
      <c r="R445" s="873">
        <f>+VLOOKUP(C445,'A. Rate Class Allocations'!$B$124:$J$128,9,FALSE)</f>
        <v>0.85888650963597402</v>
      </c>
      <c r="S445" s="874">
        <f t="shared" si="19"/>
        <v>19996.182183775618</v>
      </c>
      <c r="T445" s="874">
        <f t="shared" si="20"/>
        <v>2.6615914346895035</v>
      </c>
    </row>
    <row r="446" spans="1:20">
      <c r="A446" s="863" t="s">
        <v>1034</v>
      </c>
      <c r="B446" s="864" t="s">
        <v>1035</v>
      </c>
      <c r="C446" s="865" t="s">
        <v>118</v>
      </c>
      <c r="D446" s="865" t="s">
        <v>1131</v>
      </c>
      <c r="E446" s="866">
        <v>2018</v>
      </c>
      <c r="F446" s="867">
        <v>2018</v>
      </c>
      <c r="G446" s="868">
        <v>43243</v>
      </c>
      <c r="H446" s="869">
        <f t="shared" si="18"/>
        <v>2018</v>
      </c>
      <c r="I446" s="870"/>
      <c r="J446" s="865" t="s">
        <v>1038</v>
      </c>
      <c r="K446" s="865" t="s">
        <v>1043</v>
      </c>
      <c r="L446" s="865" t="s">
        <v>1041</v>
      </c>
      <c r="M446" s="871">
        <v>70740</v>
      </c>
      <c r="N446" s="871">
        <v>9.657</v>
      </c>
      <c r="O446" s="872">
        <f>+VLOOKUP(C446,'A. Rate Class Allocations'!$B$124:$J$128,6,FALSE)</f>
        <v>0.96094519236849896</v>
      </c>
      <c r="P446" s="873">
        <f>+VLOOKUP(C446,'A. Rate Class Allocations'!$B$124:$J$128,8,FALSE)</f>
        <v>0.98007105038154396</v>
      </c>
      <c r="Q446" s="873">
        <f>+VLOOKUP(C446,'A. Rate Class Allocations'!$B$124:$J$128,7,FALSE)</f>
        <v>1.0700573423086499</v>
      </c>
      <c r="R446" s="873">
        <f>+VLOOKUP(C446,'A. Rate Class Allocations'!$B$124:$J$128,9,FALSE)</f>
        <v>0.85888650963597402</v>
      </c>
      <c r="S446" s="874">
        <f t="shared" si="19"/>
        <v>66622.547460450602</v>
      </c>
      <c r="T446" s="874">
        <f t="shared" si="20"/>
        <v>8.8753413276231132</v>
      </c>
    </row>
    <row r="447" spans="1:20">
      <c r="A447" s="863" t="s">
        <v>1034</v>
      </c>
      <c r="B447" s="864" t="s">
        <v>1035</v>
      </c>
      <c r="C447" s="865" t="s">
        <v>118</v>
      </c>
      <c r="D447" s="865" t="s">
        <v>1132</v>
      </c>
      <c r="E447" s="866">
        <v>2018</v>
      </c>
      <c r="F447" s="867">
        <v>2018</v>
      </c>
      <c r="G447" s="868">
        <v>43173</v>
      </c>
      <c r="H447" s="869">
        <f t="shared" si="18"/>
        <v>2018</v>
      </c>
      <c r="I447" s="870"/>
      <c r="J447" s="865" t="s">
        <v>1038</v>
      </c>
      <c r="K447" s="865" t="s">
        <v>1043</v>
      </c>
      <c r="L447" s="865" t="s">
        <v>1039</v>
      </c>
      <c r="M447" s="871">
        <v>12180</v>
      </c>
      <c r="N447" s="871">
        <v>0</v>
      </c>
      <c r="O447" s="872">
        <f>+VLOOKUP(C447,'A. Rate Class Allocations'!$B$124:$J$128,6,FALSE)</f>
        <v>0.96094519236849896</v>
      </c>
      <c r="P447" s="873">
        <f>+VLOOKUP(C447,'A. Rate Class Allocations'!$B$124:$J$128,8,FALSE)</f>
        <v>0.98007105038154396</v>
      </c>
      <c r="Q447" s="873">
        <f>+VLOOKUP(C447,'A. Rate Class Allocations'!$B$124:$J$128,7,FALSE)</f>
        <v>1.0700573423086499</v>
      </c>
      <c r="R447" s="873">
        <f>+VLOOKUP(C447,'A. Rate Class Allocations'!$B$124:$J$128,9,FALSE)</f>
        <v>0.85888650963597402</v>
      </c>
      <c r="S447" s="874">
        <f t="shared" si="19"/>
        <v>11471.057790052138</v>
      </c>
      <c r="T447" s="874">
        <f t="shared" si="20"/>
        <v>0</v>
      </c>
    </row>
    <row r="448" spans="1:20">
      <c r="A448" s="863" t="s">
        <v>1034</v>
      </c>
      <c r="B448" s="864" t="s">
        <v>1035</v>
      </c>
      <c r="C448" s="865" t="s">
        <v>118</v>
      </c>
      <c r="D448" s="865" t="s">
        <v>1132</v>
      </c>
      <c r="E448" s="866">
        <v>2018</v>
      </c>
      <c r="F448" s="867">
        <v>2018</v>
      </c>
      <c r="G448" s="868">
        <v>43173</v>
      </c>
      <c r="H448" s="869">
        <f t="shared" si="18"/>
        <v>2018</v>
      </c>
      <c r="I448" s="870"/>
      <c r="J448" s="865" t="s">
        <v>1038</v>
      </c>
      <c r="K448" s="865" t="s">
        <v>1043</v>
      </c>
      <c r="L448" s="865" t="s">
        <v>1039</v>
      </c>
      <c r="M448" s="871">
        <v>1596</v>
      </c>
      <c r="N448" s="871">
        <v>0</v>
      </c>
      <c r="O448" s="872">
        <f>+VLOOKUP(C448,'A. Rate Class Allocations'!$B$124:$J$128,6,FALSE)</f>
        <v>0.96094519236849896</v>
      </c>
      <c r="P448" s="873">
        <f>+VLOOKUP(C448,'A. Rate Class Allocations'!$B$124:$J$128,8,FALSE)</f>
        <v>0.98007105038154396</v>
      </c>
      <c r="Q448" s="873">
        <f>+VLOOKUP(C448,'A. Rate Class Allocations'!$B$124:$J$128,7,FALSE)</f>
        <v>1.0700573423086499</v>
      </c>
      <c r="R448" s="873">
        <f>+VLOOKUP(C448,'A. Rate Class Allocations'!$B$124:$J$128,9,FALSE)</f>
        <v>0.85888650963597402</v>
      </c>
      <c r="S448" s="874">
        <f t="shared" si="19"/>
        <v>1503.1041242137287</v>
      </c>
      <c r="T448" s="874">
        <f t="shared" si="20"/>
        <v>0</v>
      </c>
    </row>
    <row r="449" spans="1:20">
      <c r="A449" s="863" t="s">
        <v>1034</v>
      </c>
      <c r="B449" s="864" t="s">
        <v>1035</v>
      </c>
      <c r="C449" s="865" t="s">
        <v>118</v>
      </c>
      <c r="D449" s="865" t="s">
        <v>1132</v>
      </c>
      <c r="E449" s="866">
        <v>2018</v>
      </c>
      <c r="F449" s="867">
        <v>2018</v>
      </c>
      <c r="G449" s="868">
        <v>43173</v>
      </c>
      <c r="H449" s="869">
        <f t="shared" si="18"/>
        <v>2018</v>
      </c>
      <c r="I449" s="870"/>
      <c r="J449" s="865" t="s">
        <v>1038</v>
      </c>
      <c r="K449" s="865" t="s">
        <v>1043</v>
      </c>
      <c r="L449" s="865" t="s">
        <v>1039</v>
      </c>
      <c r="M449" s="871">
        <v>2335.1999999999998</v>
      </c>
      <c r="N449" s="871">
        <v>0</v>
      </c>
      <c r="O449" s="872">
        <f>+VLOOKUP(C449,'A. Rate Class Allocations'!$B$124:$J$128,6,FALSE)</f>
        <v>0.96094519236849896</v>
      </c>
      <c r="P449" s="873">
        <f>+VLOOKUP(C449,'A. Rate Class Allocations'!$B$124:$J$128,8,FALSE)</f>
        <v>0.98007105038154396</v>
      </c>
      <c r="Q449" s="873">
        <f>+VLOOKUP(C449,'A. Rate Class Allocations'!$B$124:$J$128,7,FALSE)</f>
        <v>1.0700573423086499</v>
      </c>
      <c r="R449" s="873">
        <f>+VLOOKUP(C449,'A. Rate Class Allocations'!$B$124:$J$128,9,FALSE)</f>
        <v>0.85888650963597402</v>
      </c>
      <c r="S449" s="874">
        <f t="shared" si="19"/>
        <v>2199.2786659548237</v>
      </c>
      <c r="T449" s="874">
        <f t="shared" si="20"/>
        <v>0</v>
      </c>
    </row>
    <row r="450" spans="1:20">
      <c r="A450" s="863" t="s">
        <v>1034</v>
      </c>
      <c r="B450" s="864" t="s">
        <v>1035</v>
      </c>
      <c r="C450" s="865" t="s">
        <v>118</v>
      </c>
      <c r="D450" s="865" t="s">
        <v>1133</v>
      </c>
      <c r="E450" s="866">
        <v>2018</v>
      </c>
      <c r="F450" s="867">
        <v>2018</v>
      </c>
      <c r="G450" s="868">
        <v>43166</v>
      </c>
      <c r="H450" s="869">
        <f t="shared" si="18"/>
        <v>2018</v>
      </c>
      <c r="I450" s="870"/>
      <c r="J450" s="865" t="s">
        <v>1036</v>
      </c>
      <c r="K450" s="865" t="s">
        <v>1043</v>
      </c>
      <c r="L450" s="865" t="s">
        <v>1039</v>
      </c>
      <c r="M450" s="871">
        <v>594</v>
      </c>
      <c r="N450" s="871">
        <v>1.8</v>
      </c>
      <c r="O450" s="872">
        <f>+VLOOKUP(C450,'A. Rate Class Allocations'!$B$124:$J$128,6,FALSE)</f>
        <v>0.96094519236849896</v>
      </c>
      <c r="P450" s="873">
        <f>+VLOOKUP(C450,'A. Rate Class Allocations'!$B$124:$J$128,8,FALSE)</f>
        <v>0.98007105038154396</v>
      </c>
      <c r="Q450" s="873">
        <f>+VLOOKUP(C450,'A. Rate Class Allocations'!$B$124:$J$128,7,FALSE)</f>
        <v>1.0700573423086499</v>
      </c>
      <c r="R450" s="873">
        <f>+VLOOKUP(C450,'A. Rate Class Allocations'!$B$124:$J$128,9,FALSE)</f>
        <v>0.85888650963597402</v>
      </c>
      <c r="S450" s="874">
        <f t="shared" si="19"/>
        <v>559.42597104195158</v>
      </c>
      <c r="T450" s="874">
        <f t="shared" si="20"/>
        <v>1.6543040685224812</v>
      </c>
    </row>
    <row r="451" spans="1:20">
      <c r="A451" s="863" t="s">
        <v>1034</v>
      </c>
      <c r="B451" s="864" t="s">
        <v>1035</v>
      </c>
      <c r="C451" s="865" t="s">
        <v>118</v>
      </c>
      <c r="D451" s="865" t="s">
        <v>1134</v>
      </c>
      <c r="E451" s="866">
        <v>2018</v>
      </c>
      <c r="F451" s="867">
        <v>2018</v>
      </c>
      <c r="G451" s="868">
        <v>43251</v>
      </c>
      <c r="H451" s="869">
        <f t="shared" si="18"/>
        <v>2018</v>
      </c>
      <c r="I451" s="870"/>
      <c r="J451" s="865" t="s">
        <v>1036</v>
      </c>
      <c r="K451" s="865" t="s">
        <v>1043</v>
      </c>
      <c r="L451" s="865" t="s">
        <v>1039</v>
      </c>
      <c r="M451" s="871">
        <v>62654</v>
      </c>
      <c r="N451" s="871">
        <v>19.3</v>
      </c>
      <c r="O451" s="872">
        <f>+VLOOKUP(C451,'A. Rate Class Allocations'!$B$124:$J$128,6,FALSE)</f>
        <v>0.96094519236849896</v>
      </c>
      <c r="P451" s="873">
        <f>+VLOOKUP(C451,'A. Rate Class Allocations'!$B$124:$J$128,8,FALSE)</f>
        <v>0.98007105038154396</v>
      </c>
      <c r="Q451" s="873">
        <f>+VLOOKUP(C451,'A. Rate Class Allocations'!$B$124:$J$128,7,FALSE)</f>
        <v>1.0700573423086499</v>
      </c>
      <c r="R451" s="873">
        <f>+VLOOKUP(C451,'A. Rate Class Allocations'!$B$124:$J$128,9,FALSE)</f>
        <v>0.85888650963597402</v>
      </c>
      <c r="S451" s="874">
        <f t="shared" si="19"/>
        <v>59007.196615593326</v>
      </c>
      <c r="T451" s="874">
        <f t="shared" si="20"/>
        <v>17.737815845824382</v>
      </c>
    </row>
    <row r="452" spans="1:20">
      <c r="A452" s="863" t="s">
        <v>1034</v>
      </c>
      <c r="B452" s="864" t="s">
        <v>1035</v>
      </c>
      <c r="C452" s="865" t="s">
        <v>118</v>
      </c>
      <c r="D452" s="865" t="s">
        <v>1135</v>
      </c>
      <c r="E452" s="866">
        <v>2018</v>
      </c>
      <c r="F452" s="867">
        <v>2018</v>
      </c>
      <c r="G452" s="868">
        <v>43210</v>
      </c>
      <c r="H452" s="869">
        <f t="shared" ref="H452:H515" si="21">YEAR(G452)</f>
        <v>2018</v>
      </c>
      <c r="I452" s="870"/>
      <c r="J452" s="865" t="s">
        <v>1038</v>
      </c>
      <c r="K452" s="865" t="s">
        <v>1043</v>
      </c>
      <c r="L452" s="865" t="s">
        <v>1037</v>
      </c>
      <c r="M452" s="871">
        <v>12180</v>
      </c>
      <c r="N452" s="871">
        <v>0</v>
      </c>
      <c r="O452" s="872">
        <f>+VLOOKUP(C452,'A. Rate Class Allocations'!$B$124:$J$128,6,FALSE)</f>
        <v>0.96094519236849896</v>
      </c>
      <c r="P452" s="873">
        <f>+VLOOKUP(C452,'A. Rate Class Allocations'!$B$124:$J$128,8,FALSE)</f>
        <v>0.98007105038154396</v>
      </c>
      <c r="Q452" s="873">
        <f>+VLOOKUP(C452,'A. Rate Class Allocations'!$B$124:$J$128,7,FALSE)</f>
        <v>1.0700573423086499</v>
      </c>
      <c r="R452" s="873">
        <f>+VLOOKUP(C452,'A. Rate Class Allocations'!$B$124:$J$128,9,FALSE)</f>
        <v>0.85888650963597402</v>
      </c>
      <c r="S452" s="874">
        <f t="shared" ref="S452:S515" si="22">M452*O452*P452</f>
        <v>11471.057790052138</v>
      </c>
      <c r="T452" s="874">
        <f t="shared" ref="T452:T515" si="23">N452*Q452*R452</f>
        <v>0</v>
      </c>
    </row>
    <row r="453" spans="1:20">
      <c r="A453" s="863" t="s">
        <v>1034</v>
      </c>
      <c r="B453" s="864" t="s">
        <v>1035</v>
      </c>
      <c r="C453" s="865" t="s">
        <v>118</v>
      </c>
      <c r="D453" s="865" t="s">
        <v>1136</v>
      </c>
      <c r="E453" s="866">
        <v>2018</v>
      </c>
      <c r="F453" s="867">
        <v>2018</v>
      </c>
      <c r="G453" s="868">
        <v>43251</v>
      </c>
      <c r="H453" s="869">
        <f t="shared" si="21"/>
        <v>2018</v>
      </c>
      <c r="I453" s="870"/>
      <c r="J453" s="865" t="s">
        <v>1036</v>
      </c>
      <c r="K453" s="865" t="s">
        <v>1043</v>
      </c>
      <c r="L453" s="865" t="s">
        <v>1039</v>
      </c>
      <c r="M453" s="871">
        <v>30752</v>
      </c>
      <c r="N453" s="871">
        <v>8.9</v>
      </c>
      <c r="O453" s="872">
        <f>+VLOOKUP(C453,'A. Rate Class Allocations'!$B$124:$J$128,6,FALSE)</f>
        <v>0.96094519236849896</v>
      </c>
      <c r="P453" s="873">
        <f>+VLOOKUP(C453,'A. Rate Class Allocations'!$B$124:$J$128,8,FALSE)</f>
        <v>0.98007105038154396</v>
      </c>
      <c r="Q453" s="873">
        <f>+VLOOKUP(C453,'A. Rate Class Allocations'!$B$124:$J$128,7,FALSE)</f>
        <v>1.0700573423086499</v>
      </c>
      <c r="R453" s="873">
        <f>+VLOOKUP(C453,'A. Rate Class Allocations'!$B$124:$J$128,9,FALSE)</f>
        <v>0.85888650963597402</v>
      </c>
      <c r="S453" s="874">
        <f t="shared" si="22"/>
        <v>28962.066433471544</v>
      </c>
      <c r="T453" s="874">
        <f t="shared" si="23"/>
        <v>8.1796145610278259</v>
      </c>
    </row>
    <row r="454" spans="1:20">
      <c r="A454" s="863" t="s">
        <v>1034</v>
      </c>
      <c r="B454" s="864" t="s">
        <v>1035</v>
      </c>
      <c r="C454" s="865" t="s">
        <v>118</v>
      </c>
      <c r="D454" s="865" t="s">
        <v>1137</v>
      </c>
      <c r="E454" s="866">
        <v>2018</v>
      </c>
      <c r="F454" s="867">
        <v>2018</v>
      </c>
      <c r="G454" s="868">
        <v>43188</v>
      </c>
      <c r="H454" s="869">
        <f t="shared" si="21"/>
        <v>2018</v>
      </c>
      <c r="I454" s="870"/>
      <c r="J454" s="865" t="s">
        <v>1038</v>
      </c>
      <c r="K454" s="865" t="s">
        <v>1043</v>
      </c>
      <c r="L454" s="865" t="s">
        <v>1039</v>
      </c>
      <c r="M454" s="871">
        <v>429.9984</v>
      </c>
      <c r="N454" s="871">
        <v>9.3600000000000003E-2</v>
      </c>
      <c r="O454" s="872">
        <f>+VLOOKUP(C454,'A. Rate Class Allocations'!$B$124:$J$128,6,FALSE)</f>
        <v>0.96094519236849896</v>
      </c>
      <c r="P454" s="873">
        <f>+VLOOKUP(C454,'A. Rate Class Allocations'!$B$124:$J$128,8,FALSE)</f>
        <v>0.98007105038154396</v>
      </c>
      <c r="Q454" s="873">
        <f>+VLOOKUP(C454,'A. Rate Class Allocations'!$B$124:$J$128,7,FALSE)</f>
        <v>1.0700573423086499</v>
      </c>
      <c r="R454" s="873">
        <f>+VLOOKUP(C454,'A. Rate Class Allocations'!$B$124:$J$128,9,FALSE)</f>
        <v>0.85888650963597402</v>
      </c>
      <c r="S454" s="874">
        <f t="shared" si="22"/>
        <v>404.97015566748405</v>
      </c>
      <c r="T454" s="874">
        <f t="shared" si="23"/>
        <v>8.6023811563169045E-2</v>
      </c>
    </row>
    <row r="455" spans="1:20">
      <c r="A455" s="863" t="s">
        <v>1034</v>
      </c>
      <c r="B455" s="864" t="s">
        <v>1035</v>
      </c>
      <c r="C455" s="865" t="s">
        <v>118</v>
      </c>
      <c r="D455" s="865" t="s">
        <v>1137</v>
      </c>
      <c r="E455" s="866">
        <v>2018</v>
      </c>
      <c r="F455" s="867">
        <v>2018</v>
      </c>
      <c r="G455" s="868">
        <v>43188</v>
      </c>
      <c r="H455" s="869">
        <f t="shared" si="21"/>
        <v>2018</v>
      </c>
      <c r="I455" s="870"/>
      <c r="J455" s="865" t="s">
        <v>1038</v>
      </c>
      <c r="K455" s="865" t="s">
        <v>1043</v>
      </c>
      <c r="L455" s="865" t="s">
        <v>1039</v>
      </c>
      <c r="M455" s="871">
        <v>716.66399999999999</v>
      </c>
      <c r="N455" s="871">
        <v>0.156</v>
      </c>
      <c r="O455" s="872">
        <f>+VLOOKUP(C455,'A. Rate Class Allocations'!$B$124:$J$128,6,FALSE)</f>
        <v>0.96094519236849896</v>
      </c>
      <c r="P455" s="873">
        <f>+VLOOKUP(C455,'A. Rate Class Allocations'!$B$124:$J$128,8,FALSE)</f>
        <v>0.98007105038154396</v>
      </c>
      <c r="Q455" s="873">
        <f>+VLOOKUP(C455,'A. Rate Class Allocations'!$B$124:$J$128,7,FALSE)</f>
        <v>1.0700573423086499</v>
      </c>
      <c r="R455" s="873">
        <f>+VLOOKUP(C455,'A. Rate Class Allocations'!$B$124:$J$128,9,FALSE)</f>
        <v>0.85888650963597402</v>
      </c>
      <c r="S455" s="874">
        <f t="shared" si="22"/>
        <v>674.95025944580675</v>
      </c>
      <c r="T455" s="874">
        <f t="shared" si="23"/>
        <v>0.14337301927194837</v>
      </c>
    </row>
    <row r="456" spans="1:20">
      <c r="A456" s="863" t="s">
        <v>1034</v>
      </c>
      <c r="B456" s="864" t="s">
        <v>1035</v>
      </c>
      <c r="C456" s="865" t="s">
        <v>118</v>
      </c>
      <c r="D456" s="865" t="s">
        <v>1137</v>
      </c>
      <c r="E456" s="866">
        <v>2018</v>
      </c>
      <c r="F456" s="867">
        <v>2018</v>
      </c>
      <c r="G456" s="868">
        <v>43188</v>
      </c>
      <c r="H456" s="869">
        <f t="shared" si="21"/>
        <v>2018</v>
      </c>
      <c r="I456" s="870"/>
      <c r="J456" s="865" t="s">
        <v>1038</v>
      </c>
      <c r="K456" s="865" t="s">
        <v>1043</v>
      </c>
      <c r="L456" s="865" t="s">
        <v>1039</v>
      </c>
      <c r="M456" s="871">
        <v>3009.9888000000001</v>
      </c>
      <c r="N456" s="871">
        <v>0.6552</v>
      </c>
      <c r="O456" s="872">
        <f>+VLOOKUP(C456,'A. Rate Class Allocations'!$B$124:$J$128,6,FALSE)</f>
        <v>0.96094519236849896</v>
      </c>
      <c r="P456" s="873">
        <f>+VLOOKUP(C456,'A. Rate Class Allocations'!$B$124:$J$128,8,FALSE)</f>
        <v>0.98007105038154396</v>
      </c>
      <c r="Q456" s="873">
        <f>+VLOOKUP(C456,'A. Rate Class Allocations'!$B$124:$J$128,7,FALSE)</f>
        <v>1.0700573423086499</v>
      </c>
      <c r="R456" s="873">
        <f>+VLOOKUP(C456,'A. Rate Class Allocations'!$B$124:$J$128,9,FALSE)</f>
        <v>0.85888650963597402</v>
      </c>
      <c r="S456" s="874">
        <f t="shared" si="22"/>
        <v>2834.7910896723884</v>
      </c>
      <c r="T456" s="874">
        <f t="shared" si="23"/>
        <v>0.60216668094218317</v>
      </c>
    </row>
    <row r="457" spans="1:20">
      <c r="A457" s="863" t="s">
        <v>1034</v>
      </c>
      <c r="B457" s="864" t="s">
        <v>1035</v>
      </c>
      <c r="C457" s="865" t="s">
        <v>118</v>
      </c>
      <c r="D457" s="865" t="s">
        <v>1137</v>
      </c>
      <c r="E457" s="866">
        <v>2018</v>
      </c>
      <c r="F457" s="867">
        <v>2018</v>
      </c>
      <c r="G457" s="868">
        <v>43188</v>
      </c>
      <c r="H457" s="869">
        <f t="shared" si="21"/>
        <v>2018</v>
      </c>
      <c r="I457" s="870"/>
      <c r="J457" s="865" t="s">
        <v>1038</v>
      </c>
      <c r="K457" s="865" t="s">
        <v>1043</v>
      </c>
      <c r="L457" s="865" t="s">
        <v>1039</v>
      </c>
      <c r="M457" s="871">
        <v>7051.8239999999996</v>
      </c>
      <c r="N457" s="871">
        <v>1.8720000000000001</v>
      </c>
      <c r="O457" s="872">
        <f>+VLOOKUP(C457,'A. Rate Class Allocations'!$B$124:$J$128,6,FALSE)</f>
        <v>0.96094519236849896</v>
      </c>
      <c r="P457" s="873">
        <f>+VLOOKUP(C457,'A. Rate Class Allocations'!$B$124:$J$128,8,FALSE)</f>
        <v>0.98007105038154396</v>
      </c>
      <c r="Q457" s="873">
        <f>+VLOOKUP(C457,'A. Rate Class Allocations'!$B$124:$J$128,7,FALSE)</f>
        <v>1.0700573423086499</v>
      </c>
      <c r="R457" s="873">
        <f>+VLOOKUP(C457,'A. Rate Class Allocations'!$B$124:$J$128,9,FALSE)</f>
        <v>0.85888650963597402</v>
      </c>
      <c r="S457" s="874">
        <f t="shared" si="22"/>
        <v>6641.3695097928276</v>
      </c>
      <c r="T457" s="874">
        <f t="shared" si="23"/>
        <v>1.7204762312633808</v>
      </c>
    </row>
    <row r="458" spans="1:20">
      <c r="A458" s="863" t="s">
        <v>1034</v>
      </c>
      <c r="B458" s="864" t="s">
        <v>1035</v>
      </c>
      <c r="C458" s="865" t="s">
        <v>118</v>
      </c>
      <c r="D458" s="865" t="s">
        <v>1137</v>
      </c>
      <c r="E458" s="866">
        <v>2018</v>
      </c>
      <c r="F458" s="867">
        <v>2018</v>
      </c>
      <c r="G458" s="868">
        <v>43188</v>
      </c>
      <c r="H458" s="869">
        <f t="shared" si="21"/>
        <v>2018</v>
      </c>
      <c r="I458" s="870"/>
      <c r="J458" s="865" t="s">
        <v>1038</v>
      </c>
      <c r="K458" s="865" t="s">
        <v>1043</v>
      </c>
      <c r="L458" s="865" t="s">
        <v>1039</v>
      </c>
      <c r="M458" s="871">
        <v>1653.84</v>
      </c>
      <c r="N458" s="871">
        <v>0</v>
      </c>
      <c r="O458" s="872">
        <f>+VLOOKUP(C458,'A. Rate Class Allocations'!$B$124:$J$128,6,FALSE)</f>
        <v>0.96094519236849896</v>
      </c>
      <c r="P458" s="873">
        <f>+VLOOKUP(C458,'A. Rate Class Allocations'!$B$124:$J$128,8,FALSE)</f>
        <v>0.98007105038154396</v>
      </c>
      <c r="Q458" s="873">
        <f>+VLOOKUP(C458,'A. Rate Class Allocations'!$B$124:$J$128,7,FALSE)</f>
        <v>1.0700573423086499</v>
      </c>
      <c r="R458" s="873">
        <f>+VLOOKUP(C458,'A. Rate Class Allocations'!$B$124:$J$128,9,FALSE)</f>
        <v>0.85888650963597402</v>
      </c>
      <c r="S458" s="874">
        <f t="shared" si="22"/>
        <v>1557.5775217980154</v>
      </c>
      <c r="T458" s="874">
        <f t="shared" si="23"/>
        <v>0</v>
      </c>
    </row>
    <row r="459" spans="1:20">
      <c r="A459" s="863" t="s">
        <v>1034</v>
      </c>
      <c r="B459" s="864" t="s">
        <v>1035</v>
      </c>
      <c r="C459" s="865" t="s">
        <v>118</v>
      </c>
      <c r="D459" s="865" t="s">
        <v>1137</v>
      </c>
      <c r="E459" s="866">
        <v>2018</v>
      </c>
      <c r="F459" s="867">
        <v>2018</v>
      </c>
      <c r="G459" s="868">
        <v>43188</v>
      </c>
      <c r="H459" s="869">
        <f t="shared" si="21"/>
        <v>2018</v>
      </c>
      <c r="I459" s="870"/>
      <c r="J459" s="865" t="s">
        <v>1038</v>
      </c>
      <c r="K459" s="865" t="s">
        <v>1043</v>
      </c>
      <c r="L459" s="865" t="s">
        <v>1039</v>
      </c>
      <c r="M459" s="871">
        <v>9606.0540000000001</v>
      </c>
      <c r="N459" s="871">
        <v>0</v>
      </c>
      <c r="O459" s="872">
        <f>+VLOOKUP(C459,'A. Rate Class Allocations'!$B$124:$J$128,6,FALSE)</f>
        <v>0.96094519236849896</v>
      </c>
      <c r="P459" s="873">
        <f>+VLOOKUP(C459,'A. Rate Class Allocations'!$B$124:$J$128,8,FALSE)</f>
        <v>0.98007105038154396</v>
      </c>
      <c r="Q459" s="873">
        <f>+VLOOKUP(C459,'A. Rate Class Allocations'!$B$124:$J$128,7,FALSE)</f>
        <v>1.0700573423086499</v>
      </c>
      <c r="R459" s="873">
        <f>+VLOOKUP(C459,'A. Rate Class Allocations'!$B$124:$J$128,9,FALSE)</f>
        <v>0.85888650963597402</v>
      </c>
      <c r="S459" s="874">
        <f t="shared" si="22"/>
        <v>9046.9294391101412</v>
      </c>
      <c r="T459" s="874">
        <f t="shared" si="23"/>
        <v>0</v>
      </c>
    </row>
    <row r="460" spans="1:20">
      <c r="A460" s="863" t="s">
        <v>1034</v>
      </c>
      <c r="B460" s="864" t="s">
        <v>1035</v>
      </c>
      <c r="C460" s="865" t="s">
        <v>118</v>
      </c>
      <c r="D460" s="865" t="s">
        <v>1138</v>
      </c>
      <c r="E460" s="866">
        <v>2018</v>
      </c>
      <c r="F460" s="867">
        <v>2018</v>
      </c>
      <c r="G460" s="868">
        <v>43445</v>
      </c>
      <c r="H460" s="869">
        <f t="shared" si="21"/>
        <v>2018</v>
      </c>
      <c r="I460" s="870"/>
      <c r="J460" s="865" t="s">
        <v>1036</v>
      </c>
      <c r="K460" s="865" t="s">
        <v>1043</v>
      </c>
      <c r="L460" s="865" t="s">
        <v>1039</v>
      </c>
      <c r="M460" s="871">
        <v>97991</v>
      </c>
      <c r="N460" s="871">
        <v>14.7</v>
      </c>
      <c r="O460" s="872">
        <f>+VLOOKUP(C460,'A. Rate Class Allocations'!$B$124:$J$128,6,FALSE)</f>
        <v>0.96094519236849896</v>
      </c>
      <c r="P460" s="873">
        <f>+VLOOKUP(C460,'A. Rate Class Allocations'!$B$124:$J$128,8,FALSE)</f>
        <v>0.98007105038154396</v>
      </c>
      <c r="Q460" s="873">
        <f>+VLOOKUP(C460,'A. Rate Class Allocations'!$B$124:$J$128,7,FALSE)</f>
        <v>1.0700573423086499</v>
      </c>
      <c r="R460" s="873">
        <f>+VLOOKUP(C460,'A. Rate Class Allocations'!$B$124:$J$128,9,FALSE)</f>
        <v>0.85888650963597402</v>
      </c>
      <c r="S460" s="874">
        <f t="shared" si="22"/>
        <v>92287.391125205191</v>
      </c>
      <c r="T460" s="874">
        <f t="shared" si="23"/>
        <v>13.510149892933597</v>
      </c>
    </row>
    <row r="461" spans="1:20">
      <c r="A461" s="863" t="s">
        <v>1034</v>
      </c>
      <c r="B461" s="864" t="s">
        <v>1035</v>
      </c>
      <c r="C461" s="865" t="s">
        <v>118</v>
      </c>
      <c r="D461" s="865" t="s">
        <v>1139</v>
      </c>
      <c r="E461" s="866">
        <v>2018</v>
      </c>
      <c r="F461" s="867">
        <v>2018</v>
      </c>
      <c r="G461" s="868">
        <v>43217</v>
      </c>
      <c r="H461" s="869">
        <f t="shared" si="21"/>
        <v>2018</v>
      </c>
      <c r="I461" s="870"/>
      <c r="J461" s="865" t="s">
        <v>1038</v>
      </c>
      <c r="K461" s="865" t="s">
        <v>1043</v>
      </c>
      <c r="L461" s="865" t="s">
        <v>1037</v>
      </c>
      <c r="M461" s="871">
        <v>10962</v>
      </c>
      <c r="N461" s="871">
        <v>0</v>
      </c>
      <c r="O461" s="872">
        <f>+VLOOKUP(C461,'A. Rate Class Allocations'!$B$124:$J$128,6,FALSE)</f>
        <v>0.96094519236849896</v>
      </c>
      <c r="P461" s="873">
        <f>+VLOOKUP(C461,'A. Rate Class Allocations'!$B$124:$J$128,8,FALSE)</f>
        <v>0.98007105038154396</v>
      </c>
      <c r="Q461" s="873">
        <f>+VLOOKUP(C461,'A. Rate Class Allocations'!$B$124:$J$128,7,FALSE)</f>
        <v>1.0700573423086499</v>
      </c>
      <c r="R461" s="873">
        <f>+VLOOKUP(C461,'A. Rate Class Allocations'!$B$124:$J$128,9,FALSE)</f>
        <v>0.85888650963597402</v>
      </c>
      <c r="S461" s="874">
        <f t="shared" si="22"/>
        <v>10323.952011046926</v>
      </c>
      <c r="T461" s="874">
        <f t="shared" si="23"/>
        <v>0</v>
      </c>
    </row>
    <row r="462" spans="1:20">
      <c r="A462" s="863" t="s">
        <v>1034</v>
      </c>
      <c r="B462" s="864" t="s">
        <v>1035</v>
      </c>
      <c r="C462" s="865" t="s">
        <v>118</v>
      </c>
      <c r="D462" s="865" t="s">
        <v>1140</v>
      </c>
      <c r="E462" s="866">
        <v>2018</v>
      </c>
      <c r="F462" s="867">
        <v>2018</v>
      </c>
      <c r="G462" s="868">
        <v>43249</v>
      </c>
      <c r="H462" s="869">
        <f t="shared" si="21"/>
        <v>2018</v>
      </c>
      <c r="I462" s="870"/>
      <c r="J462" s="865" t="s">
        <v>1038</v>
      </c>
      <c r="K462" s="865" t="s">
        <v>1043</v>
      </c>
      <c r="L462" s="865" t="s">
        <v>1037</v>
      </c>
      <c r="M462" s="871">
        <v>23291.58</v>
      </c>
      <c r="N462" s="871">
        <v>5.07</v>
      </c>
      <c r="O462" s="872">
        <f>+VLOOKUP(C462,'A. Rate Class Allocations'!$B$124:$J$128,6,FALSE)</f>
        <v>0.96094519236849896</v>
      </c>
      <c r="P462" s="873">
        <f>+VLOOKUP(C462,'A. Rate Class Allocations'!$B$124:$J$128,8,FALSE)</f>
        <v>0.98007105038154396</v>
      </c>
      <c r="Q462" s="873">
        <f>+VLOOKUP(C462,'A. Rate Class Allocations'!$B$124:$J$128,7,FALSE)</f>
        <v>1.0700573423086499</v>
      </c>
      <c r="R462" s="873">
        <f>+VLOOKUP(C462,'A. Rate Class Allocations'!$B$124:$J$128,9,FALSE)</f>
        <v>0.85888650963597402</v>
      </c>
      <c r="S462" s="874">
        <f t="shared" si="22"/>
        <v>21935.883431988721</v>
      </c>
      <c r="T462" s="874">
        <f t="shared" si="23"/>
        <v>4.6596231263383228</v>
      </c>
    </row>
    <row r="463" spans="1:20">
      <c r="A463" s="863" t="s">
        <v>1034</v>
      </c>
      <c r="B463" s="864" t="s">
        <v>1035</v>
      </c>
      <c r="C463" s="865" t="s">
        <v>118</v>
      </c>
      <c r="D463" s="865" t="s">
        <v>1140</v>
      </c>
      <c r="E463" s="866">
        <v>2018</v>
      </c>
      <c r="F463" s="867">
        <v>2018</v>
      </c>
      <c r="G463" s="868">
        <v>43249</v>
      </c>
      <c r="H463" s="869">
        <f t="shared" si="21"/>
        <v>2018</v>
      </c>
      <c r="I463" s="870"/>
      <c r="J463" s="865" t="s">
        <v>1038</v>
      </c>
      <c r="K463" s="865" t="s">
        <v>1043</v>
      </c>
      <c r="L463" s="865" t="s">
        <v>1037</v>
      </c>
      <c r="M463" s="871">
        <v>8026.6368000000002</v>
      </c>
      <c r="N463" s="871">
        <v>1.7472000000000001</v>
      </c>
      <c r="O463" s="872">
        <f>+VLOOKUP(C463,'A. Rate Class Allocations'!$B$124:$J$128,6,FALSE)</f>
        <v>0.96094519236849896</v>
      </c>
      <c r="P463" s="873">
        <f>+VLOOKUP(C463,'A. Rate Class Allocations'!$B$124:$J$128,8,FALSE)</f>
        <v>0.98007105038154396</v>
      </c>
      <c r="Q463" s="873">
        <f>+VLOOKUP(C463,'A. Rate Class Allocations'!$B$124:$J$128,7,FALSE)</f>
        <v>1.0700573423086499</v>
      </c>
      <c r="R463" s="873">
        <f>+VLOOKUP(C463,'A. Rate Class Allocations'!$B$124:$J$128,9,FALSE)</f>
        <v>0.85888650963597402</v>
      </c>
      <c r="S463" s="874">
        <f t="shared" si="22"/>
        <v>7559.4429057930365</v>
      </c>
      <c r="T463" s="874">
        <f t="shared" si="23"/>
        <v>1.605777815845822</v>
      </c>
    </row>
    <row r="464" spans="1:20">
      <c r="A464" s="863" t="s">
        <v>1034</v>
      </c>
      <c r="B464" s="864" t="s">
        <v>1035</v>
      </c>
      <c r="C464" s="865" t="s">
        <v>118</v>
      </c>
      <c r="D464" s="865" t="s">
        <v>1141</v>
      </c>
      <c r="E464" s="866">
        <v>2018</v>
      </c>
      <c r="F464" s="867">
        <v>2018</v>
      </c>
      <c r="G464" s="868">
        <v>43220</v>
      </c>
      <c r="H464" s="869">
        <f t="shared" si="21"/>
        <v>2018</v>
      </c>
      <c r="I464" s="870"/>
      <c r="J464" s="865" t="s">
        <v>1036</v>
      </c>
      <c r="K464" s="865" t="s">
        <v>1043</v>
      </c>
      <c r="L464" s="865" t="s">
        <v>1037</v>
      </c>
      <c r="M464" s="871">
        <v>10965</v>
      </c>
      <c r="N464" s="871">
        <v>2.6</v>
      </c>
      <c r="O464" s="872">
        <f>+VLOOKUP(C464,'A. Rate Class Allocations'!$B$124:$J$128,6,FALSE)</f>
        <v>0.96094519236849896</v>
      </c>
      <c r="P464" s="873">
        <f>+VLOOKUP(C464,'A. Rate Class Allocations'!$B$124:$J$128,8,FALSE)</f>
        <v>0.98007105038154396</v>
      </c>
      <c r="Q464" s="873">
        <f>+VLOOKUP(C464,'A. Rate Class Allocations'!$B$124:$J$128,7,FALSE)</f>
        <v>1.0700573423086499</v>
      </c>
      <c r="R464" s="873">
        <f>+VLOOKUP(C464,'A. Rate Class Allocations'!$B$124:$J$128,9,FALSE)</f>
        <v>0.85888650963597402</v>
      </c>
      <c r="S464" s="874">
        <f t="shared" si="22"/>
        <v>10326.777394739056</v>
      </c>
      <c r="T464" s="874">
        <f t="shared" si="23"/>
        <v>2.38955032119914</v>
      </c>
    </row>
    <row r="465" spans="1:20">
      <c r="A465" s="863" t="s">
        <v>1034</v>
      </c>
      <c r="B465" s="864" t="s">
        <v>1035</v>
      </c>
      <c r="C465" s="865" t="s">
        <v>118</v>
      </c>
      <c r="D465" s="865" t="s">
        <v>1142</v>
      </c>
      <c r="E465" s="866">
        <v>2018</v>
      </c>
      <c r="F465" s="867">
        <v>2018</v>
      </c>
      <c r="G465" s="868">
        <v>43282</v>
      </c>
      <c r="H465" s="869">
        <f t="shared" si="21"/>
        <v>2018</v>
      </c>
      <c r="I465" s="870"/>
      <c r="J465" s="865" t="s">
        <v>1036</v>
      </c>
      <c r="K465" s="865" t="s">
        <v>1043</v>
      </c>
      <c r="L465" s="865" t="s">
        <v>1037</v>
      </c>
      <c r="M465" s="871">
        <v>15615</v>
      </c>
      <c r="N465" s="871">
        <v>3.8</v>
      </c>
      <c r="O465" s="872">
        <f>+VLOOKUP(C465,'A. Rate Class Allocations'!$B$124:$J$128,6,FALSE)</f>
        <v>0.96094519236849896</v>
      </c>
      <c r="P465" s="873">
        <f>+VLOOKUP(C465,'A. Rate Class Allocations'!$B$124:$J$128,8,FALSE)</f>
        <v>0.98007105038154396</v>
      </c>
      <c r="Q465" s="873">
        <f>+VLOOKUP(C465,'A. Rate Class Allocations'!$B$124:$J$128,7,FALSE)</f>
        <v>1.0700573423086499</v>
      </c>
      <c r="R465" s="873">
        <f>+VLOOKUP(C465,'A. Rate Class Allocations'!$B$124:$J$128,9,FALSE)</f>
        <v>0.85888650963597402</v>
      </c>
      <c r="S465" s="874">
        <f t="shared" si="22"/>
        <v>14706.122117542214</v>
      </c>
      <c r="T465" s="874">
        <f t="shared" si="23"/>
        <v>3.4924197002141275</v>
      </c>
    </row>
    <row r="466" spans="1:20">
      <c r="A466" s="863" t="s">
        <v>1034</v>
      </c>
      <c r="B466" s="864" t="s">
        <v>1035</v>
      </c>
      <c r="C466" s="865" t="s">
        <v>118</v>
      </c>
      <c r="D466" s="865" t="s">
        <v>1143</v>
      </c>
      <c r="E466" s="866">
        <v>2018</v>
      </c>
      <c r="F466" s="867">
        <v>2018</v>
      </c>
      <c r="G466" s="868">
        <v>43195</v>
      </c>
      <c r="H466" s="869">
        <f t="shared" si="21"/>
        <v>2018</v>
      </c>
      <c r="I466" s="870"/>
      <c r="J466" s="865" t="s">
        <v>1036</v>
      </c>
      <c r="K466" s="865" t="s">
        <v>1043</v>
      </c>
      <c r="L466" s="865" t="s">
        <v>1039</v>
      </c>
      <c r="M466" s="871">
        <v>120420</v>
      </c>
      <c r="N466" s="871">
        <v>39.9</v>
      </c>
      <c r="O466" s="872">
        <f>+VLOOKUP(C466,'A. Rate Class Allocations'!$B$124:$J$128,6,FALSE)</f>
        <v>0.96094519236849896</v>
      </c>
      <c r="P466" s="873">
        <f>+VLOOKUP(C466,'A. Rate Class Allocations'!$B$124:$J$128,8,FALSE)</f>
        <v>0.98007105038154396</v>
      </c>
      <c r="Q466" s="873">
        <f>+VLOOKUP(C466,'A. Rate Class Allocations'!$B$124:$J$128,7,FALSE)</f>
        <v>1.0700573423086499</v>
      </c>
      <c r="R466" s="873">
        <f>+VLOOKUP(C466,'A. Rate Class Allocations'!$B$124:$J$128,9,FALSE)</f>
        <v>0.85888650963597402</v>
      </c>
      <c r="S466" s="874">
        <f t="shared" si="22"/>
        <v>113410.9014021411</v>
      </c>
      <c r="T466" s="874">
        <f t="shared" si="23"/>
        <v>36.670406852248334</v>
      </c>
    </row>
    <row r="467" spans="1:20">
      <c r="A467" s="863" t="s">
        <v>1034</v>
      </c>
      <c r="B467" s="864" t="s">
        <v>1035</v>
      </c>
      <c r="C467" s="865" t="s">
        <v>118</v>
      </c>
      <c r="D467" s="865" t="s">
        <v>1143</v>
      </c>
      <c r="E467" s="866">
        <v>2018</v>
      </c>
      <c r="F467" s="867">
        <v>2018</v>
      </c>
      <c r="G467" s="868">
        <v>43195</v>
      </c>
      <c r="H467" s="869">
        <f t="shared" si="21"/>
        <v>2018</v>
      </c>
      <c r="I467" s="870"/>
      <c r="J467" s="865" t="s">
        <v>1038</v>
      </c>
      <c r="K467" s="865" t="s">
        <v>1043</v>
      </c>
      <c r="L467" s="865" t="s">
        <v>1039</v>
      </c>
      <c r="M467" s="871">
        <v>38989.277999999998</v>
      </c>
      <c r="N467" s="871">
        <v>0</v>
      </c>
      <c r="O467" s="872">
        <f>+VLOOKUP(C467,'A. Rate Class Allocations'!$B$124:$J$128,6,FALSE)</f>
        <v>0.96094519236849896</v>
      </c>
      <c r="P467" s="873">
        <f>+VLOOKUP(C467,'A. Rate Class Allocations'!$B$124:$J$128,8,FALSE)</f>
        <v>0.98007105038154396</v>
      </c>
      <c r="Q467" s="873">
        <f>+VLOOKUP(C467,'A. Rate Class Allocations'!$B$124:$J$128,7,FALSE)</f>
        <v>1.0700573423086499</v>
      </c>
      <c r="R467" s="873">
        <f>+VLOOKUP(C467,'A. Rate Class Allocations'!$B$124:$J$128,9,FALSE)</f>
        <v>0.85888650963597402</v>
      </c>
      <c r="S467" s="874">
        <f t="shared" si="22"/>
        <v>36719.890076388219</v>
      </c>
      <c r="T467" s="874">
        <f t="shared" si="23"/>
        <v>0</v>
      </c>
    </row>
    <row r="468" spans="1:20">
      <c r="A468" s="863" t="s">
        <v>1034</v>
      </c>
      <c r="B468" s="864" t="s">
        <v>1035</v>
      </c>
      <c r="C468" s="865" t="s">
        <v>118</v>
      </c>
      <c r="D468" s="865" t="s">
        <v>1144</v>
      </c>
      <c r="E468" s="866">
        <v>2018</v>
      </c>
      <c r="F468" s="867">
        <v>2018</v>
      </c>
      <c r="G468" s="868">
        <v>43188</v>
      </c>
      <c r="H468" s="869">
        <f t="shared" si="21"/>
        <v>2018</v>
      </c>
      <c r="I468" s="870"/>
      <c r="J468" s="865" t="s">
        <v>1038</v>
      </c>
      <c r="K468" s="865" t="s">
        <v>1043</v>
      </c>
      <c r="L468" s="865" t="s">
        <v>1037</v>
      </c>
      <c r="M468" s="871">
        <v>8269.2000000000007</v>
      </c>
      <c r="N468" s="871">
        <v>1.8</v>
      </c>
      <c r="O468" s="872">
        <f>+VLOOKUP(C468,'A. Rate Class Allocations'!$B$124:$J$128,6,FALSE)</f>
        <v>0.96094519236849896</v>
      </c>
      <c r="P468" s="873">
        <f>+VLOOKUP(C468,'A. Rate Class Allocations'!$B$124:$J$128,8,FALSE)</f>
        <v>0.98007105038154396</v>
      </c>
      <c r="Q468" s="873">
        <f>+VLOOKUP(C468,'A. Rate Class Allocations'!$B$124:$J$128,7,FALSE)</f>
        <v>1.0700573423086499</v>
      </c>
      <c r="R468" s="873">
        <f>+VLOOKUP(C468,'A. Rate Class Allocations'!$B$124:$J$128,9,FALSE)</f>
        <v>0.85888650963597402</v>
      </c>
      <c r="S468" s="874">
        <f t="shared" si="22"/>
        <v>7787.8876089900787</v>
      </c>
      <c r="T468" s="874">
        <f t="shared" si="23"/>
        <v>1.6543040685224812</v>
      </c>
    </row>
    <row r="469" spans="1:20">
      <c r="A469" s="863" t="s">
        <v>1034</v>
      </c>
      <c r="B469" s="864" t="s">
        <v>1035</v>
      </c>
      <c r="C469" s="865" t="s">
        <v>118</v>
      </c>
      <c r="D469" s="865" t="s">
        <v>1145</v>
      </c>
      <c r="E469" s="866">
        <v>2018</v>
      </c>
      <c r="F469" s="867">
        <v>2018</v>
      </c>
      <c r="G469" s="868">
        <v>43203</v>
      </c>
      <c r="H469" s="869">
        <f t="shared" si="21"/>
        <v>2018</v>
      </c>
      <c r="I469" s="870"/>
      <c r="J469" s="865" t="s">
        <v>1036</v>
      </c>
      <c r="K469" s="865" t="s">
        <v>1043</v>
      </c>
      <c r="L469" s="865" t="s">
        <v>1039</v>
      </c>
      <c r="M469" s="871">
        <v>12360</v>
      </c>
      <c r="N469" s="871">
        <v>3.2</v>
      </c>
      <c r="O469" s="872">
        <f>+VLOOKUP(C469,'A. Rate Class Allocations'!$B$124:$J$128,6,FALSE)</f>
        <v>0.96094519236849896</v>
      </c>
      <c r="P469" s="873">
        <f>+VLOOKUP(C469,'A. Rate Class Allocations'!$B$124:$J$128,8,FALSE)</f>
        <v>0.98007105038154396</v>
      </c>
      <c r="Q469" s="873">
        <f>+VLOOKUP(C469,'A. Rate Class Allocations'!$B$124:$J$128,7,FALSE)</f>
        <v>1.0700573423086499</v>
      </c>
      <c r="R469" s="873">
        <f>+VLOOKUP(C469,'A. Rate Class Allocations'!$B$124:$J$128,9,FALSE)</f>
        <v>0.85888650963597402</v>
      </c>
      <c r="S469" s="874">
        <f t="shared" si="22"/>
        <v>11640.580811580003</v>
      </c>
      <c r="T469" s="874">
        <f t="shared" si="23"/>
        <v>2.9409850107066338</v>
      </c>
    </row>
    <row r="470" spans="1:20">
      <c r="A470" s="863" t="s">
        <v>1034</v>
      </c>
      <c r="B470" s="864" t="s">
        <v>1035</v>
      </c>
      <c r="C470" s="865" t="s">
        <v>118</v>
      </c>
      <c r="D470" s="865" t="s">
        <v>1146</v>
      </c>
      <c r="E470" s="866">
        <v>2018</v>
      </c>
      <c r="F470" s="867">
        <v>2018</v>
      </c>
      <c r="G470" s="868">
        <v>43196</v>
      </c>
      <c r="H470" s="869">
        <f t="shared" si="21"/>
        <v>2018</v>
      </c>
      <c r="I470" s="870"/>
      <c r="J470" s="865" t="s">
        <v>1036</v>
      </c>
      <c r="K470" s="865" t="s">
        <v>1043</v>
      </c>
      <c r="L470" s="865" t="s">
        <v>1039</v>
      </c>
      <c r="M470" s="871">
        <v>1040</v>
      </c>
      <c r="N470" s="871">
        <v>1.8</v>
      </c>
      <c r="O470" s="872">
        <f>+VLOOKUP(C470,'A. Rate Class Allocations'!$B$124:$J$128,6,FALSE)</f>
        <v>0.96094519236849896</v>
      </c>
      <c r="P470" s="873">
        <f>+VLOOKUP(C470,'A. Rate Class Allocations'!$B$124:$J$128,8,FALSE)</f>
        <v>0.98007105038154396</v>
      </c>
      <c r="Q470" s="873">
        <f>+VLOOKUP(C470,'A. Rate Class Allocations'!$B$124:$J$128,7,FALSE)</f>
        <v>1.0700573423086499</v>
      </c>
      <c r="R470" s="873">
        <f>+VLOOKUP(C470,'A. Rate Class Allocations'!$B$124:$J$128,9,FALSE)</f>
        <v>0.85888650963597402</v>
      </c>
      <c r="S470" s="874">
        <f t="shared" si="22"/>
        <v>979.46634660543714</v>
      </c>
      <c r="T470" s="874">
        <f t="shared" si="23"/>
        <v>1.6543040685224812</v>
      </c>
    </row>
    <row r="471" spans="1:20">
      <c r="A471" s="863" t="s">
        <v>1034</v>
      </c>
      <c r="B471" s="864" t="s">
        <v>1035</v>
      </c>
      <c r="C471" s="865" t="s">
        <v>118</v>
      </c>
      <c r="D471" s="865" t="s">
        <v>1147</v>
      </c>
      <c r="E471" s="866">
        <v>2018</v>
      </c>
      <c r="F471" s="867">
        <v>2018</v>
      </c>
      <c r="G471" s="868">
        <v>43190</v>
      </c>
      <c r="H471" s="869">
        <f t="shared" si="21"/>
        <v>2018</v>
      </c>
      <c r="I471" s="870"/>
      <c r="J471" s="865" t="s">
        <v>1038</v>
      </c>
      <c r="K471" s="865" t="s">
        <v>1043</v>
      </c>
      <c r="L471" s="865" t="s">
        <v>1039</v>
      </c>
      <c r="M471" s="871">
        <v>429.9984</v>
      </c>
      <c r="N471" s="871">
        <v>9.3600000000000003E-2</v>
      </c>
      <c r="O471" s="872">
        <f>+VLOOKUP(C471,'A. Rate Class Allocations'!$B$124:$J$128,6,FALSE)</f>
        <v>0.96094519236849896</v>
      </c>
      <c r="P471" s="873">
        <f>+VLOOKUP(C471,'A. Rate Class Allocations'!$B$124:$J$128,8,FALSE)</f>
        <v>0.98007105038154396</v>
      </c>
      <c r="Q471" s="873">
        <f>+VLOOKUP(C471,'A. Rate Class Allocations'!$B$124:$J$128,7,FALSE)</f>
        <v>1.0700573423086499</v>
      </c>
      <c r="R471" s="873">
        <f>+VLOOKUP(C471,'A. Rate Class Allocations'!$B$124:$J$128,9,FALSE)</f>
        <v>0.85888650963597402</v>
      </c>
      <c r="S471" s="874">
        <f t="shared" si="22"/>
        <v>404.97015566748405</v>
      </c>
      <c r="T471" s="874">
        <f t="shared" si="23"/>
        <v>8.6023811563169045E-2</v>
      </c>
    </row>
    <row r="472" spans="1:20">
      <c r="A472" s="863" t="s">
        <v>1034</v>
      </c>
      <c r="B472" s="864" t="s">
        <v>1035</v>
      </c>
      <c r="C472" s="865" t="s">
        <v>118</v>
      </c>
      <c r="D472" s="865" t="s">
        <v>1147</v>
      </c>
      <c r="E472" s="866">
        <v>2018</v>
      </c>
      <c r="F472" s="867">
        <v>2018</v>
      </c>
      <c r="G472" s="868">
        <v>43190</v>
      </c>
      <c r="H472" s="869">
        <f t="shared" si="21"/>
        <v>2018</v>
      </c>
      <c r="I472" s="870"/>
      <c r="J472" s="865" t="s">
        <v>1038</v>
      </c>
      <c r="K472" s="865" t="s">
        <v>1043</v>
      </c>
      <c r="L472" s="865" t="s">
        <v>1039</v>
      </c>
      <c r="M472" s="871">
        <v>6019.9776000000002</v>
      </c>
      <c r="N472" s="871">
        <v>1.3104</v>
      </c>
      <c r="O472" s="872">
        <f>+VLOOKUP(C472,'A. Rate Class Allocations'!$B$124:$J$128,6,FALSE)</f>
        <v>0.96094519236849896</v>
      </c>
      <c r="P472" s="873">
        <f>+VLOOKUP(C472,'A. Rate Class Allocations'!$B$124:$J$128,8,FALSE)</f>
        <v>0.98007105038154396</v>
      </c>
      <c r="Q472" s="873">
        <f>+VLOOKUP(C472,'A. Rate Class Allocations'!$B$124:$J$128,7,FALSE)</f>
        <v>1.0700573423086499</v>
      </c>
      <c r="R472" s="873">
        <f>+VLOOKUP(C472,'A. Rate Class Allocations'!$B$124:$J$128,9,FALSE)</f>
        <v>0.85888650963597402</v>
      </c>
      <c r="S472" s="874">
        <f t="shared" si="22"/>
        <v>5669.5821793447767</v>
      </c>
      <c r="T472" s="874">
        <f t="shared" si="23"/>
        <v>1.2043333618843663</v>
      </c>
    </row>
    <row r="473" spans="1:20">
      <c r="A473" s="863" t="s">
        <v>1034</v>
      </c>
      <c r="B473" s="864" t="s">
        <v>1035</v>
      </c>
      <c r="C473" s="865" t="s">
        <v>118</v>
      </c>
      <c r="D473" s="865" t="s">
        <v>1147</v>
      </c>
      <c r="E473" s="866">
        <v>2018</v>
      </c>
      <c r="F473" s="867">
        <v>2018</v>
      </c>
      <c r="G473" s="868">
        <v>43190</v>
      </c>
      <c r="H473" s="869">
        <f t="shared" si="21"/>
        <v>2018</v>
      </c>
      <c r="I473" s="870"/>
      <c r="J473" s="865" t="s">
        <v>1038</v>
      </c>
      <c r="K473" s="865" t="s">
        <v>1043</v>
      </c>
      <c r="L473" s="865" t="s">
        <v>1039</v>
      </c>
      <c r="M473" s="871">
        <v>5288.8680000000004</v>
      </c>
      <c r="N473" s="871">
        <v>1.4039999999999999</v>
      </c>
      <c r="O473" s="872">
        <f>+VLOOKUP(C473,'A. Rate Class Allocations'!$B$124:$J$128,6,FALSE)</f>
        <v>0.96094519236849896</v>
      </c>
      <c r="P473" s="873">
        <f>+VLOOKUP(C473,'A. Rate Class Allocations'!$B$124:$J$128,8,FALSE)</f>
        <v>0.98007105038154396</v>
      </c>
      <c r="Q473" s="873">
        <f>+VLOOKUP(C473,'A. Rate Class Allocations'!$B$124:$J$128,7,FALSE)</f>
        <v>1.0700573423086499</v>
      </c>
      <c r="R473" s="873">
        <f>+VLOOKUP(C473,'A. Rate Class Allocations'!$B$124:$J$128,9,FALSE)</f>
        <v>0.85888650963597402</v>
      </c>
      <c r="S473" s="874">
        <f t="shared" si="22"/>
        <v>4981.0271323446214</v>
      </c>
      <c r="T473" s="874">
        <f t="shared" si="23"/>
        <v>1.2903571734475354</v>
      </c>
    </row>
    <row r="474" spans="1:20">
      <c r="A474" s="863" t="s">
        <v>1034</v>
      </c>
      <c r="B474" s="864" t="s">
        <v>1035</v>
      </c>
      <c r="C474" s="865" t="s">
        <v>118</v>
      </c>
      <c r="D474" s="865" t="s">
        <v>1148</v>
      </c>
      <c r="E474" s="866">
        <v>2018</v>
      </c>
      <c r="F474" s="867">
        <v>2018</v>
      </c>
      <c r="G474" s="868">
        <v>43251</v>
      </c>
      <c r="H474" s="869">
        <f t="shared" si="21"/>
        <v>2018</v>
      </c>
      <c r="I474" s="870"/>
      <c r="J474" s="865" t="s">
        <v>1036</v>
      </c>
      <c r="K474" s="865" t="s">
        <v>1043</v>
      </c>
      <c r="L474" s="865" t="s">
        <v>1039</v>
      </c>
      <c r="M474" s="871">
        <v>4538</v>
      </c>
      <c r="N474" s="871">
        <v>0.6</v>
      </c>
      <c r="O474" s="872">
        <f>+VLOOKUP(C474,'A. Rate Class Allocations'!$B$124:$J$128,6,FALSE)</f>
        <v>0.96094519236849896</v>
      </c>
      <c r="P474" s="873">
        <f>+VLOOKUP(C474,'A. Rate Class Allocations'!$B$124:$J$128,8,FALSE)</f>
        <v>0.98007105038154396</v>
      </c>
      <c r="Q474" s="873">
        <f>+VLOOKUP(C474,'A. Rate Class Allocations'!$B$124:$J$128,7,FALSE)</f>
        <v>1.0700573423086499</v>
      </c>
      <c r="R474" s="873">
        <f>+VLOOKUP(C474,'A. Rate Class Allocations'!$B$124:$J$128,9,FALSE)</f>
        <v>0.85888650963597402</v>
      </c>
      <c r="S474" s="874">
        <f t="shared" si="22"/>
        <v>4273.8637316302638</v>
      </c>
      <c r="T474" s="874">
        <f t="shared" si="23"/>
        <v>0.55143468950749386</v>
      </c>
    </row>
    <row r="475" spans="1:20">
      <c r="A475" s="863" t="s">
        <v>1034</v>
      </c>
      <c r="B475" s="864" t="s">
        <v>1035</v>
      </c>
      <c r="C475" s="865" t="s">
        <v>118</v>
      </c>
      <c r="D475" s="865" t="s">
        <v>1149</v>
      </c>
      <c r="E475" s="866">
        <v>2018</v>
      </c>
      <c r="F475" s="867">
        <v>2018</v>
      </c>
      <c r="G475" s="868">
        <v>43282</v>
      </c>
      <c r="H475" s="869">
        <f t="shared" si="21"/>
        <v>2018</v>
      </c>
      <c r="I475" s="870"/>
      <c r="J475" s="865" t="s">
        <v>1036</v>
      </c>
      <c r="K475" s="865" t="s">
        <v>1043</v>
      </c>
      <c r="L475" s="865" t="s">
        <v>1039</v>
      </c>
      <c r="M475" s="871">
        <v>4748</v>
      </c>
      <c r="N475" s="871">
        <v>0.5</v>
      </c>
      <c r="O475" s="872">
        <f>+VLOOKUP(C475,'A. Rate Class Allocations'!$B$124:$J$128,6,FALSE)</f>
        <v>0.96094519236849896</v>
      </c>
      <c r="P475" s="873">
        <f>+VLOOKUP(C475,'A. Rate Class Allocations'!$B$124:$J$128,8,FALSE)</f>
        <v>0.98007105038154396</v>
      </c>
      <c r="Q475" s="873">
        <f>+VLOOKUP(C475,'A. Rate Class Allocations'!$B$124:$J$128,7,FALSE)</f>
        <v>1.0700573423086499</v>
      </c>
      <c r="R475" s="873">
        <f>+VLOOKUP(C475,'A. Rate Class Allocations'!$B$124:$J$128,9,FALSE)</f>
        <v>0.85888650963597402</v>
      </c>
      <c r="S475" s="874">
        <f t="shared" si="22"/>
        <v>4471.640590079438</v>
      </c>
      <c r="T475" s="874">
        <f t="shared" si="23"/>
        <v>0.45952890792291151</v>
      </c>
    </row>
    <row r="476" spans="1:20">
      <c r="A476" s="863" t="s">
        <v>1034</v>
      </c>
      <c r="B476" s="864" t="s">
        <v>1035</v>
      </c>
      <c r="C476" s="865" t="s">
        <v>118</v>
      </c>
      <c r="D476" s="865" t="s">
        <v>1150</v>
      </c>
      <c r="E476" s="866">
        <v>2018</v>
      </c>
      <c r="F476" s="867">
        <v>2018</v>
      </c>
      <c r="G476" s="868">
        <v>43282</v>
      </c>
      <c r="H476" s="869">
        <f t="shared" si="21"/>
        <v>2018</v>
      </c>
      <c r="I476" s="870"/>
      <c r="J476" s="865" t="s">
        <v>1038</v>
      </c>
      <c r="K476" s="865" t="s">
        <v>1043</v>
      </c>
      <c r="L476" s="865" t="s">
        <v>1039</v>
      </c>
      <c r="M476" s="871">
        <v>286.66559999999998</v>
      </c>
      <c r="N476" s="871">
        <v>6.2399999999999997E-2</v>
      </c>
      <c r="O476" s="872">
        <f>+VLOOKUP(C476,'A. Rate Class Allocations'!$B$124:$J$128,6,FALSE)</f>
        <v>0.96094519236849896</v>
      </c>
      <c r="P476" s="873">
        <f>+VLOOKUP(C476,'A. Rate Class Allocations'!$B$124:$J$128,8,FALSE)</f>
        <v>0.98007105038154396</v>
      </c>
      <c r="Q476" s="873">
        <f>+VLOOKUP(C476,'A. Rate Class Allocations'!$B$124:$J$128,7,FALSE)</f>
        <v>1.0700573423086499</v>
      </c>
      <c r="R476" s="873">
        <f>+VLOOKUP(C476,'A. Rate Class Allocations'!$B$124:$J$128,9,FALSE)</f>
        <v>0.85888650963597402</v>
      </c>
      <c r="S476" s="874">
        <f t="shared" si="22"/>
        <v>269.9801037783227</v>
      </c>
      <c r="T476" s="874">
        <f t="shared" si="23"/>
        <v>5.7349207708779354E-2</v>
      </c>
    </row>
    <row r="477" spans="1:20">
      <c r="A477" s="863" t="s">
        <v>1034</v>
      </c>
      <c r="B477" s="864" t="s">
        <v>1035</v>
      </c>
      <c r="C477" s="865" t="s">
        <v>118</v>
      </c>
      <c r="D477" s="865" t="s">
        <v>1151</v>
      </c>
      <c r="E477" s="866">
        <v>2018</v>
      </c>
      <c r="F477" s="867">
        <v>2018</v>
      </c>
      <c r="G477" s="868">
        <v>43280</v>
      </c>
      <c r="H477" s="869">
        <f t="shared" si="21"/>
        <v>2018</v>
      </c>
      <c r="I477" s="870"/>
      <c r="J477" s="865" t="s">
        <v>1038</v>
      </c>
      <c r="K477" s="865" t="s">
        <v>1043</v>
      </c>
      <c r="L477" s="865" t="s">
        <v>1039</v>
      </c>
      <c r="M477" s="871">
        <v>47972.745000000003</v>
      </c>
      <c r="N477" s="871">
        <v>12.734999999999999</v>
      </c>
      <c r="O477" s="872">
        <f>+VLOOKUP(C477,'A. Rate Class Allocations'!$B$124:$J$128,6,FALSE)</f>
        <v>0.96094519236849896</v>
      </c>
      <c r="P477" s="873">
        <f>+VLOOKUP(C477,'A. Rate Class Allocations'!$B$124:$J$128,8,FALSE)</f>
        <v>0.98007105038154396</v>
      </c>
      <c r="Q477" s="873">
        <f>+VLOOKUP(C477,'A. Rate Class Allocations'!$B$124:$J$128,7,FALSE)</f>
        <v>1.0700573423086499</v>
      </c>
      <c r="R477" s="873">
        <f>+VLOOKUP(C477,'A. Rate Class Allocations'!$B$124:$J$128,9,FALSE)</f>
        <v>0.85888650963597402</v>
      </c>
      <c r="S477" s="874">
        <f t="shared" si="22"/>
        <v>45180.470463254089</v>
      </c>
      <c r="T477" s="874">
        <f t="shared" si="23"/>
        <v>11.704201284796556</v>
      </c>
    </row>
    <row r="478" spans="1:20">
      <c r="A478" s="863" t="s">
        <v>1034</v>
      </c>
      <c r="B478" s="864" t="s">
        <v>1035</v>
      </c>
      <c r="C478" s="865" t="s">
        <v>118</v>
      </c>
      <c r="D478" s="865" t="s">
        <v>1152</v>
      </c>
      <c r="E478" s="866">
        <v>2018</v>
      </c>
      <c r="F478" s="867">
        <v>2018</v>
      </c>
      <c r="G478" s="868">
        <v>43213</v>
      </c>
      <c r="H478" s="869">
        <f t="shared" si="21"/>
        <v>2018</v>
      </c>
      <c r="I478" s="870"/>
      <c r="J478" s="865" t="s">
        <v>1036</v>
      </c>
      <c r="K478" s="865" t="s">
        <v>1043</v>
      </c>
      <c r="L478" s="865" t="s">
        <v>1039</v>
      </c>
      <c r="M478" s="871">
        <v>377199</v>
      </c>
      <c r="N478" s="871">
        <v>83.7</v>
      </c>
      <c r="O478" s="872">
        <f>+VLOOKUP(C478,'A. Rate Class Allocations'!$B$124:$J$128,6,FALSE)</f>
        <v>0.96094519236849896</v>
      </c>
      <c r="P478" s="873">
        <f>+VLOOKUP(C478,'A. Rate Class Allocations'!$B$124:$J$128,8,FALSE)</f>
        <v>0.98007105038154396</v>
      </c>
      <c r="Q478" s="873">
        <f>+VLOOKUP(C478,'A. Rate Class Allocations'!$B$124:$J$128,7,FALSE)</f>
        <v>1.0700573423086499</v>
      </c>
      <c r="R478" s="873">
        <f>+VLOOKUP(C478,'A. Rate Class Allocations'!$B$124:$J$128,9,FALSE)</f>
        <v>0.85888650963597402</v>
      </c>
      <c r="S478" s="874">
        <f t="shared" si="22"/>
        <v>355243.96776271571</v>
      </c>
      <c r="T478" s="874">
        <f t="shared" si="23"/>
        <v>76.925139186295382</v>
      </c>
    </row>
    <row r="479" spans="1:20">
      <c r="A479" s="863" t="s">
        <v>1034</v>
      </c>
      <c r="B479" s="864" t="s">
        <v>1035</v>
      </c>
      <c r="C479" s="865" t="s">
        <v>118</v>
      </c>
      <c r="D479" s="865" t="s">
        <v>1153</v>
      </c>
      <c r="E479" s="866">
        <v>2018</v>
      </c>
      <c r="F479" s="867">
        <v>2018</v>
      </c>
      <c r="G479" s="868">
        <v>43235</v>
      </c>
      <c r="H479" s="869">
        <f t="shared" si="21"/>
        <v>2018</v>
      </c>
      <c r="I479" s="870"/>
      <c r="J479" s="865" t="s">
        <v>1038</v>
      </c>
      <c r="K479" s="865" t="s">
        <v>1043</v>
      </c>
      <c r="L479" s="865" t="s">
        <v>1037</v>
      </c>
      <c r="M479" s="871">
        <v>1247.7303999999999</v>
      </c>
      <c r="N479" s="871">
        <v>0.27160000000000001</v>
      </c>
      <c r="O479" s="872">
        <f>+VLOOKUP(C479,'A. Rate Class Allocations'!$B$124:$J$128,6,FALSE)</f>
        <v>0.96094519236849896</v>
      </c>
      <c r="P479" s="873">
        <f>+VLOOKUP(C479,'A. Rate Class Allocations'!$B$124:$J$128,8,FALSE)</f>
        <v>0.98007105038154396</v>
      </c>
      <c r="Q479" s="873">
        <f>+VLOOKUP(C479,'A. Rate Class Allocations'!$B$124:$J$128,7,FALSE)</f>
        <v>1.0700573423086499</v>
      </c>
      <c r="R479" s="873">
        <f>+VLOOKUP(C479,'A. Rate Class Allocations'!$B$124:$J$128,9,FALSE)</f>
        <v>0.85888650963597402</v>
      </c>
      <c r="S479" s="874">
        <f t="shared" si="22"/>
        <v>1175.1057081120584</v>
      </c>
      <c r="T479" s="874">
        <f t="shared" si="23"/>
        <v>0.24961610278372551</v>
      </c>
    </row>
    <row r="480" spans="1:20">
      <c r="A480" s="863" t="s">
        <v>1034</v>
      </c>
      <c r="B480" s="864" t="s">
        <v>1035</v>
      </c>
      <c r="C480" s="865" t="s">
        <v>118</v>
      </c>
      <c r="D480" s="865" t="s">
        <v>1154</v>
      </c>
      <c r="E480" s="866">
        <v>2018</v>
      </c>
      <c r="F480" s="867">
        <v>2018</v>
      </c>
      <c r="G480" s="868">
        <v>43315</v>
      </c>
      <c r="H480" s="869">
        <f t="shared" si="21"/>
        <v>2018</v>
      </c>
      <c r="I480" s="870"/>
      <c r="J480" s="865" t="s">
        <v>1038</v>
      </c>
      <c r="K480" s="865" t="s">
        <v>1043</v>
      </c>
      <c r="L480" s="865" t="s">
        <v>1037</v>
      </c>
      <c r="M480" s="871">
        <v>119.444</v>
      </c>
      <c r="N480" s="871">
        <v>2.5999999999999999E-2</v>
      </c>
      <c r="O480" s="872">
        <f>+VLOOKUP(C480,'A. Rate Class Allocations'!$B$124:$J$128,6,FALSE)</f>
        <v>0.96094519236849896</v>
      </c>
      <c r="P480" s="873">
        <f>+VLOOKUP(C480,'A. Rate Class Allocations'!$B$124:$J$128,8,FALSE)</f>
        <v>0.98007105038154396</v>
      </c>
      <c r="Q480" s="873">
        <f>+VLOOKUP(C480,'A. Rate Class Allocations'!$B$124:$J$128,7,FALSE)</f>
        <v>1.0700573423086499</v>
      </c>
      <c r="R480" s="873">
        <f>+VLOOKUP(C480,'A. Rate Class Allocations'!$B$124:$J$128,9,FALSE)</f>
        <v>0.85888650963597402</v>
      </c>
      <c r="S480" s="874">
        <f t="shared" si="22"/>
        <v>112.49170990763447</v>
      </c>
      <c r="T480" s="874">
        <f t="shared" si="23"/>
        <v>2.3895503211991395E-2</v>
      </c>
    </row>
    <row r="481" spans="1:20">
      <c r="A481" s="863" t="s">
        <v>1034</v>
      </c>
      <c r="B481" s="864" t="s">
        <v>1035</v>
      </c>
      <c r="C481" s="865" t="s">
        <v>118</v>
      </c>
      <c r="D481" s="865" t="s">
        <v>1154</v>
      </c>
      <c r="E481" s="866">
        <v>2018</v>
      </c>
      <c r="F481" s="867">
        <v>2018</v>
      </c>
      <c r="G481" s="868">
        <v>43315</v>
      </c>
      <c r="H481" s="869">
        <f t="shared" si="21"/>
        <v>2018</v>
      </c>
      <c r="I481" s="870"/>
      <c r="J481" s="865" t="s">
        <v>1038</v>
      </c>
      <c r="K481" s="865" t="s">
        <v>1043</v>
      </c>
      <c r="L481" s="865" t="s">
        <v>1037</v>
      </c>
      <c r="M481" s="871">
        <v>2579.9904000000001</v>
      </c>
      <c r="N481" s="871">
        <v>0.56159999999999999</v>
      </c>
      <c r="O481" s="872">
        <f>+VLOOKUP(C481,'A. Rate Class Allocations'!$B$124:$J$128,6,FALSE)</f>
        <v>0.96094519236849896</v>
      </c>
      <c r="P481" s="873">
        <f>+VLOOKUP(C481,'A. Rate Class Allocations'!$B$124:$J$128,8,FALSE)</f>
        <v>0.98007105038154396</v>
      </c>
      <c r="Q481" s="873">
        <f>+VLOOKUP(C481,'A. Rate Class Allocations'!$B$124:$J$128,7,FALSE)</f>
        <v>1.0700573423086499</v>
      </c>
      <c r="R481" s="873">
        <f>+VLOOKUP(C481,'A. Rate Class Allocations'!$B$124:$J$128,9,FALSE)</f>
        <v>0.85888650963597402</v>
      </c>
      <c r="S481" s="874">
        <f t="shared" si="22"/>
        <v>2429.8209340049043</v>
      </c>
      <c r="T481" s="874">
        <f t="shared" si="23"/>
        <v>0.51614286937901421</v>
      </c>
    </row>
    <row r="482" spans="1:20">
      <c r="A482" s="863" t="s">
        <v>1034</v>
      </c>
      <c r="B482" s="864" t="s">
        <v>1035</v>
      </c>
      <c r="C482" s="865" t="s">
        <v>118</v>
      </c>
      <c r="D482" s="865" t="s">
        <v>1155</v>
      </c>
      <c r="E482" s="866">
        <v>2018</v>
      </c>
      <c r="F482" s="867">
        <v>2018</v>
      </c>
      <c r="G482" s="868">
        <v>43269</v>
      </c>
      <c r="H482" s="869">
        <f t="shared" si="21"/>
        <v>2018</v>
      </c>
      <c r="I482" s="870"/>
      <c r="J482" s="865" t="s">
        <v>1038</v>
      </c>
      <c r="K482" s="865" t="s">
        <v>1043</v>
      </c>
      <c r="L482" s="865" t="s">
        <v>1037</v>
      </c>
      <c r="M482" s="871">
        <v>3726.6527999999998</v>
      </c>
      <c r="N482" s="871">
        <v>0.81120000000000003</v>
      </c>
      <c r="O482" s="872">
        <f>+VLOOKUP(C482,'A. Rate Class Allocations'!$B$124:$J$128,6,FALSE)</f>
        <v>0.96094519236849896</v>
      </c>
      <c r="P482" s="873">
        <f>+VLOOKUP(C482,'A. Rate Class Allocations'!$B$124:$J$128,8,FALSE)</f>
        <v>0.98007105038154396</v>
      </c>
      <c r="Q482" s="873">
        <f>+VLOOKUP(C482,'A. Rate Class Allocations'!$B$124:$J$128,7,FALSE)</f>
        <v>1.0700573423086499</v>
      </c>
      <c r="R482" s="873">
        <f>+VLOOKUP(C482,'A. Rate Class Allocations'!$B$124:$J$128,9,FALSE)</f>
        <v>0.85888650963597402</v>
      </c>
      <c r="S482" s="874">
        <f t="shared" si="22"/>
        <v>3509.7413491181946</v>
      </c>
      <c r="T482" s="874">
        <f t="shared" si="23"/>
        <v>0.74553970021413163</v>
      </c>
    </row>
    <row r="483" spans="1:20">
      <c r="A483" s="863" t="s">
        <v>1034</v>
      </c>
      <c r="B483" s="864" t="s">
        <v>1035</v>
      </c>
      <c r="C483" s="865" t="s">
        <v>118</v>
      </c>
      <c r="D483" s="865" t="s">
        <v>1156</v>
      </c>
      <c r="E483" s="866">
        <v>2018</v>
      </c>
      <c r="F483" s="867">
        <v>2018</v>
      </c>
      <c r="G483" s="868">
        <v>43251</v>
      </c>
      <c r="H483" s="869">
        <f t="shared" si="21"/>
        <v>2018</v>
      </c>
      <c r="I483" s="870"/>
      <c r="J483" s="865" t="s">
        <v>1036</v>
      </c>
      <c r="K483" s="865" t="s">
        <v>1043</v>
      </c>
      <c r="L483" s="865" t="s">
        <v>1039</v>
      </c>
      <c r="M483" s="871">
        <v>7863</v>
      </c>
      <c r="N483" s="871">
        <v>0.9</v>
      </c>
      <c r="O483" s="872">
        <f>+VLOOKUP(C483,'A. Rate Class Allocations'!$B$124:$J$128,6,FALSE)</f>
        <v>0.96094519236849896</v>
      </c>
      <c r="P483" s="873">
        <f>+VLOOKUP(C483,'A. Rate Class Allocations'!$B$124:$J$128,8,FALSE)</f>
        <v>0.98007105038154396</v>
      </c>
      <c r="Q483" s="873">
        <f>+VLOOKUP(C483,'A. Rate Class Allocations'!$B$124:$J$128,7,FALSE)</f>
        <v>1.0700573423086499</v>
      </c>
      <c r="R483" s="873">
        <f>+VLOOKUP(C483,'A. Rate Class Allocations'!$B$124:$J$128,9,FALSE)</f>
        <v>0.85888650963597402</v>
      </c>
      <c r="S483" s="874">
        <f t="shared" si="22"/>
        <v>7405.3306570755312</v>
      </c>
      <c r="T483" s="874">
        <f t="shared" si="23"/>
        <v>0.82715203426124062</v>
      </c>
    </row>
    <row r="484" spans="1:20">
      <c r="A484" s="863" t="s">
        <v>1034</v>
      </c>
      <c r="B484" s="864" t="s">
        <v>1035</v>
      </c>
      <c r="C484" s="865" t="s">
        <v>118</v>
      </c>
      <c r="D484" s="865" t="s">
        <v>1157</v>
      </c>
      <c r="E484" s="866">
        <v>2018</v>
      </c>
      <c r="F484" s="867">
        <v>2018</v>
      </c>
      <c r="G484" s="868">
        <v>43235</v>
      </c>
      <c r="H484" s="869">
        <f t="shared" si="21"/>
        <v>2018</v>
      </c>
      <c r="I484" s="870"/>
      <c r="J484" s="865" t="s">
        <v>1038</v>
      </c>
      <c r="K484" s="865" t="s">
        <v>1043</v>
      </c>
      <c r="L484" s="865" t="s">
        <v>1037</v>
      </c>
      <c r="M484" s="871">
        <v>273</v>
      </c>
      <c r="N484" s="871">
        <v>0</v>
      </c>
      <c r="O484" s="872">
        <f>+VLOOKUP(C484,'A. Rate Class Allocations'!$B$124:$J$128,6,FALSE)</f>
        <v>0.96094519236849896</v>
      </c>
      <c r="P484" s="873">
        <f>+VLOOKUP(C484,'A. Rate Class Allocations'!$B$124:$J$128,8,FALSE)</f>
        <v>0.98007105038154396</v>
      </c>
      <c r="Q484" s="873">
        <f>+VLOOKUP(C484,'A. Rate Class Allocations'!$B$124:$J$128,7,FALSE)</f>
        <v>1.0700573423086499</v>
      </c>
      <c r="R484" s="873">
        <f>+VLOOKUP(C484,'A. Rate Class Allocations'!$B$124:$J$128,9,FALSE)</f>
        <v>0.85888650963597402</v>
      </c>
      <c r="S484" s="874">
        <f t="shared" si="22"/>
        <v>257.10991598392724</v>
      </c>
      <c r="T484" s="874">
        <f t="shared" si="23"/>
        <v>0</v>
      </c>
    </row>
    <row r="485" spans="1:20">
      <c r="A485" s="863" t="s">
        <v>1034</v>
      </c>
      <c r="B485" s="864" t="s">
        <v>1035</v>
      </c>
      <c r="C485" s="865" t="s">
        <v>118</v>
      </c>
      <c r="D485" s="865" t="s">
        <v>1157</v>
      </c>
      <c r="E485" s="866">
        <v>2018</v>
      </c>
      <c r="F485" s="867">
        <v>2018</v>
      </c>
      <c r="G485" s="868">
        <v>43235</v>
      </c>
      <c r="H485" s="869">
        <f t="shared" si="21"/>
        <v>2018</v>
      </c>
      <c r="I485" s="870"/>
      <c r="J485" s="865" t="s">
        <v>1038</v>
      </c>
      <c r="K485" s="865" t="s">
        <v>1043</v>
      </c>
      <c r="L485" s="865" t="s">
        <v>1037</v>
      </c>
      <c r="M485" s="871">
        <v>2436</v>
      </c>
      <c r="N485" s="871">
        <v>0</v>
      </c>
      <c r="O485" s="872">
        <f>+VLOOKUP(C485,'A. Rate Class Allocations'!$B$124:$J$128,6,FALSE)</f>
        <v>0.96094519236849896</v>
      </c>
      <c r="P485" s="873">
        <f>+VLOOKUP(C485,'A. Rate Class Allocations'!$B$124:$J$128,8,FALSE)</f>
        <v>0.98007105038154396</v>
      </c>
      <c r="Q485" s="873">
        <f>+VLOOKUP(C485,'A. Rate Class Allocations'!$B$124:$J$128,7,FALSE)</f>
        <v>1.0700573423086499</v>
      </c>
      <c r="R485" s="873">
        <f>+VLOOKUP(C485,'A. Rate Class Allocations'!$B$124:$J$128,9,FALSE)</f>
        <v>0.85888650963597402</v>
      </c>
      <c r="S485" s="874">
        <f t="shared" si="22"/>
        <v>2294.2115580104282</v>
      </c>
      <c r="T485" s="874">
        <f t="shared" si="23"/>
        <v>0</v>
      </c>
    </row>
    <row r="486" spans="1:20">
      <c r="A486" s="863" t="s">
        <v>1034</v>
      </c>
      <c r="B486" s="864" t="s">
        <v>1035</v>
      </c>
      <c r="C486" s="865" t="s">
        <v>118</v>
      </c>
      <c r="D486" s="865" t="s">
        <v>1158</v>
      </c>
      <c r="E486" s="866">
        <v>2018</v>
      </c>
      <c r="F486" s="867">
        <v>2018</v>
      </c>
      <c r="G486" s="868">
        <v>43251</v>
      </c>
      <c r="H486" s="869">
        <f t="shared" si="21"/>
        <v>2018</v>
      </c>
      <c r="I486" s="870"/>
      <c r="J486" s="865" t="s">
        <v>1038</v>
      </c>
      <c r="K486" s="865" t="s">
        <v>1043</v>
      </c>
      <c r="L486" s="865" t="s">
        <v>1039</v>
      </c>
      <c r="M486" s="871">
        <v>18396</v>
      </c>
      <c r="N486" s="871">
        <v>0</v>
      </c>
      <c r="O486" s="872">
        <f>+VLOOKUP(C486,'A. Rate Class Allocations'!$B$124:$J$128,6,FALSE)</f>
        <v>0.96094519236849896</v>
      </c>
      <c r="P486" s="873">
        <f>+VLOOKUP(C486,'A. Rate Class Allocations'!$B$124:$J$128,8,FALSE)</f>
        <v>0.98007105038154396</v>
      </c>
      <c r="Q486" s="873">
        <f>+VLOOKUP(C486,'A. Rate Class Allocations'!$B$124:$J$128,7,FALSE)</f>
        <v>1.0700573423086499</v>
      </c>
      <c r="R486" s="873">
        <f>+VLOOKUP(C486,'A. Rate Class Allocations'!$B$124:$J$128,9,FALSE)</f>
        <v>0.85888650963597402</v>
      </c>
      <c r="S486" s="874">
        <f t="shared" si="22"/>
        <v>17325.252800147715</v>
      </c>
      <c r="T486" s="874">
        <f t="shared" si="23"/>
        <v>0</v>
      </c>
    </row>
    <row r="487" spans="1:20">
      <c r="A487" s="863" t="s">
        <v>1034</v>
      </c>
      <c r="B487" s="864" t="s">
        <v>1035</v>
      </c>
      <c r="C487" s="865" t="s">
        <v>118</v>
      </c>
      <c r="D487" s="865" t="s">
        <v>1159</v>
      </c>
      <c r="E487" s="866">
        <v>2018</v>
      </c>
      <c r="F487" s="867">
        <v>2018</v>
      </c>
      <c r="G487" s="868">
        <v>43308</v>
      </c>
      <c r="H487" s="869">
        <f t="shared" si="21"/>
        <v>2018</v>
      </c>
      <c r="I487" s="870"/>
      <c r="J487" s="865" t="s">
        <v>1038</v>
      </c>
      <c r="K487" s="865" t="s">
        <v>1043</v>
      </c>
      <c r="L487" s="865" t="s">
        <v>1039</v>
      </c>
      <c r="M487" s="871">
        <v>42719.95</v>
      </c>
      <c r="N487" s="871">
        <v>10.926500000000001</v>
      </c>
      <c r="O487" s="872">
        <f>+VLOOKUP(C487,'A. Rate Class Allocations'!$B$124:$J$128,6,FALSE)</f>
        <v>0.96094519236849896</v>
      </c>
      <c r="P487" s="873">
        <f>+VLOOKUP(C487,'A. Rate Class Allocations'!$B$124:$J$128,8,FALSE)</f>
        <v>0.98007105038154396</v>
      </c>
      <c r="Q487" s="873">
        <f>+VLOOKUP(C487,'A. Rate Class Allocations'!$B$124:$J$128,7,FALSE)</f>
        <v>1.0700573423086499</v>
      </c>
      <c r="R487" s="873">
        <f>+VLOOKUP(C487,'A. Rate Class Allocations'!$B$124:$J$128,9,FALSE)</f>
        <v>0.85888650963597402</v>
      </c>
      <c r="S487" s="874">
        <f t="shared" si="22"/>
        <v>40233.41668621821</v>
      </c>
      <c r="T487" s="874">
        <f t="shared" si="23"/>
        <v>10.042085224839386</v>
      </c>
    </row>
    <row r="488" spans="1:20">
      <c r="A488" s="863" t="s">
        <v>1034</v>
      </c>
      <c r="B488" s="864" t="s">
        <v>1035</v>
      </c>
      <c r="C488" s="865" t="s">
        <v>118</v>
      </c>
      <c r="D488" s="865" t="s">
        <v>1160</v>
      </c>
      <c r="E488" s="866">
        <v>2018</v>
      </c>
      <c r="F488" s="867">
        <v>2018</v>
      </c>
      <c r="G488" s="868">
        <v>43210</v>
      </c>
      <c r="H488" s="869">
        <f t="shared" si="21"/>
        <v>2018</v>
      </c>
      <c r="I488" s="870"/>
      <c r="J488" s="865" t="s">
        <v>1038</v>
      </c>
      <c r="K488" s="865" t="s">
        <v>1043</v>
      </c>
      <c r="L488" s="865" t="s">
        <v>1039</v>
      </c>
      <c r="M488" s="871">
        <v>25515</v>
      </c>
      <c r="N488" s="871">
        <v>3.4820000000000002</v>
      </c>
      <c r="O488" s="872">
        <f>+VLOOKUP(C488,'A. Rate Class Allocations'!$B$124:$J$128,6,FALSE)</f>
        <v>0.96094519236849896</v>
      </c>
      <c r="P488" s="873">
        <f>+VLOOKUP(C488,'A. Rate Class Allocations'!$B$124:$J$128,8,FALSE)</f>
        <v>0.98007105038154396</v>
      </c>
      <c r="Q488" s="873">
        <f>+VLOOKUP(C488,'A. Rate Class Allocations'!$B$124:$J$128,7,FALSE)</f>
        <v>1.0700573423086499</v>
      </c>
      <c r="R488" s="873">
        <f>+VLOOKUP(C488,'A. Rate Class Allocations'!$B$124:$J$128,9,FALSE)</f>
        <v>0.85888650963597402</v>
      </c>
      <c r="S488" s="874">
        <f t="shared" si="22"/>
        <v>24029.888301574738</v>
      </c>
      <c r="T488" s="874">
        <f t="shared" si="23"/>
        <v>3.2001593147751559</v>
      </c>
    </row>
    <row r="489" spans="1:20">
      <c r="A489" s="863" t="s">
        <v>1034</v>
      </c>
      <c r="B489" s="864" t="s">
        <v>1035</v>
      </c>
      <c r="C489" s="865" t="s">
        <v>118</v>
      </c>
      <c r="D489" s="865" t="s">
        <v>1161</v>
      </c>
      <c r="E489" s="866">
        <v>2018</v>
      </c>
      <c r="F489" s="867">
        <v>2018</v>
      </c>
      <c r="G489" s="868">
        <v>43210</v>
      </c>
      <c r="H489" s="869">
        <f t="shared" si="21"/>
        <v>2018</v>
      </c>
      <c r="I489" s="870"/>
      <c r="J489" s="865" t="s">
        <v>1038</v>
      </c>
      <c r="K489" s="865" t="s">
        <v>1043</v>
      </c>
      <c r="L489" s="865" t="s">
        <v>1039</v>
      </c>
      <c r="M489" s="871">
        <v>14057.64</v>
      </c>
      <c r="N489" s="871">
        <v>3.06</v>
      </c>
      <c r="O489" s="872">
        <f>+VLOOKUP(C489,'A. Rate Class Allocations'!$B$124:$J$128,6,FALSE)</f>
        <v>0.96094519236849896</v>
      </c>
      <c r="P489" s="873">
        <f>+VLOOKUP(C489,'A. Rate Class Allocations'!$B$124:$J$128,8,FALSE)</f>
        <v>0.98007105038154396</v>
      </c>
      <c r="Q489" s="873">
        <f>+VLOOKUP(C489,'A. Rate Class Allocations'!$B$124:$J$128,7,FALSE)</f>
        <v>1.0700573423086499</v>
      </c>
      <c r="R489" s="873">
        <f>+VLOOKUP(C489,'A. Rate Class Allocations'!$B$124:$J$128,9,FALSE)</f>
        <v>0.85888650963597402</v>
      </c>
      <c r="S489" s="874">
        <f t="shared" si="22"/>
        <v>13239.408935283132</v>
      </c>
      <c r="T489" s="874">
        <f t="shared" si="23"/>
        <v>2.8123169164882187</v>
      </c>
    </row>
    <row r="490" spans="1:20">
      <c r="A490" s="863" t="s">
        <v>1034</v>
      </c>
      <c r="B490" s="864" t="s">
        <v>1035</v>
      </c>
      <c r="C490" s="865" t="s">
        <v>118</v>
      </c>
      <c r="D490" s="865" t="s">
        <v>1162</v>
      </c>
      <c r="E490" s="866">
        <v>2018</v>
      </c>
      <c r="F490" s="867">
        <v>2018</v>
      </c>
      <c r="G490" s="868">
        <v>43251</v>
      </c>
      <c r="H490" s="869">
        <f t="shared" si="21"/>
        <v>2018</v>
      </c>
      <c r="I490" s="870"/>
      <c r="J490" s="865" t="s">
        <v>1038</v>
      </c>
      <c r="K490" s="865" t="s">
        <v>1043</v>
      </c>
      <c r="L490" s="865" t="s">
        <v>1039</v>
      </c>
      <c r="M490" s="871">
        <v>322.49880000000002</v>
      </c>
      <c r="N490" s="871">
        <v>7.0199999999999999E-2</v>
      </c>
      <c r="O490" s="872">
        <f>+VLOOKUP(C490,'A. Rate Class Allocations'!$B$124:$J$128,6,FALSE)</f>
        <v>0.96094519236849896</v>
      </c>
      <c r="P490" s="873">
        <f>+VLOOKUP(C490,'A. Rate Class Allocations'!$B$124:$J$128,8,FALSE)</f>
        <v>0.98007105038154396</v>
      </c>
      <c r="Q490" s="873">
        <f>+VLOOKUP(C490,'A. Rate Class Allocations'!$B$124:$J$128,7,FALSE)</f>
        <v>1.0700573423086499</v>
      </c>
      <c r="R490" s="873">
        <f>+VLOOKUP(C490,'A. Rate Class Allocations'!$B$124:$J$128,9,FALSE)</f>
        <v>0.85888650963597402</v>
      </c>
      <c r="S490" s="874">
        <f t="shared" si="22"/>
        <v>303.72761675061304</v>
      </c>
      <c r="T490" s="874">
        <f t="shared" si="23"/>
        <v>6.4517858672376777E-2</v>
      </c>
    </row>
    <row r="491" spans="1:20">
      <c r="A491" s="863" t="s">
        <v>1034</v>
      </c>
      <c r="B491" s="864" t="s">
        <v>1035</v>
      </c>
      <c r="C491" s="865" t="s">
        <v>118</v>
      </c>
      <c r="D491" s="865" t="s">
        <v>1162</v>
      </c>
      <c r="E491" s="866">
        <v>2018</v>
      </c>
      <c r="F491" s="867">
        <v>2018</v>
      </c>
      <c r="G491" s="868">
        <v>43251</v>
      </c>
      <c r="H491" s="869">
        <f t="shared" si="21"/>
        <v>2018</v>
      </c>
      <c r="I491" s="870"/>
      <c r="J491" s="865" t="s">
        <v>1038</v>
      </c>
      <c r="K491" s="865" t="s">
        <v>1043</v>
      </c>
      <c r="L491" s="865" t="s">
        <v>1039</v>
      </c>
      <c r="M491" s="871">
        <v>16339.939200000001</v>
      </c>
      <c r="N491" s="871">
        <v>3.5568</v>
      </c>
      <c r="O491" s="872">
        <f>+VLOOKUP(C491,'A. Rate Class Allocations'!$B$124:$J$128,6,FALSE)</f>
        <v>0.96094519236849896</v>
      </c>
      <c r="P491" s="873">
        <f>+VLOOKUP(C491,'A. Rate Class Allocations'!$B$124:$J$128,8,FALSE)</f>
        <v>0.98007105038154396</v>
      </c>
      <c r="Q491" s="873">
        <f>+VLOOKUP(C491,'A. Rate Class Allocations'!$B$124:$J$128,7,FALSE)</f>
        <v>1.0700573423086499</v>
      </c>
      <c r="R491" s="873">
        <f>+VLOOKUP(C491,'A. Rate Class Allocations'!$B$124:$J$128,9,FALSE)</f>
        <v>0.85888650963597402</v>
      </c>
      <c r="S491" s="874">
        <f t="shared" si="22"/>
        <v>15388.865915364395</v>
      </c>
      <c r="T491" s="874">
        <f t="shared" si="23"/>
        <v>3.268904839400423</v>
      </c>
    </row>
    <row r="492" spans="1:20">
      <c r="A492" s="863" t="s">
        <v>1034</v>
      </c>
      <c r="B492" s="864" t="s">
        <v>1035</v>
      </c>
      <c r="C492" s="865" t="s">
        <v>118</v>
      </c>
      <c r="D492" s="865" t="s">
        <v>1162</v>
      </c>
      <c r="E492" s="866">
        <v>2018</v>
      </c>
      <c r="F492" s="867">
        <v>2018</v>
      </c>
      <c r="G492" s="868">
        <v>43251</v>
      </c>
      <c r="H492" s="869">
        <f t="shared" si="21"/>
        <v>2018</v>
      </c>
      <c r="I492" s="870"/>
      <c r="J492" s="865" t="s">
        <v>1036</v>
      </c>
      <c r="K492" s="865" t="s">
        <v>1043</v>
      </c>
      <c r="L492" s="865" t="s">
        <v>1039</v>
      </c>
      <c r="M492" s="871">
        <v>350467</v>
      </c>
      <c r="N492" s="871">
        <v>81.8</v>
      </c>
      <c r="O492" s="872">
        <f>+VLOOKUP(C492,'A. Rate Class Allocations'!$B$124:$J$128,6,FALSE)</f>
        <v>0.96094519236849896</v>
      </c>
      <c r="P492" s="873">
        <f>+VLOOKUP(C492,'A. Rate Class Allocations'!$B$124:$J$128,8,FALSE)</f>
        <v>0.98007105038154396</v>
      </c>
      <c r="Q492" s="873">
        <f>+VLOOKUP(C492,'A. Rate Class Allocations'!$B$124:$J$128,7,FALSE)</f>
        <v>1.0700573423086499</v>
      </c>
      <c r="R492" s="873">
        <f>+VLOOKUP(C492,'A. Rate Class Allocations'!$B$124:$J$128,9,FALSE)</f>
        <v>0.85888650963597402</v>
      </c>
      <c r="S492" s="874">
        <f t="shared" si="22"/>
        <v>330067.91547669977</v>
      </c>
      <c r="T492" s="874">
        <f t="shared" si="23"/>
        <v>75.178929336188318</v>
      </c>
    </row>
    <row r="493" spans="1:20">
      <c r="A493" s="863" t="s">
        <v>1034</v>
      </c>
      <c r="B493" s="864" t="s">
        <v>1035</v>
      </c>
      <c r="C493" s="865" t="s">
        <v>118</v>
      </c>
      <c r="D493" s="865" t="s">
        <v>1162</v>
      </c>
      <c r="E493" s="866">
        <v>2018</v>
      </c>
      <c r="F493" s="867">
        <v>2018</v>
      </c>
      <c r="G493" s="868">
        <v>43251</v>
      </c>
      <c r="H493" s="869">
        <f t="shared" si="21"/>
        <v>2018</v>
      </c>
      <c r="I493" s="870"/>
      <c r="J493" s="865" t="s">
        <v>1038</v>
      </c>
      <c r="K493" s="865" t="s">
        <v>1043</v>
      </c>
      <c r="L493" s="865" t="s">
        <v>1039</v>
      </c>
      <c r="M493" s="871">
        <v>90409.919999999998</v>
      </c>
      <c r="N493" s="871">
        <v>0</v>
      </c>
      <c r="O493" s="872">
        <f>+VLOOKUP(C493,'A. Rate Class Allocations'!$B$124:$J$128,6,FALSE)</f>
        <v>0.96094519236849896</v>
      </c>
      <c r="P493" s="873">
        <f>+VLOOKUP(C493,'A. Rate Class Allocations'!$B$124:$J$128,8,FALSE)</f>
        <v>0.98007105038154396</v>
      </c>
      <c r="Q493" s="873">
        <f>+VLOOKUP(C493,'A. Rate Class Allocations'!$B$124:$J$128,7,FALSE)</f>
        <v>1.0700573423086499</v>
      </c>
      <c r="R493" s="873">
        <f>+VLOOKUP(C493,'A. Rate Class Allocations'!$B$124:$J$128,9,FALSE)</f>
        <v>0.85888650963597402</v>
      </c>
      <c r="S493" s="874">
        <f t="shared" si="22"/>
        <v>85147.571191624855</v>
      </c>
      <c r="T493" s="874">
        <f t="shared" si="23"/>
        <v>0</v>
      </c>
    </row>
    <row r="494" spans="1:20">
      <c r="A494" s="863" t="s">
        <v>1034</v>
      </c>
      <c r="B494" s="864" t="s">
        <v>1035</v>
      </c>
      <c r="C494" s="865" t="s">
        <v>118</v>
      </c>
      <c r="D494" s="865" t="s">
        <v>1163</v>
      </c>
      <c r="E494" s="866">
        <v>2018</v>
      </c>
      <c r="F494" s="867">
        <v>2018</v>
      </c>
      <c r="G494" s="868">
        <v>43304</v>
      </c>
      <c r="H494" s="869">
        <f t="shared" si="21"/>
        <v>2018</v>
      </c>
      <c r="I494" s="870"/>
      <c r="J494" s="865" t="s">
        <v>1038</v>
      </c>
      <c r="K494" s="865" t="s">
        <v>1043</v>
      </c>
      <c r="L494" s="865" t="s">
        <v>1037</v>
      </c>
      <c r="M494" s="871">
        <v>485.76</v>
      </c>
      <c r="N494" s="871">
        <v>0.1242</v>
      </c>
      <c r="O494" s="872">
        <f>+VLOOKUP(C494,'A. Rate Class Allocations'!$B$124:$J$128,6,FALSE)</f>
        <v>0.96094519236849896</v>
      </c>
      <c r="P494" s="873">
        <f>+VLOOKUP(C494,'A. Rate Class Allocations'!$B$124:$J$128,8,FALSE)</f>
        <v>0.98007105038154396</v>
      </c>
      <c r="Q494" s="873">
        <f>+VLOOKUP(C494,'A. Rate Class Allocations'!$B$124:$J$128,7,FALSE)</f>
        <v>1.0700573423086499</v>
      </c>
      <c r="R494" s="873">
        <f>+VLOOKUP(C494,'A. Rate Class Allocations'!$B$124:$J$128,9,FALSE)</f>
        <v>0.85888650963597402</v>
      </c>
      <c r="S494" s="874">
        <f t="shared" si="22"/>
        <v>457.48612742986262</v>
      </c>
      <c r="T494" s="874">
        <f t="shared" si="23"/>
        <v>0.11414698072805123</v>
      </c>
    </row>
    <row r="495" spans="1:20">
      <c r="A495" s="863" t="s">
        <v>1034</v>
      </c>
      <c r="B495" s="864" t="s">
        <v>1035</v>
      </c>
      <c r="C495" s="865" t="s">
        <v>118</v>
      </c>
      <c r="D495" s="865" t="s">
        <v>1163</v>
      </c>
      <c r="E495" s="866">
        <v>2018</v>
      </c>
      <c r="F495" s="867">
        <v>2018</v>
      </c>
      <c r="G495" s="868">
        <v>43304</v>
      </c>
      <c r="H495" s="869">
        <f t="shared" si="21"/>
        <v>2018</v>
      </c>
      <c r="I495" s="870"/>
      <c r="J495" s="865" t="s">
        <v>1038</v>
      </c>
      <c r="K495" s="865" t="s">
        <v>1043</v>
      </c>
      <c r="L495" s="865" t="s">
        <v>1037</v>
      </c>
      <c r="M495" s="871">
        <v>4360.16</v>
      </c>
      <c r="N495" s="871">
        <v>1.1152</v>
      </c>
      <c r="O495" s="872">
        <f>+VLOOKUP(C495,'A. Rate Class Allocations'!$B$124:$J$128,6,FALSE)</f>
        <v>0.96094519236849896</v>
      </c>
      <c r="P495" s="873">
        <f>+VLOOKUP(C495,'A. Rate Class Allocations'!$B$124:$J$128,8,FALSE)</f>
        <v>0.98007105038154396</v>
      </c>
      <c r="Q495" s="873">
        <f>+VLOOKUP(C495,'A. Rate Class Allocations'!$B$124:$J$128,7,FALSE)</f>
        <v>1.0700573423086499</v>
      </c>
      <c r="R495" s="873">
        <f>+VLOOKUP(C495,'A. Rate Class Allocations'!$B$124:$J$128,9,FALSE)</f>
        <v>0.85888650963597402</v>
      </c>
      <c r="S495" s="874">
        <f t="shared" si="22"/>
        <v>4106.3749863607336</v>
      </c>
      <c r="T495" s="874">
        <f t="shared" si="23"/>
        <v>1.0249332762312617</v>
      </c>
    </row>
    <row r="496" spans="1:20">
      <c r="A496" s="863" t="s">
        <v>1034</v>
      </c>
      <c r="B496" s="864" t="s">
        <v>1035</v>
      </c>
      <c r="C496" s="865" t="s">
        <v>118</v>
      </c>
      <c r="D496" s="865" t="s">
        <v>1163</v>
      </c>
      <c r="E496" s="866">
        <v>2018</v>
      </c>
      <c r="F496" s="867">
        <v>2018</v>
      </c>
      <c r="G496" s="868">
        <v>43304</v>
      </c>
      <c r="H496" s="869">
        <f t="shared" si="21"/>
        <v>2018</v>
      </c>
      <c r="I496" s="870"/>
      <c r="J496" s="865" t="s">
        <v>1038</v>
      </c>
      <c r="K496" s="865" t="s">
        <v>1043</v>
      </c>
      <c r="L496" s="865" t="s">
        <v>1037</v>
      </c>
      <c r="M496" s="871">
        <v>5254.2</v>
      </c>
      <c r="N496" s="871">
        <v>0</v>
      </c>
      <c r="O496" s="872">
        <f>+VLOOKUP(C496,'A. Rate Class Allocations'!$B$124:$J$128,6,FALSE)</f>
        <v>0.96094519236849896</v>
      </c>
      <c r="P496" s="873">
        <f>+VLOOKUP(C496,'A. Rate Class Allocations'!$B$124:$J$128,8,FALSE)</f>
        <v>0.98007105038154396</v>
      </c>
      <c r="Q496" s="873">
        <f>+VLOOKUP(C496,'A. Rate Class Allocations'!$B$124:$J$128,7,FALSE)</f>
        <v>1.0700573423086499</v>
      </c>
      <c r="R496" s="873">
        <f>+VLOOKUP(C496,'A. Rate Class Allocations'!$B$124:$J$128,9,FALSE)</f>
        <v>0.85888650963597402</v>
      </c>
      <c r="S496" s="874">
        <f t="shared" si="22"/>
        <v>4948.3769983983539</v>
      </c>
      <c r="T496" s="874">
        <f t="shared" si="23"/>
        <v>0</v>
      </c>
    </row>
    <row r="497" spans="1:20">
      <c r="A497" s="863" t="s">
        <v>1034</v>
      </c>
      <c r="B497" s="864" t="s">
        <v>1035</v>
      </c>
      <c r="C497" s="865" t="s">
        <v>118</v>
      </c>
      <c r="D497" s="865" t="s">
        <v>1163</v>
      </c>
      <c r="E497" s="866">
        <v>2018</v>
      </c>
      <c r="F497" s="867">
        <v>2018</v>
      </c>
      <c r="G497" s="868">
        <v>43304</v>
      </c>
      <c r="H497" s="869">
        <f t="shared" si="21"/>
        <v>2018</v>
      </c>
      <c r="I497" s="870"/>
      <c r="J497" s="865" t="s">
        <v>1038</v>
      </c>
      <c r="K497" s="865" t="s">
        <v>1043</v>
      </c>
      <c r="L497" s="865" t="s">
        <v>1037</v>
      </c>
      <c r="M497" s="871">
        <v>826.92</v>
      </c>
      <c r="N497" s="871">
        <v>0.18</v>
      </c>
      <c r="O497" s="872">
        <f>+VLOOKUP(C497,'A. Rate Class Allocations'!$B$124:$J$128,6,FALSE)</f>
        <v>0.96094519236849896</v>
      </c>
      <c r="P497" s="873">
        <f>+VLOOKUP(C497,'A. Rate Class Allocations'!$B$124:$J$128,8,FALSE)</f>
        <v>0.98007105038154396</v>
      </c>
      <c r="Q497" s="873">
        <f>+VLOOKUP(C497,'A. Rate Class Allocations'!$B$124:$J$128,7,FALSE)</f>
        <v>1.0700573423086499</v>
      </c>
      <c r="R497" s="873">
        <f>+VLOOKUP(C497,'A. Rate Class Allocations'!$B$124:$J$128,9,FALSE)</f>
        <v>0.85888650963597402</v>
      </c>
      <c r="S497" s="874">
        <f t="shared" si="22"/>
        <v>778.78876089900768</v>
      </c>
      <c r="T497" s="874">
        <f t="shared" si="23"/>
        <v>0.16543040685224814</v>
      </c>
    </row>
    <row r="498" spans="1:20">
      <c r="A498" s="863" t="s">
        <v>1034</v>
      </c>
      <c r="B498" s="864" t="s">
        <v>1035</v>
      </c>
      <c r="C498" s="865" t="s">
        <v>118</v>
      </c>
      <c r="D498" s="865" t="s">
        <v>1164</v>
      </c>
      <c r="E498" s="866">
        <v>2018</v>
      </c>
      <c r="F498" s="867">
        <v>2018</v>
      </c>
      <c r="G498" s="868">
        <v>43298</v>
      </c>
      <c r="H498" s="869">
        <f t="shared" si="21"/>
        <v>2018</v>
      </c>
      <c r="I498" s="870"/>
      <c r="J498" s="865" t="s">
        <v>1036</v>
      </c>
      <c r="K498" s="865" t="s">
        <v>1043</v>
      </c>
      <c r="L498" s="865" t="s">
        <v>1037</v>
      </c>
      <c r="M498" s="871">
        <v>3836</v>
      </c>
      <c r="N498" s="871">
        <v>0</v>
      </c>
      <c r="O498" s="872">
        <f>+VLOOKUP(C498,'A. Rate Class Allocations'!$B$124:$J$128,6,FALSE)</f>
        <v>0.96094519236849896</v>
      </c>
      <c r="P498" s="873">
        <f>+VLOOKUP(C498,'A. Rate Class Allocations'!$B$124:$J$128,8,FALSE)</f>
        <v>0.98007105038154396</v>
      </c>
      <c r="Q498" s="873">
        <f>+VLOOKUP(C498,'A. Rate Class Allocations'!$B$124:$J$128,7,FALSE)</f>
        <v>1.0700573423086499</v>
      </c>
      <c r="R498" s="873">
        <f>+VLOOKUP(C498,'A. Rate Class Allocations'!$B$124:$J$128,9,FALSE)</f>
        <v>0.85888650963597402</v>
      </c>
      <c r="S498" s="874">
        <f t="shared" si="22"/>
        <v>3612.7239476715931</v>
      </c>
      <c r="T498" s="874">
        <f t="shared" si="23"/>
        <v>0</v>
      </c>
    </row>
    <row r="499" spans="1:20">
      <c r="A499" s="863" t="s">
        <v>1034</v>
      </c>
      <c r="B499" s="864" t="s">
        <v>1035</v>
      </c>
      <c r="C499" s="865" t="s">
        <v>118</v>
      </c>
      <c r="D499" s="865" t="s">
        <v>1164</v>
      </c>
      <c r="E499" s="866">
        <v>2018</v>
      </c>
      <c r="F499" s="867">
        <v>2018</v>
      </c>
      <c r="G499" s="868">
        <v>43298</v>
      </c>
      <c r="H499" s="869">
        <f t="shared" si="21"/>
        <v>2018</v>
      </c>
      <c r="I499" s="870"/>
      <c r="J499" s="865" t="s">
        <v>1036</v>
      </c>
      <c r="K499" s="865" t="s">
        <v>1043</v>
      </c>
      <c r="L499" s="865" t="s">
        <v>1037</v>
      </c>
      <c r="M499" s="871">
        <v>71351</v>
      </c>
      <c r="N499" s="871">
        <v>8.1</v>
      </c>
      <c r="O499" s="872">
        <f>+VLOOKUP(C499,'A. Rate Class Allocations'!$B$124:$J$128,6,FALSE)</f>
        <v>0.96094519236849896</v>
      </c>
      <c r="P499" s="873">
        <f>+VLOOKUP(C499,'A. Rate Class Allocations'!$B$124:$J$128,8,FALSE)</f>
        <v>0.98007105038154396</v>
      </c>
      <c r="Q499" s="873">
        <f>+VLOOKUP(C499,'A. Rate Class Allocations'!$B$124:$J$128,7,FALSE)</f>
        <v>1.0700573423086499</v>
      </c>
      <c r="R499" s="873">
        <f>+VLOOKUP(C499,'A. Rate Class Allocations'!$B$124:$J$128,9,FALSE)</f>
        <v>0.85888650963597402</v>
      </c>
      <c r="S499" s="874">
        <f t="shared" si="22"/>
        <v>67197.983939081299</v>
      </c>
      <c r="T499" s="874">
        <f t="shared" si="23"/>
        <v>7.4443683083511667</v>
      </c>
    </row>
    <row r="500" spans="1:20">
      <c r="A500" s="863" t="s">
        <v>1034</v>
      </c>
      <c r="B500" s="864" t="s">
        <v>1035</v>
      </c>
      <c r="C500" s="865" t="s">
        <v>118</v>
      </c>
      <c r="D500" s="865" t="s">
        <v>1164</v>
      </c>
      <c r="E500" s="866">
        <v>2018</v>
      </c>
      <c r="F500" s="867">
        <v>2018</v>
      </c>
      <c r="G500" s="868">
        <v>43298</v>
      </c>
      <c r="H500" s="869">
        <f t="shared" si="21"/>
        <v>2018</v>
      </c>
      <c r="I500" s="870"/>
      <c r="J500" s="865" t="s">
        <v>1036</v>
      </c>
      <c r="K500" s="865" t="s">
        <v>1043</v>
      </c>
      <c r="L500" s="865" t="s">
        <v>1037</v>
      </c>
      <c r="M500" s="871">
        <v>197</v>
      </c>
      <c r="N500" s="871">
        <v>0.1</v>
      </c>
      <c r="O500" s="872">
        <f>+VLOOKUP(C500,'A. Rate Class Allocations'!$B$124:$J$128,6,FALSE)</f>
        <v>0.96094519236849896</v>
      </c>
      <c r="P500" s="873">
        <f>+VLOOKUP(C500,'A. Rate Class Allocations'!$B$124:$J$128,8,FALSE)</f>
        <v>0.98007105038154396</v>
      </c>
      <c r="Q500" s="873">
        <f>+VLOOKUP(C500,'A. Rate Class Allocations'!$B$124:$J$128,7,FALSE)</f>
        <v>1.0700573423086499</v>
      </c>
      <c r="R500" s="873">
        <f>+VLOOKUP(C500,'A. Rate Class Allocations'!$B$124:$J$128,9,FALSE)</f>
        <v>0.85888650963597402</v>
      </c>
      <c r="S500" s="874">
        <f t="shared" si="22"/>
        <v>185.53352911660684</v>
      </c>
      <c r="T500" s="874">
        <f t="shared" si="23"/>
        <v>9.1905781584582305E-2</v>
      </c>
    </row>
    <row r="501" spans="1:20">
      <c r="A501" s="863" t="s">
        <v>1034</v>
      </c>
      <c r="B501" s="864" t="s">
        <v>1035</v>
      </c>
      <c r="C501" s="865" t="s">
        <v>118</v>
      </c>
      <c r="D501" s="865" t="s">
        <v>1164</v>
      </c>
      <c r="E501" s="866">
        <v>2018</v>
      </c>
      <c r="F501" s="867">
        <v>2018</v>
      </c>
      <c r="G501" s="868">
        <v>43298</v>
      </c>
      <c r="H501" s="869">
        <f t="shared" si="21"/>
        <v>2018</v>
      </c>
      <c r="I501" s="870"/>
      <c r="J501" s="865" t="s">
        <v>1038</v>
      </c>
      <c r="K501" s="865" t="s">
        <v>1043</v>
      </c>
      <c r="L501" s="865" t="s">
        <v>1037</v>
      </c>
      <c r="M501" s="871">
        <v>232.32</v>
      </c>
      <c r="N501" s="871">
        <v>5.9400000000000001E-2</v>
      </c>
      <c r="O501" s="872">
        <f>+VLOOKUP(C501,'A. Rate Class Allocations'!$B$124:$J$128,6,FALSE)</f>
        <v>0.96094519236849896</v>
      </c>
      <c r="P501" s="873">
        <f>+VLOOKUP(C501,'A. Rate Class Allocations'!$B$124:$J$128,8,FALSE)</f>
        <v>0.98007105038154396</v>
      </c>
      <c r="Q501" s="873">
        <f>+VLOOKUP(C501,'A. Rate Class Allocations'!$B$124:$J$128,7,FALSE)</f>
        <v>1.0700573423086499</v>
      </c>
      <c r="R501" s="873">
        <f>+VLOOKUP(C501,'A. Rate Class Allocations'!$B$124:$J$128,9,FALSE)</f>
        <v>0.85888650963597402</v>
      </c>
      <c r="S501" s="874">
        <f t="shared" si="22"/>
        <v>218.79771311862996</v>
      </c>
      <c r="T501" s="874">
        <f t="shared" si="23"/>
        <v>5.4592034261241894E-2</v>
      </c>
    </row>
    <row r="502" spans="1:20">
      <c r="A502" s="863" t="s">
        <v>1034</v>
      </c>
      <c r="B502" s="864" t="s">
        <v>1035</v>
      </c>
      <c r="C502" s="865" t="s">
        <v>118</v>
      </c>
      <c r="D502" s="865" t="s">
        <v>1164</v>
      </c>
      <c r="E502" s="866">
        <v>2018</v>
      </c>
      <c r="F502" s="867">
        <v>2018</v>
      </c>
      <c r="G502" s="868">
        <v>43298</v>
      </c>
      <c r="H502" s="869">
        <f t="shared" si="21"/>
        <v>2018</v>
      </c>
      <c r="I502" s="870"/>
      <c r="J502" s="865" t="s">
        <v>1038</v>
      </c>
      <c r="K502" s="865" t="s">
        <v>1043</v>
      </c>
      <c r="L502" s="865" t="s">
        <v>1037</v>
      </c>
      <c r="M502" s="871">
        <v>224.42</v>
      </c>
      <c r="N502" s="871">
        <v>5.74E-2</v>
      </c>
      <c r="O502" s="872">
        <f>+VLOOKUP(C502,'A. Rate Class Allocations'!$B$124:$J$128,6,FALSE)</f>
        <v>0.96094519236849896</v>
      </c>
      <c r="P502" s="873">
        <f>+VLOOKUP(C502,'A. Rate Class Allocations'!$B$124:$J$128,8,FALSE)</f>
        <v>0.98007105038154396</v>
      </c>
      <c r="Q502" s="873">
        <f>+VLOOKUP(C502,'A. Rate Class Allocations'!$B$124:$J$128,7,FALSE)</f>
        <v>1.0700573423086499</v>
      </c>
      <c r="R502" s="873">
        <f>+VLOOKUP(C502,'A. Rate Class Allocations'!$B$124:$J$128,9,FALSE)</f>
        <v>0.85888650963597402</v>
      </c>
      <c r="S502" s="874">
        <f t="shared" si="22"/>
        <v>211.35753606268483</v>
      </c>
      <c r="T502" s="874">
        <f t="shared" si="23"/>
        <v>5.2753918629550242E-2</v>
      </c>
    </row>
    <row r="503" spans="1:20">
      <c r="A503" s="863" t="s">
        <v>1034</v>
      </c>
      <c r="B503" s="864" t="s">
        <v>1035</v>
      </c>
      <c r="C503" s="865" t="s">
        <v>118</v>
      </c>
      <c r="D503" s="865" t="s">
        <v>1164</v>
      </c>
      <c r="E503" s="866">
        <v>2018</v>
      </c>
      <c r="F503" s="867">
        <v>2018</v>
      </c>
      <c r="G503" s="868">
        <v>43298</v>
      </c>
      <c r="H503" s="869">
        <f t="shared" si="21"/>
        <v>2018</v>
      </c>
      <c r="I503" s="870"/>
      <c r="J503" s="865" t="s">
        <v>1038</v>
      </c>
      <c r="K503" s="865" t="s">
        <v>1043</v>
      </c>
      <c r="L503" s="865" t="s">
        <v>1037</v>
      </c>
      <c r="M503" s="871">
        <v>2335.1999999999998</v>
      </c>
      <c r="N503" s="871">
        <v>0</v>
      </c>
      <c r="O503" s="872">
        <f>+VLOOKUP(C503,'A. Rate Class Allocations'!$B$124:$J$128,6,FALSE)</f>
        <v>0.96094519236849896</v>
      </c>
      <c r="P503" s="873">
        <f>+VLOOKUP(C503,'A. Rate Class Allocations'!$B$124:$J$128,8,FALSE)</f>
        <v>0.98007105038154396</v>
      </c>
      <c r="Q503" s="873">
        <f>+VLOOKUP(C503,'A. Rate Class Allocations'!$B$124:$J$128,7,FALSE)</f>
        <v>1.0700573423086499</v>
      </c>
      <c r="R503" s="873">
        <f>+VLOOKUP(C503,'A. Rate Class Allocations'!$B$124:$J$128,9,FALSE)</f>
        <v>0.85888650963597402</v>
      </c>
      <c r="S503" s="874">
        <f t="shared" si="22"/>
        <v>2199.2786659548237</v>
      </c>
      <c r="T503" s="874">
        <f t="shared" si="23"/>
        <v>0</v>
      </c>
    </row>
    <row r="504" spans="1:20">
      <c r="A504" s="863" t="s">
        <v>1034</v>
      </c>
      <c r="B504" s="864" t="s">
        <v>1035</v>
      </c>
      <c r="C504" s="865" t="s">
        <v>118</v>
      </c>
      <c r="D504" s="865" t="s">
        <v>1164</v>
      </c>
      <c r="E504" s="866">
        <v>2018</v>
      </c>
      <c r="F504" s="867">
        <v>2018</v>
      </c>
      <c r="G504" s="868">
        <v>43298</v>
      </c>
      <c r="H504" s="869">
        <f t="shared" si="21"/>
        <v>2018</v>
      </c>
      <c r="I504" s="870"/>
      <c r="J504" s="865" t="s">
        <v>1038</v>
      </c>
      <c r="K504" s="865" t="s">
        <v>1043</v>
      </c>
      <c r="L504" s="865" t="s">
        <v>1037</v>
      </c>
      <c r="M504" s="871">
        <v>356.49439999999998</v>
      </c>
      <c r="N504" s="871">
        <v>7.7600000000000002E-2</v>
      </c>
      <c r="O504" s="872">
        <f>+VLOOKUP(C504,'A. Rate Class Allocations'!$B$124:$J$128,6,FALSE)</f>
        <v>0.96094519236849896</v>
      </c>
      <c r="P504" s="873">
        <f>+VLOOKUP(C504,'A. Rate Class Allocations'!$B$124:$J$128,8,FALSE)</f>
        <v>0.98007105038154396</v>
      </c>
      <c r="Q504" s="873">
        <f>+VLOOKUP(C504,'A. Rate Class Allocations'!$B$124:$J$128,7,FALSE)</f>
        <v>1.0700573423086499</v>
      </c>
      <c r="R504" s="873">
        <f>+VLOOKUP(C504,'A. Rate Class Allocations'!$B$124:$J$128,9,FALSE)</f>
        <v>0.85888650963597402</v>
      </c>
      <c r="S504" s="874">
        <f t="shared" si="22"/>
        <v>335.7444880320167</v>
      </c>
      <c r="T504" s="874">
        <f t="shared" si="23"/>
        <v>7.1318886509635859E-2</v>
      </c>
    </row>
    <row r="505" spans="1:20">
      <c r="A505" s="863" t="s">
        <v>1034</v>
      </c>
      <c r="B505" s="864" t="s">
        <v>1035</v>
      </c>
      <c r="C505" s="865" t="s">
        <v>118</v>
      </c>
      <c r="D505" s="865" t="s">
        <v>1164</v>
      </c>
      <c r="E505" s="866">
        <v>2018</v>
      </c>
      <c r="F505" s="867">
        <v>2018</v>
      </c>
      <c r="G505" s="868">
        <v>43298</v>
      </c>
      <c r="H505" s="869">
        <f t="shared" si="21"/>
        <v>2018</v>
      </c>
      <c r="I505" s="870"/>
      <c r="J505" s="865" t="s">
        <v>1038</v>
      </c>
      <c r="K505" s="865" t="s">
        <v>1043</v>
      </c>
      <c r="L505" s="865" t="s">
        <v>1037</v>
      </c>
      <c r="M505" s="871">
        <v>2021.36</v>
      </c>
      <c r="N505" s="871">
        <v>0.44</v>
      </c>
      <c r="O505" s="872">
        <f>+VLOOKUP(C505,'A. Rate Class Allocations'!$B$124:$J$128,6,FALSE)</f>
        <v>0.96094519236849896</v>
      </c>
      <c r="P505" s="873">
        <f>+VLOOKUP(C505,'A. Rate Class Allocations'!$B$124:$J$128,8,FALSE)</f>
        <v>0.98007105038154396</v>
      </c>
      <c r="Q505" s="873">
        <f>+VLOOKUP(C505,'A. Rate Class Allocations'!$B$124:$J$128,7,FALSE)</f>
        <v>1.0700573423086499</v>
      </c>
      <c r="R505" s="873">
        <f>+VLOOKUP(C505,'A. Rate Class Allocations'!$B$124:$J$128,9,FALSE)</f>
        <v>0.85888650963597402</v>
      </c>
      <c r="S505" s="874">
        <f t="shared" si="22"/>
        <v>1903.7058599753523</v>
      </c>
      <c r="T505" s="874">
        <f t="shared" si="23"/>
        <v>0.40438543897216211</v>
      </c>
    </row>
    <row r="506" spans="1:20">
      <c r="A506" s="863" t="s">
        <v>1034</v>
      </c>
      <c r="B506" s="864" t="s">
        <v>1035</v>
      </c>
      <c r="C506" s="865" t="s">
        <v>118</v>
      </c>
      <c r="D506" s="865" t="s">
        <v>1165</v>
      </c>
      <c r="E506" s="866">
        <v>2018</v>
      </c>
      <c r="F506" s="867">
        <v>2018</v>
      </c>
      <c r="G506" s="868">
        <v>43265</v>
      </c>
      <c r="H506" s="869">
        <f t="shared" si="21"/>
        <v>2018</v>
      </c>
      <c r="I506" s="870"/>
      <c r="J506" s="865" t="s">
        <v>1038</v>
      </c>
      <c r="K506" s="865" t="s">
        <v>1043</v>
      </c>
      <c r="L506" s="865" t="s">
        <v>1037</v>
      </c>
      <c r="M506" s="871">
        <v>5596.8</v>
      </c>
      <c r="N506" s="871">
        <v>1.431</v>
      </c>
      <c r="O506" s="872">
        <f>+VLOOKUP(C506,'A. Rate Class Allocations'!$B$124:$J$128,6,FALSE)</f>
        <v>0.96094519236849896</v>
      </c>
      <c r="P506" s="873">
        <f>+VLOOKUP(C506,'A. Rate Class Allocations'!$B$124:$J$128,8,FALSE)</f>
        <v>0.98007105038154396</v>
      </c>
      <c r="Q506" s="873">
        <f>+VLOOKUP(C506,'A. Rate Class Allocations'!$B$124:$J$128,7,FALSE)</f>
        <v>1.0700573423086499</v>
      </c>
      <c r="R506" s="873">
        <f>+VLOOKUP(C506,'A. Rate Class Allocations'!$B$124:$J$128,9,FALSE)</f>
        <v>0.85888650963597402</v>
      </c>
      <c r="S506" s="874">
        <f t="shared" si="22"/>
        <v>5271.0358160397218</v>
      </c>
      <c r="T506" s="874">
        <f t="shared" si="23"/>
        <v>1.3151717344753726</v>
      </c>
    </row>
    <row r="507" spans="1:20">
      <c r="A507" s="863" t="s">
        <v>1034</v>
      </c>
      <c r="B507" s="864" t="s">
        <v>1035</v>
      </c>
      <c r="C507" s="865" t="s">
        <v>118</v>
      </c>
      <c r="D507" s="865" t="s">
        <v>1165</v>
      </c>
      <c r="E507" s="866">
        <v>2018</v>
      </c>
      <c r="F507" s="867">
        <v>2018</v>
      </c>
      <c r="G507" s="868">
        <v>43265</v>
      </c>
      <c r="H507" s="869">
        <f t="shared" si="21"/>
        <v>2018</v>
      </c>
      <c r="I507" s="870"/>
      <c r="J507" s="865" t="s">
        <v>1038</v>
      </c>
      <c r="K507" s="865" t="s">
        <v>1043</v>
      </c>
      <c r="L507" s="865" t="s">
        <v>1037</v>
      </c>
      <c r="M507" s="871">
        <v>16.03</v>
      </c>
      <c r="N507" s="871">
        <v>4.1000000000000003E-3</v>
      </c>
      <c r="O507" s="872">
        <f>+VLOOKUP(C507,'A. Rate Class Allocations'!$B$124:$J$128,6,FALSE)</f>
        <v>0.96094519236849896</v>
      </c>
      <c r="P507" s="873">
        <f>+VLOOKUP(C507,'A. Rate Class Allocations'!$B$124:$J$128,8,FALSE)</f>
        <v>0.98007105038154396</v>
      </c>
      <c r="Q507" s="873">
        <f>+VLOOKUP(C507,'A. Rate Class Allocations'!$B$124:$J$128,7,FALSE)</f>
        <v>1.0700573423086499</v>
      </c>
      <c r="R507" s="873">
        <f>+VLOOKUP(C507,'A. Rate Class Allocations'!$B$124:$J$128,9,FALSE)</f>
        <v>0.85888650963597402</v>
      </c>
      <c r="S507" s="874">
        <f t="shared" si="22"/>
        <v>15.096966861620345</v>
      </c>
      <c r="T507" s="874">
        <f t="shared" si="23"/>
        <v>3.7681370449678749E-3</v>
      </c>
    </row>
    <row r="508" spans="1:20">
      <c r="A508" s="863" t="s">
        <v>1034</v>
      </c>
      <c r="B508" s="864" t="s">
        <v>1035</v>
      </c>
      <c r="C508" s="865" t="s">
        <v>118</v>
      </c>
      <c r="D508" s="865" t="s">
        <v>1165</v>
      </c>
      <c r="E508" s="866">
        <v>2018</v>
      </c>
      <c r="F508" s="867">
        <v>2018</v>
      </c>
      <c r="G508" s="868">
        <v>43265</v>
      </c>
      <c r="H508" s="869">
        <f t="shared" si="21"/>
        <v>2018</v>
      </c>
      <c r="I508" s="870"/>
      <c r="J508" s="865" t="s">
        <v>1038</v>
      </c>
      <c r="K508" s="865" t="s">
        <v>1043</v>
      </c>
      <c r="L508" s="865" t="s">
        <v>1037</v>
      </c>
      <c r="M508" s="871">
        <v>1990.2719999999999</v>
      </c>
      <c r="N508" s="871">
        <v>0.22720000000000001</v>
      </c>
      <c r="O508" s="872">
        <f>+VLOOKUP(C508,'A. Rate Class Allocations'!$B$124:$J$128,6,FALSE)</f>
        <v>0.96094519236849896</v>
      </c>
      <c r="P508" s="873">
        <f>+VLOOKUP(C508,'A. Rate Class Allocations'!$B$124:$J$128,8,FALSE)</f>
        <v>0.98007105038154396</v>
      </c>
      <c r="Q508" s="873">
        <f>+VLOOKUP(C508,'A. Rate Class Allocations'!$B$124:$J$128,7,FALSE)</f>
        <v>1.0700573423086499</v>
      </c>
      <c r="R508" s="873">
        <f>+VLOOKUP(C508,'A. Rate Class Allocations'!$B$124:$J$128,9,FALSE)</f>
        <v>0.85888650963597402</v>
      </c>
      <c r="S508" s="874">
        <f t="shared" si="22"/>
        <v>1874.427350568362</v>
      </c>
      <c r="T508" s="874">
        <f t="shared" si="23"/>
        <v>0.20880993576017101</v>
      </c>
    </row>
    <row r="509" spans="1:20">
      <c r="A509" s="863" t="s">
        <v>1034</v>
      </c>
      <c r="B509" s="864" t="s">
        <v>1035</v>
      </c>
      <c r="C509" s="865" t="s">
        <v>118</v>
      </c>
      <c r="D509" s="865" t="s">
        <v>1166</v>
      </c>
      <c r="E509" s="866">
        <v>2018</v>
      </c>
      <c r="F509" s="867">
        <v>2018</v>
      </c>
      <c r="G509" s="868">
        <v>43040</v>
      </c>
      <c r="H509" s="869">
        <f t="shared" si="21"/>
        <v>2017</v>
      </c>
      <c r="I509" s="870"/>
      <c r="J509" s="865" t="s">
        <v>1038</v>
      </c>
      <c r="K509" s="865" t="s">
        <v>1043</v>
      </c>
      <c r="L509" s="865" t="s">
        <v>1037</v>
      </c>
      <c r="M509" s="871">
        <v>1359.8240000000001</v>
      </c>
      <c r="N509" s="871">
        <v>0.29599999999999999</v>
      </c>
      <c r="O509" s="872">
        <f>+VLOOKUP(C509,'A. Rate Class Allocations'!$B$124:$J$128,6,FALSE)</f>
        <v>0.96094519236849896</v>
      </c>
      <c r="P509" s="873">
        <f>+VLOOKUP(C509,'A. Rate Class Allocations'!$B$124:$J$128,8,FALSE)</f>
        <v>0.98007105038154396</v>
      </c>
      <c r="Q509" s="873">
        <f>+VLOOKUP(C509,'A. Rate Class Allocations'!$B$124:$J$128,7,FALSE)</f>
        <v>1.0700573423086499</v>
      </c>
      <c r="R509" s="873">
        <f>+VLOOKUP(C509,'A. Rate Class Allocations'!$B$124:$J$128,9,FALSE)</f>
        <v>0.85888650963597402</v>
      </c>
      <c r="S509" s="874">
        <f t="shared" si="22"/>
        <v>1280.6748512561462</v>
      </c>
      <c r="T509" s="874">
        <f t="shared" si="23"/>
        <v>0.27204111349036358</v>
      </c>
    </row>
    <row r="510" spans="1:20">
      <c r="A510" s="863" t="s">
        <v>1034</v>
      </c>
      <c r="B510" s="864" t="s">
        <v>1035</v>
      </c>
      <c r="C510" s="865" t="s">
        <v>118</v>
      </c>
      <c r="D510" s="865" t="s">
        <v>1166</v>
      </c>
      <c r="E510" s="866">
        <v>2018</v>
      </c>
      <c r="F510" s="867">
        <v>2018</v>
      </c>
      <c r="G510" s="868">
        <v>43040</v>
      </c>
      <c r="H510" s="869">
        <f t="shared" si="21"/>
        <v>2017</v>
      </c>
      <c r="I510" s="870"/>
      <c r="J510" s="865" t="s">
        <v>1038</v>
      </c>
      <c r="K510" s="865" t="s">
        <v>1043</v>
      </c>
      <c r="L510" s="865" t="s">
        <v>1037</v>
      </c>
      <c r="M510" s="871">
        <v>178.24719999999999</v>
      </c>
      <c r="N510" s="871">
        <v>3.8800000000000001E-2</v>
      </c>
      <c r="O510" s="872">
        <f>+VLOOKUP(C510,'A. Rate Class Allocations'!$B$124:$J$128,6,FALSE)</f>
        <v>0.96094519236849896</v>
      </c>
      <c r="P510" s="873">
        <f>+VLOOKUP(C510,'A. Rate Class Allocations'!$B$124:$J$128,8,FALSE)</f>
        <v>0.98007105038154396</v>
      </c>
      <c r="Q510" s="873">
        <f>+VLOOKUP(C510,'A. Rate Class Allocations'!$B$124:$J$128,7,FALSE)</f>
        <v>1.0700573423086499</v>
      </c>
      <c r="R510" s="873">
        <f>+VLOOKUP(C510,'A. Rate Class Allocations'!$B$124:$J$128,9,FALSE)</f>
        <v>0.85888650963597402</v>
      </c>
      <c r="S510" s="874">
        <f t="shared" si="22"/>
        <v>167.87224401600835</v>
      </c>
      <c r="T510" s="874">
        <f t="shared" si="23"/>
        <v>3.565944325481793E-2</v>
      </c>
    </row>
    <row r="511" spans="1:20">
      <c r="A511" s="863" t="s">
        <v>1034</v>
      </c>
      <c r="B511" s="864" t="s">
        <v>1035</v>
      </c>
      <c r="C511" s="865" t="s">
        <v>118</v>
      </c>
      <c r="D511" s="865" t="s">
        <v>1167</v>
      </c>
      <c r="E511" s="866">
        <v>2018</v>
      </c>
      <c r="F511" s="867">
        <v>2018</v>
      </c>
      <c r="G511" s="868">
        <v>43265</v>
      </c>
      <c r="H511" s="869">
        <f t="shared" si="21"/>
        <v>2018</v>
      </c>
      <c r="I511" s="870"/>
      <c r="J511" s="865" t="s">
        <v>1038</v>
      </c>
      <c r="K511" s="865" t="s">
        <v>1043</v>
      </c>
      <c r="L511" s="865" t="s">
        <v>1037</v>
      </c>
      <c r="M511" s="871">
        <v>3780.48</v>
      </c>
      <c r="N511" s="871">
        <v>0.96660000000000001</v>
      </c>
      <c r="O511" s="872">
        <f>+VLOOKUP(C511,'A. Rate Class Allocations'!$B$124:$J$128,6,FALSE)</f>
        <v>0.96094519236849896</v>
      </c>
      <c r="P511" s="873">
        <f>+VLOOKUP(C511,'A. Rate Class Allocations'!$B$124:$J$128,8,FALSE)</f>
        <v>0.98007105038154396</v>
      </c>
      <c r="Q511" s="873">
        <f>+VLOOKUP(C511,'A. Rate Class Allocations'!$B$124:$J$128,7,FALSE)</f>
        <v>1.0700573423086499</v>
      </c>
      <c r="R511" s="873">
        <f>+VLOOKUP(C511,'A. Rate Class Allocations'!$B$124:$J$128,9,FALSE)</f>
        <v>0.85888650963597402</v>
      </c>
      <c r="S511" s="874">
        <f t="shared" si="22"/>
        <v>3560.435513475888</v>
      </c>
      <c r="T511" s="874">
        <f t="shared" si="23"/>
        <v>0.88836128479657261</v>
      </c>
    </row>
    <row r="512" spans="1:20">
      <c r="A512" s="863" t="s">
        <v>1034</v>
      </c>
      <c r="B512" s="864" t="s">
        <v>1035</v>
      </c>
      <c r="C512" s="865" t="s">
        <v>118</v>
      </c>
      <c r="D512" s="865" t="s">
        <v>1167</v>
      </c>
      <c r="E512" s="866">
        <v>2018</v>
      </c>
      <c r="F512" s="867">
        <v>2018</v>
      </c>
      <c r="G512" s="868">
        <v>43265</v>
      </c>
      <c r="H512" s="869">
        <f t="shared" si="21"/>
        <v>2018</v>
      </c>
      <c r="I512" s="870"/>
      <c r="J512" s="865" t="s">
        <v>1038</v>
      </c>
      <c r="K512" s="865" t="s">
        <v>1043</v>
      </c>
      <c r="L512" s="865" t="s">
        <v>1037</v>
      </c>
      <c r="M512" s="871">
        <v>48.09</v>
      </c>
      <c r="N512" s="871">
        <v>1.23E-2</v>
      </c>
      <c r="O512" s="872">
        <f>+VLOOKUP(C512,'A. Rate Class Allocations'!$B$124:$J$128,6,FALSE)</f>
        <v>0.96094519236849896</v>
      </c>
      <c r="P512" s="873">
        <f>+VLOOKUP(C512,'A. Rate Class Allocations'!$B$124:$J$128,8,FALSE)</f>
        <v>0.98007105038154396</v>
      </c>
      <c r="Q512" s="873">
        <f>+VLOOKUP(C512,'A. Rate Class Allocations'!$B$124:$J$128,7,FALSE)</f>
        <v>1.0700573423086499</v>
      </c>
      <c r="R512" s="873">
        <f>+VLOOKUP(C512,'A. Rate Class Allocations'!$B$124:$J$128,9,FALSE)</f>
        <v>0.85888650963597402</v>
      </c>
      <c r="S512" s="874">
        <f t="shared" si="22"/>
        <v>45.290900584861035</v>
      </c>
      <c r="T512" s="874">
        <f t="shared" si="23"/>
        <v>1.1304411134903623E-2</v>
      </c>
    </row>
    <row r="513" spans="1:20">
      <c r="A513" s="863" t="s">
        <v>1034</v>
      </c>
      <c r="B513" s="864" t="s">
        <v>1035</v>
      </c>
      <c r="C513" s="865" t="s">
        <v>118</v>
      </c>
      <c r="D513" s="865" t="s">
        <v>1167</v>
      </c>
      <c r="E513" s="866">
        <v>2018</v>
      </c>
      <c r="F513" s="867">
        <v>2018</v>
      </c>
      <c r="G513" s="868">
        <v>43265</v>
      </c>
      <c r="H513" s="869">
        <f t="shared" si="21"/>
        <v>2018</v>
      </c>
      <c r="I513" s="870"/>
      <c r="J513" s="865" t="s">
        <v>1038</v>
      </c>
      <c r="K513" s="865" t="s">
        <v>1043</v>
      </c>
      <c r="L513" s="865" t="s">
        <v>1037</v>
      </c>
      <c r="M513" s="871">
        <v>1092</v>
      </c>
      <c r="N513" s="871">
        <v>0</v>
      </c>
      <c r="O513" s="872">
        <f>+VLOOKUP(C513,'A. Rate Class Allocations'!$B$124:$J$128,6,FALSE)</f>
        <v>0.96094519236849896</v>
      </c>
      <c r="P513" s="873">
        <f>+VLOOKUP(C513,'A. Rate Class Allocations'!$B$124:$J$128,8,FALSE)</f>
        <v>0.98007105038154396</v>
      </c>
      <c r="Q513" s="873">
        <f>+VLOOKUP(C513,'A. Rate Class Allocations'!$B$124:$J$128,7,FALSE)</f>
        <v>1.0700573423086499</v>
      </c>
      <c r="R513" s="873">
        <f>+VLOOKUP(C513,'A. Rate Class Allocations'!$B$124:$J$128,9,FALSE)</f>
        <v>0.85888650963597402</v>
      </c>
      <c r="S513" s="874">
        <f t="shared" si="22"/>
        <v>1028.4396639357089</v>
      </c>
      <c r="T513" s="874">
        <f t="shared" si="23"/>
        <v>0</v>
      </c>
    </row>
    <row r="514" spans="1:20">
      <c r="A514" s="863" t="s">
        <v>1034</v>
      </c>
      <c r="B514" s="864" t="s">
        <v>1035</v>
      </c>
      <c r="C514" s="865" t="s">
        <v>118</v>
      </c>
      <c r="D514" s="865" t="s">
        <v>1167</v>
      </c>
      <c r="E514" s="866">
        <v>2018</v>
      </c>
      <c r="F514" s="867">
        <v>2018</v>
      </c>
      <c r="G514" s="868">
        <v>43265</v>
      </c>
      <c r="H514" s="869">
        <f t="shared" si="21"/>
        <v>2018</v>
      </c>
      <c r="I514" s="870"/>
      <c r="J514" s="865" t="s">
        <v>1038</v>
      </c>
      <c r="K514" s="865" t="s">
        <v>1043</v>
      </c>
      <c r="L514" s="865" t="s">
        <v>1037</v>
      </c>
      <c r="M514" s="871">
        <v>1167.5999999999999</v>
      </c>
      <c r="N514" s="871">
        <v>0</v>
      </c>
      <c r="O514" s="872">
        <f>+VLOOKUP(C514,'A. Rate Class Allocations'!$B$124:$J$128,6,FALSE)</f>
        <v>0.96094519236849896</v>
      </c>
      <c r="P514" s="873">
        <f>+VLOOKUP(C514,'A. Rate Class Allocations'!$B$124:$J$128,8,FALSE)</f>
        <v>0.98007105038154396</v>
      </c>
      <c r="Q514" s="873">
        <f>+VLOOKUP(C514,'A. Rate Class Allocations'!$B$124:$J$128,7,FALSE)</f>
        <v>1.0700573423086499</v>
      </c>
      <c r="R514" s="873">
        <f>+VLOOKUP(C514,'A. Rate Class Allocations'!$B$124:$J$128,9,FALSE)</f>
        <v>0.85888650963597402</v>
      </c>
      <c r="S514" s="874">
        <f t="shared" si="22"/>
        <v>1099.6393329774119</v>
      </c>
      <c r="T514" s="874">
        <f t="shared" si="23"/>
        <v>0</v>
      </c>
    </row>
    <row r="515" spans="1:20">
      <c r="A515" s="863" t="s">
        <v>1034</v>
      </c>
      <c r="B515" s="864" t="s">
        <v>1035</v>
      </c>
      <c r="C515" s="865" t="s">
        <v>118</v>
      </c>
      <c r="D515" s="865" t="s">
        <v>1168</v>
      </c>
      <c r="E515" s="866">
        <v>2018</v>
      </c>
      <c r="F515" s="867">
        <v>2018</v>
      </c>
      <c r="G515" s="868">
        <v>43231</v>
      </c>
      <c r="H515" s="869">
        <f t="shared" si="21"/>
        <v>2018</v>
      </c>
      <c r="I515" s="870"/>
      <c r="J515" s="865" t="s">
        <v>1038</v>
      </c>
      <c r="K515" s="865" t="s">
        <v>1043</v>
      </c>
      <c r="L515" s="865" t="s">
        <v>1037</v>
      </c>
      <c r="M515" s="871">
        <v>1863.3263999999999</v>
      </c>
      <c r="N515" s="871">
        <v>0.40560000000000002</v>
      </c>
      <c r="O515" s="872">
        <f>+VLOOKUP(C515,'A. Rate Class Allocations'!$B$124:$J$128,6,FALSE)</f>
        <v>0.96094519236849896</v>
      </c>
      <c r="P515" s="873">
        <f>+VLOOKUP(C515,'A. Rate Class Allocations'!$B$124:$J$128,8,FALSE)</f>
        <v>0.98007105038154396</v>
      </c>
      <c r="Q515" s="873">
        <f>+VLOOKUP(C515,'A. Rate Class Allocations'!$B$124:$J$128,7,FALSE)</f>
        <v>1.0700573423086499</v>
      </c>
      <c r="R515" s="873">
        <f>+VLOOKUP(C515,'A. Rate Class Allocations'!$B$124:$J$128,9,FALSE)</f>
        <v>0.85888650963597402</v>
      </c>
      <c r="S515" s="874">
        <f t="shared" si="22"/>
        <v>1754.8706745590973</v>
      </c>
      <c r="T515" s="874">
        <f t="shared" si="23"/>
        <v>0.37276985010706581</v>
      </c>
    </row>
    <row r="516" spans="1:20">
      <c r="A516" s="863" t="s">
        <v>1034</v>
      </c>
      <c r="B516" s="864" t="s">
        <v>1035</v>
      </c>
      <c r="C516" s="865" t="s">
        <v>118</v>
      </c>
      <c r="D516" s="865" t="s">
        <v>1168</v>
      </c>
      <c r="E516" s="866">
        <v>2018</v>
      </c>
      <c r="F516" s="867">
        <v>2018</v>
      </c>
      <c r="G516" s="868">
        <v>43231</v>
      </c>
      <c r="H516" s="869">
        <f t="shared" ref="H516:H579" si="24">YEAR(G516)</f>
        <v>2018</v>
      </c>
      <c r="I516" s="870"/>
      <c r="J516" s="865" t="s">
        <v>1038</v>
      </c>
      <c r="K516" s="865" t="s">
        <v>1043</v>
      </c>
      <c r="L516" s="865" t="s">
        <v>1037</v>
      </c>
      <c r="M516" s="871">
        <v>459.4</v>
      </c>
      <c r="N516" s="871">
        <v>0.1</v>
      </c>
      <c r="O516" s="872">
        <f>+VLOOKUP(C516,'A. Rate Class Allocations'!$B$124:$J$128,6,FALSE)</f>
        <v>0.96094519236849896</v>
      </c>
      <c r="P516" s="873">
        <f>+VLOOKUP(C516,'A. Rate Class Allocations'!$B$124:$J$128,8,FALSE)</f>
        <v>0.98007105038154396</v>
      </c>
      <c r="Q516" s="873">
        <f>+VLOOKUP(C516,'A. Rate Class Allocations'!$B$124:$J$128,7,FALSE)</f>
        <v>1.0700573423086499</v>
      </c>
      <c r="R516" s="873">
        <f>+VLOOKUP(C516,'A. Rate Class Allocations'!$B$124:$J$128,9,FALSE)</f>
        <v>0.85888650963597402</v>
      </c>
      <c r="S516" s="874">
        <f t="shared" ref="S516:S579" si="25">M516*O516*P516</f>
        <v>432.66042272167095</v>
      </c>
      <c r="T516" s="874">
        <f t="shared" ref="T516:T579" si="26">N516*Q516*R516</f>
        <v>9.1905781584582305E-2</v>
      </c>
    </row>
    <row r="517" spans="1:20">
      <c r="A517" s="863" t="s">
        <v>1034</v>
      </c>
      <c r="B517" s="864" t="s">
        <v>1035</v>
      </c>
      <c r="C517" s="865" t="s">
        <v>118</v>
      </c>
      <c r="D517" s="865" t="s">
        <v>1169</v>
      </c>
      <c r="E517" s="866">
        <v>2018</v>
      </c>
      <c r="F517" s="867">
        <v>2018</v>
      </c>
      <c r="G517" s="868">
        <v>43235</v>
      </c>
      <c r="H517" s="869">
        <f t="shared" si="24"/>
        <v>2018</v>
      </c>
      <c r="I517" s="870"/>
      <c r="J517" s="865" t="s">
        <v>1038</v>
      </c>
      <c r="K517" s="865" t="s">
        <v>1043</v>
      </c>
      <c r="L517" s="865" t="s">
        <v>1037</v>
      </c>
      <c r="M517" s="871">
        <v>356.49439999999998</v>
      </c>
      <c r="N517" s="871">
        <v>7.7600000000000002E-2</v>
      </c>
      <c r="O517" s="872">
        <f>+VLOOKUP(C517,'A. Rate Class Allocations'!$B$124:$J$128,6,FALSE)</f>
        <v>0.96094519236849896</v>
      </c>
      <c r="P517" s="873">
        <f>+VLOOKUP(C517,'A. Rate Class Allocations'!$B$124:$J$128,8,FALSE)</f>
        <v>0.98007105038154396</v>
      </c>
      <c r="Q517" s="873">
        <f>+VLOOKUP(C517,'A. Rate Class Allocations'!$B$124:$J$128,7,FALSE)</f>
        <v>1.0700573423086499</v>
      </c>
      <c r="R517" s="873">
        <f>+VLOOKUP(C517,'A. Rate Class Allocations'!$B$124:$J$128,9,FALSE)</f>
        <v>0.85888650963597402</v>
      </c>
      <c r="S517" s="874">
        <f t="shared" si="25"/>
        <v>335.7444880320167</v>
      </c>
      <c r="T517" s="874">
        <f t="shared" si="26"/>
        <v>7.1318886509635859E-2</v>
      </c>
    </row>
    <row r="518" spans="1:20">
      <c r="A518" s="863" t="s">
        <v>1034</v>
      </c>
      <c r="B518" s="864" t="s">
        <v>1035</v>
      </c>
      <c r="C518" s="865" t="s">
        <v>118</v>
      </c>
      <c r="D518" s="865" t="s">
        <v>1170</v>
      </c>
      <c r="E518" s="866">
        <v>2018</v>
      </c>
      <c r="F518" s="867">
        <v>2018</v>
      </c>
      <c r="G518" s="868">
        <v>43273</v>
      </c>
      <c r="H518" s="869">
        <f t="shared" si="24"/>
        <v>2018</v>
      </c>
      <c r="I518" s="870"/>
      <c r="J518" s="865" t="s">
        <v>1036</v>
      </c>
      <c r="K518" s="865" t="s">
        <v>1043</v>
      </c>
      <c r="L518" s="865" t="s">
        <v>1037</v>
      </c>
      <c r="M518" s="871">
        <v>41225</v>
      </c>
      <c r="N518" s="871">
        <v>8.8000000000000007</v>
      </c>
      <c r="O518" s="872">
        <f>+VLOOKUP(C518,'A. Rate Class Allocations'!$B$124:$J$128,6,FALSE)</f>
        <v>0.96094519236849896</v>
      </c>
      <c r="P518" s="873">
        <f>+VLOOKUP(C518,'A. Rate Class Allocations'!$B$124:$J$128,8,FALSE)</f>
        <v>0.98007105038154396</v>
      </c>
      <c r="Q518" s="873">
        <f>+VLOOKUP(C518,'A. Rate Class Allocations'!$B$124:$J$128,7,FALSE)</f>
        <v>1.0700573423086499</v>
      </c>
      <c r="R518" s="873">
        <f>+VLOOKUP(C518,'A. Rate Class Allocations'!$B$124:$J$128,9,FALSE)</f>
        <v>0.85888650963597402</v>
      </c>
      <c r="S518" s="874">
        <f t="shared" si="25"/>
        <v>38825.4809027011</v>
      </c>
      <c r="T518" s="874">
        <f t="shared" si="26"/>
        <v>8.0877087794432416</v>
      </c>
    </row>
    <row r="519" spans="1:20">
      <c r="A519" s="863" t="s">
        <v>1034</v>
      </c>
      <c r="B519" s="864" t="s">
        <v>1035</v>
      </c>
      <c r="C519" s="865" t="s">
        <v>118</v>
      </c>
      <c r="D519" s="865" t="s">
        <v>1171</v>
      </c>
      <c r="E519" s="866">
        <v>2018</v>
      </c>
      <c r="F519" s="867">
        <v>2018</v>
      </c>
      <c r="G519" s="868">
        <v>43252</v>
      </c>
      <c r="H519" s="869">
        <f t="shared" si="24"/>
        <v>2018</v>
      </c>
      <c r="I519" s="870"/>
      <c r="J519" s="865" t="s">
        <v>1036</v>
      </c>
      <c r="K519" s="865" t="s">
        <v>1043</v>
      </c>
      <c r="L519" s="865" t="s">
        <v>1037</v>
      </c>
      <c r="M519" s="871">
        <v>1485</v>
      </c>
      <c r="N519" s="871">
        <v>2.7</v>
      </c>
      <c r="O519" s="872">
        <f>+VLOOKUP(C519,'A. Rate Class Allocations'!$B$124:$J$128,6,FALSE)</f>
        <v>0.96094519236849896</v>
      </c>
      <c r="P519" s="873">
        <f>+VLOOKUP(C519,'A. Rate Class Allocations'!$B$124:$J$128,8,FALSE)</f>
        <v>0.98007105038154396</v>
      </c>
      <c r="Q519" s="873">
        <f>+VLOOKUP(C519,'A. Rate Class Allocations'!$B$124:$J$128,7,FALSE)</f>
        <v>1.0700573423086499</v>
      </c>
      <c r="R519" s="873">
        <f>+VLOOKUP(C519,'A. Rate Class Allocations'!$B$124:$J$128,9,FALSE)</f>
        <v>0.85888650963597402</v>
      </c>
      <c r="S519" s="874">
        <f t="shared" si="25"/>
        <v>1398.5649276048791</v>
      </c>
      <c r="T519" s="874">
        <f t="shared" si="26"/>
        <v>2.4814561027837221</v>
      </c>
    </row>
    <row r="520" spans="1:20">
      <c r="A520" s="863" t="s">
        <v>1034</v>
      </c>
      <c r="B520" s="864" t="s">
        <v>1035</v>
      </c>
      <c r="C520" s="865" t="s">
        <v>118</v>
      </c>
      <c r="D520" s="865" t="s">
        <v>1172</v>
      </c>
      <c r="E520" s="866">
        <v>2018</v>
      </c>
      <c r="F520" s="867">
        <v>2018</v>
      </c>
      <c r="G520" s="868">
        <v>43266</v>
      </c>
      <c r="H520" s="869">
        <f t="shared" si="24"/>
        <v>2018</v>
      </c>
      <c r="I520" s="870"/>
      <c r="J520" s="865" t="s">
        <v>1036</v>
      </c>
      <c r="K520" s="865" t="s">
        <v>1043</v>
      </c>
      <c r="L520" s="865" t="s">
        <v>1039</v>
      </c>
      <c r="M520" s="871">
        <v>170</v>
      </c>
      <c r="N520" s="871">
        <v>1</v>
      </c>
      <c r="O520" s="872">
        <f>+VLOOKUP(C520,'A. Rate Class Allocations'!$B$124:$J$128,6,FALSE)</f>
        <v>0.96094519236849896</v>
      </c>
      <c r="P520" s="873">
        <f>+VLOOKUP(C520,'A. Rate Class Allocations'!$B$124:$J$128,8,FALSE)</f>
        <v>0.98007105038154396</v>
      </c>
      <c r="Q520" s="873">
        <f>+VLOOKUP(C520,'A. Rate Class Allocations'!$B$124:$J$128,7,FALSE)</f>
        <v>1.0700573423086499</v>
      </c>
      <c r="R520" s="873">
        <f>+VLOOKUP(C520,'A. Rate Class Allocations'!$B$124:$J$128,9,FALSE)</f>
        <v>0.85888650963597402</v>
      </c>
      <c r="S520" s="874">
        <f t="shared" si="25"/>
        <v>160.10507588742723</v>
      </c>
      <c r="T520" s="874">
        <f t="shared" si="26"/>
        <v>0.91905781584582302</v>
      </c>
    </row>
    <row r="521" spans="1:20">
      <c r="A521" s="863" t="s">
        <v>1034</v>
      </c>
      <c r="B521" s="864" t="s">
        <v>1035</v>
      </c>
      <c r="C521" s="865" t="s">
        <v>118</v>
      </c>
      <c r="D521" s="865" t="s">
        <v>1173</v>
      </c>
      <c r="E521" s="866">
        <v>2018</v>
      </c>
      <c r="F521" s="867">
        <v>2018</v>
      </c>
      <c r="G521" s="868">
        <v>43259</v>
      </c>
      <c r="H521" s="869">
        <f t="shared" si="24"/>
        <v>2018</v>
      </c>
      <c r="I521" s="870"/>
      <c r="J521" s="865" t="s">
        <v>1038</v>
      </c>
      <c r="K521" s="865" t="s">
        <v>1043</v>
      </c>
      <c r="L521" s="865" t="s">
        <v>1039</v>
      </c>
      <c r="M521" s="871">
        <v>644.99760000000003</v>
      </c>
      <c r="N521" s="871">
        <v>0.1404</v>
      </c>
      <c r="O521" s="872">
        <f>+VLOOKUP(C521,'A. Rate Class Allocations'!$B$124:$J$128,6,FALSE)</f>
        <v>0.96094519236849896</v>
      </c>
      <c r="P521" s="873">
        <f>+VLOOKUP(C521,'A. Rate Class Allocations'!$B$124:$J$128,8,FALSE)</f>
        <v>0.98007105038154396</v>
      </c>
      <c r="Q521" s="873">
        <f>+VLOOKUP(C521,'A. Rate Class Allocations'!$B$124:$J$128,7,FALSE)</f>
        <v>1.0700573423086499</v>
      </c>
      <c r="R521" s="873">
        <f>+VLOOKUP(C521,'A. Rate Class Allocations'!$B$124:$J$128,9,FALSE)</f>
        <v>0.85888650963597402</v>
      </c>
      <c r="S521" s="874">
        <f t="shared" si="25"/>
        <v>607.45523350122608</v>
      </c>
      <c r="T521" s="874">
        <f t="shared" si="26"/>
        <v>0.12903571734475355</v>
      </c>
    </row>
    <row r="522" spans="1:20">
      <c r="A522" s="863" t="s">
        <v>1034</v>
      </c>
      <c r="B522" s="864" t="s">
        <v>1035</v>
      </c>
      <c r="C522" s="865" t="s">
        <v>118</v>
      </c>
      <c r="D522" s="865" t="s">
        <v>1173</v>
      </c>
      <c r="E522" s="866">
        <v>2018</v>
      </c>
      <c r="F522" s="867">
        <v>2018</v>
      </c>
      <c r="G522" s="868">
        <v>43259</v>
      </c>
      <c r="H522" s="869">
        <f t="shared" si="24"/>
        <v>2018</v>
      </c>
      <c r="I522" s="870"/>
      <c r="J522" s="865" t="s">
        <v>1038</v>
      </c>
      <c r="K522" s="865" t="s">
        <v>1043</v>
      </c>
      <c r="L522" s="865" t="s">
        <v>1039</v>
      </c>
      <c r="M522" s="871">
        <v>12469.953600000001</v>
      </c>
      <c r="N522" s="871">
        <v>2.7143999999999999</v>
      </c>
      <c r="O522" s="872">
        <f>+VLOOKUP(C522,'A. Rate Class Allocations'!$B$124:$J$128,6,FALSE)</f>
        <v>0.96094519236849896</v>
      </c>
      <c r="P522" s="873">
        <f>+VLOOKUP(C522,'A. Rate Class Allocations'!$B$124:$J$128,8,FALSE)</f>
        <v>0.98007105038154396</v>
      </c>
      <c r="Q522" s="873">
        <f>+VLOOKUP(C522,'A. Rate Class Allocations'!$B$124:$J$128,7,FALSE)</f>
        <v>1.0700573423086499</v>
      </c>
      <c r="R522" s="873">
        <f>+VLOOKUP(C522,'A. Rate Class Allocations'!$B$124:$J$128,9,FALSE)</f>
        <v>0.85888650963597402</v>
      </c>
      <c r="S522" s="874">
        <f t="shared" si="25"/>
        <v>11744.134514357038</v>
      </c>
      <c r="T522" s="874">
        <f t="shared" si="26"/>
        <v>2.4946905353319018</v>
      </c>
    </row>
    <row r="523" spans="1:20">
      <c r="A523" s="863" t="s">
        <v>1034</v>
      </c>
      <c r="B523" s="864" t="s">
        <v>1035</v>
      </c>
      <c r="C523" s="865" t="s">
        <v>118</v>
      </c>
      <c r="D523" s="865" t="s">
        <v>1173</v>
      </c>
      <c r="E523" s="866">
        <v>2018</v>
      </c>
      <c r="F523" s="867">
        <v>2018</v>
      </c>
      <c r="G523" s="868">
        <v>43259</v>
      </c>
      <c r="H523" s="869">
        <f t="shared" si="24"/>
        <v>2018</v>
      </c>
      <c r="I523" s="870"/>
      <c r="J523" s="865" t="s">
        <v>1038</v>
      </c>
      <c r="K523" s="865" t="s">
        <v>1043</v>
      </c>
      <c r="L523" s="865" t="s">
        <v>1039</v>
      </c>
      <c r="M523" s="871">
        <v>1990.2719999999999</v>
      </c>
      <c r="N523" s="871">
        <v>0.22720000000000001</v>
      </c>
      <c r="O523" s="872">
        <f>+VLOOKUP(C523,'A. Rate Class Allocations'!$B$124:$J$128,6,FALSE)</f>
        <v>0.96094519236849896</v>
      </c>
      <c r="P523" s="873">
        <f>+VLOOKUP(C523,'A. Rate Class Allocations'!$B$124:$J$128,8,FALSE)</f>
        <v>0.98007105038154396</v>
      </c>
      <c r="Q523" s="873">
        <f>+VLOOKUP(C523,'A. Rate Class Allocations'!$B$124:$J$128,7,FALSE)</f>
        <v>1.0700573423086499</v>
      </c>
      <c r="R523" s="873">
        <f>+VLOOKUP(C523,'A. Rate Class Allocations'!$B$124:$J$128,9,FALSE)</f>
        <v>0.85888650963597402</v>
      </c>
      <c r="S523" s="874">
        <f t="shared" si="25"/>
        <v>1874.427350568362</v>
      </c>
      <c r="T523" s="874">
        <f t="shared" si="26"/>
        <v>0.20880993576017101</v>
      </c>
    </row>
    <row r="524" spans="1:20">
      <c r="A524" s="863" t="s">
        <v>1034</v>
      </c>
      <c r="B524" s="864" t="s">
        <v>1035</v>
      </c>
      <c r="C524" s="865" t="s">
        <v>118</v>
      </c>
      <c r="D524" s="865" t="s">
        <v>1173</v>
      </c>
      <c r="E524" s="866">
        <v>2018</v>
      </c>
      <c r="F524" s="867">
        <v>2018</v>
      </c>
      <c r="G524" s="868">
        <v>43259</v>
      </c>
      <c r="H524" s="869">
        <f t="shared" si="24"/>
        <v>2018</v>
      </c>
      <c r="I524" s="870"/>
      <c r="J524" s="865" t="s">
        <v>1038</v>
      </c>
      <c r="K524" s="865" t="s">
        <v>1043</v>
      </c>
      <c r="L524" s="865" t="s">
        <v>1039</v>
      </c>
      <c r="M524" s="871">
        <v>3032.04</v>
      </c>
      <c r="N524" s="871">
        <v>0</v>
      </c>
      <c r="O524" s="872">
        <f>+VLOOKUP(C524,'A. Rate Class Allocations'!$B$124:$J$128,6,FALSE)</f>
        <v>0.96094519236849896</v>
      </c>
      <c r="P524" s="873">
        <f>+VLOOKUP(C524,'A. Rate Class Allocations'!$B$124:$J$128,8,FALSE)</f>
        <v>0.98007105038154396</v>
      </c>
      <c r="Q524" s="873">
        <f>+VLOOKUP(C524,'A. Rate Class Allocations'!$B$124:$J$128,7,FALSE)</f>
        <v>1.0700573423086499</v>
      </c>
      <c r="R524" s="873">
        <f>+VLOOKUP(C524,'A. Rate Class Allocations'!$B$124:$J$128,9,FALSE)</f>
        <v>0.85888650963597402</v>
      </c>
      <c r="S524" s="874">
        <f t="shared" si="25"/>
        <v>2855.5587899630286</v>
      </c>
      <c r="T524" s="874">
        <f t="shared" si="26"/>
        <v>0</v>
      </c>
    </row>
    <row r="525" spans="1:20">
      <c r="A525" s="863" t="s">
        <v>1034</v>
      </c>
      <c r="B525" s="864" t="s">
        <v>1035</v>
      </c>
      <c r="C525" s="865" t="s">
        <v>118</v>
      </c>
      <c r="D525" s="865" t="s">
        <v>1174</v>
      </c>
      <c r="E525" s="866">
        <v>2018</v>
      </c>
      <c r="F525" s="867">
        <v>2018</v>
      </c>
      <c r="G525" s="868">
        <v>43371</v>
      </c>
      <c r="H525" s="869">
        <f t="shared" si="24"/>
        <v>2018</v>
      </c>
      <c r="I525" s="870"/>
      <c r="J525" s="865" t="s">
        <v>1038</v>
      </c>
      <c r="K525" s="865" t="s">
        <v>1043</v>
      </c>
      <c r="L525" s="865" t="s">
        <v>1037</v>
      </c>
      <c r="M525" s="871">
        <v>524.5</v>
      </c>
      <c r="N525" s="871">
        <v>0.58499999999999996</v>
      </c>
      <c r="O525" s="872">
        <f>+VLOOKUP(C525,'A. Rate Class Allocations'!$B$124:$J$128,6,FALSE)</f>
        <v>0.96094519236849896</v>
      </c>
      <c r="P525" s="873">
        <f>+VLOOKUP(C525,'A. Rate Class Allocations'!$B$124:$J$128,8,FALSE)</f>
        <v>0.98007105038154396</v>
      </c>
      <c r="Q525" s="873">
        <f>+VLOOKUP(C525,'A. Rate Class Allocations'!$B$124:$J$128,7,FALSE)</f>
        <v>1.0700573423086499</v>
      </c>
      <c r="R525" s="873">
        <f>+VLOOKUP(C525,'A. Rate Class Allocations'!$B$124:$J$128,9,FALSE)</f>
        <v>0.85888650963597402</v>
      </c>
      <c r="S525" s="874">
        <f t="shared" si="25"/>
        <v>493.97124884091522</v>
      </c>
      <c r="T525" s="874">
        <f t="shared" si="26"/>
        <v>0.53764882226980637</v>
      </c>
    </row>
    <row r="526" spans="1:20">
      <c r="A526" s="863" t="s">
        <v>1034</v>
      </c>
      <c r="B526" s="864" t="s">
        <v>1035</v>
      </c>
      <c r="C526" s="865" t="s">
        <v>118</v>
      </c>
      <c r="D526" s="865" t="s">
        <v>1174</v>
      </c>
      <c r="E526" s="866">
        <v>2018</v>
      </c>
      <c r="F526" s="867">
        <v>2018</v>
      </c>
      <c r="G526" s="868">
        <v>43371</v>
      </c>
      <c r="H526" s="869">
        <f t="shared" si="24"/>
        <v>2018</v>
      </c>
      <c r="I526" s="870"/>
      <c r="J526" s="865" t="s">
        <v>1038</v>
      </c>
      <c r="K526" s="865" t="s">
        <v>1043</v>
      </c>
      <c r="L526" s="865" t="s">
        <v>1037</v>
      </c>
      <c r="M526" s="871">
        <v>678.75</v>
      </c>
      <c r="N526" s="871">
        <v>0.6825</v>
      </c>
      <c r="O526" s="872">
        <f>+VLOOKUP(C526,'A. Rate Class Allocations'!$B$124:$J$128,6,FALSE)</f>
        <v>0.96094519236849896</v>
      </c>
      <c r="P526" s="873">
        <f>+VLOOKUP(C526,'A. Rate Class Allocations'!$B$124:$J$128,8,FALSE)</f>
        <v>0.98007105038154396</v>
      </c>
      <c r="Q526" s="873">
        <f>+VLOOKUP(C526,'A. Rate Class Allocations'!$B$124:$J$128,7,FALSE)</f>
        <v>1.0700573423086499</v>
      </c>
      <c r="R526" s="873">
        <f>+VLOOKUP(C526,'A. Rate Class Allocations'!$B$124:$J$128,9,FALSE)</f>
        <v>0.85888650963597402</v>
      </c>
      <c r="S526" s="874">
        <f t="shared" si="25"/>
        <v>639.24306034465428</v>
      </c>
      <c r="T526" s="874">
        <f t="shared" si="26"/>
        <v>0.62725695931477421</v>
      </c>
    </row>
    <row r="527" spans="1:20">
      <c r="A527" s="863" t="s">
        <v>1034</v>
      </c>
      <c r="B527" s="864" t="s">
        <v>1035</v>
      </c>
      <c r="C527" s="865" t="s">
        <v>118</v>
      </c>
      <c r="D527" s="865" t="s">
        <v>1175</v>
      </c>
      <c r="E527" s="866">
        <v>2018</v>
      </c>
      <c r="F527" s="867">
        <v>2018</v>
      </c>
      <c r="G527" s="868">
        <v>43280</v>
      </c>
      <c r="H527" s="869">
        <f t="shared" si="24"/>
        <v>2018</v>
      </c>
      <c r="I527" s="870"/>
      <c r="J527" s="865" t="s">
        <v>1038</v>
      </c>
      <c r="K527" s="865" t="s">
        <v>1043</v>
      </c>
      <c r="L527" s="865" t="s">
        <v>1037</v>
      </c>
      <c r="M527" s="871">
        <v>10080</v>
      </c>
      <c r="N527" s="871">
        <v>0</v>
      </c>
      <c r="O527" s="872">
        <f>+VLOOKUP(C527,'A. Rate Class Allocations'!$B$124:$J$128,6,FALSE)</f>
        <v>0.96094519236849896</v>
      </c>
      <c r="P527" s="873">
        <f>+VLOOKUP(C527,'A. Rate Class Allocations'!$B$124:$J$128,8,FALSE)</f>
        <v>0.98007105038154396</v>
      </c>
      <c r="Q527" s="873">
        <f>+VLOOKUP(C527,'A. Rate Class Allocations'!$B$124:$J$128,7,FALSE)</f>
        <v>1.0700573423086499</v>
      </c>
      <c r="R527" s="873">
        <f>+VLOOKUP(C527,'A. Rate Class Allocations'!$B$124:$J$128,9,FALSE)</f>
        <v>0.85888650963597402</v>
      </c>
      <c r="S527" s="874">
        <f t="shared" si="25"/>
        <v>9493.2892055603916</v>
      </c>
      <c r="T527" s="874">
        <f t="shared" si="26"/>
        <v>0</v>
      </c>
    </row>
    <row r="528" spans="1:20">
      <c r="A528" s="863" t="s">
        <v>1034</v>
      </c>
      <c r="B528" s="864" t="s">
        <v>1035</v>
      </c>
      <c r="C528" s="865" t="s">
        <v>118</v>
      </c>
      <c r="D528" s="865" t="s">
        <v>1175</v>
      </c>
      <c r="E528" s="866">
        <v>2018</v>
      </c>
      <c r="F528" s="867">
        <v>2018</v>
      </c>
      <c r="G528" s="868">
        <v>43280</v>
      </c>
      <c r="H528" s="869">
        <f t="shared" si="24"/>
        <v>2018</v>
      </c>
      <c r="I528" s="870"/>
      <c r="J528" s="865" t="s">
        <v>1038</v>
      </c>
      <c r="K528" s="865" t="s">
        <v>1043</v>
      </c>
      <c r="L528" s="865" t="s">
        <v>1037</v>
      </c>
      <c r="M528" s="871">
        <v>6421.8</v>
      </c>
      <c r="N528" s="871">
        <v>0</v>
      </c>
      <c r="O528" s="872">
        <f>+VLOOKUP(C528,'A. Rate Class Allocations'!$B$124:$J$128,6,FALSE)</f>
        <v>0.96094519236849896</v>
      </c>
      <c r="P528" s="873">
        <f>+VLOOKUP(C528,'A. Rate Class Allocations'!$B$124:$J$128,8,FALSE)</f>
        <v>0.98007105038154396</v>
      </c>
      <c r="Q528" s="873">
        <f>+VLOOKUP(C528,'A. Rate Class Allocations'!$B$124:$J$128,7,FALSE)</f>
        <v>1.0700573423086499</v>
      </c>
      <c r="R528" s="873">
        <f>+VLOOKUP(C528,'A. Rate Class Allocations'!$B$124:$J$128,9,FALSE)</f>
        <v>0.85888650963597402</v>
      </c>
      <c r="S528" s="874">
        <f t="shared" si="25"/>
        <v>6048.0163313757657</v>
      </c>
      <c r="T528" s="874">
        <f t="shared" si="26"/>
        <v>0</v>
      </c>
    </row>
    <row r="529" spans="1:20">
      <c r="A529" s="863" t="s">
        <v>1034</v>
      </c>
      <c r="B529" s="864" t="s">
        <v>1035</v>
      </c>
      <c r="C529" s="865" t="s">
        <v>118</v>
      </c>
      <c r="D529" s="865" t="s">
        <v>1176</v>
      </c>
      <c r="E529" s="866">
        <v>2018</v>
      </c>
      <c r="F529" s="867">
        <v>2018</v>
      </c>
      <c r="G529" s="868">
        <v>43271</v>
      </c>
      <c r="H529" s="869">
        <f t="shared" si="24"/>
        <v>2018</v>
      </c>
      <c r="I529" s="870"/>
      <c r="J529" s="865" t="s">
        <v>1038</v>
      </c>
      <c r="K529" s="865" t="s">
        <v>1043</v>
      </c>
      <c r="L529" s="865" t="s">
        <v>1037</v>
      </c>
      <c r="M529" s="871">
        <v>214.9992</v>
      </c>
      <c r="N529" s="871">
        <v>4.6800000000000001E-2</v>
      </c>
      <c r="O529" s="872">
        <f>+VLOOKUP(C529,'A. Rate Class Allocations'!$B$124:$J$128,6,FALSE)</f>
        <v>0.96094519236849896</v>
      </c>
      <c r="P529" s="873">
        <f>+VLOOKUP(C529,'A. Rate Class Allocations'!$B$124:$J$128,8,FALSE)</f>
        <v>0.98007105038154396</v>
      </c>
      <c r="Q529" s="873">
        <f>+VLOOKUP(C529,'A. Rate Class Allocations'!$B$124:$J$128,7,FALSE)</f>
        <v>1.0700573423086499</v>
      </c>
      <c r="R529" s="873">
        <f>+VLOOKUP(C529,'A. Rate Class Allocations'!$B$124:$J$128,9,FALSE)</f>
        <v>0.85888650963597402</v>
      </c>
      <c r="S529" s="874">
        <f t="shared" si="25"/>
        <v>202.48507783374203</v>
      </c>
      <c r="T529" s="874">
        <f t="shared" si="26"/>
        <v>4.3011905781584522E-2</v>
      </c>
    </row>
    <row r="530" spans="1:20">
      <c r="A530" s="863" t="s">
        <v>1034</v>
      </c>
      <c r="B530" s="864" t="s">
        <v>1035</v>
      </c>
      <c r="C530" s="865" t="s">
        <v>118</v>
      </c>
      <c r="D530" s="865" t="s">
        <v>1176</v>
      </c>
      <c r="E530" s="866">
        <v>2018</v>
      </c>
      <c r="F530" s="867">
        <v>2018</v>
      </c>
      <c r="G530" s="868">
        <v>43271</v>
      </c>
      <c r="H530" s="869">
        <f t="shared" si="24"/>
        <v>2018</v>
      </c>
      <c r="I530" s="870"/>
      <c r="J530" s="865" t="s">
        <v>1038</v>
      </c>
      <c r="K530" s="865" t="s">
        <v>1043</v>
      </c>
      <c r="L530" s="865" t="s">
        <v>1037</v>
      </c>
      <c r="M530" s="871">
        <v>2436.6576</v>
      </c>
      <c r="N530" s="871">
        <v>0.53039999999999998</v>
      </c>
      <c r="O530" s="872">
        <f>+VLOOKUP(C530,'A. Rate Class Allocations'!$B$124:$J$128,6,FALSE)</f>
        <v>0.96094519236849896</v>
      </c>
      <c r="P530" s="873">
        <f>+VLOOKUP(C530,'A. Rate Class Allocations'!$B$124:$J$128,8,FALSE)</f>
        <v>0.98007105038154396</v>
      </c>
      <c r="Q530" s="873">
        <f>+VLOOKUP(C530,'A. Rate Class Allocations'!$B$124:$J$128,7,FALSE)</f>
        <v>1.0700573423086499</v>
      </c>
      <c r="R530" s="873">
        <f>+VLOOKUP(C530,'A. Rate Class Allocations'!$B$124:$J$128,9,FALSE)</f>
        <v>0.85888650963597402</v>
      </c>
      <c r="S530" s="874">
        <f t="shared" si="25"/>
        <v>2294.830882115743</v>
      </c>
      <c r="T530" s="874">
        <f t="shared" si="26"/>
        <v>0.48746826552462452</v>
      </c>
    </row>
    <row r="531" spans="1:20">
      <c r="A531" s="863" t="s">
        <v>1034</v>
      </c>
      <c r="B531" s="864" t="s">
        <v>1035</v>
      </c>
      <c r="C531" s="865" t="s">
        <v>118</v>
      </c>
      <c r="D531" s="865" t="s">
        <v>1177</v>
      </c>
      <c r="E531" s="866">
        <v>2018</v>
      </c>
      <c r="F531" s="867">
        <v>2018</v>
      </c>
      <c r="G531" s="868">
        <v>43343</v>
      </c>
      <c r="H531" s="869">
        <f t="shared" si="24"/>
        <v>2018</v>
      </c>
      <c r="I531" s="870"/>
      <c r="J531" s="865" t="s">
        <v>1036</v>
      </c>
      <c r="K531" s="865" t="s">
        <v>1043</v>
      </c>
      <c r="L531" s="865" t="s">
        <v>1037</v>
      </c>
      <c r="M531" s="871">
        <v>13432</v>
      </c>
      <c r="N531" s="871">
        <v>4.3099999999999996</v>
      </c>
      <c r="O531" s="872">
        <f>+VLOOKUP(C531,'A. Rate Class Allocations'!$B$124:$J$128,6,FALSE)</f>
        <v>0.96094519236849896</v>
      </c>
      <c r="P531" s="873">
        <f>+VLOOKUP(C531,'A. Rate Class Allocations'!$B$124:$J$128,8,FALSE)</f>
        <v>0.98007105038154396</v>
      </c>
      <c r="Q531" s="873">
        <f>+VLOOKUP(C531,'A. Rate Class Allocations'!$B$124:$J$128,7,FALSE)</f>
        <v>1.0700573423086499</v>
      </c>
      <c r="R531" s="873">
        <f>+VLOOKUP(C531,'A. Rate Class Allocations'!$B$124:$J$128,9,FALSE)</f>
        <v>0.85888650963597402</v>
      </c>
      <c r="S531" s="874">
        <f t="shared" si="25"/>
        <v>12650.184584234839</v>
      </c>
      <c r="T531" s="874">
        <f t="shared" si="26"/>
        <v>3.961139186295497</v>
      </c>
    </row>
    <row r="532" spans="1:20">
      <c r="A532" s="863" t="s">
        <v>1034</v>
      </c>
      <c r="B532" s="864" t="s">
        <v>1035</v>
      </c>
      <c r="C532" s="865" t="s">
        <v>118</v>
      </c>
      <c r="D532" s="865" t="s">
        <v>1178</v>
      </c>
      <c r="E532" s="866">
        <v>2018</v>
      </c>
      <c r="F532" s="867">
        <v>2018</v>
      </c>
      <c r="G532" s="868">
        <v>43262</v>
      </c>
      <c r="H532" s="869">
        <f t="shared" si="24"/>
        <v>2018</v>
      </c>
      <c r="I532" s="870"/>
      <c r="J532" s="865" t="s">
        <v>1038</v>
      </c>
      <c r="K532" s="865" t="s">
        <v>1043</v>
      </c>
      <c r="L532" s="865" t="s">
        <v>1037</v>
      </c>
      <c r="M532" s="871">
        <v>1612.4939999999999</v>
      </c>
      <c r="N532" s="871">
        <v>0.35099999999999998</v>
      </c>
      <c r="O532" s="872">
        <f>+VLOOKUP(C532,'A. Rate Class Allocations'!$B$124:$J$128,6,FALSE)</f>
        <v>0.96094519236849896</v>
      </c>
      <c r="P532" s="873">
        <f>+VLOOKUP(C532,'A. Rate Class Allocations'!$B$124:$J$128,8,FALSE)</f>
        <v>0.98007105038154396</v>
      </c>
      <c r="Q532" s="873">
        <f>+VLOOKUP(C532,'A. Rate Class Allocations'!$B$124:$J$128,7,FALSE)</f>
        <v>1.0700573423086499</v>
      </c>
      <c r="R532" s="873">
        <f>+VLOOKUP(C532,'A. Rate Class Allocations'!$B$124:$J$128,9,FALSE)</f>
        <v>0.85888650963597402</v>
      </c>
      <c r="S532" s="874">
        <f t="shared" si="25"/>
        <v>1518.6380837530653</v>
      </c>
      <c r="T532" s="874">
        <f t="shared" si="26"/>
        <v>0.32258929336188386</v>
      </c>
    </row>
    <row r="533" spans="1:20">
      <c r="A533" s="863" t="s">
        <v>1034</v>
      </c>
      <c r="B533" s="864" t="s">
        <v>1035</v>
      </c>
      <c r="C533" s="865" t="s">
        <v>118</v>
      </c>
      <c r="D533" s="865" t="s">
        <v>1178</v>
      </c>
      <c r="E533" s="866">
        <v>2018</v>
      </c>
      <c r="F533" s="867">
        <v>2018</v>
      </c>
      <c r="G533" s="868">
        <v>43262</v>
      </c>
      <c r="H533" s="869">
        <f t="shared" si="24"/>
        <v>2018</v>
      </c>
      <c r="I533" s="870"/>
      <c r="J533" s="865" t="s">
        <v>1038</v>
      </c>
      <c r="K533" s="865" t="s">
        <v>1043</v>
      </c>
      <c r="L533" s="865" t="s">
        <v>1037</v>
      </c>
      <c r="M533" s="871">
        <v>477.77600000000001</v>
      </c>
      <c r="N533" s="871">
        <v>0.104</v>
      </c>
      <c r="O533" s="872">
        <f>+VLOOKUP(C533,'A. Rate Class Allocations'!$B$124:$J$128,6,FALSE)</f>
        <v>0.96094519236849896</v>
      </c>
      <c r="P533" s="873">
        <f>+VLOOKUP(C533,'A. Rate Class Allocations'!$B$124:$J$128,8,FALSE)</f>
        <v>0.98007105038154396</v>
      </c>
      <c r="Q533" s="873">
        <f>+VLOOKUP(C533,'A. Rate Class Allocations'!$B$124:$J$128,7,FALSE)</f>
        <v>1.0700573423086499</v>
      </c>
      <c r="R533" s="873">
        <f>+VLOOKUP(C533,'A. Rate Class Allocations'!$B$124:$J$128,9,FALSE)</f>
        <v>0.85888650963597402</v>
      </c>
      <c r="S533" s="874">
        <f t="shared" si="25"/>
        <v>449.96683963053789</v>
      </c>
      <c r="T533" s="874">
        <f t="shared" si="26"/>
        <v>9.5582012847965581E-2</v>
      </c>
    </row>
    <row r="534" spans="1:20">
      <c r="A534" s="863" t="s">
        <v>1034</v>
      </c>
      <c r="B534" s="864" t="s">
        <v>1035</v>
      </c>
      <c r="C534" s="865" t="s">
        <v>118</v>
      </c>
      <c r="D534" s="865" t="s">
        <v>1179</v>
      </c>
      <c r="E534" s="866">
        <v>2018</v>
      </c>
      <c r="F534" s="867">
        <v>2018</v>
      </c>
      <c r="G534" s="868">
        <v>43374</v>
      </c>
      <c r="H534" s="869">
        <f t="shared" si="24"/>
        <v>2018</v>
      </c>
      <c r="I534" s="870"/>
      <c r="J534" s="865" t="s">
        <v>1038</v>
      </c>
      <c r="K534" s="865" t="s">
        <v>1043</v>
      </c>
      <c r="L534" s="865" t="s">
        <v>1039</v>
      </c>
      <c r="M534" s="871">
        <v>20142</v>
      </c>
      <c r="N534" s="871">
        <v>5.0354999999999999</v>
      </c>
      <c r="O534" s="872">
        <f>+VLOOKUP(C534,'A. Rate Class Allocations'!$B$124:$J$128,6,FALSE)</f>
        <v>0.96094519236849896</v>
      </c>
      <c r="P534" s="873">
        <f>+VLOOKUP(C534,'A. Rate Class Allocations'!$B$124:$J$128,8,FALSE)</f>
        <v>0.98007105038154396</v>
      </c>
      <c r="Q534" s="873">
        <f>+VLOOKUP(C534,'A. Rate Class Allocations'!$B$124:$J$128,7,FALSE)</f>
        <v>1.0700573423086499</v>
      </c>
      <c r="R534" s="873">
        <f>+VLOOKUP(C534,'A. Rate Class Allocations'!$B$124:$J$128,9,FALSE)</f>
        <v>0.85888650963597402</v>
      </c>
      <c r="S534" s="874">
        <f t="shared" si="25"/>
        <v>18969.626108967994</v>
      </c>
      <c r="T534" s="874">
        <f t="shared" si="26"/>
        <v>4.627915631691641</v>
      </c>
    </row>
    <row r="535" spans="1:20">
      <c r="A535" s="863" t="s">
        <v>1034</v>
      </c>
      <c r="B535" s="864" t="s">
        <v>1035</v>
      </c>
      <c r="C535" s="865" t="s">
        <v>118</v>
      </c>
      <c r="D535" s="865" t="s">
        <v>1180</v>
      </c>
      <c r="E535" s="866">
        <v>2018</v>
      </c>
      <c r="F535" s="867">
        <v>2018</v>
      </c>
      <c r="G535" s="868">
        <v>43343</v>
      </c>
      <c r="H535" s="869">
        <f t="shared" si="24"/>
        <v>2018</v>
      </c>
      <c r="I535" s="870"/>
      <c r="J535" s="865" t="s">
        <v>1036</v>
      </c>
      <c r="K535" s="865" t="s">
        <v>1043</v>
      </c>
      <c r="L535" s="865" t="s">
        <v>1039</v>
      </c>
      <c r="M535" s="871">
        <v>132000</v>
      </c>
      <c r="N535" s="871">
        <v>27.5</v>
      </c>
      <c r="O535" s="872">
        <f>+VLOOKUP(C535,'A. Rate Class Allocations'!$B$124:$J$128,6,FALSE)</f>
        <v>0.96094519236849896</v>
      </c>
      <c r="P535" s="873">
        <f>+VLOOKUP(C535,'A. Rate Class Allocations'!$B$124:$J$128,8,FALSE)</f>
        <v>0.98007105038154396</v>
      </c>
      <c r="Q535" s="873">
        <f>+VLOOKUP(C535,'A. Rate Class Allocations'!$B$124:$J$128,7,FALSE)</f>
        <v>1.0700573423086499</v>
      </c>
      <c r="R535" s="873">
        <f>+VLOOKUP(C535,'A. Rate Class Allocations'!$B$124:$J$128,9,FALSE)</f>
        <v>0.85888650963597402</v>
      </c>
      <c r="S535" s="874">
        <f t="shared" si="25"/>
        <v>124316.88245376702</v>
      </c>
      <c r="T535" s="874">
        <f t="shared" si="26"/>
        <v>25.274089935760131</v>
      </c>
    </row>
    <row r="536" spans="1:20">
      <c r="A536" s="863" t="s">
        <v>1034</v>
      </c>
      <c r="B536" s="864" t="s">
        <v>1035</v>
      </c>
      <c r="C536" s="865" t="s">
        <v>118</v>
      </c>
      <c r="D536" s="865" t="s">
        <v>1181</v>
      </c>
      <c r="E536" s="866">
        <v>2018</v>
      </c>
      <c r="F536" s="867">
        <v>2018</v>
      </c>
      <c r="G536" s="868">
        <v>43293</v>
      </c>
      <c r="H536" s="869">
        <f t="shared" si="24"/>
        <v>2018</v>
      </c>
      <c r="I536" s="870"/>
      <c r="J536" s="865" t="s">
        <v>1038</v>
      </c>
      <c r="K536" s="865" t="s">
        <v>1043</v>
      </c>
      <c r="L536" s="865" t="s">
        <v>1039</v>
      </c>
      <c r="M536" s="871">
        <v>15834</v>
      </c>
      <c r="N536" s="871">
        <v>0</v>
      </c>
      <c r="O536" s="872">
        <f>+VLOOKUP(C536,'A. Rate Class Allocations'!$B$124:$J$128,6,FALSE)</f>
        <v>0.96094519236849896</v>
      </c>
      <c r="P536" s="873">
        <f>+VLOOKUP(C536,'A. Rate Class Allocations'!$B$124:$J$128,8,FALSE)</f>
        <v>0.98007105038154396</v>
      </c>
      <c r="Q536" s="873">
        <f>+VLOOKUP(C536,'A. Rate Class Allocations'!$B$124:$J$128,7,FALSE)</f>
        <v>1.0700573423086499</v>
      </c>
      <c r="R536" s="873">
        <f>+VLOOKUP(C536,'A. Rate Class Allocations'!$B$124:$J$128,9,FALSE)</f>
        <v>0.85888650963597402</v>
      </c>
      <c r="S536" s="874">
        <f t="shared" si="25"/>
        <v>14912.37512706778</v>
      </c>
      <c r="T536" s="874">
        <f t="shared" si="26"/>
        <v>0</v>
      </c>
    </row>
    <row r="537" spans="1:20">
      <c r="A537" s="863" t="s">
        <v>1034</v>
      </c>
      <c r="B537" s="864" t="s">
        <v>1035</v>
      </c>
      <c r="C537" s="865" t="s">
        <v>118</v>
      </c>
      <c r="D537" s="865" t="s">
        <v>1181</v>
      </c>
      <c r="E537" s="866">
        <v>2018</v>
      </c>
      <c r="F537" s="867">
        <v>2018</v>
      </c>
      <c r="G537" s="868">
        <v>43293</v>
      </c>
      <c r="H537" s="869">
        <f t="shared" si="24"/>
        <v>2018</v>
      </c>
      <c r="I537" s="870"/>
      <c r="J537" s="865" t="s">
        <v>1038</v>
      </c>
      <c r="K537" s="865" t="s">
        <v>1043</v>
      </c>
      <c r="L537" s="865" t="s">
        <v>1039</v>
      </c>
      <c r="M537" s="871">
        <v>1751.4</v>
      </c>
      <c r="N537" s="871">
        <v>0</v>
      </c>
      <c r="O537" s="872">
        <f>+VLOOKUP(C537,'A. Rate Class Allocations'!$B$124:$J$128,6,FALSE)</f>
        <v>0.96094519236849896</v>
      </c>
      <c r="P537" s="873">
        <f>+VLOOKUP(C537,'A. Rate Class Allocations'!$B$124:$J$128,8,FALSE)</f>
        <v>0.98007105038154396</v>
      </c>
      <c r="Q537" s="873">
        <f>+VLOOKUP(C537,'A. Rate Class Allocations'!$B$124:$J$128,7,FALSE)</f>
        <v>1.0700573423086499</v>
      </c>
      <c r="R537" s="873">
        <f>+VLOOKUP(C537,'A. Rate Class Allocations'!$B$124:$J$128,9,FALSE)</f>
        <v>0.85888650963597402</v>
      </c>
      <c r="S537" s="874">
        <f t="shared" si="25"/>
        <v>1649.458999466118</v>
      </c>
      <c r="T537" s="874">
        <f t="shared" si="26"/>
        <v>0</v>
      </c>
    </row>
    <row r="538" spans="1:20">
      <c r="A538" s="863" t="s">
        <v>1034</v>
      </c>
      <c r="B538" s="864" t="s">
        <v>1035</v>
      </c>
      <c r="C538" s="865" t="s">
        <v>118</v>
      </c>
      <c r="D538" s="865" t="s">
        <v>1182</v>
      </c>
      <c r="E538" s="866">
        <v>2018</v>
      </c>
      <c r="F538" s="867">
        <v>2018</v>
      </c>
      <c r="G538" s="868">
        <v>43374</v>
      </c>
      <c r="H538" s="869">
        <f t="shared" si="24"/>
        <v>2018</v>
      </c>
      <c r="I538" s="870"/>
      <c r="J538" s="865" t="s">
        <v>1038</v>
      </c>
      <c r="K538" s="865" t="s">
        <v>1043</v>
      </c>
      <c r="L538" s="865" t="s">
        <v>1039</v>
      </c>
      <c r="M538" s="871">
        <v>19220.25</v>
      </c>
      <c r="N538" s="871">
        <v>5.0103999999999997</v>
      </c>
      <c r="O538" s="872">
        <f>+VLOOKUP(C538,'A. Rate Class Allocations'!$B$124:$J$128,6,FALSE)</f>
        <v>0.96094519236849896</v>
      </c>
      <c r="P538" s="873">
        <f>+VLOOKUP(C538,'A. Rate Class Allocations'!$B$124:$J$128,8,FALSE)</f>
        <v>0.98007105038154396</v>
      </c>
      <c r="Q538" s="873">
        <f>+VLOOKUP(C538,'A. Rate Class Allocations'!$B$124:$J$128,7,FALSE)</f>
        <v>1.0700573423086499</v>
      </c>
      <c r="R538" s="873">
        <f>+VLOOKUP(C538,'A. Rate Class Allocations'!$B$124:$J$128,9,FALSE)</f>
        <v>0.85888650963597402</v>
      </c>
      <c r="S538" s="874">
        <f t="shared" si="25"/>
        <v>18101.526969560724</v>
      </c>
      <c r="T538" s="874">
        <f t="shared" si="26"/>
        <v>4.6048472805139111</v>
      </c>
    </row>
    <row r="539" spans="1:20">
      <c r="A539" s="863" t="s">
        <v>1034</v>
      </c>
      <c r="B539" s="864" t="s">
        <v>1035</v>
      </c>
      <c r="C539" s="865" t="s">
        <v>118</v>
      </c>
      <c r="D539" s="865" t="s">
        <v>1183</v>
      </c>
      <c r="E539" s="866">
        <v>2018</v>
      </c>
      <c r="F539" s="867">
        <v>2018</v>
      </c>
      <c r="G539" s="868">
        <v>43367</v>
      </c>
      <c r="H539" s="869">
        <f t="shared" si="24"/>
        <v>2018</v>
      </c>
      <c r="I539" s="870"/>
      <c r="J539" s="865" t="s">
        <v>1036</v>
      </c>
      <c r="K539" s="865" t="s">
        <v>1043</v>
      </c>
      <c r="L539" s="865" t="s">
        <v>1039</v>
      </c>
      <c r="M539" s="871">
        <v>1059524</v>
      </c>
      <c r="N539" s="871">
        <v>123.7</v>
      </c>
      <c r="O539" s="872">
        <f>+VLOOKUP(C539,'A. Rate Class Allocations'!$B$124:$J$128,6,FALSE)</f>
        <v>0.96094519236849896</v>
      </c>
      <c r="P539" s="873">
        <f>+VLOOKUP(C539,'A. Rate Class Allocations'!$B$124:$J$128,8,FALSE)</f>
        <v>0.98007105038154396</v>
      </c>
      <c r="Q539" s="873">
        <f>+VLOOKUP(C539,'A. Rate Class Allocations'!$B$124:$J$128,7,FALSE)</f>
        <v>1.0700573423086499</v>
      </c>
      <c r="R539" s="873">
        <f>+VLOOKUP(C539,'A. Rate Class Allocations'!$B$124:$J$128,9,FALSE)</f>
        <v>0.85888650963597402</v>
      </c>
      <c r="S539" s="874">
        <f t="shared" si="25"/>
        <v>997853.94367382617</v>
      </c>
      <c r="T539" s="874">
        <f t="shared" si="26"/>
        <v>113.6874518201283</v>
      </c>
    </row>
    <row r="540" spans="1:20">
      <c r="A540" s="863" t="s">
        <v>1034</v>
      </c>
      <c r="B540" s="864" t="s">
        <v>1035</v>
      </c>
      <c r="C540" s="865" t="s">
        <v>118</v>
      </c>
      <c r="D540" s="865" t="s">
        <v>1183</v>
      </c>
      <c r="E540" s="866">
        <v>2018</v>
      </c>
      <c r="F540" s="867">
        <v>2018</v>
      </c>
      <c r="G540" s="868">
        <v>43367</v>
      </c>
      <c r="H540" s="869">
        <f t="shared" si="24"/>
        <v>2018</v>
      </c>
      <c r="I540" s="870"/>
      <c r="J540" s="865" t="s">
        <v>1038</v>
      </c>
      <c r="K540" s="865" t="s">
        <v>1043</v>
      </c>
      <c r="L540" s="865" t="s">
        <v>1039</v>
      </c>
      <c r="M540" s="871">
        <v>162172.79399999999</v>
      </c>
      <c r="N540" s="871">
        <v>0</v>
      </c>
      <c r="O540" s="872">
        <f>+VLOOKUP(C540,'A. Rate Class Allocations'!$B$124:$J$128,6,FALSE)</f>
        <v>0.96094519236849896</v>
      </c>
      <c r="P540" s="873">
        <f>+VLOOKUP(C540,'A. Rate Class Allocations'!$B$124:$J$128,8,FALSE)</f>
        <v>0.98007105038154396</v>
      </c>
      <c r="Q540" s="873">
        <f>+VLOOKUP(C540,'A. Rate Class Allocations'!$B$124:$J$128,7,FALSE)</f>
        <v>1.0700573423086499</v>
      </c>
      <c r="R540" s="873">
        <f>+VLOOKUP(C540,'A. Rate Class Allocations'!$B$124:$J$128,9,FALSE)</f>
        <v>0.85888650963597402</v>
      </c>
      <c r="S540" s="874">
        <f t="shared" si="25"/>
        <v>152733.45582497708</v>
      </c>
      <c r="T540" s="874">
        <f t="shared" si="26"/>
        <v>0</v>
      </c>
    </row>
    <row r="541" spans="1:20">
      <c r="A541" s="863" t="s">
        <v>1034</v>
      </c>
      <c r="B541" s="864" t="s">
        <v>1035</v>
      </c>
      <c r="C541" s="865" t="s">
        <v>118</v>
      </c>
      <c r="D541" s="865" t="s">
        <v>1184</v>
      </c>
      <c r="E541" s="866">
        <v>2018</v>
      </c>
      <c r="F541" s="867">
        <v>2018</v>
      </c>
      <c r="G541" s="868">
        <v>43339</v>
      </c>
      <c r="H541" s="869">
        <f t="shared" si="24"/>
        <v>2018</v>
      </c>
      <c r="I541" s="870"/>
      <c r="J541" s="865" t="s">
        <v>1036</v>
      </c>
      <c r="K541" s="865" t="s">
        <v>1043</v>
      </c>
      <c r="L541" s="865" t="s">
        <v>1039</v>
      </c>
      <c r="M541" s="871">
        <v>236477</v>
      </c>
      <c r="N541" s="871">
        <v>27.6</v>
      </c>
      <c r="O541" s="872">
        <f>+VLOOKUP(C541,'A. Rate Class Allocations'!$B$124:$J$128,6,FALSE)</f>
        <v>0.96094519236849896</v>
      </c>
      <c r="P541" s="873">
        <f>+VLOOKUP(C541,'A. Rate Class Allocations'!$B$124:$J$128,8,FALSE)</f>
        <v>0.98007105038154396</v>
      </c>
      <c r="Q541" s="873">
        <f>+VLOOKUP(C541,'A. Rate Class Allocations'!$B$124:$J$128,7,FALSE)</f>
        <v>1.0700573423086499</v>
      </c>
      <c r="R541" s="873">
        <f>+VLOOKUP(C541,'A. Rate Class Allocations'!$B$124:$J$128,9,FALSE)</f>
        <v>0.85888650963597402</v>
      </c>
      <c r="S541" s="874">
        <f t="shared" si="25"/>
        <v>222712.75312135959</v>
      </c>
      <c r="T541" s="874">
        <f t="shared" si="26"/>
        <v>25.365995717344713</v>
      </c>
    </row>
    <row r="542" spans="1:20">
      <c r="A542" s="863" t="s">
        <v>1034</v>
      </c>
      <c r="B542" s="864" t="s">
        <v>1035</v>
      </c>
      <c r="C542" s="865" t="s">
        <v>118</v>
      </c>
      <c r="D542" s="865" t="s">
        <v>1184</v>
      </c>
      <c r="E542" s="866">
        <v>2018</v>
      </c>
      <c r="F542" s="867">
        <v>2018</v>
      </c>
      <c r="G542" s="868">
        <v>43339</v>
      </c>
      <c r="H542" s="869">
        <f t="shared" si="24"/>
        <v>2018</v>
      </c>
      <c r="I542" s="870"/>
      <c r="J542" s="865" t="s">
        <v>1038</v>
      </c>
      <c r="K542" s="865" t="s">
        <v>1043</v>
      </c>
      <c r="L542" s="865" t="s">
        <v>1039</v>
      </c>
      <c r="M542" s="871">
        <v>32208.534</v>
      </c>
      <c r="N542" s="871">
        <v>0</v>
      </c>
      <c r="O542" s="872">
        <f>+VLOOKUP(C542,'A. Rate Class Allocations'!$B$124:$J$128,6,FALSE)</f>
        <v>0.96094519236849896</v>
      </c>
      <c r="P542" s="873">
        <f>+VLOOKUP(C542,'A. Rate Class Allocations'!$B$124:$J$128,8,FALSE)</f>
        <v>0.98007105038154396</v>
      </c>
      <c r="Q542" s="873">
        <f>+VLOOKUP(C542,'A. Rate Class Allocations'!$B$124:$J$128,7,FALSE)</f>
        <v>1.0700573423086499</v>
      </c>
      <c r="R542" s="873">
        <f>+VLOOKUP(C542,'A. Rate Class Allocations'!$B$124:$J$128,9,FALSE)</f>
        <v>0.85888650963597402</v>
      </c>
      <c r="S542" s="874">
        <f t="shared" si="25"/>
        <v>30333.822237016353</v>
      </c>
      <c r="T542" s="874">
        <f t="shared" si="26"/>
        <v>0</v>
      </c>
    </row>
    <row r="543" spans="1:20">
      <c r="A543" s="863" t="s">
        <v>1034</v>
      </c>
      <c r="B543" s="864" t="s">
        <v>1035</v>
      </c>
      <c r="C543" s="865" t="s">
        <v>118</v>
      </c>
      <c r="D543" s="865" t="s">
        <v>1185</v>
      </c>
      <c r="E543" s="866">
        <v>2018</v>
      </c>
      <c r="F543" s="867">
        <v>2018</v>
      </c>
      <c r="G543" s="868">
        <v>43287</v>
      </c>
      <c r="H543" s="869">
        <f t="shared" si="24"/>
        <v>2018</v>
      </c>
      <c r="I543" s="870"/>
      <c r="J543" s="865" t="s">
        <v>1038</v>
      </c>
      <c r="K543" s="865" t="s">
        <v>1043</v>
      </c>
      <c r="L543" s="865" t="s">
        <v>1037</v>
      </c>
      <c r="M543" s="871">
        <v>3360</v>
      </c>
      <c r="N543" s="871">
        <v>0</v>
      </c>
      <c r="O543" s="872">
        <f>+VLOOKUP(C543,'A. Rate Class Allocations'!$B$124:$J$128,6,FALSE)</f>
        <v>0.96094519236849896</v>
      </c>
      <c r="P543" s="873">
        <f>+VLOOKUP(C543,'A. Rate Class Allocations'!$B$124:$J$128,8,FALSE)</f>
        <v>0.98007105038154396</v>
      </c>
      <c r="Q543" s="873">
        <f>+VLOOKUP(C543,'A. Rate Class Allocations'!$B$124:$J$128,7,FALSE)</f>
        <v>1.0700573423086499</v>
      </c>
      <c r="R543" s="873">
        <f>+VLOOKUP(C543,'A. Rate Class Allocations'!$B$124:$J$128,9,FALSE)</f>
        <v>0.85888650963597402</v>
      </c>
      <c r="S543" s="874">
        <f t="shared" si="25"/>
        <v>3164.4297351867967</v>
      </c>
      <c r="T543" s="874">
        <f t="shared" si="26"/>
        <v>0</v>
      </c>
    </row>
    <row r="544" spans="1:20">
      <c r="A544" s="863" t="s">
        <v>1034</v>
      </c>
      <c r="B544" s="864" t="s">
        <v>1035</v>
      </c>
      <c r="C544" s="865" t="s">
        <v>118</v>
      </c>
      <c r="D544" s="865" t="s">
        <v>1186</v>
      </c>
      <c r="E544" s="866">
        <v>2018</v>
      </c>
      <c r="F544" s="867">
        <v>2018</v>
      </c>
      <c r="G544" s="868">
        <v>43301</v>
      </c>
      <c r="H544" s="869">
        <f t="shared" si="24"/>
        <v>2018</v>
      </c>
      <c r="I544" s="870"/>
      <c r="J544" s="865" t="s">
        <v>1036</v>
      </c>
      <c r="K544" s="865" t="s">
        <v>1043</v>
      </c>
      <c r="L544" s="865" t="s">
        <v>1037</v>
      </c>
      <c r="M544" s="871">
        <v>2023</v>
      </c>
      <c r="N544" s="871">
        <v>0.5</v>
      </c>
      <c r="O544" s="872">
        <f>+VLOOKUP(C544,'A. Rate Class Allocations'!$B$124:$J$128,6,FALSE)</f>
        <v>0.96094519236849896</v>
      </c>
      <c r="P544" s="873">
        <f>+VLOOKUP(C544,'A. Rate Class Allocations'!$B$124:$J$128,8,FALSE)</f>
        <v>0.98007105038154396</v>
      </c>
      <c r="Q544" s="873">
        <f>+VLOOKUP(C544,'A. Rate Class Allocations'!$B$124:$J$128,7,FALSE)</f>
        <v>1.0700573423086499</v>
      </c>
      <c r="R544" s="873">
        <f>+VLOOKUP(C544,'A. Rate Class Allocations'!$B$124:$J$128,9,FALSE)</f>
        <v>0.85888650963597402</v>
      </c>
      <c r="S544" s="874">
        <f t="shared" si="25"/>
        <v>1905.2504030603841</v>
      </c>
      <c r="T544" s="874">
        <f t="shared" si="26"/>
        <v>0.45952890792291151</v>
      </c>
    </row>
    <row r="545" spans="1:20">
      <c r="A545" s="863" t="s">
        <v>1034</v>
      </c>
      <c r="B545" s="864" t="s">
        <v>1035</v>
      </c>
      <c r="C545" s="865" t="s">
        <v>118</v>
      </c>
      <c r="D545" s="865" t="s">
        <v>1187</v>
      </c>
      <c r="E545" s="866">
        <v>2018</v>
      </c>
      <c r="F545" s="867">
        <v>2018</v>
      </c>
      <c r="G545" s="868">
        <v>43301</v>
      </c>
      <c r="H545" s="869">
        <f t="shared" si="24"/>
        <v>2018</v>
      </c>
      <c r="I545" s="870"/>
      <c r="J545" s="865" t="s">
        <v>1038</v>
      </c>
      <c r="K545" s="865" t="s">
        <v>1043</v>
      </c>
      <c r="L545" s="865" t="s">
        <v>1037</v>
      </c>
      <c r="M545" s="871">
        <v>3296.6543999999999</v>
      </c>
      <c r="N545" s="871">
        <v>0.71760000000000002</v>
      </c>
      <c r="O545" s="872">
        <f>+VLOOKUP(C545,'A. Rate Class Allocations'!$B$124:$J$128,6,FALSE)</f>
        <v>0.96094519236849896</v>
      </c>
      <c r="P545" s="873">
        <f>+VLOOKUP(C545,'A. Rate Class Allocations'!$B$124:$J$128,8,FALSE)</f>
        <v>0.98007105038154396</v>
      </c>
      <c r="Q545" s="873">
        <f>+VLOOKUP(C545,'A. Rate Class Allocations'!$B$124:$J$128,7,FALSE)</f>
        <v>1.0700573423086499</v>
      </c>
      <c r="R545" s="873">
        <f>+VLOOKUP(C545,'A. Rate Class Allocations'!$B$124:$J$128,9,FALSE)</f>
        <v>0.85888650963597402</v>
      </c>
      <c r="S545" s="874">
        <f t="shared" si="25"/>
        <v>3104.7711934507111</v>
      </c>
      <c r="T545" s="874">
        <f t="shared" si="26"/>
        <v>0.65951588865096256</v>
      </c>
    </row>
    <row r="546" spans="1:20">
      <c r="A546" s="863" t="s">
        <v>1034</v>
      </c>
      <c r="B546" s="864" t="s">
        <v>1035</v>
      </c>
      <c r="C546" s="865" t="s">
        <v>118</v>
      </c>
      <c r="D546" s="865" t="s">
        <v>1187</v>
      </c>
      <c r="E546" s="866">
        <v>2018</v>
      </c>
      <c r="F546" s="867">
        <v>2018</v>
      </c>
      <c r="G546" s="868">
        <v>43301</v>
      </c>
      <c r="H546" s="869">
        <f t="shared" si="24"/>
        <v>2018</v>
      </c>
      <c r="I546" s="870"/>
      <c r="J546" s="865" t="s">
        <v>1038</v>
      </c>
      <c r="K546" s="865" t="s">
        <v>1043</v>
      </c>
      <c r="L546" s="865" t="s">
        <v>1037</v>
      </c>
      <c r="M546" s="871">
        <v>2335.1999999999998</v>
      </c>
      <c r="N546" s="871">
        <v>0</v>
      </c>
      <c r="O546" s="872">
        <f>+VLOOKUP(C546,'A. Rate Class Allocations'!$B$124:$J$128,6,FALSE)</f>
        <v>0.96094519236849896</v>
      </c>
      <c r="P546" s="873">
        <f>+VLOOKUP(C546,'A. Rate Class Allocations'!$B$124:$J$128,8,FALSE)</f>
        <v>0.98007105038154396</v>
      </c>
      <c r="Q546" s="873">
        <f>+VLOOKUP(C546,'A. Rate Class Allocations'!$B$124:$J$128,7,FALSE)</f>
        <v>1.0700573423086499</v>
      </c>
      <c r="R546" s="873">
        <f>+VLOOKUP(C546,'A. Rate Class Allocations'!$B$124:$J$128,9,FALSE)</f>
        <v>0.85888650963597402</v>
      </c>
      <c r="S546" s="874">
        <f t="shared" si="25"/>
        <v>2199.2786659548237</v>
      </c>
      <c r="T546" s="874">
        <f t="shared" si="26"/>
        <v>0</v>
      </c>
    </row>
    <row r="547" spans="1:20">
      <c r="A547" s="863" t="s">
        <v>1034</v>
      </c>
      <c r="B547" s="864" t="s">
        <v>1035</v>
      </c>
      <c r="C547" s="865" t="s">
        <v>118</v>
      </c>
      <c r="D547" s="865" t="s">
        <v>1187</v>
      </c>
      <c r="E547" s="866">
        <v>2018</v>
      </c>
      <c r="F547" s="867">
        <v>2018</v>
      </c>
      <c r="G547" s="868">
        <v>43301</v>
      </c>
      <c r="H547" s="869">
        <f t="shared" si="24"/>
        <v>2018</v>
      </c>
      <c r="I547" s="870"/>
      <c r="J547" s="865" t="s">
        <v>1036</v>
      </c>
      <c r="K547" s="865" t="s">
        <v>1043</v>
      </c>
      <c r="L547" s="865" t="s">
        <v>1037</v>
      </c>
      <c r="M547" s="871">
        <v>11168</v>
      </c>
      <c r="N547" s="871">
        <v>0</v>
      </c>
      <c r="O547" s="872">
        <f>+VLOOKUP(C547,'A. Rate Class Allocations'!$B$124:$J$128,6,FALSE)</f>
        <v>0.96094519236849896</v>
      </c>
      <c r="P547" s="873">
        <f>+VLOOKUP(C547,'A. Rate Class Allocations'!$B$124:$J$128,8,FALSE)</f>
        <v>0.98007105038154396</v>
      </c>
      <c r="Q547" s="873">
        <f>+VLOOKUP(C547,'A. Rate Class Allocations'!$B$124:$J$128,7,FALSE)</f>
        <v>1.0700573423086499</v>
      </c>
      <c r="R547" s="873">
        <f>+VLOOKUP(C547,'A. Rate Class Allocations'!$B$124:$J$128,9,FALSE)</f>
        <v>0.85888650963597402</v>
      </c>
      <c r="S547" s="874">
        <f t="shared" si="25"/>
        <v>10517.961691239925</v>
      </c>
      <c r="T547" s="874">
        <f t="shared" si="26"/>
        <v>0</v>
      </c>
    </row>
    <row r="548" spans="1:20">
      <c r="A548" s="863" t="s">
        <v>1034</v>
      </c>
      <c r="B548" s="864" t="s">
        <v>1035</v>
      </c>
      <c r="C548" s="865" t="s">
        <v>118</v>
      </c>
      <c r="D548" s="865" t="s">
        <v>1188</v>
      </c>
      <c r="E548" s="866">
        <v>2018</v>
      </c>
      <c r="F548" s="867">
        <v>2018</v>
      </c>
      <c r="G548" s="868">
        <v>43334</v>
      </c>
      <c r="H548" s="869">
        <f t="shared" si="24"/>
        <v>2018</v>
      </c>
      <c r="I548" s="870"/>
      <c r="J548" s="865" t="s">
        <v>1038</v>
      </c>
      <c r="K548" s="865" t="s">
        <v>1043</v>
      </c>
      <c r="L548" s="865" t="s">
        <v>1037</v>
      </c>
      <c r="M548" s="871">
        <v>3869.9856</v>
      </c>
      <c r="N548" s="871">
        <v>0.84240000000000004</v>
      </c>
      <c r="O548" s="872">
        <f>+VLOOKUP(C548,'A. Rate Class Allocations'!$B$124:$J$128,6,FALSE)</f>
        <v>0.96094519236849896</v>
      </c>
      <c r="P548" s="873">
        <f>+VLOOKUP(C548,'A. Rate Class Allocations'!$B$124:$J$128,8,FALSE)</f>
        <v>0.98007105038154396</v>
      </c>
      <c r="Q548" s="873">
        <f>+VLOOKUP(C548,'A. Rate Class Allocations'!$B$124:$J$128,7,FALSE)</f>
        <v>1.0700573423086499</v>
      </c>
      <c r="R548" s="873">
        <f>+VLOOKUP(C548,'A. Rate Class Allocations'!$B$124:$J$128,9,FALSE)</f>
        <v>0.85888650963597402</v>
      </c>
      <c r="S548" s="874">
        <f t="shared" si="25"/>
        <v>3644.7314010073565</v>
      </c>
      <c r="T548" s="874">
        <f t="shared" si="26"/>
        <v>0.77421430406852132</v>
      </c>
    </row>
    <row r="549" spans="1:20">
      <c r="A549" s="863" t="s">
        <v>1034</v>
      </c>
      <c r="B549" s="864" t="s">
        <v>1035</v>
      </c>
      <c r="C549" s="865" t="s">
        <v>118</v>
      </c>
      <c r="D549" s="865" t="s">
        <v>1188</v>
      </c>
      <c r="E549" s="866">
        <v>2018</v>
      </c>
      <c r="F549" s="867">
        <v>2018</v>
      </c>
      <c r="G549" s="868">
        <v>43334</v>
      </c>
      <c r="H549" s="869">
        <f t="shared" si="24"/>
        <v>2018</v>
      </c>
      <c r="I549" s="870"/>
      <c r="J549" s="865" t="s">
        <v>1038</v>
      </c>
      <c r="K549" s="865" t="s">
        <v>1043</v>
      </c>
      <c r="L549" s="865" t="s">
        <v>1037</v>
      </c>
      <c r="M549" s="871">
        <v>477.77600000000001</v>
      </c>
      <c r="N549" s="871">
        <v>0.104</v>
      </c>
      <c r="O549" s="872">
        <f>+VLOOKUP(C549,'A. Rate Class Allocations'!$B$124:$J$128,6,FALSE)</f>
        <v>0.96094519236849896</v>
      </c>
      <c r="P549" s="873">
        <f>+VLOOKUP(C549,'A. Rate Class Allocations'!$B$124:$J$128,8,FALSE)</f>
        <v>0.98007105038154396</v>
      </c>
      <c r="Q549" s="873">
        <f>+VLOOKUP(C549,'A. Rate Class Allocations'!$B$124:$J$128,7,FALSE)</f>
        <v>1.0700573423086499</v>
      </c>
      <c r="R549" s="873">
        <f>+VLOOKUP(C549,'A. Rate Class Allocations'!$B$124:$J$128,9,FALSE)</f>
        <v>0.85888650963597402</v>
      </c>
      <c r="S549" s="874">
        <f t="shared" si="25"/>
        <v>449.96683963053789</v>
      </c>
      <c r="T549" s="874">
        <f t="shared" si="26"/>
        <v>9.5582012847965581E-2</v>
      </c>
    </row>
    <row r="550" spans="1:20">
      <c r="A550" s="863" t="s">
        <v>1034</v>
      </c>
      <c r="B550" s="864" t="s">
        <v>1035</v>
      </c>
      <c r="C550" s="865" t="s">
        <v>118</v>
      </c>
      <c r="D550" s="865" t="s">
        <v>1188</v>
      </c>
      <c r="E550" s="866">
        <v>2018</v>
      </c>
      <c r="F550" s="867">
        <v>2018</v>
      </c>
      <c r="G550" s="868">
        <v>43334</v>
      </c>
      <c r="H550" s="869">
        <f t="shared" si="24"/>
        <v>2018</v>
      </c>
      <c r="I550" s="870"/>
      <c r="J550" s="865" t="s">
        <v>1038</v>
      </c>
      <c r="K550" s="865" t="s">
        <v>1043</v>
      </c>
      <c r="L550" s="865" t="s">
        <v>1037</v>
      </c>
      <c r="M550" s="871">
        <v>143.33279999999999</v>
      </c>
      <c r="N550" s="871">
        <v>3.1199999999999999E-2</v>
      </c>
      <c r="O550" s="872">
        <f>+VLOOKUP(C550,'A. Rate Class Allocations'!$B$124:$J$128,6,FALSE)</f>
        <v>0.96094519236849896</v>
      </c>
      <c r="P550" s="873">
        <f>+VLOOKUP(C550,'A. Rate Class Allocations'!$B$124:$J$128,8,FALSE)</f>
        <v>0.98007105038154396</v>
      </c>
      <c r="Q550" s="873">
        <f>+VLOOKUP(C550,'A. Rate Class Allocations'!$B$124:$J$128,7,FALSE)</f>
        <v>1.0700573423086499</v>
      </c>
      <c r="R550" s="873">
        <f>+VLOOKUP(C550,'A. Rate Class Allocations'!$B$124:$J$128,9,FALSE)</f>
        <v>0.85888650963597402</v>
      </c>
      <c r="S550" s="874">
        <f t="shared" si="25"/>
        <v>134.99005188916135</v>
      </c>
      <c r="T550" s="874">
        <f t="shared" si="26"/>
        <v>2.8674603854389677E-2</v>
      </c>
    </row>
    <row r="551" spans="1:20">
      <c r="A551" s="863" t="s">
        <v>1034</v>
      </c>
      <c r="B551" s="864" t="s">
        <v>1035</v>
      </c>
      <c r="C551" s="865" t="s">
        <v>118</v>
      </c>
      <c r="D551" s="865" t="s">
        <v>1188</v>
      </c>
      <c r="E551" s="866">
        <v>2018</v>
      </c>
      <c r="F551" s="867">
        <v>2018</v>
      </c>
      <c r="G551" s="868">
        <v>43334</v>
      </c>
      <c r="H551" s="869">
        <f t="shared" si="24"/>
        <v>2018</v>
      </c>
      <c r="I551" s="870"/>
      <c r="J551" s="865" t="s">
        <v>1036</v>
      </c>
      <c r="K551" s="865" t="s">
        <v>1043</v>
      </c>
      <c r="L551" s="865" t="s">
        <v>1037</v>
      </c>
      <c r="M551" s="871">
        <v>2436</v>
      </c>
      <c r="N551" s="871">
        <v>0.5</v>
      </c>
      <c r="O551" s="872">
        <f>+VLOOKUP(C551,'A. Rate Class Allocations'!$B$124:$J$128,6,FALSE)</f>
        <v>0.96094519236849896</v>
      </c>
      <c r="P551" s="873">
        <f>+VLOOKUP(C551,'A. Rate Class Allocations'!$B$124:$J$128,8,FALSE)</f>
        <v>0.98007105038154396</v>
      </c>
      <c r="Q551" s="873">
        <f>+VLOOKUP(C551,'A. Rate Class Allocations'!$B$124:$J$128,7,FALSE)</f>
        <v>1.0700573423086499</v>
      </c>
      <c r="R551" s="873">
        <f>+VLOOKUP(C551,'A. Rate Class Allocations'!$B$124:$J$128,9,FALSE)</f>
        <v>0.85888650963597402</v>
      </c>
      <c r="S551" s="874">
        <f t="shared" si="25"/>
        <v>2294.2115580104282</v>
      </c>
      <c r="T551" s="874">
        <f t="shared" si="26"/>
        <v>0.45952890792291151</v>
      </c>
    </row>
    <row r="552" spans="1:20">
      <c r="A552" s="863" t="s">
        <v>1034</v>
      </c>
      <c r="B552" s="864" t="s">
        <v>1035</v>
      </c>
      <c r="C552" s="865" t="s">
        <v>118</v>
      </c>
      <c r="D552" s="865" t="s">
        <v>1189</v>
      </c>
      <c r="E552" s="866">
        <v>2018</v>
      </c>
      <c r="F552" s="867">
        <v>2018</v>
      </c>
      <c r="G552" s="868">
        <v>43343</v>
      </c>
      <c r="H552" s="869">
        <f t="shared" si="24"/>
        <v>2018</v>
      </c>
      <c r="I552" s="870"/>
      <c r="J552" s="865" t="s">
        <v>1038</v>
      </c>
      <c r="K552" s="865" t="s">
        <v>1043</v>
      </c>
      <c r="L552" s="865" t="s">
        <v>1037</v>
      </c>
      <c r="M552" s="871">
        <v>5838</v>
      </c>
      <c r="N552" s="871">
        <v>0</v>
      </c>
      <c r="O552" s="872">
        <f>+VLOOKUP(C552,'A. Rate Class Allocations'!$B$124:$J$128,6,FALSE)</f>
        <v>0.96094519236849896</v>
      </c>
      <c r="P552" s="873">
        <f>+VLOOKUP(C552,'A. Rate Class Allocations'!$B$124:$J$128,8,FALSE)</f>
        <v>0.98007105038154396</v>
      </c>
      <c r="Q552" s="873">
        <f>+VLOOKUP(C552,'A. Rate Class Allocations'!$B$124:$J$128,7,FALSE)</f>
        <v>1.0700573423086499</v>
      </c>
      <c r="R552" s="873">
        <f>+VLOOKUP(C552,'A. Rate Class Allocations'!$B$124:$J$128,9,FALSE)</f>
        <v>0.85888650963597402</v>
      </c>
      <c r="S552" s="874">
        <f t="shared" si="25"/>
        <v>5498.1966648870603</v>
      </c>
      <c r="T552" s="874">
        <f t="shared" si="26"/>
        <v>0</v>
      </c>
    </row>
    <row r="553" spans="1:20">
      <c r="A553" s="863" t="s">
        <v>1034</v>
      </c>
      <c r="B553" s="864" t="s">
        <v>1035</v>
      </c>
      <c r="C553" s="865" t="s">
        <v>118</v>
      </c>
      <c r="D553" s="865" t="s">
        <v>1190</v>
      </c>
      <c r="E553" s="866">
        <v>2018</v>
      </c>
      <c r="F553" s="867">
        <v>2018</v>
      </c>
      <c r="G553" s="868">
        <v>43343</v>
      </c>
      <c r="H553" s="869">
        <f t="shared" si="24"/>
        <v>2018</v>
      </c>
      <c r="I553" s="870"/>
      <c r="J553" s="865" t="s">
        <v>1038</v>
      </c>
      <c r="K553" s="865" t="s">
        <v>1043</v>
      </c>
      <c r="L553" s="865" t="s">
        <v>1037</v>
      </c>
      <c r="M553" s="871">
        <v>6150.0474999999997</v>
      </c>
      <c r="N553" s="871">
        <v>1.5725</v>
      </c>
      <c r="O553" s="872">
        <f>+VLOOKUP(C553,'A. Rate Class Allocations'!$B$124:$J$128,6,FALSE)</f>
        <v>0.96094519236849896</v>
      </c>
      <c r="P553" s="873">
        <f>+VLOOKUP(C553,'A. Rate Class Allocations'!$B$124:$J$128,8,FALSE)</f>
        <v>0.98007105038154396</v>
      </c>
      <c r="Q553" s="873">
        <f>+VLOOKUP(C553,'A. Rate Class Allocations'!$B$124:$J$128,7,FALSE)</f>
        <v>1.0700573423086499</v>
      </c>
      <c r="R553" s="873">
        <f>+VLOOKUP(C553,'A. Rate Class Allocations'!$B$124:$J$128,9,FALSE)</f>
        <v>0.85888650963597402</v>
      </c>
      <c r="S553" s="874">
        <f t="shared" si="25"/>
        <v>5792.081304110483</v>
      </c>
      <c r="T553" s="874">
        <f t="shared" si="26"/>
        <v>1.4452184154175567</v>
      </c>
    </row>
    <row r="554" spans="1:20">
      <c r="A554" s="863" t="s">
        <v>1034</v>
      </c>
      <c r="B554" s="864" t="s">
        <v>1035</v>
      </c>
      <c r="C554" s="865" t="s">
        <v>118</v>
      </c>
      <c r="D554" s="865" t="s">
        <v>1190</v>
      </c>
      <c r="E554" s="866">
        <v>2018</v>
      </c>
      <c r="F554" s="867">
        <v>2018</v>
      </c>
      <c r="G554" s="868">
        <v>43343</v>
      </c>
      <c r="H554" s="869">
        <f t="shared" si="24"/>
        <v>2018</v>
      </c>
      <c r="I554" s="870"/>
      <c r="J554" s="865" t="s">
        <v>1038</v>
      </c>
      <c r="K554" s="865" t="s">
        <v>1043</v>
      </c>
      <c r="L554" s="865" t="s">
        <v>1037</v>
      </c>
      <c r="M554" s="871">
        <v>2268.38</v>
      </c>
      <c r="N554" s="871">
        <v>0.57999999999999996</v>
      </c>
      <c r="O554" s="872">
        <f>+VLOOKUP(C554,'A. Rate Class Allocations'!$B$124:$J$128,6,FALSE)</f>
        <v>0.96094519236849896</v>
      </c>
      <c r="P554" s="873">
        <f>+VLOOKUP(C554,'A. Rate Class Allocations'!$B$124:$J$128,8,FALSE)</f>
        <v>0.98007105038154396</v>
      </c>
      <c r="Q554" s="873">
        <f>+VLOOKUP(C554,'A. Rate Class Allocations'!$B$124:$J$128,7,FALSE)</f>
        <v>1.0700573423086499</v>
      </c>
      <c r="R554" s="873">
        <f>+VLOOKUP(C554,'A. Rate Class Allocations'!$B$124:$J$128,9,FALSE)</f>
        <v>0.85888650963597402</v>
      </c>
      <c r="S554" s="874">
        <f t="shared" si="25"/>
        <v>2136.3479531854246</v>
      </c>
      <c r="T554" s="874">
        <f t="shared" si="26"/>
        <v>0.53305353319057724</v>
      </c>
    </row>
    <row r="555" spans="1:20">
      <c r="A555" s="863" t="s">
        <v>1034</v>
      </c>
      <c r="B555" s="864" t="s">
        <v>1035</v>
      </c>
      <c r="C555" s="865" t="s">
        <v>118</v>
      </c>
      <c r="D555" s="865" t="s">
        <v>1190</v>
      </c>
      <c r="E555" s="866">
        <v>2018</v>
      </c>
      <c r="F555" s="867">
        <v>2018</v>
      </c>
      <c r="G555" s="868">
        <v>43343</v>
      </c>
      <c r="H555" s="869">
        <f t="shared" si="24"/>
        <v>2018</v>
      </c>
      <c r="I555" s="870"/>
      <c r="J555" s="865" t="s">
        <v>1038</v>
      </c>
      <c r="K555" s="865" t="s">
        <v>1043</v>
      </c>
      <c r="L555" s="865" t="s">
        <v>1037</v>
      </c>
      <c r="M555" s="871">
        <v>3402.57</v>
      </c>
      <c r="N555" s="871">
        <v>0.87</v>
      </c>
      <c r="O555" s="872">
        <f>+VLOOKUP(C555,'A. Rate Class Allocations'!$B$124:$J$128,6,FALSE)</f>
        <v>0.96094519236849896</v>
      </c>
      <c r="P555" s="873">
        <f>+VLOOKUP(C555,'A. Rate Class Allocations'!$B$124:$J$128,8,FALSE)</f>
        <v>0.98007105038154396</v>
      </c>
      <c r="Q555" s="873">
        <f>+VLOOKUP(C555,'A. Rate Class Allocations'!$B$124:$J$128,7,FALSE)</f>
        <v>1.0700573423086499</v>
      </c>
      <c r="R555" s="873">
        <f>+VLOOKUP(C555,'A. Rate Class Allocations'!$B$124:$J$128,9,FALSE)</f>
        <v>0.85888650963597402</v>
      </c>
      <c r="S555" s="874">
        <f t="shared" si="25"/>
        <v>3204.5219297781373</v>
      </c>
      <c r="T555" s="874">
        <f t="shared" si="26"/>
        <v>0.79958029978586598</v>
      </c>
    </row>
    <row r="556" spans="1:20">
      <c r="A556" s="863" t="s">
        <v>1034</v>
      </c>
      <c r="B556" s="864" t="s">
        <v>1035</v>
      </c>
      <c r="C556" s="865" t="s">
        <v>118</v>
      </c>
      <c r="D556" s="865" t="s">
        <v>1190</v>
      </c>
      <c r="E556" s="866">
        <v>2018</v>
      </c>
      <c r="F556" s="867">
        <v>2018</v>
      </c>
      <c r="G556" s="868">
        <v>43343</v>
      </c>
      <c r="H556" s="869">
        <f t="shared" si="24"/>
        <v>2018</v>
      </c>
      <c r="I556" s="870"/>
      <c r="J556" s="865" t="s">
        <v>1038</v>
      </c>
      <c r="K556" s="865" t="s">
        <v>1043</v>
      </c>
      <c r="L556" s="865" t="s">
        <v>1037</v>
      </c>
      <c r="M556" s="871">
        <v>9256.91</v>
      </c>
      <c r="N556" s="871">
        <v>2.0150000000000001</v>
      </c>
      <c r="O556" s="872">
        <f>+VLOOKUP(C556,'A. Rate Class Allocations'!$B$124:$J$128,6,FALSE)</f>
        <v>0.96094519236849896</v>
      </c>
      <c r="P556" s="873">
        <f>+VLOOKUP(C556,'A. Rate Class Allocations'!$B$124:$J$128,8,FALSE)</f>
        <v>0.98007105038154396</v>
      </c>
      <c r="Q556" s="873">
        <f>+VLOOKUP(C556,'A. Rate Class Allocations'!$B$124:$J$128,7,FALSE)</f>
        <v>1.0700573423086499</v>
      </c>
      <c r="R556" s="873">
        <f>+VLOOKUP(C556,'A. Rate Class Allocations'!$B$124:$J$128,9,FALSE)</f>
        <v>0.85888650963597402</v>
      </c>
      <c r="S556" s="874">
        <f t="shared" si="25"/>
        <v>8718.1075178416704</v>
      </c>
      <c r="T556" s="874">
        <f t="shared" si="26"/>
        <v>1.8519014989293336</v>
      </c>
    </row>
    <row r="557" spans="1:20">
      <c r="A557" s="863" t="s">
        <v>1034</v>
      </c>
      <c r="B557" s="864" t="s">
        <v>1035</v>
      </c>
      <c r="C557" s="865" t="s">
        <v>118</v>
      </c>
      <c r="D557" s="865" t="s">
        <v>1190</v>
      </c>
      <c r="E557" s="866">
        <v>2018</v>
      </c>
      <c r="F557" s="867">
        <v>2018</v>
      </c>
      <c r="G557" s="868">
        <v>43343</v>
      </c>
      <c r="H557" s="869">
        <f t="shared" si="24"/>
        <v>2018</v>
      </c>
      <c r="I557" s="870"/>
      <c r="J557" s="865" t="s">
        <v>1038</v>
      </c>
      <c r="K557" s="865" t="s">
        <v>1043</v>
      </c>
      <c r="L557" s="865" t="s">
        <v>1037</v>
      </c>
      <c r="M557" s="871">
        <v>2842.7671999999998</v>
      </c>
      <c r="N557" s="871">
        <v>0.61880000000000002</v>
      </c>
      <c r="O557" s="872">
        <f>+VLOOKUP(C557,'A. Rate Class Allocations'!$B$124:$J$128,6,FALSE)</f>
        <v>0.96094519236849896</v>
      </c>
      <c r="P557" s="873">
        <f>+VLOOKUP(C557,'A. Rate Class Allocations'!$B$124:$J$128,8,FALSE)</f>
        <v>0.98007105038154396</v>
      </c>
      <c r="Q557" s="873">
        <f>+VLOOKUP(C557,'A. Rate Class Allocations'!$B$124:$J$128,7,FALSE)</f>
        <v>1.0700573423086499</v>
      </c>
      <c r="R557" s="873">
        <f>+VLOOKUP(C557,'A. Rate Class Allocations'!$B$124:$J$128,9,FALSE)</f>
        <v>0.85888650963597402</v>
      </c>
      <c r="S557" s="874">
        <f t="shared" si="25"/>
        <v>2677.3026958016999</v>
      </c>
      <c r="T557" s="874">
        <f t="shared" si="26"/>
        <v>0.56871297644539531</v>
      </c>
    </row>
    <row r="558" spans="1:20">
      <c r="A558" s="863" t="s">
        <v>1034</v>
      </c>
      <c r="B558" s="864" t="s">
        <v>1035</v>
      </c>
      <c r="C558" s="865" t="s">
        <v>118</v>
      </c>
      <c r="D558" s="865" t="s">
        <v>1190</v>
      </c>
      <c r="E558" s="866">
        <v>2018</v>
      </c>
      <c r="F558" s="867">
        <v>2018</v>
      </c>
      <c r="G558" s="868">
        <v>43343</v>
      </c>
      <c r="H558" s="869">
        <f t="shared" si="24"/>
        <v>2018</v>
      </c>
      <c r="I558" s="870"/>
      <c r="J558" s="865" t="s">
        <v>1038</v>
      </c>
      <c r="K558" s="865" t="s">
        <v>1043</v>
      </c>
      <c r="L558" s="865" t="s">
        <v>1037</v>
      </c>
      <c r="M558" s="871">
        <v>5512.8</v>
      </c>
      <c r="N558" s="871">
        <v>1.2</v>
      </c>
      <c r="O558" s="872">
        <f>+VLOOKUP(C558,'A. Rate Class Allocations'!$B$124:$J$128,6,FALSE)</f>
        <v>0.96094519236849896</v>
      </c>
      <c r="P558" s="873">
        <f>+VLOOKUP(C558,'A. Rate Class Allocations'!$B$124:$J$128,8,FALSE)</f>
        <v>0.98007105038154396</v>
      </c>
      <c r="Q558" s="873">
        <f>+VLOOKUP(C558,'A. Rate Class Allocations'!$B$124:$J$128,7,FALSE)</f>
        <v>1.0700573423086499</v>
      </c>
      <c r="R558" s="873">
        <f>+VLOOKUP(C558,'A. Rate Class Allocations'!$B$124:$J$128,9,FALSE)</f>
        <v>0.85888650963597402</v>
      </c>
      <c r="S558" s="874">
        <f t="shared" si="25"/>
        <v>5191.9250726600521</v>
      </c>
      <c r="T558" s="874">
        <f t="shared" si="26"/>
        <v>1.1028693790149877</v>
      </c>
    </row>
    <row r="559" spans="1:20">
      <c r="A559" s="863" t="s">
        <v>1034</v>
      </c>
      <c r="B559" s="864" t="s">
        <v>1035</v>
      </c>
      <c r="C559" s="865" t="s">
        <v>118</v>
      </c>
      <c r="D559" s="865" t="s">
        <v>1191</v>
      </c>
      <c r="E559" s="866">
        <v>2018</v>
      </c>
      <c r="F559" s="867">
        <v>2018</v>
      </c>
      <c r="G559" s="868">
        <v>43343</v>
      </c>
      <c r="H559" s="869">
        <f t="shared" si="24"/>
        <v>2018</v>
      </c>
      <c r="I559" s="870"/>
      <c r="J559" s="865" t="s">
        <v>1036</v>
      </c>
      <c r="K559" s="865" t="s">
        <v>1043</v>
      </c>
      <c r="L559" s="865" t="s">
        <v>1039</v>
      </c>
      <c r="M559" s="871">
        <v>22792</v>
      </c>
      <c r="N559" s="871">
        <v>7.4</v>
      </c>
      <c r="O559" s="872">
        <f>+VLOOKUP(C559,'A. Rate Class Allocations'!$B$124:$J$128,6,FALSE)</f>
        <v>0.96094519236849896</v>
      </c>
      <c r="P559" s="873">
        <f>+VLOOKUP(C559,'A. Rate Class Allocations'!$B$124:$J$128,8,FALSE)</f>
        <v>0.98007105038154396</v>
      </c>
      <c r="Q559" s="873">
        <f>+VLOOKUP(C559,'A. Rate Class Allocations'!$B$124:$J$128,7,FALSE)</f>
        <v>1.0700573423086499</v>
      </c>
      <c r="R559" s="873">
        <f>+VLOOKUP(C559,'A. Rate Class Allocations'!$B$124:$J$128,9,FALSE)</f>
        <v>0.85888650963597402</v>
      </c>
      <c r="S559" s="874">
        <f t="shared" si="25"/>
        <v>21465.381703683772</v>
      </c>
      <c r="T559" s="874">
        <f t="shared" si="26"/>
        <v>6.8010278372590909</v>
      </c>
    </row>
    <row r="560" spans="1:20">
      <c r="A560" s="863" t="s">
        <v>1034</v>
      </c>
      <c r="B560" s="864" t="s">
        <v>1035</v>
      </c>
      <c r="C560" s="865" t="s">
        <v>118</v>
      </c>
      <c r="D560" s="865" t="s">
        <v>1192</v>
      </c>
      <c r="E560" s="866">
        <v>2018</v>
      </c>
      <c r="F560" s="867">
        <v>2018</v>
      </c>
      <c r="G560" s="868">
        <v>43343</v>
      </c>
      <c r="H560" s="869">
        <f t="shared" si="24"/>
        <v>2018</v>
      </c>
      <c r="I560" s="870"/>
      <c r="J560" s="865" t="s">
        <v>1038</v>
      </c>
      <c r="K560" s="865" t="s">
        <v>1043</v>
      </c>
      <c r="L560" s="865" t="s">
        <v>1039</v>
      </c>
      <c r="M560" s="871">
        <v>3675.2</v>
      </c>
      <c r="N560" s="871">
        <v>0.8</v>
      </c>
      <c r="O560" s="872">
        <f>+VLOOKUP(C560,'A. Rate Class Allocations'!$B$124:$J$128,6,FALSE)</f>
        <v>0.96094519236849896</v>
      </c>
      <c r="P560" s="873">
        <f>+VLOOKUP(C560,'A. Rate Class Allocations'!$B$124:$J$128,8,FALSE)</f>
        <v>0.98007105038154396</v>
      </c>
      <c r="Q560" s="873">
        <f>+VLOOKUP(C560,'A. Rate Class Allocations'!$B$124:$J$128,7,FALSE)</f>
        <v>1.0700573423086499</v>
      </c>
      <c r="R560" s="873">
        <f>+VLOOKUP(C560,'A. Rate Class Allocations'!$B$124:$J$128,9,FALSE)</f>
        <v>0.85888650963597402</v>
      </c>
      <c r="S560" s="874">
        <f t="shared" si="25"/>
        <v>3461.2833817733676</v>
      </c>
      <c r="T560" s="874">
        <f t="shared" si="26"/>
        <v>0.73524625267665844</v>
      </c>
    </row>
    <row r="561" spans="1:20">
      <c r="A561" s="863" t="s">
        <v>1034</v>
      </c>
      <c r="B561" s="864" t="s">
        <v>1035</v>
      </c>
      <c r="C561" s="865" t="s">
        <v>118</v>
      </c>
      <c r="D561" s="865" t="s">
        <v>1193</v>
      </c>
      <c r="E561" s="866">
        <v>2018</v>
      </c>
      <c r="F561" s="867">
        <v>2018</v>
      </c>
      <c r="G561" s="868">
        <v>43314</v>
      </c>
      <c r="H561" s="869">
        <f t="shared" si="24"/>
        <v>2018</v>
      </c>
      <c r="I561" s="870"/>
      <c r="J561" s="865" t="s">
        <v>1036</v>
      </c>
      <c r="K561" s="865" t="s">
        <v>1043</v>
      </c>
      <c r="L561" s="865" t="s">
        <v>1037</v>
      </c>
      <c r="M561" s="871">
        <v>3173</v>
      </c>
      <c r="N561" s="871">
        <v>0.9</v>
      </c>
      <c r="O561" s="872">
        <f>+VLOOKUP(C561,'A. Rate Class Allocations'!$B$124:$J$128,6,FALSE)</f>
        <v>0.96094519236849896</v>
      </c>
      <c r="P561" s="873">
        <f>+VLOOKUP(C561,'A. Rate Class Allocations'!$B$124:$J$128,8,FALSE)</f>
        <v>0.98007105038154396</v>
      </c>
      <c r="Q561" s="873">
        <f>+VLOOKUP(C561,'A. Rate Class Allocations'!$B$124:$J$128,7,FALSE)</f>
        <v>1.0700573423086499</v>
      </c>
      <c r="R561" s="873">
        <f>+VLOOKUP(C561,'A. Rate Class Allocations'!$B$124:$J$128,9,FALSE)</f>
        <v>0.85888650963597402</v>
      </c>
      <c r="S561" s="874">
        <f t="shared" si="25"/>
        <v>2988.3141517106269</v>
      </c>
      <c r="T561" s="874">
        <f t="shared" si="26"/>
        <v>0.82715203426124062</v>
      </c>
    </row>
    <row r="562" spans="1:20">
      <c r="A562" s="863" t="s">
        <v>1034</v>
      </c>
      <c r="B562" s="864" t="s">
        <v>1035</v>
      </c>
      <c r="C562" s="865" t="s">
        <v>118</v>
      </c>
      <c r="D562" s="865" t="s">
        <v>1194</v>
      </c>
      <c r="E562" s="866">
        <v>2018</v>
      </c>
      <c r="F562" s="867">
        <v>2018</v>
      </c>
      <c r="G562" s="868">
        <v>43370</v>
      </c>
      <c r="H562" s="869">
        <f t="shared" si="24"/>
        <v>2018</v>
      </c>
      <c r="I562" s="870"/>
      <c r="J562" s="865" t="s">
        <v>1038</v>
      </c>
      <c r="K562" s="865" t="s">
        <v>1043</v>
      </c>
      <c r="L562" s="865" t="s">
        <v>1039</v>
      </c>
      <c r="M562" s="871">
        <v>5040</v>
      </c>
      <c r="N562" s="871">
        <v>0</v>
      </c>
      <c r="O562" s="872">
        <f>+VLOOKUP(C562,'A. Rate Class Allocations'!$B$124:$J$128,6,FALSE)</f>
        <v>0.96094519236849896</v>
      </c>
      <c r="P562" s="873">
        <f>+VLOOKUP(C562,'A. Rate Class Allocations'!$B$124:$J$128,8,FALSE)</f>
        <v>0.98007105038154396</v>
      </c>
      <c r="Q562" s="873">
        <f>+VLOOKUP(C562,'A. Rate Class Allocations'!$B$124:$J$128,7,FALSE)</f>
        <v>1.0700573423086499</v>
      </c>
      <c r="R562" s="873">
        <f>+VLOOKUP(C562,'A. Rate Class Allocations'!$B$124:$J$128,9,FALSE)</f>
        <v>0.85888650963597402</v>
      </c>
      <c r="S562" s="874">
        <f t="shared" si="25"/>
        <v>4746.6446027801958</v>
      </c>
      <c r="T562" s="874">
        <f t="shared" si="26"/>
        <v>0</v>
      </c>
    </row>
    <row r="563" spans="1:20">
      <c r="A563" s="863" t="s">
        <v>1034</v>
      </c>
      <c r="B563" s="864" t="s">
        <v>1035</v>
      </c>
      <c r="C563" s="865" t="s">
        <v>118</v>
      </c>
      <c r="D563" s="865" t="s">
        <v>1194</v>
      </c>
      <c r="E563" s="866">
        <v>2018</v>
      </c>
      <c r="F563" s="867">
        <v>2018</v>
      </c>
      <c r="G563" s="868">
        <v>43370</v>
      </c>
      <c r="H563" s="869">
        <f t="shared" si="24"/>
        <v>2018</v>
      </c>
      <c r="I563" s="870"/>
      <c r="J563" s="865" t="s">
        <v>1038</v>
      </c>
      <c r="K563" s="865" t="s">
        <v>1043</v>
      </c>
      <c r="L563" s="865" t="s">
        <v>1039</v>
      </c>
      <c r="M563" s="871">
        <v>13398</v>
      </c>
      <c r="N563" s="871">
        <v>0</v>
      </c>
      <c r="O563" s="872">
        <f>+VLOOKUP(C563,'A. Rate Class Allocations'!$B$124:$J$128,6,FALSE)</f>
        <v>0.96094519236849896</v>
      </c>
      <c r="P563" s="873">
        <f>+VLOOKUP(C563,'A. Rate Class Allocations'!$B$124:$J$128,8,FALSE)</f>
        <v>0.98007105038154396</v>
      </c>
      <c r="Q563" s="873">
        <f>+VLOOKUP(C563,'A. Rate Class Allocations'!$B$124:$J$128,7,FALSE)</f>
        <v>1.0700573423086499</v>
      </c>
      <c r="R563" s="873">
        <f>+VLOOKUP(C563,'A. Rate Class Allocations'!$B$124:$J$128,9,FALSE)</f>
        <v>0.85888650963597402</v>
      </c>
      <c r="S563" s="874">
        <f t="shared" si="25"/>
        <v>12618.163569057353</v>
      </c>
      <c r="T563" s="874">
        <f t="shared" si="26"/>
        <v>0</v>
      </c>
    </row>
    <row r="564" spans="1:20">
      <c r="A564" s="863" t="s">
        <v>1034</v>
      </c>
      <c r="B564" s="864" t="s">
        <v>1035</v>
      </c>
      <c r="C564" s="865" t="s">
        <v>118</v>
      </c>
      <c r="D564" s="865" t="s">
        <v>1194</v>
      </c>
      <c r="E564" s="866">
        <v>2018</v>
      </c>
      <c r="F564" s="867">
        <v>2018</v>
      </c>
      <c r="G564" s="868">
        <v>43370</v>
      </c>
      <c r="H564" s="869">
        <f t="shared" si="24"/>
        <v>2018</v>
      </c>
      <c r="I564" s="870"/>
      <c r="J564" s="865" t="s">
        <v>1038</v>
      </c>
      <c r="K564" s="865" t="s">
        <v>1043</v>
      </c>
      <c r="L564" s="865" t="s">
        <v>1039</v>
      </c>
      <c r="M564" s="871">
        <v>2919</v>
      </c>
      <c r="N564" s="871">
        <v>0</v>
      </c>
      <c r="O564" s="872">
        <f>+VLOOKUP(C564,'A. Rate Class Allocations'!$B$124:$J$128,6,FALSE)</f>
        <v>0.96094519236849896</v>
      </c>
      <c r="P564" s="873">
        <f>+VLOOKUP(C564,'A. Rate Class Allocations'!$B$124:$J$128,8,FALSE)</f>
        <v>0.98007105038154396</v>
      </c>
      <c r="Q564" s="873">
        <f>+VLOOKUP(C564,'A. Rate Class Allocations'!$B$124:$J$128,7,FALSE)</f>
        <v>1.0700573423086499</v>
      </c>
      <c r="R564" s="873">
        <f>+VLOOKUP(C564,'A. Rate Class Allocations'!$B$124:$J$128,9,FALSE)</f>
        <v>0.85888650963597402</v>
      </c>
      <c r="S564" s="874">
        <f t="shared" si="25"/>
        <v>2749.0983324435301</v>
      </c>
      <c r="T564" s="874">
        <f t="shared" si="26"/>
        <v>0</v>
      </c>
    </row>
    <row r="565" spans="1:20">
      <c r="A565" s="863" t="s">
        <v>1034</v>
      </c>
      <c r="B565" s="864" t="s">
        <v>1035</v>
      </c>
      <c r="C565" s="865" t="s">
        <v>118</v>
      </c>
      <c r="D565" s="865" t="s">
        <v>1195</v>
      </c>
      <c r="E565" s="866">
        <v>2018</v>
      </c>
      <c r="F565" s="867">
        <v>2018</v>
      </c>
      <c r="G565" s="868">
        <v>43391</v>
      </c>
      <c r="H565" s="869">
        <f t="shared" si="24"/>
        <v>2018</v>
      </c>
      <c r="I565" s="870"/>
      <c r="J565" s="865" t="s">
        <v>1038</v>
      </c>
      <c r="K565" s="865" t="s">
        <v>1043</v>
      </c>
      <c r="L565" s="865" t="s">
        <v>1037</v>
      </c>
      <c r="M565" s="871">
        <v>4872</v>
      </c>
      <c r="N565" s="871">
        <v>0</v>
      </c>
      <c r="O565" s="872">
        <f>+VLOOKUP(C565,'A. Rate Class Allocations'!$B$124:$J$128,6,FALSE)</f>
        <v>0.96094519236849896</v>
      </c>
      <c r="P565" s="873">
        <f>+VLOOKUP(C565,'A. Rate Class Allocations'!$B$124:$J$128,8,FALSE)</f>
        <v>0.98007105038154396</v>
      </c>
      <c r="Q565" s="873">
        <f>+VLOOKUP(C565,'A. Rate Class Allocations'!$B$124:$J$128,7,FALSE)</f>
        <v>1.0700573423086499</v>
      </c>
      <c r="R565" s="873">
        <f>+VLOOKUP(C565,'A. Rate Class Allocations'!$B$124:$J$128,9,FALSE)</f>
        <v>0.85888650963597402</v>
      </c>
      <c r="S565" s="874">
        <f t="shared" si="25"/>
        <v>4588.4231160208565</v>
      </c>
      <c r="T565" s="874">
        <f t="shared" si="26"/>
        <v>0</v>
      </c>
    </row>
    <row r="566" spans="1:20">
      <c r="A566" s="863" t="s">
        <v>1034</v>
      </c>
      <c r="B566" s="864" t="s">
        <v>1035</v>
      </c>
      <c r="C566" s="865" t="s">
        <v>118</v>
      </c>
      <c r="D566" s="865" t="s">
        <v>1196</v>
      </c>
      <c r="E566" s="866">
        <v>2018</v>
      </c>
      <c r="F566" s="867">
        <v>2018</v>
      </c>
      <c r="G566" s="868">
        <v>43045</v>
      </c>
      <c r="H566" s="869">
        <f t="shared" si="24"/>
        <v>2017</v>
      </c>
      <c r="I566" s="870"/>
      <c r="J566" s="865" t="s">
        <v>1038</v>
      </c>
      <c r="K566" s="865" t="s">
        <v>1043</v>
      </c>
      <c r="L566" s="865" t="s">
        <v>1037</v>
      </c>
      <c r="M566" s="871">
        <v>4223.88</v>
      </c>
      <c r="N566" s="871">
        <v>1.08</v>
      </c>
      <c r="O566" s="872">
        <f>+VLOOKUP(C566,'A. Rate Class Allocations'!$B$124:$J$128,6,FALSE)</f>
        <v>0.96094519236849896</v>
      </c>
      <c r="P566" s="873">
        <f>+VLOOKUP(C566,'A. Rate Class Allocations'!$B$124:$J$128,8,FALSE)</f>
        <v>0.98007105038154396</v>
      </c>
      <c r="Q566" s="873">
        <f>+VLOOKUP(C566,'A. Rate Class Allocations'!$B$124:$J$128,7,FALSE)</f>
        <v>1.0700573423086499</v>
      </c>
      <c r="R566" s="873">
        <f>+VLOOKUP(C566,'A. Rate Class Allocations'!$B$124:$J$128,9,FALSE)</f>
        <v>0.85888650963597402</v>
      </c>
      <c r="S566" s="874">
        <f t="shared" si="25"/>
        <v>3978.02722317286</v>
      </c>
      <c r="T566" s="874">
        <f t="shared" si="26"/>
        <v>0.99258244111348881</v>
      </c>
    </row>
    <row r="567" spans="1:20">
      <c r="A567" s="863" t="s">
        <v>1034</v>
      </c>
      <c r="B567" s="864" t="s">
        <v>1035</v>
      </c>
      <c r="C567" s="865" t="s">
        <v>118</v>
      </c>
      <c r="D567" s="865" t="s">
        <v>1197</v>
      </c>
      <c r="E567" s="866">
        <v>2018</v>
      </c>
      <c r="F567" s="867">
        <v>2018</v>
      </c>
      <c r="G567" s="868">
        <v>43357</v>
      </c>
      <c r="H567" s="869">
        <f t="shared" si="24"/>
        <v>2018</v>
      </c>
      <c r="I567" s="870"/>
      <c r="J567" s="865" t="s">
        <v>1038</v>
      </c>
      <c r="K567" s="865" t="s">
        <v>1043</v>
      </c>
      <c r="L567" s="865" t="s">
        <v>1039</v>
      </c>
      <c r="M567" s="871">
        <v>859.99680000000001</v>
      </c>
      <c r="N567" s="871">
        <v>0.18720000000000001</v>
      </c>
      <c r="O567" s="872">
        <f>+VLOOKUP(C567,'A. Rate Class Allocations'!$B$124:$J$128,6,FALSE)</f>
        <v>0.96094519236849896</v>
      </c>
      <c r="P567" s="873">
        <f>+VLOOKUP(C567,'A. Rate Class Allocations'!$B$124:$J$128,8,FALSE)</f>
        <v>0.98007105038154396</v>
      </c>
      <c r="Q567" s="873">
        <f>+VLOOKUP(C567,'A. Rate Class Allocations'!$B$124:$J$128,7,FALSE)</f>
        <v>1.0700573423086499</v>
      </c>
      <c r="R567" s="873">
        <f>+VLOOKUP(C567,'A. Rate Class Allocations'!$B$124:$J$128,9,FALSE)</f>
        <v>0.85888650963597402</v>
      </c>
      <c r="S567" s="874">
        <f t="shared" si="25"/>
        <v>809.9403113349681</v>
      </c>
      <c r="T567" s="874">
        <f t="shared" si="26"/>
        <v>0.17204762312633809</v>
      </c>
    </row>
    <row r="568" spans="1:20">
      <c r="A568" s="863" t="s">
        <v>1034</v>
      </c>
      <c r="B568" s="864" t="s">
        <v>1035</v>
      </c>
      <c r="C568" s="865" t="s">
        <v>118</v>
      </c>
      <c r="D568" s="865" t="s">
        <v>1197</v>
      </c>
      <c r="E568" s="866">
        <v>2018</v>
      </c>
      <c r="F568" s="867">
        <v>2018</v>
      </c>
      <c r="G568" s="868">
        <v>43357</v>
      </c>
      <c r="H568" s="869">
        <f t="shared" si="24"/>
        <v>2018</v>
      </c>
      <c r="I568" s="870"/>
      <c r="J568" s="865" t="s">
        <v>1038</v>
      </c>
      <c r="K568" s="865" t="s">
        <v>1043</v>
      </c>
      <c r="L568" s="865" t="s">
        <v>1039</v>
      </c>
      <c r="M568" s="871">
        <v>4013.3184000000001</v>
      </c>
      <c r="N568" s="871">
        <v>0.87360000000000004</v>
      </c>
      <c r="O568" s="872">
        <f>+VLOOKUP(C568,'A. Rate Class Allocations'!$B$124:$J$128,6,FALSE)</f>
        <v>0.96094519236849896</v>
      </c>
      <c r="P568" s="873">
        <f>+VLOOKUP(C568,'A. Rate Class Allocations'!$B$124:$J$128,8,FALSE)</f>
        <v>0.98007105038154396</v>
      </c>
      <c r="Q568" s="873">
        <f>+VLOOKUP(C568,'A. Rate Class Allocations'!$B$124:$J$128,7,FALSE)</f>
        <v>1.0700573423086499</v>
      </c>
      <c r="R568" s="873">
        <f>+VLOOKUP(C568,'A. Rate Class Allocations'!$B$124:$J$128,9,FALSE)</f>
        <v>0.85888650963597402</v>
      </c>
      <c r="S568" s="874">
        <f t="shared" si="25"/>
        <v>3779.7214528965183</v>
      </c>
      <c r="T568" s="874">
        <f t="shared" si="26"/>
        <v>0.80288890792291101</v>
      </c>
    </row>
    <row r="569" spans="1:20">
      <c r="A569" s="863" t="s">
        <v>1034</v>
      </c>
      <c r="B569" s="864" t="s">
        <v>1035</v>
      </c>
      <c r="C569" s="865" t="s">
        <v>118</v>
      </c>
      <c r="D569" s="865" t="s">
        <v>1197</v>
      </c>
      <c r="E569" s="866">
        <v>2018</v>
      </c>
      <c r="F569" s="867">
        <v>2018</v>
      </c>
      <c r="G569" s="868">
        <v>43357</v>
      </c>
      <c r="H569" s="869">
        <f t="shared" si="24"/>
        <v>2018</v>
      </c>
      <c r="I569" s="870"/>
      <c r="J569" s="865" t="s">
        <v>1038</v>
      </c>
      <c r="K569" s="865" t="s">
        <v>1043</v>
      </c>
      <c r="L569" s="865" t="s">
        <v>1039</v>
      </c>
      <c r="M569" s="871">
        <v>1492.704</v>
      </c>
      <c r="N569" s="871">
        <v>0.1704</v>
      </c>
      <c r="O569" s="872">
        <f>+VLOOKUP(C569,'A. Rate Class Allocations'!$B$124:$J$128,6,FALSE)</f>
        <v>0.96094519236849896</v>
      </c>
      <c r="P569" s="873">
        <f>+VLOOKUP(C569,'A. Rate Class Allocations'!$B$124:$J$128,8,FALSE)</f>
        <v>0.98007105038154396</v>
      </c>
      <c r="Q569" s="873">
        <f>+VLOOKUP(C569,'A. Rate Class Allocations'!$B$124:$J$128,7,FALSE)</f>
        <v>1.0700573423086499</v>
      </c>
      <c r="R569" s="873">
        <f>+VLOOKUP(C569,'A. Rate Class Allocations'!$B$124:$J$128,9,FALSE)</f>
        <v>0.85888650963597402</v>
      </c>
      <c r="S569" s="874">
        <f t="shared" si="25"/>
        <v>1405.8205129262715</v>
      </c>
      <c r="T569" s="874">
        <f t="shared" si="26"/>
        <v>0.15660745182012825</v>
      </c>
    </row>
    <row r="570" spans="1:20">
      <c r="A570" s="863" t="s">
        <v>1034</v>
      </c>
      <c r="B570" s="864" t="s">
        <v>1035</v>
      </c>
      <c r="C570" s="865" t="s">
        <v>118</v>
      </c>
      <c r="D570" s="865" t="s">
        <v>1197</v>
      </c>
      <c r="E570" s="866">
        <v>2018</v>
      </c>
      <c r="F570" s="867">
        <v>2018</v>
      </c>
      <c r="G570" s="868">
        <v>43357</v>
      </c>
      <c r="H570" s="869">
        <f t="shared" si="24"/>
        <v>2018</v>
      </c>
      <c r="I570" s="870"/>
      <c r="J570" s="865" t="s">
        <v>1038</v>
      </c>
      <c r="K570" s="865" t="s">
        <v>1043</v>
      </c>
      <c r="L570" s="865" t="s">
        <v>1039</v>
      </c>
      <c r="M570" s="871">
        <v>3654</v>
      </c>
      <c r="N570" s="871">
        <v>0</v>
      </c>
      <c r="O570" s="872">
        <f>+VLOOKUP(C570,'A. Rate Class Allocations'!$B$124:$J$128,6,FALSE)</f>
        <v>0.96094519236849896</v>
      </c>
      <c r="P570" s="873">
        <f>+VLOOKUP(C570,'A. Rate Class Allocations'!$B$124:$J$128,8,FALSE)</f>
        <v>0.98007105038154396</v>
      </c>
      <c r="Q570" s="873">
        <f>+VLOOKUP(C570,'A. Rate Class Allocations'!$B$124:$J$128,7,FALSE)</f>
        <v>1.0700573423086499</v>
      </c>
      <c r="R570" s="873">
        <f>+VLOOKUP(C570,'A. Rate Class Allocations'!$B$124:$J$128,9,FALSE)</f>
        <v>0.85888650963597402</v>
      </c>
      <c r="S570" s="874">
        <f t="shared" si="25"/>
        <v>3441.3173370156419</v>
      </c>
      <c r="T570" s="874">
        <f t="shared" si="26"/>
        <v>0</v>
      </c>
    </row>
    <row r="571" spans="1:20">
      <c r="A571" s="863" t="s">
        <v>1034</v>
      </c>
      <c r="B571" s="864" t="s">
        <v>1035</v>
      </c>
      <c r="C571" s="865" t="s">
        <v>118</v>
      </c>
      <c r="D571" s="865" t="s">
        <v>1197</v>
      </c>
      <c r="E571" s="866">
        <v>2018</v>
      </c>
      <c r="F571" s="867">
        <v>2018</v>
      </c>
      <c r="G571" s="868">
        <v>43357</v>
      </c>
      <c r="H571" s="869">
        <f t="shared" si="24"/>
        <v>2018</v>
      </c>
      <c r="I571" s="870"/>
      <c r="J571" s="865" t="s">
        <v>1038</v>
      </c>
      <c r="K571" s="865" t="s">
        <v>1043</v>
      </c>
      <c r="L571" s="865" t="s">
        <v>1039</v>
      </c>
      <c r="M571" s="871">
        <v>4410.24</v>
      </c>
      <c r="N571" s="871">
        <v>0</v>
      </c>
      <c r="O571" s="872">
        <f>+VLOOKUP(C571,'A. Rate Class Allocations'!$B$124:$J$128,6,FALSE)</f>
        <v>0.96094519236849896</v>
      </c>
      <c r="P571" s="873">
        <f>+VLOOKUP(C571,'A. Rate Class Allocations'!$B$124:$J$128,8,FALSE)</f>
        <v>0.98007105038154396</v>
      </c>
      <c r="Q571" s="873">
        <f>+VLOOKUP(C571,'A. Rate Class Allocations'!$B$124:$J$128,7,FALSE)</f>
        <v>1.0700573423086499</v>
      </c>
      <c r="R571" s="873">
        <f>+VLOOKUP(C571,'A. Rate Class Allocations'!$B$124:$J$128,9,FALSE)</f>
        <v>0.85888650963597402</v>
      </c>
      <c r="S571" s="874">
        <f t="shared" si="25"/>
        <v>4153.540058128041</v>
      </c>
      <c r="T571" s="874">
        <f t="shared" si="26"/>
        <v>0</v>
      </c>
    </row>
    <row r="572" spans="1:20">
      <c r="A572" s="863" t="s">
        <v>1034</v>
      </c>
      <c r="B572" s="864" t="s">
        <v>1035</v>
      </c>
      <c r="C572" s="865" t="s">
        <v>118</v>
      </c>
      <c r="D572" s="865" t="s">
        <v>1197</v>
      </c>
      <c r="E572" s="866">
        <v>2018</v>
      </c>
      <c r="F572" s="867">
        <v>2018</v>
      </c>
      <c r="G572" s="868">
        <v>43357</v>
      </c>
      <c r="H572" s="869">
        <f t="shared" si="24"/>
        <v>2018</v>
      </c>
      <c r="I572" s="870"/>
      <c r="J572" s="865" t="s">
        <v>1038</v>
      </c>
      <c r="K572" s="865" t="s">
        <v>1043</v>
      </c>
      <c r="L572" s="865" t="s">
        <v>1039</v>
      </c>
      <c r="M572" s="871">
        <v>20342.232</v>
      </c>
      <c r="N572" s="871">
        <v>0</v>
      </c>
      <c r="O572" s="872">
        <f>+VLOOKUP(C572,'A. Rate Class Allocations'!$B$124:$J$128,6,FALSE)</f>
        <v>0.96094519236849896</v>
      </c>
      <c r="P572" s="873">
        <f>+VLOOKUP(C572,'A. Rate Class Allocations'!$B$124:$J$128,8,FALSE)</f>
        <v>0.98007105038154396</v>
      </c>
      <c r="Q572" s="873">
        <f>+VLOOKUP(C572,'A. Rate Class Allocations'!$B$124:$J$128,7,FALSE)</f>
        <v>1.0700573423086499</v>
      </c>
      <c r="R572" s="873">
        <f>+VLOOKUP(C572,'A. Rate Class Allocations'!$B$124:$J$128,9,FALSE)</f>
        <v>0.85888650963597402</v>
      </c>
      <c r="S572" s="874">
        <f t="shared" si="25"/>
        <v>19158.203518115592</v>
      </c>
      <c r="T572" s="874">
        <f t="shared" si="26"/>
        <v>0</v>
      </c>
    </row>
    <row r="573" spans="1:20">
      <c r="A573" s="863" t="s">
        <v>1034</v>
      </c>
      <c r="B573" s="864" t="s">
        <v>1035</v>
      </c>
      <c r="C573" s="865" t="s">
        <v>118</v>
      </c>
      <c r="D573" s="865" t="s">
        <v>1197</v>
      </c>
      <c r="E573" s="866">
        <v>2018</v>
      </c>
      <c r="F573" s="867">
        <v>2018</v>
      </c>
      <c r="G573" s="868">
        <v>43357</v>
      </c>
      <c r="H573" s="869">
        <f t="shared" si="24"/>
        <v>2018</v>
      </c>
      <c r="I573" s="870"/>
      <c r="J573" s="865" t="s">
        <v>1036</v>
      </c>
      <c r="K573" s="865" t="s">
        <v>1043</v>
      </c>
      <c r="L573" s="865" t="s">
        <v>1039</v>
      </c>
      <c r="M573" s="871">
        <v>23334</v>
      </c>
      <c r="N573" s="871">
        <v>6.4</v>
      </c>
      <c r="O573" s="872">
        <f>+VLOOKUP(C573,'A. Rate Class Allocations'!$B$124:$J$128,6,FALSE)</f>
        <v>0.96094519236849896</v>
      </c>
      <c r="P573" s="873">
        <f>+VLOOKUP(C573,'A. Rate Class Allocations'!$B$124:$J$128,8,FALSE)</f>
        <v>0.98007105038154396</v>
      </c>
      <c r="Q573" s="873">
        <f>+VLOOKUP(C573,'A. Rate Class Allocations'!$B$124:$J$128,7,FALSE)</f>
        <v>1.0700573423086499</v>
      </c>
      <c r="R573" s="873">
        <f>+VLOOKUP(C573,'A. Rate Class Allocations'!$B$124:$J$128,9,FALSE)</f>
        <v>0.85888650963597402</v>
      </c>
      <c r="S573" s="874">
        <f t="shared" si="25"/>
        <v>21975.834357395452</v>
      </c>
      <c r="T573" s="874">
        <f t="shared" si="26"/>
        <v>5.8819700214132675</v>
      </c>
    </row>
    <row r="574" spans="1:20">
      <c r="A574" s="863" t="s">
        <v>1034</v>
      </c>
      <c r="B574" s="864" t="s">
        <v>1035</v>
      </c>
      <c r="C574" s="865" t="s">
        <v>118</v>
      </c>
      <c r="D574" s="865" t="s">
        <v>1198</v>
      </c>
      <c r="E574" s="866">
        <v>2018</v>
      </c>
      <c r="F574" s="867">
        <v>2018</v>
      </c>
      <c r="G574" s="868">
        <v>43340</v>
      </c>
      <c r="H574" s="869">
        <f t="shared" si="24"/>
        <v>2018</v>
      </c>
      <c r="I574" s="870"/>
      <c r="J574" s="865" t="s">
        <v>1038</v>
      </c>
      <c r="K574" s="865" t="s">
        <v>1043</v>
      </c>
      <c r="L574" s="865" t="s">
        <v>1039</v>
      </c>
      <c r="M574" s="871">
        <v>13727.61</v>
      </c>
      <c r="N574" s="871">
        <v>3.51</v>
      </c>
      <c r="O574" s="872">
        <f>+VLOOKUP(C574,'A. Rate Class Allocations'!$B$124:$J$128,6,FALSE)</f>
        <v>0.96094519236849896</v>
      </c>
      <c r="P574" s="873">
        <f>+VLOOKUP(C574,'A. Rate Class Allocations'!$B$124:$J$128,8,FALSE)</f>
        <v>0.98007105038154396</v>
      </c>
      <c r="Q574" s="873">
        <f>+VLOOKUP(C574,'A. Rate Class Allocations'!$B$124:$J$128,7,FALSE)</f>
        <v>1.0700573423086499</v>
      </c>
      <c r="R574" s="873">
        <f>+VLOOKUP(C574,'A. Rate Class Allocations'!$B$124:$J$128,9,FALSE)</f>
        <v>0.85888650963597402</v>
      </c>
      <c r="S574" s="874">
        <f t="shared" si="25"/>
        <v>12928.588475311793</v>
      </c>
      <c r="T574" s="874">
        <f t="shared" si="26"/>
        <v>3.2258929336188382</v>
      </c>
    </row>
    <row r="575" spans="1:20">
      <c r="A575" s="863" t="s">
        <v>1034</v>
      </c>
      <c r="B575" s="864" t="s">
        <v>1035</v>
      </c>
      <c r="C575" s="865" t="s">
        <v>118</v>
      </c>
      <c r="D575" s="865" t="s">
        <v>1199</v>
      </c>
      <c r="E575" s="866">
        <v>2018</v>
      </c>
      <c r="F575" s="867">
        <v>2018</v>
      </c>
      <c r="G575" s="868">
        <v>43374</v>
      </c>
      <c r="H575" s="869">
        <f t="shared" si="24"/>
        <v>2018</v>
      </c>
      <c r="I575" s="870"/>
      <c r="J575" s="865" t="s">
        <v>1038</v>
      </c>
      <c r="K575" s="865" t="s">
        <v>1043</v>
      </c>
      <c r="L575" s="865" t="s">
        <v>1039</v>
      </c>
      <c r="M575" s="871">
        <v>9555.52</v>
      </c>
      <c r="N575" s="871">
        <v>2.08</v>
      </c>
      <c r="O575" s="872">
        <f>+VLOOKUP(C575,'A. Rate Class Allocations'!$B$124:$J$128,6,FALSE)</f>
        <v>0.96094519236849896</v>
      </c>
      <c r="P575" s="873">
        <f>+VLOOKUP(C575,'A. Rate Class Allocations'!$B$124:$J$128,8,FALSE)</f>
        <v>0.98007105038154396</v>
      </c>
      <c r="Q575" s="873">
        <f>+VLOOKUP(C575,'A. Rate Class Allocations'!$B$124:$J$128,7,FALSE)</f>
        <v>1.0700573423086499</v>
      </c>
      <c r="R575" s="873">
        <f>+VLOOKUP(C575,'A. Rate Class Allocations'!$B$124:$J$128,9,FALSE)</f>
        <v>0.85888650963597402</v>
      </c>
      <c r="S575" s="874">
        <f t="shared" si="25"/>
        <v>8999.3367926107567</v>
      </c>
      <c r="T575" s="874">
        <f t="shared" si="26"/>
        <v>1.9116402569593118</v>
      </c>
    </row>
    <row r="576" spans="1:20">
      <c r="A576" s="863" t="s">
        <v>1034</v>
      </c>
      <c r="B576" s="864" t="s">
        <v>1035</v>
      </c>
      <c r="C576" s="865" t="s">
        <v>118</v>
      </c>
      <c r="D576" s="865" t="s">
        <v>1200</v>
      </c>
      <c r="E576" s="866">
        <v>2018</v>
      </c>
      <c r="F576" s="867">
        <v>2018</v>
      </c>
      <c r="G576" s="868">
        <v>43404</v>
      </c>
      <c r="H576" s="869">
        <f t="shared" si="24"/>
        <v>2018</v>
      </c>
      <c r="I576" s="870"/>
      <c r="J576" s="865" t="s">
        <v>1038</v>
      </c>
      <c r="K576" s="865" t="s">
        <v>1043</v>
      </c>
      <c r="L576" s="865" t="s">
        <v>1039</v>
      </c>
      <c r="M576" s="871">
        <v>21276.2</v>
      </c>
      <c r="N576" s="871">
        <v>5.3939000000000004</v>
      </c>
      <c r="O576" s="872">
        <f>+VLOOKUP(C576,'A. Rate Class Allocations'!$B$124:$J$128,6,FALSE)</f>
        <v>0.96094519236849896</v>
      </c>
      <c r="P576" s="873">
        <f>+VLOOKUP(C576,'A. Rate Class Allocations'!$B$124:$J$128,8,FALSE)</f>
        <v>0.98007105038154396</v>
      </c>
      <c r="Q576" s="873">
        <f>+VLOOKUP(C576,'A. Rate Class Allocations'!$B$124:$J$128,7,FALSE)</f>
        <v>1.0700573423086499</v>
      </c>
      <c r="R576" s="873">
        <f>+VLOOKUP(C576,'A. Rate Class Allocations'!$B$124:$J$128,9,FALSE)</f>
        <v>0.85888650963597402</v>
      </c>
      <c r="S576" s="874">
        <f t="shared" si="25"/>
        <v>20037.809503506349</v>
      </c>
      <c r="T576" s="874">
        <f t="shared" si="26"/>
        <v>4.9573059528907848</v>
      </c>
    </row>
    <row r="577" spans="1:20">
      <c r="A577" s="863" t="s">
        <v>1034</v>
      </c>
      <c r="B577" s="864" t="s">
        <v>1035</v>
      </c>
      <c r="C577" s="865" t="s">
        <v>118</v>
      </c>
      <c r="D577" s="865" t="s">
        <v>1201</v>
      </c>
      <c r="E577" s="866">
        <v>2018</v>
      </c>
      <c r="F577" s="867">
        <v>2018</v>
      </c>
      <c r="G577" s="868">
        <v>43378</v>
      </c>
      <c r="H577" s="869">
        <f t="shared" si="24"/>
        <v>2018</v>
      </c>
      <c r="I577" s="870"/>
      <c r="J577" s="865" t="s">
        <v>1038</v>
      </c>
      <c r="K577" s="865" t="s">
        <v>1043</v>
      </c>
      <c r="L577" s="865" t="s">
        <v>1037</v>
      </c>
      <c r="M577" s="871">
        <v>9744</v>
      </c>
      <c r="N577" s="871">
        <v>0</v>
      </c>
      <c r="O577" s="872">
        <f>+VLOOKUP(C577,'A. Rate Class Allocations'!$B$124:$J$128,6,FALSE)</f>
        <v>0.96094519236849896</v>
      </c>
      <c r="P577" s="873">
        <f>+VLOOKUP(C577,'A. Rate Class Allocations'!$B$124:$J$128,8,FALSE)</f>
        <v>0.98007105038154396</v>
      </c>
      <c r="Q577" s="873">
        <f>+VLOOKUP(C577,'A. Rate Class Allocations'!$B$124:$J$128,7,FALSE)</f>
        <v>1.0700573423086499</v>
      </c>
      <c r="R577" s="873">
        <f>+VLOOKUP(C577,'A. Rate Class Allocations'!$B$124:$J$128,9,FALSE)</f>
        <v>0.85888650963597402</v>
      </c>
      <c r="S577" s="874">
        <f t="shared" si="25"/>
        <v>9176.8462320417129</v>
      </c>
      <c r="T577" s="874">
        <f t="shared" si="26"/>
        <v>0</v>
      </c>
    </row>
    <row r="578" spans="1:20">
      <c r="A578" s="863" t="s">
        <v>1034</v>
      </c>
      <c r="B578" s="864" t="s">
        <v>1035</v>
      </c>
      <c r="C578" s="865" t="s">
        <v>118</v>
      </c>
      <c r="D578" s="865" t="s">
        <v>1202</v>
      </c>
      <c r="E578" s="866">
        <v>2018</v>
      </c>
      <c r="F578" s="867">
        <v>2018</v>
      </c>
      <c r="G578" s="868">
        <v>42521</v>
      </c>
      <c r="H578" s="869">
        <f t="shared" si="24"/>
        <v>2016</v>
      </c>
      <c r="I578" s="870"/>
      <c r="J578" s="865" t="s">
        <v>1036</v>
      </c>
      <c r="K578" s="865" t="s">
        <v>1043</v>
      </c>
      <c r="L578" s="865" t="s">
        <v>1037</v>
      </c>
      <c r="M578" s="871">
        <v>58082</v>
      </c>
      <c r="N578" s="871">
        <v>0</v>
      </c>
      <c r="O578" s="872">
        <f>+VLOOKUP(C578,'A. Rate Class Allocations'!$B$124:$J$128,6,FALSE)</f>
        <v>0.96094519236849896</v>
      </c>
      <c r="P578" s="873">
        <f>+VLOOKUP(C578,'A. Rate Class Allocations'!$B$124:$J$128,8,FALSE)</f>
        <v>0.98007105038154396</v>
      </c>
      <c r="Q578" s="873">
        <f>+VLOOKUP(C578,'A. Rate Class Allocations'!$B$124:$J$128,7,FALSE)</f>
        <v>1.0700573423086499</v>
      </c>
      <c r="R578" s="873">
        <f>+VLOOKUP(C578,'A. Rate Class Allocations'!$B$124:$J$128,9,FALSE)</f>
        <v>0.85888650963597402</v>
      </c>
      <c r="S578" s="874">
        <f t="shared" si="25"/>
        <v>54701.311868785582</v>
      </c>
      <c r="T578" s="874">
        <f t="shared" si="26"/>
        <v>0</v>
      </c>
    </row>
    <row r="579" spans="1:20">
      <c r="A579" s="863" t="s">
        <v>1034</v>
      </c>
      <c r="B579" s="864" t="s">
        <v>1035</v>
      </c>
      <c r="C579" s="865" t="s">
        <v>118</v>
      </c>
      <c r="D579" s="865" t="s">
        <v>1203</v>
      </c>
      <c r="E579" s="866">
        <v>2018</v>
      </c>
      <c r="F579" s="867">
        <v>2018</v>
      </c>
      <c r="G579" s="868">
        <v>42811</v>
      </c>
      <c r="H579" s="869">
        <f t="shared" si="24"/>
        <v>2017</v>
      </c>
      <c r="I579" s="870"/>
      <c r="J579" s="865" t="s">
        <v>1040</v>
      </c>
      <c r="K579" s="865" t="s">
        <v>1043</v>
      </c>
      <c r="L579" s="865" t="s">
        <v>1039</v>
      </c>
      <c r="M579" s="871">
        <v>4283</v>
      </c>
      <c r="N579" s="871">
        <v>1.3</v>
      </c>
      <c r="O579" s="872">
        <f>+VLOOKUP(C579,'A. Rate Class Allocations'!$B$124:$J$128,6,FALSE)</f>
        <v>0.96094519236849896</v>
      </c>
      <c r="P579" s="873">
        <f>+VLOOKUP(C579,'A. Rate Class Allocations'!$B$124:$J$128,8,FALSE)</f>
        <v>0.98007105038154396</v>
      </c>
      <c r="Q579" s="873">
        <f>+VLOOKUP(C579,'A. Rate Class Allocations'!$B$124:$J$128,7,FALSE)</f>
        <v>1.0700573423086499</v>
      </c>
      <c r="R579" s="873">
        <f>+VLOOKUP(C579,'A. Rate Class Allocations'!$B$124:$J$128,9,FALSE)</f>
        <v>0.85888650963597402</v>
      </c>
      <c r="S579" s="874">
        <f t="shared" si="25"/>
        <v>4033.7061177991231</v>
      </c>
      <c r="T579" s="874">
        <f t="shared" si="26"/>
        <v>1.19477516059957</v>
      </c>
    </row>
    <row r="580" spans="1:20">
      <c r="A580" s="863" t="s">
        <v>1034</v>
      </c>
      <c r="B580" s="864" t="s">
        <v>1035</v>
      </c>
      <c r="C580" s="865" t="s">
        <v>118</v>
      </c>
      <c r="D580" s="865" t="s">
        <v>1204</v>
      </c>
      <c r="E580" s="866">
        <v>2018</v>
      </c>
      <c r="F580" s="867">
        <v>2018</v>
      </c>
      <c r="G580" s="868">
        <v>43340</v>
      </c>
      <c r="H580" s="869">
        <f t="shared" ref="H580:H643" si="27">YEAR(G580)</f>
        <v>2018</v>
      </c>
      <c r="I580" s="870"/>
      <c r="J580" s="865" t="s">
        <v>1038</v>
      </c>
      <c r="K580" s="865" t="s">
        <v>1043</v>
      </c>
      <c r="L580" s="865" t="s">
        <v>1037</v>
      </c>
      <c r="M580" s="871">
        <v>819</v>
      </c>
      <c r="N580" s="871">
        <v>0</v>
      </c>
      <c r="O580" s="872">
        <f>+VLOOKUP(C580,'A. Rate Class Allocations'!$B$124:$J$128,6,FALSE)</f>
        <v>0.96094519236849896</v>
      </c>
      <c r="P580" s="873">
        <f>+VLOOKUP(C580,'A. Rate Class Allocations'!$B$124:$J$128,8,FALSE)</f>
        <v>0.98007105038154396</v>
      </c>
      <c r="Q580" s="873">
        <f>+VLOOKUP(C580,'A. Rate Class Allocations'!$B$124:$J$128,7,FALSE)</f>
        <v>1.0700573423086499</v>
      </c>
      <c r="R580" s="873">
        <f>+VLOOKUP(C580,'A. Rate Class Allocations'!$B$124:$J$128,9,FALSE)</f>
        <v>0.85888650963597402</v>
      </c>
      <c r="S580" s="874">
        <f t="shared" ref="S580:S643" si="28">M580*O580*P580</f>
        <v>771.32974795178177</v>
      </c>
      <c r="T580" s="874">
        <f t="shared" ref="T580:T643" si="29">N580*Q580*R580</f>
        <v>0</v>
      </c>
    </row>
    <row r="581" spans="1:20">
      <c r="A581" s="863" t="s">
        <v>1034</v>
      </c>
      <c r="B581" s="864" t="s">
        <v>1035</v>
      </c>
      <c r="C581" s="865" t="s">
        <v>118</v>
      </c>
      <c r="D581" s="865" t="s">
        <v>1204</v>
      </c>
      <c r="E581" s="866">
        <v>2018</v>
      </c>
      <c r="F581" s="867">
        <v>2018</v>
      </c>
      <c r="G581" s="868">
        <v>43340</v>
      </c>
      <c r="H581" s="869">
        <f t="shared" si="27"/>
        <v>2018</v>
      </c>
      <c r="I581" s="870"/>
      <c r="J581" s="865" t="s">
        <v>1038</v>
      </c>
      <c r="K581" s="865" t="s">
        <v>1043</v>
      </c>
      <c r="L581" s="865" t="s">
        <v>1037</v>
      </c>
      <c r="M581" s="871">
        <v>3504</v>
      </c>
      <c r="N581" s="871">
        <v>0</v>
      </c>
      <c r="O581" s="872">
        <f>+VLOOKUP(C581,'A. Rate Class Allocations'!$B$124:$J$128,6,FALSE)</f>
        <v>0.96094519236849896</v>
      </c>
      <c r="P581" s="873">
        <f>+VLOOKUP(C581,'A. Rate Class Allocations'!$B$124:$J$128,8,FALSE)</f>
        <v>0.98007105038154396</v>
      </c>
      <c r="Q581" s="873">
        <f>+VLOOKUP(C581,'A. Rate Class Allocations'!$B$124:$J$128,7,FALSE)</f>
        <v>1.0700573423086499</v>
      </c>
      <c r="R581" s="873">
        <f>+VLOOKUP(C581,'A. Rate Class Allocations'!$B$124:$J$128,9,FALSE)</f>
        <v>0.85888650963597402</v>
      </c>
      <c r="S581" s="874">
        <f t="shared" si="28"/>
        <v>3300.0481524090883</v>
      </c>
      <c r="T581" s="874">
        <f t="shared" si="29"/>
        <v>0</v>
      </c>
    </row>
    <row r="582" spans="1:20">
      <c r="A582" s="863" t="s">
        <v>1034</v>
      </c>
      <c r="B582" s="864" t="s">
        <v>1035</v>
      </c>
      <c r="C582" s="865" t="s">
        <v>118</v>
      </c>
      <c r="D582" s="865" t="s">
        <v>1204</v>
      </c>
      <c r="E582" s="866">
        <v>2018</v>
      </c>
      <c r="F582" s="867">
        <v>2018</v>
      </c>
      <c r="G582" s="868">
        <v>43340</v>
      </c>
      <c r="H582" s="869">
        <f t="shared" si="27"/>
        <v>2018</v>
      </c>
      <c r="I582" s="870"/>
      <c r="J582" s="865" t="s">
        <v>1038</v>
      </c>
      <c r="K582" s="865" t="s">
        <v>1043</v>
      </c>
      <c r="L582" s="865" t="s">
        <v>1037</v>
      </c>
      <c r="M582" s="871">
        <v>25200</v>
      </c>
      <c r="N582" s="871">
        <v>0</v>
      </c>
      <c r="O582" s="872">
        <f>+VLOOKUP(C582,'A. Rate Class Allocations'!$B$124:$J$128,6,FALSE)</f>
        <v>0.96094519236849896</v>
      </c>
      <c r="P582" s="873">
        <f>+VLOOKUP(C582,'A. Rate Class Allocations'!$B$124:$J$128,8,FALSE)</f>
        <v>0.98007105038154396</v>
      </c>
      <c r="Q582" s="873">
        <f>+VLOOKUP(C582,'A. Rate Class Allocations'!$B$124:$J$128,7,FALSE)</f>
        <v>1.0700573423086499</v>
      </c>
      <c r="R582" s="873">
        <f>+VLOOKUP(C582,'A. Rate Class Allocations'!$B$124:$J$128,9,FALSE)</f>
        <v>0.85888650963597402</v>
      </c>
      <c r="S582" s="874">
        <f t="shared" si="28"/>
        <v>23733.223013900977</v>
      </c>
      <c r="T582" s="874">
        <f t="shared" si="29"/>
        <v>0</v>
      </c>
    </row>
    <row r="583" spans="1:20">
      <c r="A583" s="863" t="s">
        <v>1034</v>
      </c>
      <c r="B583" s="864" t="s">
        <v>1035</v>
      </c>
      <c r="C583" s="865" t="s">
        <v>118</v>
      </c>
      <c r="D583" s="865" t="s">
        <v>1205</v>
      </c>
      <c r="E583" s="866">
        <v>2018</v>
      </c>
      <c r="F583" s="867">
        <v>2018</v>
      </c>
      <c r="G583" s="868">
        <v>42704</v>
      </c>
      <c r="H583" s="869">
        <f t="shared" si="27"/>
        <v>2016</v>
      </c>
      <c r="I583" s="870"/>
      <c r="J583" s="865" t="s">
        <v>1038</v>
      </c>
      <c r="K583" s="865" t="s">
        <v>1043</v>
      </c>
      <c r="L583" s="865" t="s">
        <v>1037</v>
      </c>
      <c r="M583" s="871">
        <v>840</v>
      </c>
      <c r="N583" s="871">
        <v>0</v>
      </c>
      <c r="O583" s="872">
        <f>+VLOOKUP(C583,'A. Rate Class Allocations'!$B$124:$J$128,6,FALSE)</f>
        <v>0.96094519236849896</v>
      </c>
      <c r="P583" s="873">
        <f>+VLOOKUP(C583,'A. Rate Class Allocations'!$B$124:$J$128,8,FALSE)</f>
        <v>0.98007105038154396</v>
      </c>
      <c r="Q583" s="873">
        <f>+VLOOKUP(C583,'A. Rate Class Allocations'!$B$124:$J$128,7,FALSE)</f>
        <v>1.0700573423086499</v>
      </c>
      <c r="R583" s="873">
        <f>+VLOOKUP(C583,'A. Rate Class Allocations'!$B$124:$J$128,9,FALSE)</f>
        <v>0.85888650963597402</v>
      </c>
      <c r="S583" s="874">
        <f t="shared" si="28"/>
        <v>791.10743379669918</v>
      </c>
      <c r="T583" s="874">
        <f t="shared" si="29"/>
        <v>0</v>
      </c>
    </row>
    <row r="584" spans="1:20">
      <c r="A584" s="863" t="s">
        <v>1034</v>
      </c>
      <c r="B584" s="864" t="s">
        <v>1035</v>
      </c>
      <c r="C584" s="865" t="s">
        <v>118</v>
      </c>
      <c r="D584" s="865" t="s">
        <v>1205</v>
      </c>
      <c r="E584" s="866">
        <v>2018</v>
      </c>
      <c r="F584" s="867">
        <v>2018</v>
      </c>
      <c r="G584" s="868">
        <v>42704</v>
      </c>
      <c r="H584" s="869">
        <f t="shared" si="27"/>
        <v>2016</v>
      </c>
      <c r="I584" s="870"/>
      <c r="J584" s="865" t="s">
        <v>1038</v>
      </c>
      <c r="K584" s="865" t="s">
        <v>1043</v>
      </c>
      <c r="L584" s="865" t="s">
        <v>1037</v>
      </c>
      <c r="M584" s="871">
        <v>13398</v>
      </c>
      <c r="N584" s="871">
        <v>0</v>
      </c>
      <c r="O584" s="872">
        <f>+VLOOKUP(C584,'A. Rate Class Allocations'!$B$124:$J$128,6,FALSE)</f>
        <v>0.96094519236849896</v>
      </c>
      <c r="P584" s="873">
        <f>+VLOOKUP(C584,'A. Rate Class Allocations'!$B$124:$J$128,8,FALSE)</f>
        <v>0.98007105038154396</v>
      </c>
      <c r="Q584" s="873">
        <f>+VLOOKUP(C584,'A. Rate Class Allocations'!$B$124:$J$128,7,FALSE)</f>
        <v>1.0700573423086499</v>
      </c>
      <c r="R584" s="873">
        <f>+VLOOKUP(C584,'A. Rate Class Allocations'!$B$124:$J$128,9,FALSE)</f>
        <v>0.85888650963597402</v>
      </c>
      <c r="S584" s="874">
        <f t="shared" si="28"/>
        <v>12618.163569057353</v>
      </c>
      <c r="T584" s="874">
        <f t="shared" si="29"/>
        <v>0</v>
      </c>
    </row>
    <row r="585" spans="1:20">
      <c r="A585" s="863" t="s">
        <v>1034</v>
      </c>
      <c r="B585" s="864" t="s">
        <v>1035</v>
      </c>
      <c r="C585" s="865" t="s">
        <v>118</v>
      </c>
      <c r="D585" s="865" t="s">
        <v>1205</v>
      </c>
      <c r="E585" s="866">
        <v>2018</v>
      </c>
      <c r="F585" s="867">
        <v>2018</v>
      </c>
      <c r="G585" s="868">
        <v>42704</v>
      </c>
      <c r="H585" s="869">
        <f t="shared" si="27"/>
        <v>2016</v>
      </c>
      <c r="I585" s="870"/>
      <c r="J585" s="865" t="s">
        <v>1038</v>
      </c>
      <c r="K585" s="865" t="s">
        <v>1043</v>
      </c>
      <c r="L585" s="865" t="s">
        <v>1037</v>
      </c>
      <c r="M585" s="871">
        <v>2335.1999999999998</v>
      </c>
      <c r="N585" s="871">
        <v>0</v>
      </c>
      <c r="O585" s="872">
        <f>+VLOOKUP(C585,'A. Rate Class Allocations'!$B$124:$J$128,6,FALSE)</f>
        <v>0.96094519236849896</v>
      </c>
      <c r="P585" s="873">
        <f>+VLOOKUP(C585,'A. Rate Class Allocations'!$B$124:$J$128,8,FALSE)</f>
        <v>0.98007105038154396</v>
      </c>
      <c r="Q585" s="873">
        <f>+VLOOKUP(C585,'A. Rate Class Allocations'!$B$124:$J$128,7,FALSE)</f>
        <v>1.0700573423086499</v>
      </c>
      <c r="R585" s="873">
        <f>+VLOOKUP(C585,'A. Rate Class Allocations'!$B$124:$J$128,9,FALSE)</f>
        <v>0.85888650963597402</v>
      </c>
      <c r="S585" s="874">
        <f t="shared" si="28"/>
        <v>2199.2786659548237</v>
      </c>
      <c r="T585" s="874">
        <f t="shared" si="29"/>
        <v>0</v>
      </c>
    </row>
    <row r="586" spans="1:20">
      <c r="A586" s="863" t="s">
        <v>1034</v>
      </c>
      <c r="B586" s="864" t="s">
        <v>1035</v>
      </c>
      <c r="C586" s="865" t="s">
        <v>118</v>
      </c>
      <c r="D586" s="865" t="s">
        <v>1206</v>
      </c>
      <c r="E586" s="866">
        <v>2018</v>
      </c>
      <c r="F586" s="867">
        <v>2018</v>
      </c>
      <c r="G586" s="868">
        <v>42660</v>
      </c>
      <c r="H586" s="869">
        <f t="shared" si="27"/>
        <v>2016</v>
      </c>
      <c r="I586" s="870"/>
      <c r="J586" s="865" t="s">
        <v>1038</v>
      </c>
      <c r="K586" s="865" t="s">
        <v>1043</v>
      </c>
      <c r="L586" s="865" t="s">
        <v>1041</v>
      </c>
      <c r="M586" s="871">
        <v>15474</v>
      </c>
      <c r="N586" s="871">
        <v>2.11</v>
      </c>
      <c r="O586" s="872">
        <f>+VLOOKUP(C586,'A. Rate Class Allocations'!$B$124:$J$128,6,FALSE)</f>
        <v>0.96094519236849896</v>
      </c>
      <c r="P586" s="873">
        <f>+VLOOKUP(C586,'A. Rate Class Allocations'!$B$124:$J$128,8,FALSE)</f>
        <v>0.98007105038154396</v>
      </c>
      <c r="Q586" s="873">
        <f>+VLOOKUP(C586,'A. Rate Class Allocations'!$B$124:$J$128,7,FALSE)</f>
        <v>1.0700573423086499</v>
      </c>
      <c r="R586" s="873">
        <f>+VLOOKUP(C586,'A. Rate Class Allocations'!$B$124:$J$128,9,FALSE)</f>
        <v>0.85888650963597402</v>
      </c>
      <c r="S586" s="874">
        <f t="shared" si="28"/>
        <v>14573.329084012053</v>
      </c>
      <c r="T586" s="874">
        <f t="shared" si="29"/>
        <v>1.9392119914346864</v>
      </c>
    </row>
    <row r="587" spans="1:20">
      <c r="A587" s="863" t="s">
        <v>1034</v>
      </c>
      <c r="B587" s="864" t="s">
        <v>1035</v>
      </c>
      <c r="C587" s="865" t="s">
        <v>118</v>
      </c>
      <c r="D587" s="865" t="s">
        <v>1206</v>
      </c>
      <c r="E587" s="866">
        <v>2018</v>
      </c>
      <c r="F587" s="867">
        <v>2018</v>
      </c>
      <c r="G587" s="868">
        <v>42660</v>
      </c>
      <c r="H587" s="869">
        <f t="shared" si="27"/>
        <v>2016</v>
      </c>
      <c r="I587" s="870"/>
      <c r="J587" s="865" t="s">
        <v>1038</v>
      </c>
      <c r="K587" s="865" t="s">
        <v>1043</v>
      </c>
      <c r="L587" s="865" t="s">
        <v>1041</v>
      </c>
      <c r="M587" s="871">
        <v>7860</v>
      </c>
      <c r="N587" s="871">
        <v>1.073</v>
      </c>
      <c r="O587" s="872">
        <f>+VLOOKUP(C587,'A. Rate Class Allocations'!$B$124:$J$128,6,FALSE)</f>
        <v>0.96094519236849896</v>
      </c>
      <c r="P587" s="873">
        <f>+VLOOKUP(C587,'A. Rate Class Allocations'!$B$124:$J$128,8,FALSE)</f>
        <v>0.98007105038154396</v>
      </c>
      <c r="Q587" s="873">
        <f>+VLOOKUP(C587,'A. Rate Class Allocations'!$B$124:$J$128,7,FALSE)</f>
        <v>1.0700573423086499</v>
      </c>
      <c r="R587" s="873">
        <f>+VLOOKUP(C587,'A. Rate Class Allocations'!$B$124:$J$128,9,FALSE)</f>
        <v>0.85888650963597402</v>
      </c>
      <c r="S587" s="874">
        <f t="shared" si="28"/>
        <v>7402.5052733834009</v>
      </c>
      <c r="T587" s="874">
        <f t="shared" si="29"/>
        <v>0.98614903640256812</v>
      </c>
    </row>
    <row r="588" spans="1:20">
      <c r="A588" s="863" t="s">
        <v>1034</v>
      </c>
      <c r="B588" s="864" t="s">
        <v>1035</v>
      </c>
      <c r="C588" s="865" t="s">
        <v>118</v>
      </c>
      <c r="D588" s="865" t="s">
        <v>1207</v>
      </c>
      <c r="E588" s="866">
        <v>2018</v>
      </c>
      <c r="F588" s="867">
        <v>2018</v>
      </c>
      <c r="G588" s="868">
        <v>43042</v>
      </c>
      <c r="H588" s="869">
        <f t="shared" si="27"/>
        <v>2017</v>
      </c>
      <c r="I588" s="870"/>
      <c r="J588" s="865" t="s">
        <v>1036</v>
      </c>
      <c r="K588" s="865" t="s">
        <v>1043</v>
      </c>
      <c r="L588" s="865" t="s">
        <v>1037</v>
      </c>
      <c r="M588" s="871">
        <v>6439</v>
      </c>
      <c r="N588" s="871">
        <v>0</v>
      </c>
      <c r="O588" s="872">
        <f>+VLOOKUP(C588,'A. Rate Class Allocations'!$B$124:$J$128,6,FALSE)</f>
        <v>0.96094519236849896</v>
      </c>
      <c r="P588" s="873">
        <f>+VLOOKUP(C588,'A. Rate Class Allocations'!$B$124:$J$128,8,FALSE)</f>
        <v>0.98007105038154396</v>
      </c>
      <c r="Q588" s="873">
        <f>+VLOOKUP(C588,'A. Rate Class Allocations'!$B$124:$J$128,7,FALSE)</f>
        <v>1.0700573423086499</v>
      </c>
      <c r="R588" s="873">
        <f>+VLOOKUP(C588,'A. Rate Class Allocations'!$B$124:$J$128,9,FALSE)</f>
        <v>0.85888650963597402</v>
      </c>
      <c r="S588" s="874">
        <f t="shared" si="28"/>
        <v>6064.2151978773172</v>
      </c>
      <c r="T588" s="874">
        <f t="shared" si="29"/>
        <v>0</v>
      </c>
    </row>
    <row r="589" spans="1:20">
      <c r="A589" s="863" t="s">
        <v>1034</v>
      </c>
      <c r="B589" s="864" t="s">
        <v>1035</v>
      </c>
      <c r="C589" s="865" t="s">
        <v>118</v>
      </c>
      <c r="D589" s="865" t="s">
        <v>1208</v>
      </c>
      <c r="E589" s="866">
        <v>2018</v>
      </c>
      <c r="F589" s="867">
        <v>2018</v>
      </c>
      <c r="G589" s="868">
        <v>43340</v>
      </c>
      <c r="H589" s="869">
        <f t="shared" si="27"/>
        <v>2018</v>
      </c>
      <c r="I589" s="870"/>
      <c r="J589" s="865" t="s">
        <v>1038</v>
      </c>
      <c r="K589" s="865" t="s">
        <v>1043</v>
      </c>
      <c r="L589" s="865" t="s">
        <v>1037</v>
      </c>
      <c r="M589" s="871">
        <v>2866.6559999999999</v>
      </c>
      <c r="N589" s="871">
        <v>0.624</v>
      </c>
      <c r="O589" s="872">
        <f>+VLOOKUP(C589,'A. Rate Class Allocations'!$B$124:$J$128,6,FALSE)</f>
        <v>0.96094519236849896</v>
      </c>
      <c r="P589" s="873">
        <f>+VLOOKUP(C589,'A. Rate Class Allocations'!$B$124:$J$128,8,FALSE)</f>
        <v>0.98007105038154396</v>
      </c>
      <c r="Q589" s="873">
        <f>+VLOOKUP(C589,'A. Rate Class Allocations'!$B$124:$J$128,7,FALSE)</f>
        <v>1.0700573423086499</v>
      </c>
      <c r="R589" s="873">
        <f>+VLOOKUP(C589,'A. Rate Class Allocations'!$B$124:$J$128,9,FALSE)</f>
        <v>0.85888650963597402</v>
      </c>
      <c r="S589" s="874">
        <f t="shared" si="28"/>
        <v>2699.801037783227</v>
      </c>
      <c r="T589" s="874">
        <f t="shared" si="29"/>
        <v>0.57349207708779348</v>
      </c>
    </row>
    <row r="590" spans="1:20">
      <c r="A590" s="863" t="s">
        <v>1034</v>
      </c>
      <c r="B590" s="864" t="s">
        <v>1035</v>
      </c>
      <c r="C590" s="865" t="s">
        <v>118</v>
      </c>
      <c r="D590" s="865" t="s">
        <v>1209</v>
      </c>
      <c r="E590" s="866">
        <v>2018</v>
      </c>
      <c r="F590" s="867">
        <v>2018</v>
      </c>
      <c r="G590" s="868">
        <v>42849</v>
      </c>
      <c r="H590" s="869">
        <f t="shared" si="27"/>
        <v>2017</v>
      </c>
      <c r="I590" s="870"/>
      <c r="J590" s="865" t="s">
        <v>1036</v>
      </c>
      <c r="K590" s="865" t="s">
        <v>1043</v>
      </c>
      <c r="L590" s="865" t="s">
        <v>1039</v>
      </c>
      <c r="M590" s="871">
        <v>11011</v>
      </c>
      <c r="N590" s="871">
        <v>2.6</v>
      </c>
      <c r="O590" s="872">
        <f>+VLOOKUP(C590,'A. Rate Class Allocations'!$B$124:$J$128,6,FALSE)</f>
        <v>0.96094519236849896</v>
      </c>
      <c r="P590" s="873">
        <f>+VLOOKUP(C590,'A. Rate Class Allocations'!$B$124:$J$128,8,FALSE)</f>
        <v>0.98007105038154396</v>
      </c>
      <c r="Q590" s="873">
        <f>+VLOOKUP(C590,'A. Rate Class Allocations'!$B$124:$J$128,7,FALSE)</f>
        <v>1.0700573423086499</v>
      </c>
      <c r="R590" s="873">
        <f>+VLOOKUP(C590,'A. Rate Class Allocations'!$B$124:$J$128,9,FALSE)</f>
        <v>0.85888650963597402</v>
      </c>
      <c r="S590" s="874">
        <f t="shared" si="28"/>
        <v>10370.099944685066</v>
      </c>
      <c r="T590" s="874">
        <f t="shared" si="29"/>
        <v>2.38955032119914</v>
      </c>
    </row>
    <row r="591" spans="1:20">
      <c r="A591" s="863" t="s">
        <v>1034</v>
      </c>
      <c r="B591" s="864" t="s">
        <v>1035</v>
      </c>
      <c r="C591" s="865" t="s">
        <v>118</v>
      </c>
      <c r="D591" s="865" t="s">
        <v>1209</v>
      </c>
      <c r="E591" s="866">
        <v>2018</v>
      </c>
      <c r="F591" s="867">
        <v>2018</v>
      </c>
      <c r="G591" s="868">
        <v>42849</v>
      </c>
      <c r="H591" s="869">
        <f t="shared" si="27"/>
        <v>2017</v>
      </c>
      <c r="I591" s="870"/>
      <c r="J591" s="865" t="s">
        <v>1038</v>
      </c>
      <c r="K591" s="865" t="s">
        <v>1043</v>
      </c>
      <c r="L591" s="865" t="s">
        <v>1039</v>
      </c>
      <c r="M591" s="871">
        <v>3390.3719999999998</v>
      </c>
      <c r="N591" s="871">
        <v>0</v>
      </c>
      <c r="O591" s="872">
        <f>+VLOOKUP(C591,'A. Rate Class Allocations'!$B$124:$J$128,6,FALSE)</f>
        <v>0.96094519236849896</v>
      </c>
      <c r="P591" s="873">
        <f>+VLOOKUP(C591,'A. Rate Class Allocations'!$B$124:$J$128,8,FALSE)</f>
        <v>0.98007105038154396</v>
      </c>
      <c r="Q591" s="873">
        <f>+VLOOKUP(C591,'A. Rate Class Allocations'!$B$124:$J$128,7,FALSE)</f>
        <v>1.0700573423086499</v>
      </c>
      <c r="R591" s="873">
        <f>+VLOOKUP(C591,'A. Rate Class Allocations'!$B$124:$J$128,9,FALSE)</f>
        <v>0.85888650963597402</v>
      </c>
      <c r="S591" s="874">
        <f t="shared" si="28"/>
        <v>3193.0339196859318</v>
      </c>
      <c r="T591" s="874">
        <f t="shared" si="29"/>
        <v>0</v>
      </c>
    </row>
    <row r="592" spans="1:20">
      <c r="A592" s="863" t="s">
        <v>1034</v>
      </c>
      <c r="B592" s="864" t="s">
        <v>1035</v>
      </c>
      <c r="C592" s="865" t="s">
        <v>118</v>
      </c>
      <c r="D592" s="865" t="s">
        <v>1210</v>
      </c>
      <c r="E592" s="866">
        <v>2018</v>
      </c>
      <c r="F592" s="867">
        <v>2018</v>
      </c>
      <c r="G592" s="868">
        <v>42942</v>
      </c>
      <c r="H592" s="869">
        <f t="shared" si="27"/>
        <v>2017</v>
      </c>
      <c r="I592" s="870"/>
      <c r="J592" s="865" t="s">
        <v>1038</v>
      </c>
      <c r="K592" s="865" t="s">
        <v>1043</v>
      </c>
      <c r="L592" s="865" t="s">
        <v>1041</v>
      </c>
      <c r="M592" s="871">
        <v>26856</v>
      </c>
      <c r="N592" s="871">
        <v>6.7140000000000004</v>
      </c>
      <c r="O592" s="872">
        <f>+VLOOKUP(C592,'A. Rate Class Allocations'!$B$124:$J$128,6,FALSE)</f>
        <v>0.96094519236849896</v>
      </c>
      <c r="P592" s="873">
        <f>+VLOOKUP(C592,'A. Rate Class Allocations'!$B$124:$J$128,8,FALSE)</f>
        <v>0.98007105038154396</v>
      </c>
      <c r="Q592" s="873">
        <f>+VLOOKUP(C592,'A. Rate Class Allocations'!$B$124:$J$128,7,FALSE)</f>
        <v>1.0700573423086499</v>
      </c>
      <c r="R592" s="873">
        <f>+VLOOKUP(C592,'A. Rate Class Allocations'!$B$124:$J$128,9,FALSE)</f>
        <v>0.85888650963597402</v>
      </c>
      <c r="S592" s="874">
        <f t="shared" si="28"/>
        <v>25292.834811957327</v>
      </c>
      <c r="T592" s="874">
        <f t="shared" si="29"/>
        <v>6.1705541755888555</v>
      </c>
    </row>
    <row r="593" spans="1:20">
      <c r="A593" s="863" t="s">
        <v>1034</v>
      </c>
      <c r="B593" s="864" t="s">
        <v>1035</v>
      </c>
      <c r="C593" s="865" t="s">
        <v>118</v>
      </c>
      <c r="D593" s="865" t="s">
        <v>1210</v>
      </c>
      <c r="E593" s="866">
        <v>2018</v>
      </c>
      <c r="F593" s="867">
        <v>2018</v>
      </c>
      <c r="G593" s="868">
        <v>42942</v>
      </c>
      <c r="H593" s="869">
        <f t="shared" si="27"/>
        <v>2017</v>
      </c>
      <c r="I593" s="870"/>
      <c r="J593" s="865" t="s">
        <v>1038</v>
      </c>
      <c r="K593" s="865" t="s">
        <v>1043</v>
      </c>
      <c r="L593" s="865" t="s">
        <v>1041</v>
      </c>
      <c r="M593" s="871">
        <v>30437</v>
      </c>
      <c r="N593" s="871">
        <v>4.1529999999999996</v>
      </c>
      <c r="O593" s="872">
        <f>+VLOOKUP(C593,'A. Rate Class Allocations'!$B$124:$J$128,6,FALSE)</f>
        <v>0.96094519236849896</v>
      </c>
      <c r="P593" s="873">
        <f>+VLOOKUP(C593,'A. Rate Class Allocations'!$B$124:$J$128,8,FALSE)</f>
        <v>0.98007105038154396</v>
      </c>
      <c r="Q593" s="873">
        <f>+VLOOKUP(C593,'A. Rate Class Allocations'!$B$124:$J$128,7,FALSE)</f>
        <v>1.0700573423086499</v>
      </c>
      <c r="R593" s="873">
        <f>+VLOOKUP(C593,'A. Rate Class Allocations'!$B$124:$J$128,9,FALSE)</f>
        <v>0.85888650963597402</v>
      </c>
      <c r="S593" s="874">
        <f t="shared" si="28"/>
        <v>28665.401145797783</v>
      </c>
      <c r="T593" s="874">
        <f t="shared" si="29"/>
        <v>3.8168471092077021</v>
      </c>
    </row>
    <row r="594" spans="1:20">
      <c r="A594" s="863" t="s">
        <v>1034</v>
      </c>
      <c r="B594" s="864" t="s">
        <v>1035</v>
      </c>
      <c r="C594" s="865" t="s">
        <v>118</v>
      </c>
      <c r="D594" s="865" t="s">
        <v>1210</v>
      </c>
      <c r="E594" s="866">
        <v>2018</v>
      </c>
      <c r="F594" s="867">
        <v>2018</v>
      </c>
      <c r="G594" s="868">
        <v>42942</v>
      </c>
      <c r="H594" s="869">
        <f t="shared" si="27"/>
        <v>2017</v>
      </c>
      <c r="I594" s="870"/>
      <c r="J594" s="865" t="s">
        <v>1038</v>
      </c>
      <c r="K594" s="865" t="s">
        <v>1043</v>
      </c>
      <c r="L594" s="865" t="s">
        <v>1041</v>
      </c>
      <c r="M594" s="871">
        <v>5308</v>
      </c>
      <c r="N594" s="871">
        <v>0.72399999999999998</v>
      </c>
      <c r="O594" s="872">
        <f>+VLOOKUP(C594,'A. Rate Class Allocations'!$B$124:$J$128,6,FALSE)</f>
        <v>0.96094519236849896</v>
      </c>
      <c r="P594" s="873">
        <f>+VLOOKUP(C594,'A. Rate Class Allocations'!$B$124:$J$128,8,FALSE)</f>
        <v>0.98007105038154396</v>
      </c>
      <c r="Q594" s="873">
        <f>+VLOOKUP(C594,'A. Rate Class Allocations'!$B$124:$J$128,7,FALSE)</f>
        <v>1.0700573423086499</v>
      </c>
      <c r="R594" s="873">
        <f>+VLOOKUP(C594,'A. Rate Class Allocations'!$B$124:$J$128,9,FALSE)</f>
        <v>0.85888650963597402</v>
      </c>
      <c r="S594" s="874">
        <f t="shared" si="28"/>
        <v>4999.0455459439045</v>
      </c>
      <c r="T594" s="874">
        <f t="shared" si="29"/>
        <v>0.66539785867237589</v>
      </c>
    </row>
    <row r="595" spans="1:20">
      <c r="A595" s="863" t="s">
        <v>1034</v>
      </c>
      <c r="B595" s="864" t="s">
        <v>1035</v>
      </c>
      <c r="C595" s="865" t="s">
        <v>118</v>
      </c>
      <c r="D595" s="865" t="s">
        <v>1211</v>
      </c>
      <c r="E595" s="866">
        <v>2018</v>
      </c>
      <c r="F595" s="867">
        <v>2018</v>
      </c>
      <c r="G595" s="868">
        <v>42881</v>
      </c>
      <c r="H595" s="869">
        <f t="shared" si="27"/>
        <v>2017</v>
      </c>
      <c r="I595" s="870"/>
      <c r="J595" s="865" t="s">
        <v>1038</v>
      </c>
      <c r="K595" s="865" t="s">
        <v>1043</v>
      </c>
      <c r="L595" s="865" t="s">
        <v>1039</v>
      </c>
      <c r="M595" s="871">
        <v>3726.6527999999998</v>
      </c>
      <c r="N595" s="871">
        <v>0.81120000000000003</v>
      </c>
      <c r="O595" s="872">
        <f>+VLOOKUP(C595,'A. Rate Class Allocations'!$B$124:$J$128,6,FALSE)</f>
        <v>0.96094519236849896</v>
      </c>
      <c r="P595" s="873">
        <f>+VLOOKUP(C595,'A. Rate Class Allocations'!$B$124:$J$128,8,FALSE)</f>
        <v>0.98007105038154396</v>
      </c>
      <c r="Q595" s="873">
        <f>+VLOOKUP(C595,'A. Rate Class Allocations'!$B$124:$J$128,7,FALSE)</f>
        <v>1.0700573423086499</v>
      </c>
      <c r="R595" s="873">
        <f>+VLOOKUP(C595,'A. Rate Class Allocations'!$B$124:$J$128,9,FALSE)</f>
        <v>0.85888650963597402</v>
      </c>
      <c r="S595" s="874">
        <f t="shared" si="28"/>
        <v>3509.7413491181946</v>
      </c>
      <c r="T595" s="874">
        <f t="shared" si="29"/>
        <v>0.74553970021413163</v>
      </c>
    </row>
    <row r="596" spans="1:20">
      <c r="A596" s="863" t="s">
        <v>1034</v>
      </c>
      <c r="B596" s="864" t="s">
        <v>1035</v>
      </c>
      <c r="C596" s="865" t="s">
        <v>118</v>
      </c>
      <c r="D596" s="865" t="s">
        <v>1211</v>
      </c>
      <c r="E596" s="866">
        <v>2018</v>
      </c>
      <c r="F596" s="867">
        <v>2018</v>
      </c>
      <c r="G596" s="868">
        <v>42881</v>
      </c>
      <c r="H596" s="869">
        <f t="shared" si="27"/>
        <v>2017</v>
      </c>
      <c r="I596" s="870"/>
      <c r="J596" s="865" t="s">
        <v>1038</v>
      </c>
      <c r="K596" s="865" t="s">
        <v>1043</v>
      </c>
      <c r="L596" s="865" t="s">
        <v>1039</v>
      </c>
      <c r="M596" s="871">
        <v>4701.2160000000003</v>
      </c>
      <c r="N596" s="871">
        <v>1.248</v>
      </c>
      <c r="O596" s="872">
        <f>+VLOOKUP(C596,'A. Rate Class Allocations'!$B$124:$J$128,6,FALSE)</f>
        <v>0.96094519236849896</v>
      </c>
      <c r="P596" s="873">
        <f>+VLOOKUP(C596,'A. Rate Class Allocations'!$B$124:$J$128,8,FALSE)</f>
        <v>0.98007105038154396</v>
      </c>
      <c r="Q596" s="873">
        <f>+VLOOKUP(C596,'A. Rate Class Allocations'!$B$124:$J$128,7,FALSE)</f>
        <v>1.0700573423086499</v>
      </c>
      <c r="R596" s="873">
        <f>+VLOOKUP(C596,'A. Rate Class Allocations'!$B$124:$J$128,9,FALSE)</f>
        <v>0.85888650963597402</v>
      </c>
      <c r="S596" s="874">
        <f t="shared" si="28"/>
        <v>4427.5796731952187</v>
      </c>
      <c r="T596" s="874">
        <f t="shared" si="29"/>
        <v>1.146984154175587</v>
      </c>
    </row>
    <row r="597" spans="1:20">
      <c r="A597" s="863" t="s">
        <v>1034</v>
      </c>
      <c r="B597" s="864" t="s">
        <v>1035</v>
      </c>
      <c r="C597" s="865" t="s">
        <v>118</v>
      </c>
      <c r="D597" s="865" t="s">
        <v>1212</v>
      </c>
      <c r="E597" s="866">
        <v>2018</v>
      </c>
      <c r="F597" s="867">
        <v>2018</v>
      </c>
      <c r="G597" s="868">
        <v>42905</v>
      </c>
      <c r="H597" s="869">
        <f t="shared" si="27"/>
        <v>2017</v>
      </c>
      <c r="I597" s="870"/>
      <c r="J597" s="865" t="s">
        <v>1038</v>
      </c>
      <c r="K597" s="865" t="s">
        <v>1043</v>
      </c>
      <c r="L597" s="865" t="s">
        <v>1037</v>
      </c>
      <c r="M597" s="871">
        <v>2021.36</v>
      </c>
      <c r="N597" s="871">
        <v>0.44</v>
      </c>
      <c r="O597" s="872">
        <f>+VLOOKUP(C597,'A. Rate Class Allocations'!$B$124:$J$128,6,FALSE)</f>
        <v>0.96094519236849896</v>
      </c>
      <c r="P597" s="873">
        <f>+VLOOKUP(C597,'A. Rate Class Allocations'!$B$124:$J$128,8,FALSE)</f>
        <v>0.98007105038154396</v>
      </c>
      <c r="Q597" s="873">
        <f>+VLOOKUP(C597,'A. Rate Class Allocations'!$B$124:$J$128,7,FALSE)</f>
        <v>1.0700573423086499</v>
      </c>
      <c r="R597" s="873">
        <f>+VLOOKUP(C597,'A. Rate Class Allocations'!$B$124:$J$128,9,FALSE)</f>
        <v>0.85888650963597402</v>
      </c>
      <c r="S597" s="874">
        <f t="shared" si="28"/>
        <v>1903.7058599753523</v>
      </c>
      <c r="T597" s="874">
        <f t="shared" si="29"/>
        <v>0.40438543897216211</v>
      </c>
    </row>
    <row r="598" spans="1:20">
      <c r="A598" s="863" t="s">
        <v>1034</v>
      </c>
      <c r="B598" s="864" t="s">
        <v>1035</v>
      </c>
      <c r="C598" s="865" t="s">
        <v>118</v>
      </c>
      <c r="D598" s="865" t="s">
        <v>1212</v>
      </c>
      <c r="E598" s="866">
        <v>2018</v>
      </c>
      <c r="F598" s="867">
        <v>2018</v>
      </c>
      <c r="G598" s="868">
        <v>42905</v>
      </c>
      <c r="H598" s="869">
        <f t="shared" si="27"/>
        <v>2017</v>
      </c>
      <c r="I598" s="870"/>
      <c r="J598" s="865" t="s">
        <v>1038</v>
      </c>
      <c r="K598" s="865" t="s">
        <v>1043</v>
      </c>
      <c r="L598" s="865" t="s">
        <v>1037</v>
      </c>
      <c r="M598" s="871">
        <v>2756.4</v>
      </c>
      <c r="N598" s="871">
        <v>0.6</v>
      </c>
      <c r="O598" s="872">
        <f>+VLOOKUP(C598,'A. Rate Class Allocations'!$B$124:$J$128,6,FALSE)</f>
        <v>0.96094519236849896</v>
      </c>
      <c r="P598" s="873">
        <f>+VLOOKUP(C598,'A. Rate Class Allocations'!$B$124:$J$128,8,FALSE)</f>
        <v>0.98007105038154396</v>
      </c>
      <c r="Q598" s="873">
        <f>+VLOOKUP(C598,'A. Rate Class Allocations'!$B$124:$J$128,7,FALSE)</f>
        <v>1.0700573423086499</v>
      </c>
      <c r="R598" s="873">
        <f>+VLOOKUP(C598,'A. Rate Class Allocations'!$B$124:$J$128,9,FALSE)</f>
        <v>0.85888650963597402</v>
      </c>
      <c r="S598" s="874">
        <f t="shared" si="28"/>
        <v>2595.9625363300261</v>
      </c>
      <c r="T598" s="874">
        <f t="shared" si="29"/>
        <v>0.55143468950749386</v>
      </c>
    </row>
    <row r="599" spans="1:20">
      <c r="A599" s="863" t="s">
        <v>1034</v>
      </c>
      <c r="B599" s="864" t="s">
        <v>1035</v>
      </c>
      <c r="C599" s="865" t="s">
        <v>118</v>
      </c>
      <c r="D599" s="865" t="s">
        <v>1213</v>
      </c>
      <c r="E599" s="866">
        <v>2018</v>
      </c>
      <c r="F599" s="867">
        <v>2018</v>
      </c>
      <c r="G599" s="868">
        <v>42947</v>
      </c>
      <c r="H599" s="869">
        <f t="shared" si="27"/>
        <v>2017</v>
      </c>
      <c r="I599" s="870"/>
      <c r="J599" s="865" t="s">
        <v>1038</v>
      </c>
      <c r="K599" s="865" t="s">
        <v>1043</v>
      </c>
      <c r="L599" s="865" t="s">
        <v>1037</v>
      </c>
      <c r="M599" s="871">
        <v>6306.6432000000004</v>
      </c>
      <c r="N599" s="871">
        <v>1.3728</v>
      </c>
      <c r="O599" s="872">
        <f>+VLOOKUP(C599,'A. Rate Class Allocations'!$B$124:$J$128,6,FALSE)</f>
        <v>0.96094519236849896</v>
      </c>
      <c r="P599" s="873">
        <f>+VLOOKUP(C599,'A. Rate Class Allocations'!$B$124:$J$128,8,FALSE)</f>
        <v>0.98007105038154396</v>
      </c>
      <c r="Q599" s="873">
        <f>+VLOOKUP(C599,'A. Rate Class Allocations'!$B$124:$J$128,7,FALSE)</f>
        <v>1.0700573423086499</v>
      </c>
      <c r="R599" s="873">
        <f>+VLOOKUP(C599,'A. Rate Class Allocations'!$B$124:$J$128,9,FALSE)</f>
        <v>0.85888650963597402</v>
      </c>
      <c r="S599" s="874">
        <f t="shared" si="28"/>
        <v>5939.5622831230994</v>
      </c>
      <c r="T599" s="874">
        <f t="shared" si="29"/>
        <v>1.2616825695931457</v>
      </c>
    </row>
    <row r="600" spans="1:20">
      <c r="A600" s="863" t="s">
        <v>1034</v>
      </c>
      <c r="B600" s="864" t="s">
        <v>1035</v>
      </c>
      <c r="C600" s="865" t="s">
        <v>118</v>
      </c>
      <c r="D600" s="865" t="s">
        <v>1214</v>
      </c>
      <c r="E600" s="866">
        <v>2018</v>
      </c>
      <c r="F600" s="867">
        <v>2018</v>
      </c>
      <c r="G600" s="868">
        <v>42951</v>
      </c>
      <c r="H600" s="869">
        <f t="shared" si="27"/>
        <v>2017</v>
      </c>
      <c r="I600" s="870"/>
      <c r="J600" s="865" t="s">
        <v>1036</v>
      </c>
      <c r="K600" s="865" t="s">
        <v>1043</v>
      </c>
      <c r="L600" s="865" t="s">
        <v>1039</v>
      </c>
      <c r="M600" s="871">
        <v>41076</v>
      </c>
      <c r="N600" s="871">
        <v>10.5</v>
      </c>
      <c r="O600" s="872">
        <f>+VLOOKUP(C600,'A. Rate Class Allocations'!$B$124:$J$128,6,FALSE)</f>
        <v>0.96094519236849896</v>
      </c>
      <c r="P600" s="873">
        <f>+VLOOKUP(C600,'A. Rate Class Allocations'!$B$124:$J$128,8,FALSE)</f>
        <v>0.98007105038154396</v>
      </c>
      <c r="Q600" s="873">
        <f>+VLOOKUP(C600,'A. Rate Class Allocations'!$B$124:$J$128,7,FALSE)</f>
        <v>1.0700573423086499</v>
      </c>
      <c r="R600" s="873">
        <f>+VLOOKUP(C600,'A. Rate Class Allocations'!$B$124:$J$128,9,FALSE)</f>
        <v>0.85888650963597402</v>
      </c>
      <c r="S600" s="874">
        <f t="shared" si="28"/>
        <v>38685.153512658595</v>
      </c>
      <c r="T600" s="874">
        <f t="shared" si="29"/>
        <v>9.6501070663811408</v>
      </c>
    </row>
    <row r="601" spans="1:20">
      <c r="A601" s="863" t="s">
        <v>1034</v>
      </c>
      <c r="B601" s="864" t="s">
        <v>1035</v>
      </c>
      <c r="C601" s="865" t="s">
        <v>118</v>
      </c>
      <c r="D601" s="865" t="s">
        <v>1215</v>
      </c>
      <c r="E601" s="866">
        <v>2018</v>
      </c>
      <c r="F601" s="867">
        <v>2018</v>
      </c>
      <c r="G601" s="868">
        <v>42930</v>
      </c>
      <c r="H601" s="869">
        <f t="shared" si="27"/>
        <v>2017</v>
      </c>
      <c r="I601" s="870"/>
      <c r="J601" s="865" t="s">
        <v>1038</v>
      </c>
      <c r="K601" s="865" t="s">
        <v>1043</v>
      </c>
      <c r="L601" s="865" t="s">
        <v>1037</v>
      </c>
      <c r="M601" s="871">
        <v>5040</v>
      </c>
      <c r="N601" s="871">
        <v>0</v>
      </c>
      <c r="O601" s="872">
        <f>+VLOOKUP(C601,'A. Rate Class Allocations'!$B$124:$J$128,6,FALSE)</f>
        <v>0.96094519236849896</v>
      </c>
      <c r="P601" s="873">
        <f>+VLOOKUP(C601,'A. Rate Class Allocations'!$B$124:$J$128,8,FALSE)</f>
        <v>0.98007105038154396</v>
      </c>
      <c r="Q601" s="873">
        <f>+VLOOKUP(C601,'A. Rate Class Allocations'!$B$124:$J$128,7,FALSE)</f>
        <v>1.0700573423086499</v>
      </c>
      <c r="R601" s="873">
        <f>+VLOOKUP(C601,'A. Rate Class Allocations'!$B$124:$J$128,9,FALSE)</f>
        <v>0.85888650963597402</v>
      </c>
      <c r="S601" s="874">
        <f t="shared" si="28"/>
        <v>4746.6446027801958</v>
      </c>
      <c r="T601" s="874">
        <f t="shared" si="29"/>
        <v>0</v>
      </c>
    </row>
    <row r="602" spans="1:20">
      <c r="A602" s="863" t="s">
        <v>1034</v>
      </c>
      <c r="B602" s="864" t="s">
        <v>1035</v>
      </c>
      <c r="C602" s="865" t="s">
        <v>118</v>
      </c>
      <c r="D602" s="865" t="s">
        <v>1215</v>
      </c>
      <c r="E602" s="866">
        <v>2018</v>
      </c>
      <c r="F602" s="867">
        <v>2018</v>
      </c>
      <c r="G602" s="868">
        <v>42930</v>
      </c>
      <c r="H602" s="869">
        <f t="shared" si="27"/>
        <v>2017</v>
      </c>
      <c r="I602" s="870"/>
      <c r="J602" s="865" t="s">
        <v>1038</v>
      </c>
      <c r="K602" s="865" t="s">
        <v>1043</v>
      </c>
      <c r="L602" s="865" t="s">
        <v>1037</v>
      </c>
      <c r="M602" s="871">
        <v>12180</v>
      </c>
      <c r="N602" s="871">
        <v>0</v>
      </c>
      <c r="O602" s="872">
        <f>+VLOOKUP(C602,'A. Rate Class Allocations'!$B$124:$J$128,6,FALSE)</f>
        <v>0.96094519236849896</v>
      </c>
      <c r="P602" s="873">
        <f>+VLOOKUP(C602,'A. Rate Class Allocations'!$B$124:$J$128,8,FALSE)</f>
        <v>0.98007105038154396</v>
      </c>
      <c r="Q602" s="873">
        <f>+VLOOKUP(C602,'A. Rate Class Allocations'!$B$124:$J$128,7,FALSE)</f>
        <v>1.0700573423086499</v>
      </c>
      <c r="R602" s="873">
        <f>+VLOOKUP(C602,'A. Rate Class Allocations'!$B$124:$J$128,9,FALSE)</f>
        <v>0.85888650963597402</v>
      </c>
      <c r="S602" s="874">
        <f t="shared" si="28"/>
        <v>11471.057790052138</v>
      </c>
      <c r="T602" s="874">
        <f t="shared" si="29"/>
        <v>0</v>
      </c>
    </row>
    <row r="603" spans="1:20">
      <c r="A603" s="863" t="s">
        <v>1034</v>
      </c>
      <c r="B603" s="864" t="s">
        <v>1035</v>
      </c>
      <c r="C603" s="865" t="s">
        <v>118</v>
      </c>
      <c r="D603" s="865" t="s">
        <v>1215</v>
      </c>
      <c r="E603" s="866">
        <v>2018</v>
      </c>
      <c r="F603" s="867">
        <v>2018</v>
      </c>
      <c r="G603" s="868">
        <v>42930</v>
      </c>
      <c r="H603" s="869">
        <f t="shared" si="27"/>
        <v>2017</v>
      </c>
      <c r="I603" s="870"/>
      <c r="J603" s="865" t="s">
        <v>1038</v>
      </c>
      <c r="K603" s="865" t="s">
        <v>1043</v>
      </c>
      <c r="L603" s="865" t="s">
        <v>1037</v>
      </c>
      <c r="M603" s="871">
        <v>273</v>
      </c>
      <c r="N603" s="871">
        <v>0</v>
      </c>
      <c r="O603" s="872">
        <f>+VLOOKUP(C603,'A. Rate Class Allocations'!$B$124:$J$128,6,FALSE)</f>
        <v>0.96094519236849896</v>
      </c>
      <c r="P603" s="873">
        <f>+VLOOKUP(C603,'A. Rate Class Allocations'!$B$124:$J$128,8,FALSE)</f>
        <v>0.98007105038154396</v>
      </c>
      <c r="Q603" s="873">
        <f>+VLOOKUP(C603,'A. Rate Class Allocations'!$B$124:$J$128,7,FALSE)</f>
        <v>1.0700573423086499</v>
      </c>
      <c r="R603" s="873">
        <f>+VLOOKUP(C603,'A. Rate Class Allocations'!$B$124:$J$128,9,FALSE)</f>
        <v>0.85888650963597402</v>
      </c>
      <c r="S603" s="874">
        <f t="shared" si="28"/>
        <v>257.10991598392724</v>
      </c>
      <c r="T603" s="874">
        <f t="shared" si="29"/>
        <v>0</v>
      </c>
    </row>
    <row r="604" spans="1:20">
      <c r="A604" s="863" t="s">
        <v>1034</v>
      </c>
      <c r="B604" s="864" t="s">
        <v>1035</v>
      </c>
      <c r="C604" s="865" t="s">
        <v>118</v>
      </c>
      <c r="D604" s="865" t="s">
        <v>1215</v>
      </c>
      <c r="E604" s="866">
        <v>2018</v>
      </c>
      <c r="F604" s="867">
        <v>2018</v>
      </c>
      <c r="G604" s="868">
        <v>42930</v>
      </c>
      <c r="H604" s="869">
        <f t="shared" si="27"/>
        <v>2017</v>
      </c>
      <c r="I604" s="870"/>
      <c r="J604" s="865" t="s">
        <v>1038</v>
      </c>
      <c r="K604" s="865" t="s">
        <v>1043</v>
      </c>
      <c r="L604" s="865" t="s">
        <v>1037</v>
      </c>
      <c r="M604" s="871">
        <v>5838</v>
      </c>
      <c r="N604" s="871">
        <v>0</v>
      </c>
      <c r="O604" s="872">
        <f>+VLOOKUP(C604,'A. Rate Class Allocations'!$B$124:$J$128,6,FALSE)</f>
        <v>0.96094519236849896</v>
      </c>
      <c r="P604" s="873">
        <f>+VLOOKUP(C604,'A. Rate Class Allocations'!$B$124:$J$128,8,FALSE)</f>
        <v>0.98007105038154396</v>
      </c>
      <c r="Q604" s="873">
        <f>+VLOOKUP(C604,'A. Rate Class Allocations'!$B$124:$J$128,7,FALSE)</f>
        <v>1.0700573423086499</v>
      </c>
      <c r="R604" s="873">
        <f>+VLOOKUP(C604,'A. Rate Class Allocations'!$B$124:$J$128,9,FALSE)</f>
        <v>0.85888650963597402</v>
      </c>
      <c r="S604" s="874">
        <f t="shared" si="28"/>
        <v>5498.1966648870603</v>
      </c>
      <c r="T604" s="874">
        <f t="shared" si="29"/>
        <v>0</v>
      </c>
    </row>
    <row r="605" spans="1:20">
      <c r="A605" s="863" t="s">
        <v>1034</v>
      </c>
      <c r="B605" s="864" t="s">
        <v>1035</v>
      </c>
      <c r="C605" s="865" t="s">
        <v>118</v>
      </c>
      <c r="D605" s="865" t="s">
        <v>1216</v>
      </c>
      <c r="E605" s="866">
        <v>2018</v>
      </c>
      <c r="F605" s="867">
        <v>2018</v>
      </c>
      <c r="G605" s="868">
        <v>42928</v>
      </c>
      <c r="H605" s="869">
        <f t="shared" si="27"/>
        <v>2017</v>
      </c>
      <c r="I605" s="870"/>
      <c r="J605" s="865" t="s">
        <v>1038</v>
      </c>
      <c r="K605" s="865" t="s">
        <v>1043</v>
      </c>
      <c r="L605" s="865" t="s">
        <v>1037</v>
      </c>
      <c r="M605" s="871">
        <v>1433.328</v>
      </c>
      <c r="N605" s="871">
        <v>0.312</v>
      </c>
      <c r="O605" s="872">
        <f>+VLOOKUP(C605,'A. Rate Class Allocations'!$B$124:$J$128,6,FALSE)</f>
        <v>0.96094519236849896</v>
      </c>
      <c r="P605" s="873">
        <f>+VLOOKUP(C605,'A. Rate Class Allocations'!$B$124:$J$128,8,FALSE)</f>
        <v>0.98007105038154396</v>
      </c>
      <c r="Q605" s="873">
        <f>+VLOOKUP(C605,'A. Rate Class Allocations'!$B$124:$J$128,7,FALSE)</f>
        <v>1.0700573423086499</v>
      </c>
      <c r="R605" s="873">
        <f>+VLOOKUP(C605,'A. Rate Class Allocations'!$B$124:$J$128,9,FALSE)</f>
        <v>0.85888650963597402</v>
      </c>
      <c r="S605" s="874">
        <f t="shared" si="28"/>
        <v>1349.9005188916135</v>
      </c>
      <c r="T605" s="874">
        <f t="shared" si="29"/>
        <v>0.28674603854389674</v>
      </c>
    </row>
    <row r="606" spans="1:20">
      <c r="A606" s="863" t="s">
        <v>1034</v>
      </c>
      <c r="B606" s="864" t="s">
        <v>1035</v>
      </c>
      <c r="C606" s="865" t="s">
        <v>118</v>
      </c>
      <c r="D606" s="865" t="s">
        <v>1217</v>
      </c>
      <c r="E606" s="866">
        <v>2018</v>
      </c>
      <c r="F606" s="867">
        <v>2018</v>
      </c>
      <c r="G606" s="868">
        <v>42943</v>
      </c>
      <c r="H606" s="869">
        <f t="shared" si="27"/>
        <v>2017</v>
      </c>
      <c r="I606" s="870"/>
      <c r="J606" s="865" t="s">
        <v>1038</v>
      </c>
      <c r="K606" s="865" t="s">
        <v>1043</v>
      </c>
      <c r="L606" s="865" t="s">
        <v>1039</v>
      </c>
      <c r="M606" s="871">
        <v>6780.7439999999997</v>
      </c>
      <c r="N606" s="871">
        <v>0</v>
      </c>
      <c r="O606" s="872">
        <f>+VLOOKUP(C606,'A. Rate Class Allocations'!$B$124:$J$128,6,FALSE)</f>
        <v>0.96094519236849896</v>
      </c>
      <c r="P606" s="873">
        <f>+VLOOKUP(C606,'A. Rate Class Allocations'!$B$124:$J$128,8,FALSE)</f>
        <v>0.98007105038154396</v>
      </c>
      <c r="Q606" s="873">
        <f>+VLOOKUP(C606,'A. Rate Class Allocations'!$B$124:$J$128,7,FALSE)</f>
        <v>1.0700573423086499</v>
      </c>
      <c r="R606" s="873">
        <f>+VLOOKUP(C606,'A. Rate Class Allocations'!$B$124:$J$128,9,FALSE)</f>
        <v>0.85888650963597402</v>
      </c>
      <c r="S606" s="874">
        <f t="shared" si="28"/>
        <v>6386.0678393718636</v>
      </c>
      <c r="T606" s="874">
        <f t="shared" si="29"/>
        <v>0</v>
      </c>
    </row>
    <row r="607" spans="1:20">
      <c r="A607" s="863" t="s">
        <v>1034</v>
      </c>
      <c r="B607" s="864" t="s">
        <v>1035</v>
      </c>
      <c r="C607" s="865" t="s">
        <v>118</v>
      </c>
      <c r="D607" s="865" t="s">
        <v>1217</v>
      </c>
      <c r="E607" s="866">
        <v>2018</v>
      </c>
      <c r="F607" s="867">
        <v>2018</v>
      </c>
      <c r="G607" s="868">
        <v>42943</v>
      </c>
      <c r="H607" s="869">
        <f t="shared" si="27"/>
        <v>2017</v>
      </c>
      <c r="I607" s="870"/>
      <c r="J607" s="865" t="s">
        <v>1036</v>
      </c>
      <c r="K607" s="865" t="s">
        <v>1043</v>
      </c>
      <c r="L607" s="865" t="s">
        <v>1039</v>
      </c>
      <c r="M607" s="871">
        <v>34860</v>
      </c>
      <c r="N607" s="871">
        <v>4.0999999999999996</v>
      </c>
      <c r="O607" s="872">
        <f>+VLOOKUP(C607,'A. Rate Class Allocations'!$B$124:$J$128,6,FALSE)</f>
        <v>0.96094519236849896</v>
      </c>
      <c r="P607" s="873">
        <f>+VLOOKUP(C607,'A. Rate Class Allocations'!$B$124:$J$128,8,FALSE)</f>
        <v>0.98007105038154396</v>
      </c>
      <c r="Q607" s="873">
        <f>+VLOOKUP(C607,'A. Rate Class Allocations'!$B$124:$J$128,7,FALSE)</f>
        <v>1.0700573423086499</v>
      </c>
      <c r="R607" s="873">
        <f>+VLOOKUP(C607,'A. Rate Class Allocations'!$B$124:$J$128,9,FALSE)</f>
        <v>0.85888650963597402</v>
      </c>
      <c r="S607" s="874">
        <f t="shared" si="28"/>
        <v>32830.958502563022</v>
      </c>
      <c r="T607" s="874">
        <f t="shared" si="29"/>
        <v>3.7681370449678737</v>
      </c>
    </row>
    <row r="608" spans="1:20">
      <c r="A608" s="863" t="s">
        <v>1034</v>
      </c>
      <c r="B608" s="864" t="s">
        <v>1035</v>
      </c>
      <c r="C608" s="865" t="s">
        <v>118</v>
      </c>
      <c r="D608" s="865" t="s">
        <v>1218</v>
      </c>
      <c r="E608" s="866">
        <v>2018</v>
      </c>
      <c r="F608" s="867">
        <v>2018</v>
      </c>
      <c r="G608" s="868">
        <v>43035</v>
      </c>
      <c r="H608" s="869">
        <f t="shared" si="27"/>
        <v>2017</v>
      </c>
      <c r="I608" s="870"/>
      <c r="J608" s="865" t="s">
        <v>1038</v>
      </c>
      <c r="K608" s="865" t="s">
        <v>1043</v>
      </c>
      <c r="L608" s="865" t="s">
        <v>1037</v>
      </c>
      <c r="M608" s="871">
        <v>3360</v>
      </c>
      <c r="N608" s="871">
        <v>0</v>
      </c>
      <c r="O608" s="872">
        <f>+VLOOKUP(C608,'A. Rate Class Allocations'!$B$124:$J$128,6,FALSE)</f>
        <v>0.96094519236849896</v>
      </c>
      <c r="P608" s="873">
        <f>+VLOOKUP(C608,'A. Rate Class Allocations'!$B$124:$J$128,8,FALSE)</f>
        <v>0.98007105038154396</v>
      </c>
      <c r="Q608" s="873">
        <f>+VLOOKUP(C608,'A. Rate Class Allocations'!$B$124:$J$128,7,FALSE)</f>
        <v>1.0700573423086499</v>
      </c>
      <c r="R608" s="873">
        <f>+VLOOKUP(C608,'A. Rate Class Allocations'!$B$124:$J$128,9,FALSE)</f>
        <v>0.85888650963597402</v>
      </c>
      <c r="S608" s="874">
        <f t="shared" si="28"/>
        <v>3164.4297351867967</v>
      </c>
      <c r="T608" s="874">
        <f t="shared" si="29"/>
        <v>0</v>
      </c>
    </row>
    <row r="609" spans="1:20">
      <c r="A609" s="863" t="s">
        <v>1034</v>
      </c>
      <c r="B609" s="864" t="s">
        <v>1035</v>
      </c>
      <c r="C609" s="865" t="s">
        <v>118</v>
      </c>
      <c r="D609" s="865" t="s">
        <v>1219</v>
      </c>
      <c r="E609" s="866">
        <v>2018</v>
      </c>
      <c r="F609" s="867">
        <v>2018</v>
      </c>
      <c r="G609" s="868">
        <v>43035</v>
      </c>
      <c r="H609" s="869">
        <f t="shared" si="27"/>
        <v>2017</v>
      </c>
      <c r="I609" s="870"/>
      <c r="J609" s="865" t="s">
        <v>1038</v>
      </c>
      <c r="K609" s="865" t="s">
        <v>1043</v>
      </c>
      <c r="L609" s="865" t="s">
        <v>1037</v>
      </c>
      <c r="M609" s="871">
        <v>2184</v>
      </c>
      <c r="N609" s="871">
        <v>0</v>
      </c>
      <c r="O609" s="872">
        <f>+VLOOKUP(C609,'A. Rate Class Allocations'!$B$124:$J$128,6,FALSE)</f>
        <v>0.96094519236849896</v>
      </c>
      <c r="P609" s="873">
        <f>+VLOOKUP(C609,'A. Rate Class Allocations'!$B$124:$J$128,8,FALSE)</f>
        <v>0.98007105038154396</v>
      </c>
      <c r="Q609" s="873">
        <f>+VLOOKUP(C609,'A. Rate Class Allocations'!$B$124:$J$128,7,FALSE)</f>
        <v>1.0700573423086499</v>
      </c>
      <c r="R609" s="873">
        <f>+VLOOKUP(C609,'A. Rate Class Allocations'!$B$124:$J$128,9,FALSE)</f>
        <v>0.85888650963597402</v>
      </c>
      <c r="S609" s="874">
        <f t="shared" si="28"/>
        <v>2056.8793278714179</v>
      </c>
      <c r="T609" s="874">
        <f t="shared" si="29"/>
        <v>0</v>
      </c>
    </row>
    <row r="610" spans="1:20">
      <c r="A610" s="863" t="s">
        <v>1034</v>
      </c>
      <c r="B610" s="864" t="s">
        <v>1035</v>
      </c>
      <c r="C610" s="865" t="s">
        <v>118</v>
      </c>
      <c r="D610" s="865" t="s">
        <v>1219</v>
      </c>
      <c r="E610" s="866">
        <v>2018</v>
      </c>
      <c r="F610" s="867">
        <v>2018</v>
      </c>
      <c r="G610" s="868">
        <v>43035</v>
      </c>
      <c r="H610" s="869">
        <f t="shared" si="27"/>
        <v>2017</v>
      </c>
      <c r="I610" s="870"/>
      <c r="J610" s="865" t="s">
        <v>1038</v>
      </c>
      <c r="K610" s="865" t="s">
        <v>1043</v>
      </c>
      <c r="L610" s="865" t="s">
        <v>1037</v>
      </c>
      <c r="M610" s="871">
        <v>5970.8159999999998</v>
      </c>
      <c r="N610" s="871">
        <v>0.68159999999999998</v>
      </c>
      <c r="O610" s="872">
        <f>+VLOOKUP(C610,'A. Rate Class Allocations'!$B$124:$J$128,6,FALSE)</f>
        <v>0.96094519236849896</v>
      </c>
      <c r="P610" s="873">
        <f>+VLOOKUP(C610,'A. Rate Class Allocations'!$B$124:$J$128,8,FALSE)</f>
        <v>0.98007105038154396</v>
      </c>
      <c r="Q610" s="873">
        <f>+VLOOKUP(C610,'A. Rate Class Allocations'!$B$124:$J$128,7,FALSE)</f>
        <v>1.0700573423086499</v>
      </c>
      <c r="R610" s="873">
        <f>+VLOOKUP(C610,'A. Rate Class Allocations'!$B$124:$J$128,9,FALSE)</f>
        <v>0.85888650963597402</v>
      </c>
      <c r="S610" s="874">
        <f t="shared" si="28"/>
        <v>5623.2820517050859</v>
      </c>
      <c r="T610" s="874">
        <f t="shared" si="29"/>
        <v>0.62642980728051301</v>
      </c>
    </row>
    <row r="611" spans="1:20">
      <c r="A611" s="863" t="s">
        <v>1034</v>
      </c>
      <c r="B611" s="864" t="s">
        <v>1035</v>
      </c>
      <c r="C611" s="865" t="s">
        <v>118</v>
      </c>
      <c r="D611" s="865" t="s">
        <v>1219</v>
      </c>
      <c r="E611" s="866">
        <v>2018</v>
      </c>
      <c r="F611" s="867">
        <v>2018</v>
      </c>
      <c r="G611" s="868">
        <v>43035</v>
      </c>
      <c r="H611" s="869">
        <f t="shared" si="27"/>
        <v>2017</v>
      </c>
      <c r="I611" s="870"/>
      <c r="J611" s="865" t="s">
        <v>1038</v>
      </c>
      <c r="K611" s="865" t="s">
        <v>1043</v>
      </c>
      <c r="L611" s="865" t="s">
        <v>1037</v>
      </c>
      <c r="M611" s="871">
        <v>16.03</v>
      </c>
      <c r="N611" s="871">
        <v>4.1000000000000003E-3</v>
      </c>
      <c r="O611" s="872">
        <f>+VLOOKUP(C611,'A. Rate Class Allocations'!$B$124:$J$128,6,FALSE)</f>
        <v>0.96094519236849896</v>
      </c>
      <c r="P611" s="873">
        <f>+VLOOKUP(C611,'A. Rate Class Allocations'!$B$124:$J$128,8,FALSE)</f>
        <v>0.98007105038154396</v>
      </c>
      <c r="Q611" s="873">
        <f>+VLOOKUP(C611,'A. Rate Class Allocations'!$B$124:$J$128,7,FALSE)</f>
        <v>1.0700573423086499</v>
      </c>
      <c r="R611" s="873">
        <f>+VLOOKUP(C611,'A. Rate Class Allocations'!$B$124:$J$128,9,FALSE)</f>
        <v>0.85888650963597402</v>
      </c>
      <c r="S611" s="874">
        <f t="shared" si="28"/>
        <v>15.096966861620345</v>
      </c>
      <c r="T611" s="874">
        <f t="shared" si="29"/>
        <v>3.7681370449678749E-3</v>
      </c>
    </row>
    <row r="612" spans="1:20">
      <c r="A612" s="863" t="s">
        <v>1034</v>
      </c>
      <c r="B612" s="864" t="s">
        <v>1035</v>
      </c>
      <c r="C612" s="865" t="s">
        <v>118</v>
      </c>
      <c r="D612" s="865" t="s">
        <v>1219</v>
      </c>
      <c r="E612" s="866">
        <v>2018</v>
      </c>
      <c r="F612" s="867">
        <v>2018</v>
      </c>
      <c r="G612" s="868">
        <v>43035</v>
      </c>
      <c r="H612" s="869">
        <f t="shared" si="27"/>
        <v>2017</v>
      </c>
      <c r="I612" s="870"/>
      <c r="J612" s="865" t="s">
        <v>1038</v>
      </c>
      <c r="K612" s="865" t="s">
        <v>1043</v>
      </c>
      <c r="L612" s="865" t="s">
        <v>1037</v>
      </c>
      <c r="M612" s="871">
        <v>5482.4795999999997</v>
      </c>
      <c r="N612" s="871">
        <v>1.1934</v>
      </c>
      <c r="O612" s="872">
        <f>+VLOOKUP(C612,'A. Rate Class Allocations'!$B$124:$J$128,6,FALSE)</f>
        <v>0.96094519236849896</v>
      </c>
      <c r="P612" s="873">
        <f>+VLOOKUP(C612,'A. Rate Class Allocations'!$B$124:$J$128,8,FALSE)</f>
        <v>0.98007105038154396</v>
      </c>
      <c r="Q612" s="873">
        <f>+VLOOKUP(C612,'A. Rate Class Allocations'!$B$124:$J$128,7,FALSE)</f>
        <v>1.0700573423086499</v>
      </c>
      <c r="R612" s="873">
        <f>+VLOOKUP(C612,'A. Rate Class Allocations'!$B$124:$J$128,9,FALSE)</f>
        <v>0.85888650963597402</v>
      </c>
      <c r="S612" s="874">
        <f t="shared" si="28"/>
        <v>5163.3694847604211</v>
      </c>
      <c r="T612" s="874">
        <f t="shared" si="29"/>
        <v>1.0968035974304051</v>
      </c>
    </row>
    <row r="613" spans="1:20">
      <c r="A613" s="863" t="s">
        <v>1034</v>
      </c>
      <c r="B613" s="864" t="s">
        <v>1035</v>
      </c>
      <c r="C613" s="865" t="s">
        <v>118</v>
      </c>
      <c r="D613" s="865" t="s">
        <v>1219</v>
      </c>
      <c r="E613" s="866">
        <v>2018</v>
      </c>
      <c r="F613" s="867">
        <v>2018</v>
      </c>
      <c r="G613" s="868">
        <v>43035</v>
      </c>
      <c r="H613" s="869">
        <f t="shared" si="27"/>
        <v>2017</v>
      </c>
      <c r="I613" s="870"/>
      <c r="J613" s="865" t="s">
        <v>1038</v>
      </c>
      <c r="K613" s="865" t="s">
        <v>1043</v>
      </c>
      <c r="L613" s="865" t="s">
        <v>1037</v>
      </c>
      <c r="M613" s="871">
        <v>35116.536</v>
      </c>
      <c r="N613" s="871">
        <v>7.6440000000000001</v>
      </c>
      <c r="O613" s="872">
        <f>+VLOOKUP(C613,'A. Rate Class Allocations'!$B$124:$J$128,6,FALSE)</f>
        <v>0.96094519236849896</v>
      </c>
      <c r="P613" s="873">
        <f>+VLOOKUP(C613,'A. Rate Class Allocations'!$B$124:$J$128,8,FALSE)</f>
        <v>0.98007105038154396</v>
      </c>
      <c r="Q613" s="873">
        <f>+VLOOKUP(C613,'A. Rate Class Allocations'!$B$124:$J$128,7,FALSE)</f>
        <v>1.0700573423086499</v>
      </c>
      <c r="R613" s="873">
        <f>+VLOOKUP(C613,'A. Rate Class Allocations'!$B$124:$J$128,9,FALSE)</f>
        <v>0.85888650963597402</v>
      </c>
      <c r="S613" s="874">
        <f t="shared" si="28"/>
        <v>33072.562712844534</v>
      </c>
      <c r="T613" s="874">
        <f t="shared" si="29"/>
        <v>7.0252779443254711</v>
      </c>
    </row>
    <row r="614" spans="1:20">
      <c r="A614" s="863" t="s">
        <v>1034</v>
      </c>
      <c r="B614" s="864" t="s">
        <v>1035</v>
      </c>
      <c r="C614" s="865" t="s">
        <v>118</v>
      </c>
      <c r="D614" s="865" t="s">
        <v>1219</v>
      </c>
      <c r="E614" s="866">
        <v>2018</v>
      </c>
      <c r="F614" s="867">
        <v>2018</v>
      </c>
      <c r="G614" s="868">
        <v>43035</v>
      </c>
      <c r="H614" s="869">
        <f t="shared" si="27"/>
        <v>2017</v>
      </c>
      <c r="I614" s="870"/>
      <c r="J614" s="865" t="s">
        <v>1038</v>
      </c>
      <c r="K614" s="865" t="s">
        <v>1043</v>
      </c>
      <c r="L614" s="865" t="s">
        <v>1037</v>
      </c>
      <c r="M614" s="871">
        <v>22280.9</v>
      </c>
      <c r="N614" s="871">
        <v>4.8499999999999996</v>
      </c>
      <c r="O614" s="872">
        <f>+VLOOKUP(C614,'A. Rate Class Allocations'!$B$124:$J$128,6,FALSE)</f>
        <v>0.96094519236849896</v>
      </c>
      <c r="P614" s="873">
        <f>+VLOOKUP(C614,'A. Rate Class Allocations'!$B$124:$J$128,8,FALSE)</f>
        <v>0.98007105038154396</v>
      </c>
      <c r="Q614" s="873">
        <f>+VLOOKUP(C614,'A. Rate Class Allocations'!$B$124:$J$128,7,FALSE)</f>
        <v>1.0700573423086499</v>
      </c>
      <c r="R614" s="873">
        <f>+VLOOKUP(C614,'A. Rate Class Allocations'!$B$124:$J$128,9,FALSE)</f>
        <v>0.85888650963597402</v>
      </c>
      <c r="S614" s="874">
        <f t="shared" si="28"/>
        <v>20984.030502001046</v>
      </c>
      <c r="T614" s="874">
        <f t="shared" si="29"/>
        <v>4.4574304068522412</v>
      </c>
    </row>
    <row r="615" spans="1:20">
      <c r="A615" s="863" t="s">
        <v>1034</v>
      </c>
      <c r="B615" s="864" t="s">
        <v>1035</v>
      </c>
      <c r="C615" s="865" t="s">
        <v>118</v>
      </c>
      <c r="D615" s="865" t="s">
        <v>1220</v>
      </c>
      <c r="E615" s="866">
        <v>2018</v>
      </c>
      <c r="F615" s="867">
        <v>2018</v>
      </c>
      <c r="G615" s="868">
        <v>43035</v>
      </c>
      <c r="H615" s="869">
        <f t="shared" si="27"/>
        <v>2017</v>
      </c>
      <c r="I615" s="870"/>
      <c r="J615" s="865" t="s">
        <v>1038</v>
      </c>
      <c r="K615" s="865" t="s">
        <v>1043</v>
      </c>
      <c r="L615" s="865" t="s">
        <v>1037</v>
      </c>
      <c r="M615" s="871">
        <v>3980.5439999999999</v>
      </c>
      <c r="N615" s="871">
        <v>0.45440000000000003</v>
      </c>
      <c r="O615" s="872">
        <f>+VLOOKUP(C615,'A. Rate Class Allocations'!$B$124:$J$128,6,FALSE)</f>
        <v>0.96094519236849896</v>
      </c>
      <c r="P615" s="873">
        <f>+VLOOKUP(C615,'A. Rate Class Allocations'!$B$124:$J$128,8,FALSE)</f>
        <v>0.98007105038154396</v>
      </c>
      <c r="Q615" s="873">
        <f>+VLOOKUP(C615,'A. Rate Class Allocations'!$B$124:$J$128,7,FALSE)</f>
        <v>1.0700573423086499</v>
      </c>
      <c r="R615" s="873">
        <f>+VLOOKUP(C615,'A. Rate Class Allocations'!$B$124:$J$128,9,FALSE)</f>
        <v>0.85888650963597402</v>
      </c>
      <c r="S615" s="874">
        <f t="shared" si="28"/>
        <v>3748.8547011367241</v>
      </c>
      <c r="T615" s="874">
        <f t="shared" si="29"/>
        <v>0.41761987152034202</v>
      </c>
    </row>
    <row r="616" spans="1:20">
      <c r="A616" s="863" t="s">
        <v>1034</v>
      </c>
      <c r="B616" s="864" t="s">
        <v>1035</v>
      </c>
      <c r="C616" s="865" t="s">
        <v>118</v>
      </c>
      <c r="D616" s="865" t="s">
        <v>1220</v>
      </c>
      <c r="E616" s="866">
        <v>2018</v>
      </c>
      <c r="F616" s="867">
        <v>2018</v>
      </c>
      <c r="G616" s="868">
        <v>43035</v>
      </c>
      <c r="H616" s="869">
        <f t="shared" si="27"/>
        <v>2017</v>
      </c>
      <c r="I616" s="870"/>
      <c r="J616" s="865" t="s">
        <v>1038</v>
      </c>
      <c r="K616" s="865" t="s">
        <v>1043</v>
      </c>
      <c r="L616" s="865" t="s">
        <v>1037</v>
      </c>
      <c r="M616" s="871">
        <v>9173.2991999999995</v>
      </c>
      <c r="N616" s="871">
        <v>1.9967999999999999</v>
      </c>
      <c r="O616" s="872">
        <f>+VLOOKUP(C616,'A. Rate Class Allocations'!$B$124:$J$128,6,FALSE)</f>
        <v>0.96094519236849896</v>
      </c>
      <c r="P616" s="873">
        <f>+VLOOKUP(C616,'A. Rate Class Allocations'!$B$124:$J$128,8,FALSE)</f>
        <v>0.98007105038154396</v>
      </c>
      <c r="Q616" s="873">
        <f>+VLOOKUP(C616,'A. Rate Class Allocations'!$B$124:$J$128,7,FALSE)</f>
        <v>1.0700573423086499</v>
      </c>
      <c r="R616" s="873">
        <f>+VLOOKUP(C616,'A. Rate Class Allocations'!$B$124:$J$128,9,FALSE)</f>
        <v>0.85888650963597402</v>
      </c>
      <c r="S616" s="874">
        <f t="shared" si="28"/>
        <v>8639.3633209063264</v>
      </c>
      <c r="T616" s="874">
        <f t="shared" si="29"/>
        <v>1.8351746466809393</v>
      </c>
    </row>
    <row r="617" spans="1:20">
      <c r="A617" s="863" t="s">
        <v>1034</v>
      </c>
      <c r="B617" s="864" t="s">
        <v>1035</v>
      </c>
      <c r="C617" s="865" t="s">
        <v>118</v>
      </c>
      <c r="D617" s="865" t="s">
        <v>1220</v>
      </c>
      <c r="E617" s="866">
        <v>2018</v>
      </c>
      <c r="F617" s="867">
        <v>2018</v>
      </c>
      <c r="G617" s="868">
        <v>43035</v>
      </c>
      <c r="H617" s="869">
        <f t="shared" si="27"/>
        <v>2017</v>
      </c>
      <c r="I617" s="870"/>
      <c r="J617" s="865" t="s">
        <v>1038</v>
      </c>
      <c r="K617" s="865" t="s">
        <v>1043</v>
      </c>
      <c r="L617" s="865" t="s">
        <v>1037</v>
      </c>
      <c r="M617" s="871">
        <v>9004.24</v>
      </c>
      <c r="N617" s="871">
        <v>1.96</v>
      </c>
      <c r="O617" s="872">
        <f>+VLOOKUP(C617,'A. Rate Class Allocations'!$B$124:$J$128,6,FALSE)</f>
        <v>0.96094519236849896</v>
      </c>
      <c r="P617" s="873">
        <f>+VLOOKUP(C617,'A. Rate Class Allocations'!$B$124:$J$128,8,FALSE)</f>
        <v>0.98007105038154396</v>
      </c>
      <c r="Q617" s="873">
        <f>+VLOOKUP(C617,'A. Rate Class Allocations'!$B$124:$J$128,7,FALSE)</f>
        <v>1.0700573423086499</v>
      </c>
      <c r="R617" s="873">
        <f>+VLOOKUP(C617,'A. Rate Class Allocations'!$B$124:$J$128,9,FALSE)</f>
        <v>0.85888650963597402</v>
      </c>
      <c r="S617" s="874">
        <f t="shared" si="28"/>
        <v>8480.1442853447516</v>
      </c>
      <c r="T617" s="874">
        <f t="shared" si="29"/>
        <v>1.801353319057813</v>
      </c>
    </row>
    <row r="618" spans="1:20">
      <c r="A618" s="863" t="s">
        <v>1034</v>
      </c>
      <c r="B618" s="864" t="s">
        <v>1035</v>
      </c>
      <c r="C618" s="865" t="s">
        <v>118</v>
      </c>
      <c r="D618" s="865" t="s">
        <v>1220</v>
      </c>
      <c r="E618" s="866">
        <v>2018</v>
      </c>
      <c r="F618" s="867">
        <v>2018</v>
      </c>
      <c r="G618" s="868">
        <v>43035</v>
      </c>
      <c r="H618" s="869">
        <f t="shared" si="27"/>
        <v>2017</v>
      </c>
      <c r="I618" s="870"/>
      <c r="J618" s="865" t="s">
        <v>1038</v>
      </c>
      <c r="K618" s="865" t="s">
        <v>1043</v>
      </c>
      <c r="L618" s="865" t="s">
        <v>1037</v>
      </c>
      <c r="M618" s="871">
        <v>0</v>
      </c>
      <c r="N618" s="871">
        <v>0</v>
      </c>
      <c r="O618" s="872">
        <f>+VLOOKUP(C618,'A. Rate Class Allocations'!$B$124:$J$128,6,FALSE)</f>
        <v>0.96094519236849896</v>
      </c>
      <c r="P618" s="873">
        <f>+VLOOKUP(C618,'A. Rate Class Allocations'!$B$124:$J$128,8,FALSE)</f>
        <v>0.98007105038154396</v>
      </c>
      <c r="Q618" s="873">
        <f>+VLOOKUP(C618,'A. Rate Class Allocations'!$B$124:$J$128,7,FALSE)</f>
        <v>1.0700573423086499</v>
      </c>
      <c r="R618" s="873">
        <f>+VLOOKUP(C618,'A. Rate Class Allocations'!$B$124:$J$128,9,FALSE)</f>
        <v>0.85888650963597402</v>
      </c>
      <c r="S618" s="874">
        <f t="shared" si="28"/>
        <v>0</v>
      </c>
      <c r="T618" s="874">
        <f t="shared" si="29"/>
        <v>0</v>
      </c>
    </row>
    <row r="619" spans="1:20">
      <c r="A619" s="863" t="s">
        <v>1034</v>
      </c>
      <c r="B619" s="864" t="s">
        <v>1035</v>
      </c>
      <c r="C619" s="865" t="s">
        <v>118</v>
      </c>
      <c r="D619" s="865" t="s">
        <v>1221</v>
      </c>
      <c r="E619" s="866">
        <v>2018</v>
      </c>
      <c r="F619" s="867">
        <v>2018</v>
      </c>
      <c r="G619" s="868">
        <v>43035</v>
      </c>
      <c r="H619" s="869">
        <f t="shared" si="27"/>
        <v>2017</v>
      </c>
      <c r="I619" s="870"/>
      <c r="J619" s="865" t="s">
        <v>1038</v>
      </c>
      <c r="K619" s="865" t="s">
        <v>1043</v>
      </c>
      <c r="L619" s="865" t="s">
        <v>1037</v>
      </c>
      <c r="M619" s="871">
        <v>5224.4639999999999</v>
      </c>
      <c r="N619" s="871">
        <v>0.59640000000000004</v>
      </c>
      <c r="O619" s="872">
        <f>+VLOOKUP(C619,'A. Rate Class Allocations'!$B$124:$J$128,6,FALSE)</f>
        <v>0.96094519236849896</v>
      </c>
      <c r="P619" s="873">
        <f>+VLOOKUP(C619,'A. Rate Class Allocations'!$B$124:$J$128,8,FALSE)</f>
        <v>0.98007105038154396</v>
      </c>
      <c r="Q619" s="873">
        <f>+VLOOKUP(C619,'A. Rate Class Allocations'!$B$124:$J$128,7,FALSE)</f>
        <v>1.0700573423086499</v>
      </c>
      <c r="R619" s="873">
        <f>+VLOOKUP(C619,'A. Rate Class Allocations'!$B$124:$J$128,9,FALSE)</f>
        <v>0.85888650963597402</v>
      </c>
      <c r="S619" s="874">
        <f t="shared" si="28"/>
        <v>4920.3717952419511</v>
      </c>
      <c r="T619" s="874">
        <f t="shared" si="29"/>
        <v>0.54812608137044883</v>
      </c>
    </row>
    <row r="620" spans="1:20">
      <c r="A620" s="863" t="s">
        <v>1034</v>
      </c>
      <c r="B620" s="864" t="s">
        <v>1035</v>
      </c>
      <c r="C620" s="865" t="s">
        <v>118</v>
      </c>
      <c r="D620" s="865" t="s">
        <v>1221</v>
      </c>
      <c r="E620" s="866">
        <v>2018</v>
      </c>
      <c r="F620" s="867">
        <v>2018</v>
      </c>
      <c r="G620" s="868">
        <v>43035</v>
      </c>
      <c r="H620" s="869">
        <f t="shared" si="27"/>
        <v>2017</v>
      </c>
      <c r="I620" s="870"/>
      <c r="J620" s="865" t="s">
        <v>1038</v>
      </c>
      <c r="K620" s="865" t="s">
        <v>1043</v>
      </c>
      <c r="L620" s="865" t="s">
        <v>1037</v>
      </c>
      <c r="M620" s="871">
        <v>1827.0337999999999</v>
      </c>
      <c r="N620" s="871">
        <v>0.3977</v>
      </c>
      <c r="O620" s="872">
        <f>+VLOOKUP(C620,'A. Rate Class Allocations'!$B$124:$J$128,6,FALSE)</f>
        <v>0.96094519236849896</v>
      </c>
      <c r="P620" s="873">
        <f>+VLOOKUP(C620,'A. Rate Class Allocations'!$B$124:$J$128,8,FALSE)</f>
        <v>0.98007105038154396</v>
      </c>
      <c r="Q620" s="873">
        <f>+VLOOKUP(C620,'A. Rate Class Allocations'!$B$124:$J$128,7,FALSE)</f>
        <v>1.0700573423086499</v>
      </c>
      <c r="R620" s="873">
        <f>+VLOOKUP(C620,'A. Rate Class Allocations'!$B$124:$J$128,9,FALSE)</f>
        <v>0.85888650963597402</v>
      </c>
      <c r="S620" s="874">
        <f t="shared" si="28"/>
        <v>1720.6905011640856</v>
      </c>
      <c r="T620" s="874">
        <f t="shared" si="29"/>
        <v>0.36550929336188376</v>
      </c>
    </row>
    <row r="621" spans="1:20">
      <c r="A621" s="863" t="s">
        <v>1034</v>
      </c>
      <c r="B621" s="864" t="s">
        <v>1035</v>
      </c>
      <c r="C621" s="865" t="s">
        <v>118</v>
      </c>
      <c r="D621" s="865" t="s">
        <v>1221</v>
      </c>
      <c r="E621" s="866">
        <v>2018</v>
      </c>
      <c r="F621" s="867">
        <v>2018</v>
      </c>
      <c r="G621" s="868">
        <v>43035</v>
      </c>
      <c r="H621" s="869">
        <f t="shared" si="27"/>
        <v>2017</v>
      </c>
      <c r="I621" s="870"/>
      <c r="J621" s="865" t="s">
        <v>1038</v>
      </c>
      <c r="K621" s="865" t="s">
        <v>1043</v>
      </c>
      <c r="L621" s="865" t="s">
        <v>1037</v>
      </c>
      <c r="M621" s="871">
        <v>1220.232</v>
      </c>
      <c r="N621" s="871">
        <v>0.312</v>
      </c>
      <c r="O621" s="872">
        <f>+VLOOKUP(C621,'A. Rate Class Allocations'!$B$124:$J$128,6,FALSE)</f>
        <v>0.96094519236849896</v>
      </c>
      <c r="P621" s="873">
        <f>+VLOOKUP(C621,'A. Rate Class Allocations'!$B$124:$J$128,8,FALSE)</f>
        <v>0.98007105038154396</v>
      </c>
      <c r="Q621" s="873">
        <f>+VLOOKUP(C621,'A. Rate Class Allocations'!$B$124:$J$128,7,FALSE)</f>
        <v>1.0700573423086499</v>
      </c>
      <c r="R621" s="873">
        <f>+VLOOKUP(C621,'A. Rate Class Allocations'!$B$124:$J$128,9,FALSE)</f>
        <v>0.85888650963597402</v>
      </c>
      <c r="S621" s="874">
        <f t="shared" si="28"/>
        <v>1149.2078644721594</v>
      </c>
      <c r="T621" s="874">
        <f t="shared" si="29"/>
        <v>0.28674603854389674</v>
      </c>
    </row>
    <row r="622" spans="1:20">
      <c r="A622" s="863" t="s">
        <v>1034</v>
      </c>
      <c r="B622" s="864" t="s">
        <v>1035</v>
      </c>
      <c r="C622" s="865" t="s">
        <v>118</v>
      </c>
      <c r="D622" s="865" t="s">
        <v>1221</v>
      </c>
      <c r="E622" s="866">
        <v>2018</v>
      </c>
      <c r="F622" s="867">
        <v>2018</v>
      </c>
      <c r="G622" s="868">
        <v>43035</v>
      </c>
      <c r="H622" s="869">
        <f t="shared" si="27"/>
        <v>2017</v>
      </c>
      <c r="I622" s="870"/>
      <c r="J622" s="865" t="s">
        <v>1038</v>
      </c>
      <c r="K622" s="865" t="s">
        <v>1043</v>
      </c>
      <c r="L622" s="865" t="s">
        <v>1037</v>
      </c>
      <c r="M622" s="871">
        <v>38413.190399999999</v>
      </c>
      <c r="N622" s="871">
        <v>8.3615999999999993</v>
      </c>
      <c r="O622" s="872">
        <f>+VLOOKUP(C622,'A. Rate Class Allocations'!$B$124:$J$128,6,FALSE)</f>
        <v>0.96094519236849896</v>
      </c>
      <c r="P622" s="873">
        <f>+VLOOKUP(C622,'A. Rate Class Allocations'!$B$124:$J$128,8,FALSE)</f>
        <v>0.98007105038154396</v>
      </c>
      <c r="Q622" s="873">
        <f>+VLOOKUP(C622,'A. Rate Class Allocations'!$B$124:$J$128,7,FALSE)</f>
        <v>1.0700573423086499</v>
      </c>
      <c r="R622" s="873">
        <f>+VLOOKUP(C622,'A. Rate Class Allocations'!$B$124:$J$128,9,FALSE)</f>
        <v>0.85888650963597402</v>
      </c>
      <c r="S622" s="874">
        <f t="shared" si="28"/>
        <v>36177.333906295244</v>
      </c>
      <c r="T622" s="874">
        <f t="shared" si="29"/>
        <v>7.6847938329764327</v>
      </c>
    </row>
    <row r="623" spans="1:20">
      <c r="A623" s="863" t="s">
        <v>1034</v>
      </c>
      <c r="B623" s="864" t="s">
        <v>1035</v>
      </c>
      <c r="C623" s="865" t="s">
        <v>118</v>
      </c>
      <c r="D623" s="865" t="s">
        <v>1221</v>
      </c>
      <c r="E623" s="866">
        <v>2018</v>
      </c>
      <c r="F623" s="867">
        <v>2018</v>
      </c>
      <c r="G623" s="868">
        <v>43035</v>
      </c>
      <c r="H623" s="869">
        <f t="shared" si="27"/>
        <v>2017</v>
      </c>
      <c r="I623" s="870"/>
      <c r="J623" s="865" t="s">
        <v>1038</v>
      </c>
      <c r="K623" s="865" t="s">
        <v>1043</v>
      </c>
      <c r="L623" s="865" t="s">
        <v>1037</v>
      </c>
      <c r="M623" s="871">
        <v>20351.419999999998</v>
      </c>
      <c r="N623" s="871">
        <v>4.43</v>
      </c>
      <c r="O623" s="872">
        <f>+VLOOKUP(C623,'A. Rate Class Allocations'!$B$124:$J$128,6,FALSE)</f>
        <v>0.96094519236849896</v>
      </c>
      <c r="P623" s="873">
        <f>+VLOOKUP(C623,'A. Rate Class Allocations'!$B$124:$J$128,8,FALSE)</f>
        <v>0.98007105038154396</v>
      </c>
      <c r="Q623" s="873">
        <f>+VLOOKUP(C623,'A. Rate Class Allocations'!$B$124:$J$128,7,FALSE)</f>
        <v>1.0700573423086499</v>
      </c>
      <c r="R623" s="873">
        <f>+VLOOKUP(C623,'A. Rate Class Allocations'!$B$124:$J$128,9,FALSE)</f>
        <v>0.85888650963597402</v>
      </c>
      <c r="S623" s="874">
        <f t="shared" si="28"/>
        <v>19166.856726570026</v>
      </c>
      <c r="T623" s="874">
        <f t="shared" si="29"/>
        <v>4.0714261241969956</v>
      </c>
    </row>
    <row r="624" spans="1:20">
      <c r="A624" s="863" t="s">
        <v>1034</v>
      </c>
      <c r="B624" s="864" t="s">
        <v>1035</v>
      </c>
      <c r="C624" s="865" t="s">
        <v>118</v>
      </c>
      <c r="D624" s="865" t="s">
        <v>1222</v>
      </c>
      <c r="E624" s="866">
        <v>2018</v>
      </c>
      <c r="F624" s="867">
        <v>2018</v>
      </c>
      <c r="G624" s="868">
        <v>43035</v>
      </c>
      <c r="H624" s="869">
        <f t="shared" si="27"/>
        <v>2017</v>
      </c>
      <c r="I624" s="870"/>
      <c r="J624" s="865" t="s">
        <v>1038</v>
      </c>
      <c r="K624" s="865" t="s">
        <v>1043</v>
      </c>
      <c r="L624" s="865" t="s">
        <v>1037</v>
      </c>
      <c r="M624" s="871">
        <v>2832.3</v>
      </c>
      <c r="N624" s="871">
        <v>3.1589999999999998</v>
      </c>
      <c r="O624" s="872">
        <f>+VLOOKUP(C624,'A. Rate Class Allocations'!$B$124:$J$128,6,FALSE)</f>
        <v>0.96094519236849896</v>
      </c>
      <c r="P624" s="873">
        <f>+VLOOKUP(C624,'A. Rate Class Allocations'!$B$124:$J$128,8,FALSE)</f>
        <v>0.98007105038154396</v>
      </c>
      <c r="Q624" s="873">
        <f>+VLOOKUP(C624,'A. Rate Class Allocations'!$B$124:$J$128,7,FALSE)</f>
        <v>1.0700573423086499</v>
      </c>
      <c r="R624" s="873">
        <f>+VLOOKUP(C624,'A. Rate Class Allocations'!$B$124:$J$128,9,FALSE)</f>
        <v>0.85888650963597402</v>
      </c>
      <c r="S624" s="874">
        <f t="shared" si="28"/>
        <v>2667.4447437409422</v>
      </c>
      <c r="T624" s="874">
        <f t="shared" si="29"/>
        <v>2.9033036402569548</v>
      </c>
    </row>
    <row r="625" spans="1:20">
      <c r="A625" s="863" t="s">
        <v>1034</v>
      </c>
      <c r="B625" s="864" t="s">
        <v>1035</v>
      </c>
      <c r="C625" s="865" t="s">
        <v>118</v>
      </c>
      <c r="D625" s="865" t="s">
        <v>1222</v>
      </c>
      <c r="E625" s="866">
        <v>2018</v>
      </c>
      <c r="F625" s="867">
        <v>2018</v>
      </c>
      <c r="G625" s="868">
        <v>43035</v>
      </c>
      <c r="H625" s="869">
        <f t="shared" si="27"/>
        <v>2017</v>
      </c>
      <c r="I625" s="870"/>
      <c r="J625" s="865" t="s">
        <v>1038</v>
      </c>
      <c r="K625" s="865" t="s">
        <v>1043</v>
      </c>
      <c r="L625" s="865" t="s">
        <v>1037</v>
      </c>
      <c r="M625" s="871">
        <v>839.2</v>
      </c>
      <c r="N625" s="871">
        <v>0.93600000000000005</v>
      </c>
      <c r="O625" s="872">
        <f>+VLOOKUP(C625,'A. Rate Class Allocations'!$B$124:$J$128,6,FALSE)</f>
        <v>0.96094519236849896</v>
      </c>
      <c r="P625" s="873">
        <f>+VLOOKUP(C625,'A. Rate Class Allocations'!$B$124:$J$128,8,FALSE)</f>
        <v>0.98007105038154396</v>
      </c>
      <c r="Q625" s="873">
        <f>+VLOOKUP(C625,'A. Rate Class Allocations'!$B$124:$J$128,7,FALSE)</f>
        <v>1.0700573423086499</v>
      </c>
      <c r="R625" s="873">
        <f>+VLOOKUP(C625,'A. Rate Class Allocations'!$B$124:$J$128,9,FALSE)</f>
        <v>0.85888650963597402</v>
      </c>
      <c r="S625" s="874">
        <f t="shared" si="28"/>
        <v>790.35399814546429</v>
      </c>
      <c r="T625" s="874">
        <f t="shared" si="29"/>
        <v>0.86023811563169039</v>
      </c>
    </row>
    <row r="626" spans="1:20">
      <c r="A626" s="863" t="s">
        <v>1034</v>
      </c>
      <c r="B626" s="864" t="s">
        <v>1035</v>
      </c>
      <c r="C626" s="865" t="s">
        <v>118</v>
      </c>
      <c r="D626" s="865" t="s">
        <v>1222</v>
      </c>
      <c r="E626" s="866">
        <v>2018</v>
      </c>
      <c r="F626" s="867">
        <v>2018</v>
      </c>
      <c r="G626" s="868">
        <v>43035</v>
      </c>
      <c r="H626" s="869">
        <f t="shared" si="27"/>
        <v>2017</v>
      </c>
      <c r="I626" s="870"/>
      <c r="J626" s="865" t="s">
        <v>1038</v>
      </c>
      <c r="K626" s="865" t="s">
        <v>1043</v>
      </c>
      <c r="L626" s="865" t="s">
        <v>1037</v>
      </c>
      <c r="M626" s="871">
        <v>524.5</v>
      </c>
      <c r="N626" s="871">
        <v>0.58499999999999996</v>
      </c>
      <c r="O626" s="872">
        <f>+VLOOKUP(C626,'A. Rate Class Allocations'!$B$124:$J$128,6,FALSE)</f>
        <v>0.96094519236849896</v>
      </c>
      <c r="P626" s="873">
        <f>+VLOOKUP(C626,'A. Rate Class Allocations'!$B$124:$J$128,8,FALSE)</f>
        <v>0.98007105038154396</v>
      </c>
      <c r="Q626" s="873">
        <f>+VLOOKUP(C626,'A. Rate Class Allocations'!$B$124:$J$128,7,FALSE)</f>
        <v>1.0700573423086499</v>
      </c>
      <c r="R626" s="873">
        <f>+VLOOKUP(C626,'A. Rate Class Allocations'!$B$124:$J$128,9,FALSE)</f>
        <v>0.85888650963597402</v>
      </c>
      <c r="S626" s="874">
        <f t="shared" si="28"/>
        <v>493.97124884091522</v>
      </c>
      <c r="T626" s="874">
        <f t="shared" si="29"/>
        <v>0.53764882226980637</v>
      </c>
    </row>
    <row r="627" spans="1:20">
      <c r="A627" s="863" t="s">
        <v>1034</v>
      </c>
      <c r="B627" s="864" t="s">
        <v>1035</v>
      </c>
      <c r="C627" s="865" t="s">
        <v>118</v>
      </c>
      <c r="D627" s="865" t="s">
        <v>1223</v>
      </c>
      <c r="E627" s="866">
        <v>2018</v>
      </c>
      <c r="F627" s="867">
        <v>2018</v>
      </c>
      <c r="G627" s="868">
        <v>42978</v>
      </c>
      <c r="H627" s="869">
        <f t="shared" si="27"/>
        <v>2017</v>
      </c>
      <c r="I627" s="870"/>
      <c r="J627" s="865" t="s">
        <v>1038</v>
      </c>
      <c r="K627" s="865" t="s">
        <v>1043</v>
      </c>
      <c r="L627" s="865" t="s">
        <v>1037</v>
      </c>
      <c r="M627" s="871">
        <v>0</v>
      </c>
      <c r="N627" s="871">
        <v>0</v>
      </c>
      <c r="O627" s="872">
        <f>+VLOOKUP(C627,'A. Rate Class Allocations'!$B$124:$J$128,6,FALSE)</f>
        <v>0.96094519236849896</v>
      </c>
      <c r="P627" s="873">
        <f>+VLOOKUP(C627,'A. Rate Class Allocations'!$B$124:$J$128,8,FALSE)</f>
        <v>0.98007105038154396</v>
      </c>
      <c r="Q627" s="873">
        <f>+VLOOKUP(C627,'A. Rate Class Allocations'!$B$124:$J$128,7,FALSE)</f>
        <v>1.0700573423086499</v>
      </c>
      <c r="R627" s="873">
        <f>+VLOOKUP(C627,'A. Rate Class Allocations'!$B$124:$J$128,9,FALSE)</f>
        <v>0.85888650963597402</v>
      </c>
      <c r="S627" s="874">
        <f t="shared" si="28"/>
        <v>0</v>
      </c>
      <c r="T627" s="874">
        <f t="shared" si="29"/>
        <v>0</v>
      </c>
    </row>
    <row r="628" spans="1:20">
      <c r="A628" s="863" t="s">
        <v>1034</v>
      </c>
      <c r="B628" s="864" t="s">
        <v>1035</v>
      </c>
      <c r="C628" s="865" t="s">
        <v>118</v>
      </c>
      <c r="D628" s="865" t="s">
        <v>1223</v>
      </c>
      <c r="E628" s="866">
        <v>2018</v>
      </c>
      <c r="F628" s="867">
        <v>2018</v>
      </c>
      <c r="G628" s="868">
        <v>42978</v>
      </c>
      <c r="H628" s="869">
        <f t="shared" si="27"/>
        <v>2017</v>
      </c>
      <c r="I628" s="870"/>
      <c r="J628" s="865" t="s">
        <v>1038</v>
      </c>
      <c r="K628" s="865" t="s">
        <v>1043</v>
      </c>
      <c r="L628" s="865" t="s">
        <v>1037</v>
      </c>
      <c r="M628" s="871">
        <v>0</v>
      </c>
      <c r="N628" s="871">
        <v>0</v>
      </c>
      <c r="O628" s="872">
        <f>+VLOOKUP(C628,'A. Rate Class Allocations'!$B$124:$J$128,6,FALSE)</f>
        <v>0.96094519236849896</v>
      </c>
      <c r="P628" s="873">
        <f>+VLOOKUP(C628,'A. Rate Class Allocations'!$B$124:$J$128,8,FALSE)</f>
        <v>0.98007105038154396</v>
      </c>
      <c r="Q628" s="873">
        <f>+VLOOKUP(C628,'A. Rate Class Allocations'!$B$124:$J$128,7,FALSE)</f>
        <v>1.0700573423086499</v>
      </c>
      <c r="R628" s="873">
        <f>+VLOOKUP(C628,'A. Rate Class Allocations'!$B$124:$J$128,9,FALSE)</f>
        <v>0.85888650963597402</v>
      </c>
      <c r="S628" s="874">
        <f t="shared" si="28"/>
        <v>0</v>
      </c>
      <c r="T628" s="874">
        <f t="shared" si="29"/>
        <v>0</v>
      </c>
    </row>
    <row r="629" spans="1:20">
      <c r="A629" s="863" t="s">
        <v>1034</v>
      </c>
      <c r="B629" s="864" t="s">
        <v>1035</v>
      </c>
      <c r="C629" s="865" t="s">
        <v>118</v>
      </c>
      <c r="D629" s="865" t="s">
        <v>1223</v>
      </c>
      <c r="E629" s="866">
        <v>2018</v>
      </c>
      <c r="F629" s="867">
        <v>2018</v>
      </c>
      <c r="G629" s="868">
        <v>42978</v>
      </c>
      <c r="H629" s="869">
        <f t="shared" si="27"/>
        <v>2017</v>
      </c>
      <c r="I629" s="870"/>
      <c r="J629" s="865" t="s">
        <v>1038</v>
      </c>
      <c r="K629" s="865" t="s">
        <v>1043</v>
      </c>
      <c r="L629" s="865" t="s">
        <v>1037</v>
      </c>
      <c r="M629" s="871">
        <v>0</v>
      </c>
      <c r="N629" s="871">
        <v>0</v>
      </c>
      <c r="O629" s="872">
        <f>+VLOOKUP(C629,'A. Rate Class Allocations'!$B$124:$J$128,6,FALSE)</f>
        <v>0.96094519236849896</v>
      </c>
      <c r="P629" s="873">
        <f>+VLOOKUP(C629,'A. Rate Class Allocations'!$B$124:$J$128,8,FALSE)</f>
        <v>0.98007105038154396</v>
      </c>
      <c r="Q629" s="873">
        <f>+VLOOKUP(C629,'A. Rate Class Allocations'!$B$124:$J$128,7,FALSE)</f>
        <v>1.0700573423086499</v>
      </c>
      <c r="R629" s="873">
        <f>+VLOOKUP(C629,'A. Rate Class Allocations'!$B$124:$J$128,9,FALSE)</f>
        <v>0.85888650963597402</v>
      </c>
      <c r="S629" s="874">
        <f t="shared" si="28"/>
        <v>0</v>
      </c>
      <c r="T629" s="874">
        <f t="shared" si="29"/>
        <v>0</v>
      </c>
    </row>
    <row r="630" spans="1:20">
      <c r="A630" s="863" t="s">
        <v>1034</v>
      </c>
      <c r="B630" s="864" t="s">
        <v>1035</v>
      </c>
      <c r="C630" s="865" t="s">
        <v>118</v>
      </c>
      <c r="D630" s="865" t="s">
        <v>1223</v>
      </c>
      <c r="E630" s="866">
        <v>2018</v>
      </c>
      <c r="F630" s="867">
        <v>2018</v>
      </c>
      <c r="G630" s="868">
        <v>42978</v>
      </c>
      <c r="H630" s="869">
        <f t="shared" si="27"/>
        <v>2017</v>
      </c>
      <c r="I630" s="870"/>
      <c r="J630" s="865" t="s">
        <v>1036</v>
      </c>
      <c r="K630" s="865" t="s">
        <v>1043</v>
      </c>
      <c r="L630" s="865" t="s">
        <v>1037</v>
      </c>
      <c r="M630" s="871">
        <v>0</v>
      </c>
      <c r="N630" s="871">
        <v>0</v>
      </c>
      <c r="O630" s="872">
        <f>+VLOOKUP(C630,'A. Rate Class Allocations'!$B$124:$J$128,6,FALSE)</f>
        <v>0.96094519236849896</v>
      </c>
      <c r="P630" s="873">
        <f>+VLOOKUP(C630,'A. Rate Class Allocations'!$B$124:$J$128,8,FALSE)</f>
        <v>0.98007105038154396</v>
      </c>
      <c r="Q630" s="873">
        <f>+VLOOKUP(C630,'A. Rate Class Allocations'!$B$124:$J$128,7,FALSE)</f>
        <v>1.0700573423086499</v>
      </c>
      <c r="R630" s="873">
        <f>+VLOOKUP(C630,'A. Rate Class Allocations'!$B$124:$J$128,9,FALSE)</f>
        <v>0.85888650963597402</v>
      </c>
      <c r="S630" s="874">
        <f t="shared" si="28"/>
        <v>0</v>
      </c>
      <c r="T630" s="874">
        <f t="shared" si="29"/>
        <v>0</v>
      </c>
    </row>
    <row r="631" spans="1:20">
      <c r="A631" s="863" t="s">
        <v>1034</v>
      </c>
      <c r="B631" s="864" t="s">
        <v>1035</v>
      </c>
      <c r="C631" s="865" t="s">
        <v>118</v>
      </c>
      <c r="D631" s="865" t="s">
        <v>1223</v>
      </c>
      <c r="E631" s="866">
        <v>2018</v>
      </c>
      <c r="F631" s="867">
        <v>2018</v>
      </c>
      <c r="G631" s="868">
        <v>42978</v>
      </c>
      <c r="H631" s="869">
        <f t="shared" si="27"/>
        <v>2017</v>
      </c>
      <c r="I631" s="870"/>
      <c r="J631" s="865" t="s">
        <v>1036</v>
      </c>
      <c r="K631" s="865" t="s">
        <v>1043</v>
      </c>
      <c r="L631" s="865" t="s">
        <v>1037</v>
      </c>
      <c r="M631" s="871">
        <v>11739</v>
      </c>
      <c r="N631" s="871">
        <v>2.8</v>
      </c>
      <c r="O631" s="872">
        <f>+VLOOKUP(C631,'A. Rate Class Allocations'!$B$124:$J$128,6,FALSE)</f>
        <v>0.96094519236849896</v>
      </c>
      <c r="P631" s="873">
        <f>+VLOOKUP(C631,'A. Rate Class Allocations'!$B$124:$J$128,8,FALSE)</f>
        <v>0.98007105038154396</v>
      </c>
      <c r="Q631" s="873">
        <f>+VLOOKUP(C631,'A. Rate Class Allocations'!$B$124:$J$128,7,FALSE)</f>
        <v>1.0700573423086499</v>
      </c>
      <c r="R631" s="873">
        <f>+VLOOKUP(C631,'A. Rate Class Allocations'!$B$124:$J$128,9,FALSE)</f>
        <v>0.85888650963597402</v>
      </c>
      <c r="S631" s="874">
        <f t="shared" si="28"/>
        <v>11055.726387308872</v>
      </c>
      <c r="T631" s="874">
        <f t="shared" si="29"/>
        <v>2.5733618843683042</v>
      </c>
    </row>
    <row r="632" spans="1:20">
      <c r="A632" s="863" t="s">
        <v>1034</v>
      </c>
      <c r="B632" s="864" t="s">
        <v>1035</v>
      </c>
      <c r="C632" s="865" t="s">
        <v>118</v>
      </c>
      <c r="D632" s="865" t="s">
        <v>1224</v>
      </c>
      <c r="E632" s="866">
        <v>2018</v>
      </c>
      <c r="F632" s="867">
        <v>2018</v>
      </c>
      <c r="G632" s="868">
        <v>43041</v>
      </c>
      <c r="H632" s="869">
        <f t="shared" si="27"/>
        <v>2017</v>
      </c>
      <c r="I632" s="870"/>
      <c r="J632" s="865" t="s">
        <v>1038</v>
      </c>
      <c r="K632" s="865" t="s">
        <v>1043</v>
      </c>
      <c r="L632" s="865" t="s">
        <v>1037</v>
      </c>
      <c r="M632" s="871">
        <v>1194.27</v>
      </c>
      <c r="N632" s="871">
        <v>0.1968</v>
      </c>
      <c r="O632" s="872">
        <f>+VLOOKUP(C632,'A. Rate Class Allocations'!$B$124:$J$128,6,FALSE)</f>
        <v>0.96094519236849896</v>
      </c>
      <c r="P632" s="873">
        <f>+VLOOKUP(C632,'A. Rate Class Allocations'!$B$124:$J$128,8,FALSE)</f>
        <v>0.98007105038154396</v>
      </c>
      <c r="Q632" s="873">
        <f>+VLOOKUP(C632,'A. Rate Class Allocations'!$B$124:$J$128,7,FALSE)</f>
        <v>1.0700573423086499</v>
      </c>
      <c r="R632" s="873">
        <f>+VLOOKUP(C632,'A. Rate Class Allocations'!$B$124:$J$128,9,FALSE)</f>
        <v>0.85888650963597402</v>
      </c>
      <c r="S632" s="874">
        <f t="shared" si="28"/>
        <v>1124.7569940004571</v>
      </c>
      <c r="T632" s="874">
        <f t="shared" si="29"/>
        <v>0.18087057815845797</v>
      </c>
    </row>
    <row r="633" spans="1:20">
      <c r="A633" s="863" t="s">
        <v>1034</v>
      </c>
      <c r="B633" s="864" t="s">
        <v>1035</v>
      </c>
      <c r="C633" s="865" t="s">
        <v>118</v>
      </c>
      <c r="D633" s="865" t="s">
        <v>1225</v>
      </c>
      <c r="E633" s="866">
        <v>2018</v>
      </c>
      <c r="F633" s="867">
        <v>2018</v>
      </c>
      <c r="G633" s="868">
        <v>42984</v>
      </c>
      <c r="H633" s="869">
        <f t="shared" si="27"/>
        <v>2017</v>
      </c>
      <c r="I633" s="870"/>
      <c r="J633" s="865" t="s">
        <v>1038</v>
      </c>
      <c r="K633" s="865" t="s">
        <v>1043</v>
      </c>
      <c r="L633" s="865" t="s">
        <v>1037</v>
      </c>
      <c r="M633" s="871">
        <v>1289.9952000000001</v>
      </c>
      <c r="N633" s="871">
        <v>0.28079999999999999</v>
      </c>
      <c r="O633" s="872">
        <f>+VLOOKUP(C633,'A. Rate Class Allocations'!$B$124:$J$128,6,FALSE)</f>
        <v>0.96094519236849896</v>
      </c>
      <c r="P633" s="873">
        <f>+VLOOKUP(C633,'A. Rate Class Allocations'!$B$124:$J$128,8,FALSE)</f>
        <v>0.98007105038154396</v>
      </c>
      <c r="Q633" s="873">
        <f>+VLOOKUP(C633,'A. Rate Class Allocations'!$B$124:$J$128,7,FALSE)</f>
        <v>1.0700573423086499</v>
      </c>
      <c r="R633" s="873">
        <f>+VLOOKUP(C633,'A. Rate Class Allocations'!$B$124:$J$128,9,FALSE)</f>
        <v>0.85888650963597402</v>
      </c>
      <c r="S633" s="874">
        <f t="shared" si="28"/>
        <v>1214.9104670024522</v>
      </c>
      <c r="T633" s="874">
        <f t="shared" si="29"/>
        <v>0.25807143468950711</v>
      </c>
    </row>
    <row r="634" spans="1:20">
      <c r="A634" s="863" t="s">
        <v>1034</v>
      </c>
      <c r="B634" s="864" t="s">
        <v>1035</v>
      </c>
      <c r="C634" s="865" t="s">
        <v>118</v>
      </c>
      <c r="D634" s="865" t="s">
        <v>1226</v>
      </c>
      <c r="E634" s="866">
        <v>2018</v>
      </c>
      <c r="F634" s="867">
        <v>2018</v>
      </c>
      <c r="G634" s="868">
        <v>43013</v>
      </c>
      <c r="H634" s="869">
        <f t="shared" si="27"/>
        <v>2017</v>
      </c>
      <c r="I634" s="870"/>
      <c r="J634" s="865" t="s">
        <v>1038</v>
      </c>
      <c r="K634" s="865" t="s">
        <v>1043</v>
      </c>
      <c r="L634" s="865" t="s">
        <v>1039</v>
      </c>
      <c r="M634" s="871">
        <v>6569.42</v>
      </c>
      <c r="N634" s="871">
        <v>1.43</v>
      </c>
      <c r="O634" s="872">
        <f>+VLOOKUP(C634,'A. Rate Class Allocations'!$B$124:$J$128,6,FALSE)</f>
        <v>0.96094519236849896</v>
      </c>
      <c r="P634" s="873">
        <f>+VLOOKUP(C634,'A. Rate Class Allocations'!$B$124:$J$128,8,FALSE)</f>
        <v>0.98007105038154396</v>
      </c>
      <c r="Q634" s="873">
        <f>+VLOOKUP(C634,'A. Rate Class Allocations'!$B$124:$J$128,7,FALSE)</f>
        <v>1.0700573423086499</v>
      </c>
      <c r="R634" s="873">
        <f>+VLOOKUP(C634,'A. Rate Class Allocations'!$B$124:$J$128,9,FALSE)</f>
        <v>0.85888650963597402</v>
      </c>
      <c r="S634" s="874">
        <f t="shared" si="28"/>
        <v>6187.0440449198959</v>
      </c>
      <c r="T634" s="874">
        <f t="shared" si="29"/>
        <v>1.3142526766595268</v>
      </c>
    </row>
    <row r="635" spans="1:20">
      <c r="A635" s="863" t="s">
        <v>1034</v>
      </c>
      <c r="B635" s="864" t="s">
        <v>1035</v>
      </c>
      <c r="C635" s="865" t="s">
        <v>118</v>
      </c>
      <c r="D635" s="865" t="s">
        <v>1227</v>
      </c>
      <c r="E635" s="866">
        <v>2018</v>
      </c>
      <c r="F635" s="867">
        <v>2018</v>
      </c>
      <c r="G635" s="868">
        <v>43287</v>
      </c>
      <c r="H635" s="869">
        <f t="shared" si="27"/>
        <v>2018</v>
      </c>
      <c r="I635" s="870"/>
      <c r="J635" s="865" t="s">
        <v>1038</v>
      </c>
      <c r="K635" s="865" t="s">
        <v>1043</v>
      </c>
      <c r="L635" s="865" t="s">
        <v>1039</v>
      </c>
      <c r="M635" s="871">
        <v>15909.9408</v>
      </c>
      <c r="N635" s="871">
        <v>3.4632000000000001</v>
      </c>
      <c r="O635" s="872">
        <f>+VLOOKUP(C635,'A. Rate Class Allocations'!$B$124:$J$128,6,FALSE)</f>
        <v>0.96094519236849896</v>
      </c>
      <c r="P635" s="873">
        <f>+VLOOKUP(C635,'A. Rate Class Allocations'!$B$124:$J$128,8,FALSE)</f>
        <v>0.98007105038154396</v>
      </c>
      <c r="Q635" s="873">
        <f>+VLOOKUP(C635,'A. Rate Class Allocations'!$B$124:$J$128,7,FALSE)</f>
        <v>1.0700573423086499</v>
      </c>
      <c r="R635" s="873">
        <f>+VLOOKUP(C635,'A. Rate Class Allocations'!$B$124:$J$128,9,FALSE)</f>
        <v>0.85888650963597402</v>
      </c>
      <c r="S635" s="874">
        <f t="shared" si="28"/>
        <v>14983.89575969691</v>
      </c>
      <c r="T635" s="874">
        <f t="shared" si="29"/>
        <v>3.1828810278372539</v>
      </c>
    </row>
    <row r="636" spans="1:20">
      <c r="A636" s="863" t="s">
        <v>1034</v>
      </c>
      <c r="B636" s="864" t="s">
        <v>1035</v>
      </c>
      <c r="C636" s="865" t="s">
        <v>118</v>
      </c>
      <c r="D636" s="865" t="s">
        <v>1227</v>
      </c>
      <c r="E636" s="866">
        <v>2018</v>
      </c>
      <c r="F636" s="867">
        <v>2018</v>
      </c>
      <c r="G636" s="868">
        <v>43287</v>
      </c>
      <c r="H636" s="869">
        <f t="shared" si="27"/>
        <v>2018</v>
      </c>
      <c r="I636" s="870"/>
      <c r="J636" s="865" t="s">
        <v>1038</v>
      </c>
      <c r="K636" s="865" t="s">
        <v>1043</v>
      </c>
      <c r="L636" s="865" t="s">
        <v>1039</v>
      </c>
      <c r="M636" s="871">
        <v>234533.42</v>
      </c>
      <c r="N636" s="871">
        <v>62.26</v>
      </c>
      <c r="O636" s="872">
        <f>+VLOOKUP(C636,'A. Rate Class Allocations'!$B$124:$J$128,6,FALSE)</f>
        <v>0.96094519236849896</v>
      </c>
      <c r="P636" s="873">
        <f>+VLOOKUP(C636,'A. Rate Class Allocations'!$B$124:$J$128,8,FALSE)</f>
        <v>0.98007105038154396</v>
      </c>
      <c r="Q636" s="873">
        <f>+VLOOKUP(C636,'A. Rate Class Allocations'!$B$124:$J$128,7,FALSE)</f>
        <v>1.0700573423086499</v>
      </c>
      <c r="R636" s="873">
        <f>+VLOOKUP(C636,'A. Rate Class Allocations'!$B$124:$J$128,9,FALSE)</f>
        <v>0.85888650963597402</v>
      </c>
      <c r="S636" s="874">
        <f t="shared" si="28"/>
        <v>220882.30004257555</v>
      </c>
      <c r="T636" s="874">
        <f t="shared" si="29"/>
        <v>57.220539614560941</v>
      </c>
    </row>
    <row r="637" spans="1:20">
      <c r="A637" s="863" t="s">
        <v>1034</v>
      </c>
      <c r="B637" s="864" t="s">
        <v>1035</v>
      </c>
      <c r="C637" s="865" t="s">
        <v>118</v>
      </c>
      <c r="D637" s="865" t="s">
        <v>1227</v>
      </c>
      <c r="E637" s="866">
        <v>2018</v>
      </c>
      <c r="F637" s="867">
        <v>2018</v>
      </c>
      <c r="G637" s="868">
        <v>43287</v>
      </c>
      <c r="H637" s="869">
        <f t="shared" si="27"/>
        <v>2018</v>
      </c>
      <c r="I637" s="870"/>
      <c r="J637" s="865" t="s">
        <v>1038</v>
      </c>
      <c r="K637" s="865" t="s">
        <v>1043</v>
      </c>
      <c r="L637" s="865" t="s">
        <v>1039</v>
      </c>
      <c r="M637" s="871">
        <v>17457.2</v>
      </c>
      <c r="N637" s="871">
        <v>3.8</v>
      </c>
      <c r="O637" s="872">
        <f>+VLOOKUP(C637,'A. Rate Class Allocations'!$B$124:$J$128,6,FALSE)</f>
        <v>0.96094519236849896</v>
      </c>
      <c r="P637" s="873">
        <f>+VLOOKUP(C637,'A. Rate Class Allocations'!$B$124:$J$128,8,FALSE)</f>
        <v>0.98007105038154396</v>
      </c>
      <c r="Q637" s="873">
        <f>+VLOOKUP(C637,'A. Rate Class Allocations'!$B$124:$J$128,7,FALSE)</f>
        <v>1.0700573423086499</v>
      </c>
      <c r="R637" s="873">
        <f>+VLOOKUP(C637,'A. Rate Class Allocations'!$B$124:$J$128,9,FALSE)</f>
        <v>0.85888650963597402</v>
      </c>
      <c r="S637" s="874">
        <f t="shared" si="28"/>
        <v>16441.096063423498</v>
      </c>
      <c r="T637" s="874">
        <f t="shared" si="29"/>
        <v>3.4924197002141275</v>
      </c>
    </row>
    <row r="638" spans="1:20">
      <c r="A638" s="863" t="s">
        <v>1034</v>
      </c>
      <c r="B638" s="864" t="s">
        <v>1035</v>
      </c>
      <c r="C638" s="865" t="s">
        <v>118</v>
      </c>
      <c r="D638" s="865" t="s">
        <v>1228</v>
      </c>
      <c r="E638" s="866">
        <v>2018</v>
      </c>
      <c r="F638" s="867">
        <v>2018</v>
      </c>
      <c r="G638" s="868">
        <v>43248</v>
      </c>
      <c r="H638" s="869">
        <f t="shared" si="27"/>
        <v>2018</v>
      </c>
      <c r="I638" s="870"/>
      <c r="J638" s="865" t="s">
        <v>1038</v>
      </c>
      <c r="K638" s="865" t="s">
        <v>1043</v>
      </c>
      <c r="L638" s="865" t="s">
        <v>1037</v>
      </c>
      <c r="M638" s="871">
        <v>2520</v>
      </c>
      <c r="N638" s="871">
        <v>0</v>
      </c>
      <c r="O638" s="872">
        <f>+VLOOKUP(C638,'A. Rate Class Allocations'!$B$124:$J$128,6,FALSE)</f>
        <v>0.96094519236849896</v>
      </c>
      <c r="P638" s="873">
        <f>+VLOOKUP(C638,'A. Rate Class Allocations'!$B$124:$J$128,8,FALSE)</f>
        <v>0.98007105038154396</v>
      </c>
      <c r="Q638" s="873">
        <f>+VLOOKUP(C638,'A. Rate Class Allocations'!$B$124:$J$128,7,FALSE)</f>
        <v>1.0700573423086499</v>
      </c>
      <c r="R638" s="873">
        <f>+VLOOKUP(C638,'A. Rate Class Allocations'!$B$124:$J$128,9,FALSE)</f>
        <v>0.85888650963597402</v>
      </c>
      <c r="S638" s="874">
        <f t="shared" si="28"/>
        <v>2373.3223013900979</v>
      </c>
      <c r="T638" s="874">
        <f t="shared" si="29"/>
        <v>0</v>
      </c>
    </row>
    <row r="639" spans="1:20">
      <c r="A639" s="863" t="s">
        <v>1034</v>
      </c>
      <c r="B639" s="864" t="s">
        <v>1035</v>
      </c>
      <c r="C639" s="865" t="s">
        <v>118</v>
      </c>
      <c r="D639" s="865" t="s">
        <v>1228</v>
      </c>
      <c r="E639" s="866">
        <v>2018</v>
      </c>
      <c r="F639" s="867">
        <v>2018</v>
      </c>
      <c r="G639" s="868">
        <v>43248</v>
      </c>
      <c r="H639" s="869">
        <f t="shared" si="27"/>
        <v>2018</v>
      </c>
      <c r="I639" s="870"/>
      <c r="J639" s="865" t="s">
        <v>1038</v>
      </c>
      <c r="K639" s="865" t="s">
        <v>1043</v>
      </c>
      <c r="L639" s="865" t="s">
        <v>1037</v>
      </c>
      <c r="M639" s="871">
        <v>2436</v>
      </c>
      <c r="N639" s="871">
        <v>0</v>
      </c>
      <c r="O639" s="872">
        <f>+VLOOKUP(C639,'A. Rate Class Allocations'!$B$124:$J$128,6,FALSE)</f>
        <v>0.96094519236849896</v>
      </c>
      <c r="P639" s="873">
        <f>+VLOOKUP(C639,'A. Rate Class Allocations'!$B$124:$J$128,8,FALSE)</f>
        <v>0.98007105038154396</v>
      </c>
      <c r="Q639" s="873">
        <f>+VLOOKUP(C639,'A. Rate Class Allocations'!$B$124:$J$128,7,FALSE)</f>
        <v>1.0700573423086499</v>
      </c>
      <c r="R639" s="873">
        <f>+VLOOKUP(C639,'A. Rate Class Allocations'!$B$124:$J$128,9,FALSE)</f>
        <v>0.85888650963597402</v>
      </c>
      <c r="S639" s="874">
        <f t="shared" si="28"/>
        <v>2294.2115580104282</v>
      </c>
      <c r="T639" s="874">
        <f t="shared" si="29"/>
        <v>0</v>
      </c>
    </row>
    <row r="640" spans="1:20">
      <c r="A640" s="863" t="s">
        <v>1034</v>
      </c>
      <c r="B640" s="864" t="s">
        <v>1035</v>
      </c>
      <c r="C640" s="865" t="s">
        <v>118</v>
      </c>
      <c r="D640" s="865" t="s">
        <v>1228</v>
      </c>
      <c r="E640" s="866">
        <v>2018</v>
      </c>
      <c r="F640" s="867">
        <v>2018</v>
      </c>
      <c r="G640" s="868">
        <v>43248</v>
      </c>
      <c r="H640" s="869">
        <f t="shared" si="27"/>
        <v>2018</v>
      </c>
      <c r="I640" s="870"/>
      <c r="J640" s="865" t="s">
        <v>1038</v>
      </c>
      <c r="K640" s="865" t="s">
        <v>1043</v>
      </c>
      <c r="L640" s="865" t="s">
        <v>1037</v>
      </c>
      <c r="M640" s="871">
        <v>819</v>
      </c>
      <c r="N640" s="871">
        <v>0</v>
      </c>
      <c r="O640" s="872">
        <f>+VLOOKUP(C640,'A. Rate Class Allocations'!$B$124:$J$128,6,FALSE)</f>
        <v>0.96094519236849896</v>
      </c>
      <c r="P640" s="873">
        <f>+VLOOKUP(C640,'A. Rate Class Allocations'!$B$124:$J$128,8,FALSE)</f>
        <v>0.98007105038154396</v>
      </c>
      <c r="Q640" s="873">
        <f>+VLOOKUP(C640,'A. Rate Class Allocations'!$B$124:$J$128,7,FALSE)</f>
        <v>1.0700573423086499</v>
      </c>
      <c r="R640" s="873">
        <f>+VLOOKUP(C640,'A. Rate Class Allocations'!$B$124:$J$128,9,FALSE)</f>
        <v>0.85888650963597402</v>
      </c>
      <c r="S640" s="874">
        <f t="shared" si="28"/>
        <v>771.32974795178177</v>
      </c>
      <c r="T640" s="874">
        <f t="shared" si="29"/>
        <v>0</v>
      </c>
    </row>
    <row r="641" spans="1:20">
      <c r="A641" s="863" t="s">
        <v>1034</v>
      </c>
      <c r="B641" s="864" t="s">
        <v>1035</v>
      </c>
      <c r="C641" s="865" t="s">
        <v>118</v>
      </c>
      <c r="D641" s="865" t="s">
        <v>1228</v>
      </c>
      <c r="E641" s="866">
        <v>2018</v>
      </c>
      <c r="F641" s="867">
        <v>2018</v>
      </c>
      <c r="G641" s="868">
        <v>43248</v>
      </c>
      <c r="H641" s="869">
        <f t="shared" si="27"/>
        <v>2018</v>
      </c>
      <c r="I641" s="870"/>
      <c r="J641" s="865" t="s">
        <v>1038</v>
      </c>
      <c r="K641" s="865" t="s">
        <v>1043</v>
      </c>
      <c r="L641" s="865" t="s">
        <v>1037</v>
      </c>
      <c r="M641" s="871">
        <v>3502.8</v>
      </c>
      <c r="N641" s="871">
        <v>0</v>
      </c>
      <c r="O641" s="872">
        <f>+VLOOKUP(C641,'A. Rate Class Allocations'!$B$124:$J$128,6,FALSE)</f>
        <v>0.96094519236849896</v>
      </c>
      <c r="P641" s="873">
        <f>+VLOOKUP(C641,'A. Rate Class Allocations'!$B$124:$J$128,8,FALSE)</f>
        <v>0.98007105038154396</v>
      </c>
      <c r="Q641" s="873">
        <f>+VLOOKUP(C641,'A. Rate Class Allocations'!$B$124:$J$128,7,FALSE)</f>
        <v>1.0700573423086499</v>
      </c>
      <c r="R641" s="873">
        <f>+VLOOKUP(C641,'A. Rate Class Allocations'!$B$124:$J$128,9,FALSE)</f>
        <v>0.85888650963597402</v>
      </c>
      <c r="S641" s="874">
        <f t="shared" si="28"/>
        <v>3298.9179989322361</v>
      </c>
      <c r="T641" s="874">
        <f t="shared" si="29"/>
        <v>0</v>
      </c>
    </row>
    <row r="642" spans="1:20">
      <c r="A642" s="863" t="s">
        <v>1034</v>
      </c>
      <c r="B642" s="864" t="s">
        <v>1035</v>
      </c>
      <c r="C642" s="865" t="s">
        <v>118</v>
      </c>
      <c r="D642" s="865" t="s">
        <v>1229</v>
      </c>
      <c r="E642" s="866">
        <v>2018</v>
      </c>
      <c r="F642" s="867">
        <v>2018</v>
      </c>
      <c r="G642" s="868">
        <v>43143</v>
      </c>
      <c r="H642" s="869">
        <f t="shared" si="27"/>
        <v>2018</v>
      </c>
      <c r="I642" s="870"/>
      <c r="J642" s="865" t="s">
        <v>1036</v>
      </c>
      <c r="K642" s="865" t="s">
        <v>1043</v>
      </c>
      <c r="L642" s="865" t="s">
        <v>1039</v>
      </c>
      <c r="M642" s="871">
        <v>47033</v>
      </c>
      <c r="N642" s="871">
        <v>0</v>
      </c>
      <c r="O642" s="872">
        <f>+VLOOKUP(C642,'A. Rate Class Allocations'!$B$124:$J$128,6,FALSE)</f>
        <v>0.96094519236849896</v>
      </c>
      <c r="P642" s="873">
        <f>+VLOOKUP(C642,'A. Rate Class Allocations'!$B$124:$J$128,8,FALSE)</f>
        <v>0.98007105038154396</v>
      </c>
      <c r="Q642" s="873">
        <f>+VLOOKUP(C642,'A. Rate Class Allocations'!$B$124:$J$128,7,FALSE)</f>
        <v>1.0700573423086499</v>
      </c>
      <c r="R642" s="873">
        <f>+VLOOKUP(C642,'A. Rate Class Allocations'!$B$124:$J$128,9,FALSE)</f>
        <v>0.85888650963597402</v>
      </c>
      <c r="S642" s="874">
        <f t="shared" si="28"/>
        <v>44295.423730666851</v>
      </c>
      <c r="T642" s="874">
        <f t="shared" si="29"/>
        <v>0</v>
      </c>
    </row>
    <row r="643" spans="1:20">
      <c r="A643" s="863" t="s">
        <v>1034</v>
      </c>
      <c r="B643" s="864" t="s">
        <v>1035</v>
      </c>
      <c r="C643" s="865" t="s">
        <v>118</v>
      </c>
      <c r="D643" s="865" t="s">
        <v>1230</v>
      </c>
      <c r="E643" s="866">
        <v>2018</v>
      </c>
      <c r="F643" s="867">
        <v>2018</v>
      </c>
      <c r="G643" s="868">
        <v>43129</v>
      </c>
      <c r="H643" s="869">
        <f t="shared" si="27"/>
        <v>2018</v>
      </c>
      <c r="I643" s="870"/>
      <c r="J643" s="865" t="s">
        <v>1038</v>
      </c>
      <c r="K643" s="865" t="s">
        <v>1043</v>
      </c>
      <c r="L643" s="865" t="s">
        <v>1039</v>
      </c>
      <c r="M643" s="871">
        <v>15960</v>
      </c>
      <c r="N643" s="871">
        <v>0</v>
      </c>
      <c r="O643" s="872">
        <f>+VLOOKUP(C643,'A. Rate Class Allocations'!$B$124:$J$128,6,FALSE)</f>
        <v>0.96094519236849896</v>
      </c>
      <c r="P643" s="873">
        <f>+VLOOKUP(C643,'A. Rate Class Allocations'!$B$124:$J$128,8,FALSE)</f>
        <v>0.98007105038154396</v>
      </c>
      <c r="Q643" s="873">
        <f>+VLOOKUP(C643,'A. Rate Class Allocations'!$B$124:$J$128,7,FALSE)</f>
        <v>1.0700573423086499</v>
      </c>
      <c r="R643" s="873">
        <f>+VLOOKUP(C643,'A. Rate Class Allocations'!$B$124:$J$128,9,FALSE)</f>
        <v>0.85888650963597402</v>
      </c>
      <c r="S643" s="874">
        <f t="shared" si="28"/>
        <v>15031.041242137286</v>
      </c>
      <c r="T643" s="874">
        <f t="shared" si="29"/>
        <v>0</v>
      </c>
    </row>
    <row r="644" spans="1:20">
      <c r="A644" s="863" t="s">
        <v>1034</v>
      </c>
      <c r="B644" s="864" t="s">
        <v>1035</v>
      </c>
      <c r="C644" s="865" t="s">
        <v>118</v>
      </c>
      <c r="D644" s="865" t="s">
        <v>1231</v>
      </c>
      <c r="E644" s="866">
        <v>2018</v>
      </c>
      <c r="F644" s="867">
        <v>2018</v>
      </c>
      <c r="G644" s="868">
        <v>43272</v>
      </c>
      <c r="H644" s="869">
        <f t="shared" ref="H644:H707" si="30">YEAR(G644)</f>
        <v>2018</v>
      </c>
      <c r="I644" s="870"/>
      <c r="J644" s="865" t="s">
        <v>1036</v>
      </c>
      <c r="K644" s="865" t="s">
        <v>1043</v>
      </c>
      <c r="L644" s="865" t="s">
        <v>1039</v>
      </c>
      <c r="M644" s="871">
        <v>565747</v>
      </c>
      <c r="N644" s="871">
        <v>0</v>
      </c>
      <c r="O644" s="872">
        <f>+VLOOKUP(C644,'A. Rate Class Allocations'!$B$124:$J$128,6,FALSE)</f>
        <v>0.96094519236849896</v>
      </c>
      <c r="P644" s="873">
        <f>+VLOOKUP(C644,'A. Rate Class Allocations'!$B$124:$J$128,8,FALSE)</f>
        <v>0.98007105038154396</v>
      </c>
      <c r="Q644" s="873">
        <f>+VLOOKUP(C644,'A. Rate Class Allocations'!$B$124:$J$128,7,FALSE)</f>
        <v>1.0700573423086499</v>
      </c>
      <c r="R644" s="873">
        <f>+VLOOKUP(C644,'A. Rate Class Allocations'!$B$124:$J$128,9,FALSE)</f>
        <v>0.85888650963597402</v>
      </c>
      <c r="S644" s="874">
        <f t="shared" ref="S644:S707" si="31">M644*O644*P644</f>
        <v>532817.44922402524</v>
      </c>
      <c r="T644" s="874">
        <f t="shared" ref="T644:T707" si="32">N644*Q644*R644</f>
        <v>0</v>
      </c>
    </row>
    <row r="645" spans="1:20">
      <c r="A645" s="863" t="s">
        <v>1034</v>
      </c>
      <c r="B645" s="864" t="s">
        <v>1035</v>
      </c>
      <c r="C645" s="865" t="s">
        <v>118</v>
      </c>
      <c r="D645" s="865" t="s">
        <v>1232</v>
      </c>
      <c r="E645" s="866">
        <v>2018</v>
      </c>
      <c r="F645" s="867">
        <v>2018</v>
      </c>
      <c r="G645" s="868">
        <v>43098</v>
      </c>
      <c r="H645" s="869">
        <f t="shared" si="30"/>
        <v>2017</v>
      </c>
      <c r="I645" s="870"/>
      <c r="J645" s="865" t="s">
        <v>1038</v>
      </c>
      <c r="K645" s="865" t="s">
        <v>1043</v>
      </c>
      <c r="L645" s="865" t="s">
        <v>1037</v>
      </c>
      <c r="M645" s="871">
        <v>12503.4</v>
      </c>
      <c r="N645" s="871">
        <v>3.198</v>
      </c>
      <c r="O645" s="872">
        <f>+VLOOKUP(C645,'A. Rate Class Allocations'!$B$124:$J$128,6,FALSE)</f>
        <v>0.96094519236849896</v>
      </c>
      <c r="P645" s="873">
        <f>+VLOOKUP(C645,'A. Rate Class Allocations'!$B$124:$J$128,8,FALSE)</f>
        <v>0.98007105038154396</v>
      </c>
      <c r="Q645" s="873">
        <f>+VLOOKUP(C645,'A. Rate Class Allocations'!$B$124:$J$128,7,FALSE)</f>
        <v>1.0700573423086499</v>
      </c>
      <c r="R645" s="873">
        <f>+VLOOKUP(C645,'A. Rate Class Allocations'!$B$124:$J$128,9,FALSE)</f>
        <v>0.85888650963597402</v>
      </c>
      <c r="S645" s="874">
        <f t="shared" si="31"/>
        <v>11775.634152063869</v>
      </c>
      <c r="T645" s="874">
        <f t="shared" si="32"/>
        <v>2.9391468950749418</v>
      </c>
    </row>
    <row r="646" spans="1:20">
      <c r="A646" s="863" t="s">
        <v>1034</v>
      </c>
      <c r="B646" s="864" t="s">
        <v>1035</v>
      </c>
      <c r="C646" s="865" t="s">
        <v>118</v>
      </c>
      <c r="D646" s="865" t="s">
        <v>1232</v>
      </c>
      <c r="E646" s="866">
        <v>2018</v>
      </c>
      <c r="F646" s="867">
        <v>2018</v>
      </c>
      <c r="G646" s="868">
        <v>43098</v>
      </c>
      <c r="H646" s="869">
        <f t="shared" si="30"/>
        <v>2017</v>
      </c>
      <c r="I646" s="870"/>
      <c r="J646" s="865" t="s">
        <v>1038</v>
      </c>
      <c r="K646" s="865" t="s">
        <v>1043</v>
      </c>
      <c r="L646" s="865" t="s">
        <v>1037</v>
      </c>
      <c r="M646" s="871">
        <v>2268.38</v>
      </c>
      <c r="N646" s="871">
        <v>0.57999999999999996</v>
      </c>
      <c r="O646" s="872">
        <f>+VLOOKUP(C646,'A. Rate Class Allocations'!$B$124:$J$128,6,FALSE)</f>
        <v>0.96094519236849896</v>
      </c>
      <c r="P646" s="873">
        <f>+VLOOKUP(C646,'A. Rate Class Allocations'!$B$124:$J$128,8,FALSE)</f>
        <v>0.98007105038154396</v>
      </c>
      <c r="Q646" s="873">
        <f>+VLOOKUP(C646,'A. Rate Class Allocations'!$B$124:$J$128,7,FALSE)</f>
        <v>1.0700573423086499</v>
      </c>
      <c r="R646" s="873">
        <f>+VLOOKUP(C646,'A. Rate Class Allocations'!$B$124:$J$128,9,FALSE)</f>
        <v>0.85888650963597402</v>
      </c>
      <c r="S646" s="874">
        <f t="shared" si="31"/>
        <v>2136.3479531854246</v>
      </c>
      <c r="T646" s="874">
        <f t="shared" si="32"/>
        <v>0.53305353319057724</v>
      </c>
    </row>
    <row r="647" spans="1:20">
      <c r="A647" s="863" t="s">
        <v>1034</v>
      </c>
      <c r="B647" s="864" t="s">
        <v>1035</v>
      </c>
      <c r="C647" s="865" t="s">
        <v>118</v>
      </c>
      <c r="D647" s="865" t="s">
        <v>1232</v>
      </c>
      <c r="E647" s="866">
        <v>2018</v>
      </c>
      <c r="F647" s="867">
        <v>2018</v>
      </c>
      <c r="G647" s="868">
        <v>43098</v>
      </c>
      <c r="H647" s="869">
        <f t="shared" si="30"/>
        <v>2017</v>
      </c>
      <c r="I647" s="870"/>
      <c r="J647" s="865" t="s">
        <v>1038</v>
      </c>
      <c r="K647" s="865" t="s">
        <v>1043</v>
      </c>
      <c r="L647" s="865" t="s">
        <v>1037</v>
      </c>
      <c r="M647" s="871">
        <v>6431.6</v>
      </c>
      <c r="N647" s="871">
        <v>1.4</v>
      </c>
      <c r="O647" s="872">
        <f>+VLOOKUP(C647,'A. Rate Class Allocations'!$B$124:$J$128,6,FALSE)</f>
        <v>0.96094519236849896</v>
      </c>
      <c r="P647" s="873">
        <f>+VLOOKUP(C647,'A. Rate Class Allocations'!$B$124:$J$128,8,FALSE)</f>
        <v>0.98007105038154396</v>
      </c>
      <c r="Q647" s="873">
        <f>+VLOOKUP(C647,'A. Rate Class Allocations'!$B$124:$J$128,7,FALSE)</f>
        <v>1.0700573423086499</v>
      </c>
      <c r="R647" s="873">
        <f>+VLOOKUP(C647,'A. Rate Class Allocations'!$B$124:$J$128,9,FALSE)</f>
        <v>0.85888650963597402</v>
      </c>
      <c r="S647" s="874">
        <f t="shared" si="31"/>
        <v>6057.2459181033937</v>
      </c>
      <c r="T647" s="874">
        <f t="shared" si="32"/>
        <v>1.2866809421841521</v>
      </c>
    </row>
    <row r="648" spans="1:20">
      <c r="A648" s="863" t="s">
        <v>1034</v>
      </c>
      <c r="B648" s="864" t="s">
        <v>1035</v>
      </c>
      <c r="C648" s="865" t="s">
        <v>118</v>
      </c>
      <c r="D648" s="865" t="s">
        <v>1232</v>
      </c>
      <c r="E648" s="866">
        <v>2018</v>
      </c>
      <c r="F648" s="867">
        <v>2018</v>
      </c>
      <c r="G648" s="868">
        <v>43098</v>
      </c>
      <c r="H648" s="869">
        <f t="shared" si="30"/>
        <v>2017</v>
      </c>
      <c r="I648" s="870"/>
      <c r="J648" s="865" t="s">
        <v>1036</v>
      </c>
      <c r="K648" s="865" t="s">
        <v>1043</v>
      </c>
      <c r="L648" s="865" t="s">
        <v>1037</v>
      </c>
      <c r="M648" s="871">
        <v>89527</v>
      </c>
      <c r="N648" s="871">
        <v>10.199999999999999</v>
      </c>
      <c r="O648" s="872">
        <f>+VLOOKUP(C648,'A. Rate Class Allocations'!$B$124:$J$128,6,FALSE)</f>
        <v>0.96094519236849896</v>
      </c>
      <c r="P648" s="873">
        <f>+VLOOKUP(C648,'A. Rate Class Allocations'!$B$124:$J$128,8,FALSE)</f>
        <v>0.98007105038154396</v>
      </c>
      <c r="Q648" s="873">
        <f>+VLOOKUP(C648,'A. Rate Class Allocations'!$B$124:$J$128,7,FALSE)</f>
        <v>1.0700573423086499</v>
      </c>
      <c r="R648" s="873">
        <f>+VLOOKUP(C648,'A. Rate Class Allocations'!$B$124:$J$128,9,FALSE)</f>
        <v>0.85888650963597402</v>
      </c>
      <c r="S648" s="874">
        <f t="shared" si="31"/>
        <v>84316.041935139394</v>
      </c>
      <c r="T648" s="874">
        <f t="shared" si="32"/>
        <v>9.3743897216273933</v>
      </c>
    </row>
    <row r="649" spans="1:20">
      <c r="A649" s="863" t="s">
        <v>1034</v>
      </c>
      <c r="B649" s="864" t="s">
        <v>1035</v>
      </c>
      <c r="C649" s="865" t="s">
        <v>118</v>
      </c>
      <c r="D649" s="865" t="s">
        <v>1233</v>
      </c>
      <c r="E649" s="866">
        <v>2018</v>
      </c>
      <c r="F649" s="867">
        <v>2018</v>
      </c>
      <c r="G649" s="868">
        <v>43090</v>
      </c>
      <c r="H649" s="869">
        <f t="shared" si="30"/>
        <v>2017</v>
      </c>
      <c r="I649" s="870"/>
      <c r="J649" s="865" t="s">
        <v>1038</v>
      </c>
      <c r="K649" s="865" t="s">
        <v>1043</v>
      </c>
      <c r="L649" s="865" t="s">
        <v>1037</v>
      </c>
      <c r="M649" s="871">
        <v>2520</v>
      </c>
      <c r="N649" s="871">
        <v>0</v>
      </c>
      <c r="O649" s="872">
        <f>+VLOOKUP(C649,'A. Rate Class Allocations'!$B$124:$J$128,6,FALSE)</f>
        <v>0.96094519236849896</v>
      </c>
      <c r="P649" s="873">
        <f>+VLOOKUP(C649,'A. Rate Class Allocations'!$B$124:$J$128,8,FALSE)</f>
        <v>0.98007105038154396</v>
      </c>
      <c r="Q649" s="873">
        <f>+VLOOKUP(C649,'A. Rate Class Allocations'!$B$124:$J$128,7,FALSE)</f>
        <v>1.0700573423086499</v>
      </c>
      <c r="R649" s="873">
        <f>+VLOOKUP(C649,'A. Rate Class Allocations'!$B$124:$J$128,9,FALSE)</f>
        <v>0.85888650963597402</v>
      </c>
      <c r="S649" s="874">
        <f t="shared" si="31"/>
        <v>2373.3223013900979</v>
      </c>
      <c r="T649" s="874">
        <f t="shared" si="32"/>
        <v>0</v>
      </c>
    </row>
    <row r="650" spans="1:20">
      <c r="A650" s="863" t="s">
        <v>1034</v>
      </c>
      <c r="B650" s="864" t="s">
        <v>1035</v>
      </c>
      <c r="C650" s="865" t="s">
        <v>118</v>
      </c>
      <c r="D650" s="865" t="s">
        <v>1234</v>
      </c>
      <c r="E650" s="866">
        <v>2018</v>
      </c>
      <c r="F650" s="867">
        <v>2018</v>
      </c>
      <c r="G650" s="868">
        <v>43280</v>
      </c>
      <c r="H650" s="869">
        <f t="shared" si="30"/>
        <v>2018</v>
      </c>
      <c r="I650" s="870"/>
      <c r="J650" s="865" t="s">
        <v>1038</v>
      </c>
      <c r="K650" s="865" t="s">
        <v>1043</v>
      </c>
      <c r="L650" s="865" t="s">
        <v>1037</v>
      </c>
      <c r="M650" s="871">
        <v>2941.0787999999998</v>
      </c>
      <c r="N650" s="871">
        <v>0.64019999999999999</v>
      </c>
      <c r="O650" s="872">
        <f>+VLOOKUP(C650,'A. Rate Class Allocations'!$B$124:$J$128,6,FALSE)</f>
        <v>0.96094519236849896</v>
      </c>
      <c r="P650" s="873">
        <f>+VLOOKUP(C650,'A. Rate Class Allocations'!$B$124:$J$128,8,FALSE)</f>
        <v>0.98007105038154396</v>
      </c>
      <c r="Q650" s="873">
        <f>+VLOOKUP(C650,'A. Rate Class Allocations'!$B$124:$J$128,7,FALSE)</f>
        <v>1.0700573423086499</v>
      </c>
      <c r="R650" s="873">
        <f>+VLOOKUP(C650,'A. Rate Class Allocations'!$B$124:$J$128,9,FALSE)</f>
        <v>0.85888650963597402</v>
      </c>
      <c r="S650" s="874">
        <f t="shared" si="31"/>
        <v>2769.8920262641377</v>
      </c>
      <c r="T650" s="874">
        <f t="shared" si="32"/>
        <v>0.5883808137044958</v>
      </c>
    </row>
    <row r="651" spans="1:20">
      <c r="A651" s="863" t="s">
        <v>1034</v>
      </c>
      <c r="B651" s="864" t="s">
        <v>1035</v>
      </c>
      <c r="C651" s="865" t="s">
        <v>118</v>
      </c>
      <c r="D651" s="865" t="s">
        <v>1234</v>
      </c>
      <c r="E651" s="866">
        <v>2018</v>
      </c>
      <c r="F651" s="867">
        <v>2018</v>
      </c>
      <c r="G651" s="868">
        <v>43280</v>
      </c>
      <c r="H651" s="869">
        <f t="shared" si="30"/>
        <v>2018</v>
      </c>
      <c r="I651" s="870"/>
      <c r="J651" s="865" t="s">
        <v>1038</v>
      </c>
      <c r="K651" s="865" t="s">
        <v>1043</v>
      </c>
      <c r="L651" s="865" t="s">
        <v>1037</v>
      </c>
      <c r="M651" s="871">
        <v>703.98</v>
      </c>
      <c r="N651" s="871">
        <v>0.18</v>
      </c>
      <c r="O651" s="872">
        <f>+VLOOKUP(C651,'A. Rate Class Allocations'!$B$124:$J$128,6,FALSE)</f>
        <v>0.96094519236849896</v>
      </c>
      <c r="P651" s="873">
        <f>+VLOOKUP(C651,'A. Rate Class Allocations'!$B$124:$J$128,8,FALSE)</f>
        <v>0.98007105038154396</v>
      </c>
      <c r="Q651" s="873">
        <f>+VLOOKUP(C651,'A. Rate Class Allocations'!$B$124:$J$128,7,FALSE)</f>
        <v>1.0700573423086499</v>
      </c>
      <c r="R651" s="873">
        <f>+VLOOKUP(C651,'A. Rate Class Allocations'!$B$124:$J$128,9,FALSE)</f>
        <v>0.85888650963597402</v>
      </c>
      <c r="S651" s="874">
        <f t="shared" si="31"/>
        <v>663.00453719547659</v>
      </c>
      <c r="T651" s="874">
        <f t="shared" si="32"/>
        <v>0.16543040685224814</v>
      </c>
    </row>
    <row r="652" spans="1:20">
      <c r="A652" s="863" t="s">
        <v>1034</v>
      </c>
      <c r="B652" s="864" t="s">
        <v>1035</v>
      </c>
      <c r="C652" s="865" t="s">
        <v>118</v>
      </c>
      <c r="D652" s="865" t="s">
        <v>1234</v>
      </c>
      <c r="E652" s="866">
        <v>2018</v>
      </c>
      <c r="F652" s="867">
        <v>2018</v>
      </c>
      <c r="G652" s="868">
        <v>43280</v>
      </c>
      <c r="H652" s="869">
        <f t="shared" si="30"/>
        <v>2018</v>
      </c>
      <c r="I652" s="870"/>
      <c r="J652" s="865" t="s">
        <v>1038</v>
      </c>
      <c r="K652" s="865" t="s">
        <v>1043</v>
      </c>
      <c r="L652" s="865" t="s">
        <v>1037</v>
      </c>
      <c r="M652" s="871">
        <v>19484.601999999999</v>
      </c>
      <c r="N652" s="871">
        <v>4.9820000000000002</v>
      </c>
      <c r="O652" s="872">
        <f>+VLOOKUP(C652,'A. Rate Class Allocations'!$B$124:$J$128,6,FALSE)</f>
        <v>0.96094519236849896</v>
      </c>
      <c r="P652" s="873">
        <f>+VLOOKUP(C652,'A. Rate Class Allocations'!$B$124:$J$128,8,FALSE)</f>
        <v>0.98007105038154396</v>
      </c>
      <c r="Q652" s="873">
        <f>+VLOOKUP(C652,'A. Rate Class Allocations'!$B$124:$J$128,7,FALSE)</f>
        <v>1.0700573423086499</v>
      </c>
      <c r="R652" s="873">
        <f>+VLOOKUP(C652,'A. Rate Class Allocations'!$B$124:$J$128,9,FALSE)</f>
        <v>0.85888650963597402</v>
      </c>
      <c r="S652" s="874">
        <f t="shared" si="31"/>
        <v>18350.492246154801</v>
      </c>
      <c r="T652" s="874">
        <f t="shared" si="32"/>
        <v>4.5787460385438905</v>
      </c>
    </row>
    <row r="653" spans="1:20">
      <c r="A653" s="863" t="s">
        <v>1034</v>
      </c>
      <c r="B653" s="864" t="s">
        <v>1035</v>
      </c>
      <c r="C653" s="865" t="s">
        <v>118</v>
      </c>
      <c r="D653" s="865" t="s">
        <v>1234</v>
      </c>
      <c r="E653" s="866">
        <v>2018</v>
      </c>
      <c r="F653" s="867">
        <v>2018</v>
      </c>
      <c r="G653" s="868">
        <v>43280</v>
      </c>
      <c r="H653" s="869">
        <f t="shared" si="30"/>
        <v>2018</v>
      </c>
      <c r="I653" s="870"/>
      <c r="J653" s="865" t="s">
        <v>1038</v>
      </c>
      <c r="K653" s="865" t="s">
        <v>1043</v>
      </c>
      <c r="L653" s="865" t="s">
        <v>1037</v>
      </c>
      <c r="M653" s="871">
        <v>716.66399999999999</v>
      </c>
      <c r="N653" s="871">
        <v>0.156</v>
      </c>
      <c r="O653" s="872">
        <f>+VLOOKUP(C653,'A. Rate Class Allocations'!$B$124:$J$128,6,FALSE)</f>
        <v>0.96094519236849896</v>
      </c>
      <c r="P653" s="873">
        <f>+VLOOKUP(C653,'A. Rate Class Allocations'!$B$124:$J$128,8,FALSE)</f>
        <v>0.98007105038154396</v>
      </c>
      <c r="Q653" s="873">
        <f>+VLOOKUP(C653,'A. Rate Class Allocations'!$B$124:$J$128,7,FALSE)</f>
        <v>1.0700573423086499</v>
      </c>
      <c r="R653" s="873">
        <f>+VLOOKUP(C653,'A. Rate Class Allocations'!$B$124:$J$128,9,FALSE)</f>
        <v>0.85888650963597402</v>
      </c>
      <c r="S653" s="874">
        <f t="shared" si="31"/>
        <v>674.95025944580675</v>
      </c>
      <c r="T653" s="874">
        <f t="shared" si="32"/>
        <v>0.14337301927194837</v>
      </c>
    </row>
    <row r="654" spans="1:20">
      <c r="A654" s="863" t="s">
        <v>1034</v>
      </c>
      <c r="B654" s="864" t="s">
        <v>1035</v>
      </c>
      <c r="C654" s="865" t="s">
        <v>118</v>
      </c>
      <c r="D654" s="865" t="s">
        <v>1234</v>
      </c>
      <c r="E654" s="866">
        <v>2018</v>
      </c>
      <c r="F654" s="867">
        <v>2018</v>
      </c>
      <c r="G654" s="868">
        <v>43280</v>
      </c>
      <c r="H654" s="869">
        <f t="shared" si="30"/>
        <v>2018</v>
      </c>
      <c r="I654" s="870"/>
      <c r="J654" s="865" t="s">
        <v>1038</v>
      </c>
      <c r="K654" s="865" t="s">
        <v>1043</v>
      </c>
      <c r="L654" s="865" t="s">
        <v>1037</v>
      </c>
      <c r="M654" s="871">
        <v>56735.9</v>
      </c>
      <c r="N654" s="871">
        <v>12.35</v>
      </c>
      <c r="O654" s="872">
        <f>+VLOOKUP(C654,'A. Rate Class Allocations'!$B$124:$J$128,6,FALSE)</f>
        <v>0.96094519236849896</v>
      </c>
      <c r="P654" s="873">
        <f>+VLOOKUP(C654,'A. Rate Class Allocations'!$B$124:$J$128,8,FALSE)</f>
        <v>0.98007105038154396</v>
      </c>
      <c r="Q654" s="873">
        <f>+VLOOKUP(C654,'A. Rate Class Allocations'!$B$124:$J$128,7,FALSE)</f>
        <v>1.0700573423086499</v>
      </c>
      <c r="R654" s="873">
        <f>+VLOOKUP(C654,'A. Rate Class Allocations'!$B$124:$J$128,9,FALSE)</f>
        <v>0.85888650963597402</v>
      </c>
      <c r="S654" s="874">
        <f t="shared" si="31"/>
        <v>53433.562206126371</v>
      </c>
      <c r="T654" s="874">
        <f t="shared" si="32"/>
        <v>11.350364025695914</v>
      </c>
    </row>
    <row r="655" spans="1:20">
      <c r="A655" s="863" t="s">
        <v>1034</v>
      </c>
      <c r="B655" s="864" t="s">
        <v>1035</v>
      </c>
      <c r="C655" s="865" t="s">
        <v>118</v>
      </c>
      <c r="D655" s="865" t="s">
        <v>1235</v>
      </c>
      <c r="E655" s="866">
        <v>2018</v>
      </c>
      <c r="F655" s="867">
        <v>2018</v>
      </c>
      <c r="G655" s="868">
        <v>43400</v>
      </c>
      <c r="H655" s="869">
        <f t="shared" si="30"/>
        <v>2018</v>
      </c>
      <c r="I655" s="870"/>
      <c r="J655" s="865" t="s">
        <v>1036</v>
      </c>
      <c r="K655" s="865" t="s">
        <v>1043</v>
      </c>
      <c r="L655" s="865" t="s">
        <v>1039</v>
      </c>
      <c r="M655" s="871">
        <v>206116</v>
      </c>
      <c r="N655" s="871">
        <v>28.3</v>
      </c>
      <c r="O655" s="872">
        <f>+VLOOKUP(C655,'A. Rate Class Allocations'!$B$124:$J$128,6,FALSE)</f>
        <v>0.96094519236849896</v>
      </c>
      <c r="P655" s="873">
        <f>+VLOOKUP(C655,'A. Rate Class Allocations'!$B$124:$J$128,8,FALSE)</f>
        <v>0.98007105038154396</v>
      </c>
      <c r="Q655" s="873">
        <f>+VLOOKUP(C655,'A. Rate Class Allocations'!$B$124:$J$128,7,FALSE)</f>
        <v>1.0700573423086499</v>
      </c>
      <c r="R655" s="873">
        <f>+VLOOKUP(C655,'A. Rate Class Allocations'!$B$124:$J$128,9,FALSE)</f>
        <v>0.85888650963597402</v>
      </c>
      <c r="S655" s="874">
        <f t="shared" si="31"/>
        <v>194118.92836242911</v>
      </c>
      <c r="T655" s="874">
        <f t="shared" si="32"/>
        <v>26.009336188436791</v>
      </c>
    </row>
    <row r="656" spans="1:20">
      <c r="A656" s="863" t="s">
        <v>1034</v>
      </c>
      <c r="B656" s="864" t="s">
        <v>1035</v>
      </c>
      <c r="C656" s="865" t="s">
        <v>118</v>
      </c>
      <c r="D656" s="865" t="s">
        <v>1236</v>
      </c>
      <c r="E656" s="866">
        <v>2018</v>
      </c>
      <c r="F656" s="867">
        <v>2018</v>
      </c>
      <c r="G656" s="868">
        <v>43116</v>
      </c>
      <c r="H656" s="869">
        <f t="shared" si="30"/>
        <v>2018</v>
      </c>
      <c r="I656" s="870"/>
      <c r="J656" s="865" t="s">
        <v>1036</v>
      </c>
      <c r="K656" s="865" t="s">
        <v>1043</v>
      </c>
      <c r="L656" s="865" t="s">
        <v>1037</v>
      </c>
      <c r="M656" s="871">
        <v>2011</v>
      </c>
      <c r="N656" s="871">
        <v>2.4</v>
      </c>
      <c r="O656" s="872">
        <f>+VLOOKUP(C656,'A. Rate Class Allocations'!$B$124:$J$128,6,FALSE)</f>
        <v>0.96094519236849896</v>
      </c>
      <c r="P656" s="873">
        <f>+VLOOKUP(C656,'A. Rate Class Allocations'!$B$124:$J$128,8,FALSE)</f>
        <v>0.98007105038154396</v>
      </c>
      <c r="Q656" s="873">
        <f>+VLOOKUP(C656,'A. Rate Class Allocations'!$B$124:$J$128,7,FALSE)</f>
        <v>1.0700573423086499</v>
      </c>
      <c r="R656" s="873">
        <f>+VLOOKUP(C656,'A. Rate Class Allocations'!$B$124:$J$128,9,FALSE)</f>
        <v>0.85888650963597402</v>
      </c>
      <c r="S656" s="874">
        <f t="shared" si="31"/>
        <v>1893.9488682918598</v>
      </c>
      <c r="T656" s="874">
        <f t="shared" si="32"/>
        <v>2.2057387580299754</v>
      </c>
    </row>
    <row r="657" spans="1:20">
      <c r="A657" s="863" t="s">
        <v>1034</v>
      </c>
      <c r="B657" s="864" t="s">
        <v>1035</v>
      </c>
      <c r="C657" s="865" t="s">
        <v>118</v>
      </c>
      <c r="D657" s="865" t="s">
        <v>1237</v>
      </c>
      <c r="E657" s="866">
        <v>2018</v>
      </c>
      <c r="F657" s="867">
        <v>2018</v>
      </c>
      <c r="G657" s="868">
        <v>43056</v>
      </c>
      <c r="H657" s="869">
        <f t="shared" si="30"/>
        <v>2017</v>
      </c>
      <c r="I657" s="870"/>
      <c r="J657" s="865" t="s">
        <v>1038</v>
      </c>
      <c r="K657" s="865" t="s">
        <v>1043</v>
      </c>
      <c r="L657" s="865" t="s">
        <v>1039</v>
      </c>
      <c r="M657" s="871">
        <v>1751.4</v>
      </c>
      <c r="N657" s="871">
        <v>0</v>
      </c>
      <c r="O657" s="872">
        <f>+VLOOKUP(C657,'A. Rate Class Allocations'!$B$124:$J$128,6,FALSE)</f>
        <v>0.96094519236849896</v>
      </c>
      <c r="P657" s="873">
        <f>+VLOOKUP(C657,'A. Rate Class Allocations'!$B$124:$J$128,8,FALSE)</f>
        <v>0.98007105038154396</v>
      </c>
      <c r="Q657" s="873">
        <f>+VLOOKUP(C657,'A. Rate Class Allocations'!$B$124:$J$128,7,FALSE)</f>
        <v>1.0700573423086499</v>
      </c>
      <c r="R657" s="873">
        <f>+VLOOKUP(C657,'A. Rate Class Allocations'!$B$124:$J$128,9,FALSE)</f>
        <v>0.85888650963597402</v>
      </c>
      <c r="S657" s="874">
        <f t="shared" si="31"/>
        <v>1649.458999466118</v>
      </c>
      <c r="T657" s="874">
        <f t="shared" si="32"/>
        <v>0</v>
      </c>
    </row>
    <row r="658" spans="1:20">
      <c r="A658" s="863" t="s">
        <v>1034</v>
      </c>
      <c r="B658" s="864" t="s">
        <v>1035</v>
      </c>
      <c r="C658" s="865" t="s">
        <v>118</v>
      </c>
      <c r="D658" s="865" t="s">
        <v>1237</v>
      </c>
      <c r="E658" s="866">
        <v>2018</v>
      </c>
      <c r="F658" s="867">
        <v>2018</v>
      </c>
      <c r="G658" s="868">
        <v>43056</v>
      </c>
      <c r="H658" s="869">
        <f t="shared" si="30"/>
        <v>2017</v>
      </c>
      <c r="I658" s="870"/>
      <c r="J658" s="865" t="s">
        <v>1038</v>
      </c>
      <c r="K658" s="865" t="s">
        <v>1043</v>
      </c>
      <c r="L658" s="865" t="s">
        <v>1039</v>
      </c>
      <c r="M658" s="871">
        <v>4200</v>
      </c>
      <c r="N658" s="871">
        <v>0</v>
      </c>
      <c r="O658" s="872">
        <f>+VLOOKUP(C658,'A. Rate Class Allocations'!$B$124:$J$128,6,FALSE)</f>
        <v>0.96094519236849896</v>
      </c>
      <c r="P658" s="873">
        <f>+VLOOKUP(C658,'A. Rate Class Allocations'!$B$124:$J$128,8,FALSE)</f>
        <v>0.98007105038154396</v>
      </c>
      <c r="Q658" s="873">
        <f>+VLOOKUP(C658,'A. Rate Class Allocations'!$B$124:$J$128,7,FALSE)</f>
        <v>1.0700573423086499</v>
      </c>
      <c r="R658" s="873">
        <f>+VLOOKUP(C658,'A. Rate Class Allocations'!$B$124:$J$128,9,FALSE)</f>
        <v>0.85888650963597402</v>
      </c>
      <c r="S658" s="874">
        <f t="shared" si="31"/>
        <v>3955.5371689834965</v>
      </c>
      <c r="T658" s="874">
        <f t="shared" si="32"/>
        <v>0</v>
      </c>
    </row>
    <row r="659" spans="1:20">
      <c r="A659" s="863" t="s">
        <v>1034</v>
      </c>
      <c r="B659" s="864" t="s">
        <v>1035</v>
      </c>
      <c r="C659" s="865" t="s">
        <v>118</v>
      </c>
      <c r="D659" s="865" t="s">
        <v>1238</v>
      </c>
      <c r="E659" s="866">
        <v>2018</v>
      </c>
      <c r="F659" s="867">
        <v>2018</v>
      </c>
      <c r="G659" s="868">
        <v>43133</v>
      </c>
      <c r="H659" s="869">
        <f t="shared" si="30"/>
        <v>2018</v>
      </c>
      <c r="I659" s="870"/>
      <c r="J659" s="865" t="s">
        <v>1038</v>
      </c>
      <c r="K659" s="865" t="s">
        <v>1043</v>
      </c>
      <c r="L659" s="865" t="s">
        <v>1039</v>
      </c>
      <c r="M659" s="871">
        <v>15990.915000000001</v>
      </c>
      <c r="N659" s="871">
        <v>4.2450000000000001</v>
      </c>
      <c r="O659" s="872">
        <f>+VLOOKUP(C659,'A. Rate Class Allocations'!$B$124:$J$128,6,FALSE)</f>
        <v>0.96094519236849896</v>
      </c>
      <c r="P659" s="873">
        <f>+VLOOKUP(C659,'A. Rate Class Allocations'!$B$124:$J$128,8,FALSE)</f>
        <v>0.98007105038154396</v>
      </c>
      <c r="Q659" s="873">
        <f>+VLOOKUP(C659,'A. Rate Class Allocations'!$B$124:$J$128,7,FALSE)</f>
        <v>1.0700573423086499</v>
      </c>
      <c r="R659" s="873">
        <f>+VLOOKUP(C659,'A. Rate Class Allocations'!$B$124:$J$128,9,FALSE)</f>
        <v>0.85888650963597402</v>
      </c>
      <c r="S659" s="874">
        <f t="shared" si="31"/>
        <v>15060.156821084696</v>
      </c>
      <c r="T659" s="874">
        <f t="shared" si="32"/>
        <v>3.9014004282655188</v>
      </c>
    </row>
    <row r="660" spans="1:20">
      <c r="A660" s="863" t="s">
        <v>1034</v>
      </c>
      <c r="B660" s="864" t="s">
        <v>1035</v>
      </c>
      <c r="C660" s="865" t="s">
        <v>118</v>
      </c>
      <c r="D660" s="865" t="s">
        <v>1239</v>
      </c>
      <c r="E660" s="866">
        <v>2018</v>
      </c>
      <c r="F660" s="867">
        <v>2018</v>
      </c>
      <c r="G660" s="868">
        <v>43111</v>
      </c>
      <c r="H660" s="869">
        <f t="shared" si="30"/>
        <v>2018</v>
      </c>
      <c r="I660" s="870"/>
      <c r="J660" s="865" t="s">
        <v>1038</v>
      </c>
      <c r="K660" s="865" t="s">
        <v>1043</v>
      </c>
      <c r="L660" s="865" t="s">
        <v>1037</v>
      </c>
      <c r="M660" s="871">
        <v>9744</v>
      </c>
      <c r="N660" s="871">
        <v>0</v>
      </c>
      <c r="O660" s="872">
        <f>+VLOOKUP(C660,'A. Rate Class Allocations'!$B$124:$J$128,6,FALSE)</f>
        <v>0.96094519236849896</v>
      </c>
      <c r="P660" s="873">
        <f>+VLOOKUP(C660,'A. Rate Class Allocations'!$B$124:$J$128,8,FALSE)</f>
        <v>0.98007105038154396</v>
      </c>
      <c r="Q660" s="873">
        <f>+VLOOKUP(C660,'A. Rate Class Allocations'!$B$124:$J$128,7,FALSE)</f>
        <v>1.0700573423086499</v>
      </c>
      <c r="R660" s="873">
        <f>+VLOOKUP(C660,'A. Rate Class Allocations'!$B$124:$J$128,9,FALSE)</f>
        <v>0.85888650963597402</v>
      </c>
      <c r="S660" s="874">
        <f t="shared" si="31"/>
        <v>9176.8462320417129</v>
      </c>
      <c r="T660" s="874">
        <f t="shared" si="32"/>
        <v>0</v>
      </c>
    </row>
    <row r="661" spans="1:20">
      <c r="A661" s="863" t="s">
        <v>1034</v>
      </c>
      <c r="B661" s="864" t="s">
        <v>1035</v>
      </c>
      <c r="C661" s="865" t="s">
        <v>118</v>
      </c>
      <c r="D661" s="865" t="s">
        <v>1239</v>
      </c>
      <c r="E661" s="866">
        <v>2018</v>
      </c>
      <c r="F661" s="867">
        <v>2018</v>
      </c>
      <c r="G661" s="868">
        <v>43130</v>
      </c>
      <c r="H661" s="869">
        <f t="shared" si="30"/>
        <v>2018</v>
      </c>
      <c r="I661" s="870"/>
      <c r="J661" s="865" t="s">
        <v>1038</v>
      </c>
      <c r="K661" s="865" t="s">
        <v>1043</v>
      </c>
      <c r="L661" s="865" t="s">
        <v>1037</v>
      </c>
      <c r="M661" s="871">
        <v>8526</v>
      </c>
      <c r="N661" s="871">
        <v>0</v>
      </c>
      <c r="O661" s="872">
        <f>+VLOOKUP(C661,'A. Rate Class Allocations'!$B$124:$J$128,6,FALSE)</f>
        <v>0.96094519236849896</v>
      </c>
      <c r="P661" s="873">
        <f>+VLOOKUP(C661,'A. Rate Class Allocations'!$B$124:$J$128,8,FALSE)</f>
        <v>0.98007105038154396</v>
      </c>
      <c r="Q661" s="873">
        <f>+VLOOKUP(C661,'A. Rate Class Allocations'!$B$124:$J$128,7,FALSE)</f>
        <v>1.0700573423086499</v>
      </c>
      <c r="R661" s="873">
        <f>+VLOOKUP(C661,'A. Rate Class Allocations'!$B$124:$J$128,9,FALSE)</f>
        <v>0.85888650963597402</v>
      </c>
      <c r="S661" s="874">
        <f t="shared" si="31"/>
        <v>8029.7404530364965</v>
      </c>
      <c r="T661" s="874">
        <f t="shared" si="32"/>
        <v>0</v>
      </c>
    </row>
    <row r="662" spans="1:20">
      <c r="A662" s="863" t="s">
        <v>1034</v>
      </c>
      <c r="B662" s="864" t="s">
        <v>1035</v>
      </c>
      <c r="C662" s="865" t="s">
        <v>118</v>
      </c>
      <c r="D662" s="865" t="s">
        <v>1239</v>
      </c>
      <c r="E662" s="866">
        <v>2018</v>
      </c>
      <c r="F662" s="867">
        <v>2018</v>
      </c>
      <c r="G662" s="868">
        <v>43130</v>
      </c>
      <c r="H662" s="869">
        <f t="shared" si="30"/>
        <v>2018</v>
      </c>
      <c r="I662" s="870"/>
      <c r="J662" s="865" t="s">
        <v>1038</v>
      </c>
      <c r="K662" s="865" t="s">
        <v>1043</v>
      </c>
      <c r="L662" s="865" t="s">
        <v>1037</v>
      </c>
      <c r="M662" s="871">
        <v>583.79999999999995</v>
      </c>
      <c r="N662" s="871">
        <v>0</v>
      </c>
      <c r="O662" s="872">
        <f>+VLOOKUP(C662,'A. Rate Class Allocations'!$B$124:$J$128,6,FALSE)</f>
        <v>0.96094519236849896</v>
      </c>
      <c r="P662" s="873">
        <f>+VLOOKUP(C662,'A. Rate Class Allocations'!$B$124:$J$128,8,FALSE)</f>
        <v>0.98007105038154396</v>
      </c>
      <c r="Q662" s="873">
        <f>+VLOOKUP(C662,'A. Rate Class Allocations'!$B$124:$J$128,7,FALSE)</f>
        <v>1.0700573423086499</v>
      </c>
      <c r="R662" s="873">
        <f>+VLOOKUP(C662,'A. Rate Class Allocations'!$B$124:$J$128,9,FALSE)</f>
        <v>0.85888650963597402</v>
      </c>
      <c r="S662" s="874">
        <f t="shared" si="31"/>
        <v>549.81966648870593</v>
      </c>
      <c r="T662" s="874">
        <f t="shared" si="32"/>
        <v>0</v>
      </c>
    </row>
    <row r="663" spans="1:20">
      <c r="A663" s="863" t="s">
        <v>1034</v>
      </c>
      <c r="B663" s="864" t="s">
        <v>1035</v>
      </c>
      <c r="C663" s="865" t="s">
        <v>118</v>
      </c>
      <c r="D663" s="865" t="s">
        <v>1240</v>
      </c>
      <c r="E663" s="866">
        <v>2018</v>
      </c>
      <c r="F663" s="867">
        <v>2018</v>
      </c>
      <c r="G663" s="868">
        <v>43343</v>
      </c>
      <c r="H663" s="869">
        <f t="shared" si="30"/>
        <v>2018</v>
      </c>
      <c r="I663" s="870"/>
      <c r="J663" s="865" t="s">
        <v>1038</v>
      </c>
      <c r="K663" s="865" t="s">
        <v>1043</v>
      </c>
      <c r="L663" s="865" t="s">
        <v>1039</v>
      </c>
      <c r="M663" s="871">
        <v>0</v>
      </c>
      <c r="N663" s="871">
        <v>0</v>
      </c>
      <c r="O663" s="872">
        <f>+VLOOKUP(C663,'A. Rate Class Allocations'!$B$124:$J$128,6,FALSE)</f>
        <v>0.96094519236849896</v>
      </c>
      <c r="P663" s="873">
        <f>+VLOOKUP(C663,'A. Rate Class Allocations'!$B$124:$J$128,8,FALSE)</f>
        <v>0.98007105038154396</v>
      </c>
      <c r="Q663" s="873">
        <f>+VLOOKUP(C663,'A. Rate Class Allocations'!$B$124:$J$128,7,FALSE)</f>
        <v>1.0700573423086499</v>
      </c>
      <c r="R663" s="873">
        <f>+VLOOKUP(C663,'A. Rate Class Allocations'!$B$124:$J$128,9,FALSE)</f>
        <v>0.85888650963597402</v>
      </c>
      <c r="S663" s="874">
        <f t="shared" si="31"/>
        <v>0</v>
      </c>
      <c r="T663" s="874">
        <f t="shared" si="32"/>
        <v>0</v>
      </c>
    </row>
    <row r="664" spans="1:20">
      <c r="A664" s="863" t="s">
        <v>1034</v>
      </c>
      <c r="B664" s="864" t="s">
        <v>1035</v>
      </c>
      <c r="C664" s="865" t="s">
        <v>118</v>
      </c>
      <c r="D664" s="865" t="s">
        <v>1240</v>
      </c>
      <c r="E664" s="866">
        <v>2018</v>
      </c>
      <c r="F664" s="867">
        <v>2018</v>
      </c>
      <c r="G664" s="868">
        <v>43343</v>
      </c>
      <c r="H664" s="869">
        <f t="shared" si="30"/>
        <v>2018</v>
      </c>
      <c r="I664" s="870"/>
      <c r="J664" s="865" t="s">
        <v>1038</v>
      </c>
      <c r="K664" s="865" t="s">
        <v>1043</v>
      </c>
      <c r="L664" s="865" t="s">
        <v>1039</v>
      </c>
      <c r="M664" s="871">
        <v>0</v>
      </c>
      <c r="N664" s="871">
        <v>0</v>
      </c>
      <c r="O664" s="872">
        <f>+VLOOKUP(C664,'A. Rate Class Allocations'!$B$124:$J$128,6,FALSE)</f>
        <v>0.96094519236849896</v>
      </c>
      <c r="P664" s="873">
        <f>+VLOOKUP(C664,'A. Rate Class Allocations'!$B$124:$J$128,8,FALSE)</f>
        <v>0.98007105038154396</v>
      </c>
      <c r="Q664" s="873">
        <f>+VLOOKUP(C664,'A. Rate Class Allocations'!$B$124:$J$128,7,FALSE)</f>
        <v>1.0700573423086499</v>
      </c>
      <c r="R664" s="873">
        <f>+VLOOKUP(C664,'A. Rate Class Allocations'!$B$124:$J$128,9,FALSE)</f>
        <v>0.85888650963597402</v>
      </c>
      <c r="S664" s="874">
        <f t="shared" si="31"/>
        <v>0</v>
      </c>
      <c r="T664" s="874">
        <f t="shared" si="32"/>
        <v>0</v>
      </c>
    </row>
    <row r="665" spans="1:20">
      <c r="A665" s="863" t="s">
        <v>1034</v>
      </c>
      <c r="B665" s="864" t="s">
        <v>1035</v>
      </c>
      <c r="C665" s="865" t="s">
        <v>118</v>
      </c>
      <c r="D665" s="865" t="s">
        <v>1240</v>
      </c>
      <c r="E665" s="866">
        <v>2018</v>
      </c>
      <c r="F665" s="867">
        <v>2018</v>
      </c>
      <c r="G665" s="868">
        <v>43343</v>
      </c>
      <c r="H665" s="869">
        <f t="shared" si="30"/>
        <v>2018</v>
      </c>
      <c r="I665" s="870"/>
      <c r="J665" s="865" t="s">
        <v>1036</v>
      </c>
      <c r="K665" s="865" t="s">
        <v>1043</v>
      </c>
      <c r="L665" s="865" t="s">
        <v>1039</v>
      </c>
      <c r="M665" s="871">
        <v>117850</v>
      </c>
      <c r="N665" s="871">
        <v>36.5</v>
      </c>
      <c r="O665" s="872">
        <f>+VLOOKUP(C665,'A. Rate Class Allocations'!$B$124:$J$128,6,FALSE)</f>
        <v>0.96094519236849896</v>
      </c>
      <c r="P665" s="873">
        <f>+VLOOKUP(C665,'A. Rate Class Allocations'!$B$124:$J$128,8,FALSE)</f>
        <v>0.98007105038154396</v>
      </c>
      <c r="Q665" s="873">
        <f>+VLOOKUP(C665,'A. Rate Class Allocations'!$B$124:$J$128,7,FALSE)</f>
        <v>1.0700573423086499</v>
      </c>
      <c r="R665" s="873">
        <f>+VLOOKUP(C665,'A. Rate Class Allocations'!$B$124:$J$128,9,FALSE)</f>
        <v>0.85888650963597402</v>
      </c>
      <c r="S665" s="874">
        <f t="shared" si="31"/>
        <v>110990.48937254882</v>
      </c>
      <c r="T665" s="874">
        <f t="shared" si="32"/>
        <v>33.545610278372543</v>
      </c>
    </row>
    <row r="666" spans="1:20">
      <c r="A666" s="863" t="s">
        <v>1034</v>
      </c>
      <c r="B666" s="864" t="s">
        <v>1035</v>
      </c>
      <c r="C666" s="865" t="s">
        <v>118</v>
      </c>
      <c r="D666" s="865" t="s">
        <v>1241</v>
      </c>
      <c r="E666" s="866">
        <v>2018</v>
      </c>
      <c r="F666" s="867">
        <v>2018</v>
      </c>
      <c r="G666" s="868">
        <v>43147</v>
      </c>
      <c r="H666" s="869">
        <f t="shared" si="30"/>
        <v>2018</v>
      </c>
      <c r="I666" s="870"/>
      <c r="J666" s="865" t="s">
        <v>1038</v>
      </c>
      <c r="K666" s="865" t="s">
        <v>1043</v>
      </c>
      <c r="L666" s="865" t="s">
        <v>1037</v>
      </c>
      <c r="M666" s="871">
        <v>3502.8</v>
      </c>
      <c r="N666" s="871">
        <v>0</v>
      </c>
      <c r="O666" s="872">
        <f>+VLOOKUP(C666,'A. Rate Class Allocations'!$B$124:$J$128,6,FALSE)</f>
        <v>0.96094519236849896</v>
      </c>
      <c r="P666" s="873">
        <f>+VLOOKUP(C666,'A. Rate Class Allocations'!$B$124:$J$128,8,FALSE)</f>
        <v>0.98007105038154396</v>
      </c>
      <c r="Q666" s="873">
        <f>+VLOOKUP(C666,'A. Rate Class Allocations'!$B$124:$J$128,7,FALSE)</f>
        <v>1.0700573423086499</v>
      </c>
      <c r="R666" s="873">
        <f>+VLOOKUP(C666,'A. Rate Class Allocations'!$B$124:$J$128,9,FALSE)</f>
        <v>0.85888650963597402</v>
      </c>
      <c r="S666" s="874">
        <f t="shared" si="31"/>
        <v>3298.9179989322361</v>
      </c>
      <c r="T666" s="874">
        <f t="shared" si="32"/>
        <v>0</v>
      </c>
    </row>
    <row r="667" spans="1:20">
      <c r="A667" s="863" t="s">
        <v>1034</v>
      </c>
      <c r="B667" s="864" t="s">
        <v>1035</v>
      </c>
      <c r="C667" s="865" t="s">
        <v>118</v>
      </c>
      <c r="D667" s="865" t="s">
        <v>1241</v>
      </c>
      <c r="E667" s="866">
        <v>2018</v>
      </c>
      <c r="F667" s="867">
        <v>2018</v>
      </c>
      <c r="G667" s="868">
        <v>43189</v>
      </c>
      <c r="H667" s="869">
        <f t="shared" si="30"/>
        <v>2018</v>
      </c>
      <c r="I667" s="870"/>
      <c r="J667" s="865" t="s">
        <v>1038</v>
      </c>
      <c r="K667" s="865" t="s">
        <v>1043</v>
      </c>
      <c r="L667" s="865" t="s">
        <v>1037</v>
      </c>
      <c r="M667" s="871">
        <v>1680</v>
      </c>
      <c r="N667" s="871">
        <v>0</v>
      </c>
      <c r="O667" s="872">
        <f>+VLOOKUP(C667,'A. Rate Class Allocations'!$B$124:$J$128,6,FALSE)</f>
        <v>0.96094519236849896</v>
      </c>
      <c r="P667" s="873">
        <f>+VLOOKUP(C667,'A. Rate Class Allocations'!$B$124:$J$128,8,FALSE)</f>
        <v>0.98007105038154396</v>
      </c>
      <c r="Q667" s="873">
        <f>+VLOOKUP(C667,'A. Rate Class Allocations'!$B$124:$J$128,7,FALSE)</f>
        <v>1.0700573423086499</v>
      </c>
      <c r="R667" s="873">
        <f>+VLOOKUP(C667,'A. Rate Class Allocations'!$B$124:$J$128,9,FALSE)</f>
        <v>0.85888650963597402</v>
      </c>
      <c r="S667" s="874">
        <f t="shared" si="31"/>
        <v>1582.2148675933984</v>
      </c>
      <c r="T667" s="874">
        <f t="shared" si="32"/>
        <v>0</v>
      </c>
    </row>
    <row r="668" spans="1:20">
      <c r="A668" s="863" t="s">
        <v>1034</v>
      </c>
      <c r="B668" s="864" t="s">
        <v>1035</v>
      </c>
      <c r="C668" s="865" t="s">
        <v>118</v>
      </c>
      <c r="D668" s="865" t="s">
        <v>1241</v>
      </c>
      <c r="E668" s="866">
        <v>2018</v>
      </c>
      <c r="F668" s="867">
        <v>2018</v>
      </c>
      <c r="G668" s="868">
        <v>43189</v>
      </c>
      <c r="H668" s="869">
        <f t="shared" si="30"/>
        <v>2018</v>
      </c>
      <c r="I668" s="870"/>
      <c r="J668" s="865" t="s">
        <v>1038</v>
      </c>
      <c r="K668" s="865" t="s">
        <v>1043</v>
      </c>
      <c r="L668" s="865" t="s">
        <v>1037</v>
      </c>
      <c r="M668" s="871">
        <v>6799.12</v>
      </c>
      <c r="N668" s="871">
        <v>1.48</v>
      </c>
      <c r="O668" s="872">
        <f>+VLOOKUP(C668,'A. Rate Class Allocations'!$B$124:$J$128,6,FALSE)</f>
        <v>0.96094519236849896</v>
      </c>
      <c r="P668" s="873">
        <f>+VLOOKUP(C668,'A. Rate Class Allocations'!$B$124:$J$128,8,FALSE)</f>
        <v>0.98007105038154396</v>
      </c>
      <c r="Q668" s="873">
        <f>+VLOOKUP(C668,'A. Rate Class Allocations'!$B$124:$J$128,7,FALSE)</f>
        <v>1.0700573423086499</v>
      </c>
      <c r="R668" s="873">
        <f>+VLOOKUP(C668,'A. Rate Class Allocations'!$B$124:$J$128,9,FALSE)</f>
        <v>0.85888650963597402</v>
      </c>
      <c r="S668" s="874">
        <f t="shared" si="31"/>
        <v>6403.3742562807302</v>
      </c>
      <c r="T668" s="874">
        <f t="shared" si="32"/>
        <v>1.3602055674518179</v>
      </c>
    </row>
    <row r="669" spans="1:20">
      <c r="A669" s="863" t="s">
        <v>1034</v>
      </c>
      <c r="B669" s="864" t="s">
        <v>1035</v>
      </c>
      <c r="C669" s="865" t="s">
        <v>118</v>
      </c>
      <c r="D669" s="865" t="s">
        <v>1242</v>
      </c>
      <c r="E669" s="866">
        <v>2018</v>
      </c>
      <c r="F669" s="867">
        <v>2018</v>
      </c>
      <c r="G669" s="868">
        <v>43224</v>
      </c>
      <c r="H669" s="869">
        <f t="shared" si="30"/>
        <v>2018</v>
      </c>
      <c r="I669" s="870"/>
      <c r="J669" s="865" t="s">
        <v>1038</v>
      </c>
      <c r="K669" s="865" t="s">
        <v>1043</v>
      </c>
      <c r="L669" s="865" t="s">
        <v>1039</v>
      </c>
      <c r="M669" s="871">
        <v>1148.5</v>
      </c>
      <c r="N669" s="871">
        <v>0.25</v>
      </c>
      <c r="O669" s="872">
        <f>+VLOOKUP(C669,'A. Rate Class Allocations'!$B$124:$J$128,6,FALSE)</f>
        <v>0.96094519236849896</v>
      </c>
      <c r="P669" s="873">
        <f>+VLOOKUP(C669,'A. Rate Class Allocations'!$B$124:$J$128,8,FALSE)</f>
        <v>0.98007105038154396</v>
      </c>
      <c r="Q669" s="873">
        <f>+VLOOKUP(C669,'A. Rate Class Allocations'!$B$124:$J$128,7,FALSE)</f>
        <v>1.0700573423086499</v>
      </c>
      <c r="R669" s="873">
        <f>+VLOOKUP(C669,'A. Rate Class Allocations'!$B$124:$J$128,9,FALSE)</f>
        <v>0.85888650963597402</v>
      </c>
      <c r="S669" s="874">
        <f t="shared" si="31"/>
        <v>1081.6510568041774</v>
      </c>
      <c r="T669" s="874">
        <f t="shared" si="32"/>
        <v>0.22976445396145576</v>
      </c>
    </row>
    <row r="670" spans="1:20">
      <c r="A670" s="863" t="s">
        <v>1034</v>
      </c>
      <c r="B670" s="864" t="s">
        <v>1035</v>
      </c>
      <c r="C670" s="865" t="s">
        <v>118</v>
      </c>
      <c r="D670" s="865" t="s">
        <v>1242</v>
      </c>
      <c r="E670" s="866">
        <v>2018</v>
      </c>
      <c r="F670" s="867">
        <v>2018</v>
      </c>
      <c r="G670" s="868">
        <v>43224</v>
      </c>
      <c r="H670" s="869">
        <f t="shared" si="30"/>
        <v>2018</v>
      </c>
      <c r="I670" s="870"/>
      <c r="J670" s="865" t="s">
        <v>1038</v>
      </c>
      <c r="K670" s="865" t="s">
        <v>1043</v>
      </c>
      <c r="L670" s="865" t="s">
        <v>1039</v>
      </c>
      <c r="M670" s="871">
        <v>32891.51</v>
      </c>
      <c r="N670" s="871">
        <v>8.41</v>
      </c>
      <c r="O670" s="872">
        <f>+VLOOKUP(C670,'A. Rate Class Allocations'!$B$124:$J$128,6,FALSE)</f>
        <v>0.96094519236849896</v>
      </c>
      <c r="P670" s="873">
        <f>+VLOOKUP(C670,'A. Rate Class Allocations'!$B$124:$J$128,8,FALSE)</f>
        <v>0.98007105038154396</v>
      </c>
      <c r="Q670" s="873">
        <f>+VLOOKUP(C670,'A. Rate Class Allocations'!$B$124:$J$128,7,FALSE)</f>
        <v>1.0700573423086499</v>
      </c>
      <c r="R670" s="873">
        <f>+VLOOKUP(C670,'A. Rate Class Allocations'!$B$124:$J$128,9,FALSE)</f>
        <v>0.85888650963597402</v>
      </c>
      <c r="S670" s="874">
        <f t="shared" si="31"/>
        <v>30977.04532118866</v>
      </c>
      <c r="T670" s="874">
        <f t="shared" si="32"/>
        <v>7.7292762312633716</v>
      </c>
    </row>
    <row r="671" spans="1:20">
      <c r="A671" s="863" t="s">
        <v>1034</v>
      </c>
      <c r="B671" s="864" t="s">
        <v>1035</v>
      </c>
      <c r="C671" s="865" t="s">
        <v>118</v>
      </c>
      <c r="D671" s="865" t="s">
        <v>1242</v>
      </c>
      <c r="E671" s="866">
        <v>2018</v>
      </c>
      <c r="F671" s="867">
        <v>2018</v>
      </c>
      <c r="G671" s="868">
        <v>43224</v>
      </c>
      <c r="H671" s="869">
        <f t="shared" si="30"/>
        <v>2018</v>
      </c>
      <c r="I671" s="870"/>
      <c r="J671" s="865" t="s">
        <v>1038</v>
      </c>
      <c r="K671" s="865" t="s">
        <v>1043</v>
      </c>
      <c r="L671" s="865" t="s">
        <v>1039</v>
      </c>
      <c r="M671" s="871">
        <v>305.05799999999999</v>
      </c>
      <c r="N671" s="871">
        <v>7.8E-2</v>
      </c>
      <c r="O671" s="872">
        <f>+VLOOKUP(C671,'A. Rate Class Allocations'!$B$124:$J$128,6,FALSE)</f>
        <v>0.96094519236849896</v>
      </c>
      <c r="P671" s="873">
        <f>+VLOOKUP(C671,'A. Rate Class Allocations'!$B$124:$J$128,8,FALSE)</f>
        <v>0.98007105038154396</v>
      </c>
      <c r="Q671" s="873">
        <f>+VLOOKUP(C671,'A. Rate Class Allocations'!$B$124:$J$128,7,FALSE)</f>
        <v>1.0700573423086499</v>
      </c>
      <c r="R671" s="873">
        <f>+VLOOKUP(C671,'A. Rate Class Allocations'!$B$124:$J$128,9,FALSE)</f>
        <v>0.85888650963597402</v>
      </c>
      <c r="S671" s="874">
        <f t="shared" si="31"/>
        <v>287.30196611803984</v>
      </c>
      <c r="T671" s="874">
        <f t="shared" si="32"/>
        <v>7.1686509635974185E-2</v>
      </c>
    </row>
    <row r="672" spans="1:20">
      <c r="A672" s="863" t="s">
        <v>1034</v>
      </c>
      <c r="B672" s="864" t="s">
        <v>1035</v>
      </c>
      <c r="C672" s="865" t="s">
        <v>118</v>
      </c>
      <c r="D672" s="865" t="s">
        <v>1242</v>
      </c>
      <c r="E672" s="866">
        <v>2018</v>
      </c>
      <c r="F672" s="867">
        <v>2018</v>
      </c>
      <c r="G672" s="868">
        <v>43224</v>
      </c>
      <c r="H672" s="869">
        <f t="shared" si="30"/>
        <v>2018</v>
      </c>
      <c r="I672" s="870"/>
      <c r="J672" s="865" t="s">
        <v>1038</v>
      </c>
      <c r="K672" s="865" t="s">
        <v>1043</v>
      </c>
      <c r="L672" s="865" t="s">
        <v>1039</v>
      </c>
      <c r="M672" s="871">
        <v>1450.981</v>
      </c>
      <c r="N672" s="871">
        <v>0.371</v>
      </c>
      <c r="O672" s="872">
        <f>+VLOOKUP(C672,'A. Rate Class Allocations'!$B$124:$J$128,6,FALSE)</f>
        <v>0.96094519236849896</v>
      </c>
      <c r="P672" s="873">
        <f>+VLOOKUP(C672,'A. Rate Class Allocations'!$B$124:$J$128,8,FALSE)</f>
        <v>0.98007105038154396</v>
      </c>
      <c r="Q672" s="873">
        <f>+VLOOKUP(C672,'A. Rate Class Allocations'!$B$124:$J$128,7,FALSE)</f>
        <v>1.0700573423086499</v>
      </c>
      <c r="R672" s="873">
        <f>+VLOOKUP(C672,'A. Rate Class Allocations'!$B$124:$J$128,9,FALSE)</f>
        <v>0.85888650963597402</v>
      </c>
      <c r="S672" s="874">
        <f t="shared" si="31"/>
        <v>1366.5260183306766</v>
      </c>
      <c r="T672" s="874">
        <f t="shared" si="32"/>
        <v>0.34097044967880036</v>
      </c>
    </row>
    <row r="673" spans="1:20">
      <c r="A673" s="863" t="s">
        <v>1034</v>
      </c>
      <c r="B673" s="864" t="s">
        <v>1035</v>
      </c>
      <c r="C673" s="865" t="s">
        <v>118</v>
      </c>
      <c r="D673" s="865" t="s">
        <v>1243</v>
      </c>
      <c r="E673" s="866">
        <v>2018</v>
      </c>
      <c r="F673" s="867">
        <v>2018</v>
      </c>
      <c r="G673" s="868">
        <v>43192</v>
      </c>
      <c r="H673" s="869">
        <f t="shared" si="30"/>
        <v>2018</v>
      </c>
      <c r="I673" s="870"/>
      <c r="J673" s="865" t="s">
        <v>1038</v>
      </c>
      <c r="K673" s="865" t="s">
        <v>1043</v>
      </c>
      <c r="L673" s="865" t="s">
        <v>1037</v>
      </c>
      <c r="M673" s="871">
        <v>3360</v>
      </c>
      <c r="N673" s="871">
        <v>0</v>
      </c>
      <c r="O673" s="872">
        <f>+VLOOKUP(C673,'A. Rate Class Allocations'!$B$124:$J$128,6,FALSE)</f>
        <v>0.96094519236849896</v>
      </c>
      <c r="P673" s="873">
        <f>+VLOOKUP(C673,'A. Rate Class Allocations'!$B$124:$J$128,8,FALSE)</f>
        <v>0.98007105038154396</v>
      </c>
      <c r="Q673" s="873">
        <f>+VLOOKUP(C673,'A. Rate Class Allocations'!$B$124:$J$128,7,FALSE)</f>
        <v>1.0700573423086499</v>
      </c>
      <c r="R673" s="873">
        <f>+VLOOKUP(C673,'A. Rate Class Allocations'!$B$124:$J$128,9,FALSE)</f>
        <v>0.85888650963597402</v>
      </c>
      <c r="S673" s="874">
        <f t="shared" si="31"/>
        <v>3164.4297351867967</v>
      </c>
      <c r="T673" s="874">
        <f t="shared" si="32"/>
        <v>0</v>
      </c>
    </row>
    <row r="674" spans="1:20">
      <c r="A674" s="863" t="s">
        <v>1034</v>
      </c>
      <c r="B674" s="864" t="s">
        <v>1035</v>
      </c>
      <c r="C674" s="865" t="s">
        <v>118</v>
      </c>
      <c r="D674" s="865" t="s">
        <v>1243</v>
      </c>
      <c r="E674" s="866">
        <v>2018</v>
      </c>
      <c r="F674" s="867">
        <v>2018</v>
      </c>
      <c r="G674" s="868">
        <v>43221</v>
      </c>
      <c r="H674" s="869">
        <f t="shared" si="30"/>
        <v>2018</v>
      </c>
      <c r="I674" s="870"/>
      <c r="J674" s="865" t="s">
        <v>1038</v>
      </c>
      <c r="K674" s="865" t="s">
        <v>1043</v>
      </c>
      <c r="L674" s="865" t="s">
        <v>1037</v>
      </c>
      <c r="M674" s="871">
        <v>588.03200000000004</v>
      </c>
      <c r="N674" s="871">
        <v>0.128</v>
      </c>
      <c r="O674" s="872">
        <f>+VLOOKUP(C674,'A. Rate Class Allocations'!$B$124:$J$128,6,FALSE)</f>
        <v>0.96094519236849896</v>
      </c>
      <c r="P674" s="873">
        <f>+VLOOKUP(C674,'A. Rate Class Allocations'!$B$124:$J$128,8,FALSE)</f>
        <v>0.98007105038154396</v>
      </c>
      <c r="Q674" s="873">
        <f>+VLOOKUP(C674,'A. Rate Class Allocations'!$B$124:$J$128,7,FALSE)</f>
        <v>1.0700573423086499</v>
      </c>
      <c r="R674" s="873">
        <f>+VLOOKUP(C674,'A. Rate Class Allocations'!$B$124:$J$128,9,FALSE)</f>
        <v>0.85888650963597402</v>
      </c>
      <c r="S674" s="874">
        <f t="shared" si="31"/>
        <v>553.80534108373899</v>
      </c>
      <c r="T674" s="874">
        <f t="shared" si="32"/>
        <v>0.11763940042826533</v>
      </c>
    </row>
    <row r="675" spans="1:20">
      <c r="A675" s="863" t="s">
        <v>1034</v>
      </c>
      <c r="B675" s="864" t="s">
        <v>1035</v>
      </c>
      <c r="C675" s="865" t="s">
        <v>118</v>
      </c>
      <c r="D675" s="865" t="s">
        <v>1244</v>
      </c>
      <c r="E675" s="866">
        <v>2018</v>
      </c>
      <c r="F675" s="867">
        <v>2018</v>
      </c>
      <c r="G675" s="868">
        <v>43220</v>
      </c>
      <c r="H675" s="869">
        <f t="shared" si="30"/>
        <v>2018</v>
      </c>
      <c r="I675" s="870"/>
      <c r="J675" s="865" t="s">
        <v>1038</v>
      </c>
      <c r="K675" s="865" t="s">
        <v>1043</v>
      </c>
      <c r="L675" s="865" t="s">
        <v>1037</v>
      </c>
      <c r="M675" s="871">
        <v>5491.0439999999999</v>
      </c>
      <c r="N675" s="871">
        <v>1.4039999999999999</v>
      </c>
      <c r="O675" s="872">
        <f>+VLOOKUP(C675,'A. Rate Class Allocations'!$B$124:$J$128,6,FALSE)</f>
        <v>0.96094519236849896</v>
      </c>
      <c r="P675" s="873">
        <f>+VLOOKUP(C675,'A. Rate Class Allocations'!$B$124:$J$128,8,FALSE)</f>
        <v>0.98007105038154396</v>
      </c>
      <c r="Q675" s="873">
        <f>+VLOOKUP(C675,'A. Rate Class Allocations'!$B$124:$J$128,7,FALSE)</f>
        <v>1.0700573423086499</v>
      </c>
      <c r="R675" s="873">
        <f>+VLOOKUP(C675,'A. Rate Class Allocations'!$B$124:$J$128,9,FALSE)</f>
        <v>0.85888650963597402</v>
      </c>
      <c r="S675" s="874">
        <f t="shared" si="31"/>
        <v>5171.4353901247168</v>
      </c>
      <c r="T675" s="874">
        <f t="shared" si="32"/>
        <v>1.2903571734475354</v>
      </c>
    </row>
    <row r="676" spans="1:20">
      <c r="A676" s="863" t="s">
        <v>1034</v>
      </c>
      <c r="B676" s="864" t="s">
        <v>1035</v>
      </c>
      <c r="C676" s="865" t="s">
        <v>118</v>
      </c>
      <c r="D676" s="865" t="s">
        <v>1244</v>
      </c>
      <c r="E676" s="866">
        <v>2018</v>
      </c>
      <c r="F676" s="867">
        <v>2018</v>
      </c>
      <c r="G676" s="868">
        <v>43220</v>
      </c>
      <c r="H676" s="869">
        <f t="shared" si="30"/>
        <v>2018</v>
      </c>
      <c r="I676" s="870"/>
      <c r="J676" s="865" t="s">
        <v>1038</v>
      </c>
      <c r="K676" s="865" t="s">
        <v>1043</v>
      </c>
      <c r="L676" s="865" t="s">
        <v>1037</v>
      </c>
      <c r="M676" s="871">
        <v>47675.09</v>
      </c>
      <c r="N676" s="871">
        <v>12.19</v>
      </c>
      <c r="O676" s="872">
        <f>+VLOOKUP(C676,'A. Rate Class Allocations'!$B$124:$J$128,6,FALSE)</f>
        <v>0.96094519236849896</v>
      </c>
      <c r="P676" s="873">
        <f>+VLOOKUP(C676,'A. Rate Class Allocations'!$B$124:$J$128,8,FALSE)</f>
        <v>0.98007105038154396</v>
      </c>
      <c r="Q676" s="873">
        <f>+VLOOKUP(C676,'A. Rate Class Allocations'!$B$124:$J$128,7,FALSE)</f>
        <v>1.0700573423086499</v>
      </c>
      <c r="R676" s="873">
        <f>+VLOOKUP(C676,'A. Rate Class Allocations'!$B$124:$J$128,9,FALSE)</f>
        <v>0.85888650963597402</v>
      </c>
      <c r="S676" s="874">
        <f t="shared" si="31"/>
        <v>44900.140602293664</v>
      </c>
      <c r="T676" s="874">
        <f t="shared" si="32"/>
        <v>11.203314775160582</v>
      </c>
    </row>
    <row r="677" spans="1:20">
      <c r="A677" s="863" t="s">
        <v>1034</v>
      </c>
      <c r="B677" s="864" t="s">
        <v>1035</v>
      </c>
      <c r="C677" s="865" t="s">
        <v>118</v>
      </c>
      <c r="D677" s="865" t="s">
        <v>1244</v>
      </c>
      <c r="E677" s="866">
        <v>2018</v>
      </c>
      <c r="F677" s="867">
        <v>2018</v>
      </c>
      <c r="G677" s="868">
        <v>43220</v>
      </c>
      <c r="H677" s="869">
        <f t="shared" si="30"/>
        <v>2018</v>
      </c>
      <c r="I677" s="870"/>
      <c r="J677" s="865" t="s">
        <v>1038</v>
      </c>
      <c r="K677" s="865" t="s">
        <v>1043</v>
      </c>
      <c r="L677" s="865" t="s">
        <v>1037</v>
      </c>
      <c r="M677" s="871">
        <v>5880</v>
      </c>
      <c r="N677" s="871">
        <v>0</v>
      </c>
      <c r="O677" s="872">
        <f>+VLOOKUP(C677,'A. Rate Class Allocations'!$B$124:$J$128,6,FALSE)</f>
        <v>0.96094519236849896</v>
      </c>
      <c r="P677" s="873">
        <f>+VLOOKUP(C677,'A. Rate Class Allocations'!$B$124:$J$128,8,FALSE)</f>
        <v>0.98007105038154396</v>
      </c>
      <c r="Q677" s="873">
        <f>+VLOOKUP(C677,'A. Rate Class Allocations'!$B$124:$J$128,7,FALSE)</f>
        <v>1.0700573423086499</v>
      </c>
      <c r="R677" s="873">
        <f>+VLOOKUP(C677,'A. Rate Class Allocations'!$B$124:$J$128,9,FALSE)</f>
        <v>0.85888650963597402</v>
      </c>
      <c r="S677" s="874">
        <f t="shared" si="31"/>
        <v>5537.7520365768942</v>
      </c>
      <c r="T677" s="874">
        <f t="shared" si="32"/>
        <v>0</v>
      </c>
    </row>
    <row r="678" spans="1:20">
      <c r="A678" s="863" t="s">
        <v>1034</v>
      </c>
      <c r="B678" s="864" t="s">
        <v>1035</v>
      </c>
      <c r="C678" s="865" t="s">
        <v>118</v>
      </c>
      <c r="D678" s="865" t="s">
        <v>1244</v>
      </c>
      <c r="E678" s="866">
        <v>2018</v>
      </c>
      <c r="F678" s="867">
        <v>2018</v>
      </c>
      <c r="G678" s="868">
        <v>43220</v>
      </c>
      <c r="H678" s="869">
        <f t="shared" si="30"/>
        <v>2018</v>
      </c>
      <c r="I678" s="870"/>
      <c r="J678" s="865" t="s">
        <v>1038</v>
      </c>
      <c r="K678" s="865" t="s">
        <v>1043</v>
      </c>
      <c r="L678" s="865" t="s">
        <v>1037</v>
      </c>
      <c r="M678" s="871">
        <v>16170.88</v>
      </c>
      <c r="N678" s="871">
        <v>3.52</v>
      </c>
      <c r="O678" s="872">
        <f>+VLOOKUP(C678,'A. Rate Class Allocations'!$B$124:$J$128,6,FALSE)</f>
        <v>0.96094519236849896</v>
      </c>
      <c r="P678" s="873">
        <f>+VLOOKUP(C678,'A. Rate Class Allocations'!$B$124:$J$128,8,FALSE)</f>
        <v>0.98007105038154396</v>
      </c>
      <c r="Q678" s="873">
        <f>+VLOOKUP(C678,'A. Rate Class Allocations'!$B$124:$J$128,7,FALSE)</f>
        <v>1.0700573423086499</v>
      </c>
      <c r="R678" s="873">
        <f>+VLOOKUP(C678,'A. Rate Class Allocations'!$B$124:$J$128,9,FALSE)</f>
        <v>0.85888650963597402</v>
      </c>
      <c r="S678" s="874">
        <f t="shared" si="31"/>
        <v>15229.646879802818</v>
      </c>
      <c r="T678" s="874">
        <f t="shared" si="32"/>
        <v>3.2350835117772969</v>
      </c>
    </row>
    <row r="679" spans="1:20">
      <c r="A679" s="863" t="s">
        <v>1034</v>
      </c>
      <c r="B679" s="864" t="s">
        <v>1035</v>
      </c>
      <c r="C679" s="865" t="s">
        <v>118</v>
      </c>
      <c r="D679" s="865" t="s">
        <v>1244</v>
      </c>
      <c r="E679" s="866">
        <v>2018</v>
      </c>
      <c r="F679" s="867">
        <v>2018</v>
      </c>
      <c r="G679" s="868">
        <v>43220</v>
      </c>
      <c r="H679" s="869">
        <f t="shared" si="30"/>
        <v>2018</v>
      </c>
      <c r="I679" s="870"/>
      <c r="J679" s="865" t="s">
        <v>1036</v>
      </c>
      <c r="K679" s="865" t="s">
        <v>1043</v>
      </c>
      <c r="L679" s="865" t="s">
        <v>1037</v>
      </c>
      <c r="M679" s="871">
        <v>0</v>
      </c>
      <c r="N679" s="871">
        <v>0</v>
      </c>
      <c r="O679" s="872">
        <f>+VLOOKUP(C679,'A. Rate Class Allocations'!$B$124:$J$128,6,FALSE)</f>
        <v>0.96094519236849896</v>
      </c>
      <c r="P679" s="873">
        <f>+VLOOKUP(C679,'A. Rate Class Allocations'!$B$124:$J$128,8,FALSE)</f>
        <v>0.98007105038154396</v>
      </c>
      <c r="Q679" s="873">
        <f>+VLOOKUP(C679,'A. Rate Class Allocations'!$B$124:$J$128,7,FALSE)</f>
        <v>1.0700573423086499</v>
      </c>
      <c r="R679" s="873">
        <f>+VLOOKUP(C679,'A. Rate Class Allocations'!$B$124:$J$128,9,FALSE)</f>
        <v>0.85888650963597402</v>
      </c>
      <c r="S679" s="874">
        <f t="shared" si="31"/>
        <v>0</v>
      </c>
      <c r="T679" s="874">
        <f t="shared" si="32"/>
        <v>0</v>
      </c>
    </row>
    <row r="680" spans="1:20">
      <c r="A680" s="863" t="s">
        <v>1034</v>
      </c>
      <c r="B680" s="864" t="s">
        <v>1035</v>
      </c>
      <c r="C680" s="865" t="s">
        <v>118</v>
      </c>
      <c r="D680" s="865" t="s">
        <v>1245</v>
      </c>
      <c r="E680" s="866">
        <v>2018</v>
      </c>
      <c r="F680" s="867">
        <v>2018</v>
      </c>
      <c r="G680" s="868">
        <v>43131</v>
      </c>
      <c r="H680" s="869">
        <f t="shared" si="30"/>
        <v>2018</v>
      </c>
      <c r="I680" s="870"/>
      <c r="J680" s="865" t="s">
        <v>1038</v>
      </c>
      <c r="K680" s="865" t="s">
        <v>1043</v>
      </c>
      <c r="L680" s="865" t="s">
        <v>1037</v>
      </c>
      <c r="M680" s="871">
        <v>746.35199999999998</v>
      </c>
      <c r="N680" s="871">
        <v>8.5199999999999998E-2</v>
      </c>
      <c r="O680" s="872">
        <f>+VLOOKUP(C680,'A. Rate Class Allocations'!$B$124:$J$128,6,FALSE)</f>
        <v>0.96094519236849896</v>
      </c>
      <c r="P680" s="873">
        <f>+VLOOKUP(C680,'A. Rate Class Allocations'!$B$124:$J$128,8,FALSE)</f>
        <v>0.98007105038154396</v>
      </c>
      <c r="Q680" s="873">
        <f>+VLOOKUP(C680,'A. Rate Class Allocations'!$B$124:$J$128,7,FALSE)</f>
        <v>1.0700573423086499</v>
      </c>
      <c r="R680" s="873">
        <f>+VLOOKUP(C680,'A. Rate Class Allocations'!$B$124:$J$128,9,FALSE)</f>
        <v>0.85888650963597402</v>
      </c>
      <c r="S680" s="874">
        <f t="shared" si="31"/>
        <v>702.91025646313574</v>
      </c>
      <c r="T680" s="874">
        <f t="shared" si="32"/>
        <v>7.8303725910064126E-2</v>
      </c>
    </row>
    <row r="681" spans="1:20">
      <c r="A681" s="863" t="s">
        <v>1034</v>
      </c>
      <c r="B681" s="864" t="s">
        <v>1035</v>
      </c>
      <c r="C681" s="865" t="s">
        <v>118</v>
      </c>
      <c r="D681" s="865" t="s">
        <v>1245</v>
      </c>
      <c r="E681" s="866">
        <v>2018</v>
      </c>
      <c r="F681" s="867">
        <v>2018</v>
      </c>
      <c r="G681" s="868">
        <v>43131</v>
      </c>
      <c r="H681" s="869">
        <f t="shared" si="30"/>
        <v>2018</v>
      </c>
      <c r="I681" s="870"/>
      <c r="J681" s="865" t="s">
        <v>1038</v>
      </c>
      <c r="K681" s="865" t="s">
        <v>1043</v>
      </c>
      <c r="L681" s="865" t="s">
        <v>1037</v>
      </c>
      <c r="M681" s="871">
        <v>311.93259999999998</v>
      </c>
      <c r="N681" s="871">
        <v>6.7900000000000002E-2</v>
      </c>
      <c r="O681" s="872">
        <f>+VLOOKUP(C681,'A. Rate Class Allocations'!$B$124:$J$128,6,FALSE)</f>
        <v>0.96094519236849896</v>
      </c>
      <c r="P681" s="873">
        <f>+VLOOKUP(C681,'A. Rate Class Allocations'!$B$124:$J$128,8,FALSE)</f>
        <v>0.98007105038154396</v>
      </c>
      <c r="Q681" s="873">
        <f>+VLOOKUP(C681,'A. Rate Class Allocations'!$B$124:$J$128,7,FALSE)</f>
        <v>1.0700573423086499</v>
      </c>
      <c r="R681" s="873">
        <f>+VLOOKUP(C681,'A. Rate Class Allocations'!$B$124:$J$128,9,FALSE)</f>
        <v>0.85888650963597402</v>
      </c>
      <c r="S681" s="874">
        <f t="shared" si="31"/>
        <v>293.77642702801461</v>
      </c>
      <c r="T681" s="874">
        <f t="shared" si="32"/>
        <v>6.2404025695931377E-2</v>
      </c>
    </row>
    <row r="682" spans="1:20">
      <c r="A682" s="863" t="s">
        <v>1034</v>
      </c>
      <c r="B682" s="864" t="s">
        <v>1035</v>
      </c>
      <c r="C682" s="865" t="s">
        <v>118</v>
      </c>
      <c r="D682" s="865" t="s">
        <v>1245</v>
      </c>
      <c r="E682" s="866">
        <v>2018</v>
      </c>
      <c r="F682" s="867">
        <v>2018</v>
      </c>
      <c r="G682" s="868">
        <v>43131</v>
      </c>
      <c r="H682" s="869">
        <f t="shared" si="30"/>
        <v>2018</v>
      </c>
      <c r="I682" s="870"/>
      <c r="J682" s="865" t="s">
        <v>1038</v>
      </c>
      <c r="K682" s="865" t="s">
        <v>1043</v>
      </c>
      <c r="L682" s="865" t="s">
        <v>1037</v>
      </c>
      <c r="M682" s="871">
        <v>234.66</v>
      </c>
      <c r="N682" s="871">
        <v>0.06</v>
      </c>
      <c r="O682" s="872">
        <f>+VLOOKUP(C682,'A. Rate Class Allocations'!$B$124:$J$128,6,FALSE)</f>
        <v>0.96094519236849896</v>
      </c>
      <c r="P682" s="873">
        <f>+VLOOKUP(C682,'A. Rate Class Allocations'!$B$124:$J$128,8,FALSE)</f>
        <v>0.98007105038154396</v>
      </c>
      <c r="Q682" s="873">
        <f>+VLOOKUP(C682,'A. Rate Class Allocations'!$B$124:$J$128,7,FALSE)</f>
        <v>1.0700573423086499</v>
      </c>
      <c r="R682" s="873">
        <f>+VLOOKUP(C682,'A. Rate Class Allocations'!$B$124:$J$128,9,FALSE)</f>
        <v>0.85888650963597402</v>
      </c>
      <c r="S682" s="874">
        <f t="shared" si="31"/>
        <v>221.0015123984922</v>
      </c>
      <c r="T682" s="874">
        <f t="shared" si="32"/>
        <v>5.5143468950749376E-2</v>
      </c>
    </row>
    <row r="683" spans="1:20">
      <c r="A683" s="863" t="s">
        <v>1034</v>
      </c>
      <c r="B683" s="864" t="s">
        <v>1035</v>
      </c>
      <c r="C683" s="865" t="s">
        <v>118</v>
      </c>
      <c r="D683" s="865" t="s">
        <v>1245</v>
      </c>
      <c r="E683" s="866">
        <v>2018</v>
      </c>
      <c r="F683" s="867">
        <v>2018</v>
      </c>
      <c r="G683" s="868">
        <v>43131</v>
      </c>
      <c r="H683" s="869">
        <f t="shared" si="30"/>
        <v>2018</v>
      </c>
      <c r="I683" s="870"/>
      <c r="J683" s="865" t="s">
        <v>1038</v>
      </c>
      <c r="K683" s="865" t="s">
        <v>1043</v>
      </c>
      <c r="L683" s="865" t="s">
        <v>1037</v>
      </c>
      <c r="M683" s="871">
        <v>716.66399999999999</v>
      </c>
      <c r="N683" s="871">
        <v>0.156</v>
      </c>
      <c r="O683" s="872">
        <f>+VLOOKUP(C683,'A. Rate Class Allocations'!$B$124:$J$128,6,FALSE)</f>
        <v>0.96094519236849896</v>
      </c>
      <c r="P683" s="873">
        <f>+VLOOKUP(C683,'A. Rate Class Allocations'!$B$124:$J$128,8,FALSE)</f>
        <v>0.98007105038154396</v>
      </c>
      <c r="Q683" s="873">
        <f>+VLOOKUP(C683,'A. Rate Class Allocations'!$B$124:$J$128,7,FALSE)</f>
        <v>1.0700573423086499</v>
      </c>
      <c r="R683" s="873">
        <f>+VLOOKUP(C683,'A. Rate Class Allocations'!$B$124:$J$128,9,FALSE)</f>
        <v>0.85888650963597402</v>
      </c>
      <c r="S683" s="874">
        <f t="shared" si="31"/>
        <v>674.95025944580675</v>
      </c>
      <c r="T683" s="874">
        <f t="shared" si="32"/>
        <v>0.14337301927194837</v>
      </c>
    </row>
    <row r="684" spans="1:20">
      <c r="A684" s="863" t="s">
        <v>1034</v>
      </c>
      <c r="B684" s="864" t="s">
        <v>1035</v>
      </c>
      <c r="C684" s="865" t="s">
        <v>118</v>
      </c>
      <c r="D684" s="865" t="s">
        <v>1245</v>
      </c>
      <c r="E684" s="866">
        <v>2018</v>
      </c>
      <c r="F684" s="867">
        <v>2018</v>
      </c>
      <c r="G684" s="868">
        <v>43131</v>
      </c>
      <c r="H684" s="869">
        <f t="shared" si="30"/>
        <v>2018</v>
      </c>
      <c r="I684" s="870"/>
      <c r="J684" s="865" t="s">
        <v>1038</v>
      </c>
      <c r="K684" s="865" t="s">
        <v>1043</v>
      </c>
      <c r="L684" s="865" t="s">
        <v>1037</v>
      </c>
      <c r="M684" s="871">
        <v>19063.2624</v>
      </c>
      <c r="N684" s="871">
        <v>4.1496000000000004</v>
      </c>
      <c r="O684" s="872">
        <f>+VLOOKUP(C684,'A. Rate Class Allocations'!$B$124:$J$128,6,FALSE)</f>
        <v>0.96094519236849896</v>
      </c>
      <c r="P684" s="873">
        <f>+VLOOKUP(C684,'A. Rate Class Allocations'!$B$124:$J$128,8,FALSE)</f>
        <v>0.98007105038154396</v>
      </c>
      <c r="Q684" s="873">
        <f>+VLOOKUP(C684,'A. Rate Class Allocations'!$B$124:$J$128,7,FALSE)</f>
        <v>1.0700573423086499</v>
      </c>
      <c r="R684" s="873">
        <f>+VLOOKUP(C684,'A. Rate Class Allocations'!$B$124:$J$128,9,FALSE)</f>
        <v>0.85888650963597402</v>
      </c>
      <c r="S684" s="874">
        <f t="shared" si="31"/>
        <v>17953.676901258463</v>
      </c>
      <c r="T684" s="874">
        <f t="shared" si="32"/>
        <v>3.8137223126338275</v>
      </c>
    </row>
    <row r="685" spans="1:20">
      <c r="A685" s="863" t="s">
        <v>1034</v>
      </c>
      <c r="B685" s="864" t="s">
        <v>1035</v>
      </c>
      <c r="C685" s="865" t="s">
        <v>118</v>
      </c>
      <c r="D685" s="865" t="s">
        <v>1245</v>
      </c>
      <c r="E685" s="866">
        <v>2018</v>
      </c>
      <c r="F685" s="867">
        <v>2018</v>
      </c>
      <c r="G685" s="868">
        <v>43131</v>
      </c>
      <c r="H685" s="869">
        <f t="shared" si="30"/>
        <v>2018</v>
      </c>
      <c r="I685" s="870"/>
      <c r="J685" s="865" t="s">
        <v>1038</v>
      </c>
      <c r="K685" s="865" t="s">
        <v>1043</v>
      </c>
      <c r="L685" s="865" t="s">
        <v>1037</v>
      </c>
      <c r="M685" s="871">
        <v>8958.2999999999993</v>
      </c>
      <c r="N685" s="871">
        <v>1.95</v>
      </c>
      <c r="O685" s="872">
        <f>+VLOOKUP(C685,'A. Rate Class Allocations'!$B$124:$J$128,6,FALSE)</f>
        <v>0.96094519236849896</v>
      </c>
      <c r="P685" s="873">
        <f>+VLOOKUP(C685,'A. Rate Class Allocations'!$B$124:$J$128,8,FALSE)</f>
        <v>0.98007105038154396</v>
      </c>
      <c r="Q685" s="873">
        <f>+VLOOKUP(C685,'A. Rate Class Allocations'!$B$124:$J$128,7,FALSE)</f>
        <v>1.0700573423086499</v>
      </c>
      <c r="R685" s="873">
        <f>+VLOOKUP(C685,'A. Rate Class Allocations'!$B$124:$J$128,9,FALSE)</f>
        <v>0.85888650963597402</v>
      </c>
      <c r="S685" s="874">
        <f t="shared" si="31"/>
        <v>8436.8782430725823</v>
      </c>
      <c r="T685" s="874">
        <f t="shared" si="32"/>
        <v>1.7921627408993546</v>
      </c>
    </row>
    <row r="686" spans="1:20">
      <c r="A686" s="863" t="s">
        <v>1034</v>
      </c>
      <c r="B686" s="864" t="s">
        <v>1035</v>
      </c>
      <c r="C686" s="865" t="s">
        <v>118</v>
      </c>
      <c r="D686" s="865" t="s">
        <v>1246</v>
      </c>
      <c r="E686" s="866">
        <v>2018</v>
      </c>
      <c r="F686" s="867">
        <v>2018</v>
      </c>
      <c r="G686" s="868">
        <v>43189</v>
      </c>
      <c r="H686" s="869">
        <f t="shared" si="30"/>
        <v>2018</v>
      </c>
      <c r="I686" s="870"/>
      <c r="J686" s="865" t="s">
        <v>1038</v>
      </c>
      <c r="K686" s="865" t="s">
        <v>1043</v>
      </c>
      <c r="L686" s="865" t="s">
        <v>1039</v>
      </c>
      <c r="M686" s="871">
        <v>2058.1120000000001</v>
      </c>
      <c r="N686" s="871">
        <v>0.44800000000000001</v>
      </c>
      <c r="O686" s="872">
        <f>+VLOOKUP(C686,'A. Rate Class Allocations'!$B$124:$J$128,6,FALSE)</f>
        <v>0.96094519236849896</v>
      </c>
      <c r="P686" s="873">
        <f>+VLOOKUP(C686,'A. Rate Class Allocations'!$B$124:$J$128,8,FALSE)</f>
        <v>0.98007105038154396</v>
      </c>
      <c r="Q686" s="873">
        <f>+VLOOKUP(C686,'A. Rate Class Allocations'!$B$124:$J$128,7,FALSE)</f>
        <v>1.0700573423086499</v>
      </c>
      <c r="R686" s="873">
        <f>+VLOOKUP(C686,'A. Rate Class Allocations'!$B$124:$J$128,9,FALSE)</f>
        <v>0.85888650963597402</v>
      </c>
      <c r="S686" s="874">
        <f t="shared" si="31"/>
        <v>1938.3186937930861</v>
      </c>
      <c r="T686" s="874">
        <f t="shared" si="32"/>
        <v>0.41173790149892869</v>
      </c>
    </row>
    <row r="687" spans="1:20">
      <c r="A687" s="863" t="s">
        <v>1034</v>
      </c>
      <c r="B687" s="864" t="s">
        <v>1035</v>
      </c>
      <c r="C687" s="865" t="s">
        <v>118</v>
      </c>
      <c r="D687" s="865" t="s">
        <v>1247</v>
      </c>
      <c r="E687" s="866">
        <v>2018</v>
      </c>
      <c r="F687" s="867">
        <v>2018</v>
      </c>
      <c r="G687" s="868">
        <v>43189</v>
      </c>
      <c r="H687" s="869">
        <f t="shared" si="30"/>
        <v>2018</v>
      </c>
      <c r="I687" s="870"/>
      <c r="J687" s="865" t="s">
        <v>1038</v>
      </c>
      <c r="K687" s="865" t="s">
        <v>1043</v>
      </c>
      <c r="L687" s="865" t="s">
        <v>1039</v>
      </c>
      <c r="M687" s="871">
        <v>14616</v>
      </c>
      <c r="N687" s="871">
        <v>0</v>
      </c>
      <c r="O687" s="872">
        <f>+VLOOKUP(C687,'A. Rate Class Allocations'!$B$124:$J$128,6,FALSE)</f>
        <v>0.96094519236849896</v>
      </c>
      <c r="P687" s="873">
        <f>+VLOOKUP(C687,'A. Rate Class Allocations'!$B$124:$J$128,8,FALSE)</f>
        <v>0.98007105038154396</v>
      </c>
      <c r="Q687" s="873">
        <f>+VLOOKUP(C687,'A. Rate Class Allocations'!$B$124:$J$128,7,FALSE)</f>
        <v>1.0700573423086499</v>
      </c>
      <c r="R687" s="873">
        <f>+VLOOKUP(C687,'A. Rate Class Allocations'!$B$124:$J$128,9,FALSE)</f>
        <v>0.85888650963597402</v>
      </c>
      <c r="S687" s="874">
        <f t="shared" si="31"/>
        <v>13765.269348062568</v>
      </c>
      <c r="T687" s="874">
        <f t="shared" si="32"/>
        <v>0</v>
      </c>
    </row>
    <row r="688" spans="1:20">
      <c r="A688" s="863" t="s">
        <v>1034</v>
      </c>
      <c r="B688" s="864" t="s">
        <v>1035</v>
      </c>
      <c r="C688" s="865" t="s">
        <v>118</v>
      </c>
      <c r="D688" s="865" t="s">
        <v>1247</v>
      </c>
      <c r="E688" s="866">
        <v>2018</v>
      </c>
      <c r="F688" s="867">
        <v>2018</v>
      </c>
      <c r="G688" s="868">
        <v>43189</v>
      </c>
      <c r="H688" s="869">
        <f t="shared" si="30"/>
        <v>2018</v>
      </c>
      <c r="I688" s="870"/>
      <c r="J688" s="865" t="s">
        <v>1038</v>
      </c>
      <c r="K688" s="865" t="s">
        <v>1043</v>
      </c>
      <c r="L688" s="865" t="s">
        <v>1039</v>
      </c>
      <c r="M688" s="871">
        <v>75310.2</v>
      </c>
      <c r="N688" s="871">
        <v>0</v>
      </c>
      <c r="O688" s="872">
        <f>+VLOOKUP(C688,'A. Rate Class Allocations'!$B$124:$J$128,6,FALSE)</f>
        <v>0.96094519236849896</v>
      </c>
      <c r="P688" s="873">
        <f>+VLOOKUP(C688,'A. Rate Class Allocations'!$B$124:$J$128,8,FALSE)</f>
        <v>0.98007105038154396</v>
      </c>
      <c r="Q688" s="873">
        <f>+VLOOKUP(C688,'A. Rate Class Allocations'!$B$124:$J$128,7,FALSE)</f>
        <v>1.0700573423086499</v>
      </c>
      <c r="R688" s="873">
        <f>+VLOOKUP(C688,'A. Rate Class Allocations'!$B$124:$J$128,9,FALSE)</f>
        <v>0.85888650963597402</v>
      </c>
      <c r="S688" s="874">
        <f t="shared" si="31"/>
        <v>70926.736977043067</v>
      </c>
      <c r="T688" s="874">
        <f t="shared" si="32"/>
        <v>0</v>
      </c>
    </row>
    <row r="689" spans="1:20">
      <c r="A689" s="863" t="s">
        <v>1034</v>
      </c>
      <c r="B689" s="864" t="s">
        <v>1035</v>
      </c>
      <c r="C689" s="865" t="s">
        <v>118</v>
      </c>
      <c r="D689" s="865" t="s">
        <v>1248</v>
      </c>
      <c r="E689" s="866">
        <v>2018</v>
      </c>
      <c r="F689" s="867">
        <v>2018</v>
      </c>
      <c r="G689" s="868">
        <v>43217</v>
      </c>
      <c r="H689" s="869">
        <f t="shared" si="30"/>
        <v>2018</v>
      </c>
      <c r="I689" s="870"/>
      <c r="J689" s="865" t="s">
        <v>1038</v>
      </c>
      <c r="K689" s="865" t="s">
        <v>1043</v>
      </c>
      <c r="L689" s="865" t="s">
        <v>1037</v>
      </c>
      <c r="M689" s="871">
        <v>1289.9952000000001</v>
      </c>
      <c r="N689" s="871">
        <v>0.28079999999999999</v>
      </c>
      <c r="O689" s="872">
        <f>+VLOOKUP(C689,'A. Rate Class Allocations'!$B$124:$J$128,6,FALSE)</f>
        <v>0.96094519236849896</v>
      </c>
      <c r="P689" s="873">
        <f>+VLOOKUP(C689,'A. Rate Class Allocations'!$B$124:$J$128,8,FALSE)</f>
        <v>0.98007105038154396</v>
      </c>
      <c r="Q689" s="873">
        <f>+VLOOKUP(C689,'A. Rate Class Allocations'!$B$124:$J$128,7,FALSE)</f>
        <v>1.0700573423086499</v>
      </c>
      <c r="R689" s="873">
        <f>+VLOOKUP(C689,'A. Rate Class Allocations'!$B$124:$J$128,9,FALSE)</f>
        <v>0.85888650963597402</v>
      </c>
      <c r="S689" s="874">
        <f t="shared" si="31"/>
        <v>1214.9104670024522</v>
      </c>
      <c r="T689" s="874">
        <f t="shared" si="32"/>
        <v>0.25807143468950711</v>
      </c>
    </row>
    <row r="690" spans="1:20">
      <c r="A690" s="863" t="s">
        <v>1034</v>
      </c>
      <c r="B690" s="864" t="s">
        <v>1035</v>
      </c>
      <c r="C690" s="865" t="s">
        <v>118</v>
      </c>
      <c r="D690" s="865" t="s">
        <v>1248</v>
      </c>
      <c r="E690" s="866">
        <v>2018</v>
      </c>
      <c r="F690" s="867">
        <v>2018</v>
      </c>
      <c r="G690" s="868">
        <v>43217</v>
      </c>
      <c r="H690" s="869">
        <f t="shared" si="30"/>
        <v>2018</v>
      </c>
      <c r="I690" s="870"/>
      <c r="J690" s="865" t="s">
        <v>1036</v>
      </c>
      <c r="K690" s="865" t="s">
        <v>1043</v>
      </c>
      <c r="L690" s="865" t="s">
        <v>1037</v>
      </c>
      <c r="M690" s="871">
        <v>1854</v>
      </c>
      <c r="N690" s="871">
        <v>0.4</v>
      </c>
      <c r="O690" s="872">
        <f>+VLOOKUP(C690,'A. Rate Class Allocations'!$B$124:$J$128,6,FALSE)</f>
        <v>0.96094519236849896</v>
      </c>
      <c r="P690" s="873">
        <f>+VLOOKUP(C690,'A. Rate Class Allocations'!$B$124:$J$128,8,FALSE)</f>
        <v>0.98007105038154396</v>
      </c>
      <c r="Q690" s="873">
        <f>+VLOOKUP(C690,'A. Rate Class Allocations'!$B$124:$J$128,7,FALSE)</f>
        <v>1.0700573423086499</v>
      </c>
      <c r="R690" s="873">
        <f>+VLOOKUP(C690,'A. Rate Class Allocations'!$B$124:$J$128,9,FALSE)</f>
        <v>0.85888650963597402</v>
      </c>
      <c r="S690" s="874">
        <f t="shared" si="31"/>
        <v>1746.0871217370006</v>
      </c>
      <c r="T690" s="874">
        <f t="shared" si="32"/>
        <v>0.36762312633832922</v>
      </c>
    </row>
    <row r="691" spans="1:20">
      <c r="A691" s="863" t="s">
        <v>1034</v>
      </c>
      <c r="B691" s="864" t="s">
        <v>1035</v>
      </c>
      <c r="C691" s="865" t="s">
        <v>118</v>
      </c>
      <c r="D691" s="865" t="s">
        <v>1249</v>
      </c>
      <c r="E691" s="866">
        <v>2018</v>
      </c>
      <c r="F691" s="867">
        <v>2018</v>
      </c>
      <c r="G691" s="868">
        <v>43220</v>
      </c>
      <c r="H691" s="869">
        <f t="shared" si="30"/>
        <v>2018</v>
      </c>
      <c r="I691" s="870"/>
      <c r="J691" s="865" t="s">
        <v>1038</v>
      </c>
      <c r="K691" s="865" t="s">
        <v>1043</v>
      </c>
      <c r="L691" s="865" t="s">
        <v>1037</v>
      </c>
      <c r="M691" s="871">
        <v>84.48</v>
      </c>
      <c r="N691" s="871">
        <v>2.1600000000000001E-2</v>
      </c>
      <c r="O691" s="872">
        <f>+VLOOKUP(C691,'A. Rate Class Allocations'!$B$124:$J$128,6,FALSE)</f>
        <v>0.96094519236849896</v>
      </c>
      <c r="P691" s="873">
        <f>+VLOOKUP(C691,'A. Rate Class Allocations'!$B$124:$J$128,8,FALSE)</f>
        <v>0.98007105038154396</v>
      </c>
      <c r="Q691" s="873">
        <f>+VLOOKUP(C691,'A. Rate Class Allocations'!$B$124:$J$128,7,FALSE)</f>
        <v>1.0700573423086499</v>
      </c>
      <c r="R691" s="873">
        <f>+VLOOKUP(C691,'A. Rate Class Allocations'!$B$124:$J$128,9,FALSE)</f>
        <v>0.85888650963597402</v>
      </c>
      <c r="S691" s="874">
        <f t="shared" si="31"/>
        <v>79.562804770410906</v>
      </c>
      <c r="T691" s="874">
        <f t="shared" si="32"/>
        <v>1.9851648822269776E-2</v>
      </c>
    </row>
    <row r="692" spans="1:20">
      <c r="A692" s="863" t="s">
        <v>1034</v>
      </c>
      <c r="B692" s="864" t="s">
        <v>1035</v>
      </c>
      <c r="C692" s="865" t="s">
        <v>118</v>
      </c>
      <c r="D692" s="865" t="s">
        <v>1249</v>
      </c>
      <c r="E692" s="866">
        <v>2018</v>
      </c>
      <c r="F692" s="867">
        <v>2018</v>
      </c>
      <c r="G692" s="868">
        <v>43220</v>
      </c>
      <c r="H692" s="869">
        <f t="shared" si="30"/>
        <v>2018</v>
      </c>
      <c r="I692" s="870"/>
      <c r="J692" s="865" t="s">
        <v>1038</v>
      </c>
      <c r="K692" s="865" t="s">
        <v>1043</v>
      </c>
      <c r="L692" s="865" t="s">
        <v>1037</v>
      </c>
      <c r="M692" s="871">
        <v>4586.6495999999997</v>
      </c>
      <c r="N692" s="871">
        <v>0.99839999999999995</v>
      </c>
      <c r="O692" s="872">
        <f>+VLOOKUP(C692,'A. Rate Class Allocations'!$B$124:$J$128,6,FALSE)</f>
        <v>0.96094519236849896</v>
      </c>
      <c r="P692" s="873">
        <f>+VLOOKUP(C692,'A. Rate Class Allocations'!$B$124:$J$128,8,FALSE)</f>
        <v>0.98007105038154396</v>
      </c>
      <c r="Q692" s="873">
        <f>+VLOOKUP(C692,'A. Rate Class Allocations'!$B$124:$J$128,7,FALSE)</f>
        <v>1.0700573423086499</v>
      </c>
      <c r="R692" s="873">
        <f>+VLOOKUP(C692,'A. Rate Class Allocations'!$B$124:$J$128,9,FALSE)</f>
        <v>0.85888650963597402</v>
      </c>
      <c r="S692" s="874">
        <f t="shared" si="31"/>
        <v>4319.6816604531632</v>
      </c>
      <c r="T692" s="874">
        <f t="shared" si="32"/>
        <v>0.91758732334046966</v>
      </c>
    </row>
    <row r="693" spans="1:20">
      <c r="A693" s="863" t="s">
        <v>1034</v>
      </c>
      <c r="B693" s="864" t="s">
        <v>1035</v>
      </c>
      <c r="C693" s="865" t="s">
        <v>118</v>
      </c>
      <c r="D693" s="865" t="s">
        <v>1249</v>
      </c>
      <c r="E693" s="866">
        <v>2018</v>
      </c>
      <c r="F693" s="867">
        <v>2018</v>
      </c>
      <c r="G693" s="868">
        <v>43220</v>
      </c>
      <c r="H693" s="869">
        <f t="shared" si="30"/>
        <v>2018</v>
      </c>
      <c r="I693" s="870"/>
      <c r="J693" s="865" t="s">
        <v>1038</v>
      </c>
      <c r="K693" s="865" t="s">
        <v>1043</v>
      </c>
      <c r="L693" s="865" t="s">
        <v>1037</v>
      </c>
      <c r="M693" s="871">
        <v>2736.6239999999998</v>
      </c>
      <c r="N693" s="871">
        <v>0.31240000000000001</v>
      </c>
      <c r="O693" s="872">
        <f>+VLOOKUP(C693,'A. Rate Class Allocations'!$B$124:$J$128,6,FALSE)</f>
        <v>0.96094519236849896</v>
      </c>
      <c r="P693" s="873">
        <f>+VLOOKUP(C693,'A. Rate Class Allocations'!$B$124:$J$128,8,FALSE)</f>
        <v>0.98007105038154396</v>
      </c>
      <c r="Q693" s="873">
        <f>+VLOOKUP(C693,'A. Rate Class Allocations'!$B$124:$J$128,7,FALSE)</f>
        <v>1.0700573423086499</v>
      </c>
      <c r="R693" s="873">
        <f>+VLOOKUP(C693,'A. Rate Class Allocations'!$B$124:$J$128,9,FALSE)</f>
        <v>0.85888650963597402</v>
      </c>
      <c r="S693" s="874">
        <f t="shared" si="31"/>
        <v>2577.337607031498</v>
      </c>
      <c r="T693" s="874">
        <f t="shared" si="32"/>
        <v>0.28711366167023511</v>
      </c>
    </row>
    <row r="694" spans="1:20">
      <c r="A694" s="863" t="s">
        <v>1034</v>
      </c>
      <c r="B694" s="864" t="s">
        <v>1035</v>
      </c>
      <c r="C694" s="865" t="s">
        <v>118</v>
      </c>
      <c r="D694" s="865" t="s">
        <v>1249</v>
      </c>
      <c r="E694" s="866">
        <v>2018</v>
      </c>
      <c r="F694" s="867">
        <v>2018</v>
      </c>
      <c r="G694" s="868">
        <v>43220</v>
      </c>
      <c r="H694" s="869">
        <f t="shared" si="30"/>
        <v>2018</v>
      </c>
      <c r="I694" s="870"/>
      <c r="J694" s="865" t="s">
        <v>1038</v>
      </c>
      <c r="K694" s="865" t="s">
        <v>1043</v>
      </c>
      <c r="L694" s="865" t="s">
        <v>1037</v>
      </c>
      <c r="M694" s="871">
        <v>20075.78</v>
      </c>
      <c r="N694" s="871">
        <v>4.37</v>
      </c>
      <c r="O694" s="872">
        <f>+VLOOKUP(C694,'A. Rate Class Allocations'!$B$124:$J$128,6,FALSE)</f>
        <v>0.96094519236849896</v>
      </c>
      <c r="P694" s="873">
        <f>+VLOOKUP(C694,'A. Rate Class Allocations'!$B$124:$J$128,8,FALSE)</f>
        <v>0.98007105038154396</v>
      </c>
      <c r="Q694" s="873">
        <f>+VLOOKUP(C694,'A. Rate Class Allocations'!$B$124:$J$128,7,FALSE)</f>
        <v>1.0700573423086499</v>
      </c>
      <c r="R694" s="873">
        <f>+VLOOKUP(C694,'A. Rate Class Allocations'!$B$124:$J$128,9,FALSE)</f>
        <v>0.85888650963597402</v>
      </c>
      <c r="S694" s="874">
        <f t="shared" si="31"/>
        <v>18907.260472937021</v>
      </c>
      <c r="T694" s="874">
        <f t="shared" si="32"/>
        <v>4.0162826552462469</v>
      </c>
    </row>
    <row r="695" spans="1:20">
      <c r="A695" s="863" t="s">
        <v>1034</v>
      </c>
      <c r="B695" s="864" t="s">
        <v>1035</v>
      </c>
      <c r="C695" s="865" t="s">
        <v>118</v>
      </c>
      <c r="D695" s="865" t="s">
        <v>1250</v>
      </c>
      <c r="E695" s="866">
        <v>2018</v>
      </c>
      <c r="F695" s="867">
        <v>2018</v>
      </c>
      <c r="G695" s="868">
        <v>43220</v>
      </c>
      <c r="H695" s="869">
        <f t="shared" si="30"/>
        <v>2018</v>
      </c>
      <c r="I695" s="870"/>
      <c r="J695" s="865" t="s">
        <v>1038</v>
      </c>
      <c r="K695" s="865" t="s">
        <v>1043</v>
      </c>
      <c r="L695" s="865" t="s">
        <v>1037</v>
      </c>
      <c r="M695" s="871">
        <v>5159.9808000000003</v>
      </c>
      <c r="N695" s="871">
        <v>1.1232</v>
      </c>
      <c r="O695" s="872">
        <f>+VLOOKUP(C695,'A. Rate Class Allocations'!$B$124:$J$128,6,FALSE)</f>
        <v>0.96094519236849896</v>
      </c>
      <c r="P695" s="873">
        <f>+VLOOKUP(C695,'A. Rate Class Allocations'!$B$124:$J$128,8,FALSE)</f>
        <v>0.98007105038154396</v>
      </c>
      <c r="Q695" s="873">
        <f>+VLOOKUP(C695,'A. Rate Class Allocations'!$B$124:$J$128,7,FALSE)</f>
        <v>1.0700573423086499</v>
      </c>
      <c r="R695" s="873">
        <f>+VLOOKUP(C695,'A. Rate Class Allocations'!$B$124:$J$128,9,FALSE)</f>
        <v>0.85888650963597402</v>
      </c>
      <c r="S695" s="874">
        <f t="shared" si="31"/>
        <v>4859.6418680098086</v>
      </c>
      <c r="T695" s="874">
        <f t="shared" si="32"/>
        <v>1.0322857387580284</v>
      </c>
    </row>
    <row r="696" spans="1:20">
      <c r="A696" s="863" t="s">
        <v>1034</v>
      </c>
      <c r="B696" s="864" t="s">
        <v>1035</v>
      </c>
      <c r="C696" s="865" t="s">
        <v>118</v>
      </c>
      <c r="D696" s="865" t="s">
        <v>1250</v>
      </c>
      <c r="E696" s="866">
        <v>2018</v>
      </c>
      <c r="F696" s="867">
        <v>2018</v>
      </c>
      <c r="G696" s="868">
        <v>43220</v>
      </c>
      <c r="H696" s="869">
        <f t="shared" si="30"/>
        <v>2018</v>
      </c>
      <c r="I696" s="870"/>
      <c r="J696" s="865" t="s">
        <v>1038</v>
      </c>
      <c r="K696" s="865" t="s">
        <v>1043</v>
      </c>
      <c r="L696" s="865" t="s">
        <v>1037</v>
      </c>
      <c r="M696" s="871">
        <v>8590.7800000000007</v>
      </c>
      <c r="N696" s="871">
        <v>1.87</v>
      </c>
      <c r="O696" s="872">
        <f>+VLOOKUP(C696,'A. Rate Class Allocations'!$B$124:$J$128,6,FALSE)</f>
        <v>0.96094519236849896</v>
      </c>
      <c r="P696" s="873">
        <f>+VLOOKUP(C696,'A. Rate Class Allocations'!$B$124:$J$128,8,FALSE)</f>
        <v>0.98007105038154396</v>
      </c>
      <c r="Q696" s="873">
        <f>+VLOOKUP(C696,'A. Rate Class Allocations'!$B$124:$J$128,7,FALSE)</f>
        <v>1.0700573423086499</v>
      </c>
      <c r="R696" s="873">
        <f>+VLOOKUP(C696,'A. Rate Class Allocations'!$B$124:$J$128,9,FALSE)</f>
        <v>0.85888650963597402</v>
      </c>
      <c r="S696" s="874">
        <f t="shared" si="31"/>
        <v>8090.7499048952477</v>
      </c>
      <c r="T696" s="874">
        <f t="shared" si="32"/>
        <v>1.7186381156316892</v>
      </c>
    </row>
    <row r="697" spans="1:20">
      <c r="A697" s="863" t="s">
        <v>1034</v>
      </c>
      <c r="B697" s="864" t="s">
        <v>1035</v>
      </c>
      <c r="C697" s="865" t="s">
        <v>118</v>
      </c>
      <c r="D697" s="865" t="s">
        <v>1250</v>
      </c>
      <c r="E697" s="866">
        <v>2018</v>
      </c>
      <c r="F697" s="867">
        <v>2018</v>
      </c>
      <c r="G697" s="868">
        <v>43220</v>
      </c>
      <c r="H697" s="869">
        <f t="shared" si="30"/>
        <v>2018</v>
      </c>
      <c r="I697" s="870"/>
      <c r="J697" s="865" t="s">
        <v>1038</v>
      </c>
      <c r="K697" s="865" t="s">
        <v>1043</v>
      </c>
      <c r="L697" s="865" t="s">
        <v>1037</v>
      </c>
      <c r="M697" s="871">
        <v>6717.1679999999997</v>
      </c>
      <c r="N697" s="871">
        <v>0.76680000000000004</v>
      </c>
      <c r="O697" s="872">
        <f>+VLOOKUP(C697,'A. Rate Class Allocations'!$B$124:$J$128,6,FALSE)</f>
        <v>0.96094519236849896</v>
      </c>
      <c r="P697" s="873">
        <f>+VLOOKUP(C697,'A. Rate Class Allocations'!$B$124:$J$128,8,FALSE)</f>
        <v>0.98007105038154396</v>
      </c>
      <c r="Q697" s="873">
        <f>+VLOOKUP(C697,'A. Rate Class Allocations'!$B$124:$J$128,7,FALSE)</f>
        <v>1.0700573423086499</v>
      </c>
      <c r="R697" s="873">
        <f>+VLOOKUP(C697,'A. Rate Class Allocations'!$B$124:$J$128,9,FALSE)</f>
        <v>0.85888650963597402</v>
      </c>
      <c r="S697" s="874">
        <f t="shared" si="31"/>
        <v>6326.1923081682226</v>
      </c>
      <c r="T697" s="874">
        <f t="shared" si="32"/>
        <v>0.70473353319057719</v>
      </c>
    </row>
    <row r="698" spans="1:20">
      <c r="A698" s="863" t="s">
        <v>1034</v>
      </c>
      <c r="B698" s="864" t="s">
        <v>1035</v>
      </c>
      <c r="C698" s="865" t="s">
        <v>118</v>
      </c>
      <c r="D698" s="865" t="s">
        <v>1251</v>
      </c>
      <c r="E698" s="866">
        <v>2018</v>
      </c>
      <c r="F698" s="867">
        <v>2018</v>
      </c>
      <c r="G698" s="868">
        <v>43367</v>
      </c>
      <c r="H698" s="869">
        <f t="shared" si="30"/>
        <v>2018</v>
      </c>
      <c r="I698" s="870"/>
      <c r="J698" s="865" t="s">
        <v>1038</v>
      </c>
      <c r="K698" s="865" t="s">
        <v>1043</v>
      </c>
      <c r="L698" s="865" t="s">
        <v>1037</v>
      </c>
      <c r="M698" s="871">
        <v>27012.720000000001</v>
      </c>
      <c r="N698" s="871">
        <v>5.88</v>
      </c>
      <c r="O698" s="872">
        <f>+VLOOKUP(C698,'A. Rate Class Allocations'!$B$124:$J$128,6,FALSE)</f>
        <v>0.96094519236849896</v>
      </c>
      <c r="P698" s="873">
        <f>+VLOOKUP(C698,'A. Rate Class Allocations'!$B$124:$J$128,8,FALSE)</f>
        <v>0.98007105038154396</v>
      </c>
      <c r="Q698" s="873">
        <f>+VLOOKUP(C698,'A. Rate Class Allocations'!$B$124:$J$128,7,FALSE)</f>
        <v>1.0700573423086499</v>
      </c>
      <c r="R698" s="873">
        <f>+VLOOKUP(C698,'A. Rate Class Allocations'!$B$124:$J$128,9,FALSE)</f>
        <v>0.85888650963597402</v>
      </c>
      <c r="S698" s="874">
        <f t="shared" si="31"/>
        <v>25440.432856034258</v>
      </c>
      <c r="T698" s="874">
        <f t="shared" si="32"/>
        <v>5.4040599571734385</v>
      </c>
    </row>
    <row r="699" spans="1:20">
      <c r="A699" s="863" t="s">
        <v>1034</v>
      </c>
      <c r="B699" s="864" t="s">
        <v>1035</v>
      </c>
      <c r="C699" s="865" t="s">
        <v>118</v>
      </c>
      <c r="D699" s="865" t="s">
        <v>1251</v>
      </c>
      <c r="E699" s="866">
        <v>2018</v>
      </c>
      <c r="F699" s="867">
        <v>2018</v>
      </c>
      <c r="G699" s="868">
        <v>43367</v>
      </c>
      <c r="H699" s="869">
        <f t="shared" si="30"/>
        <v>2018</v>
      </c>
      <c r="I699" s="870"/>
      <c r="J699" s="865" t="s">
        <v>1038</v>
      </c>
      <c r="K699" s="865" t="s">
        <v>1043</v>
      </c>
      <c r="L699" s="865" t="s">
        <v>1037</v>
      </c>
      <c r="M699" s="871">
        <v>5224.4639999999999</v>
      </c>
      <c r="N699" s="871">
        <v>0.59640000000000004</v>
      </c>
      <c r="O699" s="872">
        <f>+VLOOKUP(C699,'A. Rate Class Allocations'!$B$124:$J$128,6,FALSE)</f>
        <v>0.96094519236849896</v>
      </c>
      <c r="P699" s="873">
        <f>+VLOOKUP(C699,'A. Rate Class Allocations'!$B$124:$J$128,8,FALSE)</f>
        <v>0.98007105038154396</v>
      </c>
      <c r="Q699" s="873">
        <f>+VLOOKUP(C699,'A. Rate Class Allocations'!$B$124:$J$128,7,FALSE)</f>
        <v>1.0700573423086499</v>
      </c>
      <c r="R699" s="873">
        <f>+VLOOKUP(C699,'A. Rate Class Allocations'!$B$124:$J$128,9,FALSE)</f>
        <v>0.85888650963597402</v>
      </c>
      <c r="S699" s="874">
        <f t="shared" si="31"/>
        <v>4920.3717952419511</v>
      </c>
      <c r="T699" s="874">
        <f t="shared" si="32"/>
        <v>0.54812608137044883</v>
      </c>
    </row>
    <row r="700" spans="1:20">
      <c r="A700" s="863" t="s">
        <v>1034</v>
      </c>
      <c r="B700" s="864" t="s">
        <v>1035</v>
      </c>
      <c r="C700" s="865" t="s">
        <v>118</v>
      </c>
      <c r="D700" s="865" t="s">
        <v>1251</v>
      </c>
      <c r="E700" s="866">
        <v>2018</v>
      </c>
      <c r="F700" s="867">
        <v>2018</v>
      </c>
      <c r="G700" s="868">
        <v>43367</v>
      </c>
      <c r="H700" s="869">
        <f t="shared" si="30"/>
        <v>2018</v>
      </c>
      <c r="I700" s="870"/>
      <c r="J700" s="865" t="s">
        <v>1038</v>
      </c>
      <c r="K700" s="865" t="s">
        <v>1043</v>
      </c>
      <c r="L700" s="865" t="s">
        <v>1037</v>
      </c>
      <c r="M700" s="871">
        <v>147.84</v>
      </c>
      <c r="N700" s="871">
        <v>3.78E-2</v>
      </c>
      <c r="O700" s="872">
        <f>+VLOOKUP(C700,'A. Rate Class Allocations'!$B$124:$J$128,6,FALSE)</f>
        <v>0.96094519236849896</v>
      </c>
      <c r="P700" s="873">
        <f>+VLOOKUP(C700,'A. Rate Class Allocations'!$B$124:$J$128,8,FALSE)</f>
        <v>0.98007105038154396</v>
      </c>
      <c r="Q700" s="873">
        <f>+VLOOKUP(C700,'A. Rate Class Allocations'!$B$124:$J$128,7,FALSE)</f>
        <v>1.0700573423086499</v>
      </c>
      <c r="R700" s="873">
        <f>+VLOOKUP(C700,'A. Rate Class Allocations'!$B$124:$J$128,9,FALSE)</f>
        <v>0.85888650963597402</v>
      </c>
      <c r="S700" s="874">
        <f t="shared" si="31"/>
        <v>139.23490834821908</v>
      </c>
      <c r="T700" s="874">
        <f t="shared" si="32"/>
        <v>3.4740385438972107E-2</v>
      </c>
    </row>
    <row r="701" spans="1:20">
      <c r="A701" s="863" t="s">
        <v>1034</v>
      </c>
      <c r="B701" s="864" t="s">
        <v>1035</v>
      </c>
      <c r="C701" s="865" t="s">
        <v>118</v>
      </c>
      <c r="D701" s="865" t="s">
        <v>1252</v>
      </c>
      <c r="E701" s="866">
        <v>2018</v>
      </c>
      <c r="F701" s="867">
        <v>2018</v>
      </c>
      <c r="G701" s="868">
        <v>43189</v>
      </c>
      <c r="H701" s="869">
        <f t="shared" si="30"/>
        <v>2018</v>
      </c>
      <c r="I701" s="870"/>
      <c r="J701" s="865" t="s">
        <v>1038</v>
      </c>
      <c r="K701" s="865" t="s">
        <v>1043</v>
      </c>
      <c r="L701" s="865" t="s">
        <v>1037</v>
      </c>
      <c r="M701" s="871">
        <v>214.9992</v>
      </c>
      <c r="N701" s="871">
        <v>4.6800000000000001E-2</v>
      </c>
      <c r="O701" s="872">
        <f>+VLOOKUP(C701,'A. Rate Class Allocations'!$B$124:$J$128,6,FALSE)</f>
        <v>0.96094519236849896</v>
      </c>
      <c r="P701" s="873">
        <f>+VLOOKUP(C701,'A. Rate Class Allocations'!$B$124:$J$128,8,FALSE)</f>
        <v>0.98007105038154396</v>
      </c>
      <c r="Q701" s="873">
        <f>+VLOOKUP(C701,'A. Rate Class Allocations'!$B$124:$J$128,7,FALSE)</f>
        <v>1.0700573423086499</v>
      </c>
      <c r="R701" s="873">
        <f>+VLOOKUP(C701,'A. Rate Class Allocations'!$B$124:$J$128,9,FALSE)</f>
        <v>0.85888650963597402</v>
      </c>
      <c r="S701" s="874">
        <f t="shared" si="31"/>
        <v>202.48507783374203</v>
      </c>
      <c r="T701" s="874">
        <f t="shared" si="32"/>
        <v>4.3011905781584522E-2</v>
      </c>
    </row>
    <row r="702" spans="1:20">
      <c r="A702" s="863" t="s">
        <v>1034</v>
      </c>
      <c r="B702" s="864" t="s">
        <v>1035</v>
      </c>
      <c r="C702" s="865" t="s">
        <v>118</v>
      </c>
      <c r="D702" s="865" t="s">
        <v>1252</v>
      </c>
      <c r="E702" s="866">
        <v>2018</v>
      </c>
      <c r="F702" s="867">
        <v>2018</v>
      </c>
      <c r="G702" s="868">
        <v>43189</v>
      </c>
      <c r="H702" s="869">
        <f t="shared" si="30"/>
        <v>2018</v>
      </c>
      <c r="I702" s="870"/>
      <c r="J702" s="865" t="s">
        <v>1038</v>
      </c>
      <c r="K702" s="865" t="s">
        <v>1043</v>
      </c>
      <c r="L702" s="865" t="s">
        <v>1037</v>
      </c>
      <c r="M702" s="871">
        <v>4061.096</v>
      </c>
      <c r="N702" s="871">
        <v>0.88400000000000001</v>
      </c>
      <c r="O702" s="872">
        <f>+VLOOKUP(C702,'A. Rate Class Allocations'!$B$124:$J$128,6,FALSE)</f>
        <v>0.96094519236849896</v>
      </c>
      <c r="P702" s="873">
        <f>+VLOOKUP(C702,'A. Rate Class Allocations'!$B$124:$J$128,8,FALSE)</f>
        <v>0.98007105038154396</v>
      </c>
      <c r="Q702" s="873">
        <f>+VLOOKUP(C702,'A. Rate Class Allocations'!$B$124:$J$128,7,FALSE)</f>
        <v>1.0700573423086499</v>
      </c>
      <c r="R702" s="873">
        <f>+VLOOKUP(C702,'A. Rate Class Allocations'!$B$124:$J$128,9,FALSE)</f>
        <v>0.85888650963597402</v>
      </c>
      <c r="S702" s="874">
        <f t="shared" si="31"/>
        <v>3824.7181368595716</v>
      </c>
      <c r="T702" s="874">
        <f t="shared" si="32"/>
        <v>0.81244710920770757</v>
      </c>
    </row>
    <row r="703" spans="1:20">
      <c r="A703" s="863" t="s">
        <v>1034</v>
      </c>
      <c r="B703" s="864" t="s">
        <v>1035</v>
      </c>
      <c r="C703" s="865" t="s">
        <v>118</v>
      </c>
      <c r="D703" s="865" t="s">
        <v>1252</v>
      </c>
      <c r="E703" s="866">
        <v>2018</v>
      </c>
      <c r="F703" s="867">
        <v>2018</v>
      </c>
      <c r="G703" s="868">
        <v>43189</v>
      </c>
      <c r="H703" s="869">
        <f t="shared" si="30"/>
        <v>2018</v>
      </c>
      <c r="I703" s="870"/>
      <c r="J703" s="865" t="s">
        <v>1038</v>
      </c>
      <c r="K703" s="865" t="s">
        <v>1043</v>
      </c>
      <c r="L703" s="865" t="s">
        <v>1037</v>
      </c>
      <c r="M703" s="871">
        <v>7453.3055999999997</v>
      </c>
      <c r="N703" s="871">
        <v>1.6224000000000001</v>
      </c>
      <c r="O703" s="872">
        <f>+VLOOKUP(C703,'A. Rate Class Allocations'!$B$124:$J$128,6,FALSE)</f>
        <v>0.96094519236849896</v>
      </c>
      <c r="P703" s="873">
        <f>+VLOOKUP(C703,'A. Rate Class Allocations'!$B$124:$J$128,8,FALSE)</f>
        <v>0.98007105038154396</v>
      </c>
      <c r="Q703" s="873">
        <f>+VLOOKUP(C703,'A. Rate Class Allocations'!$B$124:$J$128,7,FALSE)</f>
        <v>1.0700573423086499</v>
      </c>
      <c r="R703" s="873">
        <f>+VLOOKUP(C703,'A. Rate Class Allocations'!$B$124:$J$128,9,FALSE)</f>
        <v>0.85888650963597402</v>
      </c>
      <c r="S703" s="874">
        <f t="shared" si="31"/>
        <v>7019.4826982363893</v>
      </c>
      <c r="T703" s="874">
        <f t="shared" si="32"/>
        <v>1.4910794004282633</v>
      </c>
    </row>
    <row r="704" spans="1:20">
      <c r="A704" s="863" t="s">
        <v>1034</v>
      </c>
      <c r="B704" s="864" t="s">
        <v>1035</v>
      </c>
      <c r="C704" s="865" t="s">
        <v>118</v>
      </c>
      <c r="D704" s="865" t="s">
        <v>1252</v>
      </c>
      <c r="E704" s="866">
        <v>2018</v>
      </c>
      <c r="F704" s="867">
        <v>2018</v>
      </c>
      <c r="G704" s="868">
        <v>43189</v>
      </c>
      <c r="H704" s="869">
        <f t="shared" si="30"/>
        <v>2018</v>
      </c>
      <c r="I704" s="870"/>
      <c r="J704" s="865" t="s">
        <v>1038</v>
      </c>
      <c r="K704" s="865" t="s">
        <v>1043</v>
      </c>
      <c r="L704" s="865" t="s">
        <v>1037</v>
      </c>
      <c r="M704" s="871">
        <v>6064.08</v>
      </c>
      <c r="N704" s="871">
        <v>0</v>
      </c>
      <c r="O704" s="872">
        <f>+VLOOKUP(C704,'A. Rate Class Allocations'!$B$124:$J$128,6,FALSE)</f>
        <v>0.96094519236849896</v>
      </c>
      <c r="P704" s="873">
        <f>+VLOOKUP(C704,'A. Rate Class Allocations'!$B$124:$J$128,8,FALSE)</f>
        <v>0.98007105038154396</v>
      </c>
      <c r="Q704" s="873">
        <f>+VLOOKUP(C704,'A. Rate Class Allocations'!$B$124:$J$128,7,FALSE)</f>
        <v>1.0700573423086499</v>
      </c>
      <c r="R704" s="873">
        <f>+VLOOKUP(C704,'A. Rate Class Allocations'!$B$124:$J$128,9,FALSE)</f>
        <v>0.85888650963597402</v>
      </c>
      <c r="S704" s="874">
        <f t="shared" si="31"/>
        <v>5711.1175799260573</v>
      </c>
      <c r="T704" s="874">
        <f t="shared" si="32"/>
        <v>0</v>
      </c>
    </row>
    <row r="705" spans="1:20">
      <c r="A705" s="863" t="s">
        <v>1034</v>
      </c>
      <c r="B705" s="864" t="s">
        <v>1035</v>
      </c>
      <c r="C705" s="865" t="s">
        <v>118</v>
      </c>
      <c r="D705" s="865" t="s">
        <v>1252</v>
      </c>
      <c r="E705" s="866">
        <v>2018</v>
      </c>
      <c r="F705" s="867">
        <v>2018</v>
      </c>
      <c r="G705" s="868">
        <v>43189</v>
      </c>
      <c r="H705" s="869">
        <f t="shared" si="30"/>
        <v>2018</v>
      </c>
      <c r="I705" s="870"/>
      <c r="J705" s="865" t="s">
        <v>1038</v>
      </c>
      <c r="K705" s="865" t="s">
        <v>1043</v>
      </c>
      <c r="L705" s="865" t="s">
        <v>1037</v>
      </c>
      <c r="M705" s="871">
        <v>0</v>
      </c>
      <c r="N705" s="871">
        <v>0</v>
      </c>
      <c r="O705" s="872">
        <f>+VLOOKUP(C705,'A. Rate Class Allocations'!$B$124:$J$128,6,FALSE)</f>
        <v>0.96094519236849896</v>
      </c>
      <c r="P705" s="873">
        <f>+VLOOKUP(C705,'A. Rate Class Allocations'!$B$124:$J$128,8,FALSE)</f>
        <v>0.98007105038154396</v>
      </c>
      <c r="Q705" s="873">
        <f>+VLOOKUP(C705,'A. Rate Class Allocations'!$B$124:$J$128,7,FALSE)</f>
        <v>1.0700573423086499</v>
      </c>
      <c r="R705" s="873">
        <f>+VLOOKUP(C705,'A. Rate Class Allocations'!$B$124:$J$128,9,FALSE)</f>
        <v>0.85888650963597402</v>
      </c>
      <c r="S705" s="874">
        <f t="shared" si="31"/>
        <v>0</v>
      </c>
      <c r="T705" s="874">
        <f t="shared" si="32"/>
        <v>0</v>
      </c>
    </row>
    <row r="706" spans="1:20">
      <c r="A706" s="863" t="s">
        <v>1034</v>
      </c>
      <c r="B706" s="864" t="s">
        <v>1035</v>
      </c>
      <c r="C706" s="865" t="s">
        <v>118</v>
      </c>
      <c r="D706" s="865" t="s">
        <v>1253</v>
      </c>
      <c r="E706" s="866">
        <v>2018</v>
      </c>
      <c r="F706" s="867">
        <v>2018</v>
      </c>
      <c r="G706" s="868">
        <v>43301</v>
      </c>
      <c r="H706" s="869">
        <f t="shared" si="30"/>
        <v>2018</v>
      </c>
      <c r="I706" s="870"/>
      <c r="J706" s="865" t="s">
        <v>1038</v>
      </c>
      <c r="K706" s="865" t="s">
        <v>1043</v>
      </c>
      <c r="L706" s="865" t="s">
        <v>1039</v>
      </c>
      <c r="M706" s="871">
        <v>16913.270400000001</v>
      </c>
      <c r="N706" s="871">
        <v>3.6816</v>
      </c>
      <c r="O706" s="872">
        <f>+VLOOKUP(C706,'A. Rate Class Allocations'!$B$124:$J$128,6,FALSE)</f>
        <v>0.96094519236849896</v>
      </c>
      <c r="P706" s="873">
        <f>+VLOOKUP(C706,'A. Rate Class Allocations'!$B$124:$J$128,8,FALSE)</f>
        <v>0.98007105038154396</v>
      </c>
      <c r="Q706" s="873">
        <f>+VLOOKUP(C706,'A. Rate Class Allocations'!$B$124:$J$128,7,FALSE)</f>
        <v>1.0700573423086499</v>
      </c>
      <c r="R706" s="873">
        <f>+VLOOKUP(C706,'A. Rate Class Allocations'!$B$124:$J$128,9,FALSE)</f>
        <v>0.85888650963597402</v>
      </c>
      <c r="S706" s="874">
        <f t="shared" si="31"/>
        <v>15928.82612292104</v>
      </c>
      <c r="T706" s="874">
        <f t="shared" si="32"/>
        <v>3.3836032548179817</v>
      </c>
    </row>
    <row r="707" spans="1:20">
      <c r="A707" s="863" t="s">
        <v>1034</v>
      </c>
      <c r="B707" s="864" t="s">
        <v>1035</v>
      </c>
      <c r="C707" s="865" t="s">
        <v>118</v>
      </c>
      <c r="D707" s="865" t="s">
        <v>1254</v>
      </c>
      <c r="E707" s="866">
        <v>2018</v>
      </c>
      <c r="F707" s="867">
        <v>2018</v>
      </c>
      <c r="G707" s="868">
        <v>43189</v>
      </c>
      <c r="H707" s="869">
        <f t="shared" si="30"/>
        <v>2018</v>
      </c>
      <c r="I707" s="870"/>
      <c r="J707" s="865" t="s">
        <v>1038</v>
      </c>
      <c r="K707" s="865" t="s">
        <v>1043</v>
      </c>
      <c r="L707" s="865" t="s">
        <v>1039</v>
      </c>
      <c r="M707" s="871">
        <v>2293.3247999999999</v>
      </c>
      <c r="N707" s="871">
        <v>0.49919999999999998</v>
      </c>
      <c r="O707" s="872">
        <f>+VLOOKUP(C707,'A. Rate Class Allocations'!$B$124:$J$128,6,FALSE)</f>
        <v>0.96094519236849896</v>
      </c>
      <c r="P707" s="873">
        <f>+VLOOKUP(C707,'A. Rate Class Allocations'!$B$124:$J$128,8,FALSE)</f>
        <v>0.98007105038154396</v>
      </c>
      <c r="Q707" s="873">
        <f>+VLOOKUP(C707,'A. Rate Class Allocations'!$B$124:$J$128,7,FALSE)</f>
        <v>1.0700573423086499</v>
      </c>
      <c r="R707" s="873">
        <f>+VLOOKUP(C707,'A. Rate Class Allocations'!$B$124:$J$128,9,FALSE)</f>
        <v>0.85888650963597402</v>
      </c>
      <c r="S707" s="874">
        <f t="shared" si="31"/>
        <v>2159.8408302265816</v>
      </c>
      <c r="T707" s="874">
        <f t="shared" si="32"/>
        <v>0.45879366167023483</v>
      </c>
    </row>
    <row r="708" spans="1:20">
      <c r="A708" s="863" t="s">
        <v>1034</v>
      </c>
      <c r="B708" s="864" t="s">
        <v>1035</v>
      </c>
      <c r="C708" s="865" t="s">
        <v>118</v>
      </c>
      <c r="D708" s="865" t="s">
        <v>1255</v>
      </c>
      <c r="E708" s="866">
        <v>2018</v>
      </c>
      <c r="F708" s="867">
        <v>2018</v>
      </c>
      <c r="G708" s="868">
        <v>43180</v>
      </c>
      <c r="H708" s="869">
        <f t="shared" ref="H708:H771" si="33">YEAR(G708)</f>
        <v>2018</v>
      </c>
      <c r="I708" s="870"/>
      <c r="J708" s="865" t="s">
        <v>1038</v>
      </c>
      <c r="K708" s="865" t="s">
        <v>1043</v>
      </c>
      <c r="L708" s="865" t="s">
        <v>1039</v>
      </c>
      <c r="M708" s="871">
        <v>107.4996</v>
      </c>
      <c r="N708" s="871">
        <v>2.3400000000000001E-2</v>
      </c>
      <c r="O708" s="872">
        <f>+VLOOKUP(C708,'A. Rate Class Allocations'!$B$124:$J$128,6,FALSE)</f>
        <v>0.96094519236849896</v>
      </c>
      <c r="P708" s="873">
        <f>+VLOOKUP(C708,'A. Rate Class Allocations'!$B$124:$J$128,8,FALSE)</f>
        <v>0.98007105038154396</v>
      </c>
      <c r="Q708" s="873">
        <f>+VLOOKUP(C708,'A. Rate Class Allocations'!$B$124:$J$128,7,FALSE)</f>
        <v>1.0700573423086499</v>
      </c>
      <c r="R708" s="873">
        <f>+VLOOKUP(C708,'A. Rate Class Allocations'!$B$124:$J$128,9,FALSE)</f>
        <v>0.85888650963597402</v>
      </c>
      <c r="S708" s="874">
        <f t="shared" ref="S708:S771" si="34">M708*O708*P708</f>
        <v>101.24253891687101</v>
      </c>
      <c r="T708" s="874">
        <f t="shared" ref="T708:T771" si="35">N708*Q708*R708</f>
        <v>2.1505952890792261E-2</v>
      </c>
    </row>
    <row r="709" spans="1:20">
      <c r="A709" s="863" t="s">
        <v>1034</v>
      </c>
      <c r="B709" s="864" t="s">
        <v>1035</v>
      </c>
      <c r="C709" s="865" t="s">
        <v>118</v>
      </c>
      <c r="D709" s="865" t="s">
        <v>1255</v>
      </c>
      <c r="E709" s="866">
        <v>2018</v>
      </c>
      <c r="F709" s="867">
        <v>2018</v>
      </c>
      <c r="G709" s="868">
        <v>43180</v>
      </c>
      <c r="H709" s="869">
        <f t="shared" si="33"/>
        <v>2018</v>
      </c>
      <c r="I709" s="870"/>
      <c r="J709" s="865" t="s">
        <v>1038</v>
      </c>
      <c r="K709" s="865" t="s">
        <v>1043</v>
      </c>
      <c r="L709" s="865" t="s">
        <v>1039</v>
      </c>
      <c r="M709" s="871">
        <v>8886.6335999999992</v>
      </c>
      <c r="N709" s="871">
        <v>1.9343999999999999</v>
      </c>
      <c r="O709" s="872">
        <f>+VLOOKUP(C709,'A. Rate Class Allocations'!$B$124:$J$128,6,FALSE)</f>
        <v>0.96094519236849896</v>
      </c>
      <c r="P709" s="873">
        <f>+VLOOKUP(C709,'A. Rate Class Allocations'!$B$124:$J$128,8,FALSE)</f>
        <v>0.98007105038154396</v>
      </c>
      <c r="Q709" s="873">
        <f>+VLOOKUP(C709,'A. Rate Class Allocations'!$B$124:$J$128,7,FALSE)</f>
        <v>1.0700573423086499</v>
      </c>
      <c r="R709" s="873">
        <f>+VLOOKUP(C709,'A. Rate Class Allocations'!$B$124:$J$128,9,FALSE)</f>
        <v>0.85888650963597402</v>
      </c>
      <c r="S709" s="874">
        <f t="shared" si="34"/>
        <v>8369.3832171280028</v>
      </c>
      <c r="T709" s="874">
        <f t="shared" si="35"/>
        <v>1.7778254389721597</v>
      </c>
    </row>
    <row r="710" spans="1:20">
      <c r="A710" s="863" t="s">
        <v>1034</v>
      </c>
      <c r="B710" s="864" t="s">
        <v>1035</v>
      </c>
      <c r="C710" s="865" t="s">
        <v>118</v>
      </c>
      <c r="D710" s="865" t="s">
        <v>1255</v>
      </c>
      <c r="E710" s="866">
        <v>2018</v>
      </c>
      <c r="F710" s="867">
        <v>2018</v>
      </c>
      <c r="G710" s="868">
        <v>43180</v>
      </c>
      <c r="H710" s="869">
        <f t="shared" si="33"/>
        <v>2018</v>
      </c>
      <c r="I710" s="870"/>
      <c r="J710" s="865" t="s">
        <v>1038</v>
      </c>
      <c r="K710" s="865" t="s">
        <v>1043</v>
      </c>
      <c r="L710" s="865" t="s">
        <v>1039</v>
      </c>
      <c r="M710" s="871">
        <v>1837.6</v>
      </c>
      <c r="N710" s="871">
        <v>0.4</v>
      </c>
      <c r="O710" s="872">
        <f>+VLOOKUP(C710,'A. Rate Class Allocations'!$B$124:$J$128,6,FALSE)</f>
        <v>0.96094519236849896</v>
      </c>
      <c r="P710" s="873">
        <f>+VLOOKUP(C710,'A. Rate Class Allocations'!$B$124:$J$128,8,FALSE)</f>
        <v>0.98007105038154396</v>
      </c>
      <c r="Q710" s="873">
        <f>+VLOOKUP(C710,'A. Rate Class Allocations'!$B$124:$J$128,7,FALSE)</f>
        <v>1.0700573423086499</v>
      </c>
      <c r="R710" s="873">
        <f>+VLOOKUP(C710,'A. Rate Class Allocations'!$B$124:$J$128,9,FALSE)</f>
        <v>0.85888650963597402</v>
      </c>
      <c r="S710" s="874">
        <f t="shared" si="34"/>
        <v>1730.6416908866838</v>
      </c>
      <c r="T710" s="874">
        <f t="shared" si="35"/>
        <v>0.36762312633832922</v>
      </c>
    </row>
    <row r="711" spans="1:20">
      <c r="A711" s="863" t="s">
        <v>1034</v>
      </c>
      <c r="B711" s="864" t="s">
        <v>1035</v>
      </c>
      <c r="C711" s="865" t="s">
        <v>118</v>
      </c>
      <c r="D711" s="865" t="s">
        <v>1255</v>
      </c>
      <c r="E711" s="866">
        <v>2018</v>
      </c>
      <c r="F711" s="867">
        <v>2018</v>
      </c>
      <c r="G711" s="868">
        <v>43180</v>
      </c>
      <c r="H711" s="869">
        <f t="shared" si="33"/>
        <v>2018</v>
      </c>
      <c r="I711" s="870"/>
      <c r="J711" s="865" t="s">
        <v>1036</v>
      </c>
      <c r="K711" s="865" t="s">
        <v>1043</v>
      </c>
      <c r="L711" s="865" t="s">
        <v>1039</v>
      </c>
      <c r="M711" s="871">
        <v>12530</v>
      </c>
      <c r="N711" s="871">
        <v>4.2</v>
      </c>
      <c r="O711" s="872">
        <f>+VLOOKUP(C711,'A. Rate Class Allocations'!$B$124:$J$128,6,FALSE)</f>
        <v>0.96094519236849896</v>
      </c>
      <c r="P711" s="873">
        <f>+VLOOKUP(C711,'A. Rate Class Allocations'!$B$124:$J$128,8,FALSE)</f>
        <v>0.98007105038154396</v>
      </c>
      <c r="Q711" s="873">
        <f>+VLOOKUP(C711,'A. Rate Class Allocations'!$B$124:$J$128,7,FALSE)</f>
        <v>1.0700573423086499</v>
      </c>
      <c r="R711" s="873">
        <f>+VLOOKUP(C711,'A. Rate Class Allocations'!$B$124:$J$128,9,FALSE)</f>
        <v>0.85888650963597402</v>
      </c>
      <c r="S711" s="874">
        <f t="shared" si="34"/>
        <v>11800.685887467431</v>
      </c>
      <c r="T711" s="874">
        <f t="shared" si="35"/>
        <v>3.8600428265524567</v>
      </c>
    </row>
    <row r="712" spans="1:20">
      <c r="A712" s="863" t="s">
        <v>1034</v>
      </c>
      <c r="B712" s="864" t="s">
        <v>1035</v>
      </c>
      <c r="C712" s="865" t="s">
        <v>118</v>
      </c>
      <c r="D712" s="865" t="s">
        <v>1255</v>
      </c>
      <c r="E712" s="866">
        <v>2018</v>
      </c>
      <c r="F712" s="867">
        <v>2018</v>
      </c>
      <c r="G712" s="868">
        <v>43180</v>
      </c>
      <c r="H712" s="869">
        <f t="shared" si="33"/>
        <v>2018</v>
      </c>
      <c r="I712" s="870"/>
      <c r="J712" s="865" t="s">
        <v>1038</v>
      </c>
      <c r="K712" s="865" t="s">
        <v>1043</v>
      </c>
      <c r="L712" s="865" t="s">
        <v>1039</v>
      </c>
      <c r="M712" s="871">
        <v>18081.984</v>
      </c>
      <c r="N712" s="871">
        <v>0</v>
      </c>
      <c r="O712" s="872">
        <f>+VLOOKUP(C712,'A. Rate Class Allocations'!$B$124:$J$128,6,FALSE)</f>
        <v>0.96094519236849896</v>
      </c>
      <c r="P712" s="873">
        <f>+VLOOKUP(C712,'A. Rate Class Allocations'!$B$124:$J$128,8,FALSE)</f>
        <v>0.98007105038154396</v>
      </c>
      <c r="Q712" s="873">
        <f>+VLOOKUP(C712,'A. Rate Class Allocations'!$B$124:$J$128,7,FALSE)</f>
        <v>1.0700573423086499</v>
      </c>
      <c r="R712" s="873">
        <f>+VLOOKUP(C712,'A. Rate Class Allocations'!$B$124:$J$128,9,FALSE)</f>
        <v>0.85888650963597402</v>
      </c>
      <c r="S712" s="874">
        <f t="shared" si="34"/>
        <v>17029.514238324973</v>
      </c>
      <c r="T712" s="874">
        <f t="shared" si="35"/>
        <v>0</v>
      </c>
    </row>
    <row r="713" spans="1:20">
      <c r="A713" s="863" t="s">
        <v>1034</v>
      </c>
      <c r="B713" s="864" t="s">
        <v>1035</v>
      </c>
      <c r="C713" s="865" t="s">
        <v>118</v>
      </c>
      <c r="D713" s="865" t="s">
        <v>1256</v>
      </c>
      <c r="E713" s="866">
        <v>2018</v>
      </c>
      <c r="F713" s="867">
        <v>2018</v>
      </c>
      <c r="G713" s="868">
        <v>43392</v>
      </c>
      <c r="H713" s="869">
        <f t="shared" si="33"/>
        <v>2018</v>
      </c>
      <c r="I713" s="870"/>
      <c r="J713" s="865" t="s">
        <v>1038</v>
      </c>
      <c r="K713" s="865" t="s">
        <v>1043</v>
      </c>
      <c r="L713" s="865" t="s">
        <v>1039</v>
      </c>
      <c r="M713" s="871">
        <v>14976.44</v>
      </c>
      <c r="N713" s="871">
        <v>3.26</v>
      </c>
      <c r="O713" s="872">
        <f>+VLOOKUP(C713,'A. Rate Class Allocations'!$B$124:$J$128,6,FALSE)</f>
        <v>0.96094519236849896</v>
      </c>
      <c r="P713" s="873">
        <f>+VLOOKUP(C713,'A. Rate Class Allocations'!$B$124:$J$128,8,FALSE)</f>
        <v>0.98007105038154396</v>
      </c>
      <c r="Q713" s="873">
        <f>+VLOOKUP(C713,'A. Rate Class Allocations'!$B$124:$J$128,7,FALSE)</f>
        <v>1.0700573423086499</v>
      </c>
      <c r="R713" s="873">
        <f>+VLOOKUP(C713,'A. Rate Class Allocations'!$B$124:$J$128,9,FALSE)</f>
        <v>0.85888650963597402</v>
      </c>
      <c r="S713" s="874">
        <f t="shared" si="34"/>
        <v>14104.729780726475</v>
      </c>
      <c r="T713" s="874">
        <f t="shared" si="35"/>
        <v>2.9961284796573828</v>
      </c>
    </row>
    <row r="714" spans="1:20">
      <c r="A714" s="863" t="s">
        <v>1034</v>
      </c>
      <c r="B714" s="864" t="s">
        <v>1035</v>
      </c>
      <c r="C714" s="865" t="s">
        <v>118</v>
      </c>
      <c r="D714" s="865" t="s">
        <v>1257</v>
      </c>
      <c r="E714" s="866">
        <v>2018</v>
      </c>
      <c r="F714" s="867">
        <v>2018</v>
      </c>
      <c r="G714" s="868">
        <v>43251</v>
      </c>
      <c r="H714" s="869">
        <f t="shared" si="33"/>
        <v>2018</v>
      </c>
      <c r="I714" s="870"/>
      <c r="J714" s="865" t="s">
        <v>1038</v>
      </c>
      <c r="K714" s="865" t="s">
        <v>1043</v>
      </c>
      <c r="L714" s="865" t="s">
        <v>1037</v>
      </c>
      <c r="M714" s="871">
        <v>7524.9719999999998</v>
      </c>
      <c r="N714" s="871">
        <v>1.6379999999999999</v>
      </c>
      <c r="O714" s="872">
        <f>+VLOOKUP(C714,'A. Rate Class Allocations'!$B$124:$J$128,6,FALSE)</f>
        <v>0.96094519236849896</v>
      </c>
      <c r="P714" s="873">
        <f>+VLOOKUP(C714,'A. Rate Class Allocations'!$B$124:$J$128,8,FALSE)</f>
        <v>0.98007105038154396</v>
      </c>
      <c r="Q714" s="873">
        <f>+VLOOKUP(C714,'A. Rate Class Allocations'!$B$124:$J$128,7,FALSE)</f>
        <v>1.0700573423086499</v>
      </c>
      <c r="R714" s="873">
        <f>+VLOOKUP(C714,'A. Rate Class Allocations'!$B$124:$J$128,9,FALSE)</f>
        <v>0.85888650963597402</v>
      </c>
      <c r="S714" s="874">
        <f t="shared" si="34"/>
        <v>7086.9777241809707</v>
      </c>
      <c r="T714" s="874">
        <f t="shared" si="35"/>
        <v>1.5054167023554579</v>
      </c>
    </row>
    <row r="715" spans="1:20">
      <c r="A715" s="863" t="s">
        <v>1034</v>
      </c>
      <c r="B715" s="864" t="s">
        <v>1035</v>
      </c>
      <c r="C715" s="865" t="s">
        <v>118</v>
      </c>
      <c r="D715" s="865" t="s">
        <v>1257</v>
      </c>
      <c r="E715" s="866">
        <v>2018</v>
      </c>
      <c r="F715" s="867">
        <v>2018</v>
      </c>
      <c r="G715" s="868">
        <v>43251</v>
      </c>
      <c r="H715" s="869">
        <f t="shared" si="33"/>
        <v>2018</v>
      </c>
      <c r="I715" s="870"/>
      <c r="J715" s="865" t="s">
        <v>1038</v>
      </c>
      <c r="K715" s="865" t="s">
        <v>1043</v>
      </c>
      <c r="L715" s="865" t="s">
        <v>1037</v>
      </c>
      <c r="M715" s="871">
        <v>22073.251199999999</v>
      </c>
      <c r="N715" s="871">
        <v>4.8048000000000002</v>
      </c>
      <c r="O715" s="872">
        <f>+VLOOKUP(C715,'A. Rate Class Allocations'!$B$124:$J$128,6,FALSE)</f>
        <v>0.96094519236849896</v>
      </c>
      <c r="P715" s="873">
        <f>+VLOOKUP(C715,'A. Rate Class Allocations'!$B$124:$J$128,8,FALSE)</f>
        <v>0.98007105038154396</v>
      </c>
      <c r="Q715" s="873">
        <f>+VLOOKUP(C715,'A. Rate Class Allocations'!$B$124:$J$128,7,FALSE)</f>
        <v>1.0700573423086499</v>
      </c>
      <c r="R715" s="873">
        <f>+VLOOKUP(C715,'A. Rate Class Allocations'!$B$124:$J$128,9,FALSE)</f>
        <v>0.85888650963597402</v>
      </c>
      <c r="S715" s="874">
        <f t="shared" si="34"/>
        <v>20788.467990930847</v>
      </c>
      <c r="T715" s="874">
        <f t="shared" si="35"/>
        <v>4.4158889935760106</v>
      </c>
    </row>
    <row r="716" spans="1:20">
      <c r="A716" s="863" t="s">
        <v>1034</v>
      </c>
      <c r="B716" s="864" t="s">
        <v>1035</v>
      </c>
      <c r="C716" s="865" t="s">
        <v>118</v>
      </c>
      <c r="D716" s="865" t="s">
        <v>1258</v>
      </c>
      <c r="E716" s="866">
        <v>2018</v>
      </c>
      <c r="F716" s="867">
        <v>2018</v>
      </c>
      <c r="G716" s="868">
        <v>43312</v>
      </c>
      <c r="H716" s="869">
        <f t="shared" si="33"/>
        <v>2018</v>
      </c>
      <c r="I716" s="870"/>
      <c r="J716" s="865" t="s">
        <v>1036</v>
      </c>
      <c r="K716" s="865" t="s">
        <v>1043</v>
      </c>
      <c r="L716" s="865" t="s">
        <v>1039</v>
      </c>
      <c r="M716" s="871">
        <v>283253</v>
      </c>
      <c r="N716" s="871">
        <v>32.4</v>
      </c>
      <c r="O716" s="872">
        <f>+VLOOKUP(C716,'A. Rate Class Allocations'!$B$124:$J$128,6,FALSE)</f>
        <v>0.96094519236849896</v>
      </c>
      <c r="P716" s="873">
        <f>+VLOOKUP(C716,'A. Rate Class Allocations'!$B$124:$J$128,8,FALSE)</f>
        <v>0.98007105038154396</v>
      </c>
      <c r="Q716" s="873">
        <f>+VLOOKUP(C716,'A. Rate Class Allocations'!$B$124:$J$128,7,FALSE)</f>
        <v>1.0700573423086499</v>
      </c>
      <c r="R716" s="873">
        <f>+VLOOKUP(C716,'A. Rate Class Allocations'!$B$124:$J$128,9,FALSE)</f>
        <v>0.85888650963597402</v>
      </c>
      <c r="S716" s="874">
        <f t="shared" si="34"/>
        <v>266766.13564906723</v>
      </c>
      <c r="T716" s="874">
        <f t="shared" si="35"/>
        <v>29.777473233404667</v>
      </c>
    </row>
    <row r="717" spans="1:20">
      <c r="A717" s="863" t="s">
        <v>1034</v>
      </c>
      <c r="B717" s="864" t="s">
        <v>1035</v>
      </c>
      <c r="C717" s="865" t="s">
        <v>118</v>
      </c>
      <c r="D717" s="865" t="s">
        <v>1259</v>
      </c>
      <c r="E717" s="866">
        <v>2018</v>
      </c>
      <c r="F717" s="867">
        <v>2018</v>
      </c>
      <c r="G717" s="868">
        <v>43220</v>
      </c>
      <c r="H717" s="869">
        <f t="shared" si="33"/>
        <v>2018</v>
      </c>
      <c r="I717" s="870"/>
      <c r="J717" s="865" t="s">
        <v>1038</v>
      </c>
      <c r="K717" s="865" t="s">
        <v>1043</v>
      </c>
      <c r="L717" s="865" t="s">
        <v>1039</v>
      </c>
      <c r="M717" s="871">
        <v>26856</v>
      </c>
      <c r="N717" s="871">
        <v>6.7140000000000004</v>
      </c>
      <c r="O717" s="872">
        <f>+VLOOKUP(C717,'A. Rate Class Allocations'!$B$124:$J$128,6,FALSE)</f>
        <v>0.96094519236849896</v>
      </c>
      <c r="P717" s="873">
        <f>+VLOOKUP(C717,'A. Rate Class Allocations'!$B$124:$J$128,8,FALSE)</f>
        <v>0.98007105038154396</v>
      </c>
      <c r="Q717" s="873">
        <f>+VLOOKUP(C717,'A. Rate Class Allocations'!$B$124:$J$128,7,FALSE)</f>
        <v>1.0700573423086499</v>
      </c>
      <c r="R717" s="873">
        <f>+VLOOKUP(C717,'A. Rate Class Allocations'!$B$124:$J$128,9,FALSE)</f>
        <v>0.85888650963597402</v>
      </c>
      <c r="S717" s="874">
        <f t="shared" si="34"/>
        <v>25292.834811957327</v>
      </c>
      <c r="T717" s="874">
        <f t="shared" si="35"/>
        <v>6.1705541755888555</v>
      </c>
    </row>
    <row r="718" spans="1:20">
      <c r="A718" s="863" t="s">
        <v>1034</v>
      </c>
      <c r="B718" s="864" t="s">
        <v>1035</v>
      </c>
      <c r="C718" s="865" t="s">
        <v>118</v>
      </c>
      <c r="D718" s="865" t="s">
        <v>1260</v>
      </c>
      <c r="E718" s="866">
        <v>2018</v>
      </c>
      <c r="F718" s="867">
        <v>2018</v>
      </c>
      <c r="G718" s="868">
        <v>43280</v>
      </c>
      <c r="H718" s="869">
        <f t="shared" si="33"/>
        <v>2018</v>
      </c>
      <c r="I718" s="870"/>
      <c r="J718" s="865" t="s">
        <v>1038</v>
      </c>
      <c r="K718" s="865" t="s">
        <v>1043</v>
      </c>
      <c r="L718" s="865" t="s">
        <v>1039</v>
      </c>
      <c r="M718" s="871">
        <v>80.150000000000006</v>
      </c>
      <c r="N718" s="871">
        <v>2.0500000000000001E-2</v>
      </c>
      <c r="O718" s="872">
        <f>+VLOOKUP(C718,'A. Rate Class Allocations'!$B$124:$J$128,6,FALSE)</f>
        <v>0.96094519236849896</v>
      </c>
      <c r="P718" s="873">
        <f>+VLOOKUP(C718,'A. Rate Class Allocations'!$B$124:$J$128,8,FALSE)</f>
        <v>0.98007105038154396</v>
      </c>
      <c r="Q718" s="873">
        <f>+VLOOKUP(C718,'A. Rate Class Allocations'!$B$124:$J$128,7,FALSE)</f>
        <v>1.0700573423086499</v>
      </c>
      <c r="R718" s="873">
        <f>+VLOOKUP(C718,'A. Rate Class Allocations'!$B$124:$J$128,9,FALSE)</f>
        <v>0.85888650963597402</v>
      </c>
      <c r="S718" s="874">
        <f t="shared" si="34"/>
        <v>75.484834308101739</v>
      </c>
      <c r="T718" s="874">
        <f t="shared" si="35"/>
        <v>1.8840685224839372E-2</v>
      </c>
    </row>
    <row r="719" spans="1:20">
      <c r="A719" s="863" t="s">
        <v>1034</v>
      </c>
      <c r="B719" s="864" t="s">
        <v>1035</v>
      </c>
      <c r="C719" s="865" t="s">
        <v>118</v>
      </c>
      <c r="D719" s="865" t="s">
        <v>1260</v>
      </c>
      <c r="E719" s="866">
        <v>2018</v>
      </c>
      <c r="F719" s="867">
        <v>2018</v>
      </c>
      <c r="G719" s="868">
        <v>43280</v>
      </c>
      <c r="H719" s="869">
        <f t="shared" si="33"/>
        <v>2018</v>
      </c>
      <c r="I719" s="870"/>
      <c r="J719" s="865" t="s">
        <v>1038</v>
      </c>
      <c r="K719" s="865" t="s">
        <v>1043</v>
      </c>
      <c r="L719" s="865" t="s">
        <v>1039</v>
      </c>
      <c r="M719" s="871">
        <v>414.5</v>
      </c>
      <c r="N719" s="871">
        <v>0.106</v>
      </c>
      <c r="O719" s="872">
        <f>+VLOOKUP(C719,'A. Rate Class Allocations'!$B$124:$J$128,6,FALSE)</f>
        <v>0.96094519236849896</v>
      </c>
      <c r="P719" s="873">
        <f>+VLOOKUP(C719,'A. Rate Class Allocations'!$B$124:$J$128,8,FALSE)</f>
        <v>0.98007105038154396</v>
      </c>
      <c r="Q719" s="873">
        <f>+VLOOKUP(C719,'A. Rate Class Allocations'!$B$124:$J$128,7,FALSE)</f>
        <v>1.0700573423086499</v>
      </c>
      <c r="R719" s="873">
        <f>+VLOOKUP(C719,'A. Rate Class Allocations'!$B$124:$J$128,9,FALSE)</f>
        <v>0.85888650963597402</v>
      </c>
      <c r="S719" s="874">
        <f t="shared" si="34"/>
        <v>390.37384679610938</v>
      </c>
      <c r="T719" s="874">
        <f t="shared" si="35"/>
        <v>9.7420128479657239E-2</v>
      </c>
    </row>
    <row r="720" spans="1:20">
      <c r="A720" s="863" t="s">
        <v>1034</v>
      </c>
      <c r="B720" s="864" t="s">
        <v>1035</v>
      </c>
      <c r="C720" s="865" t="s">
        <v>118</v>
      </c>
      <c r="D720" s="865" t="s">
        <v>1260</v>
      </c>
      <c r="E720" s="866">
        <v>2018</v>
      </c>
      <c r="F720" s="867">
        <v>2018</v>
      </c>
      <c r="G720" s="868">
        <v>43280</v>
      </c>
      <c r="H720" s="869">
        <f t="shared" si="33"/>
        <v>2018</v>
      </c>
      <c r="I720" s="870"/>
      <c r="J720" s="865" t="s">
        <v>1038</v>
      </c>
      <c r="K720" s="865" t="s">
        <v>1043</v>
      </c>
      <c r="L720" s="865" t="s">
        <v>1039</v>
      </c>
      <c r="M720" s="871">
        <v>1243.6980000000001</v>
      </c>
      <c r="N720" s="871">
        <v>0.318</v>
      </c>
      <c r="O720" s="872">
        <f>+VLOOKUP(C720,'A. Rate Class Allocations'!$B$124:$J$128,6,FALSE)</f>
        <v>0.96094519236849896</v>
      </c>
      <c r="P720" s="873">
        <f>+VLOOKUP(C720,'A. Rate Class Allocations'!$B$124:$J$128,8,FALSE)</f>
        <v>0.98007105038154396</v>
      </c>
      <c r="Q720" s="873">
        <f>+VLOOKUP(C720,'A. Rate Class Allocations'!$B$124:$J$128,7,FALSE)</f>
        <v>1.0700573423086499</v>
      </c>
      <c r="R720" s="873">
        <f>+VLOOKUP(C720,'A. Rate Class Allocations'!$B$124:$J$128,9,FALSE)</f>
        <v>0.85888650963597402</v>
      </c>
      <c r="S720" s="874">
        <f t="shared" si="34"/>
        <v>1171.3080157120089</v>
      </c>
      <c r="T720" s="874">
        <f t="shared" si="35"/>
        <v>0.2922603854389717</v>
      </c>
    </row>
    <row r="721" spans="1:20">
      <c r="A721" s="863" t="s">
        <v>1034</v>
      </c>
      <c r="B721" s="864" t="s">
        <v>1035</v>
      </c>
      <c r="C721" s="865" t="s">
        <v>118</v>
      </c>
      <c r="D721" s="865" t="s">
        <v>1260</v>
      </c>
      <c r="E721" s="866">
        <v>2018</v>
      </c>
      <c r="F721" s="867">
        <v>2018</v>
      </c>
      <c r="G721" s="868">
        <v>43280</v>
      </c>
      <c r="H721" s="869">
        <f t="shared" si="33"/>
        <v>2018</v>
      </c>
      <c r="I721" s="870"/>
      <c r="J721" s="865" t="s">
        <v>1038</v>
      </c>
      <c r="K721" s="865" t="s">
        <v>1043</v>
      </c>
      <c r="L721" s="865" t="s">
        <v>1039</v>
      </c>
      <c r="M721" s="871">
        <v>5267.4804000000004</v>
      </c>
      <c r="N721" s="871">
        <v>1.1466000000000001</v>
      </c>
      <c r="O721" s="872">
        <f>+VLOOKUP(C721,'A. Rate Class Allocations'!$B$124:$J$128,6,FALSE)</f>
        <v>0.96094519236849896</v>
      </c>
      <c r="P721" s="873">
        <f>+VLOOKUP(C721,'A. Rate Class Allocations'!$B$124:$J$128,8,FALSE)</f>
        <v>0.98007105038154396</v>
      </c>
      <c r="Q721" s="873">
        <f>+VLOOKUP(C721,'A. Rate Class Allocations'!$B$124:$J$128,7,FALSE)</f>
        <v>1.0700573423086499</v>
      </c>
      <c r="R721" s="873">
        <f>+VLOOKUP(C721,'A. Rate Class Allocations'!$B$124:$J$128,9,FALSE)</f>
        <v>0.85888650963597402</v>
      </c>
      <c r="S721" s="874">
        <f t="shared" si="34"/>
        <v>4960.8844069266797</v>
      </c>
      <c r="T721" s="874">
        <f t="shared" si="35"/>
        <v>1.0537916916488208</v>
      </c>
    </row>
    <row r="722" spans="1:20">
      <c r="A722" s="863" t="s">
        <v>1034</v>
      </c>
      <c r="B722" s="864" t="s">
        <v>1035</v>
      </c>
      <c r="C722" s="865" t="s">
        <v>118</v>
      </c>
      <c r="D722" s="865" t="s">
        <v>1260</v>
      </c>
      <c r="E722" s="866">
        <v>2018</v>
      </c>
      <c r="F722" s="867">
        <v>2018</v>
      </c>
      <c r="G722" s="868">
        <v>43280</v>
      </c>
      <c r="H722" s="869">
        <f t="shared" si="33"/>
        <v>2018</v>
      </c>
      <c r="I722" s="870"/>
      <c r="J722" s="865" t="s">
        <v>1038</v>
      </c>
      <c r="K722" s="865" t="s">
        <v>1043</v>
      </c>
      <c r="L722" s="865" t="s">
        <v>1039</v>
      </c>
      <c r="M722" s="871">
        <v>10962</v>
      </c>
      <c r="N722" s="871">
        <v>0</v>
      </c>
      <c r="O722" s="872">
        <f>+VLOOKUP(C722,'A. Rate Class Allocations'!$B$124:$J$128,6,FALSE)</f>
        <v>0.96094519236849896</v>
      </c>
      <c r="P722" s="873">
        <f>+VLOOKUP(C722,'A. Rate Class Allocations'!$B$124:$J$128,8,FALSE)</f>
        <v>0.98007105038154396</v>
      </c>
      <c r="Q722" s="873">
        <f>+VLOOKUP(C722,'A. Rate Class Allocations'!$B$124:$J$128,7,FALSE)</f>
        <v>1.0700573423086499</v>
      </c>
      <c r="R722" s="873">
        <f>+VLOOKUP(C722,'A. Rate Class Allocations'!$B$124:$J$128,9,FALSE)</f>
        <v>0.85888650963597402</v>
      </c>
      <c r="S722" s="874">
        <f t="shared" si="34"/>
        <v>10323.952011046926</v>
      </c>
      <c r="T722" s="874">
        <f t="shared" si="35"/>
        <v>0</v>
      </c>
    </row>
    <row r="723" spans="1:20">
      <c r="A723" s="863" t="s">
        <v>1034</v>
      </c>
      <c r="B723" s="864" t="s">
        <v>1035</v>
      </c>
      <c r="C723" s="865" t="s">
        <v>118</v>
      </c>
      <c r="D723" s="865" t="s">
        <v>1260</v>
      </c>
      <c r="E723" s="866">
        <v>2018</v>
      </c>
      <c r="F723" s="867">
        <v>2018</v>
      </c>
      <c r="G723" s="868">
        <v>43280</v>
      </c>
      <c r="H723" s="869">
        <f t="shared" si="33"/>
        <v>2018</v>
      </c>
      <c r="I723" s="870"/>
      <c r="J723" s="865" t="s">
        <v>1036</v>
      </c>
      <c r="K723" s="865" t="s">
        <v>1043</v>
      </c>
      <c r="L723" s="865" t="s">
        <v>1039</v>
      </c>
      <c r="M723" s="871">
        <v>9729</v>
      </c>
      <c r="N723" s="871">
        <v>3.2</v>
      </c>
      <c r="O723" s="872">
        <f>+VLOOKUP(C723,'A. Rate Class Allocations'!$B$124:$J$128,6,FALSE)</f>
        <v>0.96094519236849896</v>
      </c>
      <c r="P723" s="873">
        <f>+VLOOKUP(C723,'A. Rate Class Allocations'!$B$124:$J$128,8,FALSE)</f>
        <v>0.98007105038154396</v>
      </c>
      <c r="Q723" s="873">
        <f>+VLOOKUP(C723,'A. Rate Class Allocations'!$B$124:$J$128,7,FALSE)</f>
        <v>1.0700573423086499</v>
      </c>
      <c r="R723" s="873">
        <f>+VLOOKUP(C723,'A. Rate Class Allocations'!$B$124:$J$128,9,FALSE)</f>
        <v>0.85888650963597402</v>
      </c>
      <c r="S723" s="874">
        <f t="shared" si="34"/>
        <v>9162.7193135810558</v>
      </c>
      <c r="T723" s="874">
        <f t="shared" si="35"/>
        <v>2.9409850107066338</v>
      </c>
    </row>
    <row r="724" spans="1:20">
      <c r="A724" s="863" t="s">
        <v>1034</v>
      </c>
      <c r="B724" s="864" t="s">
        <v>1035</v>
      </c>
      <c r="C724" s="865" t="s">
        <v>118</v>
      </c>
      <c r="D724" s="865" t="s">
        <v>1261</v>
      </c>
      <c r="E724" s="866">
        <v>2018</v>
      </c>
      <c r="F724" s="867">
        <v>2018</v>
      </c>
      <c r="G724" s="868">
        <v>43217</v>
      </c>
      <c r="H724" s="869">
        <f t="shared" si="33"/>
        <v>2018</v>
      </c>
      <c r="I724" s="870"/>
      <c r="J724" s="865" t="s">
        <v>1036</v>
      </c>
      <c r="K724" s="865" t="s">
        <v>1043</v>
      </c>
      <c r="L724" s="865" t="s">
        <v>1039</v>
      </c>
      <c r="M724" s="871">
        <v>23057</v>
      </c>
      <c r="N724" s="871">
        <v>6.7</v>
      </c>
      <c r="O724" s="872">
        <f>+VLOOKUP(C724,'A. Rate Class Allocations'!$B$124:$J$128,6,FALSE)</f>
        <v>0.96094519236849896</v>
      </c>
      <c r="P724" s="873">
        <f>+VLOOKUP(C724,'A. Rate Class Allocations'!$B$124:$J$128,8,FALSE)</f>
        <v>0.98007105038154396</v>
      </c>
      <c r="Q724" s="873">
        <f>+VLOOKUP(C724,'A. Rate Class Allocations'!$B$124:$J$128,7,FALSE)</f>
        <v>1.0700573423086499</v>
      </c>
      <c r="R724" s="873">
        <f>+VLOOKUP(C724,'A. Rate Class Allocations'!$B$124:$J$128,9,FALSE)</f>
        <v>0.85888650963597402</v>
      </c>
      <c r="S724" s="874">
        <f t="shared" si="34"/>
        <v>21714.957263155353</v>
      </c>
      <c r="T724" s="874">
        <f t="shared" si="35"/>
        <v>6.1576873661670142</v>
      </c>
    </row>
    <row r="725" spans="1:20">
      <c r="A725" s="863" t="s">
        <v>1034</v>
      </c>
      <c r="B725" s="864" t="s">
        <v>1035</v>
      </c>
      <c r="C725" s="865" t="s">
        <v>118</v>
      </c>
      <c r="D725" s="865" t="s">
        <v>1262</v>
      </c>
      <c r="E725" s="866">
        <v>2018</v>
      </c>
      <c r="F725" s="867">
        <v>2018</v>
      </c>
      <c r="G725" s="868">
        <v>43203</v>
      </c>
      <c r="H725" s="869">
        <f t="shared" si="33"/>
        <v>2018</v>
      </c>
      <c r="I725" s="870"/>
      <c r="J725" s="865" t="s">
        <v>1038</v>
      </c>
      <c r="K725" s="865" t="s">
        <v>1043</v>
      </c>
      <c r="L725" s="865" t="s">
        <v>1039</v>
      </c>
      <c r="M725" s="871">
        <v>1504.9944</v>
      </c>
      <c r="N725" s="871">
        <v>0.3276</v>
      </c>
      <c r="O725" s="872">
        <f>+VLOOKUP(C725,'A. Rate Class Allocations'!$B$124:$J$128,6,FALSE)</f>
        <v>0.96094519236849896</v>
      </c>
      <c r="P725" s="873">
        <f>+VLOOKUP(C725,'A. Rate Class Allocations'!$B$124:$J$128,8,FALSE)</f>
        <v>0.98007105038154396</v>
      </c>
      <c r="Q725" s="873">
        <f>+VLOOKUP(C725,'A. Rate Class Allocations'!$B$124:$J$128,7,FALSE)</f>
        <v>1.0700573423086499</v>
      </c>
      <c r="R725" s="873">
        <f>+VLOOKUP(C725,'A. Rate Class Allocations'!$B$124:$J$128,9,FALSE)</f>
        <v>0.85888650963597402</v>
      </c>
      <c r="S725" s="874">
        <f t="shared" si="34"/>
        <v>1417.3955448361942</v>
      </c>
      <c r="T725" s="874">
        <f t="shared" si="35"/>
        <v>0.30108334047109159</v>
      </c>
    </row>
    <row r="726" spans="1:20">
      <c r="A726" s="863" t="s">
        <v>1034</v>
      </c>
      <c r="B726" s="864" t="s">
        <v>1035</v>
      </c>
      <c r="C726" s="865" t="s">
        <v>118</v>
      </c>
      <c r="D726" s="865" t="s">
        <v>1262</v>
      </c>
      <c r="E726" s="866">
        <v>2018</v>
      </c>
      <c r="F726" s="867">
        <v>2018</v>
      </c>
      <c r="G726" s="868">
        <v>43203</v>
      </c>
      <c r="H726" s="869">
        <f t="shared" si="33"/>
        <v>2018</v>
      </c>
      <c r="I726" s="870"/>
      <c r="J726" s="865" t="s">
        <v>1038</v>
      </c>
      <c r="K726" s="865" t="s">
        <v>1043</v>
      </c>
      <c r="L726" s="865" t="s">
        <v>1039</v>
      </c>
      <c r="M726" s="871">
        <v>238.88800000000001</v>
      </c>
      <c r="N726" s="871">
        <v>5.1999999999999998E-2</v>
      </c>
      <c r="O726" s="872">
        <f>+VLOOKUP(C726,'A. Rate Class Allocations'!$B$124:$J$128,6,FALSE)</f>
        <v>0.96094519236849896</v>
      </c>
      <c r="P726" s="873">
        <f>+VLOOKUP(C726,'A. Rate Class Allocations'!$B$124:$J$128,8,FALSE)</f>
        <v>0.98007105038154396</v>
      </c>
      <c r="Q726" s="873">
        <f>+VLOOKUP(C726,'A. Rate Class Allocations'!$B$124:$J$128,7,FALSE)</f>
        <v>1.0700573423086499</v>
      </c>
      <c r="R726" s="873">
        <f>+VLOOKUP(C726,'A. Rate Class Allocations'!$B$124:$J$128,9,FALSE)</f>
        <v>0.85888650963597402</v>
      </c>
      <c r="S726" s="874">
        <f t="shared" si="34"/>
        <v>224.98341981526895</v>
      </c>
      <c r="T726" s="874">
        <f t="shared" si="35"/>
        <v>4.779100642398279E-2</v>
      </c>
    </row>
    <row r="727" spans="1:20">
      <c r="A727" s="863" t="s">
        <v>1034</v>
      </c>
      <c r="B727" s="864" t="s">
        <v>1035</v>
      </c>
      <c r="C727" s="865" t="s">
        <v>118</v>
      </c>
      <c r="D727" s="865" t="s">
        <v>1262</v>
      </c>
      <c r="E727" s="866">
        <v>2018</v>
      </c>
      <c r="F727" s="867">
        <v>2018</v>
      </c>
      <c r="G727" s="868">
        <v>43203</v>
      </c>
      <c r="H727" s="869">
        <f t="shared" si="33"/>
        <v>2018</v>
      </c>
      <c r="I727" s="870"/>
      <c r="J727" s="865" t="s">
        <v>1038</v>
      </c>
      <c r="K727" s="865" t="s">
        <v>1043</v>
      </c>
      <c r="L727" s="865" t="s">
        <v>1039</v>
      </c>
      <c r="M727" s="871">
        <v>2723.3231999999998</v>
      </c>
      <c r="N727" s="871">
        <v>0.59279999999999999</v>
      </c>
      <c r="O727" s="872">
        <f>+VLOOKUP(C727,'A. Rate Class Allocations'!$B$124:$J$128,6,FALSE)</f>
        <v>0.96094519236849896</v>
      </c>
      <c r="P727" s="873">
        <f>+VLOOKUP(C727,'A. Rate Class Allocations'!$B$124:$J$128,8,FALSE)</f>
        <v>0.98007105038154396</v>
      </c>
      <c r="Q727" s="873">
        <f>+VLOOKUP(C727,'A. Rate Class Allocations'!$B$124:$J$128,7,FALSE)</f>
        <v>1.0700573423086499</v>
      </c>
      <c r="R727" s="873">
        <f>+VLOOKUP(C727,'A. Rate Class Allocations'!$B$124:$J$128,9,FALSE)</f>
        <v>0.85888650963597402</v>
      </c>
      <c r="S727" s="874">
        <f t="shared" si="34"/>
        <v>2564.8109858940657</v>
      </c>
      <c r="T727" s="874">
        <f t="shared" si="35"/>
        <v>0.5448174732334039</v>
      </c>
    </row>
    <row r="728" spans="1:20">
      <c r="A728" s="863" t="s">
        <v>1034</v>
      </c>
      <c r="B728" s="864" t="s">
        <v>1035</v>
      </c>
      <c r="C728" s="865" t="s">
        <v>118</v>
      </c>
      <c r="D728" s="865" t="s">
        <v>1263</v>
      </c>
      <c r="E728" s="866">
        <v>2018</v>
      </c>
      <c r="F728" s="867">
        <v>2018</v>
      </c>
      <c r="G728" s="868">
        <v>43250</v>
      </c>
      <c r="H728" s="869">
        <f t="shared" si="33"/>
        <v>2018</v>
      </c>
      <c r="I728" s="870"/>
      <c r="J728" s="865" t="s">
        <v>1036</v>
      </c>
      <c r="K728" s="865" t="s">
        <v>1043</v>
      </c>
      <c r="L728" s="865" t="s">
        <v>1037</v>
      </c>
      <c r="M728" s="871">
        <v>8567</v>
      </c>
      <c r="N728" s="871">
        <v>2.2000000000000002</v>
      </c>
      <c r="O728" s="872">
        <f>+VLOOKUP(C728,'A. Rate Class Allocations'!$B$124:$J$128,6,FALSE)</f>
        <v>0.96094519236849896</v>
      </c>
      <c r="P728" s="873">
        <f>+VLOOKUP(C728,'A. Rate Class Allocations'!$B$124:$J$128,8,FALSE)</f>
        <v>0.98007105038154396</v>
      </c>
      <c r="Q728" s="873">
        <f>+VLOOKUP(C728,'A. Rate Class Allocations'!$B$124:$J$128,7,FALSE)</f>
        <v>1.0700573423086499</v>
      </c>
      <c r="R728" s="873">
        <f>+VLOOKUP(C728,'A. Rate Class Allocations'!$B$124:$J$128,9,FALSE)</f>
        <v>0.85888650963597402</v>
      </c>
      <c r="S728" s="874">
        <f t="shared" si="34"/>
        <v>8068.3540301622888</v>
      </c>
      <c r="T728" s="874">
        <f t="shared" si="35"/>
        <v>2.0219271948608104</v>
      </c>
    </row>
    <row r="729" spans="1:20">
      <c r="A729" s="863" t="s">
        <v>1034</v>
      </c>
      <c r="B729" s="864" t="s">
        <v>1035</v>
      </c>
      <c r="C729" s="865" t="s">
        <v>118</v>
      </c>
      <c r="D729" s="865" t="s">
        <v>1264</v>
      </c>
      <c r="E729" s="866">
        <v>2018</v>
      </c>
      <c r="F729" s="867">
        <v>2018</v>
      </c>
      <c r="G729" s="868">
        <v>43202</v>
      </c>
      <c r="H729" s="869">
        <f t="shared" si="33"/>
        <v>2018</v>
      </c>
      <c r="I729" s="870"/>
      <c r="J729" s="865" t="s">
        <v>1038</v>
      </c>
      <c r="K729" s="865" t="s">
        <v>1043</v>
      </c>
      <c r="L729" s="865" t="s">
        <v>1037</v>
      </c>
      <c r="M729" s="871">
        <v>2896.5169999999998</v>
      </c>
      <c r="N729" s="871">
        <v>0.63049999999999995</v>
      </c>
      <c r="O729" s="872">
        <f>+VLOOKUP(C729,'A. Rate Class Allocations'!$B$124:$J$128,6,FALSE)</f>
        <v>0.96094519236849896</v>
      </c>
      <c r="P729" s="873">
        <f>+VLOOKUP(C729,'A. Rate Class Allocations'!$B$124:$J$128,8,FALSE)</f>
        <v>0.98007105038154396</v>
      </c>
      <c r="Q729" s="873">
        <f>+VLOOKUP(C729,'A. Rate Class Allocations'!$B$124:$J$128,7,FALSE)</f>
        <v>1.0700573423086499</v>
      </c>
      <c r="R729" s="873">
        <f>+VLOOKUP(C729,'A. Rate Class Allocations'!$B$124:$J$128,9,FALSE)</f>
        <v>0.85888650963597402</v>
      </c>
      <c r="S729" s="874">
        <f t="shared" si="34"/>
        <v>2727.9239652601354</v>
      </c>
      <c r="T729" s="874">
        <f t="shared" si="35"/>
        <v>0.57946595289079139</v>
      </c>
    </row>
    <row r="730" spans="1:20">
      <c r="A730" s="863" t="s">
        <v>1034</v>
      </c>
      <c r="B730" s="864" t="s">
        <v>1035</v>
      </c>
      <c r="C730" s="865" t="s">
        <v>118</v>
      </c>
      <c r="D730" s="865" t="s">
        <v>1265</v>
      </c>
      <c r="E730" s="866">
        <v>2018</v>
      </c>
      <c r="F730" s="867">
        <v>2018</v>
      </c>
      <c r="G730" s="868">
        <v>43217</v>
      </c>
      <c r="H730" s="869">
        <f t="shared" si="33"/>
        <v>2018</v>
      </c>
      <c r="I730" s="870"/>
      <c r="J730" s="865" t="s">
        <v>1038</v>
      </c>
      <c r="K730" s="865" t="s">
        <v>1043</v>
      </c>
      <c r="L730" s="865" t="s">
        <v>1037</v>
      </c>
      <c r="M730" s="871">
        <v>2723.3231999999998</v>
      </c>
      <c r="N730" s="871">
        <v>0.59279999999999999</v>
      </c>
      <c r="O730" s="872">
        <f>+VLOOKUP(C730,'A. Rate Class Allocations'!$B$124:$J$128,6,FALSE)</f>
        <v>0.96094519236849896</v>
      </c>
      <c r="P730" s="873">
        <f>+VLOOKUP(C730,'A. Rate Class Allocations'!$B$124:$J$128,8,FALSE)</f>
        <v>0.98007105038154396</v>
      </c>
      <c r="Q730" s="873">
        <f>+VLOOKUP(C730,'A. Rate Class Allocations'!$B$124:$J$128,7,FALSE)</f>
        <v>1.0700573423086499</v>
      </c>
      <c r="R730" s="873">
        <f>+VLOOKUP(C730,'A. Rate Class Allocations'!$B$124:$J$128,9,FALSE)</f>
        <v>0.85888650963597402</v>
      </c>
      <c r="S730" s="874">
        <f t="shared" si="34"/>
        <v>2564.8109858940657</v>
      </c>
      <c r="T730" s="874">
        <f t="shared" si="35"/>
        <v>0.5448174732334039</v>
      </c>
    </row>
    <row r="731" spans="1:20">
      <c r="A731" s="863" t="s">
        <v>1034</v>
      </c>
      <c r="B731" s="864" t="s">
        <v>1035</v>
      </c>
      <c r="C731" s="865" t="s">
        <v>118</v>
      </c>
      <c r="D731" s="865" t="s">
        <v>1266</v>
      </c>
      <c r="E731" s="866">
        <v>2018</v>
      </c>
      <c r="F731" s="867">
        <v>2018</v>
      </c>
      <c r="G731" s="868">
        <v>43336</v>
      </c>
      <c r="H731" s="869">
        <f t="shared" si="33"/>
        <v>2018</v>
      </c>
      <c r="I731" s="870"/>
      <c r="J731" s="865" t="s">
        <v>1038</v>
      </c>
      <c r="K731" s="865" t="s">
        <v>1043</v>
      </c>
      <c r="L731" s="865" t="s">
        <v>1039</v>
      </c>
      <c r="M731" s="871">
        <v>42999.839999999997</v>
      </c>
      <c r="N731" s="871">
        <v>9.36</v>
      </c>
      <c r="O731" s="872">
        <f>+VLOOKUP(C731,'A. Rate Class Allocations'!$B$124:$J$128,6,FALSE)</f>
        <v>0.96094519236849896</v>
      </c>
      <c r="P731" s="873">
        <f>+VLOOKUP(C731,'A. Rate Class Allocations'!$B$124:$J$128,8,FALSE)</f>
        <v>0.98007105038154396</v>
      </c>
      <c r="Q731" s="873">
        <f>+VLOOKUP(C731,'A. Rate Class Allocations'!$B$124:$J$128,7,FALSE)</f>
        <v>1.0700573423086499</v>
      </c>
      <c r="R731" s="873">
        <f>+VLOOKUP(C731,'A. Rate Class Allocations'!$B$124:$J$128,9,FALSE)</f>
        <v>0.85888650963597402</v>
      </c>
      <c r="S731" s="874">
        <f t="shared" si="34"/>
        <v>40497.015566748407</v>
      </c>
      <c r="T731" s="874">
        <f t="shared" si="35"/>
        <v>8.6023811563169019</v>
      </c>
    </row>
    <row r="732" spans="1:20">
      <c r="A732" s="863" t="s">
        <v>1034</v>
      </c>
      <c r="B732" s="864" t="s">
        <v>1035</v>
      </c>
      <c r="C732" s="865" t="s">
        <v>118</v>
      </c>
      <c r="D732" s="865" t="s">
        <v>1267</v>
      </c>
      <c r="E732" s="866">
        <v>2018</v>
      </c>
      <c r="F732" s="867">
        <v>2018</v>
      </c>
      <c r="G732" s="868">
        <v>43216</v>
      </c>
      <c r="H732" s="869">
        <f t="shared" si="33"/>
        <v>2018</v>
      </c>
      <c r="I732" s="870"/>
      <c r="J732" s="865" t="s">
        <v>1038</v>
      </c>
      <c r="K732" s="865" t="s">
        <v>1043</v>
      </c>
      <c r="L732" s="865" t="s">
        <v>1039</v>
      </c>
      <c r="M732" s="871">
        <v>2866.6559999999999</v>
      </c>
      <c r="N732" s="871">
        <v>0.624</v>
      </c>
      <c r="O732" s="872">
        <f>+VLOOKUP(C732,'A. Rate Class Allocations'!$B$124:$J$128,6,FALSE)</f>
        <v>0.96094519236849896</v>
      </c>
      <c r="P732" s="873">
        <f>+VLOOKUP(C732,'A. Rate Class Allocations'!$B$124:$J$128,8,FALSE)</f>
        <v>0.98007105038154396</v>
      </c>
      <c r="Q732" s="873">
        <f>+VLOOKUP(C732,'A. Rate Class Allocations'!$B$124:$J$128,7,FALSE)</f>
        <v>1.0700573423086499</v>
      </c>
      <c r="R732" s="873">
        <f>+VLOOKUP(C732,'A. Rate Class Allocations'!$B$124:$J$128,9,FALSE)</f>
        <v>0.85888650963597402</v>
      </c>
      <c r="S732" s="874">
        <f t="shared" si="34"/>
        <v>2699.801037783227</v>
      </c>
      <c r="T732" s="874">
        <f t="shared" si="35"/>
        <v>0.57349207708779348</v>
      </c>
    </row>
    <row r="733" spans="1:20">
      <c r="A733" s="863" t="s">
        <v>1034</v>
      </c>
      <c r="B733" s="864" t="s">
        <v>1035</v>
      </c>
      <c r="C733" s="865" t="s">
        <v>118</v>
      </c>
      <c r="D733" s="865" t="s">
        <v>1267</v>
      </c>
      <c r="E733" s="866">
        <v>2018</v>
      </c>
      <c r="F733" s="867">
        <v>2018</v>
      </c>
      <c r="G733" s="868">
        <v>43216</v>
      </c>
      <c r="H733" s="869">
        <f t="shared" si="33"/>
        <v>2018</v>
      </c>
      <c r="I733" s="870"/>
      <c r="J733" s="865" t="s">
        <v>1036</v>
      </c>
      <c r="K733" s="865" t="s">
        <v>1043</v>
      </c>
      <c r="L733" s="865" t="s">
        <v>1039</v>
      </c>
      <c r="M733" s="871">
        <v>2146</v>
      </c>
      <c r="N733" s="871">
        <v>0.7</v>
      </c>
      <c r="O733" s="872">
        <f>+VLOOKUP(C733,'A. Rate Class Allocations'!$B$124:$J$128,6,FALSE)</f>
        <v>0.96094519236849896</v>
      </c>
      <c r="P733" s="873">
        <f>+VLOOKUP(C733,'A. Rate Class Allocations'!$B$124:$J$128,8,FALSE)</f>
        <v>0.98007105038154396</v>
      </c>
      <c r="Q733" s="873">
        <f>+VLOOKUP(C733,'A. Rate Class Allocations'!$B$124:$J$128,7,FALSE)</f>
        <v>1.0700573423086499</v>
      </c>
      <c r="R733" s="873">
        <f>+VLOOKUP(C733,'A. Rate Class Allocations'!$B$124:$J$128,9,FALSE)</f>
        <v>0.85888650963597402</v>
      </c>
      <c r="S733" s="874">
        <f t="shared" si="34"/>
        <v>2021.0911344377578</v>
      </c>
      <c r="T733" s="874">
        <f t="shared" si="35"/>
        <v>0.64334047109207604</v>
      </c>
    </row>
    <row r="734" spans="1:20">
      <c r="A734" s="863" t="s">
        <v>1034</v>
      </c>
      <c r="B734" s="864" t="s">
        <v>1035</v>
      </c>
      <c r="C734" s="865" t="s">
        <v>118</v>
      </c>
      <c r="D734" s="865" t="s">
        <v>1268</v>
      </c>
      <c r="E734" s="866">
        <v>2018</v>
      </c>
      <c r="F734" s="867">
        <v>2018</v>
      </c>
      <c r="G734" s="868">
        <v>43231</v>
      </c>
      <c r="H734" s="869">
        <f t="shared" si="33"/>
        <v>2018</v>
      </c>
      <c r="I734" s="870"/>
      <c r="J734" s="865" t="s">
        <v>1038</v>
      </c>
      <c r="K734" s="865" t="s">
        <v>1043</v>
      </c>
      <c r="L734" s="865" t="s">
        <v>1039</v>
      </c>
      <c r="M734" s="871">
        <v>762.64499999999998</v>
      </c>
      <c r="N734" s="871">
        <v>0.19500000000000001</v>
      </c>
      <c r="O734" s="872">
        <f>+VLOOKUP(C734,'A. Rate Class Allocations'!$B$124:$J$128,6,FALSE)</f>
        <v>0.96094519236849896</v>
      </c>
      <c r="P734" s="873">
        <f>+VLOOKUP(C734,'A. Rate Class Allocations'!$B$124:$J$128,8,FALSE)</f>
        <v>0.98007105038154396</v>
      </c>
      <c r="Q734" s="873">
        <f>+VLOOKUP(C734,'A. Rate Class Allocations'!$B$124:$J$128,7,FALSE)</f>
        <v>1.0700573423086499</v>
      </c>
      <c r="R734" s="873">
        <f>+VLOOKUP(C734,'A. Rate Class Allocations'!$B$124:$J$128,9,FALSE)</f>
        <v>0.85888650963597402</v>
      </c>
      <c r="S734" s="874">
        <f t="shared" si="34"/>
        <v>718.25491529509964</v>
      </c>
      <c r="T734" s="874">
        <f t="shared" si="35"/>
        <v>0.17921627408993548</v>
      </c>
    </row>
    <row r="735" spans="1:20">
      <c r="A735" s="863" t="s">
        <v>1034</v>
      </c>
      <c r="B735" s="864" t="s">
        <v>1035</v>
      </c>
      <c r="C735" s="865" t="s">
        <v>118</v>
      </c>
      <c r="D735" s="865" t="s">
        <v>1268</v>
      </c>
      <c r="E735" s="866">
        <v>2018</v>
      </c>
      <c r="F735" s="867">
        <v>2018</v>
      </c>
      <c r="G735" s="868">
        <v>43231</v>
      </c>
      <c r="H735" s="869">
        <f t="shared" si="33"/>
        <v>2018</v>
      </c>
      <c r="I735" s="870"/>
      <c r="J735" s="865" t="s">
        <v>1038</v>
      </c>
      <c r="K735" s="865" t="s">
        <v>1043</v>
      </c>
      <c r="L735" s="865" t="s">
        <v>1039</v>
      </c>
      <c r="M735" s="871">
        <v>859.99680000000001</v>
      </c>
      <c r="N735" s="871">
        <v>0.18720000000000001</v>
      </c>
      <c r="O735" s="872">
        <f>+VLOOKUP(C735,'A. Rate Class Allocations'!$B$124:$J$128,6,FALSE)</f>
        <v>0.96094519236849896</v>
      </c>
      <c r="P735" s="873">
        <f>+VLOOKUP(C735,'A. Rate Class Allocations'!$B$124:$J$128,8,FALSE)</f>
        <v>0.98007105038154396</v>
      </c>
      <c r="Q735" s="873">
        <f>+VLOOKUP(C735,'A. Rate Class Allocations'!$B$124:$J$128,7,FALSE)</f>
        <v>1.0700573423086499</v>
      </c>
      <c r="R735" s="873">
        <f>+VLOOKUP(C735,'A. Rate Class Allocations'!$B$124:$J$128,9,FALSE)</f>
        <v>0.85888650963597402</v>
      </c>
      <c r="S735" s="874">
        <f t="shared" si="34"/>
        <v>809.9403113349681</v>
      </c>
      <c r="T735" s="874">
        <f t="shared" si="35"/>
        <v>0.17204762312633809</v>
      </c>
    </row>
    <row r="736" spans="1:20">
      <c r="A736" s="863" t="s">
        <v>1034</v>
      </c>
      <c r="B736" s="864" t="s">
        <v>1035</v>
      </c>
      <c r="C736" s="865" t="s">
        <v>118</v>
      </c>
      <c r="D736" s="865" t="s">
        <v>1268</v>
      </c>
      <c r="E736" s="866">
        <v>2018</v>
      </c>
      <c r="F736" s="867">
        <v>2018</v>
      </c>
      <c r="G736" s="868">
        <v>43231</v>
      </c>
      <c r="H736" s="869">
        <f t="shared" si="33"/>
        <v>2018</v>
      </c>
      <c r="I736" s="870"/>
      <c r="J736" s="865" t="s">
        <v>1036</v>
      </c>
      <c r="K736" s="865" t="s">
        <v>1043</v>
      </c>
      <c r="L736" s="865" t="s">
        <v>1039</v>
      </c>
      <c r="M736" s="871">
        <v>8702</v>
      </c>
      <c r="N736" s="871">
        <v>2.7</v>
      </c>
      <c r="O736" s="872">
        <f>+VLOOKUP(C736,'A. Rate Class Allocations'!$B$124:$J$128,6,FALSE)</f>
        <v>0.96094519236849896</v>
      </c>
      <c r="P736" s="873">
        <f>+VLOOKUP(C736,'A. Rate Class Allocations'!$B$124:$J$128,8,FALSE)</f>
        <v>0.98007105038154396</v>
      </c>
      <c r="Q736" s="873">
        <f>+VLOOKUP(C736,'A. Rate Class Allocations'!$B$124:$J$128,7,FALSE)</f>
        <v>1.0700573423086499</v>
      </c>
      <c r="R736" s="873">
        <f>+VLOOKUP(C736,'A. Rate Class Allocations'!$B$124:$J$128,9,FALSE)</f>
        <v>0.85888650963597402</v>
      </c>
      <c r="S736" s="874">
        <f t="shared" si="34"/>
        <v>8195.4962963081871</v>
      </c>
      <c r="T736" s="874">
        <f t="shared" si="35"/>
        <v>2.4814561027837221</v>
      </c>
    </row>
    <row r="737" spans="1:20">
      <c r="A737" s="863" t="s">
        <v>1034</v>
      </c>
      <c r="B737" s="864" t="s">
        <v>1035</v>
      </c>
      <c r="C737" s="865" t="s">
        <v>118</v>
      </c>
      <c r="D737" s="865" t="s">
        <v>1268</v>
      </c>
      <c r="E737" s="866">
        <v>2018</v>
      </c>
      <c r="F737" s="867">
        <v>2018</v>
      </c>
      <c r="G737" s="868">
        <v>43231</v>
      </c>
      <c r="H737" s="869">
        <f t="shared" si="33"/>
        <v>2018</v>
      </c>
      <c r="I737" s="870"/>
      <c r="J737" s="865" t="s">
        <v>1038</v>
      </c>
      <c r="K737" s="865" t="s">
        <v>1043</v>
      </c>
      <c r="L737" s="865" t="s">
        <v>1039</v>
      </c>
      <c r="M737" s="871">
        <v>826.92</v>
      </c>
      <c r="N737" s="871">
        <v>0</v>
      </c>
      <c r="O737" s="872">
        <f>+VLOOKUP(C737,'A. Rate Class Allocations'!$B$124:$J$128,6,FALSE)</f>
        <v>0.96094519236849896</v>
      </c>
      <c r="P737" s="873">
        <f>+VLOOKUP(C737,'A. Rate Class Allocations'!$B$124:$J$128,8,FALSE)</f>
        <v>0.98007105038154396</v>
      </c>
      <c r="Q737" s="873">
        <f>+VLOOKUP(C737,'A. Rate Class Allocations'!$B$124:$J$128,7,FALSE)</f>
        <v>1.0700573423086499</v>
      </c>
      <c r="R737" s="873">
        <f>+VLOOKUP(C737,'A. Rate Class Allocations'!$B$124:$J$128,9,FALSE)</f>
        <v>0.85888650963597402</v>
      </c>
      <c r="S737" s="874">
        <f t="shared" si="34"/>
        <v>778.78876089900768</v>
      </c>
      <c r="T737" s="874">
        <f t="shared" si="35"/>
        <v>0</v>
      </c>
    </row>
    <row r="738" spans="1:20">
      <c r="A738" s="863" t="s">
        <v>1034</v>
      </c>
      <c r="B738" s="864" t="s">
        <v>1035</v>
      </c>
      <c r="C738" s="865" t="s">
        <v>118</v>
      </c>
      <c r="D738" s="865" t="s">
        <v>1269</v>
      </c>
      <c r="E738" s="866">
        <v>2018</v>
      </c>
      <c r="F738" s="867">
        <v>2018</v>
      </c>
      <c r="G738" s="868">
        <v>43217</v>
      </c>
      <c r="H738" s="869">
        <f t="shared" si="33"/>
        <v>2018</v>
      </c>
      <c r="I738" s="870"/>
      <c r="J738" s="865" t="s">
        <v>1038</v>
      </c>
      <c r="K738" s="865" t="s">
        <v>1043</v>
      </c>
      <c r="L738" s="865" t="s">
        <v>1037</v>
      </c>
      <c r="M738" s="871">
        <v>6431.6</v>
      </c>
      <c r="N738" s="871">
        <v>1.4</v>
      </c>
      <c r="O738" s="872">
        <f>+VLOOKUP(C738,'A. Rate Class Allocations'!$B$124:$J$128,6,FALSE)</f>
        <v>0.96094519236849896</v>
      </c>
      <c r="P738" s="873">
        <f>+VLOOKUP(C738,'A. Rate Class Allocations'!$B$124:$J$128,8,FALSE)</f>
        <v>0.98007105038154396</v>
      </c>
      <c r="Q738" s="873">
        <f>+VLOOKUP(C738,'A. Rate Class Allocations'!$B$124:$J$128,7,FALSE)</f>
        <v>1.0700573423086499</v>
      </c>
      <c r="R738" s="873">
        <f>+VLOOKUP(C738,'A. Rate Class Allocations'!$B$124:$J$128,9,FALSE)</f>
        <v>0.85888650963597402</v>
      </c>
      <c r="S738" s="874">
        <f t="shared" si="34"/>
        <v>6057.2459181033937</v>
      </c>
      <c r="T738" s="874">
        <f t="shared" si="35"/>
        <v>1.2866809421841521</v>
      </c>
    </row>
    <row r="739" spans="1:20">
      <c r="A739" s="863" t="s">
        <v>1034</v>
      </c>
      <c r="B739" s="864" t="s">
        <v>1035</v>
      </c>
      <c r="C739" s="865" t="s">
        <v>118</v>
      </c>
      <c r="D739" s="865" t="s">
        <v>1270</v>
      </c>
      <c r="E739" s="866">
        <v>2018</v>
      </c>
      <c r="F739" s="867">
        <v>2018</v>
      </c>
      <c r="G739" s="868">
        <v>43216</v>
      </c>
      <c r="H739" s="869">
        <f t="shared" si="33"/>
        <v>2018</v>
      </c>
      <c r="I739" s="870"/>
      <c r="J739" s="865" t="s">
        <v>1036</v>
      </c>
      <c r="K739" s="865" t="s">
        <v>1043</v>
      </c>
      <c r="L739" s="865" t="s">
        <v>1039</v>
      </c>
      <c r="M739" s="871">
        <v>473</v>
      </c>
      <c r="N739" s="871">
        <v>1</v>
      </c>
      <c r="O739" s="872">
        <f>+VLOOKUP(C739,'A. Rate Class Allocations'!$B$124:$J$128,6,FALSE)</f>
        <v>0.96094519236849896</v>
      </c>
      <c r="P739" s="873">
        <f>+VLOOKUP(C739,'A. Rate Class Allocations'!$B$124:$J$128,8,FALSE)</f>
        <v>0.98007105038154396</v>
      </c>
      <c r="Q739" s="873">
        <f>+VLOOKUP(C739,'A. Rate Class Allocations'!$B$124:$J$128,7,FALSE)</f>
        <v>1.0700573423086499</v>
      </c>
      <c r="R739" s="873">
        <f>+VLOOKUP(C739,'A. Rate Class Allocations'!$B$124:$J$128,9,FALSE)</f>
        <v>0.85888650963597402</v>
      </c>
      <c r="S739" s="874">
        <f t="shared" si="34"/>
        <v>445.46882879266519</v>
      </c>
      <c r="T739" s="874">
        <f t="shared" si="35"/>
        <v>0.91905781584582302</v>
      </c>
    </row>
    <row r="740" spans="1:20">
      <c r="A740" s="863" t="s">
        <v>1034</v>
      </c>
      <c r="B740" s="864" t="s">
        <v>1035</v>
      </c>
      <c r="C740" s="865" t="s">
        <v>118</v>
      </c>
      <c r="D740" s="865" t="s">
        <v>1271</v>
      </c>
      <c r="E740" s="866">
        <v>2018</v>
      </c>
      <c r="F740" s="867">
        <v>2018</v>
      </c>
      <c r="G740" s="868">
        <v>43187</v>
      </c>
      <c r="H740" s="869">
        <f t="shared" si="33"/>
        <v>2018</v>
      </c>
      <c r="I740" s="870"/>
      <c r="J740" s="865" t="s">
        <v>1036</v>
      </c>
      <c r="K740" s="865" t="s">
        <v>1043</v>
      </c>
      <c r="L740" s="865" t="s">
        <v>1039</v>
      </c>
      <c r="M740" s="871">
        <v>14367</v>
      </c>
      <c r="N740" s="871">
        <v>0</v>
      </c>
      <c r="O740" s="872">
        <f>+VLOOKUP(C740,'A. Rate Class Allocations'!$B$124:$J$128,6,FALSE)</f>
        <v>0.96094519236849896</v>
      </c>
      <c r="P740" s="873">
        <f>+VLOOKUP(C740,'A. Rate Class Allocations'!$B$124:$J$128,8,FALSE)</f>
        <v>0.98007105038154396</v>
      </c>
      <c r="Q740" s="873">
        <f>+VLOOKUP(C740,'A. Rate Class Allocations'!$B$124:$J$128,7,FALSE)</f>
        <v>1.0700573423086499</v>
      </c>
      <c r="R740" s="873">
        <f>+VLOOKUP(C740,'A. Rate Class Allocations'!$B$124:$J$128,9,FALSE)</f>
        <v>0.85888650963597402</v>
      </c>
      <c r="S740" s="874">
        <f t="shared" si="34"/>
        <v>13530.762501615689</v>
      </c>
      <c r="T740" s="874">
        <f t="shared" si="35"/>
        <v>0</v>
      </c>
    </row>
    <row r="741" spans="1:20">
      <c r="A741" s="863" t="s">
        <v>1034</v>
      </c>
      <c r="B741" s="864" t="s">
        <v>1035</v>
      </c>
      <c r="C741" s="865" t="s">
        <v>118</v>
      </c>
      <c r="D741" s="865" t="s">
        <v>1272</v>
      </c>
      <c r="E741" s="866">
        <v>2018</v>
      </c>
      <c r="F741" s="867">
        <v>2018</v>
      </c>
      <c r="G741" s="868">
        <v>43217</v>
      </c>
      <c r="H741" s="869">
        <f t="shared" si="33"/>
        <v>2018</v>
      </c>
      <c r="I741" s="870"/>
      <c r="J741" s="865" t="s">
        <v>1038</v>
      </c>
      <c r="K741" s="865" t="s">
        <v>1043</v>
      </c>
      <c r="L741" s="865" t="s">
        <v>1037</v>
      </c>
      <c r="M741" s="871">
        <v>891.23599999999999</v>
      </c>
      <c r="N741" s="871">
        <v>0.19400000000000001</v>
      </c>
      <c r="O741" s="872">
        <f>+VLOOKUP(C741,'A. Rate Class Allocations'!$B$124:$J$128,6,FALSE)</f>
        <v>0.96094519236849896</v>
      </c>
      <c r="P741" s="873">
        <f>+VLOOKUP(C741,'A. Rate Class Allocations'!$B$124:$J$128,8,FALSE)</f>
        <v>0.98007105038154396</v>
      </c>
      <c r="Q741" s="873">
        <f>+VLOOKUP(C741,'A. Rate Class Allocations'!$B$124:$J$128,7,FALSE)</f>
        <v>1.0700573423086499</v>
      </c>
      <c r="R741" s="873">
        <f>+VLOOKUP(C741,'A. Rate Class Allocations'!$B$124:$J$128,9,FALSE)</f>
        <v>0.85888650963597402</v>
      </c>
      <c r="S741" s="874">
        <f t="shared" si="34"/>
        <v>839.36122008004179</v>
      </c>
      <c r="T741" s="874">
        <f t="shared" si="35"/>
        <v>0.17829721627408965</v>
      </c>
    </row>
    <row r="742" spans="1:20">
      <c r="A742" s="863" t="s">
        <v>1034</v>
      </c>
      <c r="B742" s="864" t="s">
        <v>1035</v>
      </c>
      <c r="C742" s="865" t="s">
        <v>118</v>
      </c>
      <c r="D742" s="865" t="s">
        <v>1272</v>
      </c>
      <c r="E742" s="866">
        <v>2018</v>
      </c>
      <c r="F742" s="867">
        <v>2018</v>
      </c>
      <c r="G742" s="868">
        <v>43217</v>
      </c>
      <c r="H742" s="869">
        <f t="shared" si="33"/>
        <v>2018</v>
      </c>
      <c r="I742" s="870"/>
      <c r="J742" s="865" t="s">
        <v>1038</v>
      </c>
      <c r="K742" s="865" t="s">
        <v>1043</v>
      </c>
      <c r="L742" s="865" t="s">
        <v>1037</v>
      </c>
      <c r="M742" s="871">
        <v>2149.9920000000002</v>
      </c>
      <c r="N742" s="871">
        <v>0.46800000000000003</v>
      </c>
      <c r="O742" s="872">
        <f>+VLOOKUP(C742,'A. Rate Class Allocations'!$B$124:$J$128,6,FALSE)</f>
        <v>0.96094519236849896</v>
      </c>
      <c r="P742" s="873">
        <f>+VLOOKUP(C742,'A. Rate Class Allocations'!$B$124:$J$128,8,FALSE)</f>
        <v>0.98007105038154396</v>
      </c>
      <c r="Q742" s="873">
        <f>+VLOOKUP(C742,'A. Rate Class Allocations'!$B$124:$J$128,7,FALSE)</f>
        <v>1.0700573423086499</v>
      </c>
      <c r="R742" s="873">
        <f>+VLOOKUP(C742,'A. Rate Class Allocations'!$B$124:$J$128,9,FALSE)</f>
        <v>0.85888650963597402</v>
      </c>
      <c r="S742" s="874">
        <f t="shared" si="34"/>
        <v>2024.8507783374207</v>
      </c>
      <c r="T742" s="874">
        <f t="shared" si="35"/>
        <v>0.4301190578158452</v>
      </c>
    </row>
    <row r="743" spans="1:20">
      <c r="A743" s="863" t="s">
        <v>1034</v>
      </c>
      <c r="B743" s="864" t="s">
        <v>1035</v>
      </c>
      <c r="C743" s="865" t="s">
        <v>118</v>
      </c>
      <c r="D743" s="865" t="s">
        <v>1273</v>
      </c>
      <c r="E743" s="866">
        <v>2018</v>
      </c>
      <c r="F743" s="867">
        <v>2018</v>
      </c>
      <c r="G743" s="868">
        <v>43306</v>
      </c>
      <c r="H743" s="869">
        <f t="shared" si="33"/>
        <v>2018</v>
      </c>
      <c r="I743" s="870"/>
      <c r="J743" s="865" t="s">
        <v>1038</v>
      </c>
      <c r="K743" s="865" t="s">
        <v>1043</v>
      </c>
      <c r="L743" s="865" t="s">
        <v>1039</v>
      </c>
      <c r="M743" s="871">
        <v>829.13199999999995</v>
      </c>
      <c r="N743" s="871">
        <v>0.21199999999999999</v>
      </c>
      <c r="O743" s="872">
        <f>+VLOOKUP(C743,'A. Rate Class Allocations'!$B$124:$J$128,6,FALSE)</f>
        <v>0.96094519236849896</v>
      </c>
      <c r="P743" s="873">
        <f>+VLOOKUP(C743,'A. Rate Class Allocations'!$B$124:$J$128,8,FALSE)</f>
        <v>0.98007105038154396</v>
      </c>
      <c r="Q743" s="873">
        <f>+VLOOKUP(C743,'A. Rate Class Allocations'!$B$124:$J$128,7,FALSE)</f>
        <v>1.0700573423086499</v>
      </c>
      <c r="R743" s="873">
        <f>+VLOOKUP(C743,'A. Rate Class Allocations'!$B$124:$J$128,9,FALSE)</f>
        <v>0.85888650963597402</v>
      </c>
      <c r="S743" s="874">
        <f t="shared" si="34"/>
        <v>780.87201047467238</v>
      </c>
      <c r="T743" s="874">
        <f t="shared" si="35"/>
        <v>0.19484025695931448</v>
      </c>
    </row>
    <row r="744" spans="1:20">
      <c r="A744" s="863" t="s">
        <v>1034</v>
      </c>
      <c r="B744" s="864" t="s">
        <v>1035</v>
      </c>
      <c r="C744" s="865" t="s">
        <v>118</v>
      </c>
      <c r="D744" s="865" t="s">
        <v>1273</v>
      </c>
      <c r="E744" s="866">
        <v>2018</v>
      </c>
      <c r="F744" s="867">
        <v>2018</v>
      </c>
      <c r="G744" s="868">
        <v>43306</v>
      </c>
      <c r="H744" s="869">
        <f t="shared" si="33"/>
        <v>2018</v>
      </c>
      <c r="I744" s="870"/>
      <c r="J744" s="865" t="s">
        <v>1038</v>
      </c>
      <c r="K744" s="865" t="s">
        <v>1043</v>
      </c>
      <c r="L744" s="865" t="s">
        <v>1039</v>
      </c>
      <c r="M744" s="871">
        <v>859.99680000000001</v>
      </c>
      <c r="N744" s="871">
        <v>0.18720000000000001</v>
      </c>
      <c r="O744" s="872">
        <f>+VLOOKUP(C744,'A. Rate Class Allocations'!$B$124:$J$128,6,FALSE)</f>
        <v>0.96094519236849896</v>
      </c>
      <c r="P744" s="873">
        <f>+VLOOKUP(C744,'A. Rate Class Allocations'!$B$124:$J$128,8,FALSE)</f>
        <v>0.98007105038154396</v>
      </c>
      <c r="Q744" s="873">
        <f>+VLOOKUP(C744,'A. Rate Class Allocations'!$B$124:$J$128,7,FALSE)</f>
        <v>1.0700573423086499</v>
      </c>
      <c r="R744" s="873">
        <f>+VLOOKUP(C744,'A. Rate Class Allocations'!$B$124:$J$128,9,FALSE)</f>
        <v>0.85888650963597402</v>
      </c>
      <c r="S744" s="874">
        <f t="shared" si="34"/>
        <v>809.9403113349681</v>
      </c>
      <c r="T744" s="874">
        <f t="shared" si="35"/>
        <v>0.17204762312633809</v>
      </c>
    </row>
    <row r="745" spans="1:20">
      <c r="A745" s="863" t="s">
        <v>1034</v>
      </c>
      <c r="B745" s="864" t="s">
        <v>1035</v>
      </c>
      <c r="C745" s="865" t="s">
        <v>118</v>
      </c>
      <c r="D745" s="865" t="s">
        <v>1273</v>
      </c>
      <c r="E745" s="866">
        <v>2018</v>
      </c>
      <c r="F745" s="867">
        <v>2018</v>
      </c>
      <c r="G745" s="868">
        <v>43306</v>
      </c>
      <c r="H745" s="869">
        <f t="shared" si="33"/>
        <v>2018</v>
      </c>
      <c r="I745" s="870"/>
      <c r="J745" s="865" t="s">
        <v>1038</v>
      </c>
      <c r="K745" s="865" t="s">
        <v>1043</v>
      </c>
      <c r="L745" s="865" t="s">
        <v>1039</v>
      </c>
      <c r="M745" s="871">
        <v>8169.9696000000004</v>
      </c>
      <c r="N745" s="871">
        <v>1.7784</v>
      </c>
      <c r="O745" s="872">
        <f>+VLOOKUP(C745,'A. Rate Class Allocations'!$B$124:$J$128,6,FALSE)</f>
        <v>0.96094519236849896</v>
      </c>
      <c r="P745" s="873">
        <f>+VLOOKUP(C745,'A. Rate Class Allocations'!$B$124:$J$128,8,FALSE)</f>
        <v>0.98007105038154396</v>
      </c>
      <c r="Q745" s="873">
        <f>+VLOOKUP(C745,'A. Rate Class Allocations'!$B$124:$J$128,7,FALSE)</f>
        <v>1.0700573423086499</v>
      </c>
      <c r="R745" s="873">
        <f>+VLOOKUP(C745,'A. Rate Class Allocations'!$B$124:$J$128,9,FALSE)</f>
        <v>0.85888650963597402</v>
      </c>
      <c r="S745" s="874">
        <f t="shared" si="34"/>
        <v>7694.4329576821974</v>
      </c>
      <c r="T745" s="874">
        <f t="shared" si="35"/>
        <v>1.6344524197002115</v>
      </c>
    </row>
    <row r="746" spans="1:20">
      <c r="A746" s="863" t="s">
        <v>1034</v>
      </c>
      <c r="B746" s="864" t="s">
        <v>1035</v>
      </c>
      <c r="C746" s="865" t="s">
        <v>118</v>
      </c>
      <c r="D746" s="865" t="s">
        <v>1273</v>
      </c>
      <c r="E746" s="866">
        <v>2018</v>
      </c>
      <c r="F746" s="867">
        <v>2018</v>
      </c>
      <c r="G746" s="868">
        <v>43306</v>
      </c>
      <c r="H746" s="869">
        <f t="shared" si="33"/>
        <v>2018</v>
      </c>
      <c r="I746" s="870"/>
      <c r="J746" s="865" t="s">
        <v>1036</v>
      </c>
      <c r="K746" s="865" t="s">
        <v>1043</v>
      </c>
      <c r="L746" s="865" t="s">
        <v>1039</v>
      </c>
      <c r="M746" s="871">
        <v>3414</v>
      </c>
      <c r="N746" s="871">
        <v>0.8</v>
      </c>
      <c r="O746" s="872">
        <f>+VLOOKUP(C746,'A. Rate Class Allocations'!$B$124:$J$128,6,FALSE)</f>
        <v>0.96094519236849896</v>
      </c>
      <c r="P746" s="873">
        <f>+VLOOKUP(C746,'A. Rate Class Allocations'!$B$124:$J$128,8,FALSE)</f>
        <v>0.98007105038154396</v>
      </c>
      <c r="Q746" s="873">
        <f>+VLOOKUP(C746,'A. Rate Class Allocations'!$B$124:$J$128,7,FALSE)</f>
        <v>1.0700573423086499</v>
      </c>
      <c r="R746" s="873">
        <f>+VLOOKUP(C746,'A. Rate Class Allocations'!$B$124:$J$128,9,FALSE)</f>
        <v>0.85888650963597402</v>
      </c>
      <c r="S746" s="874">
        <f t="shared" si="34"/>
        <v>3215.2866416451561</v>
      </c>
      <c r="T746" s="874">
        <f t="shared" si="35"/>
        <v>0.73524625267665844</v>
      </c>
    </row>
    <row r="747" spans="1:20">
      <c r="A747" s="863" t="s">
        <v>1034</v>
      </c>
      <c r="B747" s="864" t="s">
        <v>1035</v>
      </c>
      <c r="C747" s="865" t="s">
        <v>118</v>
      </c>
      <c r="D747" s="865" t="s">
        <v>1274</v>
      </c>
      <c r="E747" s="866">
        <v>2018</v>
      </c>
      <c r="F747" s="867">
        <v>2018</v>
      </c>
      <c r="G747" s="868">
        <v>43251</v>
      </c>
      <c r="H747" s="869">
        <f t="shared" si="33"/>
        <v>2018</v>
      </c>
      <c r="I747" s="870"/>
      <c r="J747" s="865" t="s">
        <v>1038</v>
      </c>
      <c r="K747" s="865" t="s">
        <v>1043</v>
      </c>
      <c r="L747" s="865" t="s">
        <v>1039</v>
      </c>
      <c r="M747" s="871">
        <v>6805.14</v>
      </c>
      <c r="N747" s="871">
        <v>1.74</v>
      </c>
      <c r="O747" s="872">
        <f>+VLOOKUP(C747,'A. Rate Class Allocations'!$B$124:$J$128,6,FALSE)</f>
        <v>0.96094519236849896</v>
      </c>
      <c r="P747" s="873">
        <f>+VLOOKUP(C747,'A. Rate Class Allocations'!$B$124:$J$128,8,FALSE)</f>
        <v>0.98007105038154396</v>
      </c>
      <c r="Q747" s="873">
        <f>+VLOOKUP(C747,'A. Rate Class Allocations'!$B$124:$J$128,7,FALSE)</f>
        <v>1.0700573423086499</v>
      </c>
      <c r="R747" s="873">
        <f>+VLOOKUP(C747,'A. Rate Class Allocations'!$B$124:$J$128,9,FALSE)</f>
        <v>0.85888650963597402</v>
      </c>
      <c r="S747" s="874">
        <f t="shared" si="34"/>
        <v>6409.0438595562746</v>
      </c>
      <c r="T747" s="874">
        <f t="shared" si="35"/>
        <v>1.599160599571732</v>
      </c>
    </row>
    <row r="748" spans="1:20">
      <c r="A748" s="863" t="s">
        <v>1034</v>
      </c>
      <c r="B748" s="864" t="s">
        <v>1035</v>
      </c>
      <c r="C748" s="865" t="s">
        <v>118</v>
      </c>
      <c r="D748" s="865" t="s">
        <v>1274</v>
      </c>
      <c r="E748" s="866">
        <v>2018</v>
      </c>
      <c r="F748" s="867">
        <v>2018</v>
      </c>
      <c r="G748" s="868">
        <v>43251</v>
      </c>
      <c r="H748" s="869">
        <f t="shared" si="33"/>
        <v>2018</v>
      </c>
      <c r="I748" s="870"/>
      <c r="J748" s="865" t="s">
        <v>1038</v>
      </c>
      <c r="K748" s="865" t="s">
        <v>1043</v>
      </c>
      <c r="L748" s="865" t="s">
        <v>1039</v>
      </c>
      <c r="M748" s="871">
        <v>1289.9952000000001</v>
      </c>
      <c r="N748" s="871">
        <v>0.28079999999999999</v>
      </c>
      <c r="O748" s="872">
        <f>+VLOOKUP(C748,'A. Rate Class Allocations'!$B$124:$J$128,6,FALSE)</f>
        <v>0.96094519236849896</v>
      </c>
      <c r="P748" s="873">
        <f>+VLOOKUP(C748,'A. Rate Class Allocations'!$B$124:$J$128,8,FALSE)</f>
        <v>0.98007105038154396</v>
      </c>
      <c r="Q748" s="873">
        <f>+VLOOKUP(C748,'A. Rate Class Allocations'!$B$124:$J$128,7,FALSE)</f>
        <v>1.0700573423086499</v>
      </c>
      <c r="R748" s="873">
        <f>+VLOOKUP(C748,'A. Rate Class Allocations'!$B$124:$J$128,9,FALSE)</f>
        <v>0.85888650963597402</v>
      </c>
      <c r="S748" s="874">
        <f t="shared" si="34"/>
        <v>1214.9104670024522</v>
      </c>
      <c r="T748" s="874">
        <f t="shared" si="35"/>
        <v>0.25807143468950711</v>
      </c>
    </row>
    <row r="749" spans="1:20">
      <c r="A749" s="863" t="s">
        <v>1034</v>
      </c>
      <c r="B749" s="864" t="s">
        <v>1035</v>
      </c>
      <c r="C749" s="865" t="s">
        <v>118</v>
      </c>
      <c r="D749" s="865" t="s">
        <v>1274</v>
      </c>
      <c r="E749" s="866">
        <v>2018</v>
      </c>
      <c r="F749" s="867">
        <v>2018</v>
      </c>
      <c r="G749" s="868">
        <v>43251</v>
      </c>
      <c r="H749" s="869">
        <f t="shared" si="33"/>
        <v>2018</v>
      </c>
      <c r="I749" s="870"/>
      <c r="J749" s="865" t="s">
        <v>1038</v>
      </c>
      <c r="K749" s="865" t="s">
        <v>1043</v>
      </c>
      <c r="L749" s="865" t="s">
        <v>1039</v>
      </c>
      <c r="M749" s="871">
        <v>716.66399999999999</v>
      </c>
      <c r="N749" s="871">
        <v>0.156</v>
      </c>
      <c r="O749" s="872">
        <f>+VLOOKUP(C749,'A. Rate Class Allocations'!$B$124:$J$128,6,FALSE)</f>
        <v>0.96094519236849896</v>
      </c>
      <c r="P749" s="873">
        <f>+VLOOKUP(C749,'A. Rate Class Allocations'!$B$124:$J$128,8,FALSE)</f>
        <v>0.98007105038154396</v>
      </c>
      <c r="Q749" s="873">
        <f>+VLOOKUP(C749,'A. Rate Class Allocations'!$B$124:$J$128,7,FALSE)</f>
        <v>1.0700573423086499</v>
      </c>
      <c r="R749" s="873">
        <f>+VLOOKUP(C749,'A. Rate Class Allocations'!$B$124:$J$128,9,FALSE)</f>
        <v>0.85888650963597402</v>
      </c>
      <c r="S749" s="874">
        <f t="shared" si="34"/>
        <v>674.95025944580675</v>
      </c>
      <c r="T749" s="874">
        <f t="shared" si="35"/>
        <v>0.14337301927194837</v>
      </c>
    </row>
    <row r="750" spans="1:20">
      <c r="A750" s="863" t="s">
        <v>1034</v>
      </c>
      <c r="B750" s="864" t="s">
        <v>1035</v>
      </c>
      <c r="C750" s="865" t="s">
        <v>118</v>
      </c>
      <c r="D750" s="865" t="s">
        <v>1274</v>
      </c>
      <c r="E750" s="866">
        <v>2018</v>
      </c>
      <c r="F750" s="867">
        <v>2018</v>
      </c>
      <c r="G750" s="868">
        <v>43251</v>
      </c>
      <c r="H750" s="869">
        <f t="shared" si="33"/>
        <v>2018</v>
      </c>
      <c r="I750" s="870"/>
      <c r="J750" s="865" t="s">
        <v>1038</v>
      </c>
      <c r="K750" s="865" t="s">
        <v>1043</v>
      </c>
      <c r="L750" s="865" t="s">
        <v>1039</v>
      </c>
      <c r="M750" s="871">
        <v>143.33279999999999</v>
      </c>
      <c r="N750" s="871">
        <v>3.1199999999999999E-2</v>
      </c>
      <c r="O750" s="872">
        <f>+VLOOKUP(C750,'A. Rate Class Allocations'!$B$124:$J$128,6,FALSE)</f>
        <v>0.96094519236849896</v>
      </c>
      <c r="P750" s="873">
        <f>+VLOOKUP(C750,'A. Rate Class Allocations'!$B$124:$J$128,8,FALSE)</f>
        <v>0.98007105038154396</v>
      </c>
      <c r="Q750" s="873">
        <f>+VLOOKUP(C750,'A. Rate Class Allocations'!$B$124:$J$128,7,FALSE)</f>
        <v>1.0700573423086499</v>
      </c>
      <c r="R750" s="873">
        <f>+VLOOKUP(C750,'A. Rate Class Allocations'!$B$124:$J$128,9,FALSE)</f>
        <v>0.85888650963597402</v>
      </c>
      <c r="S750" s="874">
        <f t="shared" si="34"/>
        <v>134.99005188916135</v>
      </c>
      <c r="T750" s="874">
        <f t="shared" si="35"/>
        <v>2.8674603854389677E-2</v>
      </c>
    </row>
    <row r="751" spans="1:20">
      <c r="A751" s="863" t="s">
        <v>1034</v>
      </c>
      <c r="B751" s="864" t="s">
        <v>1035</v>
      </c>
      <c r="C751" s="865" t="s">
        <v>118</v>
      </c>
      <c r="D751" s="865" t="s">
        <v>1275</v>
      </c>
      <c r="E751" s="866">
        <v>2018</v>
      </c>
      <c r="F751" s="867">
        <v>2018</v>
      </c>
      <c r="G751" s="868">
        <v>43372</v>
      </c>
      <c r="H751" s="869">
        <f t="shared" si="33"/>
        <v>2018</v>
      </c>
      <c r="I751" s="870"/>
      <c r="J751" s="865" t="s">
        <v>1038</v>
      </c>
      <c r="K751" s="865" t="s">
        <v>1043</v>
      </c>
      <c r="L751" s="865" t="s">
        <v>1037</v>
      </c>
      <c r="M751" s="871">
        <v>2693.04</v>
      </c>
      <c r="N751" s="871">
        <v>0.68879999999999997</v>
      </c>
      <c r="O751" s="872">
        <f>+VLOOKUP(C751,'A. Rate Class Allocations'!$B$124:$J$128,6,FALSE)</f>
        <v>0.96094519236849896</v>
      </c>
      <c r="P751" s="873">
        <f>+VLOOKUP(C751,'A. Rate Class Allocations'!$B$124:$J$128,8,FALSE)</f>
        <v>0.98007105038154396</v>
      </c>
      <c r="Q751" s="873">
        <f>+VLOOKUP(C751,'A. Rate Class Allocations'!$B$124:$J$128,7,FALSE)</f>
        <v>1.0700573423086499</v>
      </c>
      <c r="R751" s="873">
        <f>+VLOOKUP(C751,'A. Rate Class Allocations'!$B$124:$J$128,9,FALSE)</f>
        <v>0.85888650963597402</v>
      </c>
      <c r="S751" s="874">
        <f t="shared" si="34"/>
        <v>2536.2904327522178</v>
      </c>
      <c r="T751" s="874">
        <f t="shared" si="35"/>
        <v>0.63304702355460285</v>
      </c>
    </row>
    <row r="752" spans="1:20">
      <c r="A752" s="863" t="s">
        <v>1034</v>
      </c>
      <c r="B752" s="864" t="s">
        <v>1035</v>
      </c>
      <c r="C752" s="865" t="s">
        <v>118</v>
      </c>
      <c r="D752" s="865" t="s">
        <v>1276</v>
      </c>
      <c r="E752" s="866">
        <v>2018</v>
      </c>
      <c r="F752" s="867">
        <v>2018</v>
      </c>
      <c r="G752" s="868">
        <v>43279</v>
      </c>
      <c r="H752" s="869">
        <f t="shared" si="33"/>
        <v>2018</v>
      </c>
      <c r="I752" s="870"/>
      <c r="J752" s="865" t="s">
        <v>1038</v>
      </c>
      <c r="K752" s="865" t="s">
        <v>1043</v>
      </c>
      <c r="L752" s="865" t="s">
        <v>1037</v>
      </c>
      <c r="M752" s="871">
        <v>1680</v>
      </c>
      <c r="N752" s="871">
        <v>0</v>
      </c>
      <c r="O752" s="872">
        <f>+VLOOKUP(C752,'A. Rate Class Allocations'!$B$124:$J$128,6,FALSE)</f>
        <v>0.96094519236849896</v>
      </c>
      <c r="P752" s="873">
        <f>+VLOOKUP(C752,'A. Rate Class Allocations'!$B$124:$J$128,8,FALSE)</f>
        <v>0.98007105038154396</v>
      </c>
      <c r="Q752" s="873">
        <f>+VLOOKUP(C752,'A. Rate Class Allocations'!$B$124:$J$128,7,FALSE)</f>
        <v>1.0700573423086499</v>
      </c>
      <c r="R752" s="873">
        <f>+VLOOKUP(C752,'A. Rate Class Allocations'!$B$124:$J$128,9,FALSE)</f>
        <v>0.85888650963597402</v>
      </c>
      <c r="S752" s="874">
        <f t="shared" si="34"/>
        <v>1582.2148675933984</v>
      </c>
      <c r="T752" s="874">
        <f t="shared" si="35"/>
        <v>0</v>
      </c>
    </row>
    <row r="753" spans="1:20">
      <c r="A753" s="863" t="s">
        <v>1034</v>
      </c>
      <c r="B753" s="864" t="s">
        <v>1035</v>
      </c>
      <c r="C753" s="865" t="s">
        <v>118</v>
      </c>
      <c r="D753" s="865" t="s">
        <v>1276</v>
      </c>
      <c r="E753" s="866">
        <v>2018</v>
      </c>
      <c r="F753" s="867">
        <v>2018</v>
      </c>
      <c r="G753" s="868">
        <v>43287</v>
      </c>
      <c r="H753" s="869">
        <f t="shared" si="33"/>
        <v>2018</v>
      </c>
      <c r="I753" s="870"/>
      <c r="J753" s="865" t="s">
        <v>1038</v>
      </c>
      <c r="K753" s="865" t="s">
        <v>1043</v>
      </c>
      <c r="L753" s="865" t="s">
        <v>1037</v>
      </c>
      <c r="M753" s="871">
        <v>2520</v>
      </c>
      <c r="N753" s="871">
        <v>0</v>
      </c>
      <c r="O753" s="872">
        <f>+VLOOKUP(C753,'A. Rate Class Allocations'!$B$124:$J$128,6,FALSE)</f>
        <v>0.96094519236849896</v>
      </c>
      <c r="P753" s="873">
        <f>+VLOOKUP(C753,'A. Rate Class Allocations'!$B$124:$J$128,8,FALSE)</f>
        <v>0.98007105038154396</v>
      </c>
      <c r="Q753" s="873">
        <f>+VLOOKUP(C753,'A. Rate Class Allocations'!$B$124:$J$128,7,FALSE)</f>
        <v>1.0700573423086499</v>
      </c>
      <c r="R753" s="873">
        <f>+VLOOKUP(C753,'A. Rate Class Allocations'!$B$124:$J$128,9,FALSE)</f>
        <v>0.85888650963597402</v>
      </c>
      <c r="S753" s="874">
        <f t="shared" si="34"/>
        <v>2373.3223013900979</v>
      </c>
      <c r="T753" s="874">
        <f t="shared" si="35"/>
        <v>0</v>
      </c>
    </row>
    <row r="754" spans="1:20">
      <c r="A754" s="863" t="s">
        <v>1034</v>
      </c>
      <c r="B754" s="864" t="s">
        <v>1035</v>
      </c>
      <c r="C754" s="865" t="s">
        <v>118</v>
      </c>
      <c r="D754" s="865" t="s">
        <v>1276</v>
      </c>
      <c r="E754" s="866">
        <v>2018</v>
      </c>
      <c r="F754" s="867">
        <v>2018</v>
      </c>
      <c r="G754" s="868">
        <v>43287</v>
      </c>
      <c r="H754" s="869">
        <f t="shared" si="33"/>
        <v>2018</v>
      </c>
      <c r="I754" s="870"/>
      <c r="J754" s="865" t="s">
        <v>1038</v>
      </c>
      <c r="K754" s="865" t="s">
        <v>1043</v>
      </c>
      <c r="L754" s="865" t="s">
        <v>1037</v>
      </c>
      <c r="M754" s="871">
        <v>273</v>
      </c>
      <c r="N754" s="871">
        <v>0</v>
      </c>
      <c r="O754" s="872">
        <f>+VLOOKUP(C754,'A. Rate Class Allocations'!$B$124:$J$128,6,FALSE)</f>
        <v>0.96094519236849896</v>
      </c>
      <c r="P754" s="873">
        <f>+VLOOKUP(C754,'A. Rate Class Allocations'!$B$124:$J$128,8,FALSE)</f>
        <v>0.98007105038154396</v>
      </c>
      <c r="Q754" s="873">
        <f>+VLOOKUP(C754,'A. Rate Class Allocations'!$B$124:$J$128,7,FALSE)</f>
        <v>1.0700573423086499</v>
      </c>
      <c r="R754" s="873">
        <f>+VLOOKUP(C754,'A. Rate Class Allocations'!$B$124:$J$128,9,FALSE)</f>
        <v>0.85888650963597402</v>
      </c>
      <c r="S754" s="874">
        <f t="shared" si="34"/>
        <v>257.10991598392724</v>
      </c>
      <c r="T754" s="874">
        <f t="shared" si="35"/>
        <v>0</v>
      </c>
    </row>
    <row r="755" spans="1:20">
      <c r="A755" s="863" t="s">
        <v>1034</v>
      </c>
      <c r="B755" s="864" t="s">
        <v>1035</v>
      </c>
      <c r="C755" s="865" t="s">
        <v>118</v>
      </c>
      <c r="D755" s="865" t="s">
        <v>1276</v>
      </c>
      <c r="E755" s="866">
        <v>2018</v>
      </c>
      <c r="F755" s="867">
        <v>2018</v>
      </c>
      <c r="G755" s="868">
        <v>43287</v>
      </c>
      <c r="H755" s="869">
        <f t="shared" si="33"/>
        <v>2018</v>
      </c>
      <c r="I755" s="870"/>
      <c r="J755" s="865" t="s">
        <v>1038</v>
      </c>
      <c r="K755" s="865" t="s">
        <v>1043</v>
      </c>
      <c r="L755" s="865" t="s">
        <v>1037</v>
      </c>
      <c r="M755" s="871">
        <v>2919</v>
      </c>
      <c r="N755" s="871">
        <v>0</v>
      </c>
      <c r="O755" s="872">
        <f>+VLOOKUP(C755,'A. Rate Class Allocations'!$B$124:$J$128,6,FALSE)</f>
        <v>0.96094519236849896</v>
      </c>
      <c r="P755" s="873">
        <f>+VLOOKUP(C755,'A. Rate Class Allocations'!$B$124:$J$128,8,FALSE)</f>
        <v>0.98007105038154396</v>
      </c>
      <c r="Q755" s="873">
        <f>+VLOOKUP(C755,'A. Rate Class Allocations'!$B$124:$J$128,7,FALSE)</f>
        <v>1.0700573423086499</v>
      </c>
      <c r="R755" s="873">
        <f>+VLOOKUP(C755,'A. Rate Class Allocations'!$B$124:$J$128,9,FALSE)</f>
        <v>0.85888650963597402</v>
      </c>
      <c r="S755" s="874">
        <f t="shared" si="34"/>
        <v>2749.0983324435301</v>
      </c>
      <c r="T755" s="874">
        <f t="shared" si="35"/>
        <v>0</v>
      </c>
    </row>
    <row r="756" spans="1:20">
      <c r="A756" s="863" t="s">
        <v>1034</v>
      </c>
      <c r="B756" s="864" t="s">
        <v>1035</v>
      </c>
      <c r="C756" s="865" t="s">
        <v>118</v>
      </c>
      <c r="D756" s="865" t="s">
        <v>1276</v>
      </c>
      <c r="E756" s="866">
        <v>2018</v>
      </c>
      <c r="F756" s="867">
        <v>2018</v>
      </c>
      <c r="G756" s="868">
        <v>43287</v>
      </c>
      <c r="H756" s="869">
        <f t="shared" si="33"/>
        <v>2018</v>
      </c>
      <c r="I756" s="870"/>
      <c r="J756" s="865" t="s">
        <v>1038</v>
      </c>
      <c r="K756" s="865" t="s">
        <v>1043</v>
      </c>
      <c r="L756" s="865" t="s">
        <v>1037</v>
      </c>
      <c r="M756" s="871">
        <v>4670.3999999999996</v>
      </c>
      <c r="N756" s="871">
        <v>0</v>
      </c>
      <c r="O756" s="872">
        <f>+VLOOKUP(C756,'A. Rate Class Allocations'!$B$124:$J$128,6,FALSE)</f>
        <v>0.96094519236849896</v>
      </c>
      <c r="P756" s="873">
        <f>+VLOOKUP(C756,'A. Rate Class Allocations'!$B$124:$J$128,8,FALSE)</f>
        <v>0.98007105038154396</v>
      </c>
      <c r="Q756" s="873">
        <f>+VLOOKUP(C756,'A. Rate Class Allocations'!$B$124:$J$128,7,FALSE)</f>
        <v>1.0700573423086499</v>
      </c>
      <c r="R756" s="873">
        <f>+VLOOKUP(C756,'A. Rate Class Allocations'!$B$124:$J$128,9,FALSE)</f>
        <v>0.85888650963597402</v>
      </c>
      <c r="S756" s="874">
        <f t="shared" si="34"/>
        <v>4398.5573319096475</v>
      </c>
      <c r="T756" s="874">
        <f t="shared" si="35"/>
        <v>0</v>
      </c>
    </row>
    <row r="757" spans="1:20">
      <c r="A757" s="863" t="s">
        <v>1034</v>
      </c>
      <c r="B757" s="864" t="s">
        <v>1035</v>
      </c>
      <c r="C757" s="865" t="s">
        <v>118</v>
      </c>
      <c r="D757" s="865" t="s">
        <v>1277</v>
      </c>
      <c r="E757" s="866">
        <v>2018</v>
      </c>
      <c r="F757" s="867">
        <v>2018</v>
      </c>
      <c r="G757" s="868">
        <v>43312</v>
      </c>
      <c r="H757" s="869">
        <f t="shared" si="33"/>
        <v>2018</v>
      </c>
      <c r="I757" s="870"/>
      <c r="J757" s="865" t="s">
        <v>1036</v>
      </c>
      <c r="K757" s="865" t="s">
        <v>1043</v>
      </c>
      <c r="L757" s="865" t="s">
        <v>1039</v>
      </c>
      <c r="M757" s="871">
        <v>161494</v>
      </c>
      <c r="N757" s="871">
        <v>18.399999999999999</v>
      </c>
      <c r="O757" s="872">
        <f>+VLOOKUP(C757,'A. Rate Class Allocations'!$B$124:$J$128,6,FALSE)</f>
        <v>0.96094519236849896</v>
      </c>
      <c r="P757" s="873">
        <f>+VLOOKUP(C757,'A. Rate Class Allocations'!$B$124:$J$128,8,FALSE)</f>
        <v>0.98007105038154396</v>
      </c>
      <c r="Q757" s="873">
        <f>+VLOOKUP(C757,'A. Rate Class Allocations'!$B$124:$J$128,7,FALSE)</f>
        <v>1.0700573423086499</v>
      </c>
      <c r="R757" s="873">
        <f>+VLOOKUP(C757,'A. Rate Class Allocations'!$B$124:$J$128,9,FALSE)</f>
        <v>0.85888650963597402</v>
      </c>
      <c r="S757" s="874">
        <f t="shared" si="34"/>
        <v>152094.1713256716</v>
      </c>
      <c r="T757" s="874">
        <f t="shared" si="35"/>
        <v>16.91066381156314</v>
      </c>
    </row>
    <row r="758" spans="1:20">
      <c r="A758" s="863" t="s">
        <v>1034</v>
      </c>
      <c r="B758" s="864" t="s">
        <v>1035</v>
      </c>
      <c r="C758" s="865" t="s">
        <v>118</v>
      </c>
      <c r="D758" s="865" t="s">
        <v>1278</v>
      </c>
      <c r="E758" s="866">
        <v>2018</v>
      </c>
      <c r="F758" s="867">
        <v>2018</v>
      </c>
      <c r="G758" s="868">
        <v>43298</v>
      </c>
      <c r="H758" s="869">
        <f t="shared" si="33"/>
        <v>2018</v>
      </c>
      <c r="I758" s="870"/>
      <c r="J758" s="865" t="s">
        <v>1038</v>
      </c>
      <c r="K758" s="865" t="s">
        <v>1043</v>
      </c>
      <c r="L758" s="865" t="s">
        <v>1037</v>
      </c>
      <c r="M758" s="871">
        <v>2866.6559999999999</v>
      </c>
      <c r="N758" s="871">
        <v>0.624</v>
      </c>
      <c r="O758" s="872">
        <f>+VLOOKUP(C758,'A. Rate Class Allocations'!$B$124:$J$128,6,FALSE)</f>
        <v>0.96094519236849896</v>
      </c>
      <c r="P758" s="873">
        <f>+VLOOKUP(C758,'A. Rate Class Allocations'!$B$124:$J$128,8,FALSE)</f>
        <v>0.98007105038154396</v>
      </c>
      <c r="Q758" s="873">
        <f>+VLOOKUP(C758,'A. Rate Class Allocations'!$B$124:$J$128,7,FALSE)</f>
        <v>1.0700573423086499</v>
      </c>
      <c r="R758" s="873">
        <f>+VLOOKUP(C758,'A. Rate Class Allocations'!$B$124:$J$128,9,FALSE)</f>
        <v>0.85888650963597402</v>
      </c>
      <c r="S758" s="874">
        <f t="shared" si="34"/>
        <v>2699.801037783227</v>
      </c>
      <c r="T758" s="874">
        <f t="shared" si="35"/>
        <v>0.57349207708779348</v>
      </c>
    </row>
    <row r="759" spans="1:20">
      <c r="A759" s="863" t="s">
        <v>1034</v>
      </c>
      <c r="B759" s="864" t="s">
        <v>1035</v>
      </c>
      <c r="C759" s="865" t="s">
        <v>118</v>
      </c>
      <c r="D759" s="865" t="s">
        <v>1278</v>
      </c>
      <c r="E759" s="866">
        <v>2018</v>
      </c>
      <c r="F759" s="867">
        <v>2018</v>
      </c>
      <c r="G759" s="868">
        <v>43298</v>
      </c>
      <c r="H759" s="869">
        <f t="shared" si="33"/>
        <v>2018</v>
      </c>
      <c r="I759" s="870"/>
      <c r="J759" s="865" t="s">
        <v>1038</v>
      </c>
      <c r="K759" s="865" t="s">
        <v>1043</v>
      </c>
      <c r="L759" s="865" t="s">
        <v>1037</v>
      </c>
      <c r="M759" s="871">
        <v>4701.2160000000003</v>
      </c>
      <c r="N759" s="871">
        <v>1.248</v>
      </c>
      <c r="O759" s="872">
        <f>+VLOOKUP(C759,'A. Rate Class Allocations'!$B$124:$J$128,6,FALSE)</f>
        <v>0.96094519236849896</v>
      </c>
      <c r="P759" s="873">
        <f>+VLOOKUP(C759,'A. Rate Class Allocations'!$B$124:$J$128,8,FALSE)</f>
        <v>0.98007105038154396</v>
      </c>
      <c r="Q759" s="873">
        <f>+VLOOKUP(C759,'A. Rate Class Allocations'!$B$124:$J$128,7,FALSE)</f>
        <v>1.0700573423086499</v>
      </c>
      <c r="R759" s="873">
        <f>+VLOOKUP(C759,'A. Rate Class Allocations'!$B$124:$J$128,9,FALSE)</f>
        <v>0.85888650963597402</v>
      </c>
      <c r="S759" s="874">
        <f t="shared" si="34"/>
        <v>4427.5796731952187</v>
      </c>
      <c r="T759" s="874">
        <f t="shared" si="35"/>
        <v>1.146984154175587</v>
      </c>
    </row>
    <row r="760" spans="1:20">
      <c r="A760" s="863" t="s">
        <v>1034</v>
      </c>
      <c r="B760" s="864" t="s">
        <v>1035</v>
      </c>
      <c r="C760" s="865" t="s">
        <v>118</v>
      </c>
      <c r="D760" s="865" t="s">
        <v>1278</v>
      </c>
      <c r="E760" s="866">
        <v>2018</v>
      </c>
      <c r="F760" s="867">
        <v>2018</v>
      </c>
      <c r="G760" s="868">
        <v>43298</v>
      </c>
      <c r="H760" s="869">
        <f t="shared" si="33"/>
        <v>2018</v>
      </c>
      <c r="I760" s="870"/>
      <c r="J760" s="865" t="s">
        <v>1038</v>
      </c>
      <c r="K760" s="865" t="s">
        <v>1043</v>
      </c>
      <c r="L760" s="865" t="s">
        <v>1037</v>
      </c>
      <c r="M760" s="871">
        <v>267.37079999999997</v>
      </c>
      <c r="N760" s="871">
        <v>5.8200000000000002E-2</v>
      </c>
      <c r="O760" s="872">
        <f>+VLOOKUP(C760,'A. Rate Class Allocations'!$B$124:$J$128,6,FALSE)</f>
        <v>0.96094519236849896</v>
      </c>
      <c r="P760" s="873">
        <f>+VLOOKUP(C760,'A. Rate Class Allocations'!$B$124:$J$128,8,FALSE)</f>
        <v>0.98007105038154396</v>
      </c>
      <c r="Q760" s="873">
        <f>+VLOOKUP(C760,'A. Rate Class Allocations'!$B$124:$J$128,7,FALSE)</f>
        <v>1.0700573423086499</v>
      </c>
      <c r="R760" s="873">
        <f>+VLOOKUP(C760,'A. Rate Class Allocations'!$B$124:$J$128,9,FALSE)</f>
        <v>0.85888650963597402</v>
      </c>
      <c r="S760" s="874">
        <f t="shared" si="34"/>
        <v>251.80836602401249</v>
      </c>
      <c r="T760" s="874">
        <f t="shared" si="35"/>
        <v>5.3489164882226901E-2</v>
      </c>
    </row>
    <row r="761" spans="1:20">
      <c r="A761" s="863" t="s">
        <v>1034</v>
      </c>
      <c r="B761" s="864" t="s">
        <v>1035</v>
      </c>
      <c r="C761" s="865" t="s">
        <v>118</v>
      </c>
      <c r="D761" s="865" t="s">
        <v>1278</v>
      </c>
      <c r="E761" s="866">
        <v>2018</v>
      </c>
      <c r="F761" s="867">
        <v>2018</v>
      </c>
      <c r="G761" s="868">
        <v>43298</v>
      </c>
      <c r="H761" s="869">
        <f t="shared" si="33"/>
        <v>2018</v>
      </c>
      <c r="I761" s="870"/>
      <c r="J761" s="865" t="s">
        <v>1036</v>
      </c>
      <c r="K761" s="865" t="s">
        <v>1043</v>
      </c>
      <c r="L761" s="865" t="s">
        <v>1037</v>
      </c>
      <c r="M761" s="871">
        <v>8916</v>
      </c>
      <c r="N761" s="871">
        <v>2.9</v>
      </c>
      <c r="O761" s="872">
        <f>+VLOOKUP(C761,'A. Rate Class Allocations'!$B$124:$J$128,6,FALSE)</f>
        <v>0.96094519236849896</v>
      </c>
      <c r="P761" s="873">
        <f>+VLOOKUP(C761,'A. Rate Class Allocations'!$B$124:$J$128,8,FALSE)</f>
        <v>0.98007105038154396</v>
      </c>
      <c r="Q761" s="873">
        <f>+VLOOKUP(C761,'A. Rate Class Allocations'!$B$124:$J$128,7,FALSE)</f>
        <v>1.0700573423086499</v>
      </c>
      <c r="R761" s="873">
        <f>+VLOOKUP(C761,'A. Rate Class Allocations'!$B$124:$J$128,9,FALSE)</f>
        <v>0.85888650963597402</v>
      </c>
      <c r="S761" s="874">
        <f t="shared" si="34"/>
        <v>8397.0403330135359</v>
      </c>
      <c r="T761" s="874">
        <f t="shared" si="35"/>
        <v>2.6652676659528862</v>
      </c>
    </row>
    <row r="762" spans="1:20">
      <c r="A762" s="863" t="s">
        <v>1034</v>
      </c>
      <c r="B762" s="864" t="s">
        <v>1035</v>
      </c>
      <c r="C762" s="865" t="s">
        <v>118</v>
      </c>
      <c r="D762" s="865" t="s">
        <v>1279</v>
      </c>
      <c r="E762" s="866">
        <v>2018</v>
      </c>
      <c r="F762" s="867">
        <v>2018</v>
      </c>
      <c r="G762" s="868">
        <v>43251</v>
      </c>
      <c r="H762" s="869">
        <f t="shared" si="33"/>
        <v>2018</v>
      </c>
      <c r="I762" s="870"/>
      <c r="J762" s="865" t="s">
        <v>1038</v>
      </c>
      <c r="K762" s="865" t="s">
        <v>1043</v>
      </c>
      <c r="L762" s="865" t="s">
        <v>1037</v>
      </c>
      <c r="M762" s="871">
        <v>4872</v>
      </c>
      <c r="N762" s="871">
        <v>0</v>
      </c>
      <c r="O762" s="872">
        <f>+VLOOKUP(C762,'A. Rate Class Allocations'!$B$124:$J$128,6,FALSE)</f>
        <v>0.96094519236849896</v>
      </c>
      <c r="P762" s="873">
        <f>+VLOOKUP(C762,'A. Rate Class Allocations'!$B$124:$J$128,8,FALSE)</f>
        <v>0.98007105038154396</v>
      </c>
      <c r="Q762" s="873">
        <f>+VLOOKUP(C762,'A. Rate Class Allocations'!$B$124:$J$128,7,FALSE)</f>
        <v>1.0700573423086499</v>
      </c>
      <c r="R762" s="873">
        <f>+VLOOKUP(C762,'A. Rate Class Allocations'!$B$124:$J$128,9,FALSE)</f>
        <v>0.85888650963597402</v>
      </c>
      <c r="S762" s="874">
        <f t="shared" si="34"/>
        <v>4588.4231160208565</v>
      </c>
      <c r="T762" s="874">
        <f t="shared" si="35"/>
        <v>0</v>
      </c>
    </row>
    <row r="763" spans="1:20">
      <c r="A763" s="863" t="s">
        <v>1034</v>
      </c>
      <c r="B763" s="864" t="s">
        <v>1035</v>
      </c>
      <c r="C763" s="865" t="s">
        <v>118</v>
      </c>
      <c r="D763" s="865" t="s">
        <v>1280</v>
      </c>
      <c r="E763" s="866">
        <v>2018</v>
      </c>
      <c r="F763" s="867">
        <v>2018</v>
      </c>
      <c r="G763" s="868">
        <v>43322</v>
      </c>
      <c r="H763" s="869">
        <f t="shared" si="33"/>
        <v>2018</v>
      </c>
      <c r="I763" s="870"/>
      <c r="J763" s="865" t="s">
        <v>1038</v>
      </c>
      <c r="K763" s="865" t="s">
        <v>1043</v>
      </c>
      <c r="L763" s="865" t="s">
        <v>1037</v>
      </c>
      <c r="M763" s="871">
        <v>2154.9609999999998</v>
      </c>
      <c r="N763" s="871">
        <v>0.55100000000000005</v>
      </c>
      <c r="O763" s="872">
        <f>+VLOOKUP(C763,'A. Rate Class Allocations'!$B$124:$J$128,6,FALSE)</f>
        <v>0.96094519236849896</v>
      </c>
      <c r="P763" s="873">
        <f>+VLOOKUP(C763,'A. Rate Class Allocations'!$B$124:$J$128,8,FALSE)</f>
        <v>0.98007105038154396</v>
      </c>
      <c r="Q763" s="873">
        <f>+VLOOKUP(C763,'A. Rate Class Allocations'!$B$124:$J$128,7,FALSE)</f>
        <v>1.0700573423086499</v>
      </c>
      <c r="R763" s="873">
        <f>+VLOOKUP(C763,'A. Rate Class Allocations'!$B$124:$J$128,9,FALSE)</f>
        <v>0.85888650963597402</v>
      </c>
      <c r="S763" s="874">
        <f t="shared" si="34"/>
        <v>2029.5305555261534</v>
      </c>
      <c r="T763" s="874">
        <f t="shared" si="35"/>
        <v>0.50640085653104849</v>
      </c>
    </row>
    <row r="764" spans="1:20">
      <c r="A764" s="863" t="s">
        <v>1034</v>
      </c>
      <c r="B764" s="864" t="s">
        <v>1035</v>
      </c>
      <c r="C764" s="865" t="s">
        <v>118</v>
      </c>
      <c r="D764" s="865" t="s">
        <v>1280</v>
      </c>
      <c r="E764" s="866">
        <v>2018</v>
      </c>
      <c r="F764" s="867">
        <v>2018</v>
      </c>
      <c r="G764" s="868">
        <v>43322</v>
      </c>
      <c r="H764" s="869">
        <f t="shared" si="33"/>
        <v>2018</v>
      </c>
      <c r="I764" s="870"/>
      <c r="J764" s="865" t="s">
        <v>1038</v>
      </c>
      <c r="K764" s="865" t="s">
        <v>1043</v>
      </c>
      <c r="L764" s="865" t="s">
        <v>1037</v>
      </c>
      <c r="M764" s="871">
        <v>11193.281999999999</v>
      </c>
      <c r="N764" s="871">
        <v>2.8620000000000001</v>
      </c>
      <c r="O764" s="872">
        <f>+VLOOKUP(C764,'A. Rate Class Allocations'!$B$124:$J$128,6,FALSE)</f>
        <v>0.96094519236849896</v>
      </c>
      <c r="P764" s="873">
        <f>+VLOOKUP(C764,'A. Rate Class Allocations'!$B$124:$J$128,8,FALSE)</f>
        <v>0.98007105038154396</v>
      </c>
      <c r="Q764" s="873">
        <f>+VLOOKUP(C764,'A. Rate Class Allocations'!$B$124:$J$128,7,FALSE)</f>
        <v>1.0700573423086499</v>
      </c>
      <c r="R764" s="873">
        <f>+VLOOKUP(C764,'A. Rate Class Allocations'!$B$124:$J$128,9,FALSE)</f>
        <v>0.85888650963597402</v>
      </c>
      <c r="S764" s="874">
        <f t="shared" si="34"/>
        <v>10541.772141408077</v>
      </c>
      <c r="T764" s="874">
        <f t="shared" si="35"/>
        <v>2.6303434689507452</v>
      </c>
    </row>
    <row r="765" spans="1:20">
      <c r="A765" s="863" t="s">
        <v>1034</v>
      </c>
      <c r="B765" s="864" t="s">
        <v>1035</v>
      </c>
      <c r="C765" s="865" t="s">
        <v>118</v>
      </c>
      <c r="D765" s="865" t="s">
        <v>1280</v>
      </c>
      <c r="E765" s="866">
        <v>2018</v>
      </c>
      <c r="F765" s="867">
        <v>2018</v>
      </c>
      <c r="G765" s="868">
        <v>43322</v>
      </c>
      <c r="H765" s="869">
        <f t="shared" si="33"/>
        <v>2018</v>
      </c>
      <c r="I765" s="870"/>
      <c r="J765" s="865" t="s">
        <v>1038</v>
      </c>
      <c r="K765" s="865" t="s">
        <v>1043</v>
      </c>
      <c r="L765" s="865" t="s">
        <v>1037</v>
      </c>
      <c r="M765" s="871">
        <v>787.55</v>
      </c>
      <c r="N765" s="871">
        <v>0.2014</v>
      </c>
      <c r="O765" s="872">
        <f>+VLOOKUP(C765,'A. Rate Class Allocations'!$B$124:$J$128,6,FALSE)</f>
        <v>0.96094519236849896</v>
      </c>
      <c r="P765" s="873">
        <f>+VLOOKUP(C765,'A. Rate Class Allocations'!$B$124:$J$128,8,FALSE)</f>
        <v>0.98007105038154396</v>
      </c>
      <c r="Q765" s="873">
        <f>+VLOOKUP(C765,'A. Rate Class Allocations'!$B$124:$J$128,7,FALSE)</f>
        <v>1.0700573423086499</v>
      </c>
      <c r="R765" s="873">
        <f>+VLOOKUP(C765,'A. Rate Class Allocations'!$B$124:$J$128,9,FALSE)</f>
        <v>0.85888650963597402</v>
      </c>
      <c r="S765" s="874">
        <f t="shared" si="34"/>
        <v>741.71030891260773</v>
      </c>
      <c r="T765" s="874">
        <f t="shared" si="35"/>
        <v>0.18509824411134876</v>
      </c>
    </row>
    <row r="766" spans="1:20">
      <c r="A766" s="863" t="s">
        <v>1034</v>
      </c>
      <c r="B766" s="864" t="s">
        <v>1035</v>
      </c>
      <c r="C766" s="865" t="s">
        <v>118</v>
      </c>
      <c r="D766" s="865" t="s">
        <v>1281</v>
      </c>
      <c r="E766" s="866">
        <v>2018</v>
      </c>
      <c r="F766" s="867">
        <v>2018</v>
      </c>
      <c r="G766" s="868">
        <v>43292</v>
      </c>
      <c r="H766" s="869">
        <f t="shared" si="33"/>
        <v>2018</v>
      </c>
      <c r="I766" s="870"/>
      <c r="J766" s="865" t="s">
        <v>1038</v>
      </c>
      <c r="K766" s="865" t="s">
        <v>1043</v>
      </c>
      <c r="L766" s="865" t="s">
        <v>1039</v>
      </c>
      <c r="M766" s="871">
        <v>429.9984</v>
      </c>
      <c r="N766" s="871">
        <v>9.3600000000000003E-2</v>
      </c>
      <c r="O766" s="872">
        <f>+VLOOKUP(C766,'A. Rate Class Allocations'!$B$124:$J$128,6,FALSE)</f>
        <v>0.96094519236849896</v>
      </c>
      <c r="P766" s="873">
        <f>+VLOOKUP(C766,'A. Rate Class Allocations'!$B$124:$J$128,8,FALSE)</f>
        <v>0.98007105038154396</v>
      </c>
      <c r="Q766" s="873">
        <f>+VLOOKUP(C766,'A. Rate Class Allocations'!$B$124:$J$128,7,FALSE)</f>
        <v>1.0700573423086499</v>
      </c>
      <c r="R766" s="873">
        <f>+VLOOKUP(C766,'A. Rate Class Allocations'!$B$124:$J$128,9,FALSE)</f>
        <v>0.85888650963597402</v>
      </c>
      <c r="S766" s="874">
        <f t="shared" si="34"/>
        <v>404.97015566748405</v>
      </c>
      <c r="T766" s="874">
        <f t="shared" si="35"/>
        <v>8.6023811563169045E-2</v>
      </c>
    </row>
    <row r="767" spans="1:20">
      <c r="A767" s="863" t="s">
        <v>1034</v>
      </c>
      <c r="B767" s="864" t="s">
        <v>1035</v>
      </c>
      <c r="C767" s="865" t="s">
        <v>118</v>
      </c>
      <c r="D767" s="865" t="s">
        <v>1281</v>
      </c>
      <c r="E767" s="866">
        <v>2018</v>
      </c>
      <c r="F767" s="867">
        <v>2018</v>
      </c>
      <c r="G767" s="868">
        <v>43300</v>
      </c>
      <c r="H767" s="869">
        <f t="shared" si="33"/>
        <v>2018</v>
      </c>
      <c r="I767" s="870"/>
      <c r="J767" s="865" t="s">
        <v>1038</v>
      </c>
      <c r="K767" s="865" t="s">
        <v>1043</v>
      </c>
      <c r="L767" s="865" t="s">
        <v>1039</v>
      </c>
      <c r="M767" s="871">
        <v>4013.3184000000001</v>
      </c>
      <c r="N767" s="871">
        <v>0.87360000000000004</v>
      </c>
      <c r="O767" s="872">
        <f>+VLOOKUP(C767,'A. Rate Class Allocations'!$B$124:$J$128,6,FALSE)</f>
        <v>0.96094519236849896</v>
      </c>
      <c r="P767" s="873">
        <f>+VLOOKUP(C767,'A. Rate Class Allocations'!$B$124:$J$128,8,FALSE)</f>
        <v>0.98007105038154396</v>
      </c>
      <c r="Q767" s="873">
        <f>+VLOOKUP(C767,'A. Rate Class Allocations'!$B$124:$J$128,7,FALSE)</f>
        <v>1.0700573423086499</v>
      </c>
      <c r="R767" s="873">
        <f>+VLOOKUP(C767,'A. Rate Class Allocations'!$B$124:$J$128,9,FALSE)</f>
        <v>0.85888650963597402</v>
      </c>
      <c r="S767" s="874">
        <f t="shared" si="34"/>
        <v>3779.7214528965183</v>
      </c>
      <c r="T767" s="874">
        <f t="shared" si="35"/>
        <v>0.80288890792291101</v>
      </c>
    </row>
    <row r="768" spans="1:20">
      <c r="A768" s="863" t="s">
        <v>1034</v>
      </c>
      <c r="B768" s="864" t="s">
        <v>1035</v>
      </c>
      <c r="C768" s="865" t="s">
        <v>118</v>
      </c>
      <c r="D768" s="865" t="s">
        <v>1281</v>
      </c>
      <c r="E768" s="866">
        <v>2018</v>
      </c>
      <c r="F768" s="867">
        <v>2018</v>
      </c>
      <c r="G768" s="868">
        <v>43300</v>
      </c>
      <c r="H768" s="869">
        <f t="shared" si="33"/>
        <v>2018</v>
      </c>
      <c r="I768" s="870"/>
      <c r="J768" s="865" t="s">
        <v>1038</v>
      </c>
      <c r="K768" s="865" t="s">
        <v>1043</v>
      </c>
      <c r="L768" s="865" t="s">
        <v>1039</v>
      </c>
      <c r="M768" s="871">
        <v>4086.6</v>
      </c>
      <c r="N768" s="871">
        <v>0</v>
      </c>
      <c r="O768" s="872">
        <f>+VLOOKUP(C768,'A. Rate Class Allocations'!$B$124:$J$128,6,FALSE)</f>
        <v>0.96094519236849896</v>
      </c>
      <c r="P768" s="873">
        <f>+VLOOKUP(C768,'A. Rate Class Allocations'!$B$124:$J$128,8,FALSE)</f>
        <v>0.98007105038154396</v>
      </c>
      <c r="Q768" s="873">
        <f>+VLOOKUP(C768,'A. Rate Class Allocations'!$B$124:$J$128,7,FALSE)</f>
        <v>1.0700573423086499</v>
      </c>
      <c r="R768" s="873">
        <f>+VLOOKUP(C768,'A. Rate Class Allocations'!$B$124:$J$128,9,FALSE)</f>
        <v>0.85888650963597402</v>
      </c>
      <c r="S768" s="874">
        <f t="shared" si="34"/>
        <v>3848.7376654209415</v>
      </c>
      <c r="T768" s="874">
        <f t="shared" si="35"/>
        <v>0</v>
      </c>
    </row>
    <row r="769" spans="1:20">
      <c r="A769" s="863" t="s">
        <v>1034</v>
      </c>
      <c r="B769" s="864" t="s">
        <v>1035</v>
      </c>
      <c r="C769" s="865" t="s">
        <v>118</v>
      </c>
      <c r="D769" s="865" t="s">
        <v>1281</v>
      </c>
      <c r="E769" s="866">
        <v>2018</v>
      </c>
      <c r="F769" s="867">
        <v>2018</v>
      </c>
      <c r="G769" s="868">
        <v>43300</v>
      </c>
      <c r="H769" s="869">
        <f t="shared" si="33"/>
        <v>2018</v>
      </c>
      <c r="I769" s="870"/>
      <c r="J769" s="865" t="s">
        <v>1038</v>
      </c>
      <c r="K769" s="865" t="s">
        <v>1043</v>
      </c>
      <c r="L769" s="865" t="s">
        <v>1039</v>
      </c>
      <c r="M769" s="871">
        <v>89.123599999999996</v>
      </c>
      <c r="N769" s="871">
        <v>1.9400000000000001E-2</v>
      </c>
      <c r="O769" s="872">
        <f>+VLOOKUP(C769,'A. Rate Class Allocations'!$B$124:$J$128,6,FALSE)</f>
        <v>0.96094519236849896</v>
      </c>
      <c r="P769" s="873">
        <f>+VLOOKUP(C769,'A. Rate Class Allocations'!$B$124:$J$128,8,FALSE)</f>
        <v>0.98007105038154396</v>
      </c>
      <c r="Q769" s="873">
        <f>+VLOOKUP(C769,'A. Rate Class Allocations'!$B$124:$J$128,7,FALSE)</f>
        <v>1.0700573423086499</v>
      </c>
      <c r="R769" s="873">
        <f>+VLOOKUP(C769,'A. Rate Class Allocations'!$B$124:$J$128,9,FALSE)</f>
        <v>0.85888650963597402</v>
      </c>
      <c r="S769" s="874">
        <f t="shared" si="34"/>
        <v>83.936122008004176</v>
      </c>
      <c r="T769" s="874">
        <f t="shared" si="35"/>
        <v>1.7829721627408965E-2</v>
      </c>
    </row>
    <row r="770" spans="1:20">
      <c r="A770" s="863" t="s">
        <v>1034</v>
      </c>
      <c r="B770" s="864" t="s">
        <v>1035</v>
      </c>
      <c r="C770" s="865" t="s">
        <v>118</v>
      </c>
      <c r="D770" s="865" t="s">
        <v>1281</v>
      </c>
      <c r="E770" s="866">
        <v>2018</v>
      </c>
      <c r="F770" s="867">
        <v>2018</v>
      </c>
      <c r="G770" s="868">
        <v>43300</v>
      </c>
      <c r="H770" s="869">
        <f t="shared" si="33"/>
        <v>2018</v>
      </c>
      <c r="I770" s="870"/>
      <c r="J770" s="865" t="s">
        <v>1036</v>
      </c>
      <c r="K770" s="865" t="s">
        <v>1043</v>
      </c>
      <c r="L770" s="865" t="s">
        <v>1039</v>
      </c>
      <c r="M770" s="871">
        <v>23252</v>
      </c>
      <c r="N770" s="871">
        <v>7.7</v>
      </c>
      <c r="O770" s="872">
        <f>+VLOOKUP(C770,'A. Rate Class Allocations'!$B$124:$J$128,6,FALSE)</f>
        <v>0.96094519236849896</v>
      </c>
      <c r="P770" s="873">
        <f>+VLOOKUP(C770,'A. Rate Class Allocations'!$B$124:$J$128,8,FALSE)</f>
        <v>0.98007105038154396</v>
      </c>
      <c r="Q770" s="873">
        <f>+VLOOKUP(C770,'A. Rate Class Allocations'!$B$124:$J$128,7,FALSE)</f>
        <v>1.0700573423086499</v>
      </c>
      <c r="R770" s="873">
        <f>+VLOOKUP(C770,'A. Rate Class Allocations'!$B$124:$J$128,9,FALSE)</f>
        <v>0.85888650963597402</v>
      </c>
      <c r="S770" s="874">
        <f t="shared" si="34"/>
        <v>21898.607203143871</v>
      </c>
      <c r="T770" s="874">
        <f t="shared" si="35"/>
        <v>7.0767451820128375</v>
      </c>
    </row>
    <row r="771" spans="1:20">
      <c r="A771" s="863" t="s">
        <v>1034</v>
      </c>
      <c r="B771" s="864" t="s">
        <v>1035</v>
      </c>
      <c r="C771" s="865" t="s">
        <v>118</v>
      </c>
      <c r="D771" s="865" t="s">
        <v>1282</v>
      </c>
      <c r="E771" s="866">
        <v>2018</v>
      </c>
      <c r="F771" s="867">
        <v>2018</v>
      </c>
      <c r="G771" s="868">
        <v>43304</v>
      </c>
      <c r="H771" s="869">
        <f t="shared" si="33"/>
        <v>2018</v>
      </c>
      <c r="I771" s="870"/>
      <c r="J771" s="865" t="s">
        <v>1038</v>
      </c>
      <c r="K771" s="865" t="s">
        <v>1043</v>
      </c>
      <c r="L771" s="865" t="s">
        <v>1037</v>
      </c>
      <c r="M771" s="871">
        <v>2308.3200000000002</v>
      </c>
      <c r="N771" s="871">
        <v>0.59040000000000004</v>
      </c>
      <c r="O771" s="872">
        <f>+VLOOKUP(C771,'A. Rate Class Allocations'!$B$124:$J$128,6,FALSE)</f>
        <v>0.96094519236849896</v>
      </c>
      <c r="P771" s="873">
        <f>+VLOOKUP(C771,'A. Rate Class Allocations'!$B$124:$J$128,8,FALSE)</f>
        <v>0.98007105038154396</v>
      </c>
      <c r="Q771" s="873">
        <f>+VLOOKUP(C771,'A. Rate Class Allocations'!$B$124:$J$128,7,FALSE)</f>
        <v>1.0700573423086499</v>
      </c>
      <c r="R771" s="873">
        <f>+VLOOKUP(C771,'A. Rate Class Allocations'!$B$124:$J$128,9,FALSE)</f>
        <v>0.85888650963597402</v>
      </c>
      <c r="S771" s="874">
        <f t="shared" si="34"/>
        <v>2173.9632280733294</v>
      </c>
      <c r="T771" s="874">
        <f t="shared" si="35"/>
        <v>0.54261173447537392</v>
      </c>
    </row>
    <row r="772" spans="1:20">
      <c r="A772" s="863" t="s">
        <v>1034</v>
      </c>
      <c r="B772" s="864" t="s">
        <v>1035</v>
      </c>
      <c r="C772" s="865" t="s">
        <v>118</v>
      </c>
      <c r="D772" s="865" t="s">
        <v>1283</v>
      </c>
      <c r="E772" s="866">
        <v>2018</v>
      </c>
      <c r="F772" s="867">
        <v>2018</v>
      </c>
      <c r="G772" s="868">
        <v>43308</v>
      </c>
      <c r="H772" s="869">
        <f t="shared" ref="H772:H835" si="36">YEAR(G772)</f>
        <v>2018</v>
      </c>
      <c r="I772" s="870"/>
      <c r="J772" s="865" t="s">
        <v>1036</v>
      </c>
      <c r="K772" s="865" t="s">
        <v>1043</v>
      </c>
      <c r="L772" s="865" t="s">
        <v>1039</v>
      </c>
      <c r="M772" s="871">
        <v>130954</v>
      </c>
      <c r="N772" s="871">
        <v>36.299999999999997</v>
      </c>
      <c r="O772" s="872">
        <f>+VLOOKUP(C772,'A. Rate Class Allocations'!$B$124:$J$128,6,FALSE)</f>
        <v>0.96094519236849896</v>
      </c>
      <c r="P772" s="873">
        <f>+VLOOKUP(C772,'A. Rate Class Allocations'!$B$124:$J$128,8,FALSE)</f>
        <v>0.98007105038154396</v>
      </c>
      <c r="Q772" s="873">
        <f>+VLOOKUP(C772,'A. Rate Class Allocations'!$B$124:$J$128,7,FALSE)</f>
        <v>1.0700573423086499</v>
      </c>
      <c r="R772" s="873">
        <f>+VLOOKUP(C772,'A. Rate Class Allocations'!$B$124:$J$128,9,FALSE)</f>
        <v>0.85888650963597402</v>
      </c>
      <c r="S772" s="874">
        <f t="shared" ref="S772:S835" si="37">M772*O772*P772</f>
        <v>123331.76533977734</v>
      </c>
      <c r="T772" s="874">
        <f t="shared" ref="T772:T835" si="38">N772*Q772*R772</f>
        <v>33.361798715203371</v>
      </c>
    </row>
    <row r="773" spans="1:20">
      <c r="A773" s="863" t="s">
        <v>1034</v>
      </c>
      <c r="B773" s="864" t="s">
        <v>1035</v>
      </c>
      <c r="C773" s="865" t="s">
        <v>118</v>
      </c>
      <c r="D773" s="865" t="s">
        <v>1284</v>
      </c>
      <c r="E773" s="866">
        <v>2018</v>
      </c>
      <c r="F773" s="867">
        <v>2018</v>
      </c>
      <c r="G773" s="868">
        <v>43299</v>
      </c>
      <c r="H773" s="869">
        <f t="shared" si="36"/>
        <v>2018</v>
      </c>
      <c r="I773" s="870"/>
      <c r="J773" s="865" t="s">
        <v>1038</v>
      </c>
      <c r="K773" s="865" t="s">
        <v>1043</v>
      </c>
      <c r="L773" s="865" t="s">
        <v>1037</v>
      </c>
      <c r="M773" s="871">
        <v>716.66399999999999</v>
      </c>
      <c r="N773" s="871">
        <v>0.156</v>
      </c>
      <c r="O773" s="872">
        <f>+VLOOKUP(C773,'A. Rate Class Allocations'!$B$124:$J$128,6,FALSE)</f>
        <v>0.96094519236849896</v>
      </c>
      <c r="P773" s="873">
        <f>+VLOOKUP(C773,'A. Rate Class Allocations'!$B$124:$J$128,8,FALSE)</f>
        <v>0.98007105038154396</v>
      </c>
      <c r="Q773" s="873">
        <f>+VLOOKUP(C773,'A. Rate Class Allocations'!$B$124:$J$128,7,FALSE)</f>
        <v>1.0700573423086499</v>
      </c>
      <c r="R773" s="873">
        <f>+VLOOKUP(C773,'A. Rate Class Allocations'!$B$124:$J$128,9,FALSE)</f>
        <v>0.85888650963597402</v>
      </c>
      <c r="S773" s="874">
        <f t="shared" si="37"/>
        <v>674.95025944580675</v>
      </c>
      <c r="T773" s="874">
        <f t="shared" si="38"/>
        <v>0.14337301927194837</v>
      </c>
    </row>
    <row r="774" spans="1:20">
      <c r="A774" s="863" t="s">
        <v>1034</v>
      </c>
      <c r="B774" s="864" t="s">
        <v>1035</v>
      </c>
      <c r="C774" s="865" t="s">
        <v>118</v>
      </c>
      <c r="D774" s="865" t="s">
        <v>1285</v>
      </c>
      <c r="E774" s="866">
        <v>2018</v>
      </c>
      <c r="F774" s="867">
        <v>2018</v>
      </c>
      <c r="G774" s="868">
        <v>43293</v>
      </c>
      <c r="H774" s="869">
        <f t="shared" si="36"/>
        <v>2018</v>
      </c>
      <c r="I774" s="870"/>
      <c r="J774" s="865" t="s">
        <v>1038</v>
      </c>
      <c r="K774" s="865" t="s">
        <v>1043</v>
      </c>
      <c r="L774" s="865" t="s">
        <v>1037</v>
      </c>
      <c r="M774" s="871">
        <v>3904.9</v>
      </c>
      <c r="N774" s="871">
        <v>0.85</v>
      </c>
      <c r="O774" s="872">
        <f>+VLOOKUP(C774,'A. Rate Class Allocations'!$B$124:$J$128,6,FALSE)</f>
        <v>0.96094519236849896</v>
      </c>
      <c r="P774" s="873">
        <f>+VLOOKUP(C774,'A. Rate Class Allocations'!$B$124:$J$128,8,FALSE)</f>
        <v>0.98007105038154396</v>
      </c>
      <c r="Q774" s="873">
        <f>+VLOOKUP(C774,'A. Rate Class Allocations'!$B$124:$J$128,7,FALSE)</f>
        <v>1.0700573423086499</v>
      </c>
      <c r="R774" s="873">
        <f>+VLOOKUP(C774,'A. Rate Class Allocations'!$B$124:$J$128,9,FALSE)</f>
        <v>0.85888650963597402</v>
      </c>
      <c r="S774" s="874">
        <f t="shared" si="37"/>
        <v>3677.6135931342033</v>
      </c>
      <c r="T774" s="874">
        <f t="shared" si="38"/>
        <v>0.78119914346894948</v>
      </c>
    </row>
    <row r="775" spans="1:20">
      <c r="A775" s="863" t="s">
        <v>1034</v>
      </c>
      <c r="B775" s="864" t="s">
        <v>1035</v>
      </c>
      <c r="C775" s="865" t="s">
        <v>118</v>
      </c>
      <c r="D775" s="865" t="s">
        <v>1285</v>
      </c>
      <c r="E775" s="866">
        <v>2018</v>
      </c>
      <c r="F775" s="867">
        <v>2018</v>
      </c>
      <c r="G775" s="868">
        <v>43308</v>
      </c>
      <c r="H775" s="869">
        <f t="shared" si="36"/>
        <v>2018</v>
      </c>
      <c r="I775" s="870"/>
      <c r="J775" s="865" t="s">
        <v>1038</v>
      </c>
      <c r="K775" s="865" t="s">
        <v>1043</v>
      </c>
      <c r="L775" s="865" t="s">
        <v>1037</v>
      </c>
      <c r="M775" s="871">
        <v>4134.6000000000004</v>
      </c>
      <c r="N775" s="871">
        <v>0.9</v>
      </c>
      <c r="O775" s="872">
        <f>+VLOOKUP(C775,'A. Rate Class Allocations'!$B$124:$J$128,6,FALSE)</f>
        <v>0.96094519236849896</v>
      </c>
      <c r="P775" s="873">
        <f>+VLOOKUP(C775,'A. Rate Class Allocations'!$B$124:$J$128,8,FALSE)</f>
        <v>0.98007105038154396</v>
      </c>
      <c r="Q775" s="873">
        <f>+VLOOKUP(C775,'A. Rate Class Allocations'!$B$124:$J$128,7,FALSE)</f>
        <v>1.0700573423086499</v>
      </c>
      <c r="R775" s="873">
        <f>+VLOOKUP(C775,'A. Rate Class Allocations'!$B$124:$J$128,9,FALSE)</f>
        <v>0.85888650963597402</v>
      </c>
      <c r="S775" s="874">
        <f t="shared" si="37"/>
        <v>3893.9438044950393</v>
      </c>
      <c r="T775" s="874">
        <f t="shared" si="38"/>
        <v>0.82715203426124062</v>
      </c>
    </row>
    <row r="776" spans="1:20">
      <c r="A776" s="863" t="s">
        <v>1034</v>
      </c>
      <c r="B776" s="864" t="s">
        <v>1035</v>
      </c>
      <c r="C776" s="865" t="s">
        <v>118</v>
      </c>
      <c r="D776" s="865" t="s">
        <v>1286</v>
      </c>
      <c r="E776" s="866">
        <v>2018</v>
      </c>
      <c r="F776" s="867">
        <v>2018</v>
      </c>
      <c r="G776" s="868">
        <v>43400</v>
      </c>
      <c r="H776" s="869">
        <f t="shared" si="36"/>
        <v>2018</v>
      </c>
      <c r="I776" s="870"/>
      <c r="J776" s="865" t="s">
        <v>1038</v>
      </c>
      <c r="K776" s="865" t="s">
        <v>1043</v>
      </c>
      <c r="L776" s="865" t="s">
        <v>1039</v>
      </c>
      <c r="M776" s="871">
        <v>4200</v>
      </c>
      <c r="N776" s="871">
        <v>0</v>
      </c>
      <c r="O776" s="872">
        <f>+VLOOKUP(C776,'A. Rate Class Allocations'!$B$124:$J$128,6,FALSE)</f>
        <v>0.96094519236849896</v>
      </c>
      <c r="P776" s="873">
        <f>+VLOOKUP(C776,'A. Rate Class Allocations'!$B$124:$J$128,8,FALSE)</f>
        <v>0.98007105038154396</v>
      </c>
      <c r="Q776" s="873">
        <f>+VLOOKUP(C776,'A. Rate Class Allocations'!$B$124:$J$128,7,FALSE)</f>
        <v>1.0700573423086499</v>
      </c>
      <c r="R776" s="873">
        <f>+VLOOKUP(C776,'A. Rate Class Allocations'!$B$124:$J$128,9,FALSE)</f>
        <v>0.85888650963597402</v>
      </c>
      <c r="S776" s="874">
        <f t="shared" si="37"/>
        <v>3955.5371689834965</v>
      </c>
      <c r="T776" s="874">
        <f t="shared" si="38"/>
        <v>0</v>
      </c>
    </row>
    <row r="777" spans="1:20">
      <c r="A777" s="863" t="s">
        <v>1034</v>
      </c>
      <c r="B777" s="864" t="s">
        <v>1035</v>
      </c>
      <c r="C777" s="865" t="s">
        <v>118</v>
      </c>
      <c r="D777" s="865" t="s">
        <v>1286</v>
      </c>
      <c r="E777" s="866">
        <v>2018</v>
      </c>
      <c r="F777" s="867">
        <v>2018</v>
      </c>
      <c r="G777" s="868">
        <v>43400</v>
      </c>
      <c r="H777" s="869">
        <f t="shared" si="36"/>
        <v>2018</v>
      </c>
      <c r="I777" s="870"/>
      <c r="J777" s="865" t="s">
        <v>1038</v>
      </c>
      <c r="K777" s="865" t="s">
        <v>1043</v>
      </c>
      <c r="L777" s="865" t="s">
        <v>1039</v>
      </c>
      <c r="M777" s="871">
        <v>477.77600000000001</v>
      </c>
      <c r="N777" s="871">
        <v>0.104</v>
      </c>
      <c r="O777" s="872">
        <f>+VLOOKUP(C777,'A. Rate Class Allocations'!$B$124:$J$128,6,FALSE)</f>
        <v>0.96094519236849896</v>
      </c>
      <c r="P777" s="873">
        <f>+VLOOKUP(C777,'A. Rate Class Allocations'!$B$124:$J$128,8,FALSE)</f>
        <v>0.98007105038154396</v>
      </c>
      <c r="Q777" s="873">
        <f>+VLOOKUP(C777,'A. Rate Class Allocations'!$B$124:$J$128,7,FALSE)</f>
        <v>1.0700573423086499</v>
      </c>
      <c r="R777" s="873">
        <f>+VLOOKUP(C777,'A. Rate Class Allocations'!$B$124:$J$128,9,FALSE)</f>
        <v>0.85888650963597402</v>
      </c>
      <c r="S777" s="874">
        <f t="shared" si="37"/>
        <v>449.96683963053789</v>
      </c>
      <c r="T777" s="874">
        <f t="shared" si="38"/>
        <v>9.5582012847965581E-2</v>
      </c>
    </row>
    <row r="778" spans="1:20">
      <c r="A778" s="863" t="s">
        <v>1034</v>
      </c>
      <c r="B778" s="864" t="s">
        <v>1035</v>
      </c>
      <c r="C778" s="865" t="s">
        <v>118</v>
      </c>
      <c r="D778" s="865" t="s">
        <v>1286</v>
      </c>
      <c r="E778" s="866">
        <v>2018</v>
      </c>
      <c r="F778" s="867">
        <v>2018</v>
      </c>
      <c r="G778" s="868">
        <v>43400</v>
      </c>
      <c r="H778" s="869">
        <f t="shared" si="36"/>
        <v>2018</v>
      </c>
      <c r="I778" s="870"/>
      <c r="J778" s="865" t="s">
        <v>1038</v>
      </c>
      <c r="K778" s="865" t="s">
        <v>1043</v>
      </c>
      <c r="L778" s="865" t="s">
        <v>1039</v>
      </c>
      <c r="M778" s="871">
        <v>1003.3296</v>
      </c>
      <c r="N778" s="871">
        <v>0.21840000000000001</v>
      </c>
      <c r="O778" s="872">
        <f>+VLOOKUP(C778,'A. Rate Class Allocations'!$B$124:$J$128,6,FALSE)</f>
        <v>0.96094519236849896</v>
      </c>
      <c r="P778" s="873">
        <f>+VLOOKUP(C778,'A. Rate Class Allocations'!$B$124:$J$128,8,FALSE)</f>
        <v>0.98007105038154396</v>
      </c>
      <c r="Q778" s="873">
        <f>+VLOOKUP(C778,'A. Rate Class Allocations'!$B$124:$J$128,7,FALSE)</f>
        <v>1.0700573423086499</v>
      </c>
      <c r="R778" s="873">
        <f>+VLOOKUP(C778,'A. Rate Class Allocations'!$B$124:$J$128,9,FALSE)</f>
        <v>0.85888650963597402</v>
      </c>
      <c r="S778" s="874">
        <f t="shared" si="37"/>
        <v>944.93036322412956</v>
      </c>
      <c r="T778" s="874">
        <f t="shared" si="38"/>
        <v>0.20072222698072775</v>
      </c>
    </row>
    <row r="779" spans="1:20">
      <c r="A779" s="863" t="s">
        <v>1034</v>
      </c>
      <c r="B779" s="864" t="s">
        <v>1035</v>
      </c>
      <c r="C779" s="865" t="s">
        <v>118</v>
      </c>
      <c r="D779" s="865" t="s">
        <v>1286</v>
      </c>
      <c r="E779" s="866">
        <v>2018</v>
      </c>
      <c r="F779" s="867">
        <v>2018</v>
      </c>
      <c r="G779" s="868">
        <v>43400</v>
      </c>
      <c r="H779" s="869">
        <f t="shared" si="36"/>
        <v>2018</v>
      </c>
      <c r="I779" s="870"/>
      <c r="J779" s="865" t="s">
        <v>1038</v>
      </c>
      <c r="K779" s="865" t="s">
        <v>1043</v>
      </c>
      <c r="L779" s="865" t="s">
        <v>1039</v>
      </c>
      <c r="M779" s="871">
        <v>9004.24</v>
      </c>
      <c r="N779" s="871">
        <v>1.96</v>
      </c>
      <c r="O779" s="872">
        <f>+VLOOKUP(C779,'A. Rate Class Allocations'!$B$124:$J$128,6,FALSE)</f>
        <v>0.96094519236849896</v>
      </c>
      <c r="P779" s="873">
        <f>+VLOOKUP(C779,'A. Rate Class Allocations'!$B$124:$J$128,8,FALSE)</f>
        <v>0.98007105038154396</v>
      </c>
      <c r="Q779" s="873">
        <f>+VLOOKUP(C779,'A. Rate Class Allocations'!$B$124:$J$128,7,FALSE)</f>
        <v>1.0700573423086499</v>
      </c>
      <c r="R779" s="873">
        <f>+VLOOKUP(C779,'A. Rate Class Allocations'!$B$124:$J$128,9,FALSE)</f>
        <v>0.85888650963597402</v>
      </c>
      <c r="S779" s="874">
        <f t="shared" si="37"/>
        <v>8480.1442853447516</v>
      </c>
      <c r="T779" s="874">
        <f t="shared" si="38"/>
        <v>1.801353319057813</v>
      </c>
    </row>
    <row r="780" spans="1:20">
      <c r="A780" s="863" t="s">
        <v>1034</v>
      </c>
      <c r="B780" s="864" t="s">
        <v>1035</v>
      </c>
      <c r="C780" s="865" t="s">
        <v>118</v>
      </c>
      <c r="D780" s="865" t="s">
        <v>1286</v>
      </c>
      <c r="E780" s="866">
        <v>2018</v>
      </c>
      <c r="F780" s="867">
        <v>2018</v>
      </c>
      <c r="G780" s="868">
        <v>43400</v>
      </c>
      <c r="H780" s="869">
        <f t="shared" si="36"/>
        <v>2018</v>
      </c>
      <c r="I780" s="870"/>
      <c r="J780" s="865" t="s">
        <v>1038</v>
      </c>
      <c r="K780" s="865" t="s">
        <v>1043</v>
      </c>
      <c r="L780" s="865" t="s">
        <v>1039</v>
      </c>
      <c r="M780" s="871">
        <v>11726.671</v>
      </c>
      <c r="N780" s="871">
        <v>3.113</v>
      </c>
      <c r="O780" s="872">
        <f>+VLOOKUP(C780,'A. Rate Class Allocations'!$B$124:$J$128,6,FALSE)</f>
        <v>0.96094519236849896</v>
      </c>
      <c r="P780" s="873">
        <f>+VLOOKUP(C780,'A. Rate Class Allocations'!$B$124:$J$128,8,FALSE)</f>
        <v>0.98007105038154396</v>
      </c>
      <c r="Q780" s="873">
        <f>+VLOOKUP(C780,'A. Rate Class Allocations'!$B$124:$J$128,7,FALSE)</f>
        <v>1.0700573423086499</v>
      </c>
      <c r="R780" s="873">
        <f>+VLOOKUP(C780,'A. Rate Class Allocations'!$B$124:$J$128,9,FALSE)</f>
        <v>0.85888650963597402</v>
      </c>
      <c r="S780" s="874">
        <f t="shared" si="37"/>
        <v>11044.115002128778</v>
      </c>
      <c r="T780" s="874">
        <f t="shared" si="38"/>
        <v>2.8610269807280466</v>
      </c>
    </row>
    <row r="781" spans="1:20">
      <c r="A781" s="863" t="s">
        <v>1034</v>
      </c>
      <c r="B781" s="864" t="s">
        <v>1035</v>
      </c>
      <c r="C781" s="865" t="s">
        <v>118</v>
      </c>
      <c r="D781" s="865" t="s">
        <v>1286</v>
      </c>
      <c r="E781" s="866">
        <v>2018</v>
      </c>
      <c r="F781" s="867">
        <v>2018</v>
      </c>
      <c r="G781" s="868">
        <v>43400</v>
      </c>
      <c r="H781" s="869">
        <f t="shared" si="36"/>
        <v>2018</v>
      </c>
      <c r="I781" s="870"/>
      <c r="J781" s="865" t="s">
        <v>1038</v>
      </c>
      <c r="K781" s="865" t="s">
        <v>1043</v>
      </c>
      <c r="L781" s="865" t="s">
        <v>1039</v>
      </c>
      <c r="M781" s="871">
        <v>267.37079999999997</v>
      </c>
      <c r="N781" s="871">
        <v>5.8200000000000002E-2</v>
      </c>
      <c r="O781" s="872">
        <f>+VLOOKUP(C781,'A. Rate Class Allocations'!$B$124:$J$128,6,FALSE)</f>
        <v>0.96094519236849896</v>
      </c>
      <c r="P781" s="873">
        <f>+VLOOKUP(C781,'A. Rate Class Allocations'!$B$124:$J$128,8,FALSE)</f>
        <v>0.98007105038154396</v>
      </c>
      <c r="Q781" s="873">
        <f>+VLOOKUP(C781,'A. Rate Class Allocations'!$B$124:$J$128,7,FALSE)</f>
        <v>1.0700573423086499</v>
      </c>
      <c r="R781" s="873">
        <f>+VLOOKUP(C781,'A. Rate Class Allocations'!$B$124:$J$128,9,FALSE)</f>
        <v>0.85888650963597402</v>
      </c>
      <c r="S781" s="874">
        <f t="shared" si="37"/>
        <v>251.80836602401249</v>
      </c>
      <c r="T781" s="874">
        <f t="shared" si="38"/>
        <v>5.3489164882226901E-2</v>
      </c>
    </row>
    <row r="782" spans="1:20">
      <c r="A782" s="863" t="s">
        <v>1034</v>
      </c>
      <c r="B782" s="864" t="s">
        <v>1035</v>
      </c>
      <c r="C782" s="865" t="s">
        <v>118</v>
      </c>
      <c r="D782" s="865" t="s">
        <v>1287</v>
      </c>
      <c r="E782" s="866">
        <v>2018</v>
      </c>
      <c r="F782" s="867">
        <v>2018</v>
      </c>
      <c r="G782" s="868">
        <v>43328</v>
      </c>
      <c r="H782" s="869">
        <f t="shared" si="36"/>
        <v>2018</v>
      </c>
      <c r="I782" s="870"/>
      <c r="J782" s="865" t="s">
        <v>1038</v>
      </c>
      <c r="K782" s="865" t="s">
        <v>1043</v>
      </c>
      <c r="L782" s="865" t="s">
        <v>1039</v>
      </c>
      <c r="M782" s="871">
        <v>12792.732</v>
      </c>
      <c r="N782" s="871">
        <v>3.3959999999999999</v>
      </c>
      <c r="O782" s="872">
        <f>+VLOOKUP(C782,'A. Rate Class Allocations'!$B$124:$J$128,6,FALSE)</f>
        <v>0.96094519236849896</v>
      </c>
      <c r="P782" s="873">
        <f>+VLOOKUP(C782,'A. Rate Class Allocations'!$B$124:$J$128,8,FALSE)</f>
        <v>0.98007105038154396</v>
      </c>
      <c r="Q782" s="873">
        <f>+VLOOKUP(C782,'A. Rate Class Allocations'!$B$124:$J$128,7,FALSE)</f>
        <v>1.0700573423086499</v>
      </c>
      <c r="R782" s="873">
        <f>+VLOOKUP(C782,'A. Rate Class Allocations'!$B$124:$J$128,9,FALSE)</f>
        <v>0.85888650963597402</v>
      </c>
      <c r="S782" s="874">
        <f t="shared" si="37"/>
        <v>12048.125456867758</v>
      </c>
      <c r="T782" s="874">
        <f t="shared" si="38"/>
        <v>3.1211203426124148</v>
      </c>
    </row>
    <row r="783" spans="1:20">
      <c r="A783" s="863" t="s">
        <v>1034</v>
      </c>
      <c r="B783" s="864" t="s">
        <v>1035</v>
      </c>
      <c r="C783" s="865" t="s">
        <v>118</v>
      </c>
      <c r="D783" s="865" t="s">
        <v>1288</v>
      </c>
      <c r="E783" s="866">
        <v>2018</v>
      </c>
      <c r="F783" s="867">
        <v>2018</v>
      </c>
      <c r="G783" s="868">
        <v>43336</v>
      </c>
      <c r="H783" s="869">
        <f t="shared" si="36"/>
        <v>2018</v>
      </c>
      <c r="I783" s="870"/>
      <c r="J783" s="865" t="s">
        <v>1038</v>
      </c>
      <c r="K783" s="865" t="s">
        <v>1043</v>
      </c>
      <c r="L783" s="865" t="s">
        <v>1037</v>
      </c>
      <c r="M783" s="871">
        <v>11815.130999999999</v>
      </c>
      <c r="N783" s="871">
        <v>3.0209999999999999</v>
      </c>
      <c r="O783" s="872">
        <f>+VLOOKUP(C783,'A. Rate Class Allocations'!$B$124:$J$128,6,FALSE)</f>
        <v>0.96094519236849896</v>
      </c>
      <c r="P783" s="873">
        <f>+VLOOKUP(C783,'A. Rate Class Allocations'!$B$124:$J$128,8,FALSE)</f>
        <v>0.98007105038154396</v>
      </c>
      <c r="Q783" s="873">
        <f>+VLOOKUP(C783,'A. Rate Class Allocations'!$B$124:$J$128,7,FALSE)</f>
        <v>1.0700573423086499</v>
      </c>
      <c r="R783" s="873">
        <f>+VLOOKUP(C783,'A. Rate Class Allocations'!$B$124:$J$128,9,FALSE)</f>
        <v>0.85888650963597402</v>
      </c>
      <c r="S783" s="874">
        <f t="shared" si="37"/>
        <v>11127.426149264082</v>
      </c>
      <c r="T783" s="874">
        <f t="shared" si="38"/>
        <v>2.7764736616702308</v>
      </c>
    </row>
    <row r="784" spans="1:20">
      <c r="A784" s="863" t="s">
        <v>1034</v>
      </c>
      <c r="B784" s="864" t="s">
        <v>1035</v>
      </c>
      <c r="C784" s="865" t="s">
        <v>118</v>
      </c>
      <c r="D784" s="865" t="s">
        <v>1288</v>
      </c>
      <c r="E784" s="866">
        <v>2018</v>
      </c>
      <c r="F784" s="867">
        <v>2018</v>
      </c>
      <c r="G784" s="868">
        <v>43336</v>
      </c>
      <c r="H784" s="869">
        <f t="shared" si="36"/>
        <v>2018</v>
      </c>
      <c r="I784" s="870"/>
      <c r="J784" s="865" t="s">
        <v>1038</v>
      </c>
      <c r="K784" s="865" t="s">
        <v>1043</v>
      </c>
      <c r="L784" s="865" t="s">
        <v>1037</v>
      </c>
      <c r="M784" s="871">
        <v>110.256</v>
      </c>
      <c r="N784" s="871">
        <v>2.4E-2</v>
      </c>
      <c r="O784" s="872">
        <f>+VLOOKUP(C784,'A. Rate Class Allocations'!$B$124:$J$128,6,FALSE)</f>
        <v>0.96094519236849896</v>
      </c>
      <c r="P784" s="873">
        <f>+VLOOKUP(C784,'A. Rate Class Allocations'!$B$124:$J$128,8,FALSE)</f>
        <v>0.98007105038154396</v>
      </c>
      <c r="Q784" s="873">
        <f>+VLOOKUP(C784,'A. Rate Class Allocations'!$B$124:$J$128,7,FALSE)</f>
        <v>1.0700573423086499</v>
      </c>
      <c r="R784" s="873">
        <f>+VLOOKUP(C784,'A. Rate Class Allocations'!$B$124:$J$128,9,FALSE)</f>
        <v>0.85888650963597402</v>
      </c>
      <c r="S784" s="874">
        <f t="shared" si="37"/>
        <v>103.83850145320105</v>
      </c>
      <c r="T784" s="874">
        <f t="shared" si="38"/>
        <v>2.205738758029975E-2</v>
      </c>
    </row>
    <row r="785" spans="1:20">
      <c r="A785" s="863" t="s">
        <v>1034</v>
      </c>
      <c r="B785" s="864" t="s">
        <v>1035</v>
      </c>
      <c r="C785" s="865" t="s">
        <v>118</v>
      </c>
      <c r="D785" s="865" t="s">
        <v>1289</v>
      </c>
      <c r="E785" s="866">
        <v>2018</v>
      </c>
      <c r="F785" s="867">
        <v>2018</v>
      </c>
      <c r="G785" s="868">
        <v>43308</v>
      </c>
      <c r="H785" s="869">
        <f t="shared" si="36"/>
        <v>2018</v>
      </c>
      <c r="I785" s="870"/>
      <c r="J785" s="865" t="s">
        <v>1036</v>
      </c>
      <c r="K785" s="865" t="s">
        <v>1043</v>
      </c>
      <c r="L785" s="865" t="s">
        <v>1037</v>
      </c>
      <c r="M785" s="871">
        <v>61309</v>
      </c>
      <c r="N785" s="871">
        <v>14.6</v>
      </c>
      <c r="O785" s="872">
        <f>+VLOOKUP(C785,'A. Rate Class Allocations'!$B$124:$J$128,6,FALSE)</f>
        <v>0.96094519236849896</v>
      </c>
      <c r="P785" s="873">
        <f>+VLOOKUP(C785,'A. Rate Class Allocations'!$B$124:$J$128,8,FALSE)</f>
        <v>0.98007105038154396</v>
      </c>
      <c r="Q785" s="873">
        <f>+VLOOKUP(C785,'A. Rate Class Allocations'!$B$124:$J$128,7,FALSE)</f>
        <v>1.0700573423086499</v>
      </c>
      <c r="R785" s="873">
        <f>+VLOOKUP(C785,'A. Rate Class Allocations'!$B$124:$J$128,9,FALSE)</f>
        <v>0.85888650963597402</v>
      </c>
      <c r="S785" s="874">
        <f t="shared" si="37"/>
        <v>57740.482926954566</v>
      </c>
      <c r="T785" s="874">
        <f t="shared" si="38"/>
        <v>13.418244111349015</v>
      </c>
    </row>
    <row r="786" spans="1:20">
      <c r="A786" s="863" t="s">
        <v>1034</v>
      </c>
      <c r="B786" s="864" t="s">
        <v>1035</v>
      </c>
      <c r="C786" s="865" t="s">
        <v>118</v>
      </c>
      <c r="D786" s="865" t="s">
        <v>1289</v>
      </c>
      <c r="E786" s="866">
        <v>2018</v>
      </c>
      <c r="F786" s="867">
        <v>2018</v>
      </c>
      <c r="G786" s="868">
        <v>43308</v>
      </c>
      <c r="H786" s="869">
        <f t="shared" si="36"/>
        <v>2018</v>
      </c>
      <c r="I786" s="870"/>
      <c r="J786" s="865" t="s">
        <v>1038</v>
      </c>
      <c r="K786" s="865" t="s">
        <v>1043</v>
      </c>
      <c r="L786" s="865" t="s">
        <v>1037</v>
      </c>
      <c r="M786" s="871">
        <v>739.2</v>
      </c>
      <c r="N786" s="871">
        <v>0.189</v>
      </c>
      <c r="O786" s="872">
        <f>+VLOOKUP(C786,'A. Rate Class Allocations'!$B$124:$J$128,6,FALSE)</f>
        <v>0.96094519236849896</v>
      </c>
      <c r="P786" s="873">
        <f>+VLOOKUP(C786,'A. Rate Class Allocations'!$B$124:$J$128,8,FALSE)</f>
        <v>0.98007105038154396</v>
      </c>
      <c r="Q786" s="873">
        <f>+VLOOKUP(C786,'A. Rate Class Allocations'!$B$124:$J$128,7,FALSE)</f>
        <v>1.0700573423086499</v>
      </c>
      <c r="R786" s="873">
        <f>+VLOOKUP(C786,'A. Rate Class Allocations'!$B$124:$J$128,9,FALSE)</f>
        <v>0.85888650963597402</v>
      </c>
      <c r="S786" s="874">
        <f t="shared" si="37"/>
        <v>696.17454174109548</v>
      </c>
      <c r="T786" s="874">
        <f t="shared" si="38"/>
        <v>0.17370192719486055</v>
      </c>
    </row>
    <row r="787" spans="1:20">
      <c r="A787" s="863" t="s">
        <v>1034</v>
      </c>
      <c r="B787" s="864" t="s">
        <v>1035</v>
      </c>
      <c r="C787" s="865" t="s">
        <v>118</v>
      </c>
      <c r="D787" s="865" t="s">
        <v>1290</v>
      </c>
      <c r="E787" s="866">
        <v>2018</v>
      </c>
      <c r="F787" s="867">
        <v>2018</v>
      </c>
      <c r="G787" s="868">
        <v>43343</v>
      </c>
      <c r="H787" s="869">
        <f t="shared" si="36"/>
        <v>2018</v>
      </c>
      <c r="I787" s="870"/>
      <c r="J787" s="865" t="s">
        <v>1038</v>
      </c>
      <c r="K787" s="865" t="s">
        <v>1043</v>
      </c>
      <c r="L787" s="865" t="s">
        <v>1037</v>
      </c>
      <c r="M787" s="871">
        <v>3980.5439999999999</v>
      </c>
      <c r="N787" s="871">
        <v>0.45440000000000003</v>
      </c>
      <c r="O787" s="872">
        <f>+VLOOKUP(C787,'A. Rate Class Allocations'!$B$124:$J$128,6,FALSE)</f>
        <v>0.96094519236849896</v>
      </c>
      <c r="P787" s="873">
        <f>+VLOOKUP(C787,'A. Rate Class Allocations'!$B$124:$J$128,8,FALSE)</f>
        <v>0.98007105038154396</v>
      </c>
      <c r="Q787" s="873">
        <f>+VLOOKUP(C787,'A. Rate Class Allocations'!$B$124:$J$128,7,FALSE)</f>
        <v>1.0700573423086499</v>
      </c>
      <c r="R787" s="873">
        <f>+VLOOKUP(C787,'A. Rate Class Allocations'!$B$124:$J$128,9,FALSE)</f>
        <v>0.85888650963597402</v>
      </c>
      <c r="S787" s="874">
        <f t="shared" si="37"/>
        <v>3748.8547011367241</v>
      </c>
      <c r="T787" s="874">
        <f t="shared" si="38"/>
        <v>0.41761987152034202</v>
      </c>
    </row>
    <row r="788" spans="1:20">
      <c r="A788" s="863" t="s">
        <v>1034</v>
      </c>
      <c r="B788" s="864" t="s">
        <v>1035</v>
      </c>
      <c r="C788" s="865" t="s">
        <v>118</v>
      </c>
      <c r="D788" s="865" t="s">
        <v>1290</v>
      </c>
      <c r="E788" s="866">
        <v>2018</v>
      </c>
      <c r="F788" s="867">
        <v>2018</v>
      </c>
      <c r="G788" s="868">
        <v>43343</v>
      </c>
      <c r="H788" s="869">
        <f t="shared" si="36"/>
        <v>2018</v>
      </c>
      <c r="I788" s="870"/>
      <c r="J788" s="865" t="s">
        <v>1038</v>
      </c>
      <c r="K788" s="865" t="s">
        <v>1043</v>
      </c>
      <c r="L788" s="865" t="s">
        <v>1037</v>
      </c>
      <c r="M788" s="871">
        <v>7596.6383999999998</v>
      </c>
      <c r="N788" s="871">
        <v>1.6536</v>
      </c>
      <c r="O788" s="872">
        <f>+VLOOKUP(C788,'A. Rate Class Allocations'!$B$124:$J$128,6,FALSE)</f>
        <v>0.96094519236849896</v>
      </c>
      <c r="P788" s="873">
        <f>+VLOOKUP(C788,'A. Rate Class Allocations'!$B$124:$J$128,8,FALSE)</f>
        <v>0.98007105038154396</v>
      </c>
      <c r="Q788" s="873">
        <f>+VLOOKUP(C788,'A. Rate Class Allocations'!$B$124:$J$128,7,FALSE)</f>
        <v>1.0700573423086499</v>
      </c>
      <c r="R788" s="873">
        <f>+VLOOKUP(C788,'A. Rate Class Allocations'!$B$124:$J$128,9,FALSE)</f>
        <v>0.85888650963597402</v>
      </c>
      <c r="S788" s="874">
        <f t="shared" si="37"/>
        <v>7154.4727501255511</v>
      </c>
      <c r="T788" s="874">
        <f t="shared" si="38"/>
        <v>1.5197540042826529</v>
      </c>
    </row>
    <row r="789" spans="1:20">
      <c r="A789" s="863" t="s">
        <v>1034</v>
      </c>
      <c r="B789" s="864" t="s">
        <v>1035</v>
      </c>
      <c r="C789" s="865" t="s">
        <v>118</v>
      </c>
      <c r="D789" s="865" t="s">
        <v>1290</v>
      </c>
      <c r="E789" s="866">
        <v>2018</v>
      </c>
      <c r="F789" s="867">
        <v>2018</v>
      </c>
      <c r="G789" s="868">
        <v>43343</v>
      </c>
      <c r="H789" s="869">
        <f t="shared" si="36"/>
        <v>2018</v>
      </c>
      <c r="I789" s="870"/>
      <c r="J789" s="865" t="s">
        <v>1038</v>
      </c>
      <c r="K789" s="865" t="s">
        <v>1043</v>
      </c>
      <c r="L789" s="865" t="s">
        <v>1037</v>
      </c>
      <c r="M789" s="871">
        <v>11576.88</v>
      </c>
      <c r="N789" s="871">
        <v>2.52</v>
      </c>
      <c r="O789" s="872">
        <f>+VLOOKUP(C789,'A. Rate Class Allocations'!$B$124:$J$128,6,FALSE)</f>
        <v>0.96094519236849896</v>
      </c>
      <c r="P789" s="873">
        <f>+VLOOKUP(C789,'A. Rate Class Allocations'!$B$124:$J$128,8,FALSE)</f>
        <v>0.98007105038154396</v>
      </c>
      <c r="Q789" s="873">
        <f>+VLOOKUP(C789,'A. Rate Class Allocations'!$B$124:$J$128,7,FALSE)</f>
        <v>1.0700573423086499</v>
      </c>
      <c r="R789" s="873">
        <f>+VLOOKUP(C789,'A. Rate Class Allocations'!$B$124:$J$128,9,FALSE)</f>
        <v>0.85888650963597402</v>
      </c>
      <c r="S789" s="874">
        <f t="shared" si="37"/>
        <v>10903.042652586108</v>
      </c>
      <c r="T789" s="874">
        <f t="shared" si="38"/>
        <v>2.316025695931474</v>
      </c>
    </row>
    <row r="790" spans="1:20">
      <c r="A790" s="863" t="s">
        <v>1034</v>
      </c>
      <c r="B790" s="864" t="s">
        <v>1035</v>
      </c>
      <c r="C790" s="865" t="s">
        <v>118</v>
      </c>
      <c r="D790" s="865" t="s">
        <v>1290</v>
      </c>
      <c r="E790" s="866">
        <v>2018</v>
      </c>
      <c r="F790" s="867">
        <v>2018</v>
      </c>
      <c r="G790" s="868">
        <v>43343</v>
      </c>
      <c r="H790" s="869">
        <f t="shared" si="36"/>
        <v>2018</v>
      </c>
      <c r="I790" s="870"/>
      <c r="J790" s="865" t="s">
        <v>1038</v>
      </c>
      <c r="K790" s="865" t="s">
        <v>1043</v>
      </c>
      <c r="L790" s="865" t="s">
        <v>1037</v>
      </c>
      <c r="M790" s="871">
        <v>1658.2639999999999</v>
      </c>
      <c r="N790" s="871">
        <v>0.42399999999999999</v>
      </c>
      <c r="O790" s="872">
        <f>+VLOOKUP(C790,'A. Rate Class Allocations'!$B$124:$J$128,6,FALSE)</f>
        <v>0.96094519236849896</v>
      </c>
      <c r="P790" s="873">
        <f>+VLOOKUP(C790,'A. Rate Class Allocations'!$B$124:$J$128,8,FALSE)</f>
        <v>0.98007105038154396</v>
      </c>
      <c r="Q790" s="873">
        <f>+VLOOKUP(C790,'A. Rate Class Allocations'!$B$124:$J$128,7,FALSE)</f>
        <v>1.0700573423086499</v>
      </c>
      <c r="R790" s="873">
        <f>+VLOOKUP(C790,'A. Rate Class Allocations'!$B$124:$J$128,9,FALSE)</f>
        <v>0.85888650963597402</v>
      </c>
      <c r="S790" s="874">
        <f t="shared" si="37"/>
        <v>1561.7440209493448</v>
      </c>
      <c r="T790" s="874">
        <f t="shared" si="38"/>
        <v>0.38968051391862896</v>
      </c>
    </row>
    <row r="791" spans="1:20">
      <c r="A791" s="863" t="s">
        <v>1034</v>
      </c>
      <c r="B791" s="864" t="s">
        <v>1035</v>
      </c>
      <c r="C791" s="865" t="s">
        <v>118</v>
      </c>
      <c r="D791" s="865" t="s">
        <v>1290</v>
      </c>
      <c r="E791" s="866">
        <v>2018</v>
      </c>
      <c r="F791" s="867">
        <v>2018</v>
      </c>
      <c r="G791" s="868">
        <v>43343</v>
      </c>
      <c r="H791" s="869">
        <f t="shared" si="36"/>
        <v>2018</v>
      </c>
      <c r="I791" s="870"/>
      <c r="J791" s="865" t="s">
        <v>1038</v>
      </c>
      <c r="K791" s="865" t="s">
        <v>1043</v>
      </c>
      <c r="L791" s="865" t="s">
        <v>1037</v>
      </c>
      <c r="M791" s="871">
        <v>16.03</v>
      </c>
      <c r="N791" s="871">
        <v>4.1000000000000003E-3</v>
      </c>
      <c r="O791" s="872">
        <f>+VLOOKUP(C791,'A. Rate Class Allocations'!$B$124:$J$128,6,FALSE)</f>
        <v>0.96094519236849896</v>
      </c>
      <c r="P791" s="873">
        <f>+VLOOKUP(C791,'A. Rate Class Allocations'!$B$124:$J$128,8,FALSE)</f>
        <v>0.98007105038154396</v>
      </c>
      <c r="Q791" s="873">
        <f>+VLOOKUP(C791,'A. Rate Class Allocations'!$B$124:$J$128,7,FALSE)</f>
        <v>1.0700573423086499</v>
      </c>
      <c r="R791" s="873">
        <f>+VLOOKUP(C791,'A. Rate Class Allocations'!$B$124:$J$128,9,FALSE)</f>
        <v>0.85888650963597402</v>
      </c>
      <c r="S791" s="874">
        <f t="shared" si="37"/>
        <v>15.096966861620345</v>
      </c>
      <c r="T791" s="874">
        <f t="shared" si="38"/>
        <v>3.7681370449678749E-3</v>
      </c>
    </row>
    <row r="792" spans="1:20">
      <c r="A792" s="863" t="s">
        <v>1034</v>
      </c>
      <c r="B792" s="864" t="s">
        <v>1035</v>
      </c>
      <c r="C792" s="865" t="s">
        <v>118</v>
      </c>
      <c r="D792" s="865" t="s">
        <v>1291</v>
      </c>
      <c r="E792" s="866">
        <v>2018</v>
      </c>
      <c r="F792" s="867">
        <v>2018</v>
      </c>
      <c r="G792" s="868">
        <v>43371</v>
      </c>
      <c r="H792" s="869">
        <f t="shared" si="36"/>
        <v>2018</v>
      </c>
      <c r="I792" s="870"/>
      <c r="J792" s="865" t="s">
        <v>1038</v>
      </c>
      <c r="K792" s="865" t="s">
        <v>1043</v>
      </c>
      <c r="L792" s="865" t="s">
        <v>1037</v>
      </c>
      <c r="M792" s="871">
        <v>18804.864000000001</v>
      </c>
      <c r="N792" s="871">
        <v>4.992</v>
      </c>
      <c r="O792" s="872">
        <f>+VLOOKUP(C792,'A. Rate Class Allocations'!$B$124:$J$128,6,FALSE)</f>
        <v>0.96094519236849896</v>
      </c>
      <c r="P792" s="873">
        <f>+VLOOKUP(C792,'A. Rate Class Allocations'!$B$124:$J$128,8,FALSE)</f>
        <v>0.98007105038154396</v>
      </c>
      <c r="Q792" s="873">
        <f>+VLOOKUP(C792,'A. Rate Class Allocations'!$B$124:$J$128,7,FALSE)</f>
        <v>1.0700573423086499</v>
      </c>
      <c r="R792" s="873">
        <f>+VLOOKUP(C792,'A. Rate Class Allocations'!$B$124:$J$128,9,FALSE)</f>
        <v>0.85888650963597402</v>
      </c>
      <c r="S792" s="874">
        <f t="shared" si="37"/>
        <v>17710.318692780875</v>
      </c>
      <c r="T792" s="874">
        <f t="shared" si="38"/>
        <v>4.5879366167023479</v>
      </c>
    </row>
    <row r="793" spans="1:20">
      <c r="A793" s="863" t="s">
        <v>1034</v>
      </c>
      <c r="B793" s="864" t="s">
        <v>1035</v>
      </c>
      <c r="C793" s="865" t="s">
        <v>118</v>
      </c>
      <c r="D793" s="865" t="s">
        <v>1291</v>
      </c>
      <c r="E793" s="866">
        <v>2018</v>
      </c>
      <c r="F793" s="867">
        <v>2018</v>
      </c>
      <c r="G793" s="868">
        <v>43371</v>
      </c>
      <c r="H793" s="869">
        <f t="shared" si="36"/>
        <v>2018</v>
      </c>
      <c r="I793" s="870"/>
      <c r="J793" s="865" t="s">
        <v>1038</v>
      </c>
      <c r="K793" s="865" t="s">
        <v>1043</v>
      </c>
      <c r="L793" s="865" t="s">
        <v>1037</v>
      </c>
      <c r="M793" s="871">
        <v>40519.08</v>
      </c>
      <c r="N793" s="871">
        <v>8.82</v>
      </c>
      <c r="O793" s="872">
        <f>+VLOOKUP(C793,'A. Rate Class Allocations'!$B$124:$J$128,6,FALSE)</f>
        <v>0.96094519236849896</v>
      </c>
      <c r="P793" s="873">
        <f>+VLOOKUP(C793,'A. Rate Class Allocations'!$B$124:$J$128,8,FALSE)</f>
        <v>0.98007105038154396</v>
      </c>
      <c r="Q793" s="873">
        <f>+VLOOKUP(C793,'A. Rate Class Allocations'!$B$124:$J$128,7,FALSE)</f>
        <v>1.0700573423086499</v>
      </c>
      <c r="R793" s="873">
        <f>+VLOOKUP(C793,'A. Rate Class Allocations'!$B$124:$J$128,9,FALSE)</f>
        <v>0.85888650963597402</v>
      </c>
      <c r="S793" s="874">
        <f t="shared" si="37"/>
        <v>38160.649284051382</v>
      </c>
      <c r="T793" s="874">
        <f t="shared" si="38"/>
        <v>8.1060899357601599</v>
      </c>
    </row>
    <row r="794" spans="1:20">
      <c r="A794" s="863" t="s">
        <v>1034</v>
      </c>
      <c r="B794" s="864" t="s">
        <v>1035</v>
      </c>
      <c r="C794" s="865" t="s">
        <v>118</v>
      </c>
      <c r="D794" s="865" t="s">
        <v>1292</v>
      </c>
      <c r="E794" s="866">
        <v>2018</v>
      </c>
      <c r="F794" s="867">
        <v>2018</v>
      </c>
      <c r="G794" s="868">
        <v>43343</v>
      </c>
      <c r="H794" s="869">
        <f t="shared" si="36"/>
        <v>2018</v>
      </c>
      <c r="I794" s="870"/>
      <c r="J794" s="865" t="s">
        <v>1038</v>
      </c>
      <c r="K794" s="865" t="s">
        <v>1043</v>
      </c>
      <c r="L794" s="865" t="s">
        <v>1037</v>
      </c>
      <c r="M794" s="871">
        <v>3234.192</v>
      </c>
      <c r="N794" s="871">
        <v>0.36919999999999997</v>
      </c>
      <c r="O794" s="872">
        <f>+VLOOKUP(C794,'A. Rate Class Allocations'!$B$124:$J$128,6,FALSE)</f>
        <v>0.96094519236849896</v>
      </c>
      <c r="P794" s="873">
        <f>+VLOOKUP(C794,'A. Rate Class Allocations'!$B$124:$J$128,8,FALSE)</f>
        <v>0.98007105038154396</v>
      </c>
      <c r="Q794" s="873">
        <f>+VLOOKUP(C794,'A. Rate Class Allocations'!$B$124:$J$128,7,FALSE)</f>
        <v>1.0700573423086499</v>
      </c>
      <c r="R794" s="873">
        <f>+VLOOKUP(C794,'A. Rate Class Allocations'!$B$124:$J$128,9,FALSE)</f>
        <v>0.85888650963597402</v>
      </c>
      <c r="S794" s="874">
        <f t="shared" si="37"/>
        <v>3045.9444446735884</v>
      </c>
      <c r="T794" s="874">
        <f t="shared" si="38"/>
        <v>0.33931614561027784</v>
      </c>
    </row>
    <row r="795" spans="1:20">
      <c r="A795" s="863" t="s">
        <v>1034</v>
      </c>
      <c r="B795" s="864" t="s">
        <v>1035</v>
      </c>
      <c r="C795" s="865" t="s">
        <v>118</v>
      </c>
      <c r="D795" s="865" t="s">
        <v>1292</v>
      </c>
      <c r="E795" s="866">
        <v>2018</v>
      </c>
      <c r="F795" s="867">
        <v>2018</v>
      </c>
      <c r="G795" s="868">
        <v>43343</v>
      </c>
      <c r="H795" s="869">
        <f t="shared" si="36"/>
        <v>2018</v>
      </c>
      <c r="I795" s="870"/>
      <c r="J795" s="865" t="s">
        <v>1038</v>
      </c>
      <c r="K795" s="865" t="s">
        <v>1043</v>
      </c>
      <c r="L795" s="865" t="s">
        <v>1037</v>
      </c>
      <c r="M795" s="871">
        <v>183.76</v>
      </c>
      <c r="N795" s="871">
        <v>0.04</v>
      </c>
      <c r="O795" s="872">
        <f>+VLOOKUP(C795,'A. Rate Class Allocations'!$B$124:$J$128,6,FALSE)</f>
        <v>0.96094519236849896</v>
      </c>
      <c r="P795" s="873">
        <f>+VLOOKUP(C795,'A. Rate Class Allocations'!$B$124:$J$128,8,FALSE)</f>
        <v>0.98007105038154396</v>
      </c>
      <c r="Q795" s="873">
        <f>+VLOOKUP(C795,'A. Rate Class Allocations'!$B$124:$J$128,7,FALSE)</f>
        <v>1.0700573423086499</v>
      </c>
      <c r="R795" s="873">
        <f>+VLOOKUP(C795,'A. Rate Class Allocations'!$B$124:$J$128,9,FALSE)</f>
        <v>0.85888650963597402</v>
      </c>
      <c r="S795" s="874">
        <f t="shared" si="37"/>
        <v>173.06416908866839</v>
      </c>
      <c r="T795" s="874">
        <f t="shared" si="38"/>
        <v>3.6762312633832922E-2</v>
      </c>
    </row>
    <row r="796" spans="1:20">
      <c r="A796" s="863" t="s">
        <v>1034</v>
      </c>
      <c r="B796" s="864" t="s">
        <v>1035</v>
      </c>
      <c r="C796" s="865" t="s">
        <v>118</v>
      </c>
      <c r="D796" s="865" t="s">
        <v>1292</v>
      </c>
      <c r="E796" s="866">
        <v>2018</v>
      </c>
      <c r="F796" s="867">
        <v>2018</v>
      </c>
      <c r="G796" s="868">
        <v>43343</v>
      </c>
      <c r="H796" s="869">
        <f t="shared" si="36"/>
        <v>2018</v>
      </c>
      <c r="I796" s="870"/>
      <c r="J796" s="865" t="s">
        <v>1038</v>
      </c>
      <c r="K796" s="865" t="s">
        <v>1043</v>
      </c>
      <c r="L796" s="865" t="s">
        <v>1037</v>
      </c>
      <c r="M796" s="871">
        <v>13690.12</v>
      </c>
      <c r="N796" s="871">
        <v>2.98</v>
      </c>
      <c r="O796" s="872">
        <f>+VLOOKUP(C796,'A. Rate Class Allocations'!$B$124:$J$128,6,FALSE)</f>
        <v>0.96094519236849896</v>
      </c>
      <c r="P796" s="873">
        <f>+VLOOKUP(C796,'A. Rate Class Allocations'!$B$124:$J$128,8,FALSE)</f>
        <v>0.98007105038154396</v>
      </c>
      <c r="Q796" s="873">
        <f>+VLOOKUP(C796,'A. Rate Class Allocations'!$B$124:$J$128,7,FALSE)</f>
        <v>1.0700573423086499</v>
      </c>
      <c r="R796" s="873">
        <f>+VLOOKUP(C796,'A. Rate Class Allocations'!$B$124:$J$128,9,FALSE)</f>
        <v>0.85888650963597402</v>
      </c>
      <c r="S796" s="874">
        <f t="shared" si="37"/>
        <v>12893.280597105797</v>
      </c>
      <c r="T796" s="874">
        <f t="shared" si="38"/>
        <v>2.7387922912205522</v>
      </c>
    </row>
    <row r="797" spans="1:20">
      <c r="A797" s="863" t="s">
        <v>1034</v>
      </c>
      <c r="B797" s="864" t="s">
        <v>1035</v>
      </c>
      <c r="C797" s="865" t="s">
        <v>118</v>
      </c>
      <c r="D797" s="865" t="s">
        <v>1292</v>
      </c>
      <c r="E797" s="866">
        <v>2018</v>
      </c>
      <c r="F797" s="867">
        <v>2018</v>
      </c>
      <c r="G797" s="868">
        <v>43343</v>
      </c>
      <c r="H797" s="869">
        <f t="shared" si="36"/>
        <v>2018</v>
      </c>
      <c r="I797" s="870"/>
      <c r="J797" s="865" t="s">
        <v>1038</v>
      </c>
      <c r="K797" s="865" t="s">
        <v>1043</v>
      </c>
      <c r="L797" s="865" t="s">
        <v>1037</v>
      </c>
      <c r="M797" s="871">
        <v>2487.3960000000002</v>
      </c>
      <c r="N797" s="871">
        <v>0.63600000000000001</v>
      </c>
      <c r="O797" s="872">
        <f>+VLOOKUP(C797,'A. Rate Class Allocations'!$B$124:$J$128,6,FALSE)</f>
        <v>0.96094519236849896</v>
      </c>
      <c r="P797" s="873">
        <f>+VLOOKUP(C797,'A. Rate Class Allocations'!$B$124:$J$128,8,FALSE)</f>
        <v>0.98007105038154396</v>
      </c>
      <c r="Q797" s="873">
        <f>+VLOOKUP(C797,'A. Rate Class Allocations'!$B$124:$J$128,7,FALSE)</f>
        <v>1.0700573423086499</v>
      </c>
      <c r="R797" s="873">
        <f>+VLOOKUP(C797,'A. Rate Class Allocations'!$B$124:$J$128,9,FALSE)</f>
        <v>0.85888650963597402</v>
      </c>
      <c r="S797" s="874">
        <f t="shared" si="37"/>
        <v>2342.6160314240178</v>
      </c>
      <c r="T797" s="874">
        <f t="shared" si="38"/>
        <v>0.58452077087794341</v>
      </c>
    </row>
    <row r="798" spans="1:20">
      <c r="A798" s="863" t="s">
        <v>1034</v>
      </c>
      <c r="B798" s="864" t="s">
        <v>1035</v>
      </c>
      <c r="C798" s="865" t="s">
        <v>118</v>
      </c>
      <c r="D798" s="865" t="s">
        <v>1293</v>
      </c>
      <c r="E798" s="866">
        <v>2018</v>
      </c>
      <c r="F798" s="867">
        <v>2018</v>
      </c>
      <c r="G798" s="868">
        <v>43312</v>
      </c>
      <c r="H798" s="869">
        <f t="shared" si="36"/>
        <v>2018</v>
      </c>
      <c r="I798" s="870"/>
      <c r="J798" s="865" t="s">
        <v>1038</v>
      </c>
      <c r="K798" s="865" t="s">
        <v>1043</v>
      </c>
      <c r="L798" s="865" t="s">
        <v>1037</v>
      </c>
      <c r="M798" s="871">
        <v>2940.16</v>
      </c>
      <c r="N798" s="871">
        <v>0.64</v>
      </c>
      <c r="O798" s="872">
        <f>+VLOOKUP(C798,'A. Rate Class Allocations'!$B$124:$J$128,6,FALSE)</f>
        <v>0.96094519236849896</v>
      </c>
      <c r="P798" s="873">
        <f>+VLOOKUP(C798,'A. Rate Class Allocations'!$B$124:$J$128,8,FALSE)</f>
        <v>0.98007105038154396</v>
      </c>
      <c r="Q798" s="873">
        <f>+VLOOKUP(C798,'A. Rate Class Allocations'!$B$124:$J$128,7,FALSE)</f>
        <v>1.0700573423086499</v>
      </c>
      <c r="R798" s="873">
        <f>+VLOOKUP(C798,'A. Rate Class Allocations'!$B$124:$J$128,9,FALSE)</f>
        <v>0.85888650963597402</v>
      </c>
      <c r="S798" s="874">
        <f t="shared" si="37"/>
        <v>2769.0267054186943</v>
      </c>
      <c r="T798" s="874">
        <f t="shared" si="38"/>
        <v>0.58819700214132675</v>
      </c>
    </row>
    <row r="799" spans="1:20">
      <c r="A799" s="863" t="s">
        <v>1034</v>
      </c>
      <c r="B799" s="864" t="s">
        <v>1035</v>
      </c>
      <c r="C799" s="865" t="s">
        <v>118</v>
      </c>
      <c r="D799" s="865" t="s">
        <v>1294</v>
      </c>
      <c r="E799" s="866">
        <v>2018</v>
      </c>
      <c r="F799" s="867">
        <v>2018</v>
      </c>
      <c r="G799" s="868">
        <v>43400</v>
      </c>
      <c r="H799" s="869">
        <f t="shared" si="36"/>
        <v>2018</v>
      </c>
      <c r="I799" s="870"/>
      <c r="J799" s="865" t="s">
        <v>1036</v>
      </c>
      <c r="K799" s="865" t="s">
        <v>1043</v>
      </c>
      <c r="L799" s="865" t="s">
        <v>1039</v>
      </c>
      <c r="M799" s="871">
        <v>83395</v>
      </c>
      <c r="N799" s="871">
        <v>27.6</v>
      </c>
      <c r="O799" s="872">
        <f>+VLOOKUP(C799,'A. Rate Class Allocations'!$B$124:$J$128,6,FALSE)</f>
        <v>0.96094519236849896</v>
      </c>
      <c r="P799" s="873">
        <f>+VLOOKUP(C799,'A. Rate Class Allocations'!$B$124:$J$128,8,FALSE)</f>
        <v>0.98007105038154396</v>
      </c>
      <c r="Q799" s="873">
        <f>+VLOOKUP(C799,'A. Rate Class Allocations'!$B$124:$J$128,7,FALSE)</f>
        <v>1.0700573423086499</v>
      </c>
      <c r="R799" s="873">
        <f>+VLOOKUP(C799,'A. Rate Class Allocations'!$B$124:$J$128,9,FALSE)</f>
        <v>0.85888650963597402</v>
      </c>
      <c r="S799" s="874">
        <f t="shared" si="37"/>
        <v>78540.957668423493</v>
      </c>
      <c r="T799" s="874">
        <f t="shared" si="38"/>
        <v>25.365995717344713</v>
      </c>
    </row>
    <row r="800" spans="1:20">
      <c r="A800" s="863" t="s">
        <v>1034</v>
      </c>
      <c r="B800" s="864" t="s">
        <v>1035</v>
      </c>
      <c r="C800" s="865" t="s">
        <v>118</v>
      </c>
      <c r="D800" s="865" t="s">
        <v>1295</v>
      </c>
      <c r="E800" s="866">
        <v>2018</v>
      </c>
      <c r="F800" s="867">
        <v>2018</v>
      </c>
      <c r="G800" s="868">
        <v>43426</v>
      </c>
      <c r="H800" s="869">
        <f t="shared" si="36"/>
        <v>2018</v>
      </c>
      <c r="I800" s="870"/>
      <c r="J800" s="865" t="s">
        <v>1038</v>
      </c>
      <c r="K800" s="865" t="s">
        <v>1043</v>
      </c>
      <c r="L800" s="865" t="s">
        <v>1039</v>
      </c>
      <c r="M800" s="871">
        <v>5880</v>
      </c>
      <c r="N800" s="871">
        <v>0</v>
      </c>
      <c r="O800" s="872">
        <f>+VLOOKUP(C800,'A. Rate Class Allocations'!$B$124:$J$128,6,FALSE)</f>
        <v>0.96094519236849896</v>
      </c>
      <c r="P800" s="873">
        <f>+VLOOKUP(C800,'A. Rate Class Allocations'!$B$124:$J$128,8,FALSE)</f>
        <v>0.98007105038154396</v>
      </c>
      <c r="Q800" s="873">
        <f>+VLOOKUP(C800,'A. Rate Class Allocations'!$B$124:$J$128,7,FALSE)</f>
        <v>1.0700573423086499</v>
      </c>
      <c r="R800" s="873">
        <f>+VLOOKUP(C800,'A. Rate Class Allocations'!$B$124:$J$128,9,FALSE)</f>
        <v>0.85888650963597402</v>
      </c>
      <c r="S800" s="874">
        <f t="shared" si="37"/>
        <v>5537.7520365768942</v>
      </c>
      <c r="T800" s="874">
        <f t="shared" si="38"/>
        <v>0</v>
      </c>
    </row>
    <row r="801" spans="1:20">
      <c r="A801" s="863" t="s">
        <v>1034</v>
      </c>
      <c r="B801" s="864" t="s">
        <v>1035</v>
      </c>
      <c r="C801" s="865" t="s">
        <v>118</v>
      </c>
      <c r="D801" s="865" t="s">
        <v>1295</v>
      </c>
      <c r="E801" s="866">
        <v>2018</v>
      </c>
      <c r="F801" s="867">
        <v>2018</v>
      </c>
      <c r="G801" s="868">
        <v>43426</v>
      </c>
      <c r="H801" s="869">
        <f t="shared" si="36"/>
        <v>2018</v>
      </c>
      <c r="I801" s="870"/>
      <c r="J801" s="865" t="s">
        <v>1038</v>
      </c>
      <c r="K801" s="865" t="s">
        <v>1043</v>
      </c>
      <c r="L801" s="865" t="s">
        <v>1039</v>
      </c>
      <c r="M801" s="871">
        <v>1003.3296</v>
      </c>
      <c r="N801" s="871">
        <v>0.21840000000000001</v>
      </c>
      <c r="O801" s="872">
        <f>+VLOOKUP(C801,'A. Rate Class Allocations'!$B$124:$J$128,6,FALSE)</f>
        <v>0.96094519236849896</v>
      </c>
      <c r="P801" s="873">
        <f>+VLOOKUP(C801,'A. Rate Class Allocations'!$B$124:$J$128,8,FALSE)</f>
        <v>0.98007105038154396</v>
      </c>
      <c r="Q801" s="873">
        <f>+VLOOKUP(C801,'A. Rate Class Allocations'!$B$124:$J$128,7,FALSE)</f>
        <v>1.0700573423086499</v>
      </c>
      <c r="R801" s="873">
        <f>+VLOOKUP(C801,'A. Rate Class Allocations'!$B$124:$J$128,9,FALSE)</f>
        <v>0.85888650963597402</v>
      </c>
      <c r="S801" s="874">
        <f t="shared" si="37"/>
        <v>944.93036322412956</v>
      </c>
      <c r="T801" s="874">
        <f t="shared" si="38"/>
        <v>0.20072222698072775</v>
      </c>
    </row>
    <row r="802" spans="1:20">
      <c r="A802" s="863" t="s">
        <v>1034</v>
      </c>
      <c r="B802" s="864" t="s">
        <v>1035</v>
      </c>
      <c r="C802" s="865" t="s">
        <v>118</v>
      </c>
      <c r="D802" s="865" t="s">
        <v>1295</v>
      </c>
      <c r="E802" s="866">
        <v>2018</v>
      </c>
      <c r="F802" s="867">
        <v>2018</v>
      </c>
      <c r="G802" s="868">
        <v>43426</v>
      </c>
      <c r="H802" s="869">
        <f t="shared" si="36"/>
        <v>2018</v>
      </c>
      <c r="I802" s="870"/>
      <c r="J802" s="865" t="s">
        <v>1038</v>
      </c>
      <c r="K802" s="865" t="s">
        <v>1043</v>
      </c>
      <c r="L802" s="865" t="s">
        <v>1039</v>
      </c>
      <c r="M802" s="871">
        <v>41576.379000000001</v>
      </c>
      <c r="N802" s="871">
        <v>11.037000000000001</v>
      </c>
      <c r="O802" s="872">
        <f>+VLOOKUP(C802,'A. Rate Class Allocations'!$B$124:$J$128,6,FALSE)</f>
        <v>0.96094519236849896</v>
      </c>
      <c r="P802" s="873">
        <f>+VLOOKUP(C802,'A. Rate Class Allocations'!$B$124:$J$128,8,FALSE)</f>
        <v>0.98007105038154396</v>
      </c>
      <c r="Q802" s="873">
        <f>+VLOOKUP(C802,'A. Rate Class Allocations'!$B$124:$J$128,7,FALSE)</f>
        <v>1.0700573423086499</v>
      </c>
      <c r="R802" s="873">
        <f>+VLOOKUP(C802,'A. Rate Class Allocations'!$B$124:$J$128,9,FALSE)</f>
        <v>0.85888650963597402</v>
      </c>
      <c r="S802" s="874">
        <f t="shared" si="37"/>
        <v>39156.407734820212</v>
      </c>
      <c r="T802" s="874">
        <f t="shared" si="38"/>
        <v>10.14364111349035</v>
      </c>
    </row>
    <row r="803" spans="1:20">
      <c r="A803" s="863" t="s">
        <v>1034</v>
      </c>
      <c r="B803" s="864" t="s">
        <v>1035</v>
      </c>
      <c r="C803" s="865" t="s">
        <v>118</v>
      </c>
      <c r="D803" s="865" t="s">
        <v>1295</v>
      </c>
      <c r="E803" s="866">
        <v>2018</v>
      </c>
      <c r="F803" s="867">
        <v>2018</v>
      </c>
      <c r="G803" s="868">
        <v>43426</v>
      </c>
      <c r="H803" s="869">
        <f t="shared" si="36"/>
        <v>2018</v>
      </c>
      <c r="I803" s="870"/>
      <c r="J803" s="865" t="s">
        <v>1038</v>
      </c>
      <c r="K803" s="865" t="s">
        <v>1043</v>
      </c>
      <c r="L803" s="865" t="s">
        <v>1039</v>
      </c>
      <c r="M803" s="871">
        <v>2021.36</v>
      </c>
      <c r="N803" s="871">
        <v>0.44</v>
      </c>
      <c r="O803" s="872">
        <f>+VLOOKUP(C803,'A. Rate Class Allocations'!$B$124:$J$128,6,FALSE)</f>
        <v>0.96094519236849896</v>
      </c>
      <c r="P803" s="873">
        <f>+VLOOKUP(C803,'A. Rate Class Allocations'!$B$124:$J$128,8,FALSE)</f>
        <v>0.98007105038154396</v>
      </c>
      <c r="Q803" s="873">
        <f>+VLOOKUP(C803,'A. Rate Class Allocations'!$B$124:$J$128,7,FALSE)</f>
        <v>1.0700573423086499</v>
      </c>
      <c r="R803" s="873">
        <f>+VLOOKUP(C803,'A. Rate Class Allocations'!$B$124:$J$128,9,FALSE)</f>
        <v>0.85888650963597402</v>
      </c>
      <c r="S803" s="874">
        <f t="shared" si="37"/>
        <v>1903.7058599753523</v>
      </c>
      <c r="T803" s="874">
        <f t="shared" si="38"/>
        <v>0.40438543897216211</v>
      </c>
    </row>
    <row r="804" spans="1:20">
      <c r="A804" s="863" t="s">
        <v>1034</v>
      </c>
      <c r="B804" s="864" t="s">
        <v>1035</v>
      </c>
      <c r="C804" s="865" t="s">
        <v>118</v>
      </c>
      <c r="D804" s="865" t="s">
        <v>1296</v>
      </c>
      <c r="E804" s="866">
        <v>2018</v>
      </c>
      <c r="F804" s="867">
        <v>2018</v>
      </c>
      <c r="G804" s="868">
        <v>43341</v>
      </c>
      <c r="H804" s="869">
        <f t="shared" si="36"/>
        <v>2018</v>
      </c>
      <c r="I804" s="870"/>
      <c r="J804" s="865" t="s">
        <v>1038</v>
      </c>
      <c r="K804" s="865" t="s">
        <v>1043</v>
      </c>
      <c r="L804" s="865" t="s">
        <v>1037</v>
      </c>
      <c r="M804" s="871">
        <v>222.809</v>
      </c>
      <c r="N804" s="871">
        <v>4.8500000000000001E-2</v>
      </c>
      <c r="O804" s="872">
        <f>+VLOOKUP(C804,'A. Rate Class Allocations'!$B$124:$J$128,6,FALSE)</f>
        <v>0.96094519236849896</v>
      </c>
      <c r="P804" s="873">
        <f>+VLOOKUP(C804,'A. Rate Class Allocations'!$B$124:$J$128,8,FALSE)</f>
        <v>0.98007105038154396</v>
      </c>
      <c r="Q804" s="873">
        <f>+VLOOKUP(C804,'A. Rate Class Allocations'!$B$124:$J$128,7,FALSE)</f>
        <v>1.0700573423086499</v>
      </c>
      <c r="R804" s="873">
        <f>+VLOOKUP(C804,'A. Rate Class Allocations'!$B$124:$J$128,9,FALSE)</f>
        <v>0.85888650963597402</v>
      </c>
      <c r="S804" s="874">
        <f t="shared" si="37"/>
        <v>209.84030502001045</v>
      </c>
      <c r="T804" s="874">
        <f t="shared" si="38"/>
        <v>4.4574304068522412E-2</v>
      </c>
    </row>
    <row r="805" spans="1:20">
      <c r="A805" s="863" t="s">
        <v>1034</v>
      </c>
      <c r="B805" s="864" t="s">
        <v>1035</v>
      </c>
      <c r="C805" s="865" t="s">
        <v>118</v>
      </c>
      <c r="D805" s="865" t="s">
        <v>1296</v>
      </c>
      <c r="E805" s="866">
        <v>2018</v>
      </c>
      <c r="F805" s="867">
        <v>2018</v>
      </c>
      <c r="G805" s="868">
        <v>43341</v>
      </c>
      <c r="H805" s="869">
        <f t="shared" si="36"/>
        <v>2018</v>
      </c>
      <c r="I805" s="870"/>
      <c r="J805" s="865" t="s">
        <v>1038</v>
      </c>
      <c r="K805" s="865" t="s">
        <v>1043</v>
      </c>
      <c r="L805" s="865" t="s">
        <v>1037</v>
      </c>
      <c r="M805" s="871">
        <v>907.35199999999998</v>
      </c>
      <c r="N805" s="871">
        <v>0.23200000000000001</v>
      </c>
      <c r="O805" s="872">
        <f>+VLOOKUP(C805,'A. Rate Class Allocations'!$B$124:$J$128,6,FALSE)</f>
        <v>0.96094519236849896</v>
      </c>
      <c r="P805" s="873">
        <f>+VLOOKUP(C805,'A. Rate Class Allocations'!$B$124:$J$128,8,FALSE)</f>
        <v>0.98007105038154396</v>
      </c>
      <c r="Q805" s="873">
        <f>+VLOOKUP(C805,'A. Rate Class Allocations'!$B$124:$J$128,7,FALSE)</f>
        <v>1.0700573423086499</v>
      </c>
      <c r="R805" s="873">
        <f>+VLOOKUP(C805,'A. Rate Class Allocations'!$B$124:$J$128,9,FALSE)</f>
        <v>0.85888650963597402</v>
      </c>
      <c r="S805" s="874">
        <f t="shared" si="37"/>
        <v>854.53918127416989</v>
      </c>
      <c r="T805" s="874">
        <f t="shared" si="38"/>
        <v>0.21322141327623093</v>
      </c>
    </row>
    <row r="806" spans="1:20">
      <c r="A806" s="863" t="s">
        <v>1034</v>
      </c>
      <c r="B806" s="864" t="s">
        <v>1035</v>
      </c>
      <c r="C806" s="865" t="s">
        <v>118</v>
      </c>
      <c r="D806" s="865" t="s">
        <v>1296</v>
      </c>
      <c r="E806" s="866">
        <v>2018</v>
      </c>
      <c r="F806" s="867">
        <v>2018</v>
      </c>
      <c r="G806" s="868">
        <v>43341</v>
      </c>
      <c r="H806" s="869">
        <f t="shared" si="36"/>
        <v>2018</v>
      </c>
      <c r="I806" s="870"/>
      <c r="J806" s="865" t="s">
        <v>1038</v>
      </c>
      <c r="K806" s="865" t="s">
        <v>1043</v>
      </c>
      <c r="L806" s="865" t="s">
        <v>1037</v>
      </c>
      <c r="M806" s="871">
        <v>183.76</v>
      </c>
      <c r="N806" s="871">
        <v>0.04</v>
      </c>
      <c r="O806" s="872">
        <f>+VLOOKUP(C806,'A. Rate Class Allocations'!$B$124:$J$128,6,FALSE)</f>
        <v>0.96094519236849896</v>
      </c>
      <c r="P806" s="873">
        <f>+VLOOKUP(C806,'A. Rate Class Allocations'!$B$124:$J$128,8,FALSE)</f>
        <v>0.98007105038154396</v>
      </c>
      <c r="Q806" s="873">
        <f>+VLOOKUP(C806,'A. Rate Class Allocations'!$B$124:$J$128,7,FALSE)</f>
        <v>1.0700573423086499</v>
      </c>
      <c r="R806" s="873">
        <f>+VLOOKUP(C806,'A. Rate Class Allocations'!$B$124:$J$128,9,FALSE)</f>
        <v>0.85888650963597402</v>
      </c>
      <c r="S806" s="874">
        <f t="shared" si="37"/>
        <v>173.06416908866839</v>
      </c>
      <c r="T806" s="874">
        <f t="shared" si="38"/>
        <v>3.6762312633832922E-2</v>
      </c>
    </row>
    <row r="807" spans="1:20">
      <c r="A807" s="863" t="s">
        <v>1034</v>
      </c>
      <c r="B807" s="864" t="s">
        <v>1035</v>
      </c>
      <c r="C807" s="865" t="s">
        <v>118</v>
      </c>
      <c r="D807" s="865" t="s">
        <v>1296</v>
      </c>
      <c r="E807" s="866">
        <v>2018</v>
      </c>
      <c r="F807" s="867">
        <v>2018</v>
      </c>
      <c r="G807" s="868">
        <v>43341</v>
      </c>
      <c r="H807" s="869">
        <f t="shared" si="36"/>
        <v>2018</v>
      </c>
      <c r="I807" s="870"/>
      <c r="J807" s="865" t="s">
        <v>1036</v>
      </c>
      <c r="K807" s="865" t="s">
        <v>1043</v>
      </c>
      <c r="L807" s="865" t="s">
        <v>1037</v>
      </c>
      <c r="M807" s="871">
        <v>56679</v>
      </c>
      <c r="N807" s="871">
        <v>6.5</v>
      </c>
      <c r="O807" s="872">
        <f>+VLOOKUP(C807,'A. Rate Class Allocations'!$B$124:$J$128,6,FALSE)</f>
        <v>0.96094519236849896</v>
      </c>
      <c r="P807" s="873">
        <f>+VLOOKUP(C807,'A. Rate Class Allocations'!$B$124:$J$128,8,FALSE)</f>
        <v>0.98007105038154396</v>
      </c>
      <c r="Q807" s="873">
        <f>+VLOOKUP(C807,'A. Rate Class Allocations'!$B$124:$J$128,7,FALSE)</f>
        <v>1.0700573423086499</v>
      </c>
      <c r="R807" s="873">
        <f>+VLOOKUP(C807,'A. Rate Class Allocations'!$B$124:$J$128,9,FALSE)</f>
        <v>0.85888650963597402</v>
      </c>
      <c r="S807" s="874">
        <f t="shared" si="37"/>
        <v>53379.974095432284</v>
      </c>
      <c r="T807" s="874">
        <f t="shared" si="38"/>
        <v>5.9738758029978491</v>
      </c>
    </row>
    <row r="808" spans="1:20">
      <c r="A808" s="863" t="s">
        <v>1034</v>
      </c>
      <c r="B808" s="864" t="s">
        <v>1035</v>
      </c>
      <c r="C808" s="865" t="s">
        <v>118</v>
      </c>
      <c r="D808" s="865" t="s">
        <v>1297</v>
      </c>
      <c r="E808" s="866">
        <v>2018</v>
      </c>
      <c r="F808" s="867">
        <v>2018</v>
      </c>
      <c r="G808" s="868">
        <v>43348</v>
      </c>
      <c r="H808" s="869">
        <f t="shared" si="36"/>
        <v>2018</v>
      </c>
      <c r="I808" s="870"/>
      <c r="J808" s="865" t="s">
        <v>1038</v>
      </c>
      <c r="K808" s="865" t="s">
        <v>1043</v>
      </c>
      <c r="L808" s="865" t="s">
        <v>1037</v>
      </c>
      <c r="M808" s="871">
        <v>1751.4</v>
      </c>
      <c r="N808" s="871">
        <v>0</v>
      </c>
      <c r="O808" s="872">
        <f>+VLOOKUP(C808,'A. Rate Class Allocations'!$B$124:$J$128,6,FALSE)</f>
        <v>0.96094519236849896</v>
      </c>
      <c r="P808" s="873">
        <f>+VLOOKUP(C808,'A. Rate Class Allocations'!$B$124:$J$128,8,FALSE)</f>
        <v>0.98007105038154396</v>
      </c>
      <c r="Q808" s="873">
        <f>+VLOOKUP(C808,'A. Rate Class Allocations'!$B$124:$J$128,7,FALSE)</f>
        <v>1.0700573423086499</v>
      </c>
      <c r="R808" s="873">
        <f>+VLOOKUP(C808,'A. Rate Class Allocations'!$B$124:$J$128,9,FALSE)</f>
        <v>0.85888650963597402</v>
      </c>
      <c r="S808" s="874">
        <f t="shared" si="37"/>
        <v>1649.458999466118</v>
      </c>
      <c r="T808" s="874">
        <f t="shared" si="38"/>
        <v>0</v>
      </c>
    </row>
    <row r="809" spans="1:20">
      <c r="A809" s="863" t="s">
        <v>1034</v>
      </c>
      <c r="B809" s="864" t="s">
        <v>1035</v>
      </c>
      <c r="C809" s="865" t="s">
        <v>118</v>
      </c>
      <c r="D809" s="865" t="s">
        <v>1297</v>
      </c>
      <c r="E809" s="866">
        <v>2018</v>
      </c>
      <c r="F809" s="867">
        <v>2018</v>
      </c>
      <c r="G809" s="868">
        <v>43348</v>
      </c>
      <c r="H809" s="869">
        <f t="shared" si="36"/>
        <v>2018</v>
      </c>
      <c r="I809" s="870"/>
      <c r="J809" s="865" t="s">
        <v>1036</v>
      </c>
      <c r="K809" s="865" t="s">
        <v>1043</v>
      </c>
      <c r="L809" s="865" t="s">
        <v>1037</v>
      </c>
      <c r="M809" s="871">
        <v>3417</v>
      </c>
      <c r="N809" s="871">
        <v>0</v>
      </c>
      <c r="O809" s="872">
        <f>+VLOOKUP(C809,'A. Rate Class Allocations'!$B$124:$J$128,6,FALSE)</f>
        <v>0.96094519236849896</v>
      </c>
      <c r="P809" s="873">
        <f>+VLOOKUP(C809,'A. Rate Class Allocations'!$B$124:$J$128,8,FALSE)</f>
        <v>0.98007105038154396</v>
      </c>
      <c r="Q809" s="873">
        <f>+VLOOKUP(C809,'A. Rate Class Allocations'!$B$124:$J$128,7,FALSE)</f>
        <v>1.0700573423086499</v>
      </c>
      <c r="R809" s="873">
        <f>+VLOOKUP(C809,'A. Rate Class Allocations'!$B$124:$J$128,9,FALSE)</f>
        <v>0.85888650963597402</v>
      </c>
      <c r="S809" s="874">
        <f t="shared" si="37"/>
        <v>3218.1120253372874</v>
      </c>
      <c r="T809" s="874">
        <f t="shared" si="38"/>
        <v>0</v>
      </c>
    </row>
    <row r="810" spans="1:20">
      <c r="A810" s="863" t="s">
        <v>1034</v>
      </c>
      <c r="B810" s="864" t="s">
        <v>1035</v>
      </c>
      <c r="C810" s="865" t="s">
        <v>118</v>
      </c>
      <c r="D810" s="865" t="s">
        <v>1298</v>
      </c>
      <c r="E810" s="866">
        <v>2018</v>
      </c>
      <c r="F810" s="867">
        <v>2018</v>
      </c>
      <c r="G810" s="868">
        <v>43303</v>
      </c>
      <c r="H810" s="869">
        <f t="shared" si="36"/>
        <v>2018</v>
      </c>
      <c r="I810" s="870"/>
      <c r="J810" s="865" t="s">
        <v>1038</v>
      </c>
      <c r="K810" s="865" t="s">
        <v>1043</v>
      </c>
      <c r="L810" s="865" t="s">
        <v>1037</v>
      </c>
      <c r="M810" s="871">
        <v>3675.2</v>
      </c>
      <c r="N810" s="871">
        <v>0.8</v>
      </c>
      <c r="O810" s="872">
        <f>+VLOOKUP(C810,'A. Rate Class Allocations'!$B$124:$J$128,6,FALSE)</f>
        <v>0.96094519236849896</v>
      </c>
      <c r="P810" s="873">
        <f>+VLOOKUP(C810,'A. Rate Class Allocations'!$B$124:$J$128,8,FALSE)</f>
        <v>0.98007105038154396</v>
      </c>
      <c r="Q810" s="873">
        <f>+VLOOKUP(C810,'A. Rate Class Allocations'!$B$124:$J$128,7,FALSE)</f>
        <v>1.0700573423086499</v>
      </c>
      <c r="R810" s="873">
        <f>+VLOOKUP(C810,'A. Rate Class Allocations'!$B$124:$J$128,9,FALSE)</f>
        <v>0.85888650963597402</v>
      </c>
      <c r="S810" s="874">
        <f t="shared" si="37"/>
        <v>3461.2833817733676</v>
      </c>
      <c r="T810" s="874">
        <f t="shared" si="38"/>
        <v>0.73524625267665844</v>
      </c>
    </row>
    <row r="811" spans="1:20">
      <c r="A811" s="863" t="s">
        <v>1034</v>
      </c>
      <c r="B811" s="864" t="s">
        <v>1035</v>
      </c>
      <c r="C811" s="865" t="s">
        <v>118</v>
      </c>
      <c r="D811" s="865" t="s">
        <v>1299</v>
      </c>
      <c r="E811" s="866">
        <v>2018</v>
      </c>
      <c r="F811" s="867">
        <v>2018</v>
      </c>
      <c r="G811" s="868">
        <v>43320</v>
      </c>
      <c r="H811" s="869">
        <f t="shared" si="36"/>
        <v>2018</v>
      </c>
      <c r="I811" s="870"/>
      <c r="J811" s="865" t="s">
        <v>1038</v>
      </c>
      <c r="K811" s="865" t="s">
        <v>1043</v>
      </c>
      <c r="L811" s="865" t="s">
        <v>1039</v>
      </c>
      <c r="M811" s="871">
        <v>918.8</v>
      </c>
      <c r="N811" s="871">
        <v>0.2</v>
      </c>
      <c r="O811" s="872">
        <f>+VLOOKUP(C811,'A. Rate Class Allocations'!$B$124:$J$128,6,FALSE)</f>
        <v>0.96094519236849896</v>
      </c>
      <c r="P811" s="873">
        <f>+VLOOKUP(C811,'A. Rate Class Allocations'!$B$124:$J$128,8,FALSE)</f>
        <v>0.98007105038154396</v>
      </c>
      <c r="Q811" s="873">
        <f>+VLOOKUP(C811,'A. Rate Class Allocations'!$B$124:$J$128,7,FALSE)</f>
        <v>1.0700573423086499</v>
      </c>
      <c r="R811" s="873">
        <f>+VLOOKUP(C811,'A. Rate Class Allocations'!$B$124:$J$128,9,FALSE)</f>
        <v>0.85888650963597402</v>
      </c>
      <c r="S811" s="874">
        <f t="shared" si="37"/>
        <v>865.32084544334191</v>
      </c>
      <c r="T811" s="874">
        <f t="shared" si="38"/>
        <v>0.18381156316916461</v>
      </c>
    </row>
    <row r="812" spans="1:20">
      <c r="A812" s="863" t="s">
        <v>1034</v>
      </c>
      <c r="B812" s="864" t="s">
        <v>1035</v>
      </c>
      <c r="C812" s="865" t="s">
        <v>118</v>
      </c>
      <c r="D812" s="865" t="s">
        <v>1299</v>
      </c>
      <c r="E812" s="866">
        <v>2018</v>
      </c>
      <c r="F812" s="867">
        <v>2018</v>
      </c>
      <c r="G812" s="868">
        <v>43320</v>
      </c>
      <c r="H812" s="869">
        <f t="shared" si="36"/>
        <v>2018</v>
      </c>
      <c r="I812" s="870"/>
      <c r="J812" s="865" t="s">
        <v>1036</v>
      </c>
      <c r="K812" s="865" t="s">
        <v>1043</v>
      </c>
      <c r="L812" s="865" t="s">
        <v>1039</v>
      </c>
      <c r="M812" s="871">
        <v>12205</v>
      </c>
      <c r="N812" s="871">
        <v>3.5</v>
      </c>
      <c r="O812" s="872">
        <f>+VLOOKUP(C812,'A. Rate Class Allocations'!$B$124:$J$128,6,FALSE)</f>
        <v>0.96094519236849896</v>
      </c>
      <c r="P812" s="873">
        <f>+VLOOKUP(C812,'A. Rate Class Allocations'!$B$124:$J$128,8,FALSE)</f>
        <v>0.98007105038154396</v>
      </c>
      <c r="Q812" s="873">
        <f>+VLOOKUP(C812,'A. Rate Class Allocations'!$B$124:$J$128,7,FALSE)</f>
        <v>1.0700573423086499</v>
      </c>
      <c r="R812" s="873">
        <f>+VLOOKUP(C812,'A. Rate Class Allocations'!$B$124:$J$128,9,FALSE)</f>
        <v>0.85888650963597402</v>
      </c>
      <c r="S812" s="874">
        <f t="shared" si="37"/>
        <v>11494.602654153232</v>
      </c>
      <c r="T812" s="874">
        <f t="shared" si="38"/>
        <v>3.2167023554603804</v>
      </c>
    </row>
    <row r="813" spans="1:20">
      <c r="A813" s="863" t="s">
        <v>1034</v>
      </c>
      <c r="B813" s="864" t="s">
        <v>1035</v>
      </c>
      <c r="C813" s="865" t="s">
        <v>118</v>
      </c>
      <c r="D813" s="865" t="s">
        <v>1300</v>
      </c>
      <c r="E813" s="866">
        <v>2018</v>
      </c>
      <c r="F813" s="867">
        <v>2018</v>
      </c>
      <c r="G813" s="868">
        <v>43341</v>
      </c>
      <c r="H813" s="869">
        <f t="shared" si="36"/>
        <v>2018</v>
      </c>
      <c r="I813" s="870"/>
      <c r="J813" s="865" t="s">
        <v>1038</v>
      </c>
      <c r="K813" s="865" t="s">
        <v>1043</v>
      </c>
      <c r="L813" s="865" t="s">
        <v>1037</v>
      </c>
      <c r="M813" s="871">
        <v>2627.768</v>
      </c>
      <c r="N813" s="871">
        <v>0.57199999999999995</v>
      </c>
      <c r="O813" s="872">
        <f>+VLOOKUP(C813,'A. Rate Class Allocations'!$B$124:$J$128,6,FALSE)</f>
        <v>0.96094519236849896</v>
      </c>
      <c r="P813" s="873">
        <f>+VLOOKUP(C813,'A. Rate Class Allocations'!$B$124:$J$128,8,FALSE)</f>
        <v>0.98007105038154396</v>
      </c>
      <c r="Q813" s="873">
        <f>+VLOOKUP(C813,'A. Rate Class Allocations'!$B$124:$J$128,7,FALSE)</f>
        <v>1.0700573423086499</v>
      </c>
      <c r="R813" s="873">
        <f>+VLOOKUP(C813,'A. Rate Class Allocations'!$B$124:$J$128,9,FALSE)</f>
        <v>0.85888650963597402</v>
      </c>
      <c r="S813" s="874">
        <f t="shared" si="37"/>
        <v>2474.8176179679581</v>
      </c>
      <c r="T813" s="874">
        <f t="shared" si="38"/>
        <v>0.52570107066381078</v>
      </c>
    </row>
    <row r="814" spans="1:20">
      <c r="A814" s="863" t="s">
        <v>1034</v>
      </c>
      <c r="B814" s="864" t="s">
        <v>1035</v>
      </c>
      <c r="C814" s="865" t="s">
        <v>118</v>
      </c>
      <c r="D814" s="865" t="s">
        <v>1301</v>
      </c>
      <c r="E814" s="866">
        <v>2018</v>
      </c>
      <c r="F814" s="867">
        <v>2018</v>
      </c>
      <c r="G814" s="868">
        <v>43367</v>
      </c>
      <c r="H814" s="869">
        <f t="shared" si="36"/>
        <v>2018</v>
      </c>
      <c r="I814" s="870"/>
      <c r="J814" s="865" t="s">
        <v>1036</v>
      </c>
      <c r="K814" s="865" t="s">
        <v>1043</v>
      </c>
      <c r="L814" s="865" t="s">
        <v>1039</v>
      </c>
      <c r="M814" s="871">
        <v>60835</v>
      </c>
      <c r="N814" s="871">
        <v>14.4</v>
      </c>
      <c r="O814" s="872">
        <f>+VLOOKUP(C814,'A. Rate Class Allocations'!$B$124:$J$128,6,FALSE)</f>
        <v>0.96094519236849896</v>
      </c>
      <c r="P814" s="873">
        <f>+VLOOKUP(C814,'A. Rate Class Allocations'!$B$124:$J$128,8,FALSE)</f>
        <v>0.98007105038154396</v>
      </c>
      <c r="Q814" s="873">
        <f>+VLOOKUP(C814,'A. Rate Class Allocations'!$B$124:$J$128,7,FALSE)</f>
        <v>1.0700573423086499</v>
      </c>
      <c r="R814" s="873">
        <f>+VLOOKUP(C814,'A. Rate Class Allocations'!$B$124:$J$128,9,FALSE)</f>
        <v>0.85888650963597402</v>
      </c>
      <c r="S814" s="874">
        <f t="shared" si="37"/>
        <v>57294.072303597859</v>
      </c>
      <c r="T814" s="874">
        <f t="shared" si="38"/>
        <v>13.23443254817985</v>
      </c>
    </row>
    <row r="815" spans="1:20">
      <c r="A815" s="863" t="s">
        <v>1034</v>
      </c>
      <c r="B815" s="864" t="s">
        <v>1035</v>
      </c>
      <c r="C815" s="865" t="s">
        <v>118</v>
      </c>
      <c r="D815" s="865" t="s">
        <v>1302</v>
      </c>
      <c r="E815" s="866">
        <v>2018</v>
      </c>
      <c r="F815" s="867">
        <v>2018</v>
      </c>
      <c r="G815" s="868">
        <v>43357</v>
      </c>
      <c r="H815" s="869">
        <f t="shared" si="36"/>
        <v>2018</v>
      </c>
      <c r="I815" s="870"/>
      <c r="J815" s="865" t="s">
        <v>1038</v>
      </c>
      <c r="K815" s="865" t="s">
        <v>1043</v>
      </c>
      <c r="L815" s="865" t="s">
        <v>1037</v>
      </c>
      <c r="M815" s="871">
        <v>2985.4079999999999</v>
      </c>
      <c r="N815" s="871">
        <v>0.34079999999999999</v>
      </c>
      <c r="O815" s="872">
        <f>+VLOOKUP(C815,'A. Rate Class Allocations'!$B$124:$J$128,6,FALSE)</f>
        <v>0.96094519236849896</v>
      </c>
      <c r="P815" s="873">
        <f>+VLOOKUP(C815,'A. Rate Class Allocations'!$B$124:$J$128,8,FALSE)</f>
        <v>0.98007105038154396</v>
      </c>
      <c r="Q815" s="873">
        <f>+VLOOKUP(C815,'A. Rate Class Allocations'!$B$124:$J$128,7,FALSE)</f>
        <v>1.0700573423086499</v>
      </c>
      <c r="R815" s="873">
        <f>+VLOOKUP(C815,'A. Rate Class Allocations'!$B$124:$J$128,9,FALSE)</f>
        <v>0.85888650963597402</v>
      </c>
      <c r="S815" s="874">
        <f t="shared" si="37"/>
        <v>2811.641025852543</v>
      </c>
      <c r="T815" s="874">
        <f t="shared" si="38"/>
        <v>0.3132149036402565</v>
      </c>
    </row>
    <row r="816" spans="1:20">
      <c r="A816" s="863" t="s">
        <v>1034</v>
      </c>
      <c r="B816" s="864" t="s">
        <v>1035</v>
      </c>
      <c r="C816" s="865" t="s">
        <v>118</v>
      </c>
      <c r="D816" s="865" t="s">
        <v>1302</v>
      </c>
      <c r="E816" s="866">
        <v>2018</v>
      </c>
      <c r="F816" s="867">
        <v>2018</v>
      </c>
      <c r="G816" s="868">
        <v>43357</v>
      </c>
      <c r="H816" s="869">
        <f t="shared" si="36"/>
        <v>2018</v>
      </c>
      <c r="I816" s="870"/>
      <c r="J816" s="865" t="s">
        <v>1038</v>
      </c>
      <c r="K816" s="865" t="s">
        <v>1043</v>
      </c>
      <c r="L816" s="865" t="s">
        <v>1037</v>
      </c>
      <c r="M816" s="871">
        <v>490.1798</v>
      </c>
      <c r="N816" s="871">
        <v>0.1067</v>
      </c>
      <c r="O816" s="872">
        <f>+VLOOKUP(C816,'A. Rate Class Allocations'!$B$124:$J$128,6,FALSE)</f>
        <v>0.96094519236849896</v>
      </c>
      <c r="P816" s="873">
        <f>+VLOOKUP(C816,'A. Rate Class Allocations'!$B$124:$J$128,8,FALSE)</f>
        <v>0.98007105038154396</v>
      </c>
      <c r="Q816" s="873">
        <f>+VLOOKUP(C816,'A. Rate Class Allocations'!$B$124:$J$128,7,FALSE)</f>
        <v>1.0700573423086499</v>
      </c>
      <c r="R816" s="873">
        <f>+VLOOKUP(C816,'A. Rate Class Allocations'!$B$124:$J$128,9,FALSE)</f>
        <v>0.85888650963597402</v>
      </c>
      <c r="S816" s="874">
        <f t="shared" si="37"/>
        <v>461.64867104402299</v>
      </c>
      <c r="T816" s="874">
        <f t="shared" si="38"/>
        <v>9.8063468950749313E-2</v>
      </c>
    </row>
    <row r="817" spans="1:20">
      <c r="A817" s="863" t="s">
        <v>1034</v>
      </c>
      <c r="B817" s="864" t="s">
        <v>1035</v>
      </c>
      <c r="C817" s="865" t="s">
        <v>118</v>
      </c>
      <c r="D817" s="865" t="s">
        <v>1302</v>
      </c>
      <c r="E817" s="866">
        <v>2018</v>
      </c>
      <c r="F817" s="867">
        <v>2018</v>
      </c>
      <c r="G817" s="868">
        <v>43357</v>
      </c>
      <c r="H817" s="869">
        <f t="shared" si="36"/>
        <v>2018</v>
      </c>
      <c r="I817" s="870"/>
      <c r="J817" s="865" t="s">
        <v>1038</v>
      </c>
      <c r="K817" s="865" t="s">
        <v>1043</v>
      </c>
      <c r="L817" s="865" t="s">
        <v>1037</v>
      </c>
      <c r="M817" s="871">
        <v>105.6</v>
      </c>
      <c r="N817" s="871">
        <v>2.7E-2</v>
      </c>
      <c r="O817" s="872">
        <f>+VLOOKUP(C817,'A. Rate Class Allocations'!$B$124:$J$128,6,FALSE)</f>
        <v>0.96094519236849896</v>
      </c>
      <c r="P817" s="873">
        <f>+VLOOKUP(C817,'A. Rate Class Allocations'!$B$124:$J$128,8,FALSE)</f>
        <v>0.98007105038154396</v>
      </c>
      <c r="Q817" s="873">
        <f>+VLOOKUP(C817,'A. Rate Class Allocations'!$B$124:$J$128,7,FALSE)</f>
        <v>1.0700573423086499</v>
      </c>
      <c r="R817" s="873">
        <f>+VLOOKUP(C817,'A. Rate Class Allocations'!$B$124:$J$128,9,FALSE)</f>
        <v>0.85888650963597402</v>
      </c>
      <c r="S817" s="874">
        <f t="shared" si="37"/>
        <v>99.453505963013612</v>
      </c>
      <c r="T817" s="874">
        <f t="shared" si="38"/>
        <v>2.4814561027837221E-2</v>
      </c>
    </row>
    <row r="818" spans="1:20">
      <c r="A818" s="863" t="s">
        <v>1034</v>
      </c>
      <c r="B818" s="864" t="s">
        <v>1035</v>
      </c>
      <c r="C818" s="865" t="s">
        <v>118</v>
      </c>
      <c r="D818" s="865" t="s">
        <v>1302</v>
      </c>
      <c r="E818" s="866">
        <v>2018</v>
      </c>
      <c r="F818" s="867">
        <v>2018</v>
      </c>
      <c r="G818" s="868">
        <v>43357</v>
      </c>
      <c r="H818" s="869">
        <f t="shared" si="36"/>
        <v>2018</v>
      </c>
      <c r="I818" s="870"/>
      <c r="J818" s="865" t="s">
        <v>1038</v>
      </c>
      <c r="K818" s="865" t="s">
        <v>1043</v>
      </c>
      <c r="L818" s="865" t="s">
        <v>1037</v>
      </c>
      <c r="M818" s="871">
        <v>3105.5439999999999</v>
      </c>
      <c r="N818" s="871">
        <v>0.67600000000000005</v>
      </c>
      <c r="O818" s="872">
        <f>+VLOOKUP(C818,'A. Rate Class Allocations'!$B$124:$J$128,6,FALSE)</f>
        <v>0.96094519236849896</v>
      </c>
      <c r="P818" s="873">
        <f>+VLOOKUP(C818,'A. Rate Class Allocations'!$B$124:$J$128,8,FALSE)</f>
        <v>0.98007105038154396</v>
      </c>
      <c r="Q818" s="873">
        <f>+VLOOKUP(C818,'A. Rate Class Allocations'!$B$124:$J$128,7,FALSE)</f>
        <v>1.0700573423086499</v>
      </c>
      <c r="R818" s="873">
        <f>+VLOOKUP(C818,'A. Rate Class Allocations'!$B$124:$J$128,9,FALSE)</f>
        <v>0.85888650963597402</v>
      </c>
      <c r="S818" s="874">
        <f t="shared" si="37"/>
        <v>2924.7844575984959</v>
      </c>
      <c r="T818" s="874">
        <f t="shared" si="38"/>
        <v>0.62128308351177641</v>
      </c>
    </row>
    <row r="819" spans="1:20">
      <c r="A819" s="863" t="s">
        <v>1034</v>
      </c>
      <c r="B819" s="864" t="s">
        <v>1035</v>
      </c>
      <c r="C819" s="865" t="s">
        <v>118</v>
      </c>
      <c r="D819" s="865" t="s">
        <v>1302</v>
      </c>
      <c r="E819" s="866">
        <v>2018</v>
      </c>
      <c r="F819" s="867">
        <v>2018</v>
      </c>
      <c r="G819" s="868">
        <v>43357</v>
      </c>
      <c r="H819" s="869">
        <f t="shared" si="36"/>
        <v>2018</v>
      </c>
      <c r="I819" s="870"/>
      <c r="J819" s="865" t="s">
        <v>1038</v>
      </c>
      <c r="K819" s="865" t="s">
        <v>1043</v>
      </c>
      <c r="L819" s="865" t="s">
        <v>1037</v>
      </c>
      <c r="M819" s="871">
        <v>5589.9791999999998</v>
      </c>
      <c r="N819" s="871">
        <v>1.2168000000000001</v>
      </c>
      <c r="O819" s="872">
        <f>+VLOOKUP(C819,'A. Rate Class Allocations'!$B$124:$J$128,6,FALSE)</f>
        <v>0.96094519236849896</v>
      </c>
      <c r="P819" s="873">
        <f>+VLOOKUP(C819,'A. Rate Class Allocations'!$B$124:$J$128,8,FALSE)</f>
        <v>0.98007105038154396</v>
      </c>
      <c r="Q819" s="873">
        <f>+VLOOKUP(C819,'A. Rate Class Allocations'!$B$124:$J$128,7,FALSE)</f>
        <v>1.0700573423086499</v>
      </c>
      <c r="R819" s="873">
        <f>+VLOOKUP(C819,'A. Rate Class Allocations'!$B$124:$J$128,9,FALSE)</f>
        <v>0.85888650963597402</v>
      </c>
      <c r="S819" s="874">
        <f t="shared" si="37"/>
        <v>5264.6120236772931</v>
      </c>
      <c r="T819" s="874">
        <f t="shared" si="38"/>
        <v>1.1183095503211975</v>
      </c>
    </row>
    <row r="820" spans="1:20">
      <c r="A820" s="863" t="s">
        <v>1034</v>
      </c>
      <c r="B820" s="864" t="s">
        <v>1035</v>
      </c>
      <c r="C820" s="865" t="s">
        <v>118</v>
      </c>
      <c r="D820" s="865" t="s">
        <v>1302</v>
      </c>
      <c r="E820" s="866">
        <v>2018</v>
      </c>
      <c r="F820" s="867">
        <v>2018</v>
      </c>
      <c r="G820" s="868">
        <v>43357</v>
      </c>
      <c r="H820" s="869">
        <f t="shared" si="36"/>
        <v>2018</v>
      </c>
      <c r="I820" s="870"/>
      <c r="J820" s="865" t="s">
        <v>1038</v>
      </c>
      <c r="K820" s="865" t="s">
        <v>1043</v>
      </c>
      <c r="L820" s="865" t="s">
        <v>1037</v>
      </c>
      <c r="M820" s="871">
        <v>12082.22</v>
      </c>
      <c r="N820" s="871">
        <v>2.63</v>
      </c>
      <c r="O820" s="872">
        <f>+VLOOKUP(C820,'A. Rate Class Allocations'!$B$124:$J$128,6,FALSE)</f>
        <v>0.96094519236849896</v>
      </c>
      <c r="P820" s="873">
        <f>+VLOOKUP(C820,'A. Rate Class Allocations'!$B$124:$J$128,8,FALSE)</f>
        <v>0.98007105038154396</v>
      </c>
      <c r="Q820" s="873">
        <f>+VLOOKUP(C820,'A. Rate Class Allocations'!$B$124:$J$128,7,FALSE)</f>
        <v>1.0700573423086499</v>
      </c>
      <c r="R820" s="873">
        <f>+VLOOKUP(C820,'A. Rate Class Allocations'!$B$124:$J$128,9,FALSE)</f>
        <v>0.85888650963597402</v>
      </c>
      <c r="S820" s="874">
        <f t="shared" si="37"/>
        <v>11378.969117579947</v>
      </c>
      <c r="T820" s="874">
        <f t="shared" si="38"/>
        <v>2.4171220556745143</v>
      </c>
    </row>
    <row r="821" spans="1:20">
      <c r="A821" s="863" t="s">
        <v>1034</v>
      </c>
      <c r="B821" s="864" t="s">
        <v>1035</v>
      </c>
      <c r="C821" s="865" t="s">
        <v>118</v>
      </c>
      <c r="D821" s="865" t="s">
        <v>1302</v>
      </c>
      <c r="E821" s="866">
        <v>2018</v>
      </c>
      <c r="F821" s="867">
        <v>2018</v>
      </c>
      <c r="G821" s="868">
        <v>43357</v>
      </c>
      <c r="H821" s="869">
        <f t="shared" si="36"/>
        <v>2018</v>
      </c>
      <c r="I821" s="870"/>
      <c r="J821" s="865" t="s">
        <v>1038</v>
      </c>
      <c r="K821" s="865" t="s">
        <v>1043</v>
      </c>
      <c r="L821" s="865" t="s">
        <v>1037</v>
      </c>
      <c r="M821" s="871">
        <v>17486.601600000002</v>
      </c>
      <c r="N821" s="871">
        <v>3.8064</v>
      </c>
      <c r="O821" s="872">
        <f>+VLOOKUP(C821,'A. Rate Class Allocations'!$B$124:$J$128,6,FALSE)</f>
        <v>0.96094519236849896</v>
      </c>
      <c r="P821" s="873">
        <f>+VLOOKUP(C821,'A. Rate Class Allocations'!$B$124:$J$128,8,FALSE)</f>
        <v>0.98007105038154396</v>
      </c>
      <c r="Q821" s="873">
        <f>+VLOOKUP(C821,'A. Rate Class Allocations'!$B$124:$J$128,7,FALSE)</f>
        <v>1.0700573423086499</v>
      </c>
      <c r="R821" s="873">
        <f>+VLOOKUP(C821,'A. Rate Class Allocations'!$B$124:$J$128,9,FALSE)</f>
        <v>0.85888650963597402</v>
      </c>
      <c r="S821" s="874">
        <f t="shared" si="37"/>
        <v>16468.786330477687</v>
      </c>
      <c r="T821" s="874">
        <f t="shared" si="38"/>
        <v>3.4983016702355405</v>
      </c>
    </row>
    <row r="822" spans="1:20">
      <c r="A822" s="863" t="s">
        <v>1034</v>
      </c>
      <c r="B822" s="864" t="s">
        <v>1035</v>
      </c>
      <c r="C822" s="865" t="s">
        <v>118</v>
      </c>
      <c r="D822" s="865" t="s">
        <v>1303</v>
      </c>
      <c r="E822" s="866">
        <v>2018</v>
      </c>
      <c r="F822" s="867">
        <v>2018</v>
      </c>
      <c r="G822" s="868">
        <v>43414</v>
      </c>
      <c r="H822" s="869">
        <f t="shared" si="36"/>
        <v>2018</v>
      </c>
      <c r="I822" s="870"/>
      <c r="J822" s="865" t="s">
        <v>1036</v>
      </c>
      <c r="K822" s="865" t="s">
        <v>1043</v>
      </c>
      <c r="L822" s="865" t="s">
        <v>1037</v>
      </c>
      <c r="M822" s="871">
        <v>15751</v>
      </c>
      <c r="N822" s="871">
        <v>4</v>
      </c>
      <c r="O822" s="872">
        <f>+VLOOKUP(C822,'A. Rate Class Allocations'!$B$124:$J$128,6,FALSE)</f>
        <v>0.96094519236849896</v>
      </c>
      <c r="P822" s="873">
        <f>+VLOOKUP(C822,'A. Rate Class Allocations'!$B$124:$J$128,8,FALSE)</f>
        <v>0.98007105038154396</v>
      </c>
      <c r="Q822" s="873">
        <f>+VLOOKUP(C822,'A. Rate Class Allocations'!$B$124:$J$128,7,FALSE)</f>
        <v>1.0700573423086499</v>
      </c>
      <c r="R822" s="873">
        <f>+VLOOKUP(C822,'A. Rate Class Allocations'!$B$124:$J$128,9,FALSE)</f>
        <v>0.85888650963597402</v>
      </c>
      <c r="S822" s="874">
        <f t="shared" si="37"/>
        <v>14834.206178252154</v>
      </c>
      <c r="T822" s="874">
        <f t="shared" si="38"/>
        <v>3.6762312633832921</v>
      </c>
    </row>
    <row r="823" spans="1:20">
      <c r="A823" s="863" t="s">
        <v>1034</v>
      </c>
      <c r="B823" s="864" t="s">
        <v>1035</v>
      </c>
      <c r="C823" s="865" t="s">
        <v>118</v>
      </c>
      <c r="D823" s="865" t="s">
        <v>1304</v>
      </c>
      <c r="E823" s="866">
        <v>2018</v>
      </c>
      <c r="F823" s="867">
        <v>2018</v>
      </c>
      <c r="G823" s="868">
        <v>43356</v>
      </c>
      <c r="H823" s="869">
        <f t="shared" si="36"/>
        <v>2018</v>
      </c>
      <c r="I823" s="870"/>
      <c r="J823" s="865" t="s">
        <v>1038</v>
      </c>
      <c r="K823" s="865" t="s">
        <v>1043</v>
      </c>
      <c r="L823" s="865" t="s">
        <v>1037</v>
      </c>
      <c r="M823" s="871">
        <v>1154.1600000000001</v>
      </c>
      <c r="N823" s="871">
        <v>0.29520000000000002</v>
      </c>
      <c r="O823" s="872">
        <f>+VLOOKUP(C823,'A. Rate Class Allocations'!$B$124:$J$128,6,FALSE)</f>
        <v>0.96094519236849896</v>
      </c>
      <c r="P823" s="873">
        <f>+VLOOKUP(C823,'A. Rate Class Allocations'!$B$124:$J$128,8,FALSE)</f>
        <v>0.98007105038154396</v>
      </c>
      <c r="Q823" s="873">
        <f>+VLOOKUP(C823,'A. Rate Class Allocations'!$B$124:$J$128,7,FALSE)</f>
        <v>1.0700573423086499</v>
      </c>
      <c r="R823" s="873">
        <f>+VLOOKUP(C823,'A. Rate Class Allocations'!$B$124:$J$128,9,FALSE)</f>
        <v>0.85888650963597402</v>
      </c>
      <c r="S823" s="874">
        <f t="shared" si="37"/>
        <v>1086.9816140366647</v>
      </c>
      <c r="T823" s="874">
        <f t="shared" si="38"/>
        <v>0.27130586723768696</v>
      </c>
    </row>
    <row r="824" spans="1:20">
      <c r="A824" s="863" t="s">
        <v>1034</v>
      </c>
      <c r="B824" s="864" t="s">
        <v>1035</v>
      </c>
      <c r="C824" s="865" t="s">
        <v>118</v>
      </c>
      <c r="D824" s="865" t="s">
        <v>1304</v>
      </c>
      <c r="E824" s="866">
        <v>2018</v>
      </c>
      <c r="F824" s="867">
        <v>2018</v>
      </c>
      <c r="G824" s="868">
        <v>43356</v>
      </c>
      <c r="H824" s="869">
        <f t="shared" si="36"/>
        <v>2018</v>
      </c>
      <c r="I824" s="870"/>
      <c r="J824" s="865" t="s">
        <v>1038</v>
      </c>
      <c r="K824" s="865" t="s">
        <v>1043</v>
      </c>
      <c r="L824" s="865" t="s">
        <v>1037</v>
      </c>
      <c r="M824" s="871">
        <v>3547.4868000000001</v>
      </c>
      <c r="N824" s="871">
        <v>0.7722</v>
      </c>
      <c r="O824" s="872">
        <f>+VLOOKUP(C824,'A. Rate Class Allocations'!$B$124:$J$128,6,FALSE)</f>
        <v>0.96094519236849896</v>
      </c>
      <c r="P824" s="873">
        <f>+VLOOKUP(C824,'A. Rate Class Allocations'!$B$124:$J$128,8,FALSE)</f>
        <v>0.98007105038154396</v>
      </c>
      <c r="Q824" s="873">
        <f>+VLOOKUP(C824,'A. Rate Class Allocations'!$B$124:$J$128,7,FALSE)</f>
        <v>1.0700573423086499</v>
      </c>
      <c r="R824" s="873">
        <f>+VLOOKUP(C824,'A. Rate Class Allocations'!$B$124:$J$128,9,FALSE)</f>
        <v>0.85888650963597402</v>
      </c>
      <c r="S824" s="874">
        <f t="shared" si="37"/>
        <v>3341.0037842567435</v>
      </c>
      <c r="T824" s="874">
        <f t="shared" si="38"/>
        <v>0.70969644539614452</v>
      </c>
    </row>
    <row r="825" spans="1:20">
      <c r="A825" s="863" t="s">
        <v>1034</v>
      </c>
      <c r="B825" s="864" t="s">
        <v>1035</v>
      </c>
      <c r="C825" s="865" t="s">
        <v>118</v>
      </c>
      <c r="D825" s="865" t="s">
        <v>1304</v>
      </c>
      <c r="E825" s="866">
        <v>2018</v>
      </c>
      <c r="F825" s="867">
        <v>2018</v>
      </c>
      <c r="G825" s="868">
        <v>43356</v>
      </c>
      <c r="H825" s="869">
        <f t="shared" si="36"/>
        <v>2018</v>
      </c>
      <c r="I825" s="870"/>
      <c r="J825" s="865" t="s">
        <v>1038</v>
      </c>
      <c r="K825" s="865" t="s">
        <v>1043</v>
      </c>
      <c r="L825" s="865" t="s">
        <v>1037</v>
      </c>
      <c r="M825" s="871">
        <v>7286.0839999999998</v>
      </c>
      <c r="N825" s="871">
        <v>1.5860000000000001</v>
      </c>
      <c r="O825" s="872">
        <f>+VLOOKUP(C825,'A. Rate Class Allocations'!$B$124:$J$128,6,FALSE)</f>
        <v>0.96094519236849896</v>
      </c>
      <c r="P825" s="873">
        <f>+VLOOKUP(C825,'A. Rate Class Allocations'!$B$124:$J$128,8,FALSE)</f>
        <v>0.98007105038154396</v>
      </c>
      <c r="Q825" s="873">
        <f>+VLOOKUP(C825,'A. Rate Class Allocations'!$B$124:$J$128,7,FALSE)</f>
        <v>1.0700573423086499</v>
      </c>
      <c r="R825" s="873">
        <f>+VLOOKUP(C825,'A. Rate Class Allocations'!$B$124:$J$128,9,FALSE)</f>
        <v>0.85888650963597402</v>
      </c>
      <c r="S825" s="874">
        <f t="shared" si="37"/>
        <v>6861.9943043657013</v>
      </c>
      <c r="T825" s="874">
        <f t="shared" si="38"/>
        <v>1.4576256959314755</v>
      </c>
    </row>
    <row r="826" spans="1:20">
      <c r="A826" s="863" t="s">
        <v>1034</v>
      </c>
      <c r="B826" s="864" t="s">
        <v>1035</v>
      </c>
      <c r="C826" s="865" t="s">
        <v>118</v>
      </c>
      <c r="D826" s="865" t="s">
        <v>1304</v>
      </c>
      <c r="E826" s="866">
        <v>2018</v>
      </c>
      <c r="F826" s="867">
        <v>2018</v>
      </c>
      <c r="G826" s="868">
        <v>43356</v>
      </c>
      <c r="H826" s="869">
        <f t="shared" si="36"/>
        <v>2018</v>
      </c>
      <c r="I826" s="870"/>
      <c r="J826" s="865" t="s">
        <v>1038</v>
      </c>
      <c r="K826" s="865" t="s">
        <v>1043</v>
      </c>
      <c r="L826" s="865" t="s">
        <v>1037</v>
      </c>
      <c r="M826" s="871">
        <v>7883.3040000000001</v>
      </c>
      <c r="N826" s="871">
        <v>1.716</v>
      </c>
      <c r="O826" s="872">
        <f>+VLOOKUP(C826,'A. Rate Class Allocations'!$B$124:$J$128,6,FALSE)</f>
        <v>0.96094519236849896</v>
      </c>
      <c r="P826" s="873">
        <f>+VLOOKUP(C826,'A. Rate Class Allocations'!$B$124:$J$128,8,FALSE)</f>
        <v>0.98007105038154396</v>
      </c>
      <c r="Q826" s="873">
        <f>+VLOOKUP(C826,'A. Rate Class Allocations'!$B$124:$J$128,7,FALSE)</f>
        <v>1.0700573423086499</v>
      </c>
      <c r="R826" s="873">
        <f>+VLOOKUP(C826,'A. Rate Class Allocations'!$B$124:$J$128,9,FALSE)</f>
        <v>0.85888650963597402</v>
      </c>
      <c r="S826" s="874">
        <f t="shared" si="37"/>
        <v>7424.4528539038747</v>
      </c>
      <c r="T826" s="874">
        <f t="shared" si="38"/>
        <v>1.5771032119914323</v>
      </c>
    </row>
    <row r="827" spans="1:20">
      <c r="A827" s="863" t="s">
        <v>1034</v>
      </c>
      <c r="B827" s="864" t="s">
        <v>1035</v>
      </c>
      <c r="C827" s="865" t="s">
        <v>118</v>
      </c>
      <c r="D827" s="865" t="s">
        <v>1304</v>
      </c>
      <c r="E827" s="866">
        <v>2018</v>
      </c>
      <c r="F827" s="867">
        <v>2018</v>
      </c>
      <c r="G827" s="868">
        <v>43356</v>
      </c>
      <c r="H827" s="869">
        <f t="shared" si="36"/>
        <v>2018</v>
      </c>
      <c r="I827" s="870"/>
      <c r="J827" s="865" t="s">
        <v>1038</v>
      </c>
      <c r="K827" s="865" t="s">
        <v>1043</v>
      </c>
      <c r="L827" s="865" t="s">
        <v>1037</v>
      </c>
      <c r="M827" s="871">
        <v>1102.56</v>
      </c>
      <c r="N827" s="871">
        <v>0.24</v>
      </c>
      <c r="O827" s="872">
        <f>+VLOOKUP(C827,'A. Rate Class Allocations'!$B$124:$J$128,6,FALSE)</f>
        <v>0.96094519236849896</v>
      </c>
      <c r="P827" s="873">
        <f>+VLOOKUP(C827,'A. Rate Class Allocations'!$B$124:$J$128,8,FALSE)</f>
        <v>0.98007105038154396</v>
      </c>
      <c r="Q827" s="873">
        <f>+VLOOKUP(C827,'A. Rate Class Allocations'!$B$124:$J$128,7,FALSE)</f>
        <v>1.0700573423086499</v>
      </c>
      <c r="R827" s="873">
        <f>+VLOOKUP(C827,'A. Rate Class Allocations'!$B$124:$J$128,9,FALSE)</f>
        <v>0.85888650963597402</v>
      </c>
      <c r="S827" s="874">
        <f t="shared" si="37"/>
        <v>1038.3850145320102</v>
      </c>
      <c r="T827" s="874">
        <f t="shared" si="38"/>
        <v>0.2205738758029975</v>
      </c>
    </row>
    <row r="828" spans="1:20">
      <c r="A828" s="863" t="s">
        <v>1034</v>
      </c>
      <c r="B828" s="864" t="s">
        <v>1035</v>
      </c>
      <c r="C828" s="865" t="s">
        <v>118</v>
      </c>
      <c r="D828" s="865" t="s">
        <v>1304</v>
      </c>
      <c r="E828" s="866">
        <v>2018</v>
      </c>
      <c r="F828" s="867">
        <v>2018</v>
      </c>
      <c r="G828" s="868">
        <v>43356</v>
      </c>
      <c r="H828" s="869">
        <f t="shared" si="36"/>
        <v>2018</v>
      </c>
      <c r="I828" s="870"/>
      <c r="J828" s="865" t="s">
        <v>1038</v>
      </c>
      <c r="K828" s="865" t="s">
        <v>1043</v>
      </c>
      <c r="L828" s="865" t="s">
        <v>1037</v>
      </c>
      <c r="M828" s="871">
        <v>178.24719999999999</v>
      </c>
      <c r="N828" s="871">
        <v>3.8800000000000001E-2</v>
      </c>
      <c r="O828" s="872">
        <f>+VLOOKUP(C828,'A. Rate Class Allocations'!$B$124:$J$128,6,FALSE)</f>
        <v>0.96094519236849896</v>
      </c>
      <c r="P828" s="873">
        <f>+VLOOKUP(C828,'A. Rate Class Allocations'!$B$124:$J$128,8,FALSE)</f>
        <v>0.98007105038154396</v>
      </c>
      <c r="Q828" s="873">
        <f>+VLOOKUP(C828,'A. Rate Class Allocations'!$B$124:$J$128,7,FALSE)</f>
        <v>1.0700573423086499</v>
      </c>
      <c r="R828" s="873">
        <f>+VLOOKUP(C828,'A. Rate Class Allocations'!$B$124:$J$128,9,FALSE)</f>
        <v>0.85888650963597402</v>
      </c>
      <c r="S828" s="874">
        <f t="shared" si="37"/>
        <v>167.87224401600835</v>
      </c>
      <c r="T828" s="874">
        <f t="shared" si="38"/>
        <v>3.565944325481793E-2</v>
      </c>
    </row>
    <row r="829" spans="1:20">
      <c r="A829" s="863" t="s">
        <v>1034</v>
      </c>
      <c r="B829" s="864" t="s">
        <v>1035</v>
      </c>
      <c r="C829" s="865" t="s">
        <v>118</v>
      </c>
      <c r="D829" s="865" t="s">
        <v>1304</v>
      </c>
      <c r="E829" s="866">
        <v>2018</v>
      </c>
      <c r="F829" s="867">
        <v>2018</v>
      </c>
      <c r="G829" s="868">
        <v>43356</v>
      </c>
      <c r="H829" s="869">
        <f t="shared" si="36"/>
        <v>2018</v>
      </c>
      <c r="I829" s="870"/>
      <c r="J829" s="865" t="s">
        <v>1038</v>
      </c>
      <c r="K829" s="865" t="s">
        <v>1043</v>
      </c>
      <c r="L829" s="865" t="s">
        <v>1037</v>
      </c>
      <c r="M829" s="871">
        <v>11025.6</v>
      </c>
      <c r="N829" s="871">
        <v>2.4</v>
      </c>
      <c r="O829" s="872">
        <f>+VLOOKUP(C829,'A. Rate Class Allocations'!$B$124:$J$128,6,FALSE)</f>
        <v>0.96094519236849896</v>
      </c>
      <c r="P829" s="873">
        <f>+VLOOKUP(C829,'A. Rate Class Allocations'!$B$124:$J$128,8,FALSE)</f>
        <v>0.98007105038154396</v>
      </c>
      <c r="Q829" s="873">
        <f>+VLOOKUP(C829,'A. Rate Class Allocations'!$B$124:$J$128,7,FALSE)</f>
        <v>1.0700573423086499</v>
      </c>
      <c r="R829" s="873">
        <f>+VLOOKUP(C829,'A. Rate Class Allocations'!$B$124:$J$128,9,FALSE)</f>
        <v>0.85888650963597402</v>
      </c>
      <c r="S829" s="874">
        <f t="shared" si="37"/>
        <v>10383.850145320104</v>
      </c>
      <c r="T829" s="874">
        <f t="shared" si="38"/>
        <v>2.2057387580299754</v>
      </c>
    </row>
    <row r="830" spans="1:20">
      <c r="A830" s="863" t="s">
        <v>1034</v>
      </c>
      <c r="B830" s="864" t="s">
        <v>1035</v>
      </c>
      <c r="C830" s="865" t="s">
        <v>118</v>
      </c>
      <c r="D830" s="865" t="s">
        <v>1305</v>
      </c>
      <c r="E830" s="866">
        <v>2018</v>
      </c>
      <c r="F830" s="867">
        <v>2018</v>
      </c>
      <c r="G830" s="868">
        <v>43260</v>
      </c>
      <c r="H830" s="869">
        <f t="shared" si="36"/>
        <v>2018</v>
      </c>
      <c r="I830" s="870"/>
      <c r="J830" s="865" t="s">
        <v>1038</v>
      </c>
      <c r="K830" s="865" t="s">
        <v>1043</v>
      </c>
      <c r="L830" s="865" t="s">
        <v>1037</v>
      </c>
      <c r="M830" s="871">
        <v>573.33119999999997</v>
      </c>
      <c r="N830" s="871">
        <v>0.12479999999999999</v>
      </c>
      <c r="O830" s="872">
        <f>+VLOOKUP(C830,'A. Rate Class Allocations'!$B$124:$J$128,6,FALSE)</f>
        <v>0.96094519236849896</v>
      </c>
      <c r="P830" s="873">
        <f>+VLOOKUP(C830,'A. Rate Class Allocations'!$B$124:$J$128,8,FALSE)</f>
        <v>0.98007105038154396</v>
      </c>
      <c r="Q830" s="873">
        <f>+VLOOKUP(C830,'A. Rate Class Allocations'!$B$124:$J$128,7,FALSE)</f>
        <v>1.0700573423086499</v>
      </c>
      <c r="R830" s="873">
        <f>+VLOOKUP(C830,'A. Rate Class Allocations'!$B$124:$J$128,9,FALSE)</f>
        <v>0.85888650963597402</v>
      </c>
      <c r="S830" s="874">
        <f t="shared" si="37"/>
        <v>539.9602075566454</v>
      </c>
      <c r="T830" s="874">
        <f t="shared" si="38"/>
        <v>0.11469841541755871</v>
      </c>
    </row>
    <row r="831" spans="1:20">
      <c r="A831" s="863" t="s">
        <v>1034</v>
      </c>
      <c r="B831" s="864" t="s">
        <v>1035</v>
      </c>
      <c r="C831" s="865" t="s">
        <v>118</v>
      </c>
      <c r="D831" s="865" t="s">
        <v>1306</v>
      </c>
      <c r="E831" s="866">
        <v>2018</v>
      </c>
      <c r="F831" s="867">
        <v>2018</v>
      </c>
      <c r="G831" s="868">
        <v>43244</v>
      </c>
      <c r="H831" s="869">
        <f t="shared" si="36"/>
        <v>2018</v>
      </c>
      <c r="I831" s="870"/>
      <c r="J831" s="865" t="s">
        <v>1036</v>
      </c>
      <c r="K831" s="865" t="s">
        <v>1043</v>
      </c>
      <c r="L831" s="865" t="s">
        <v>1039</v>
      </c>
      <c r="M831" s="871">
        <v>1971</v>
      </c>
      <c r="N831" s="871">
        <v>3.1</v>
      </c>
      <c r="O831" s="872">
        <f>+VLOOKUP(C831,'A. Rate Class Allocations'!$B$124:$J$128,6,FALSE)</f>
        <v>0.96094519236849896</v>
      </c>
      <c r="P831" s="873">
        <f>+VLOOKUP(C831,'A. Rate Class Allocations'!$B$124:$J$128,8,FALSE)</f>
        <v>0.98007105038154396</v>
      </c>
      <c r="Q831" s="873">
        <f>+VLOOKUP(C831,'A. Rate Class Allocations'!$B$124:$J$128,7,FALSE)</f>
        <v>1.0700573423086499</v>
      </c>
      <c r="R831" s="873">
        <f>+VLOOKUP(C831,'A. Rate Class Allocations'!$B$124:$J$128,9,FALSE)</f>
        <v>0.85888650963597402</v>
      </c>
      <c r="S831" s="874">
        <f t="shared" si="37"/>
        <v>1856.277085730112</v>
      </c>
      <c r="T831" s="874">
        <f t="shared" si="38"/>
        <v>2.8490792291220512</v>
      </c>
    </row>
    <row r="832" spans="1:20">
      <c r="A832" s="863" t="s">
        <v>1034</v>
      </c>
      <c r="B832" s="864" t="s">
        <v>1035</v>
      </c>
      <c r="C832" s="865" t="s">
        <v>118</v>
      </c>
      <c r="D832" s="865" t="s">
        <v>1307</v>
      </c>
      <c r="E832" s="866">
        <v>2018</v>
      </c>
      <c r="F832" s="867">
        <v>2018</v>
      </c>
      <c r="G832" s="868">
        <v>43321</v>
      </c>
      <c r="H832" s="869">
        <f t="shared" si="36"/>
        <v>2018</v>
      </c>
      <c r="I832" s="870"/>
      <c r="J832" s="865" t="s">
        <v>1038</v>
      </c>
      <c r="K832" s="865" t="s">
        <v>1043</v>
      </c>
      <c r="L832" s="865" t="s">
        <v>1037</v>
      </c>
      <c r="M832" s="871">
        <v>358.33199999999999</v>
      </c>
      <c r="N832" s="871">
        <v>7.8E-2</v>
      </c>
      <c r="O832" s="872">
        <f>+VLOOKUP(C832,'A. Rate Class Allocations'!$B$124:$J$128,6,FALSE)</f>
        <v>0.96094519236849896</v>
      </c>
      <c r="P832" s="873">
        <f>+VLOOKUP(C832,'A. Rate Class Allocations'!$B$124:$J$128,8,FALSE)</f>
        <v>0.98007105038154396</v>
      </c>
      <c r="Q832" s="873">
        <f>+VLOOKUP(C832,'A. Rate Class Allocations'!$B$124:$J$128,7,FALSE)</f>
        <v>1.0700573423086499</v>
      </c>
      <c r="R832" s="873">
        <f>+VLOOKUP(C832,'A. Rate Class Allocations'!$B$124:$J$128,9,FALSE)</f>
        <v>0.85888650963597402</v>
      </c>
      <c r="S832" s="874">
        <f t="shared" si="37"/>
        <v>337.47512972290338</v>
      </c>
      <c r="T832" s="874">
        <f t="shared" si="38"/>
        <v>7.1686509635974185E-2</v>
      </c>
    </row>
    <row r="833" spans="1:20">
      <c r="A833" s="863" t="s">
        <v>1034</v>
      </c>
      <c r="B833" s="864" t="s">
        <v>1035</v>
      </c>
      <c r="C833" s="865" t="s">
        <v>118</v>
      </c>
      <c r="D833" s="865" t="s">
        <v>1307</v>
      </c>
      <c r="E833" s="866">
        <v>2018</v>
      </c>
      <c r="F833" s="867">
        <v>2018</v>
      </c>
      <c r="G833" s="868">
        <v>43321</v>
      </c>
      <c r="H833" s="869">
        <f t="shared" si="36"/>
        <v>2018</v>
      </c>
      <c r="I833" s="870"/>
      <c r="J833" s="865" t="s">
        <v>1038</v>
      </c>
      <c r="K833" s="865" t="s">
        <v>1043</v>
      </c>
      <c r="L833" s="865" t="s">
        <v>1037</v>
      </c>
      <c r="M833" s="871">
        <v>859.99680000000001</v>
      </c>
      <c r="N833" s="871">
        <v>0.18720000000000001</v>
      </c>
      <c r="O833" s="872">
        <f>+VLOOKUP(C833,'A. Rate Class Allocations'!$B$124:$J$128,6,FALSE)</f>
        <v>0.96094519236849896</v>
      </c>
      <c r="P833" s="873">
        <f>+VLOOKUP(C833,'A. Rate Class Allocations'!$B$124:$J$128,8,FALSE)</f>
        <v>0.98007105038154396</v>
      </c>
      <c r="Q833" s="873">
        <f>+VLOOKUP(C833,'A. Rate Class Allocations'!$B$124:$J$128,7,FALSE)</f>
        <v>1.0700573423086499</v>
      </c>
      <c r="R833" s="873">
        <f>+VLOOKUP(C833,'A. Rate Class Allocations'!$B$124:$J$128,9,FALSE)</f>
        <v>0.85888650963597402</v>
      </c>
      <c r="S833" s="874">
        <f t="shared" si="37"/>
        <v>809.9403113349681</v>
      </c>
      <c r="T833" s="874">
        <f t="shared" si="38"/>
        <v>0.17204762312633809</v>
      </c>
    </row>
    <row r="834" spans="1:20">
      <c r="A834" s="863" t="s">
        <v>1034</v>
      </c>
      <c r="B834" s="864" t="s">
        <v>1035</v>
      </c>
      <c r="C834" s="865" t="s">
        <v>118</v>
      </c>
      <c r="D834" s="865" t="s">
        <v>1307</v>
      </c>
      <c r="E834" s="866">
        <v>2018</v>
      </c>
      <c r="F834" s="867">
        <v>2018</v>
      </c>
      <c r="G834" s="868">
        <v>43321</v>
      </c>
      <c r="H834" s="869">
        <f t="shared" si="36"/>
        <v>2018</v>
      </c>
      <c r="I834" s="870"/>
      <c r="J834" s="865" t="s">
        <v>1038</v>
      </c>
      <c r="K834" s="865" t="s">
        <v>1043</v>
      </c>
      <c r="L834" s="865" t="s">
        <v>1037</v>
      </c>
      <c r="M834" s="871">
        <v>1653.84</v>
      </c>
      <c r="N834" s="871">
        <v>0.36</v>
      </c>
      <c r="O834" s="872">
        <f>+VLOOKUP(C834,'A. Rate Class Allocations'!$B$124:$J$128,6,FALSE)</f>
        <v>0.96094519236849896</v>
      </c>
      <c r="P834" s="873">
        <f>+VLOOKUP(C834,'A. Rate Class Allocations'!$B$124:$J$128,8,FALSE)</f>
        <v>0.98007105038154396</v>
      </c>
      <c r="Q834" s="873">
        <f>+VLOOKUP(C834,'A. Rate Class Allocations'!$B$124:$J$128,7,FALSE)</f>
        <v>1.0700573423086499</v>
      </c>
      <c r="R834" s="873">
        <f>+VLOOKUP(C834,'A. Rate Class Allocations'!$B$124:$J$128,9,FALSE)</f>
        <v>0.85888650963597402</v>
      </c>
      <c r="S834" s="874">
        <f t="shared" si="37"/>
        <v>1557.5775217980154</v>
      </c>
      <c r="T834" s="874">
        <f t="shared" si="38"/>
        <v>0.33086081370449627</v>
      </c>
    </row>
    <row r="835" spans="1:20">
      <c r="A835" s="863" t="s">
        <v>1034</v>
      </c>
      <c r="B835" s="864" t="s">
        <v>1035</v>
      </c>
      <c r="C835" s="865" t="s">
        <v>118</v>
      </c>
      <c r="D835" s="865" t="s">
        <v>1308</v>
      </c>
      <c r="E835" s="866">
        <v>2018</v>
      </c>
      <c r="F835" s="867">
        <v>2018</v>
      </c>
      <c r="G835" s="868">
        <v>43251</v>
      </c>
      <c r="H835" s="869">
        <f t="shared" si="36"/>
        <v>2018</v>
      </c>
      <c r="I835" s="870"/>
      <c r="J835" s="865" t="s">
        <v>1038</v>
      </c>
      <c r="K835" s="865" t="s">
        <v>1043</v>
      </c>
      <c r="L835" s="865" t="s">
        <v>1037</v>
      </c>
      <c r="M835" s="871">
        <v>4200</v>
      </c>
      <c r="N835" s="871">
        <v>0</v>
      </c>
      <c r="O835" s="872">
        <f>+VLOOKUP(C835,'A. Rate Class Allocations'!$B$124:$J$128,6,FALSE)</f>
        <v>0.96094519236849896</v>
      </c>
      <c r="P835" s="873">
        <f>+VLOOKUP(C835,'A. Rate Class Allocations'!$B$124:$J$128,8,FALSE)</f>
        <v>0.98007105038154396</v>
      </c>
      <c r="Q835" s="873">
        <f>+VLOOKUP(C835,'A. Rate Class Allocations'!$B$124:$J$128,7,FALSE)</f>
        <v>1.0700573423086499</v>
      </c>
      <c r="R835" s="873">
        <f>+VLOOKUP(C835,'A. Rate Class Allocations'!$B$124:$J$128,9,FALSE)</f>
        <v>0.85888650963597402</v>
      </c>
      <c r="S835" s="874">
        <f t="shared" si="37"/>
        <v>3955.5371689834965</v>
      </c>
      <c r="T835" s="874">
        <f t="shared" si="38"/>
        <v>0</v>
      </c>
    </row>
    <row r="836" spans="1:20">
      <c r="A836" s="863" t="s">
        <v>1034</v>
      </c>
      <c r="B836" s="864" t="s">
        <v>1035</v>
      </c>
      <c r="C836" s="865" t="s">
        <v>118</v>
      </c>
      <c r="D836" s="865" t="s">
        <v>1309</v>
      </c>
      <c r="E836" s="866">
        <v>2018</v>
      </c>
      <c r="F836" s="867">
        <v>2018</v>
      </c>
      <c r="G836" s="868">
        <v>43399</v>
      </c>
      <c r="H836" s="869">
        <f t="shared" ref="H836:H899" si="39">YEAR(G836)</f>
        <v>2018</v>
      </c>
      <c r="I836" s="870"/>
      <c r="J836" s="865" t="s">
        <v>1036</v>
      </c>
      <c r="K836" s="865" t="s">
        <v>1043</v>
      </c>
      <c r="L836" s="865" t="s">
        <v>1037</v>
      </c>
      <c r="M836" s="871">
        <v>4133</v>
      </c>
      <c r="N836" s="871">
        <v>6.1</v>
      </c>
      <c r="O836" s="872">
        <f>+VLOOKUP(C836,'A. Rate Class Allocations'!$B$124:$J$128,6,FALSE)</f>
        <v>0.96094519236849896</v>
      </c>
      <c r="P836" s="873">
        <f>+VLOOKUP(C836,'A. Rate Class Allocations'!$B$124:$J$128,8,FALSE)</f>
        <v>0.98007105038154396</v>
      </c>
      <c r="Q836" s="873">
        <f>+VLOOKUP(C836,'A. Rate Class Allocations'!$B$124:$J$128,7,FALSE)</f>
        <v>1.0700573423086499</v>
      </c>
      <c r="R836" s="873">
        <f>+VLOOKUP(C836,'A. Rate Class Allocations'!$B$124:$J$128,9,FALSE)</f>
        <v>0.85888650963597402</v>
      </c>
      <c r="S836" s="874">
        <f t="shared" ref="S836:S899" si="40">M836*O836*P836</f>
        <v>3892.4369331925691</v>
      </c>
      <c r="T836" s="874">
        <f t="shared" ref="T836:T899" si="41">N836*Q836*R836</f>
        <v>5.60625267665952</v>
      </c>
    </row>
    <row r="837" spans="1:20">
      <c r="A837" s="863" t="s">
        <v>1034</v>
      </c>
      <c r="B837" s="864" t="s">
        <v>1035</v>
      </c>
      <c r="C837" s="865" t="s">
        <v>118</v>
      </c>
      <c r="D837" s="865" t="s">
        <v>1310</v>
      </c>
      <c r="E837" s="866">
        <v>2018</v>
      </c>
      <c r="F837" s="867">
        <v>2018</v>
      </c>
      <c r="G837" s="868">
        <v>43251</v>
      </c>
      <c r="H837" s="869">
        <f t="shared" si="39"/>
        <v>2018</v>
      </c>
      <c r="I837" s="870"/>
      <c r="J837" s="865" t="s">
        <v>1036</v>
      </c>
      <c r="K837" s="865" t="s">
        <v>1043</v>
      </c>
      <c r="L837" s="865" t="s">
        <v>1037</v>
      </c>
      <c r="M837" s="871">
        <v>1748</v>
      </c>
      <c r="N837" s="871">
        <v>2</v>
      </c>
      <c r="O837" s="872">
        <f>+VLOOKUP(C837,'A. Rate Class Allocations'!$B$124:$J$128,6,FALSE)</f>
        <v>0.96094519236849896</v>
      </c>
      <c r="P837" s="873">
        <f>+VLOOKUP(C837,'A. Rate Class Allocations'!$B$124:$J$128,8,FALSE)</f>
        <v>0.98007105038154396</v>
      </c>
      <c r="Q837" s="873">
        <f>+VLOOKUP(C837,'A. Rate Class Allocations'!$B$124:$J$128,7,FALSE)</f>
        <v>1.0700573423086499</v>
      </c>
      <c r="R837" s="873">
        <f>+VLOOKUP(C837,'A. Rate Class Allocations'!$B$124:$J$128,9,FALSE)</f>
        <v>0.85888650963597402</v>
      </c>
      <c r="S837" s="874">
        <f t="shared" si="40"/>
        <v>1646.2568979483694</v>
      </c>
      <c r="T837" s="874">
        <f t="shared" si="41"/>
        <v>1.838115631691646</v>
      </c>
    </row>
    <row r="838" spans="1:20">
      <c r="A838" s="863" t="s">
        <v>1034</v>
      </c>
      <c r="B838" s="864" t="s">
        <v>1035</v>
      </c>
      <c r="C838" s="865" t="s">
        <v>118</v>
      </c>
      <c r="D838" s="865" t="s">
        <v>1311</v>
      </c>
      <c r="E838" s="866">
        <v>2018</v>
      </c>
      <c r="F838" s="867">
        <v>2018</v>
      </c>
      <c r="G838" s="868">
        <v>43266</v>
      </c>
      <c r="H838" s="869">
        <f t="shared" si="39"/>
        <v>2018</v>
      </c>
      <c r="I838" s="870"/>
      <c r="J838" s="865" t="s">
        <v>1036</v>
      </c>
      <c r="K838" s="865" t="s">
        <v>1043</v>
      </c>
      <c r="L838" s="865" t="s">
        <v>1037</v>
      </c>
      <c r="M838" s="871">
        <v>2530</v>
      </c>
      <c r="N838" s="871">
        <v>0.3</v>
      </c>
      <c r="O838" s="872">
        <f>+VLOOKUP(C838,'A. Rate Class Allocations'!$B$124:$J$128,6,FALSE)</f>
        <v>0.96094519236849896</v>
      </c>
      <c r="P838" s="873">
        <f>+VLOOKUP(C838,'A. Rate Class Allocations'!$B$124:$J$128,8,FALSE)</f>
        <v>0.98007105038154396</v>
      </c>
      <c r="Q838" s="873">
        <f>+VLOOKUP(C838,'A. Rate Class Allocations'!$B$124:$J$128,7,FALSE)</f>
        <v>1.0700573423086499</v>
      </c>
      <c r="R838" s="873">
        <f>+VLOOKUP(C838,'A. Rate Class Allocations'!$B$124:$J$128,9,FALSE)</f>
        <v>0.85888650963597402</v>
      </c>
      <c r="S838" s="874">
        <f t="shared" si="40"/>
        <v>2382.7402470305346</v>
      </c>
      <c r="T838" s="874">
        <f t="shared" si="41"/>
        <v>0.27571734475374693</v>
      </c>
    </row>
    <row r="839" spans="1:20">
      <c r="A839" s="863" t="s">
        <v>1034</v>
      </c>
      <c r="B839" s="864" t="s">
        <v>1035</v>
      </c>
      <c r="C839" s="865" t="s">
        <v>118</v>
      </c>
      <c r="D839" s="865" t="s">
        <v>1312</v>
      </c>
      <c r="E839" s="866">
        <v>2018</v>
      </c>
      <c r="F839" s="867">
        <v>2018</v>
      </c>
      <c r="G839" s="868">
        <v>43251</v>
      </c>
      <c r="H839" s="869">
        <f t="shared" si="39"/>
        <v>2018</v>
      </c>
      <c r="I839" s="870"/>
      <c r="J839" s="865" t="s">
        <v>1038</v>
      </c>
      <c r="K839" s="865" t="s">
        <v>1043</v>
      </c>
      <c r="L839" s="865" t="s">
        <v>1037</v>
      </c>
      <c r="M839" s="871">
        <v>534.74159999999995</v>
      </c>
      <c r="N839" s="871">
        <v>0.1164</v>
      </c>
      <c r="O839" s="872">
        <f>+VLOOKUP(C839,'A. Rate Class Allocations'!$B$124:$J$128,6,FALSE)</f>
        <v>0.96094519236849896</v>
      </c>
      <c r="P839" s="873">
        <f>+VLOOKUP(C839,'A. Rate Class Allocations'!$B$124:$J$128,8,FALSE)</f>
        <v>0.98007105038154396</v>
      </c>
      <c r="Q839" s="873">
        <f>+VLOOKUP(C839,'A. Rate Class Allocations'!$B$124:$J$128,7,FALSE)</f>
        <v>1.0700573423086499</v>
      </c>
      <c r="R839" s="873">
        <f>+VLOOKUP(C839,'A. Rate Class Allocations'!$B$124:$J$128,9,FALSE)</f>
        <v>0.85888650963597402</v>
      </c>
      <c r="S839" s="874">
        <f t="shared" si="40"/>
        <v>503.61673204802497</v>
      </c>
      <c r="T839" s="874">
        <f t="shared" si="41"/>
        <v>0.1069783297644538</v>
      </c>
    </row>
    <row r="840" spans="1:20">
      <c r="A840" s="863" t="s">
        <v>1034</v>
      </c>
      <c r="B840" s="864" t="s">
        <v>1035</v>
      </c>
      <c r="C840" s="865" t="s">
        <v>118</v>
      </c>
      <c r="D840" s="865" t="s">
        <v>1313</v>
      </c>
      <c r="E840" s="866">
        <v>2018</v>
      </c>
      <c r="F840" s="867">
        <v>2018</v>
      </c>
      <c r="G840" s="868">
        <v>43297</v>
      </c>
      <c r="H840" s="869">
        <f t="shared" si="39"/>
        <v>2018</v>
      </c>
      <c r="I840" s="870"/>
      <c r="J840" s="865" t="s">
        <v>1036</v>
      </c>
      <c r="K840" s="865" t="s">
        <v>1043</v>
      </c>
      <c r="L840" s="865" t="s">
        <v>1039</v>
      </c>
      <c r="M840" s="871">
        <v>19857</v>
      </c>
      <c r="N840" s="871">
        <v>2.2999999999999998</v>
      </c>
      <c r="O840" s="872">
        <f>+VLOOKUP(C840,'A. Rate Class Allocations'!$B$124:$J$128,6,FALSE)</f>
        <v>0.96094519236849896</v>
      </c>
      <c r="P840" s="873">
        <f>+VLOOKUP(C840,'A. Rate Class Allocations'!$B$124:$J$128,8,FALSE)</f>
        <v>0.98007105038154396</v>
      </c>
      <c r="Q840" s="873">
        <f>+VLOOKUP(C840,'A. Rate Class Allocations'!$B$124:$J$128,7,FALSE)</f>
        <v>1.0700573423086499</v>
      </c>
      <c r="R840" s="873">
        <f>+VLOOKUP(C840,'A. Rate Class Allocations'!$B$124:$J$128,9,FALSE)</f>
        <v>0.85888650963597402</v>
      </c>
      <c r="S840" s="874">
        <f t="shared" si="40"/>
        <v>18701.214658215544</v>
      </c>
      <c r="T840" s="874">
        <f t="shared" si="41"/>
        <v>2.1138329764453925</v>
      </c>
    </row>
    <row r="841" spans="1:20">
      <c r="A841" s="863" t="s">
        <v>1034</v>
      </c>
      <c r="B841" s="864" t="s">
        <v>1035</v>
      </c>
      <c r="C841" s="865" t="s">
        <v>118</v>
      </c>
      <c r="D841" s="865" t="s">
        <v>1314</v>
      </c>
      <c r="E841" s="866">
        <v>2018</v>
      </c>
      <c r="F841" s="867">
        <v>2018</v>
      </c>
      <c r="G841" s="868">
        <v>43273</v>
      </c>
      <c r="H841" s="869">
        <f t="shared" si="39"/>
        <v>2018</v>
      </c>
      <c r="I841" s="870"/>
      <c r="J841" s="865" t="s">
        <v>1038</v>
      </c>
      <c r="K841" s="865" t="s">
        <v>1043</v>
      </c>
      <c r="L841" s="865" t="s">
        <v>1037</v>
      </c>
      <c r="M841" s="871">
        <v>286.66559999999998</v>
      </c>
      <c r="N841" s="871">
        <v>6.2399999999999997E-2</v>
      </c>
      <c r="O841" s="872">
        <f>+VLOOKUP(C841,'A. Rate Class Allocations'!$B$124:$J$128,6,FALSE)</f>
        <v>0.96094519236849896</v>
      </c>
      <c r="P841" s="873">
        <f>+VLOOKUP(C841,'A. Rate Class Allocations'!$B$124:$J$128,8,FALSE)</f>
        <v>0.98007105038154396</v>
      </c>
      <c r="Q841" s="873">
        <f>+VLOOKUP(C841,'A. Rate Class Allocations'!$B$124:$J$128,7,FALSE)</f>
        <v>1.0700573423086499</v>
      </c>
      <c r="R841" s="873">
        <f>+VLOOKUP(C841,'A. Rate Class Allocations'!$B$124:$J$128,9,FALSE)</f>
        <v>0.85888650963597402</v>
      </c>
      <c r="S841" s="874">
        <f t="shared" si="40"/>
        <v>269.9801037783227</v>
      </c>
      <c r="T841" s="874">
        <f t="shared" si="41"/>
        <v>5.7349207708779354E-2</v>
      </c>
    </row>
    <row r="842" spans="1:20">
      <c r="A842" s="863" t="s">
        <v>1034</v>
      </c>
      <c r="B842" s="864" t="s">
        <v>1035</v>
      </c>
      <c r="C842" s="865" t="s">
        <v>118</v>
      </c>
      <c r="D842" s="865" t="s">
        <v>1314</v>
      </c>
      <c r="E842" s="866">
        <v>2018</v>
      </c>
      <c r="F842" s="867">
        <v>2018</v>
      </c>
      <c r="G842" s="868">
        <v>43273</v>
      </c>
      <c r="H842" s="869">
        <f t="shared" si="39"/>
        <v>2018</v>
      </c>
      <c r="I842" s="870"/>
      <c r="J842" s="865" t="s">
        <v>1038</v>
      </c>
      <c r="K842" s="865" t="s">
        <v>1043</v>
      </c>
      <c r="L842" s="865" t="s">
        <v>1037</v>
      </c>
      <c r="M842" s="871">
        <v>735.04</v>
      </c>
      <c r="N842" s="871">
        <v>0.16</v>
      </c>
      <c r="O842" s="872">
        <f>+VLOOKUP(C842,'A. Rate Class Allocations'!$B$124:$J$128,6,FALSE)</f>
        <v>0.96094519236849896</v>
      </c>
      <c r="P842" s="873">
        <f>+VLOOKUP(C842,'A. Rate Class Allocations'!$B$124:$J$128,8,FALSE)</f>
        <v>0.98007105038154396</v>
      </c>
      <c r="Q842" s="873">
        <f>+VLOOKUP(C842,'A. Rate Class Allocations'!$B$124:$J$128,7,FALSE)</f>
        <v>1.0700573423086499</v>
      </c>
      <c r="R842" s="873">
        <f>+VLOOKUP(C842,'A. Rate Class Allocations'!$B$124:$J$128,9,FALSE)</f>
        <v>0.85888650963597402</v>
      </c>
      <c r="S842" s="874">
        <f t="shared" si="40"/>
        <v>692.25667635467357</v>
      </c>
      <c r="T842" s="874">
        <f t="shared" si="41"/>
        <v>0.14704925053533169</v>
      </c>
    </row>
    <row r="843" spans="1:20">
      <c r="A843" s="863" t="s">
        <v>1034</v>
      </c>
      <c r="B843" s="864" t="s">
        <v>1035</v>
      </c>
      <c r="C843" s="865" t="s">
        <v>118</v>
      </c>
      <c r="D843" s="865" t="s">
        <v>1314</v>
      </c>
      <c r="E843" s="866">
        <v>2018</v>
      </c>
      <c r="F843" s="867">
        <v>2018</v>
      </c>
      <c r="G843" s="868">
        <v>43273</v>
      </c>
      <c r="H843" s="869">
        <f t="shared" si="39"/>
        <v>2018</v>
      </c>
      <c r="I843" s="870"/>
      <c r="J843" s="865" t="s">
        <v>1036</v>
      </c>
      <c r="K843" s="865" t="s">
        <v>1043</v>
      </c>
      <c r="L843" s="865" t="s">
        <v>1037</v>
      </c>
      <c r="M843" s="871">
        <v>4394</v>
      </c>
      <c r="N843" s="871">
        <v>0.7</v>
      </c>
      <c r="O843" s="872">
        <f>+VLOOKUP(C843,'A. Rate Class Allocations'!$B$124:$J$128,6,FALSE)</f>
        <v>0.96094519236849896</v>
      </c>
      <c r="P843" s="873">
        <f>+VLOOKUP(C843,'A. Rate Class Allocations'!$B$124:$J$128,8,FALSE)</f>
        <v>0.98007105038154396</v>
      </c>
      <c r="Q843" s="873">
        <f>+VLOOKUP(C843,'A. Rate Class Allocations'!$B$124:$J$128,7,FALSE)</f>
        <v>1.0700573423086499</v>
      </c>
      <c r="R843" s="873">
        <f>+VLOOKUP(C843,'A. Rate Class Allocations'!$B$124:$J$128,9,FALSE)</f>
        <v>0.85888650963597402</v>
      </c>
      <c r="S843" s="874">
        <f t="shared" si="40"/>
        <v>4138.2453144079718</v>
      </c>
      <c r="T843" s="874">
        <f t="shared" si="41"/>
        <v>0.64334047109207604</v>
      </c>
    </row>
    <row r="844" spans="1:20">
      <c r="A844" s="863" t="s">
        <v>1034</v>
      </c>
      <c r="B844" s="864" t="s">
        <v>1035</v>
      </c>
      <c r="C844" s="865" t="s">
        <v>118</v>
      </c>
      <c r="D844" s="865" t="s">
        <v>1315</v>
      </c>
      <c r="E844" s="866">
        <v>2018</v>
      </c>
      <c r="F844" s="867">
        <v>2018</v>
      </c>
      <c r="G844" s="868">
        <v>43364</v>
      </c>
      <c r="H844" s="869">
        <f t="shared" si="39"/>
        <v>2018</v>
      </c>
      <c r="I844" s="870"/>
      <c r="J844" s="865" t="s">
        <v>1038</v>
      </c>
      <c r="K844" s="865" t="s">
        <v>1043</v>
      </c>
      <c r="L844" s="865" t="s">
        <v>1039</v>
      </c>
      <c r="M844" s="871">
        <v>11301.24</v>
      </c>
      <c r="N844" s="871">
        <v>0</v>
      </c>
      <c r="O844" s="872">
        <f>+VLOOKUP(C844,'A. Rate Class Allocations'!$B$124:$J$128,6,FALSE)</f>
        <v>0.96094519236849896</v>
      </c>
      <c r="P844" s="873">
        <f>+VLOOKUP(C844,'A. Rate Class Allocations'!$B$124:$J$128,8,FALSE)</f>
        <v>0.98007105038154396</v>
      </c>
      <c r="Q844" s="873">
        <f>+VLOOKUP(C844,'A. Rate Class Allocations'!$B$124:$J$128,7,FALSE)</f>
        <v>1.0700573423086499</v>
      </c>
      <c r="R844" s="873">
        <f>+VLOOKUP(C844,'A. Rate Class Allocations'!$B$124:$J$128,9,FALSE)</f>
        <v>0.85888650963597402</v>
      </c>
      <c r="S844" s="874">
        <f t="shared" si="40"/>
        <v>10643.446398953107</v>
      </c>
      <c r="T844" s="874">
        <f t="shared" si="41"/>
        <v>0</v>
      </c>
    </row>
    <row r="845" spans="1:20">
      <c r="A845" s="863" t="s">
        <v>1034</v>
      </c>
      <c r="B845" s="864" t="s">
        <v>1035</v>
      </c>
      <c r="C845" s="865" t="s">
        <v>118</v>
      </c>
      <c r="D845" s="865" t="s">
        <v>1316</v>
      </c>
      <c r="E845" s="866">
        <v>2018</v>
      </c>
      <c r="F845" s="867">
        <v>2018</v>
      </c>
      <c r="G845" s="868">
        <v>43367</v>
      </c>
      <c r="H845" s="869">
        <f t="shared" si="39"/>
        <v>2018</v>
      </c>
      <c r="I845" s="870"/>
      <c r="J845" s="865" t="s">
        <v>1038</v>
      </c>
      <c r="K845" s="865" t="s">
        <v>1043</v>
      </c>
      <c r="L845" s="865" t="s">
        <v>1039</v>
      </c>
      <c r="M845" s="871">
        <v>14924.853999999999</v>
      </c>
      <c r="N845" s="871">
        <v>3.9620000000000002</v>
      </c>
      <c r="O845" s="872">
        <f>+VLOOKUP(C845,'A. Rate Class Allocations'!$B$124:$J$128,6,FALSE)</f>
        <v>0.96094519236849896</v>
      </c>
      <c r="P845" s="873">
        <f>+VLOOKUP(C845,'A. Rate Class Allocations'!$B$124:$J$128,8,FALSE)</f>
        <v>0.98007105038154396</v>
      </c>
      <c r="Q845" s="873">
        <f>+VLOOKUP(C845,'A. Rate Class Allocations'!$B$124:$J$128,7,FALSE)</f>
        <v>1.0700573423086499</v>
      </c>
      <c r="R845" s="873">
        <f>+VLOOKUP(C845,'A. Rate Class Allocations'!$B$124:$J$128,9,FALSE)</f>
        <v>0.85888650963597402</v>
      </c>
      <c r="S845" s="874">
        <f t="shared" si="40"/>
        <v>14056.146366345716</v>
      </c>
      <c r="T845" s="874">
        <f t="shared" si="41"/>
        <v>3.6413070663811506</v>
      </c>
    </row>
    <row r="846" spans="1:20">
      <c r="A846" s="863" t="s">
        <v>1034</v>
      </c>
      <c r="B846" s="864" t="s">
        <v>1035</v>
      </c>
      <c r="C846" s="865" t="s">
        <v>118</v>
      </c>
      <c r="D846" s="865" t="s">
        <v>1317</v>
      </c>
      <c r="E846" s="866">
        <v>2018</v>
      </c>
      <c r="F846" s="867">
        <v>2018</v>
      </c>
      <c r="G846" s="868">
        <v>43325</v>
      </c>
      <c r="H846" s="869">
        <f t="shared" si="39"/>
        <v>2018</v>
      </c>
      <c r="I846" s="870"/>
      <c r="J846" s="865" t="s">
        <v>1038</v>
      </c>
      <c r="K846" s="865" t="s">
        <v>1043</v>
      </c>
      <c r="L846" s="865" t="s">
        <v>1039</v>
      </c>
      <c r="M846" s="871">
        <v>644.99760000000003</v>
      </c>
      <c r="N846" s="871">
        <v>0.1404</v>
      </c>
      <c r="O846" s="872">
        <f>+VLOOKUP(C846,'A. Rate Class Allocations'!$B$124:$J$128,6,FALSE)</f>
        <v>0.96094519236849896</v>
      </c>
      <c r="P846" s="873">
        <f>+VLOOKUP(C846,'A. Rate Class Allocations'!$B$124:$J$128,8,FALSE)</f>
        <v>0.98007105038154396</v>
      </c>
      <c r="Q846" s="873">
        <f>+VLOOKUP(C846,'A. Rate Class Allocations'!$B$124:$J$128,7,FALSE)</f>
        <v>1.0700573423086499</v>
      </c>
      <c r="R846" s="873">
        <f>+VLOOKUP(C846,'A. Rate Class Allocations'!$B$124:$J$128,9,FALSE)</f>
        <v>0.85888650963597402</v>
      </c>
      <c r="S846" s="874">
        <f t="shared" si="40"/>
        <v>607.45523350122608</v>
      </c>
      <c r="T846" s="874">
        <f t="shared" si="41"/>
        <v>0.12903571734475355</v>
      </c>
    </row>
    <row r="847" spans="1:20">
      <c r="A847" s="863" t="s">
        <v>1034</v>
      </c>
      <c r="B847" s="864" t="s">
        <v>1035</v>
      </c>
      <c r="C847" s="865" t="s">
        <v>118</v>
      </c>
      <c r="D847" s="865" t="s">
        <v>1317</v>
      </c>
      <c r="E847" s="866">
        <v>2018</v>
      </c>
      <c r="F847" s="867">
        <v>2018</v>
      </c>
      <c r="G847" s="868">
        <v>43325</v>
      </c>
      <c r="H847" s="869">
        <f t="shared" si="39"/>
        <v>2018</v>
      </c>
      <c r="I847" s="870"/>
      <c r="J847" s="865" t="s">
        <v>1038</v>
      </c>
      <c r="K847" s="865" t="s">
        <v>1043</v>
      </c>
      <c r="L847" s="865" t="s">
        <v>1039</v>
      </c>
      <c r="M847" s="871">
        <v>286.66559999999998</v>
      </c>
      <c r="N847" s="871">
        <v>6.2399999999999997E-2</v>
      </c>
      <c r="O847" s="872">
        <f>+VLOOKUP(C847,'A. Rate Class Allocations'!$B$124:$J$128,6,FALSE)</f>
        <v>0.96094519236849896</v>
      </c>
      <c r="P847" s="873">
        <f>+VLOOKUP(C847,'A. Rate Class Allocations'!$B$124:$J$128,8,FALSE)</f>
        <v>0.98007105038154396</v>
      </c>
      <c r="Q847" s="873">
        <f>+VLOOKUP(C847,'A. Rate Class Allocations'!$B$124:$J$128,7,FALSE)</f>
        <v>1.0700573423086499</v>
      </c>
      <c r="R847" s="873">
        <f>+VLOOKUP(C847,'A. Rate Class Allocations'!$B$124:$J$128,9,FALSE)</f>
        <v>0.85888650963597402</v>
      </c>
      <c r="S847" s="874">
        <f t="shared" si="40"/>
        <v>269.9801037783227</v>
      </c>
      <c r="T847" s="874">
        <f t="shared" si="41"/>
        <v>5.7349207708779354E-2</v>
      </c>
    </row>
    <row r="848" spans="1:20">
      <c r="A848" s="863" t="s">
        <v>1034</v>
      </c>
      <c r="B848" s="864" t="s">
        <v>1035</v>
      </c>
      <c r="C848" s="865" t="s">
        <v>118</v>
      </c>
      <c r="D848" s="865" t="s">
        <v>1317</v>
      </c>
      <c r="E848" s="866">
        <v>2018</v>
      </c>
      <c r="F848" s="867">
        <v>2018</v>
      </c>
      <c r="G848" s="868">
        <v>43325</v>
      </c>
      <c r="H848" s="869">
        <f t="shared" si="39"/>
        <v>2018</v>
      </c>
      <c r="I848" s="870"/>
      <c r="J848" s="865" t="s">
        <v>1036</v>
      </c>
      <c r="K848" s="865" t="s">
        <v>1043</v>
      </c>
      <c r="L848" s="865" t="s">
        <v>1039</v>
      </c>
      <c r="M848" s="871">
        <v>2384</v>
      </c>
      <c r="N848" s="871">
        <v>0.3</v>
      </c>
      <c r="O848" s="872">
        <f>+VLOOKUP(C848,'A. Rate Class Allocations'!$B$124:$J$128,6,FALSE)</f>
        <v>0.96094519236849896</v>
      </c>
      <c r="P848" s="873">
        <f>+VLOOKUP(C848,'A. Rate Class Allocations'!$B$124:$J$128,8,FALSE)</f>
        <v>0.98007105038154396</v>
      </c>
      <c r="Q848" s="873">
        <f>+VLOOKUP(C848,'A. Rate Class Allocations'!$B$124:$J$128,7,FALSE)</f>
        <v>1.0700573423086499</v>
      </c>
      <c r="R848" s="873">
        <f>+VLOOKUP(C848,'A. Rate Class Allocations'!$B$124:$J$128,9,FALSE)</f>
        <v>0.85888650963597402</v>
      </c>
      <c r="S848" s="874">
        <f t="shared" si="40"/>
        <v>2245.2382406801557</v>
      </c>
      <c r="T848" s="874">
        <f t="shared" si="41"/>
        <v>0.27571734475374693</v>
      </c>
    </row>
    <row r="849" spans="1:20">
      <c r="A849" s="863" t="s">
        <v>1034</v>
      </c>
      <c r="B849" s="864" t="s">
        <v>1035</v>
      </c>
      <c r="C849" s="865" t="s">
        <v>118</v>
      </c>
      <c r="D849" s="865" t="s">
        <v>1318</v>
      </c>
      <c r="E849" s="866">
        <v>2018</v>
      </c>
      <c r="F849" s="867">
        <v>2018</v>
      </c>
      <c r="G849" s="868">
        <v>43398</v>
      </c>
      <c r="H849" s="869">
        <f t="shared" si="39"/>
        <v>2018</v>
      </c>
      <c r="I849" s="870"/>
      <c r="J849" s="865" t="s">
        <v>1038</v>
      </c>
      <c r="K849" s="865" t="s">
        <v>1043</v>
      </c>
      <c r="L849" s="865" t="s">
        <v>1041</v>
      </c>
      <c r="M849" s="871">
        <v>8743.3008000000009</v>
      </c>
      <c r="N849" s="871">
        <v>1.9032</v>
      </c>
      <c r="O849" s="872">
        <f>+VLOOKUP(C849,'A. Rate Class Allocations'!$B$124:$J$128,6,FALSE)</f>
        <v>0.96094519236849896</v>
      </c>
      <c r="P849" s="873">
        <f>+VLOOKUP(C849,'A. Rate Class Allocations'!$B$124:$J$128,8,FALSE)</f>
        <v>0.98007105038154396</v>
      </c>
      <c r="Q849" s="873">
        <f>+VLOOKUP(C849,'A. Rate Class Allocations'!$B$124:$J$128,7,FALSE)</f>
        <v>1.0700573423086499</v>
      </c>
      <c r="R849" s="873">
        <f>+VLOOKUP(C849,'A. Rate Class Allocations'!$B$124:$J$128,9,FALSE)</f>
        <v>0.85888650963597402</v>
      </c>
      <c r="S849" s="874">
        <f t="shared" si="40"/>
        <v>8234.3931652388437</v>
      </c>
      <c r="T849" s="874">
        <f t="shared" si="41"/>
        <v>1.7491508351177703</v>
      </c>
    </row>
    <row r="850" spans="1:20">
      <c r="A850" s="863" t="s">
        <v>1034</v>
      </c>
      <c r="B850" s="864" t="s">
        <v>1035</v>
      </c>
      <c r="C850" s="865" t="s">
        <v>118</v>
      </c>
      <c r="D850" s="865" t="s">
        <v>1318</v>
      </c>
      <c r="E850" s="866">
        <v>2018</v>
      </c>
      <c r="F850" s="867">
        <v>2018</v>
      </c>
      <c r="G850" s="868">
        <v>43398</v>
      </c>
      <c r="H850" s="869">
        <f t="shared" si="39"/>
        <v>2018</v>
      </c>
      <c r="I850" s="870"/>
      <c r="J850" s="865" t="s">
        <v>1038</v>
      </c>
      <c r="K850" s="865" t="s">
        <v>1043</v>
      </c>
      <c r="L850" s="865" t="s">
        <v>1041</v>
      </c>
      <c r="M850" s="871">
        <v>1837.6</v>
      </c>
      <c r="N850" s="871">
        <v>0.4</v>
      </c>
      <c r="O850" s="872">
        <f>+VLOOKUP(C850,'A. Rate Class Allocations'!$B$124:$J$128,6,FALSE)</f>
        <v>0.96094519236849896</v>
      </c>
      <c r="P850" s="873">
        <f>+VLOOKUP(C850,'A. Rate Class Allocations'!$B$124:$J$128,8,FALSE)</f>
        <v>0.98007105038154396</v>
      </c>
      <c r="Q850" s="873">
        <f>+VLOOKUP(C850,'A. Rate Class Allocations'!$B$124:$J$128,7,FALSE)</f>
        <v>1.0700573423086499</v>
      </c>
      <c r="R850" s="873">
        <f>+VLOOKUP(C850,'A. Rate Class Allocations'!$B$124:$J$128,9,FALSE)</f>
        <v>0.85888650963597402</v>
      </c>
      <c r="S850" s="874">
        <f t="shared" si="40"/>
        <v>1730.6416908866838</v>
      </c>
      <c r="T850" s="874">
        <f t="shared" si="41"/>
        <v>0.36762312633832922</v>
      </c>
    </row>
    <row r="851" spans="1:20">
      <c r="A851" s="863" t="s">
        <v>1034</v>
      </c>
      <c r="B851" s="864" t="s">
        <v>1035</v>
      </c>
      <c r="C851" s="865" t="s">
        <v>118</v>
      </c>
      <c r="D851" s="865" t="s">
        <v>1319</v>
      </c>
      <c r="E851" s="866">
        <v>2018</v>
      </c>
      <c r="F851" s="867">
        <v>2018</v>
      </c>
      <c r="G851" s="868">
        <v>43382</v>
      </c>
      <c r="H851" s="869">
        <f t="shared" si="39"/>
        <v>2018</v>
      </c>
      <c r="I851" s="870"/>
      <c r="J851" s="865" t="s">
        <v>1038</v>
      </c>
      <c r="K851" s="865" t="s">
        <v>1043</v>
      </c>
      <c r="L851" s="865" t="s">
        <v>1037</v>
      </c>
      <c r="M851" s="871">
        <v>1003.3296</v>
      </c>
      <c r="N851" s="871">
        <v>0.21840000000000001</v>
      </c>
      <c r="O851" s="872">
        <f>+VLOOKUP(C851,'A. Rate Class Allocations'!$B$124:$J$128,6,FALSE)</f>
        <v>0.96094519236849896</v>
      </c>
      <c r="P851" s="873">
        <f>+VLOOKUP(C851,'A. Rate Class Allocations'!$B$124:$J$128,8,FALSE)</f>
        <v>0.98007105038154396</v>
      </c>
      <c r="Q851" s="873">
        <f>+VLOOKUP(C851,'A. Rate Class Allocations'!$B$124:$J$128,7,FALSE)</f>
        <v>1.0700573423086499</v>
      </c>
      <c r="R851" s="873">
        <f>+VLOOKUP(C851,'A. Rate Class Allocations'!$B$124:$J$128,9,FALSE)</f>
        <v>0.85888650963597402</v>
      </c>
      <c r="S851" s="874">
        <f t="shared" si="40"/>
        <v>944.93036322412956</v>
      </c>
      <c r="T851" s="874">
        <f t="shared" si="41"/>
        <v>0.20072222698072775</v>
      </c>
    </row>
    <row r="852" spans="1:20">
      <c r="A852" s="863" t="s">
        <v>1034</v>
      </c>
      <c r="B852" s="864" t="s">
        <v>1035</v>
      </c>
      <c r="C852" s="865" t="s">
        <v>118</v>
      </c>
      <c r="D852" s="865" t="s">
        <v>1320</v>
      </c>
      <c r="E852" s="866">
        <v>2018</v>
      </c>
      <c r="F852" s="867">
        <v>2018</v>
      </c>
      <c r="G852" s="868">
        <v>43392</v>
      </c>
      <c r="H852" s="869">
        <f t="shared" si="39"/>
        <v>2018</v>
      </c>
      <c r="I852" s="870"/>
      <c r="J852" s="865" t="s">
        <v>1038</v>
      </c>
      <c r="K852" s="865" t="s">
        <v>1043</v>
      </c>
      <c r="L852" s="865" t="s">
        <v>1037</v>
      </c>
      <c r="M852" s="871">
        <v>16030</v>
      </c>
      <c r="N852" s="871">
        <v>4.0999999999999996</v>
      </c>
      <c r="O852" s="872">
        <f>+VLOOKUP(C852,'A. Rate Class Allocations'!$B$124:$J$128,6,FALSE)</f>
        <v>0.96094519236849896</v>
      </c>
      <c r="P852" s="873">
        <f>+VLOOKUP(C852,'A. Rate Class Allocations'!$B$124:$J$128,8,FALSE)</f>
        <v>0.98007105038154396</v>
      </c>
      <c r="Q852" s="873">
        <f>+VLOOKUP(C852,'A. Rate Class Allocations'!$B$124:$J$128,7,FALSE)</f>
        <v>1.0700573423086499</v>
      </c>
      <c r="R852" s="873">
        <f>+VLOOKUP(C852,'A. Rate Class Allocations'!$B$124:$J$128,9,FALSE)</f>
        <v>0.85888650963597402</v>
      </c>
      <c r="S852" s="874">
        <f t="shared" si="40"/>
        <v>15096.966861620343</v>
      </c>
      <c r="T852" s="874">
        <f t="shared" si="41"/>
        <v>3.7681370449678737</v>
      </c>
    </row>
    <row r="853" spans="1:20">
      <c r="A853" s="863" t="s">
        <v>1034</v>
      </c>
      <c r="B853" s="864" t="s">
        <v>1035</v>
      </c>
      <c r="C853" s="865" t="s">
        <v>118</v>
      </c>
      <c r="D853" s="865" t="s">
        <v>1320</v>
      </c>
      <c r="E853" s="866">
        <v>2018</v>
      </c>
      <c r="F853" s="867">
        <v>2018</v>
      </c>
      <c r="G853" s="868">
        <v>43392</v>
      </c>
      <c r="H853" s="869">
        <f t="shared" si="39"/>
        <v>2018</v>
      </c>
      <c r="I853" s="870"/>
      <c r="J853" s="865" t="s">
        <v>1038</v>
      </c>
      <c r="K853" s="865" t="s">
        <v>1043</v>
      </c>
      <c r="L853" s="865" t="s">
        <v>1037</v>
      </c>
      <c r="M853" s="871">
        <v>4007.5</v>
      </c>
      <c r="N853" s="871">
        <v>1.0249999999999999</v>
      </c>
      <c r="O853" s="872">
        <f>+VLOOKUP(C853,'A. Rate Class Allocations'!$B$124:$J$128,6,FALSE)</f>
        <v>0.96094519236849896</v>
      </c>
      <c r="P853" s="873">
        <f>+VLOOKUP(C853,'A. Rate Class Allocations'!$B$124:$J$128,8,FALSE)</f>
        <v>0.98007105038154396</v>
      </c>
      <c r="Q853" s="873">
        <f>+VLOOKUP(C853,'A. Rate Class Allocations'!$B$124:$J$128,7,FALSE)</f>
        <v>1.0700573423086499</v>
      </c>
      <c r="R853" s="873">
        <f>+VLOOKUP(C853,'A. Rate Class Allocations'!$B$124:$J$128,9,FALSE)</f>
        <v>0.85888650963597402</v>
      </c>
      <c r="S853" s="874">
        <f t="shared" si="40"/>
        <v>3774.2417154050859</v>
      </c>
      <c r="T853" s="874">
        <f t="shared" si="41"/>
        <v>0.94203426124196843</v>
      </c>
    </row>
    <row r="854" spans="1:20">
      <c r="A854" s="863" t="s">
        <v>1034</v>
      </c>
      <c r="B854" s="864" t="s">
        <v>1035</v>
      </c>
      <c r="C854" s="865" t="s">
        <v>118</v>
      </c>
      <c r="D854" s="865" t="s">
        <v>1321</v>
      </c>
      <c r="E854" s="866">
        <v>2018</v>
      </c>
      <c r="F854" s="867">
        <v>2018</v>
      </c>
      <c r="G854" s="868">
        <v>43353</v>
      </c>
      <c r="H854" s="869">
        <f t="shared" si="39"/>
        <v>2018</v>
      </c>
      <c r="I854" s="870"/>
      <c r="J854" s="865" t="s">
        <v>1036</v>
      </c>
      <c r="K854" s="865" t="s">
        <v>1043</v>
      </c>
      <c r="L854" s="865" t="s">
        <v>1037</v>
      </c>
      <c r="M854" s="871">
        <v>175083</v>
      </c>
      <c r="N854" s="871">
        <v>20.5</v>
      </c>
      <c r="O854" s="872">
        <f>+VLOOKUP(C854,'A. Rate Class Allocations'!$B$124:$J$128,6,FALSE)</f>
        <v>0.96094519236849896</v>
      </c>
      <c r="P854" s="873">
        <f>+VLOOKUP(C854,'A. Rate Class Allocations'!$B$124:$J$128,8,FALSE)</f>
        <v>0.98007105038154396</v>
      </c>
      <c r="Q854" s="873">
        <f>+VLOOKUP(C854,'A. Rate Class Allocations'!$B$124:$J$128,7,FALSE)</f>
        <v>1.0700573423086499</v>
      </c>
      <c r="R854" s="873">
        <f>+VLOOKUP(C854,'A. Rate Class Allocations'!$B$124:$J$128,9,FALSE)</f>
        <v>0.85888650963597402</v>
      </c>
      <c r="S854" s="874">
        <f t="shared" si="40"/>
        <v>164892.21765646129</v>
      </c>
      <c r="T854" s="874">
        <f t="shared" si="41"/>
        <v>18.840685224839373</v>
      </c>
    </row>
    <row r="855" spans="1:20">
      <c r="A855" s="863" t="s">
        <v>1034</v>
      </c>
      <c r="B855" s="864" t="s">
        <v>1035</v>
      </c>
      <c r="C855" s="865" t="s">
        <v>118</v>
      </c>
      <c r="D855" s="865" t="s">
        <v>1321</v>
      </c>
      <c r="E855" s="866">
        <v>2018</v>
      </c>
      <c r="F855" s="867">
        <v>2018</v>
      </c>
      <c r="G855" s="868">
        <v>43353</v>
      </c>
      <c r="H855" s="869">
        <f t="shared" si="39"/>
        <v>2018</v>
      </c>
      <c r="I855" s="870"/>
      <c r="J855" s="865" t="s">
        <v>1038</v>
      </c>
      <c r="K855" s="865" t="s">
        <v>1043</v>
      </c>
      <c r="L855" s="865" t="s">
        <v>1037</v>
      </c>
      <c r="M855" s="871">
        <v>11301.24</v>
      </c>
      <c r="N855" s="871">
        <v>0</v>
      </c>
      <c r="O855" s="872">
        <f>+VLOOKUP(C855,'A. Rate Class Allocations'!$B$124:$J$128,6,FALSE)</f>
        <v>0.96094519236849896</v>
      </c>
      <c r="P855" s="873">
        <f>+VLOOKUP(C855,'A. Rate Class Allocations'!$B$124:$J$128,8,FALSE)</f>
        <v>0.98007105038154396</v>
      </c>
      <c r="Q855" s="873">
        <f>+VLOOKUP(C855,'A. Rate Class Allocations'!$B$124:$J$128,7,FALSE)</f>
        <v>1.0700573423086499</v>
      </c>
      <c r="R855" s="873">
        <f>+VLOOKUP(C855,'A. Rate Class Allocations'!$B$124:$J$128,9,FALSE)</f>
        <v>0.85888650963597402</v>
      </c>
      <c r="S855" s="874">
        <f t="shared" si="40"/>
        <v>10643.446398953107</v>
      </c>
      <c r="T855" s="874">
        <f t="shared" si="41"/>
        <v>0</v>
      </c>
    </row>
    <row r="856" spans="1:20">
      <c r="A856" s="863" t="s">
        <v>1034</v>
      </c>
      <c r="B856" s="864" t="s">
        <v>1035</v>
      </c>
      <c r="C856" s="865" t="s">
        <v>118</v>
      </c>
      <c r="D856" s="865" t="s">
        <v>1321</v>
      </c>
      <c r="E856" s="866">
        <v>2018</v>
      </c>
      <c r="F856" s="867">
        <v>2018</v>
      </c>
      <c r="G856" s="868">
        <v>43353</v>
      </c>
      <c r="H856" s="869">
        <f t="shared" si="39"/>
        <v>2018</v>
      </c>
      <c r="I856" s="870"/>
      <c r="J856" s="865" t="s">
        <v>1036</v>
      </c>
      <c r="K856" s="865" t="s">
        <v>1043</v>
      </c>
      <c r="L856" s="865" t="s">
        <v>1037</v>
      </c>
      <c r="M856" s="871">
        <v>2051</v>
      </c>
      <c r="N856" s="871">
        <v>0.2</v>
      </c>
      <c r="O856" s="872">
        <f>+VLOOKUP(C856,'A. Rate Class Allocations'!$B$124:$J$128,6,FALSE)</f>
        <v>0.96094519236849896</v>
      </c>
      <c r="P856" s="873">
        <f>+VLOOKUP(C856,'A. Rate Class Allocations'!$B$124:$J$128,8,FALSE)</f>
        <v>0.98007105038154396</v>
      </c>
      <c r="Q856" s="873">
        <f>+VLOOKUP(C856,'A. Rate Class Allocations'!$B$124:$J$128,7,FALSE)</f>
        <v>1.0700573423086499</v>
      </c>
      <c r="R856" s="873">
        <f>+VLOOKUP(C856,'A. Rate Class Allocations'!$B$124:$J$128,9,FALSE)</f>
        <v>0.85888650963597402</v>
      </c>
      <c r="S856" s="874">
        <f t="shared" si="40"/>
        <v>1931.6206508536072</v>
      </c>
      <c r="T856" s="874">
        <f t="shared" si="41"/>
        <v>0.18381156316916461</v>
      </c>
    </row>
    <row r="857" spans="1:20">
      <c r="A857" s="863" t="s">
        <v>1034</v>
      </c>
      <c r="B857" s="864" t="s">
        <v>1035</v>
      </c>
      <c r="C857" s="865" t="s">
        <v>118</v>
      </c>
      <c r="D857" s="865" t="s">
        <v>1322</v>
      </c>
      <c r="E857" s="866">
        <v>2018</v>
      </c>
      <c r="F857" s="867">
        <v>2018</v>
      </c>
      <c r="G857" s="868">
        <v>43342</v>
      </c>
      <c r="H857" s="869">
        <f t="shared" si="39"/>
        <v>2018</v>
      </c>
      <c r="I857" s="870"/>
      <c r="J857" s="865" t="s">
        <v>1038</v>
      </c>
      <c r="K857" s="865" t="s">
        <v>1043</v>
      </c>
      <c r="L857" s="865" t="s">
        <v>1039</v>
      </c>
      <c r="M857" s="871">
        <v>9744</v>
      </c>
      <c r="N857" s="871">
        <v>0</v>
      </c>
      <c r="O857" s="872">
        <f>+VLOOKUP(C857,'A. Rate Class Allocations'!$B$124:$J$128,6,FALSE)</f>
        <v>0.96094519236849896</v>
      </c>
      <c r="P857" s="873">
        <f>+VLOOKUP(C857,'A. Rate Class Allocations'!$B$124:$J$128,8,FALSE)</f>
        <v>0.98007105038154396</v>
      </c>
      <c r="Q857" s="873">
        <f>+VLOOKUP(C857,'A. Rate Class Allocations'!$B$124:$J$128,7,FALSE)</f>
        <v>1.0700573423086499</v>
      </c>
      <c r="R857" s="873">
        <f>+VLOOKUP(C857,'A. Rate Class Allocations'!$B$124:$J$128,9,FALSE)</f>
        <v>0.85888650963597402</v>
      </c>
      <c r="S857" s="874">
        <f t="shared" si="40"/>
        <v>9176.8462320417129</v>
      </c>
      <c r="T857" s="874">
        <f t="shared" si="41"/>
        <v>0</v>
      </c>
    </row>
    <row r="858" spans="1:20">
      <c r="A858" s="863" t="s">
        <v>1034</v>
      </c>
      <c r="B858" s="864" t="s">
        <v>1035</v>
      </c>
      <c r="C858" s="865" t="s">
        <v>118</v>
      </c>
      <c r="D858" s="865" t="s">
        <v>1323</v>
      </c>
      <c r="E858" s="866">
        <v>2018</v>
      </c>
      <c r="F858" s="867">
        <v>2018</v>
      </c>
      <c r="G858" s="868">
        <v>43399</v>
      </c>
      <c r="H858" s="869">
        <f t="shared" si="39"/>
        <v>2018</v>
      </c>
      <c r="I858" s="870"/>
      <c r="J858" s="865" t="s">
        <v>1038</v>
      </c>
      <c r="K858" s="865" t="s">
        <v>1043</v>
      </c>
      <c r="L858" s="865" t="s">
        <v>1039</v>
      </c>
      <c r="M858" s="871">
        <v>144.27000000000001</v>
      </c>
      <c r="N858" s="871">
        <v>3.6900000000000002E-2</v>
      </c>
      <c r="O858" s="872">
        <f>+VLOOKUP(C858,'A. Rate Class Allocations'!$B$124:$J$128,6,FALSE)</f>
        <v>0.96094519236849896</v>
      </c>
      <c r="P858" s="873">
        <f>+VLOOKUP(C858,'A. Rate Class Allocations'!$B$124:$J$128,8,FALSE)</f>
        <v>0.98007105038154396</v>
      </c>
      <c r="Q858" s="873">
        <f>+VLOOKUP(C858,'A. Rate Class Allocations'!$B$124:$J$128,7,FALSE)</f>
        <v>1.0700573423086499</v>
      </c>
      <c r="R858" s="873">
        <f>+VLOOKUP(C858,'A. Rate Class Allocations'!$B$124:$J$128,9,FALSE)</f>
        <v>0.85888650963597402</v>
      </c>
      <c r="S858" s="874">
        <f t="shared" si="40"/>
        <v>135.87270175458309</v>
      </c>
      <c r="T858" s="874">
        <f t="shared" si="41"/>
        <v>3.391323340471087E-2</v>
      </c>
    </row>
    <row r="859" spans="1:20">
      <c r="A859" s="863" t="s">
        <v>1034</v>
      </c>
      <c r="B859" s="864" t="s">
        <v>1035</v>
      </c>
      <c r="C859" s="865" t="s">
        <v>118</v>
      </c>
      <c r="D859" s="865" t="s">
        <v>1323</v>
      </c>
      <c r="E859" s="866">
        <v>2018</v>
      </c>
      <c r="F859" s="867">
        <v>2018</v>
      </c>
      <c r="G859" s="868">
        <v>43399</v>
      </c>
      <c r="H859" s="869">
        <f t="shared" si="39"/>
        <v>2018</v>
      </c>
      <c r="I859" s="870"/>
      <c r="J859" s="865" t="s">
        <v>1038</v>
      </c>
      <c r="K859" s="865" t="s">
        <v>1043</v>
      </c>
      <c r="L859" s="865" t="s">
        <v>1039</v>
      </c>
      <c r="M859" s="871">
        <v>453.67599999999999</v>
      </c>
      <c r="N859" s="871">
        <v>0.11600000000000001</v>
      </c>
      <c r="O859" s="872">
        <f>+VLOOKUP(C859,'A. Rate Class Allocations'!$B$124:$J$128,6,FALSE)</f>
        <v>0.96094519236849896</v>
      </c>
      <c r="P859" s="873">
        <f>+VLOOKUP(C859,'A. Rate Class Allocations'!$B$124:$J$128,8,FALSE)</f>
        <v>0.98007105038154396</v>
      </c>
      <c r="Q859" s="873">
        <f>+VLOOKUP(C859,'A. Rate Class Allocations'!$B$124:$J$128,7,FALSE)</f>
        <v>1.0700573423086499</v>
      </c>
      <c r="R859" s="873">
        <f>+VLOOKUP(C859,'A. Rate Class Allocations'!$B$124:$J$128,9,FALSE)</f>
        <v>0.85888650963597402</v>
      </c>
      <c r="S859" s="874">
        <f t="shared" si="40"/>
        <v>427.26959063708495</v>
      </c>
      <c r="T859" s="874">
        <f t="shared" si="41"/>
        <v>0.10661070663811546</v>
      </c>
    </row>
    <row r="860" spans="1:20">
      <c r="A860" s="863" t="s">
        <v>1034</v>
      </c>
      <c r="B860" s="864" t="s">
        <v>1035</v>
      </c>
      <c r="C860" s="865" t="s">
        <v>118</v>
      </c>
      <c r="D860" s="865" t="s">
        <v>1323</v>
      </c>
      <c r="E860" s="866">
        <v>2018</v>
      </c>
      <c r="F860" s="867">
        <v>2018</v>
      </c>
      <c r="G860" s="868">
        <v>43399</v>
      </c>
      <c r="H860" s="869">
        <f t="shared" si="39"/>
        <v>2018</v>
      </c>
      <c r="I860" s="870"/>
      <c r="J860" s="865" t="s">
        <v>1038</v>
      </c>
      <c r="K860" s="865" t="s">
        <v>1043</v>
      </c>
      <c r="L860" s="865" t="s">
        <v>1039</v>
      </c>
      <c r="M860" s="871">
        <v>12863.2</v>
      </c>
      <c r="N860" s="871">
        <v>2.8</v>
      </c>
      <c r="O860" s="872">
        <f>+VLOOKUP(C860,'A. Rate Class Allocations'!$B$124:$J$128,6,FALSE)</f>
        <v>0.96094519236849896</v>
      </c>
      <c r="P860" s="873">
        <f>+VLOOKUP(C860,'A. Rate Class Allocations'!$B$124:$J$128,8,FALSE)</f>
        <v>0.98007105038154396</v>
      </c>
      <c r="Q860" s="873">
        <f>+VLOOKUP(C860,'A. Rate Class Allocations'!$B$124:$J$128,7,FALSE)</f>
        <v>1.0700573423086499</v>
      </c>
      <c r="R860" s="873">
        <f>+VLOOKUP(C860,'A. Rate Class Allocations'!$B$124:$J$128,9,FALSE)</f>
        <v>0.85888650963597402</v>
      </c>
      <c r="S860" s="874">
        <f t="shared" si="40"/>
        <v>12114.491836206787</v>
      </c>
      <c r="T860" s="874">
        <f t="shared" si="41"/>
        <v>2.5733618843683042</v>
      </c>
    </row>
    <row r="861" spans="1:20">
      <c r="A861" s="863" t="s">
        <v>1034</v>
      </c>
      <c r="B861" s="864" t="s">
        <v>1035</v>
      </c>
      <c r="C861" s="865" t="s">
        <v>118</v>
      </c>
      <c r="D861" s="865" t="s">
        <v>1324</v>
      </c>
      <c r="E861" s="866">
        <v>2018</v>
      </c>
      <c r="F861" s="867">
        <v>2018</v>
      </c>
      <c r="G861" s="868">
        <v>43399</v>
      </c>
      <c r="H861" s="869">
        <f t="shared" si="39"/>
        <v>2018</v>
      </c>
      <c r="I861" s="870"/>
      <c r="J861" s="865" t="s">
        <v>1038</v>
      </c>
      <c r="K861" s="865" t="s">
        <v>1043</v>
      </c>
      <c r="L861" s="865" t="s">
        <v>1039</v>
      </c>
      <c r="M861" s="871">
        <v>6464.1719999999996</v>
      </c>
      <c r="N861" s="871">
        <v>1.716</v>
      </c>
      <c r="O861" s="872">
        <f>+VLOOKUP(C861,'A. Rate Class Allocations'!$B$124:$J$128,6,FALSE)</f>
        <v>0.96094519236849896</v>
      </c>
      <c r="P861" s="873">
        <f>+VLOOKUP(C861,'A. Rate Class Allocations'!$B$124:$J$128,8,FALSE)</f>
        <v>0.98007105038154396</v>
      </c>
      <c r="Q861" s="873">
        <f>+VLOOKUP(C861,'A. Rate Class Allocations'!$B$124:$J$128,7,FALSE)</f>
        <v>1.0700573423086499</v>
      </c>
      <c r="R861" s="873">
        <f>+VLOOKUP(C861,'A. Rate Class Allocations'!$B$124:$J$128,9,FALSE)</f>
        <v>0.85888650963597402</v>
      </c>
      <c r="S861" s="874">
        <f t="shared" si="40"/>
        <v>6087.9220506434249</v>
      </c>
      <c r="T861" s="874">
        <f t="shared" si="41"/>
        <v>1.5771032119914323</v>
      </c>
    </row>
    <row r="862" spans="1:20">
      <c r="A862" s="863" t="s">
        <v>1034</v>
      </c>
      <c r="B862" s="864" t="s">
        <v>1035</v>
      </c>
      <c r="C862" s="865" t="s">
        <v>118</v>
      </c>
      <c r="D862" s="865" t="s">
        <v>1324</v>
      </c>
      <c r="E862" s="866">
        <v>2018</v>
      </c>
      <c r="F862" s="867">
        <v>2018</v>
      </c>
      <c r="G862" s="868">
        <v>43399</v>
      </c>
      <c r="H862" s="869">
        <f t="shared" si="39"/>
        <v>2018</v>
      </c>
      <c r="I862" s="870"/>
      <c r="J862" s="865" t="s">
        <v>1038</v>
      </c>
      <c r="K862" s="865" t="s">
        <v>1043</v>
      </c>
      <c r="L862" s="865" t="s">
        <v>1039</v>
      </c>
      <c r="M862" s="871">
        <v>2021.36</v>
      </c>
      <c r="N862" s="871">
        <v>0.44</v>
      </c>
      <c r="O862" s="872">
        <f>+VLOOKUP(C862,'A. Rate Class Allocations'!$B$124:$J$128,6,FALSE)</f>
        <v>0.96094519236849896</v>
      </c>
      <c r="P862" s="873">
        <f>+VLOOKUP(C862,'A. Rate Class Allocations'!$B$124:$J$128,8,FALSE)</f>
        <v>0.98007105038154396</v>
      </c>
      <c r="Q862" s="873">
        <f>+VLOOKUP(C862,'A. Rate Class Allocations'!$B$124:$J$128,7,FALSE)</f>
        <v>1.0700573423086499</v>
      </c>
      <c r="R862" s="873">
        <f>+VLOOKUP(C862,'A. Rate Class Allocations'!$B$124:$J$128,9,FALSE)</f>
        <v>0.85888650963597402</v>
      </c>
      <c r="S862" s="874">
        <f t="shared" si="40"/>
        <v>1903.7058599753523</v>
      </c>
      <c r="T862" s="874">
        <f t="shared" si="41"/>
        <v>0.40438543897216211</v>
      </c>
    </row>
    <row r="863" spans="1:20">
      <c r="A863" s="863" t="s">
        <v>1034</v>
      </c>
      <c r="B863" s="864" t="s">
        <v>1035</v>
      </c>
      <c r="C863" s="865" t="s">
        <v>118</v>
      </c>
      <c r="D863" s="865" t="s">
        <v>1325</v>
      </c>
      <c r="E863" s="866">
        <v>2018</v>
      </c>
      <c r="F863" s="867">
        <v>2018</v>
      </c>
      <c r="G863" s="868">
        <v>43377</v>
      </c>
      <c r="H863" s="869">
        <f t="shared" si="39"/>
        <v>2018</v>
      </c>
      <c r="I863" s="870"/>
      <c r="J863" s="865" t="s">
        <v>1036</v>
      </c>
      <c r="K863" s="865" t="s">
        <v>1043</v>
      </c>
      <c r="L863" s="865" t="s">
        <v>1037</v>
      </c>
      <c r="M863" s="871">
        <v>9443</v>
      </c>
      <c r="N863" s="871">
        <v>0</v>
      </c>
      <c r="O863" s="872">
        <f>+VLOOKUP(C863,'A. Rate Class Allocations'!$B$124:$J$128,6,FALSE)</f>
        <v>0.96094519236849896</v>
      </c>
      <c r="P863" s="873">
        <f>+VLOOKUP(C863,'A. Rate Class Allocations'!$B$124:$J$128,8,FALSE)</f>
        <v>0.98007105038154396</v>
      </c>
      <c r="Q863" s="873">
        <f>+VLOOKUP(C863,'A. Rate Class Allocations'!$B$124:$J$128,7,FALSE)</f>
        <v>1.0700573423086499</v>
      </c>
      <c r="R863" s="873">
        <f>+VLOOKUP(C863,'A. Rate Class Allocations'!$B$124:$J$128,9,FALSE)</f>
        <v>0.85888650963597402</v>
      </c>
      <c r="S863" s="874">
        <f t="shared" si="40"/>
        <v>8893.3660682645605</v>
      </c>
      <c r="T863" s="874">
        <f t="shared" si="41"/>
        <v>0</v>
      </c>
    </row>
    <row r="864" spans="1:20">
      <c r="A864" s="863" t="s">
        <v>1034</v>
      </c>
      <c r="B864" s="864" t="s">
        <v>1035</v>
      </c>
      <c r="C864" s="865" t="s">
        <v>118</v>
      </c>
      <c r="D864" s="865" t="s">
        <v>1326</v>
      </c>
      <c r="E864" s="866">
        <v>2018</v>
      </c>
      <c r="F864" s="867">
        <v>2018</v>
      </c>
      <c r="G864" s="868">
        <v>43353</v>
      </c>
      <c r="H864" s="869">
        <f t="shared" si="39"/>
        <v>2018</v>
      </c>
      <c r="I864" s="870"/>
      <c r="J864" s="865" t="s">
        <v>1036</v>
      </c>
      <c r="K864" s="865" t="s">
        <v>1043</v>
      </c>
      <c r="L864" s="865" t="s">
        <v>1039</v>
      </c>
      <c r="M864" s="871">
        <v>84950</v>
      </c>
      <c r="N864" s="871">
        <v>23.4</v>
      </c>
      <c r="O864" s="872">
        <f>+VLOOKUP(C864,'A. Rate Class Allocations'!$B$124:$J$128,6,FALSE)</f>
        <v>0.96094519236849896</v>
      </c>
      <c r="P864" s="873">
        <f>+VLOOKUP(C864,'A. Rate Class Allocations'!$B$124:$J$128,8,FALSE)</f>
        <v>0.98007105038154396</v>
      </c>
      <c r="Q864" s="873">
        <f>+VLOOKUP(C864,'A. Rate Class Allocations'!$B$124:$J$128,7,FALSE)</f>
        <v>1.0700573423086499</v>
      </c>
      <c r="R864" s="873">
        <f>+VLOOKUP(C864,'A. Rate Class Allocations'!$B$124:$J$128,9,FALSE)</f>
        <v>0.85888650963597402</v>
      </c>
      <c r="S864" s="874">
        <f t="shared" si="40"/>
        <v>80005.448215511424</v>
      </c>
      <c r="T864" s="874">
        <f t="shared" si="41"/>
        <v>21.505952890792258</v>
      </c>
    </row>
    <row r="865" spans="1:20">
      <c r="A865" s="863" t="s">
        <v>1034</v>
      </c>
      <c r="B865" s="864" t="s">
        <v>1035</v>
      </c>
      <c r="C865" s="865" t="s">
        <v>118</v>
      </c>
      <c r="D865" s="865" t="s">
        <v>1327</v>
      </c>
      <c r="E865" s="866">
        <v>2018</v>
      </c>
      <c r="F865" s="867">
        <v>2018</v>
      </c>
      <c r="G865" s="868">
        <v>43372</v>
      </c>
      <c r="H865" s="869">
        <f t="shared" si="39"/>
        <v>2018</v>
      </c>
      <c r="I865" s="870"/>
      <c r="J865" s="865" t="s">
        <v>1038</v>
      </c>
      <c r="K865" s="865" t="s">
        <v>1043</v>
      </c>
      <c r="L865" s="865" t="s">
        <v>1037</v>
      </c>
      <c r="M865" s="871">
        <v>32.617400000000004</v>
      </c>
      <c r="N865" s="871">
        <v>7.1000000000000004E-3</v>
      </c>
      <c r="O865" s="872">
        <f>+VLOOKUP(C865,'A. Rate Class Allocations'!$B$124:$J$128,6,FALSE)</f>
        <v>0.96094519236849896</v>
      </c>
      <c r="P865" s="873">
        <f>+VLOOKUP(C865,'A. Rate Class Allocations'!$B$124:$J$128,8,FALSE)</f>
        <v>0.98007105038154396</v>
      </c>
      <c r="Q865" s="873">
        <f>+VLOOKUP(C865,'A. Rate Class Allocations'!$B$124:$J$128,7,FALSE)</f>
        <v>1.0700573423086499</v>
      </c>
      <c r="R865" s="873">
        <f>+VLOOKUP(C865,'A. Rate Class Allocations'!$B$124:$J$128,9,FALSE)</f>
        <v>0.85888650963597402</v>
      </c>
      <c r="S865" s="874">
        <f t="shared" si="40"/>
        <v>30.718890013238642</v>
      </c>
      <c r="T865" s="874">
        <f t="shared" si="41"/>
        <v>6.5253104925053441E-3</v>
      </c>
    </row>
    <row r="866" spans="1:20">
      <c r="A866" s="863" t="s">
        <v>1034</v>
      </c>
      <c r="B866" s="864" t="s">
        <v>1035</v>
      </c>
      <c r="C866" s="865" t="s">
        <v>118</v>
      </c>
      <c r="D866" s="865" t="s">
        <v>1327</v>
      </c>
      <c r="E866" s="866">
        <v>2018</v>
      </c>
      <c r="F866" s="867">
        <v>2018</v>
      </c>
      <c r="G866" s="868">
        <v>43372</v>
      </c>
      <c r="H866" s="869">
        <f t="shared" si="39"/>
        <v>2018</v>
      </c>
      <c r="I866" s="870"/>
      <c r="J866" s="865" t="s">
        <v>1038</v>
      </c>
      <c r="K866" s="865" t="s">
        <v>1043</v>
      </c>
      <c r="L866" s="865" t="s">
        <v>1037</v>
      </c>
      <c r="M866" s="871">
        <v>821.31</v>
      </c>
      <c r="N866" s="871">
        <v>0.21</v>
      </c>
      <c r="O866" s="872">
        <f>+VLOOKUP(C866,'A. Rate Class Allocations'!$B$124:$J$128,6,FALSE)</f>
        <v>0.96094519236849896</v>
      </c>
      <c r="P866" s="873">
        <f>+VLOOKUP(C866,'A. Rate Class Allocations'!$B$124:$J$128,8,FALSE)</f>
        <v>0.98007105038154396</v>
      </c>
      <c r="Q866" s="873">
        <f>+VLOOKUP(C866,'A. Rate Class Allocations'!$B$124:$J$128,7,FALSE)</f>
        <v>1.0700573423086499</v>
      </c>
      <c r="R866" s="873">
        <f>+VLOOKUP(C866,'A. Rate Class Allocations'!$B$124:$J$128,9,FALSE)</f>
        <v>0.85888650963597402</v>
      </c>
      <c r="S866" s="874">
        <f t="shared" si="40"/>
        <v>773.50529339472268</v>
      </c>
      <c r="T866" s="874">
        <f t="shared" si="41"/>
        <v>0.19300214132762281</v>
      </c>
    </row>
    <row r="867" spans="1:20">
      <c r="A867" s="863" t="s">
        <v>1034</v>
      </c>
      <c r="B867" s="864" t="s">
        <v>1035</v>
      </c>
      <c r="C867" s="865" t="s">
        <v>118</v>
      </c>
      <c r="D867" s="865" t="s">
        <v>1327</v>
      </c>
      <c r="E867" s="866">
        <v>2018</v>
      </c>
      <c r="F867" s="867">
        <v>2018</v>
      </c>
      <c r="G867" s="868">
        <v>43372</v>
      </c>
      <c r="H867" s="869">
        <f t="shared" si="39"/>
        <v>2018</v>
      </c>
      <c r="I867" s="870"/>
      <c r="J867" s="865" t="s">
        <v>1038</v>
      </c>
      <c r="K867" s="865" t="s">
        <v>1043</v>
      </c>
      <c r="L867" s="865" t="s">
        <v>1037</v>
      </c>
      <c r="M867" s="871">
        <v>9316.6319999999996</v>
      </c>
      <c r="N867" s="871">
        <v>2.028</v>
      </c>
      <c r="O867" s="872">
        <f>+VLOOKUP(C867,'A. Rate Class Allocations'!$B$124:$J$128,6,FALSE)</f>
        <v>0.96094519236849896</v>
      </c>
      <c r="P867" s="873">
        <f>+VLOOKUP(C867,'A. Rate Class Allocations'!$B$124:$J$128,8,FALSE)</f>
        <v>0.98007105038154396</v>
      </c>
      <c r="Q867" s="873">
        <f>+VLOOKUP(C867,'A. Rate Class Allocations'!$B$124:$J$128,7,FALSE)</f>
        <v>1.0700573423086499</v>
      </c>
      <c r="R867" s="873">
        <f>+VLOOKUP(C867,'A. Rate Class Allocations'!$B$124:$J$128,9,FALSE)</f>
        <v>0.85888650963597402</v>
      </c>
      <c r="S867" s="874">
        <f t="shared" si="40"/>
        <v>8774.3533727954873</v>
      </c>
      <c r="T867" s="874">
        <f t="shared" si="41"/>
        <v>1.863849250535329</v>
      </c>
    </row>
    <row r="868" spans="1:20">
      <c r="A868" s="863" t="s">
        <v>1034</v>
      </c>
      <c r="B868" s="864" t="s">
        <v>1035</v>
      </c>
      <c r="C868" s="865" t="s">
        <v>118</v>
      </c>
      <c r="D868" s="865" t="s">
        <v>1327</v>
      </c>
      <c r="E868" s="866">
        <v>2018</v>
      </c>
      <c r="F868" s="867">
        <v>2018</v>
      </c>
      <c r="G868" s="868">
        <v>43372</v>
      </c>
      <c r="H868" s="869">
        <f t="shared" si="39"/>
        <v>2018</v>
      </c>
      <c r="I868" s="870"/>
      <c r="J868" s="865" t="s">
        <v>1038</v>
      </c>
      <c r="K868" s="865" t="s">
        <v>1043</v>
      </c>
      <c r="L868" s="865" t="s">
        <v>1037</v>
      </c>
      <c r="M868" s="871">
        <v>643.16</v>
      </c>
      <c r="N868" s="871">
        <v>0.14000000000000001</v>
      </c>
      <c r="O868" s="872">
        <f>+VLOOKUP(C868,'A. Rate Class Allocations'!$B$124:$J$128,6,FALSE)</f>
        <v>0.96094519236849896</v>
      </c>
      <c r="P868" s="873">
        <f>+VLOOKUP(C868,'A. Rate Class Allocations'!$B$124:$J$128,8,FALSE)</f>
        <v>0.98007105038154396</v>
      </c>
      <c r="Q868" s="873">
        <f>+VLOOKUP(C868,'A. Rate Class Allocations'!$B$124:$J$128,7,FALSE)</f>
        <v>1.0700573423086499</v>
      </c>
      <c r="R868" s="873">
        <f>+VLOOKUP(C868,'A. Rate Class Allocations'!$B$124:$J$128,9,FALSE)</f>
        <v>0.85888650963597402</v>
      </c>
      <c r="S868" s="874">
        <f t="shared" si="40"/>
        <v>605.72459181033935</v>
      </c>
      <c r="T868" s="874">
        <f t="shared" si="41"/>
        <v>0.12866809421841521</v>
      </c>
    </row>
    <row r="869" spans="1:20">
      <c r="A869" s="863" t="s">
        <v>1034</v>
      </c>
      <c r="B869" s="864" t="s">
        <v>1035</v>
      </c>
      <c r="C869" s="865" t="s">
        <v>118</v>
      </c>
      <c r="D869" s="865" t="s">
        <v>1327</v>
      </c>
      <c r="E869" s="866">
        <v>2018</v>
      </c>
      <c r="F869" s="867">
        <v>2018</v>
      </c>
      <c r="G869" s="868">
        <v>43372</v>
      </c>
      <c r="H869" s="869">
        <f t="shared" si="39"/>
        <v>2018</v>
      </c>
      <c r="I869" s="870"/>
      <c r="J869" s="865" t="s">
        <v>1038</v>
      </c>
      <c r="K869" s="865" t="s">
        <v>1043</v>
      </c>
      <c r="L869" s="865" t="s">
        <v>1037</v>
      </c>
      <c r="M869" s="871">
        <v>551.28</v>
      </c>
      <c r="N869" s="871">
        <v>0</v>
      </c>
      <c r="O869" s="872">
        <f>+VLOOKUP(C869,'A. Rate Class Allocations'!$B$124:$J$128,6,FALSE)</f>
        <v>0.96094519236849896</v>
      </c>
      <c r="P869" s="873">
        <f>+VLOOKUP(C869,'A. Rate Class Allocations'!$B$124:$J$128,8,FALSE)</f>
        <v>0.98007105038154396</v>
      </c>
      <c r="Q869" s="873">
        <f>+VLOOKUP(C869,'A. Rate Class Allocations'!$B$124:$J$128,7,FALSE)</f>
        <v>1.0700573423086499</v>
      </c>
      <c r="R869" s="873">
        <f>+VLOOKUP(C869,'A. Rate Class Allocations'!$B$124:$J$128,9,FALSE)</f>
        <v>0.85888650963597402</v>
      </c>
      <c r="S869" s="874">
        <f t="shared" si="40"/>
        <v>519.19250726600512</v>
      </c>
      <c r="T869" s="874">
        <f t="shared" si="41"/>
        <v>0</v>
      </c>
    </row>
    <row r="870" spans="1:20">
      <c r="A870" s="863" t="s">
        <v>1034</v>
      </c>
      <c r="B870" s="864" t="s">
        <v>1035</v>
      </c>
      <c r="C870" s="865" t="s">
        <v>118</v>
      </c>
      <c r="D870" s="865" t="s">
        <v>1328</v>
      </c>
      <c r="E870" s="866">
        <v>2018</v>
      </c>
      <c r="F870" s="867">
        <v>2018</v>
      </c>
      <c r="G870" s="868">
        <v>43378</v>
      </c>
      <c r="H870" s="869">
        <f t="shared" si="39"/>
        <v>2018</v>
      </c>
      <c r="I870" s="870"/>
      <c r="J870" s="865" t="s">
        <v>1038</v>
      </c>
      <c r="K870" s="865" t="s">
        <v>1043</v>
      </c>
      <c r="L870" s="865" t="s">
        <v>1037</v>
      </c>
      <c r="M870" s="871">
        <v>4200</v>
      </c>
      <c r="N870" s="871">
        <v>0</v>
      </c>
      <c r="O870" s="872">
        <f>+VLOOKUP(C870,'A. Rate Class Allocations'!$B$124:$J$128,6,FALSE)</f>
        <v>0.96094519236849896</v>
      </c>
      <c r="P870" s="873">
        <f>+VLOOKUP(C870,'A. Rate Class Allocations'!$B$124:$J$128,8,FALSE)</f>
        <v>0.98007105038154396</v>
      </c>
      <c r="Q870" s="873">
        <f>+VLOOKUP(C870,'A. Rate Class Allocations'!$B$124:$J$128,7,FALSE)</f>
        <v>1.0700573423086499</v>
      </c>
      <c r="R870" s="873">
        <f>+VLOOKUP(C870,'A. Rate Class Allocations'!$B$124:$J$128,9,FALSE)</f>
        <v>0.85888650963597402</v>
      </c>
      <c r="S870" s="874">
        <f t="shared" si="40"/>
        <v>3955.5371689834965</v>
      </c>
      <c r="T870" s="874">
        <f t="shared" si="41"/>
        <v>0</v>
      </c>
    </row>
    <row r="871" spans="1:20">
      <c r="A871" s="863" t="s">
        <v>1034</v>
      </c>
      <c r="B871" s="864" t="s">
        <v>1035</v>
      </c>
      <c r="C871" s="865" t="s">
        <v>118</v>
      </c>
      <c r="D871" s="865" t="s">
        <v>1328</v>
      </c>
      <c r="E871" s="866">
        <v>2018</v>
      </c>
      <c r="F871" s="867">
        <v>2018</v>
      </c>
      <c r="G871" s="868">
        <v>43378</v>
      </c>
      <c r="H871" s="869">
        <f t="shared" si="39"/>
        <v>2018</v>
      </c>
      <c r="I871" s="870"/>
      <c r="J871" s="865" t="s">
        <v>1036</v>
      </c>
      <c r="K871" s="865" t="s">
        <v>1043</v>
      </c>
      <c r="L871" s="865" t="s">
        <v>1037</v>
      </c>
      <c r="M871" s="871">
        <v>7121</v>
      </c>
      <c r="N871" s="871">
        <v>2.2000000000000002</v>
      </c>
      <c r="O871" s="872">
        <f>+VLOOKUP(C871,'A. Rate Class Allocations'!$B$124:$J$128,6,FALSE)</f>
        <v>0.96094519236849896</v>
      </c>
      <c r="P871" s="873">
        <f>+VLOOKUP(C871,'A. Rate Class Allocations'!$B$124:$J$128,8,FALSE)</f>
        <v>0.98007105038154396</v>
      </c>
      <c r="Q871" s="873">
        <f>+VLOOKUP(C871,'A. Rate Class Allocations'!$B$124:$J$128,7,FALSE)</f>
        <v>1.0700573423086499</v>
      </c>
      <c r="R871" s="873">
        <f>+VLOOKUP(C871,'A. Rate Class Allocations'!$B$124:$J$128,9,FALSE)</f>
        <v>0.85888650963597402</v>
      </c>
      <c r="S871" s="874">
        <f t="shared" si="40"/>
        <v>6706.5190905551135</v>
      </c>
      <c r="T871" s="874">
        <f t="shared" si="41"/>
        <v>2.0219271948608104</v>
      </c>
    </row>
    <row r="872" spans="1:20">
      <c r="A872" s="863" t="s">
        <v>1034</v>
      </c>
      <c r="B872" s="864" t="s">
        <v>1035</v>
      </c>
      <c r="C872" s="865" t="s">
        <v>118</v>
      </c>
      <c r="D872" s="865" t="s">
        <v>1329</v>
      </c>
      <c r="E872" s="866">
        <v>2018</v>
      </c>
      <c r="F872" s="867">
        <v>2018</v>
      </c>
      <c r="G872" s="868">
        <v>43364</v>
      </c>
      <c r="H872" s="869">
        <f t="shared" si="39"/>
        <v>2018</v>
      </c>
      <c r="I872" s="870"/>
      <c r="J872" s="865" t="s">
        <v>1038</v>
      </c>
      <c r="K872" s="865" t="s">
        <v>1043</v>
      </c>
      <c r="L872" s="865" t="s">
        <v>1037</v>
      </c>
      <c r="M872" s="871">
        <v>1638</v>
      </c>
      <c r="N872" s="871">
        <v>0</v>
      </c>
      <c r="O872" s="872">
        <f>+VLOOKUP(C872,'A. Rate Class Allocations'!$B$124:$J$128,6,FALSE)</f>
        <v>0.96094519236849896</v>
      </c>
      <c r="P872" s="873">
        <f>+VLOOKUP(C872,'A. Rate Class Allocations'!$B$124:$J$128,8,FALSE)</f>
        <v>0.98007105038154396</v>
      </c>
      <c r="Q872" s="873">
        <f>+VLOOKUP(C872,'A. Rate Class Allocations'!$B$124:$J$128,7,FALSE)</f>
        <v>1.0700573423086499</v>
      </c>
      <c r="R872" s="873">
        <f>+VLOOKUP(C872,'A. Rate Class Allocations'!$B$124:$J$128,9,FALSE)</f>
        <v>0.85888650963597402</v>
      </c>
      <c r="S872" s="874">
        <f t="shared" si="40"/>
        <v>1542.6594959035635</v>
      </c>
      <c r="T872" s="874">
        <f t="shared" si="41"/>
        <v>0</v>
      </c>
    </row>
    <row r="873" spans="1:20">
      <c r="A873" s="863" t="s">
        <v>1034</v>
      </c>
      <c r="B873" s="864" t="s">
        <v>1035</v>
      </c>
      <c r="C873" s="865" t="s">
        <v>118</v>
      </c>
      <c r="D873" s="865" t="s">
        <v>1329</v>
      </c>
      <c r="E873" s="866">
        <v>2018</v>
      </c>
      <c r="F873" s="867">
        <v>2018</v>
      </c>
      <c r="G873" s="868">
        <v>43364</v>
      </c>
      <c r="H873" s="869">
        <f t="shared" si="39"/>
        <v>2018</v>
      </c>
      <c r="I873" s="870"/>
      <c r="J873" s="865" t="s">
        <v>1038</v>
      </c>
      <c r="K873" s="865" t="s">
        <v>1043</v>
      </c>
      <c r="L873" s="865" t="s">
        <v>1037</v>
      </c>
      <c r="M873" s="871">
        <v>1167.5999999999999</v>
      </c>
      <c r="N873" s="871">
        <v>0</v>
      </c>
      <c r="O873" s="872">
        <f>+VLOOKUP(C873,'A. Rate Class Allocations'!$B$124:$J$128,6,FALSE)</f>
        <v>0.96094519236849896</v>
      </c>
      <c r="P873" s="873">
        <f>+VLOOKUP(C873,'A. Rate Class Allocations'!$B$124:$J$128,8,FALSE)</f>
        <v>0.98007105038154396</v>
      </c>
      <c r="Q873" s="873">
        <f>+VLOOKUP(C873,'A. Rate Class Allocations'!$B$124:$J$128,7,FALSE)</f>
        <v>1.0700573423086499</v>
      </c>
      <c r="R873" s="873">
        <f>+VLOOKUP(C873,'A. Rate Class Allocations'!$B$124:$J$128,9,FALSE)</f>
        <v>0.85888650963597402</v>
      </c>
      <c r="S873" s="874">
        <f t="shared" si="40"/>
        <v>1099.6393329774119</v>
      </c>
      <c r="T873" s="874">
        <f t="shared" si="41"/>
        <v>0</v>
      </c>
    </row>
    <row r="874" spans="1:20">
      <c r="A874" s="863" t="s">
        <v>1034</v>
      </c>
      <c r="B874" s="864" t="s">
        <v>1035</v>
      </c>
      <c r="C874" s="865" t="s">
        <v>118</v>
      </c>
      <c r="D874" s="865" t="s">
        <v>1329</v>
      </c>
      <c r="E874" s="866">
        <v>2018</v>
      </c>
      <c r="F874" s="867">
        <v>2018</v>
      </c>
      <c r="G874" s="868">
        <v>43364</v>
      </c>
      <c r="H874" s="869">
        <f t="shared" si="39"/>
        <v>2018</v>
      </c>
      <c r="I874" s="870"/>
      <c r="J874" s="865" t="s">
        <v>1038</v>
      </c>
      <c r="K874" s="865" t="s">
        <v>1043</v>
      </c>
      <c r="L874" s="865" t="s">
        <v>1037</v>
      </c>
      <c r="M874" s="871">
        <v>267.37079999999997</v>
      </c>
      <c r="N874" s="871">
        <v>5.8200000000000002E-2</v>
      </c>
      <c r="O874" s="872">
        <f>+VLOOKUP(C874,'A. Rate Class Allocations'!$B$124:$J$128,6,FALSE)</f>
        <v>0.96094519236849896</v>
      </c>
      <c r="P874" s="873">
        <f>+VLOOKUP(C874,'A. Rate Class Allocations'!$B$124:$J$128,8,FALSE)</f>
        <v>0.98007105038154396</v>
      </c>
      <c r="Q874" s="873">
        <f>+VLOOKUP(C874,'A. Rate Class Allocations'!$B$124:$J$128,7,FALSE)</f>
        <v>1.0700573423086499</v>
      </c>
      <c r="R874" s="873">
        <f>+VLOOKUP(C874,'A. Rate Class Allocations'!$B$124:$J$128,9,FALSE)</f>
        <v>0.85888650963597402</v>
      </c>
      <c r="S874" s="874">
        <f t="shared" si="40"/>
        <v>251.80836602401249</v>
      </c>
      <c r="T874" s="874">
        <f t="shared" si="41"/>
        <v>5.3489164882226901E-2</v>
      </c>
    </row>
    <row r="875" spans="1:20">
      <c r="A875" s="863" t="s">
        <v>1034</v>
      </c>
      <c r="B875" s="864" t="s">
        <v>1035</v>
      </c>
      <c r="C875" s="865" t="s">
        <v>118</v>
      </c>
      <c r="D875" s="865" t="s">
        <v>1329</v>
      </c>
      <c r="E875" s="866">
        <v>2018</v>
      </c>
      <c r="F875" s="867">
        <v>2018</v>
      </c>
      <c r="G875" s="868">
        <v>43364</v>
      </c>
      <c r="H875" s="869">
        <f t="shared" si="39"/>
        <v>2018</v>
      </c>
      <c r="I875" s="870"/>
      <c r="J875" s="865" t="s">
        <v>1038</v>
      </c>
      <c r="K875" s="865" t="s">
        <v>1043</v>
      </c>
      <c r="L875" s="865" t="s">
        <v>1037</v>
      </c>
      <c r="M875" s="871">
        <v>1361.028</v>
      </c>
      <c r="N875" s="871">
        <v>0.34799999999999998</v>
      </c>
      <c r="O875" s="872">
        <f>+VLOOKUP(C875,'A. Rate Class Allocations'!$B$124:$J$128,6,FALSE)</f>
        <v>0.96094519236849896</v>
      </c>
      <c r="P875" s="873">
        <f>+VLOOKUP(C875,'A. Rate Class Allocations'!$B$124:$J$128,8,FALSE)</f>
        <v>0.98007105038154396</v>
      </c>
      <c r="Q875" s="873">
        <f>+VLOOKUP(C875,'A. Rate Class Allocations'!$B$124:$J$128,7,FALSE)</f>
        <v>1.0700573423086499</v>
      </c>
      <c r="R875" s="873">
        <f>+VLOOKUP(C875,'A. Rate Class Allocations'!$B$124:$J$128,9,FALSE)</f>
        <v>0.85888650963597402</v>
      </c>
      <c r="S875" s="874">
        <f t="shared" si="40"/>
        <v>1281.8087719112548</v>
      </c>
      <c r="T875" s="874">
        <f t="shared" si="41"/>
        <v>0.3198321199143464</v>
      </c>
    </row>
    <row r="876" spans="1:20">
      <c r="A876" s="863" t="s">
        <v>1034</v>
      </c>
      <c r="B876" s="864" t="s">
        <v>1035</v>
      </c>
      <c r="C876" s="865" t="s">
        <v>118</v>
      </c>
      <c r="D876" s="865" t="s">
        <v>1329</v>
      </c>
      <c r="E876" s="866">
        <v>2018</v>
      </c>
      <c r="F876" s="867">
        <v>2018</v>
      </c>
      <c r="G876" s="868">
        <v>43364</v>
      </c>
      <c r="H876" s="869">
        <f t="shared" si="39"/>
        <v>2018</v>
      </c>
      <c r="I876" s="870"/>
      <c r="J876" s="865" t="s">
        <v>1038</v>
      </c>
      <c r="K876" s="865" t="s">
        <v>1043</v>
      </c>
      <c r="L876" s="865" t="s">
        <v>1037</v>
      </c>
      <c r="M876" s="871">
        <v>597.22</v>
      </c>
      <c r="N876" s="871">
        <v>0.13</v>
      </c>
      <c r="O876" s="872">
        <f>+VLOOKUP(C876,'A. Rate Class Allocations'!$B$124:$J$128,6,FALSE)</f>
        <v>0.96094519236849896</v>
      </c>
      <c r="P876" s="873">
        <f>+VLOOKUP(C876,'A. Rate Class Allocations'!$B$124:$J$128,8,FALSE)</f>
        <v>0.98007105038154396</v>
      </c>
      <c r="Q876" s="873">
        <f>+VLOOKUP(C876,'A. Rate Class Allocations'!$B$124:$J$128,7,FALSE)</f>
        <v>1.0700573423086499</v>
      </c>
      <c r="R876" s="873">
        <f>+VLOOKUP(C876,'A. Rate Class Allocations'!$B$124:$J$128,9,FALSE)</f>
        <v>0.85888650963597402</v>
      </c>
      <c r="S876" s="874">
        <f t="shared" si="40"/>
        <v>562.45854953817229</v>
      </c>
      <c r="T876" s="874">
        <f t="shared" si="41"/>
        <v>0.11947751605995699</v>
      </c>
    </row>
    <row r="877" spans="1:20">
      <c r="A877" s="863" t="s">
        <v>1034</v>
      </c>
      <c r="B877" s="864" t="s">
        <v>1035</v>
      </c>
      <c r="C877" s="865" t="s">
        <v>118</v>
      </c>
      <c r="D877" s="865" t="s">
        <v>1329</v>
      </c>
      <c r="E877" s="866">
        <v>2018</v>
      </c>
      <c r="F877" s="867">
        <v>2018</v>
      </c>
      <c r="G877" s="868">
        <v>43364</v>
      </c>
      <c r="H877" s="869">
        <f t="shared" si="39"/>
        <v>2018</v>
      </c>
      <c r="I877" s="870"/>
      <c r="J877" s="865" t="s">
        <v>1038</v>
      </c>
      <c r="K877" s="865" t="s">
        <v>1043</v>
      </c>
      <c r="L877" s="865" t="s">
        <v>1037</v>
      </c>
      <c r="M877" s="871">
        <v>2293.3247999999999</v>
      </c>
      <c r="N877" s="871">
        <v>0.49919999999999998</v>
      </c>
      <c r="O877" s="872">
        <f>+VLOOKUP(C877,'A. Rate Class Allocations'!$B$124:$J$128,6,FALSE)</f>
        <v>0.96094519236849896</v>
      </c>
      <c r="P877" s="873">
        <f>+VLOOKUP(C877,'A. Rate Class Allocations'!$B$124:$J$128,8,FALSE)</f>
        <v>0.98007105038154396</v>
      </c>
      <c r="Q877" s="873">
        <f>+VLOOKUP(C877,'A. Rate Class Allocations'!$B$124:$J$128,7,FALSE)</f>
        <v>1.0700573423086499</v>
      </c>
      <c r="R877" s="873">
        <f>+VLOOKUP(C877,'A. Rate Class Allocations'!$B$124:$J$128,9,FALSE)</f>
        <v>0.85888650963597402</v>
      </c>
      <c r="S877" s="874">
        <f t="shared" si="40"/>
        <v>2159.8408302265816</v>
      </c>
      <c r="T877" s="874">
        <f t="shared" si="41"/>
        <v>0.45879366167023483</v>
      </c>
    </row>
    <row r="878" spans="1:20">
      <c r="A878" s="863" t="s">
        <v>1034</v>
      </c>
      <c r="B878" s="864" t="s">
        <v>1035</v>
      </c>
      <c r="C878" s="865" t="s">
        <v>118</v>
      </c>
      <c r="D878" s="865" t="s">
        <v>1329</v>
      </c>
      <c r="E878" s="866">
        <v>2018</v>
      </c>
      <c r="F878" s="867">
        <v>2018</v>
      </c>
      <c r="G878" s="868">
        <v>43364</v>
      </c>
      <c r="H878" s="869">
        <f t="shared" si="39"/>
        <v>2018</v>
      </c>
      <c r="I878" s="870"/>
      <c r="J878" s="865" t="s">
        <v>1038</v>
      </c>
      <c r="K878" s="865" t="s">
        <v>1043</v>
      </c>
      <c r="L878" s="865" t="s">
        <v>1037</v>
      </c>
      <c r="M878" s="871">
        <v>7074.76</v>
      </c>
      <c r="N878" s="871">
        <v>1.54</v>
      </c>
      <c r="O878" s="872">
        <f>+VLOOKUP(C878,'A. Rate Class Allocations'!$B$124:$J$128,6,FALSE)</f>
        <v>0.96094519236849896</v>
      </c>
      <c r="P878" s="873">
        <f>+VLOOKUP(C878,'A. Rate Class Allocations'!$B$124:$J$128,8,FALSE)</f>
        <v>0.98007105038154396</v>
      </c>
      <c r="Q878" s="873">
        <f>+VLOOKUP(C878,'A. Rate Class Allocations'!$B$124:$J$128,7,FALSE)</f>
        <v>1.0700573423086499</v>
      </c>
      <c r="R878" s="873">
        <f>+VLOOKUP(C878,'A. Rate Class Allocations'!$B$124:$J$128,9,FALSE)</f>
        <v>0.85888650963597402</v>
      </c>
      <c r="S878" s="874">
        <f t="shared" si="40"/>
        <v>6662.9705099137336</v>
      </c>
      <c r="T878" s="874">
        <f t="shared" si="41"/>
        <v>1.4153490364025676</v>
      </c>
    </row>
    <row r="879" spans="1:20">
      <c r="A879" s="863" t="s">
        <v>1034</v>
      </c>
      <c r="B879" s="864" t="s">
        <v>1035</v>
      </c>
      <c r="C879" s="865" t="s">
        <v>118</v>
      </c>
      <c r="D879" s="865" t="s">
        <v>1330</v>
      </c>
      <c r="E879" s="866">
        <v>2018</v>
      </c>
      <c r="F879" s="867">
        <v>2018</v>
      </c>
      <c r="G879" s="868">
        <v>43392</v>
      </c>
      <c r="H879" s="869">
        <f t="shared" si="39"/>
        <v>2018</v>
      </c>
      <c r="I879" s="870"/>
      <c r="J879" s="865" t="s">
        <v>1038</v>
      </c>
      <c r="K879" s="865" t="s">
        <v>1043</v>
      </c>
      <c r="L879" s="865" t="s">
        <v>1039</v>
      </c>
      <c r="M879" s="871">
        <v>4086.6</v>
      </c>
      <c r="N879" s="871">
        <v>0</v>
      </c>
      <c r="O879" s="872">
        <f>+VLOOKUP(C879,'A. Rate Class Allocations'!$B$124:$J$128,6,FALSE)</f>
        <v>0.96094519236849896</v>
      </c>
      <c r="P879" s="873">
        <f>+VLOOKUP(C879,'A. Rate Class Allocations'!$B$124:$J$128,8,FALSE)</f>
        <v>0.98007105038154396</v>
      </c>
      <c r="Q879" s="873">
        <f>+VLOOKUP(C879,'A. Rate Class Allocations'!$B$124:$J$128,7,FALSE)</f>
        <v>1.0700573423086499</v>
      </c>
      <c r="R879" s="873">
        <f>+VLOOKUP(C879,'A. Rate Class Allocations'!$B$124:$J$128,9,FALSE)</f>
        <v>0.85888650963597402</v>
      </c>
      <c r="S879" s="874">
        <f t="shared" si="40"/>
        <v>3848.7376654209415</v>
      </c>
      <c r="T879" s="874">
        <f t="shared" si="41"/>
        <v>0</v>
      </c>
    </row>
    <row r="880" spans="1:20">
      <c r="A880" s="863" t="s">
        <v>1034</v>
      </c>
      <c r="B880" s="864" t="s">
        <v>1035</v>
      </c>
      <c r="C880" s="865" t="s">
        <v>118</v>
      </c>
      <c r="D880" s="865" t="s">
        <v>1331</v>
      </c>
      <c r="E880" s="866">
        <v>2018</v>
      </c>
      <c r="F880" s="867">
        <v>2018</v>
      </c>
      <c r="G880" s="868">
        <v>43395</v>
      </c>
      <c r="H880" s="869">
        <f t="shared" si="39"/>
        <v>2018</v>
      </c>
      <c r="I880" s="870"/>
      <c r="J880" s="865" t="s">
        <v>1038</v>
      </c>
      <c r="K880" s="865" t="s">
        <v>1043</v>
      </c>
      <c r="L880" s="865" t="s">
        <v>1039</v>
      </c>
      <c r="M880" s="871">
        <v>2919</v>
      </c>
      <c r="N880" s="871">
        <v>0</v>
      </c>
      <c r="O880" s="872">
        <f>+VLOOKUP(C880,'A. Rate Class Allocations'!$B$124:$J$128,6,FALSE)</f>
        <v>0.96094519236849896</v>
      </c>
      <c r="P880" s="873">
        <f>+VLOOKUP(C880,'A. Rate Class Allocations'!$B$124:$J$128,8,FALSE)</f>
        <v>0.98007105038154396</v>
      </c>
      <c r="Q880" s="873">
        <f>+VLOOKUP(C880,'A. Rate Class Allocations'!$B$124:$J$128,7,FALSE)</f>
        <v>1.0700573423086499</v>
      </c>
      <c r="R880" s="873">
        <f>+VLOOKUP(C880,'A. Rate Class Allocations'!$B$124:$J$128,9,FALSE)</f>
        <v>0.85888650963597402</v>
      </c>
      <c r="S880" s="874">
        <f t="shared" si="40"/>
        <v>2749.0983324435301</v>
      </c>
      <c r="T880" s="874">
        <f t="shared" si="41"/>
        <v>0</v>
      </c>
    </row>
    <row r="881" spans="1:20">
      <c r="A881" s="863" t="s">
        <v>1034</v>
      </c>
      <c r="B881" s="864" t="s">
        <v>1035</v>
      </c>
      <c r="C881" s="865" t="s">
        <v>118</v>
      </c>
      <c r="D881" s="865" t="s">
        <v>1332</v>
      </c>
      <c r="E881" s="866">
        <v>2018</v>
      </c>
      <c r="F881" s="867">
        <v>2018</v>
      </c>
      <c r="G881" s="868">
        <v>43391</v>
      </c>
      <c r="H881" s="869">
        <f t="shared" si="39"/>
        <v>2018</v>
      </c>
      <c r="I881" s="870"/>
      <c r="J881" s="865" t="s">
        <v>1038</v>
      </c>
      <c r="K881" s="865" t="s">
        <v>1043</v>
      </c>
      <c r="L881" s="865" t="s">
        <v>1039</v>
      </c>
      <c r="M881" s="871">
        <v>2919</v>
      </c>
      <c r="N881" s="871">
        <v>0</v>
      </c>
      <c r="O881" s="872">
        <f>+VLOOKUP(C881,'A. Rate Class Allocations'!$B$124:$J$128,6,FALSE)</f>
        <v>0.96094519236849896</v>
      </c>
      <c r="P881" s="873">
        <f>+VLOOKUP(C881,'A. Rate Class Allocations'!$B$124:$J$128,8,FALSE)</f>
        <v>0.98007105038154396</v>
      </c>
      <c r="Q881" s="873">
        <f>+VLOOKUP(C881,'A. Rate Class Allocations'!$B$124:$J$128,7,FALSE)</f>
        <v>1.0700573423086499</v>
      </c>
      <c r="R881" s="873">
        <f>+VLOOKUP(C881,'A. Rate Class Allocations'!$B$124:$J$128,9,FALSE)</f>
        <v>0.85888650963597402</v>
      </c>
      <c r="S881" s="874">
        <f t="shared" si="40"/>
        <v>2749.0983324435301</v>
      </c>
      <c r="T881" s="874">
        <f t="shared" si="41"/>
        <v>0</v>
      </c>
    </row>
    <row r="882" spans="1:20">
      <c r="A882" s="863" t="s">
        <v>1034</v>
      </c>
      <c r="B882" s="864" t="s">
        <v>1035</v>
      </c>
      <c r="C882" s="865" t="s">
        <v>118</v>
      </c>
      <c r="D882" s="865" t="s">
        <v>1333</v>
      </c>
      <c r="E882" s="866">
        <v>2018</v>
      </c>
      <c r="F882" s="867">
        <v>2018</v>
      </c>
      <c r="G882" s="868">
        <v>43395</v>
      </c>
      <c r="H882" s="869">
        <f t="shared" si="39"/>
        <v>2018</v>
      </c>
      <c r="I882" s="870"/>
      <c r="J882" s="865" t="s">
        <v>1038</v>
      </c>
      <c r="K882" s="865" t="s">
        <v>1043</v>
      </c>
      <c r="L882" s="865" t="s">
        <v>1039</v>
      </c>
      <c r="M882" s="871">
        <v>4670.3999999999996</v>
      </c>
      <c r="N882" s="871">
        <v>0</v>
      </c>
      <c r="O882" s="872">
        <f>+VLOOKUP(C882,'A. Rate Class Allocations'!$B$124:$J$128,6,FALSE)</f>
        <v>0.96094519236849896</v>
      </c>
      <c r="P882" s="873">
        <f>+VLOOKUP(C882,'A. Rate Class Allocations'!$B$124:$J$128,8,FALSE)</f>
        <v>0.98007105038154396</v>
      </c>
      <c r="Q882" s="873">
        <f>+VLOOKUP(C882,'A. Rate Class Allocations'!$B$124:$J$128,7,FALSE)</f>
        <v>1.0700573423086499</v>
      </c>
      <c r="R882" s="873">
        <f>+VLOOKUP(C882,'A. Rate Class Allocations'!$B$124:$J$128,9,FALSE)</f>
        <v>0.85888650963597402</v>
      </c>
      <c r="S882" s="874">
        <f t="shared" si="40"/>
        <v>4398.5573319096475</v>
      </c>
      <c r="T882" s="874">
        <f t="shared" si="41"/>
        <v>0</v>
      </c>
    </row>
    <row r="883" spans="1:20">
      <c r="A883" s="863" t="s">
        <v>1034</v>
      </c>
      <c r="B883" s="864" t="s">
        <v>1035</v>
      </c>
      <c r="C883" s="865" t="s">
        <v>118</v>
      </c>
      <c r="D883" s="865" t="s">
        <v>1334</v>
      </c>
      <c r="E883" s="866">
        <v>2018</v>
      </c>
      <c r="F883" s="867">
        <v>2018</v>
      </c>
      <c r="G883" s="868">
        <v>43371</v>
      </c>
      <c r="H883" s="869">
        <f t="shared" si="39"/>
        <v>2018</v>
      </c>
      <c r="I883" s="870"/>
      <c r="J883" s="865" t="s">
        <v>1038</v>
      </c>
      <c r="K883" s="865" t="s">
        <v>1043</v>
      </c>
      <c r="L883" s="865" t="s">
        <v>1039</v>
      </c>
      <c r="M883" s="871">
        <v>6090</v>
      </c>
      <c r="N883" s="871">
        <v>0</v>
      </c>
      <c r="O883" s="872">
        <f>+VLOOKUP(C883,'A. Rate Class Allocations'!$B$124:$J$128,6,FALSE)</f>
        <v>0.96094519236849896</v>
      </c>
      <c r="P883" s="873">
        <f>+VLOOKUP(C883,'A. Rate Class Allocations'!$B$124:$J$128,8,FALSE)</f>
        <v>0.98007105038154396</v>
      </c>
      <c r="Q883" s="873">
        <f>+VLOOKUP(C883,'A. Rate Class Allocations'!$B$124:$J$128,7,FALSE)</f>
        <v>1.0700573423086499</v>
      </c>
      <c r="R883" s="873">
        <f>+VLOOKUP(C883,'A. Rate Class Allocations'!$B$124:$J$128,9,FALSE)</f>
        <v>0.85888650963597402</v>
      </c>
      <c r="S883" s="874">
        <f t="shared" si="40"/>
        <v>5735.5288950260692</v>
      </c>
      <c r="T883" s="874">
        <f t="shared" si="41"/>
        <v>0</v>
      </c>
    </row>
    <row r="884" spans="1:20">
      <c r="A884" s="863" t="s">
        <v>1034</v>
      </c>
      <c r="B884" s="864" t="s">
        <v>1035</v>
      </c>
      <c r="C884" s="865" t="s">
        <v>118</v>
      </c>
      <c r="D884" s="865" t="s">
        <v>1334</v>
      </c>
      <c r="E884" s="866">
        <v>2018</v>
      </c>
      <c r="F884" s="867">
        <v>2018</v>
      </c>
      <c r="G884" s="868">
        <v>43371</v>
      </c>
      <c r="H884" s="869">
        <f t="shared" si="39"/>
        <v>2018</v>
      </c>
      <c r="I884" s="870"/>
      <c r="J884" s="865" t="s">
        <v>1038</v>
      </c>
      <c r="K884" s="865" t="s">
        <v>1043</v>
      </c>
      <c r="L884" s="865" t="s">
        <v>1039</v>
      </c>
      <c r="M884" s="871">
        <v>18354</v>
      </c>
      <c r="N884" s="871">
        <v>0</v>
      </c>
      <c r="O884" s="872">
        <f>+VLOOKUP(C884,'A. Rate Class Allocations'!$B$124:$J$128,6,FALSE)</f>
        <v>0.96094519236849896</v>
      </c>
      <c r="P884" s="873">
        <f>+VLOOKUP(C884,'A. Rate Class Allocations'!$B$124:$J$128,8,FALSE)</f>
        <v>0.98007105038154396</v>
      </c>
      <c r="Q884" s="873">
        <f>+VLOOKUP(C884,'A. Rate Class Allocations'!$B$124:$J$128,7,FALSE)</f>
        <v>1.0700573423086499</v>
      </c>
      <c r="R884" s="873">
        <f>+VLOOKUP(C884,'A. Rate Class Allocations'!$B$124:$J$128,9,FALSE)</f>
        <v>0.85888650963597402</v>
      </c>
      <c r="S884" s="874">
        <f t="shared" si="40"/>
        <v>17285.697428457879</v>
      </c>
      <c r="T884" s="874">
        <f t="shared" si="41"/>
        <v>0</v>
      </c>
    </row>
    <row r="885" spans="1:20">
      <c r="A885" s="863" t="s">
        <v>1034</v>
      </c>
      <c r="B885" s="864" t="s">
        <v>1035</v>
      </c>
      <c r="C885" s="865" t="s">
        <v>118</v>
      </c>
      <c r="D885" s="865" t="s">
        <v>1335</v>
      </c>
      <c r="E885" s="866">
        <v>2018</v>
      </c>
      <c r="F885" s="867">
        <v>2018</v>
      </c>
      <c r="G885" s="868">
        <v>43392</v>
      </c>
      <c r="H885" s="869">
        <f t="shared" si="39"/>
        <v>2018</v>
      </c>
      <c r="I885" s="870"/>
      <c r="J885" s="865" t="s">
        <v>1036</v>
      </c>
      <c r="K885" s="865" t="s">
        <v>1043</v>
      </c>
      <c r="L885" s="865" t="s">
        <v>1037</v>
      </c>
      <c r="M885" s="871">
        <v>6859</v>
      </c>
      <c r="N885" s="871">
        <v>0</v>
      </c>
      <c r="O885" s="872">
        <f>+VLOOKUP(C885,'A. Rate Class Allocations'!$B$124:$J$128,6,FALSE)</f>
        <v>0.96094519236849896</v>
      </c>
      <c r="P885" s="873">
        <f>+VLOOKUP(C885,'A. Rate Class Allocations'!$B$124:$J$128,8,FALSE)</f>
        <v>0.98007105038154396</v>
      </c>
      <c r="Q885" s="873">
        <f>+VLOOKUP(C885,'A. Rate Class Allocations'!$B$124:$J$128,7,FALSE)</f>
        <v>1.0700573423086499</v>
      </c>
      <c r="R885" s="873">
        <f>+VLOOKUP(C885,'A. Rate Class Allocations'!$B$124:$J$128,9,FALSE)</f>
        <v>0.85888650963597402</v>
      </c>
      <c r="S885" s="874">
        <f t="shared" si="40"/>
        <v>6459.7689147756664</v>
      </c>
      <c r="T885" s="874">
        <f t="shared" si="41"/>
        <v>0</v>
      </c>
    </row>
    <row r="886" spans="1:20">
      <c r="A886" s="863" t="s">
        <v>1034</v>
      </c>
      <c r="B886" s="864" t="s">
        <v>1035</v>
      </c>
      <c r="C886" s="865" t="s">
        <v>118</v>
      </c>
      <c r="D886" s="865" t="s">
        <v>1336</v>
      </c>
      <c r="E886" s="866">
        <v>2018</v>
      </c>
      <c r="F886" s="867">
        <v>2018</v>
      </c>
      <c r="G886" s="868">
        <v>43390</v>
      </c>
      <c r="H886" s="869">
        <f t="shared" si="39"/>
        <v>2018</v>
      </c>
      <c r="I886" s="870"/>
      <c r="J886" s="865" t="s">
        <v>1038</v>
      </c>
      <c r="K886" s="865" t="s">
        <v>1043</v>
      </c>
      <c r="L886" s="865" t="s">
        <v>1039</v>
      </c>
      <c r="M886" s="871">
        <v>8636.7199999999993</v>
      </c>
      <c r="N886" s="871">
        <v>1.88</v>
      </c>
      <c r="O886" s="872">
        <f>+VLOOKUP(C886,'A. Rate Class Allocations'!$B$124:$J$128,6,FALSE)</f>
        <v>0.96094519236849896</v>
      </c>
      <c r="P886" s="873">
        <f>+VLOOKUP(C886,'A. Rate Class Allocations'!$B$124:$J$128,8,FALSE)</f>
        <v>0.98007105038154396</v>
      </c>
      <c r="Q886" s="873">
        <f>+VLOOKUP(C886,'A. Rate Class Allocations'!$B$124:$J$128,7,FALSE)</f>
        <v>1.0700573423086499</v>
      </c>
      <c r="R886" s="873">
        <f>+VLOOKUP(C886,'A. Rate Class Allocations'!$B$124:$J$128,9,FALSE)</f>
        <v>0.85888650963597402</v>
      </c>
      <c r="S886" s="874">
        <f t="shared" si="40"/>
        <v>8134.0159471674142</v>
      </c>
      <c r="T886" s="874">
        <f t="shared" si="41"/>
        <v>1.7278286937901473</v>
      </c>
    </row>
    <row r="887" spans="1:20">
      <c r="A887" s="863" t="s">
        <v>1034</v>
      </c>
      <c r="B887" s="864" t="s">
        <v>1035</v>
      </c>
      <c r="C887" s="865" t="s">
        <v>118</v>
      </c>
      <c r="D887" s="865" t="s">
        <v>1337</v>
      </c>
      <c r="E887" s="866">
        <v>2018</v>
      </c>
      <c r="F887" s="867">
        <v>2018</v>
      </c>
      <c r="G887" s="868">
        <v>43441</v>
      </c>
      <c r="H887" s="869">
        <f t="shared" si="39"/>
        <v>2018</v>
      </c>
      <c r="I887" s="870"/>
      <c r="J887" s="865" t="s">
        <v>1036</v>
      </c>
      <c r="K887" s="865" t="s">
        <v>1043</v>
      </c>
      <c r="L887" s="865" t="s">
        <v>1039</v>
      </c>
      <c r="M887" s="871">
        <v>16661</v>
      </c>
      <c r="N887" s="871">
        <v>1.9</v>
      </c>
      <c r="O887" s="872">
        <f>+VLOOKUP(C887,'A. Rate Class Allocations'!$B$124:$J$128,6,FALSE)</f>
        <v>0.96094519236849896</v>
      </c>
      <c r="P887" s="873">
        <f>+VLOOKUP(C887,'A. Rate Class Allocations'!$B$124:$J$128,8,FALSE)</f>
        <v>0.98007105038154396</v>
      </c>
      <c r="Q887" s="873">
        <f>+VLOOKUP(C887,'A. Rate Class Allocations'!$B$124:$J$128,7,FALSE)</f>
        <v>1.0700573423086499</v>
      </c>
      <c r="R887" s="873">
        <f>+VLOOKUP(C887,'A. Rate Class Allocations'!$B$124:$J$128,9,FALSE)</f>
        <v>0.85888650963597402</v>
      </c>
      <c r="S887" s="874">
        <f t="shared" si="40"/>
        <v>15691.239231531912</v>
      </c>
      <c r="T887" s="874">
        <f t="shared" si="41"/>
        <v>1.7462098501070638</v>
      </c>
    </row>
    <row r="888" spans="1:20">
      <c r="A888" s="863" t="s">
        <v>1034</v>
      </c>
      <c r="B888" s="864" t="s">
        <v>1035</v>
      </c>
      <c r="C888" s="865" t="s">
        <v>118</v>
      </c>
      <c r="D888" s="865" t="s">
        <v>1338</v>
      </c>
      <c r="E888" s="866">
        <v>2018</v>
      </c>
      <c r="F888" s="867">
        <v>2018</v>
      </c>
      <c r="G888" s="868">
        <v>43446</v>
      </c>
      <c r="H888" s="869">
        <f t="shared" si="39"/>
        <v>2018</v>
      </c>
      <c r="I888" s="870"/>
      <c r="J888" s="865" t="s">
        <v>1038</v>
      </c>
      <c r="K888" s="865" t="s">
        <v>1043</v>
      </c>
      <c r="L888" s="865" t="s">
        <v>1039</v>
      </c>
      <c r="M888" s="871">
        <v>1167.5999999999999</v>
      </c>
      <c r="N888" s="871">
        <v>0</v>
      </c>
      <c r="O888" s="872">
        <f>+VLOOKUP(C888,'A. Rate Class Allocations'!$B$124:$J$128,6,FALSE)</f>
        <v>0.96094519236849896</v>
      </c>
      <c r="P888" s="873">
        <f>+VLOOKUP(C888,'A. Rate Class Allocations'!$B$124:$J$128,8,FALSE)</f>
        <v>0.98007105038154396</v>
      </c>
      <c r="Q888" s="873">
        <f>+VLOOKUP(C888,'A. Rate Class Allocations'!$B$124:$J$128,7,FALSE)</f>
        <v>1.0700573423086499</v>
      </c>
      <c r="R888" s="873">
        <f>+VLOOKUP(C888,'A. Rate Class Allocations'!$B$124:$J$128,9,FALSE)</f>
        <v>0.85888650963597402</v>
      </c>
      <c r="S888" s="874">
        <f t="shared" si="40"/>
        <v>1099.6393329774119</v>
      </c>
      <c r="T888" s="874">
        <f t="shared" si="41"/>
        <v>0</v>
      </c>
    </row>
    <row r="889" spans="1:20">
      <c r="A889" s="863" t="s">
        <v>1034</v>
      </c>
      <c r="B889" s="864" t="s">
        <v>1035</v>
      </c>
      <c r="C889" s="865" t="s">
        <v>118</v>
      </c>
      <c r="D889" s="865" t="s">
        <v>1338</v>
      </c>
      <c r="E889" s="866">
        <v>2018</v>
      </c>
      <c r="F889" s="867">
        <v>2018</v>
      </c>
      <c r="G889" s="868">
        <v>43446</v>
      </c>
      <c r="H889" s="869">
        <f t="shared" si="39"/>
        <v>2018</v>
      </c>
      <c r="I889" s="870"/>
      <c r="J889" s="865" t="s">
        <v>1038</v>
      </c>
      <c r="K889" s="865" t="s">
        <v>1043</v>
      </c>
      <c r="L889" s="865" t="s">
        <v>1039</v>
      </c>
      <c r="M889" s="871">
        <v>3360</v>
      </c>
      <c r="N889" s="871">
        <v>0</v>
      </c>
      <c r="O889" s="872">
        <f>+VLOOKUP(C889,'A. Rate Class Allocations'!$B$124:$J$128,6,FALSE)</f>
        <v>0.96094519236849896</v>
      </c>
      <c r="P889" s="873">
        <f>+VLOOKUP(C889,'A. Rate Class Allocations'!$B$124:$J$128,8,FALSE)</f>
        <v>0.98007105038154396</v>
      </c>
      <c r="Q889" s="873">
        <f>+VLOOKUP(C889,'A. Rate Class Allocations'!$B$124:$J$128,7,FALSE)</f>
        <v>1.0700573423086499</v>
      </c>
      <c r="R889" s="873">
        <f>+VLOOKUP(C889,'A. Rate Class Allocations'!$B$124:$J$128,9,FALSE)</f>
        <v>0.85888650963597402</v>
      </c>
      <c r="S889" s="874">
        <f t="shared" si="40"/>
        <v>3164.4297351867967</v>
      </c>
      <c r="T889" s="874">
        <f t="shared" si="41"/>
        <v>0</v>
      </c>
    </row>
    <row r="890" spans="1:20">
      <c r="A890" s="863" t="s">
        <v>1034</v>
      </c>
      <c r="B890" s="864" t="s">
        <v>1035</v>
      </c>
      <c r="C890" s="865" t="s">
        <v>118</v>
      </c>
      <c r="D890" s="865" t="s">
        <v>1338</v>
      </c>
      <c r="E890" s="866">
        <v>2018</v>
      </c>
      <c r="F890" s="867">
        <v>2018</v>
      </c>
      <c r="G890" s="868">
        <v>43446</v>
      </c>
      <c r="H890" s="869">
        <f t="shared" si="39"/>
        <v>2018</v>
      </c>
      <c r="I890" s="870"/>
      <c r="J890" s="865" t="s">
        <v>1038</v>
      </c>
      <c r="K890" s="865" t="s">
        <v>1043</v>
      </c>
      <c r="L890" s="865" t="s">
        <v>1039</v>
      </c>
      <c r="M890" s="871">
        <v>798</v>
      </c>
      <c r="N890" s="871">
        <v>0</v>
      </c>
      <c r="O890" s="872">
        <f>+VLOOKUP(C890,'A. Rate Class Allocations'!$B$124:$J$128,6,FALSE)</f>
        <v>0.96094519236849896</v>
      </c>
      <c r="P890" s="873">
        <f>+VLOOKUP(C890,'A. Rate Class Allocations'!$B$124:$J$128,8,FALSE)</f>
        <v>0.98007105038154396</v>
      </c>
      <c r="Q890" s="873">
        <f>+VLOOKUP(C890,'A. Rate Class Allocations'!$B$124:$J$128,7,FALSE)</f>
        <v>1.0700573423086499</v>
      </c>
      <c r="R890" s="873">
        <f>+VLOOKUP(C890,'A. Rate Class Allocations'!$B$124:$J$128,9,FALSE)</f>
        <v>0.85888650963597402</v>
      </c>
      <c r="S890" s="874">
        <f t="shared" si="40"/>
        <v>751.55206210686435</v>
      </c>
      <c r="T890" s="874">
        <f t="shared" si="41"/>
        <v>0</v>
      </c>
    </row>
    <row r="891" spans="1:20">
      <c r="A891" s="875" t="s">
        <v>1034</v>
      </c>
      <c r="B891" t="s">
        <v>1035</v>
      </c>
      <c r="C891" t="s">
        <v>1339</v>
      </c>
      <c r="D891" t="s">
        <v>1340</v>
      </c>
      <c r="E891" s="867">
        <v>2019</v>
      </c>
      <c r="F891" s="867">
        <v>2019</v>
      </c>
      <c r="G891" s="868">
        <v>43328</v>
      </c>
      <c r="H891" s="869">
        <f t="shared" si="39"/>
        <v>2018</v>
      </c>
      <c r="I891" s="876"/>
      <c r="J891" t="s">
        <v>1341</v>
      </c>
      <c r="K891" t="s">
        <v>1342</v>
      </c>
      <c r="L891" t="s">
        <v>1037</v>
      </c>
      <c r="M891">
        <v>2126.7089999999998</v>
      </c>
      <c r="N891">
        <v>0.94899999999999995</v>
      </c>
      <c r="O891" s="872">
        <f>+VLOOKUP(C891,'A. Rate Class Allocations'!$B$124:$J$128,6,FALSE)</f>
        <v>0.94261788524984402</v>
      </c>
      <c r="P891" s="873">
        <f>+VLOOKUP(C891,'A. Rate Class Allocations'!$B$124:$J$128,8,FALSE)</f>
        <v>0.86676492558695795</v>
      </c>
      <c r="Q891" s="873">
        <f>+VLOOKUP(C891,'A. Rate Class Allocations'!$B$124:$J$128,7,FALSE)</f>
        <v>0.93591420350510102</v>
      </c>
      <c r="R891" s="873">
        <f>+VLOOKUP(C891,'A. Rate Class Allocations'!$B$124:$J$128,9,FALSE)</f>
        <v>0.67326093337246795</v>
      </c>
      <c r="S891" s="874">
        <f t="shared" si="40"/>
        <v>1737.5810585357947</v>
      </c>
      <c r="T891" s="874">
        <f t="shared" si="41"/>
        <v>0.59797863222776604</v>
      </c>
    </row>
    <row r="892" spans="1:20">
      <c r="A892" s="875" t="s">
        <v>1034</v>
      </c>
      <c r="B892" t="s">
        <v>1035</v>
      </c>
      <c r="C892" t="s">
        <v>1339</v>
      </c>
      <c r="D892" t="s">
        <v>1340</v>
      </c>
      <c r="E892" s="867">
        <v>2019</v>
      </c>
      <c r="F892" s="867">
        <v>2019</v>
      </c>
      <c r="G892" s="868">
        <v>43328</v>
      </c>
      <c r="H892" s="869">
        <f t="shared" si="39"/>
        <v>2018</v>
      </c>
      <c r="I892" s="876"/>
      <c r="J892" t="s">
        <v>1341</v>
      </c>
      <c r="K892" t="s">
        <v>1342</v>
      </c>
      <c r="L892" t="s">
        <v>1037</v>
      </c>
      <c r="M892">
        <v>107.56800000000001</v>
      </c>
      <c r="N892">
        <v>4.8000000000000001E-2</v>
      </c>
      <c r="O892" s="872">
        <f>+VLOOKUP(C892,'A. Rate Class Allocations'!$B$124:$J$128,6,FALSE)</f>
        <v>0.94261788524984402</v>
      </c>
      <c r="P892" s="873">
        <f>+VLOOKUP(C892,'A. Rate Class Allocations'!$B$124:$J$128,8,FALSE)</f>
        <v>0.86676492558695795</v>
      </c>
      <c r="Q892" s="873">
        <f>+VLOOKUP(C892,'A. Rate Class Allocations'!$B$124:$J$128,7,FALSE)</f>
        <v>0.93591420350510102</v>
      </c>
      <c r="R892" s="873">
        <f>+VLOOKUP(C892,'A. Rate Class Allocations'!$B$124:$J$128,9,FALSE)</f>
        <v>0.67326093337246795</v>
      </c>
      <c r="S892" s="874">
        <f t="shared" si="40"/>
        <v>87.886080937532313</v>
      </c>
      <c r="T892" s="874">
        <f t="shared" si="41"/>
        <v>3.0245494570002921E-2</v>
      </c>
    </row>
    <row r="893" spans="1:20">
      <c r="A893" s="875" t="s">
        <v>1034</v>
      </c>
      <c r="B893" t="s">
        <v>1035</v>
      </c>
      <c r="C893" t="s">
        <v>1339</v>
      </c>
      <c r="D893" t="s">
        <v>1340</v>
      </c>
      <c r="E893" s="867">
        <v>2019</v>
      </c>
      <c r="F893" s="867">
        <v>2019</v>
      </c>
      <c r="G893" s="868">
        <v>43328</v>
      </c>
      <c r="H893" s="869">
        <f t="shared" si="39"/>
        <v>2018</v>
      </c>
      <c r="I893" s="876"/>
      <c r="J893" t="s">
        <v>1038</v>
      </c>
      <c r="K893" t="s">
        <v>1342</v>
      </c>
      <c r="L893" t="s">
        <v>1037</v>
      </c>
      <c r="M893">
        <v>430.27200000000005</v>
      </c>
      <c r="N893">
        <v>0.192</v>
      </c>
      <c r="O893" s="872">
        <f>+VLOOKUP(C893,'A. Rate Class Allocations'!$B$124:$J$128,6,FALSE)</f>
        <v>0.94261788524984402</v>
      </c>
      <c r="P893" s="873">
        <f>+VLOOKUP(C893,'A. Rate Class Allocations'!$B$124:$J$128,8,FALSE)</f>
        <v>0.86676492558695795</v>
      </c>
      <c r="Q893" s="873">
        <f>+VLOOKUP(C893,'A. Rate Class Allocations'!$B$124:$J$128,7,FALSE)</f>
        <v>0.93591420350510102</v>
      </c>
      <c r="R893" s="873">
        <f>+VLOOKUP(C893,'A. Rate Class Allocations'!$B$124:$J$128,9,FALSE)</f>
        <v>0.67326093337246795</v>
      </c>
      <c r="S893" s="874">
        <f t="shared" si="40"/>
        <v>351.54432375012925</v>
      </c>
      <c r="T893" s="874">
        <f t="shared" si="41"/>
        <v>0.12098197828001168</v>
      </c>
    </row>
    <row r="894" spans="1:20">
      <c r="A894" s="875" t="s">
        <v>1034</v>
      </c>
      <c r="B894" t="s">
        <v>1035</v>
      </c>
      <c r="C894" t="s">
        <v>1339</v>
      </c>
      <c r="D894" t="s">
        <v>1340</v>
      </c>
      <c r="E894" s="867">
        <v>2019</v>
      </c>
      <c r="F894" s="867">
        <v>2019</v>
      </c>
      <c r="G894" s="868">
        <v>43328</v>
      </c>
      <c r="H894" s="869">
        <f t="shared" si="39"/>
        <v>2018</v>
      </c>
      <c r="I894" s="876"/>
      <c r="J894" t="s">
        <v>1038</v>
      </c>
      <c r="K894" t="s">
        <v>1342</v>
      </c>
      <c r="L894" t="s">
        <v>1037</v>
      </c>
      <c r="M894">
        <v>62.748000000000005</v>
      </c>
      <c r="N894">
        <v>2.8000000000000001E-2</v>
      </c>
      <c r="O894" s="872">
        <f>+VLOOKUP(C894,'A. Rate Class Allocations'!$B$124:$J$128,6,FALSE)</f>
        <v>0.94261788524984402</v>
      </c>
      <c r="P894" s="873">
        <f>+VLOOKUP(C894,'A. Rate Class Allocations'!$B$124:$J$128,8,FALSE)</f>
        <v>0.86676492558695795</v>
      </c>
      <c r="Q894" s="873">
        <f>+VLOOKUP(C894,'A. Rate Class Allocations'!$B$124:$J$128,7,FALSE)</f>
        <v>0.93591420350510102</v>
      </c>
      <c r="R894" s="873">
        <f>+VLOOKUP(C894,'A. Rate Class Allocations'!$B$124:$J$128,9,FALSE)</f>
        <v>0.67326093337246795</v>
      </c>
      <c r="S894" s="874">
        <f t="shared" si="40"/>
        <v>51.266880546893852</v>
      </c>
      <c r="T894" s="874">
        <f t="shared" si="41"/>
        <v>1.7643205165835039E-2</v>
      </c>
    </row>
    <row r="895" spans="1:20">
      <c r="A895" s="875" t="s">
        <v>1034</v>
      </c>
      <c r="B895" t="s">
        <v>1035</v>
      </c>
      <c r="C895" t="s">
        <v>1339</v>
      </c>
      <c r="D895" t="s">
        <v>1343</v>
      </c>
      <c r="E895" s="867">
        <v>2019</v>
      </c>
      <c r="F895" s="867">
        <v>2019</v>
      </c>
      <c r="G895" s="868">
        <v>43448</v>
      </c>
      <c r="H895" s="869">
        <f t="shared" si="39"/>
        <v>2018</v>
      </c>
      <c r="I895" s="876"/>
      <c r="J895" t="s">
        <v>1341</v>
      </c>
      <c r="K895" t="s">
        <v>1342</v>
      </c>
      <c r="L895" t="s">
        <v>1037</v>
      </c>
      <c r="M895">
        <v>3056.3520000000003</v>
      </c>
      <c r="N895">
        <v>1.2480000000000002</v>
      </c>
      <c r="O895" s="872">
        <f>+VLOOKUP(C895,'A. Rate Class Allocations'!$B$124:$J$128,6,FALSE)</f>
        <v>0.94261788524984402</v>
      </c>
      <c r="P895" s="873">
        <f>+VLOOKUP(C895,'A. Rate Class Allocations'!$B$124:$J$128,8,FALSE)</f>
        <v>0.86676492558695795</v>
      </c>
      <c r="Q895" s="873">
        <f>+VLOOKUP(C895,'A. Rate Class Allocations'!$B$124:$J$128,7,FALSE)</f>
        <v>0.93591420350510102</v>
      </c>
      <c r="R895" s="873">
        <f>+VLOOKUP(C895,'A. Rate Class Allocations'!$B$124:$J$128,9,FALSE)</f>
        <v>0.67326093337246795</v>
      </c>
      <c r="S895" s="874">
        <f t="shared" si="40"/>
        <v>2497.1255321804697</v>
      </c>
      <c r="T895" s="874">
        <f t="shared" si="41"/>
        <v>0.78638285882007619</v>
      </c>
    </row>
    <row r="896" spans="1:20">
      <c r="A896" s="875" t="s">
        <v>1034</v>
      </c>
      <c r="B896" t="s">
        <v>1035</v>
      </c>
      <c r="C896" t="s">
        <v>1339</v>
      </c>
      <c r="D896" t="s">
        <v>1344</v>
      </c>
      <c r="E896" s="867">
        <v>2019</v>
      </c>
      <c r="F896" s="867">
        <v>2019</v>
      </c>
      <c r="G896" s="868">
        <v>43332</v>
      </c>
      <c r="H896" s="869">
        <f t="shared" si="39"/>
        <v>2018</v>
      </c>
      <c r="I896" s="876"/>
      <c r="J896" t="s">
        <v>1341</v>
      </c>
      <c r="K896" t="s">
        <v>1342</v>
      </c>
      <c r="L896" t="s">
        <v>1037</v>
      </c>
      <c r="M896">
        <v>190.93599999999998</v>
      </c>
      <c r="N896">
        <v>5.7999999999999996E-2</v>
      </c>
      <c r="O896" s="872">
        <f>+VLOOKUP(C896,'A. Rate Class Allocations'!$B$124:$J$128,6,FALSE)</f>
        <v>0.94261788524984402</v>
      </c>
      <c r="P896" s="873">
        <f>+VLOOKUP(C896,'A. Rate Class Allocations'!$B$124:$J$128,8,FALSE)</f>
        <v>0.86676492558695795</v>
      </c>
      <c r="Q896" s="873">
        <f>+VLOOKUP(C896,'A. Rate Class Allocations'!$B$124:$J$128,7,FALSE)</f>
        <v>0.93591420350510102</v>
      </c>
      <c r="R896" s="873">
        <f>+VLOOKUP(C896,'A. Rate Class Allocations'!$B$124:$J$128,9,FALSE)</f>
        <v>0.67326093337246795</v>
      </c>
      <c r="S896" s="874">
        <f t="shared" si="40"/>
        <v>156.00008134285909</v>
      </c>
      <c r="T896" s="874">
        <f t="shared" si="41"/>
        <v>3.6546639272086859E-2</v>
      </c>
    </row>
    <row r="897" spans="1:20">
      <c r="A897" s="875" t="s">
        <v>1034</v>
      </c>
      <c r="B897" t="s">
        <v>1035</v>
      </c>
      <c r="C897" t="s">
        <v>1339</v>
      </c>
      <c r="D897" t="s">
        <v>1344</v>
      </c>
      <c r="E897" s="867">
        <v>2019</v>
      </c>
      <c r="F897" s="867">
        <v>2019</v>
      </c>
      <c r="G897" s="868">
        <v>43332</v>
      </c>
      <c r="H897" s="869">
        <f t="shared" si="39"/>
        <v>2018</v>
      </c>
      <c r="I897" s="876"/>
      <c r="J897" t="s">
        <v>1341</v>
      </c>
      <c r="K897" t="s">
        <v>1342</v>
      </c>
      <c r="L897" t="s">
        <v>1037</v>
      </c>
      <c r="M897">
        <v>1711.8400000000006</v>
      </c>
      <c r="N897">
        <v>0.52000000000000013</v>
      </c>
      <c r="O897" s="872">
        <f>+VLOOKUP(C897,'A. Rate Class Allocations'!$B$124:$J$128,6,FALSE)</f>
        <v>0.94261788524984402</v>
      </c>
      <c r="P897" s="873">
        <f>+VLOOKUP(C897,'A. Rate Class Allocations'!$B$124:$J$128,8,FALSE)</f>
        <v>0.86676492558695795</v>
      </c>
      <c r="Q897" s="873">
        <f>+VLOOKUP(C897,'A. Rate Class Allocations'!$B$124:$J$128,7,FALSE)</f>
        <v>0.93591420350510102</v>
      </c>
      <c r="R897" s="873">
        <f>+VLOOKUP(C897,'A. Rate Class Allocations'!$B$124:$J$128,9,FALSE)</f>
        <v>0.67326093337246795</v>
      </c>
      <c r="S897" s="874">
        <f t="shared" si="40"/>
        <v>1398.6214189359787</v>
      </c>
      <c r="T897" s="874">
        <f t="shared" si="41"/>
        <v>0.32765952450836505</v>
      </c>
    </row>
    <row r="898" spans="1:20">
      <c r="A898" s="875" t="s">
        <v>1034</v>
      </c>
      <c r="B898" t="s">
        <v>1035</v>
      </c>
      <c r="C898" t="s">
        <v>1339</v>
      </c>
      <c r="D898" t="s">
        <v>1344</v>
      </c>
      <c r="E898" s="867">
        <v>2019</v>
      </c>
      <c r="F898" s="867">
        <v>2019</v>
      </c>
      <c r="G898" s="868">
        <v>43332</v>
      </c>
      <c r="H898" s="869">
        <f t="shared" si="39"/>
        <v>2018</v>
      </c>
      <c r="I898" s="876"/>
      <c r="J898" t="s">
        <v>1341</v>
      </c>
      <c r="K898" t="s">
        <v>1342</v>
      </c>
      <c r="L898" t="s">
        <v>1037</v>
      </c>
      <c r="M898">
        <v>809.83200000000011</v>
      </c>
      <c r="N898">
        <v>0.24600000000000002</v>
      </c>
      <c r="O898" s="872">
        <f>+VLOOKUP(C898,'A. Rate Class Allocations'!$B$124:$J$128,6,FALSE)</f>
        <v>0.94261788524984402</v>
      </c>
      <c r="P898" s="873">
        <f>+VLOOKUP(C898,'A. Rate Class Allocations'!$B$124:$J$128,8,FALSE)</f>
        <v>0.86676492558695795</v>
      </c>
      <c r="Q898" s="873">
        <f>+VLOOKUP(C898,'A. Rate Class Allocations'!$B$124:$J$128,7,FALSE)</f>
        <v>0.93591420350510102</v>
      </c>
      <c r="R898" s="873">
        <f>+VLOOKUP(C898,'A. Rate Class Allocations'!$B$124:$J$128,9,FALSE)</f>
        <v>0.67326093337246795</v>
      </c>
      <c r="S898" s="874">
        <f t="shared" si="40"/>
        <v>661.65551741971285</v>
      </c>
      <c r="T898" s="874">
        <f t="shared" si="41"/>
        <v>0.15500815967126499</v>
      </c>
    </row>
    <row r="899" spans="1:20">
      <c r="A899" s="875" t="s">
        <v>1034</v>
      </c>
      <c r="B899" t="s">
        <v>1035</v>
      </c>
      <c r="C899" t="s">
        <v>1339</v>
      </c>
      <c r="D899" t="s">
        <v>1344</v>
      </c>
      <c r="E899" s="867">
        <v>2019</v>
      </c>
      <c r="F899" s="867">
        <v>2019</v>
      </c>
      <c r="G899" s="868">
        <v>43332</v>
      </c>
      <c r="H899" s="869">
        <f t="shared" si="39"/>
        <v>2018</v>
      </c>
      <c r="I899" s="876"/>
      <c r="J899" t="s">
        <v>1341</v>
      </c>
      <c r="K899" t="s">
        <v>1342</v>
      </c>
      <c r="L899" t="s">
        <v>1037</v>
      </c>
      <c r="M899">
        <v>46.087999999999994</v>
      </c>
      <c r="N899">
        <v>1.4E-2</v>
      </c>
      <c r="O899" s="872">
        <f>+VLOOKUP(C899,'A. Rate Class Allocations'!$B$124:$J$128,6,FALSE)</f>
        <v>0.94261788524984402</v>
      </c>
      <c r="P899" s="873">
        <f>+VLOOKUP(C899,'A. Rate Class Allocations'!$B$124:$J$128,8,FALSE)</f>
        <v>0.86676492558695795</v>
      </c>
      <c r="Q899" s="873">
        <f>+VLOOKUP(C899,'A. Rate Class Allocations'!$B$124:$J$128,7,FALSE)</f>
        <v>0.93591420350510102</v>
      </c>
      <c r="R899" s="873">
        <f>+VLOOKUP(C899,'A. Rate Class Allocations'!$B$124:$J$128,9,FALSE)</f>
        <v>0.67326093337246795</v>
      </c>
      <c r="S899" s="874">
        <f t="shared" si="40"/>
        <v>37.655192048276326</v>
      </c>
      <c r="T899" s="874">
        <f t="shared" si="41"/>
        <v>8.8216025829175194E-3</v>
      </c>
    </row>
    <row r="900" spans="1:20">
      <c r="A900" s="875" t="s">
        <v>1034</v>
      </c>
      <c r="B900" t="s">
        <v>1035</v>
      </c>
      <c r="C900" t="s">
        <v>1339</v>
      </c>
      <c r="D900" t="s">
        <v>1344</v>
      </c>
      <c r="E900" s="867">
        <v>2019</v>
      </c>
      <c r="F900" s="867">
        <v>2019</v>
      </c>
      <c r="G900" s="868">
        <v>43332</v>
      </c>
      <c r="H900" s="869">
        <f t="shared" ref="H900:H963" si="42">YEAR(G900)</f>
        <v>2018</v>
      </c>
      <c r="I900" s="876"/>
      <c r="J900" t="s">
        <v>1341</v>
      </c>
      <c r="K900" t="s">
        <v>1342</v>
      </c>
      <c r="L900" t="s">
        <v>1037</v>
      </c>
      <c r="M900">
        <v>2133.2159999999999</v>
      </c>
      <c r="N900">
        <v>0.64799999999999991</v>
      </c>
      <c r="O900" s="872">
        <f>+VLOOKUP(C900,'A. Rate Class Allocations'!$B$124:$J$128,6,FALSE)</f>
        <v>0.94261788524984402</v>
      </c>
      <c r="P900" s="873">
        <f>+VLOOKUP(C900,'A. Rate Class Allocations'!$B$124:$J$128,8,FALSE)</f>
        <v>0.86676492558695795</v>
      </c>
      <c r="Q900" s="873">
        <f>+VLOOKUP(C900,'A. Rate Class Allocations'!$B$124:$J$128,7,FALSE)</f>
        <v>0.93591420350510102</v>
      </c>
      <c r="R900" s="873">
        <f>+VLOOKUP(C900,'A. Rate Class Allocations'!$B$124:$J$128,9,FALSE)</f>
        <v>0.67326093337246795</v>
      </c>
      <c r="S900" s="874">
        <f t="shared" ref="S900:S963" si="43">M900*O900*P900</f>
        <v>1742.8974605202188</v>
      </c>
      <c r="T900" s="874">
        <f t="shared" ref="T900:T963" si="44">N900*Q900*R900</f>
        <v>0.40831417669503944</v>
      </c>
    </row>
    <row r="901" spans="1:20">
      <c r="A901" s="875" t="s">
        <v>1034</v>
      </c>
      <c r="B901" t="s">
        <v>1035</v>
      </c>
      <c r="C901" t="s">
        <v>1339</v>
      </c>
      <c r="D901" t="s">
        <v>1345</v>
      </c>
      <c r="E901" s="867">
        <v>2019</v>
      </c>
      <c r="F901" s="867">
        <v>2019</v>
      </c>
      <c r="G901" s="868">
        <v>43336</v>
      </c>
      <c r="H901" s="869">
        <f t="shared" si="42"/>
        <v>2018</v>
      </c>
      <c r="I901" s="876"/>
      <c r="J901" t="s">
        <v>1341</v>
      </c>
      <c r="K901" t="s">
        <v>1342</v>
      </c>
      <c r="L901" t="s">
        <v>1037</v>
      </c>
      <c r="M901">
        <v>1154.5559999999998</v>
      </c>
      <c r="N901">
        <v>0.46799999999999997</v>
      </c>
      <c r="O901" s="872">
        <f>+VLOOKUP(C901,'A. Rate Class Allocations'!$B$124:$J$128,6,FALSE)</f>
        <v>0.94261788524984402</v>
      </c>
      <c r="P901" s="873">
        <f>+VLOOKUP(C901,'A. Rate Class Allocations'!$B$124:$J$128,8,FALSE)</f>
        <v>0.86676492558695795</v>
      </c>
      <c r="Q901" s="873">
        <f>+VLOOKUP(C901,'A. Rate Class Allocations'!$B$124:$J$128,7,FALSE)</f>
        <v>0.93591420350510102</v>
      </c>
      <c r="R901" s="873">
        <f>+VLOOKUP(C901,'A. Rate Class Allocations'!$B$124:$J$128,9,FALSE)</f>
        <v>0.67326093337246795</v>
      </c>
      <c r="S901" s="874">
        <f t="shared" si="43"/>
        <v>943.30471946037414</v>
      </c>
      <c r="T901" s="874">
        <f t="shared" si="44"/>
        <v>0.29489357205752847</v>
      </c>
    </row>
    <row r="902" spans="1:20">
      <c r="A902" s="875" t="s">
        <v>1034</v>
      </c>
      <c r="B902" t="s">
        <v>1035</v>
      </c>
      <c r="C902" t="s">
        <v>1339</v>
      </c>
      <c r="D902" t="s">
        <v>1346</v>
      </c>
      <c r="E902" s="867">
        <v>2019</v>
      </c>
      <c r="F902" s="867">
        <v>2019</v>
      </c>
      <c r="G902" s="868">
        <v>43343</v>
      </c>
      <c r="H902" s="869">
        <f t="shared" si="42"/>
        <v>2018</v>
      </c>
      <c r="I902" s="876"/>
      <c r="J902" t="s">
        <v>1341</v>
      </c>
      <c r="K902" t="s">
        <v>1342</v>
      </c>
      <c r="L902" t="s">
        <v>1037</v>
      </c>
      <c r="M902">
        <v>568.9799999999999</v>
      </c>
      <c r="N902">
        <v>0.17399999999999999</v>
      </c>
      <c r="O902" s="872">
        <f>+VLOOKUP(C902,'A. Rate Class Allocations'!$B$124:$J$128,6,FALSE)</f>
        <v>0.94261788524984402</v>
      </c>
      <c r="P902" s="873">
        <f>+VLOOKUP(C902,'A. Rate Class Allocations'!$B$124:$J$128,8,FALSE)</f>
        <v>0.86676492558695795</v>
      </c>
      <c r="Q902" s="873">
        <f>+VLOOKUP(C902,'A. Rate Class Allocations'!$B$124:$J$128,7,FALSE)</f>
        <v>0.93591420350510102</v>
      </c>
      <c r="R902" s="873">
        <f>+VLOOKUP(C902,'A. Rate Class Allocations'!$B$124:$J$128,9,FALSE)</f>
        <v>0.67326093337246795</v>
      </c>
      <c r="S902" s="874">
        <f t="shared" si="43"/>
        <v>464.87266038075563</v>
      </c>
      <c r="T902" s="874">
        <f t="shared" si="44"/>
        <v>0.10963991781626058</v>
      </c>
    </row>
    <row r="903" spans="1:20">
      <c r="A903" s="875" t="s">
        <v>1034</v>
      </c>
      <c r="B903" t="s">
        <v>1035</v>
      </c>
      <c r="C903" t="s">
        <v>1339</v>
      </c>
      <c r="D903" t="s">
        <v>1346</v>
      </c>
      <c r="E903" s="867">
        <v>2019</v>
      </c>
      <c r="F903" s="867">
        <v>2019</v>
      </c>
      <c r="G903" s="868">
        <v>43343</v>
      </c>
      <c r="H903" s="869">
        <f t="shared" si="42"/>
        <v>2018</v>
      </c>
      <c r="I903" s="876"/>
      <c r="J903" t="s">
        <v>1341</v>
      </c>
      <c r="K903" t="s">
        <v>1342</v>
      </c>
      <c r="L903" t="s">
        <v>1037</v>
      </c>
      <c r="M903">
        <v>137.34000000000003</v>
      </c>
      <c r="N903">
        <v>4.200000000000001E-2</v>
      </c>
      <c r="O903" s="872">
        <f>+VLOOKUP(C903,'A. Rate Class Allocations'!$B$124:$J$128,6,FALSE)</f>
        <v>0.94261788524984402</v>
      </c>
      <c r="P903" s="873">
        <f>+VLOOKUP(C903,'A. Rate Class Allocations'!$B$124:$J$128,8,FALSE)</f>
        <v>0.86676492558695795</v>
      </c>
      <c r="Q903" s="873">
        <f>+VLOOKUP(C903,'A. Rate Class Allocations'!$B$124:$J$128,7,FALSE)</f>
        <v>0.93591420350510102</v>
      </c>
      <c r="R903" s="873">
        <f>+VLOOKUP(C903,'A. Rate Class Allocations'!$B$124:$J$128,9,FALSE)</f>
        <v>0.67326093337246795</v>
      </c>
      <c r="S903" s="874">
        <f t="shared" si="43"/>
        <v>112.2106421608721</v>
      </c>
      <c r="T903" s="874">
        <f t="shared" si="44"/>
        <v>2.646480774875256E-2</v>
      </c>
    </row>
    <row r="904" spans="1:20">
      <c r="A904" s="875" t="s">
        <v>1034</v>
      </c>
      <c r="B904" t="s">
        <v>1035</v>
      </c>
      <c r="C904" t="s">
        <v>1339</v>
      </c>
      <c r="D904" t="s">
        <v>1347</v>
      </c>
      <c r="E904" s="867">
        <v>2019</v>
      </c>
      <c r="F904" s="867">
        <v>2019</v>
      </c>
      <c r="G904" s="868">
        <v>43546</v>
      </c>
      <c r="H904" s="869">
        <f t="shared" si="42"/>
        <v>2019</v>
      </c>
      <c r="I904" s="876"/>
      <c r="J904" t="s">
        <v>1341</v>
      </c>
      <c r="K904" t="s">
        <v>1342</v>
      </c>
      <c r="L904" t="s">
        <v>1037</v>
      </c>
      <c r="M904">
        <v>3178.2400000000007</v>
      </c>
      <c r="N904">
        <v>0.83200000000000007</v>
      </c>
      <c r="O904" s="872">
        <f>+VLOOKUP(C904,'A. Rate Class Allocations'!$B$124:$J$128,6,FALSE)</f>
        <v>0.94261788524984402</v>
      </c>
      <c r="P904" s="873">
        <f>+VLOOKUP(C904,'A. Rate Class Allocations'!$B$124:$J$128,8,FALSE)</f>
        <v>0.86676492558695795</v>
      </c>
      <c r="Q904" s="873">
        <f>+VLOOKUP(C904,'A. Rate Class Allocations'!$B$124:$J$128,7,FALSE)</f>
        <v>0.93591420350510102</v>
      </c>
      <c r="R904" s="873">
        <f>+VLOOKUP(C904,'A. Rate Class Allocations'!$B$124:$J$128,9,FALSE)</f>
        <v>0.67326093337246795</v>
      </c>
      <c r="S904" s="874">
        <f t="shared" si="43"/>
        <v>2596.7114558130925</v>
      </c>
      <c r="T904" s="874">
        <f t="shared" si="44"/>
        <v>0.52425523921338413</v>
      </c>
    </row>
    <row r="905" spans="1:20">
      <c r="A905" s="875" t="s">
        <v>1034</v>
      </c>
      <c r="B905" t="s">
        <v>1035</v>
      </c>
      <c r="C905" t="s">
        <v>1339</v>
      </c>
      <c r="D905" t="s">
        <v>1347</v>
      </c>
      <c r="E905" s="867">
        <v>2019</v>
      </c>
      <c r="F905" s="867">
        <v>2019</v>
      </c>
      <c r="G905" s="868">
        <v>43546</v>
      </c>
      <c r="H905" s="869">
        <f t="shared" si="42"/>
        <v>2019</v>
      </c>
      <c r="I905" s="876"/>
      <c r="J905" t="s">
        <v>1341</v>
      </c>
      <c r="K905" t="s">
        <v>1342</v>
      </c>
      <c r="L905" t="s">
        <v>1037</v>
      </c>
      <c r="M905">
        <v>4400.6400000000003</v>
      </c>
      <c r="N905">
        <v>1.1519999999999999</v>
      </c>
      <c r="O905" s="872">
        <f>+VLOOKUP(C905,'A. Rate Class Allocations'!$B$124:$J$128,6,FALSE)</f>
        <v>0.94261788524984402</v>
      </c>
      <c r="P905" s="873">
        <f>+VLOOKUP(C905,'A. Rate Class Allocations'!$B$124:$J$128,8,FALSE)</f>
        <v>0.86676492558695795</v>
      </c>
      <c r="Q905" s="873">
        <f>+VLOOKUP(C905,'A. Rate Class Allocations'!$B$124:$J$128,7,FALSE)</f>
        <v>0.93591420350510102</v>
      </c>
      <c r="R905" s="873">
        <f>+VLOOKUP(C905,'A. Rate Class Allocations'!$B$124:$J$128,9,FALSE)</f>
        <v>0.67326093337246795</v>
      </c>
      <c r="S905" s="874">
        <f t="shared" si="43"/>
        <v>3595.4466311258202</v>
      </c>
      <c r="T905" s="874">
        <f t="shared" si="44"/>
        <v>0.72589186968007013</v>
      </c>
    </row>
    <row r="906" spans="1:20">
      <c r="A906" s="875" t="s">
        <v>1034</v>
      </c>
      <c r="B906" t="s">
        <v>1035</v>
      </c>
      <c r="C906" t="s">
        <v>1339</v>
      </c>
      <c r="D906" t="s">
        <v>1348</v>
      </c>
      <c r="E906" s="867">
        <v>2019</v>
      </c>
      <c r="F906" s="867">
        <v>2019</v>
      </c>
      <c r="G906" s="868">
        <v>43481</v>
      </c>
      <c r="H906" s="869">
        <f t="shared" si="42"/>
        <v>2019</v>
      </c>
      <c r="I906" s="876"/>
      <c r="J906" t="s">
        <v>1341</v>
      </c>
      <c r="K906" t="s">
        <v>1342</v>
      </c>
      <c r="L906" t="s">
        <v>1037</v>
      </c>
      <c r="M906">
        <v>3415.1040000000003</v>
      </c>
      <c r="N906">
        <v>0.88200000000000012</v>
      </c>
      <c r="O906" s="872">
        <f>+VLOOKUP(C906,'A. Rate Class Allocations'!$B$124:$J$128,6,FALSE)</f>
        <v>0.94261788524984402</v>
      </c>
      <c r="P906" s="873">
        <f>+VLOOKUP(C906,'A. Rate Class Allocations'!$B$124:$J$128,8,FALSE)</f>
        <v>0.86676492558695795</v>
      </c>
      <c r="Q906" s="873">
        <f>+VLOOKUP(C906,'A. Rate Class Allocations'!$B$124:$J$128,7,FALSE)</f>
        <v>0.93591420350510102</v>
      </c>
      <c r="R906" s="873">
        <f>+VLOOKUP(C906,'A. Rate Class Allocations'!$B$124:$J$128,9,FALSE)</f>
        <v>0.67326093337246795</v>
      </c>
      <c r="S906" s="874">
        <f t="shared" si="43"/>
        <v>2790.236004704841</v>
      </c>
      <c r="T906" s="874">
        <f t="shared" si="44"/>
        <v>0.55576096272380382</v>
      </c>
    </row>
    <row r="907" spans="1:20">
      <c r="A907" s="875" t="s">
        <v>1034</v>
      </c>
      <c r="B907" t="s">
        <v>1035</v>
      </c>
      <c r="C907" t="s">
        <v>1339</v>
      </c>
      <c r="D907" t="s">
        <v>1349</v>
      </c>
      <c r="E907" s="867">
        <v>2019</v>
      </c>
      <c r="F907" s="867">
        <v>2019</v>
      </c>
      <c r="G907" s="868">
        <v>43384</v>
      </c>
      <c r="H907" s="869">
        <f t="shared" si="42"/>
        <v>2018</v>
      </c>
      <c r="I907" s="876"/>
      <c r="J907" t="s">
        <v>1341</v>
      </c>
      <c r="K907" t="s">
        <v>1342</v>
      </c>
      <c r="L907" t="s">
        <v>1037</v>
      </c>
      <c r="M907">
        <v>4412.9279999999999</v>
      </c>
      <c r="N907">
        <v>1.0879999999999999</v>
      </c>
      <c r="O907" s="872">
        <f>+VLOOKUP(C907,'A. Rate Class Allocations'!$B$124:$J$128,6,FALSE)</f>
        <v>0.94261788524984402</v>
      </c>
      <c r="P907" s="873">
        <f>+VLOOKUP(C907,'A. Rate Class Allocations'!$B$124:$J$128,8,FALSE)</f>
        <v>0.86676492558695795</v>
      </c>
      <c r="Q907" s="873">
        <f>+VLOOKUP(C907,'A. Rate Class Allocations'!$B$124:$J$128,7,FALSE)</f>
        <v>0.93591420350510102</v>
      </c>
      <c r="R907" s="873">
        <f>+VLOOKUP(C907,'A. Rate Class Allocations'!$B$124:$J$128,9,FALSE)</f>
        <v>0.67326093337246795</v>
      </c>
      <c r="S907" s="874">
        <f t="shared" si="43"/>
        <v>3605.4862726787014</v>
      </c>
      <c r="T907" s="874">
        <f t="shared" si="44"/>
        <v>0.68556454358673291</v>
      </c>
    </row>
    <row r="908" spans="1:20">
      <c r="A908" s="875" t="s">
        <v>1034</v>
      </c>
      <c r="B908" t="s">
        <v>1035</v>
      </c>
      <c r="C908" t="s">
        <v>1339</v>
      </c>
      <c r="D908" t="s">
        <v>1349</v>
      </c>
      <c r="E908" s="867">
        <v>2019</v>
      </c>
      <c r="F908" s="867">
        <v>2019</v>
      </c>
      <c r="G908" s="868">
        <v>43384</v>
      </c>
      <c r="H908" s="869">
        <f t="shared" si="42"/>
        <v>2018</v>
      </c>
      <c r="I908" s="876"/>
      <c r="J908" t="s">
        <v>1341</v>
      </c>
      <c r="K908" t="s">
        <v>1342</v>
      </c>
      <c r="L908" t="s">
        <v>1037</v>
      </c>
      <c r="M908">
        <v>1265.4720000000002</v>
      </c>
      <c r="N908">
        <v>0.31200000000000006</v>
      </c>
      <c r="O908" s="872">
        <f>+VLOOKUP(C908,'A. Rate Class Allocations'!$B$124:$J$128,6,FALSE)</f>
        <v>0.94261788524984402</v>
      </c>
      <c r="P908" s="873">
        <f>+VLOOKUP(C908,'A. Rate Class Allocations'!$B$124:$J$128,8,FALSE)</f>
        <v>0.86676492558695795</v>
      </c>
      <c r="Q908" s="873">
        <f>+VLOOKUP(C908,'A. Rate Class Allocations'!$B$124:$J$128,7,FALSE)</f>
        <v>0.93591420350510102</v>
      </c>
      <c r="R908" s="873">
        <f>+VLOOKUP(C908,'A. Rate Class Allocations'!$B$124:$J$128,9,FALSE)</f>
        <v>0.67326093337246795</v>
      </c>
      <c r="S908" s="874">
        <f t="shared" si="43"/>
        <v>1033.9262105475689</v>
      </c>
      <c r="T908" s="874">
        <f t="shared" si="44"/>
        <v>0.19659571470501905</v>
      </c>
    </row>
    <row r="909" spans="1:20">
      <c r="A909" s="875" t="s">
        <v>1034</v>
      </c>
      <c r="B909" t="s">
        <v>1035</v>
      </c>
      <c r="C909" t="s">
        <v>1339</v>
      </c>
      <c r="D909" t="s">
        <v>1349</v>
      </c>
      <c r="E909" s="867">
        <v>2019</v>
      </c>
      <c r="F909" s="867">
        <v>2019</v>
      </c>
      <c r="G909" s="868">
        <v>43384</v>
      </c>
      <c r="H909" s="869">
        <f t="shared" si="42"/>
        <v>2018</v>
      </c>
      <c r="I909" s="876"/>
      <c r="J909" t="s">
        <v>1038</v>
      </c>
      <c r="K909" t="s">
        <v>1342</v>
      </c>
      <c r="L909" t="s">
        <v>1037</v>
      </c>
      <c r="M909">
        <v>1902.2640000000004</v>
      </c>
      <c r="N909">
        <v>0.46900000000000008</v>
      </c>
      <c r="O909" s="872">
        <f>+VLOOKUP(C909,'A. Rate Class Allocations'!$B$124:$J$128,6,FALSE)</f>
        <v>0.94261788524984402</v>
      </c>
      <c r="P909" s="873">
        <f>+VLOOKUP(C909,'A. Rate Class Allocations'!$B$124:$J$128,8,FALSE)</f>
        <v>0.86676492558695795</v>
      </c>
      <c r="Q909" s="873">
        <f>+VLOOKUP(C909,'A. Rate Class Allocations'!$B$124:$J$128,7,FALSE)</f>
        <v>0.93591420350510102</v>
      </c>
      <c r="R909" s="873">
        <f>+VLOOKUP(C909,'A. Rate Class Allocations'!$B$124:$J$128,9,FALSE)</f>
        <v>0.67326093337246795</v>
      </c>
      <c r="S909" s="874">
        <f t="shared" si="43"/>
        <v>1554.2031818808009</v>
      </c>
      <c r="T909" s="874">
        <f t="shared" si="44"/>
        <v>0.29552368652773697</v>
      </c>
    </row>
    <row r="910" spans="1:20">
      <c r="A910" s="875" t="s">
        <v>1034</v>
      </c>
      <c r="B910" t="s">
        <v>1035</v>
      </c>
      <c r="C910" t="s">
        <v>1339</v>
      </c>
      <c r="D910" t="s">
        <v>1350</v>
      </c>
      <c r="E910" s="867">
        <v>2019</v>
      </c>
      <c r="F910" s="867">
        <v>2019</v>
      </c>
      <c r="G910" s="868">
        <v>43369</v>
      </c>
      <c r="H910" s="869">
        <f t="shared" si="42"/>
        <v>2018</v>
      </c>
      <c r="I910" s="876"/>
      <c r="J910" t="s">
        <v>1341</v>
      </c>
      <c r="K910" t="s">
        <v>1342</v>
      </c>
      <c r="L910" t="s">
        <v>1037</v>
      </c>
      <c r="M910">
        <v>5436.2880000000005</v>
      </c>
      <c r="N910">
        <v>0.83200000000000007</v>
      </c>
      <c r="O910" s="872">
        <f>+VLOOKUP(C910,'A. Rate Class Allocations'!$B$124:$J$128,6,FALSE)</f>
        <v>0.94261788524984402</v>
      </c>
      <c r="P910" s="873">
        <f>+VLOOKUP(C910,'A. Rate Class Allocations'!$B$124:$J$128,8,FALSE)</f>
        <v>0.86676492558695795</v>
      </c>
      <c r="Q910" s="873">
        <f>+VLOOKUP(C910,'A. Rate Class Allocations'!$B$124:$J$128,7,FALSE)</f>
        <v>0.93591420350510102</v>
      </c>
      <c r="R910" s="873">
        <f>+VLOOKUP(C910,'A. Rate Class Allocations'!$B$124:$J$128,9,FALSE)</f>
        <v>0.67326093337246795</v>
      </c>
      <c r="S910" s="874">
        <f t="shared" si="43"/>
        <v>4441.6001707546448</v>
      </c>
      <c r="T910" s="874">
        <f t="shared" si="44"/>
        <v>0.52425523921338413</v>
      </c>
    </row>
    <row r="911" spans="1:20">
      <c r="A911" s="875" t="s">
        <v>1034</v>
      </c>
      <c r="B911" t="s">
        <v>1035</v>
      </c>
      <c r="C911" t="s">
        <v>1339</v>
      </c>
      <c r="D911" t="s">
        <v>1351</v>
      </c>
      <c r="E911" s="867">
        <v>2019</v>
      </c>
      <c r="F911" s="867">
        <v>2019</v>
      </c>
      <c r="G911" s="868">
        <v>43369</v>
      </c>
      <c r="H911" s="869">
        <f t="shared" si="42"/>
        <v>2018</v>
      </c>
      <c r="I911" s="876"/>
      <c r="J911" t="s">
        <v>1341</v>
      </c>
      <c r="K911" t="s">
        <v>1342</v>
      </c>
      <c r="L911" t="s">
        <v>1037</v>
      </c>
      <c r="M911">
        <v>3747.7439999999997</v>
      </c>
      <c r="N911">
        <v>0.93599999999999994</v>
      </c>
      <c r="O911" s="872">
        <f>+VLOOKUP(C911,'A. Rate Class Allocations'!$B$124:$J$128,6,FALSE)</f>
        <v>0.94261788524984402</v>
      </c>
      <c r="P911" s="873">
        <f>+VLOOKUP(C911,'A. Rate Class Allocations'!$B$124:$J$128,8,FALSE)</f>
        <v>0.86676492558695795</v>
      </c>
      <c r="Q911" s="873">
        <f>+VLOOKUP(C911,'A. Rate Class Allocations'!$B$124:$J$128,7,FALSE)</f>
        <v>0.93591420350510102</v>
      </c>
      <c r="R911" s="873">
        <f>+VLOOKUP(C911,'A. Rate Class Allocations'!$B$124:$J$128,9,FALSE)</f>
        <v>0.67326093337246795</v>
      </c>
      <c r="S911" s="874">
        <f t="shared" si="43"/>
        <v>3062.0122389293379</v>
      </c>
      <c r="T911" s="874">
        <f t="shared" si="44"/>
        <v>0.58978714411505695</v>
      </c>
    </row>
    <row r="912" spans="1:20">
      <c r="A912" s="875" t="s">
        <v>1034</v>
      </c>
      <c r="B912" t="s">
        <v>1035</v>
      </c>
      <c r="C912" t="s">
        <v>1339</v>
      </c>
      <c r="D912" t="s">
        <v>1351</v>
      </c>
      <c r="E912" s="867">
        <v>2019</v>
      </c>
      <c r="F912" s="867">
        <v>2019</v>
      </c>
      <c r="G912" s="868">
        <v>43369</v>
      </c>
      <c r="H912" s="869">
        <f t="shared" si="42"/>
        <v>2018</v>
      </c>
      <c r="I912" s="876"/>
      <c r="J912" t="s">
        <v>1341</v>
      </c>
      <c r="K912" t="s">
        <v>1342</v>
      </c>
      <c r="L912" t="s">
        <v>1037</v>
      </c>
      <c r="M912">
        <v>232.232</v>
      </c>
      <c r="N912">
        <v>5.7999999999999996E-2</v>
      </c>
      <c r="O912" s="872">
        <f>+VLOOKUP(C912,'A. Rate Class Allocations'!$B$124:$J$128,6,FALSE)</f>
        <v>0.94261788524984402</v>
      </c>
      <c r="P912" s="873">
        <f>+VLOOKUP(C912,'A. Rate Class Allocations'!$B$124:$J$128,8,FALSE)</f>
        <v>0.86676492558695795</v>
      </c>
      <c r="Q912" s="873">
        <f>+VLOOKUP(C912,'A. Rate Class Allocations'!$B$124:$J$128,7,FALSE)</f>
        <v>0.93591420350510102</v>
      </c>
      <c r="R912" s="873">
        <f>+VLOOKUP(C912,'A. Rate Class Allocations'!$B$124:$J$128,9,FALSE)</f>
        <v>0.67326093337246795</v>
      </c>
      <c r="S912" s="874">
        <f t="shared" si="43"/>
        <v>189.74007463451028</v>
      </c>
      <c r="T912" s="874">
        <f t="shared" si="44"/>
        <v>3.6546639272086859E-2</v>
      </c>
    </row>
    <row r="913" spans="1:20">
      <c r="A913" s="875" t="s">
        <v>1034</v>
      </c>
      <c r="B913" t="s">
        <v>1035</v>
      </c>
      <c r="C913" t="s">
        <v>1339</v>
      </c>
      <c r="D913" t="s">
        <v>1352</v>
      </c>
      <c r="E913" s="867">
        <v>2019</v>
      </c>
      <c r="F913" s="867">
        <v>2019</v>
      </c>
      <c r="G913" s="868">
        <v>43329</v>
      </c>
      <c r="H913" s="869">
        <f t="shared" si="42"/>
        <v>2018</v>
      </c>
      <c r="I913" s="876"/>
      <c r="J913" t="s">
        <v>1341</v>
      </c>
      <c r="K913" t="s">
        <v>1342</v>
      </c>
      <c r="L913" t="s">
        <v>1037</v>
      </c>
      <c r="M913">
        <v>1443.5200000000004</v>
      </c>
      <c r="N913">
        <v>0.26000000000000006</v>
      </c>
      <c r="O913" s="872">
        <f>+VLOOKUP(C913,'A. Rate Class Allocations'!$B$124:$J$128,6,FALSE)</f>
        <v>0.94261788524984402</v>
      </c>
      <c r="P913" s="873">
        <f>+VLOOKUP(C913,'A. Rate Class Allocations'!$B$124:$J$128,8,FALSE)</f>
        <v>0.86676492558695795</v>
      </c>
      <c r="Q913" s="873">
        <f>+VLOOKUP(C913,'A. Rate Class Allocations'!$B$124:$J$128,7,FALSE)</f>
        <v>0.93591420350510102</v>
      </c>
      <c r="R913" s="873">
        <f>+VLOOKUP(C913,'A. Rate Class Allocations'!$B$124:$J$128,9,FALSE)</f>
        <v>0.67326093337246795</v>
      </c>
      <c r="S913" s="874">
        <f t="shared" si="43"/>
        <v>1179.396433464847</v>
      </c>
      <c r="T913" s="874">
        <f t="shared" si="44"/>
        <v>0.16382976225418253</v>
      </c>
    </row>
    <row r="914" spans="1:20">
      <c r="A914" s="875" t="s">
        <v>1034</v>
      </c>
      <c r="B914" t="s">
        <v>1035</v>
      </c>
      <c r="C914" t="s">
        <v>1339</v>
      </c>
      <c r="D914" t="s">
        <v>1352</v>
      </c>
      <c r="E914" s="867">
        <v>2019</v>
      </c>
      <c r="F914" s="867">
        <v>2019</v>
      </c>
      <c r="G914" s="868">
        <v>43329</v>
      </c>
      <c r="H914" s="869">
        <f t="shared" si="42"/>
        <v>2018</v>
      </c>
      <c r="I914" s="876"/>
      <c r="J914" t="s">
        <v>1341</v>
      </c>
      <c r="K914" t="s">
        <v>1342</v>
      </c>
      <c r="L914" t="s">
        <v>1037</v>
      </c>
      <c r="M914">
        <v>932.73600000000022</v>
      </c>
      <c r="N914">
        <v>0.16800000000000004</v>
      </c>
      <c r="O914" s="872">
        <f>+VLOOKUP(C914,'A. Rate Class Allocations'!$B$124:$J$128,6,FALSE)</f>
        <v>0.94261788524984402</v>
      </c>
      <c r="P914" s="873">
        <f>+VLOOKUP(C914,'A. Rate Class Allocations'!$B$124:$J$128,8,FALSE)</f>
        <v>0.86676492558695795</v>
      </c>
      <c r="Q914" s="873">
        <f>+VLOOKUP(C914,'A. Rate Class Allocations'!$B$124:$J$128,7,FALSE)</f>
        <v>0.93591420350510102</v>
      </c>
      <c r="R914" s="873">
        <f>+VLOOKUP(C914,'A. Rate Class Allocations'!$B$124:$J$128,9,FALSE)</f>
        <v>0.67326093337246795</v>
      </c>
      <c r="S914" s="874">
        <f t="shared" si="43"/>
        <v>762.07154162343954</v>
      </c>
      <c r="T914" s="874">
        <f t="shared" si="44"/>
        <v>0.10585923099501024</v>
      </c>
    </row>
    <row r="915" spans="1:20">
      <c r="A915" s="875" t="s">
        <v>1034</v>
      </c>
      <c r="B915" t="s">
        <v>1035</v>
      </c>
      <c r="C915" t="s">
        <v>1339</v>
      </c>
      <c r="D915" t="s">
        <v>1353</v>
      </c>
      <c r="E915" s="867">
        <v>2019</v>
      </c>
      <c r="F915" s="867">
        <v>2019</v>
      </c>
      <c r="G915" s="868">
        <v>43397</v>
      </c>
      <c r="H915" s="869">
        <f t="shared" si="42"/>
        <v>2018</v>
      </c>
      <c r="I915" s="876"/>
      <c r="J915" t="s">
        <v>1341</v>
      </c>
      <c r="K915" t="s">
        <v>1342</v>
      </c>
      <c r="L915" t="s">
        <v>1037</v>
      </c>
      <c r="M915">
        <v>364.10400000000004</v>
      </c>
      <c r="N915">
        <v>0.15600000000000003</v>
      </c>
      <c r="O915" s="872">
        <f>+VLOOKUP(C915,'A. Rate Class Allocations'!$B$124:$J$128,6,FALSE)</f>
        <v>0.94261788524984402</v>
      </c>
      <c r="P915" s="873">
        <f>+VLOOKUP(C915,'A. Rate Class Allocations'!$B$124:$J$128,8,FALSE)</f>
        <v>0.86676492558695795</v>
      </c>
      <c r="Q915" s="873">
        <f>+VLOOKUP(C915,'A. Rate Class Allocations'!$B$124:$J$128,7,FALSE)</f>
        <v>0.93591420350510102</v>
      </c>
      <c r="R915" s="873">
        <f>+VLOOKUP(C915,'A. Rate Class Allocations'!$B$124:$J$128,9,FALSE)</f>
        <v>0.67326093337246795</v>
      </c>
      <c r="S915" s="874">
        <f t="shared" si="43"/>
        <v>297.48320702884934</v>
      </c>
      <c r="T915" s="874">
        <f t="shared" si="44"/>
        <v>9.8297857352509524E-2</v>
      </c>
    </row>
    <row r="916" spans="1:20">
      <c r="A916" s="875" t="s">
        <v>1034</v>
      </c>
      <c r="B916" t="s">
        <v>1035</v>
      </c>
      <c r="C916" t="s">
        <v>1339</v>
      </c>
      <c r="D916" t="s">
        <v>1353</v>
      </c>
      <c r="E916" s="867">
        <v>2019</v>
      </c>
      <c r="F916" s="867">
        <v>2019</v>
      </c>
      <c r="G916" s="868">
        <v>43397</v>
      </c>
      <c r="H916" s="869">
        <f t="shared" si="42"/>
        <v>2018</v>
      </c>
      <c r="I916" s="876"/>
      <c r="J916" t="s">
        <v>1341</v>
      </c>
      <c r="K916" t="s">
        <v>1342</v>
      </c>
      <c r="L916" t="s">
        <v>1037</v>
      </c>
      <c r="M916">
        <v>133.03800000000001</v>
      </c>
      <c r="N916">
        <v>5.7000000000000002E-2</v>
      </c>
      <c r="O916" s="872">
        <f>+VLOOKUP(C916,'A. Rate Class Allocations'!$B$124:$J$128,6,FALSE)</f>
        <v>0.94261788524984402</v>
      </c>
      <c r="P916" s="873">
        <f>+VLOOKUP(C916,'A. Rate Class Allocations'!$B$124:$J$128,8,FALSE)</f>
        <v>0.86676492558695795</v>
      </c>
      <c r="Q916" s="873">
        <f>+VLOOKUP(C916,'A. Rate Class Allocations'!$B$124:$J$128,7,FALSE)</f>
        <v>0.93591420350510102</v>
      </c>
      <c r="R916" s="873">
        <f>+VLOOKUP(C916,'A. Rate Class Allocations'!$B$124:$J$128,9,FALSE)</f>
        <v>0.67326093337246795</v>
      </c>
      <c r="S916" s="874">
        <f t="shared" si="43"/>
        <v>108.69578718361802</v>
      </c>
      <c r="T916" s="874">
        <f t="shared" si="44"/>
        <v>3.5916524801878472E-2</v>
      </c>
    </row>
    <row r="917" spans="1:20">
      <c r="A917" s="875" t="s">
        <v>1034</v>
      </c>
      <c r="B917" t="s">
        <v>1035</v>
      </c>
      <c r="C917" t="s">
        <v>1339</v>
      </c>
      <c r="D917" t="s">
        <v>1353</v>
      </c>
      <c r="E917" s="867">
        <v>2019</v>
      </c>
      <c r="F917" s="867">
        <v>2019</v>
      </c>
      <c r="G917" s="868">
        <v>43397</v>
      </c>
      <c r="H917" s="869">
        <f t="shared" si="42"/>
        <v>2018</v>
      </c>
      <c r="I917" s="876"/>
      <c r="J917" t="s">
        <v>1341</v>
      </c>
      <c r="K917" t="s">
        <v>1342</v>
      </c>
      <c r="L917" t="s">
        <v>1037</v>
      </c>
      <c r="M917">
        <v>235.73399999999998</v>
      </c>
      <c r="N917">
        <v>0.10100000000000001</v>
      </c>
      <c r="O917" s="872">
        <f>+VLOOKUP(C917,'A. Rate Class Allocations'!$B$124:$J$128,6,FALSE)</f>
        <v>0.94261788524984402</v>
      </c>
      <c r="P917" s="873">
        <f>+VLOOKUP(C917,'A. Rate Class Allocations'!$B$124:$J$128,8,FALSE)</f>
        <v>0.86676492558695795</v>
      </c>
      <c r="Q917" s="873">
        <f>+VLOOKUP(C917,'A. Rate Class Allocations'!$B$124:$J$128,7,FALSE)</f>
        <v>0.93591420350510102</v>
      </c>
      <c r="R917" s="873">
        <f>+VLOOKUP(C917,'A. Rate Class Allocations'!$B$124:$J$128,9,FALSE)</f>
        <v>0.67326093337246795</v>
      </c>
      <c r="S917" s="874">
        <f t="shared" si="43"/>
        <v>192.60130711483191</v>
      </c>
      <c r="T917" s="874">
        <f t="shared" si="44"/>
        <v>6.3641561491047827E-2</v>
      </c>
    </row>
    <row r="918" spans="1:20">
      <c r="A918" s="875" t="s">
        <v>1034</v>
      </c>
      <c r="B918" t="s">
        <v>1035</v>
      </c>
      <c r="C918" t="s">
        <v>1339</v>
      </c>
      <c r="D918" t="s">
        <v>1353</v>
      </c>
      <c r="E918" s="867">
        <v>2019</v>
      </c>
      <c r="F918" s="867">
        <v>2019</v>
      </c>
      <c r="G918" s="868">
        <v>43397</v>
      </c>
      <c r="H918" s="869">
        <f t="shared" si="42"/>
        <v>2018</v>
      </c>
      <c r="I918" s="876"/>
      <c r="J918" t="s">
        <v>1341</v>
      </c>
      <c r="K918" t="s">
        <v>1342</v>
      </c>
      <c r="L918" t="s">
        <v>1037</v>
      </c>
      <c r="M918">
        <v>242.73600000000005</v>
      </c>
      <c r="N918">
        <v>0.10400000000000001</v>
      </c>
      <c r="O918" s="872">
        <f>+VLOOKUP(C918,'A. Rate Class Allocations'!$B$124:$J$128,6,FALSE)</f>
        <v>0.94261788524984402</v>
      </c>
      <c r="P918" s="873">
        <f>+VLOOKUP(C918,'A. Rate Class Allocations'!$B$124:$J$128,8,FALSE)</f>
        <v>0.86676492558695795</v>
      </c>
      <c r="Q918" s="873">
        <f>+VLOOKUP(C918,'A. Rate Class Allocations'!$B$124:$J$128,7,FALSE)</f>
        <v>0.93591420350510102</v>
      </c>
      <c r="R918" s="873">
        <f>+VLOOKUP(C918,'A. Rate Class Allocations'!$B$124:$J$128,9,FALSE)</f>
        <v>0.67326093337246795</v>
      </c>
      <c r="S918" s="874">
        <f t="shared" si="43"/>
        <v>198.32213801923291</v>
      </c>
      <c r="T918" s="874">
        <f t="shared" si="44"/>
        <v>6.5531904901673016E-2</v>
      </c>
    </row>
    <row r="919" spans="1:20">
      <c r="A919" s="875" t="s">
        <v>1034</v>
      </c>
      <c r="B919" t="s">
        <v>1035</v>
      </c>
      <c r="C919" t="s">
        <v>1339</v>
      </c>
      <c r="D919" t="s">
        <v>1353</v>
      </c>
      <c r="E919" s="867">
        <v>2019</v>
      </c>
      <c r="F919" s="867">
        <v>2019</v>
      </c>
      <c r="G919" s="868">
        <v>43397</v>
      </c>
      <c r="H919" s="869">
        <f t="shared" si="42"/>
        <v>2018</v>
      </c>
      <c r="I919" s="876"/>
      <c r="J919" t="s">
        <v>1341</v>
      </c>
      <c r="K919" t="s">
        <v>1342</v>
      </c>
      <c r="L919" t="s">
        <v>1037</v>
      </c>
      <c r="M919">
        <v>235.73399999999998</v>
      </c>
      <c r="N919">
        <v>0.10100000000000001</v>
      </c>
      <c r="O919" s="872">
        <f>+VLOOKUP(C919,'A. Rate Class Allocations'!$B$124:$J$128,6,FALSE)</f>
        <v>0.94261788524984402</v>
      </c>
      <c r="P919" s="873">
        <f>+VLOOKUP(C919,'A. Rate Class Allocations'!$B$124:$J$128,8,FALSE)</f>
        <v>0.86676492558695795</v>
      </c>
      <c r="Q919" s="873">
        <f>+VLOOKUP(C919,'A. Rate Class Allocations'!$B$124:$J$128,7,FALSE)</f>
        <v>0.93591420350510102</v>
      </c>
      <c r="R919" s="873">
        <f>+VLOOKUP(C919,'A. Rate Class Allocations'!$B$124:$J$128,9,FALSE)</f>
        <v>0.67326093337246795</v>
      </c>
      <c r="S919" s="874">
        <f t="shared" si="43"/>
        <v>192.60130711483191</v>
      </c>
      <c r="T919" s="874">
        <f t="shared" si="44"/>
        <v>6.3641561491047827E-2</v>
      </c>
    </row>
    <row r="920" spans="1:20">
      <c r="A920" s="875" t="s">
        <v>1034</v>
      </c>
      <c r="B920" t="s">
        <v>1035</v>
      </c>
      <c r="C920" t="s">
        <v>1339</v>
      </c>
      <c r="D920" t="s">
        <v>1353</v>
      </c>
      <c r="E920" s="867">
        <v>2019</v>
      </c>
      <c r="F920" s="867">
        <v>2019</v>
      </c>
      <c r="G920" s="868">
        <v>43397</v>
      </c>
      <c r="H920" s="869">
        <f t="shared" si="42"/>
        <v>2018</v>
      </c>
      <c r="I920" s="876"/>
      <c r="J920" t="s">
        <v>1341</v>
      </c>
      <c r="K920" t="s">
        <v>1342</v>
      </c>
      <c r="L920" t="s">
        <v>1037</v>
      </c>
      <c r="M920">
        <v>485.47200000000009</v>
      </c>
      <c r="N920">
        <v>0.20800000000000002</v>
      </c>
      <c r="O920" s="872">
        <f>+VLOOKUP(C920,'A. Rate Class Allocations'!$B$124:$J$128,6,FALSE)</f>
        <v>0.94261788524984402</v>
      </c>
      <c r="P920" s="873">
        <f>+VLOOKUP(C920,'A. Rate Class Allocations'!$B$124:$J$128,8,FALSE)</f>
        <v>0.86676492558695795</v>
      </c>
      <c r="Q920" s="873">
        <f>+VLOOKUP(C920,'A. Rate Class Allocations'!$B$124:$J$128,7,FALSE)</f>
        <v>0.93591420350510102</v>
      </c>
      <c r="R920" s="873">
        <f>+VLOOKUP(C920,'A. Rate Class Allocations'!$B$124:$J$128,9,FALSE)</f>
        <v>0.67326093337246795</v>
      </c>
      <c r="S920" s="874">
        <f t="shared" si="43"/>
        <v>396.64427603846582</v>
      </c>
      <c r="T920" s="874">
        <f t="shared" si="44"/>
        <v>0.13106380980334603</v>
      </c>
    </row>
    <row r="921" spans="1:20">
      <c r="A921" s="875" t="s">
        <v>1034</v>
      </c>
      <c r="B921" t="s">
        <v>1035</v>
      </c>
      <c r="C921" t="s">
        <v>1339</v>
      </c>
      <c r="D921" t="s">
        <v>1353</v>
      </c>
      <c r="E921" s="867">
        <v>2019</v>
      </c>
      <c r="F921" s="867">
        <v>2019</v>
      </c>
      <c r="G921" s="868">
        <v>43397</v>
      </c>
      <c r="H921" s="869">
        <f t="shared" si="42"/>
        <v>2018</v>
      </c>
      <c r="I921" s="876"/>
      <c r="J921" t="s">
        <v>1341</v>
      </c>
      <c r="K921" t="s">
        <v>1342</v>
      </c>
      <c r="L921" t="s">
        <v>1037</v>
      </c>
      <c r="M921">
        <v>170.38200000000001</v>
      </c>
      <c r="N921">
        <v>7.3000000000000009E-2</v>
      </c>
      <c r="O921" s="872">
        <f>+VLOOKUP(C921,'A. Rate Class Allocations'!$B$124:$J$128,6,FALSE)</f>
        <v>0.94261788524984402</v>
      </c>
      <c r="P921" s="873">
        <f>+VLOOKUP(C921,'A. Rate Class Allocations'!$B$124:$J$128,8,FALSE)</f>
        <v>0.86676492558695795</v>
      </c>
      <c r="Q921" s="873">
        <f>+VLOOKUP(C921,'A. Rate Class Allocations'!$B$124:$J$128,7,FALSE)</f>
        <v>0.93591420350510102</v>
      </c>
      <c r="R921" s="873">
        <f>+VLOOKUP(C921,'A. Rate Class Allocations'!$B$124:$J$128,9,FALSE)</f>
        <v>0.67326093337246795</v>
      </c>
      <c r="S921" s="874">
        <f t="shared" si="43"/>
        <v>139.20688534042307</v>
      </c>
      <c r="T921" s="874">
        <f t="shared" si="44"/>
        <v>4.5998356325212784E-2</v>
      </c>
    </row>
    <row r="922" spans="1:20">
      <c r="A922" s="875" t="s">
        <v>1034</v>
      </c>
      <c r="B922" t="s">
        <v>1035</v>
      </c>
      <c r="C922" t="s">
        <v>1339</v>
      </c>
      <c r="D922" t="s">
        <v>1353</v>
      </c>
      <c r="E922" s="867">
        <v>2019</v>
      </c>
      <c r="F922" s="867">
        <v>2019</v>
      </c>
      <c r="G922" s="868">
        <v>43397</v>
      </c>
      <c r="H922" s="869">
        <f t="shared" si="42"/>
        <v>2018</v>
      </c>
      <c r="I922" s="876"/>
      <c r="J922" t="s">
        <v>1341</v>
      </c>
      <c r="K922" t="s">
        <v>1342</v>
      </c>
      <c r="L922" t="s">
        <v>1037</v>
      </c>
      <c r="M922">
        <v>728.20800000000008</v>
      </c>
      <c r="N922">
        <v>0.31200000000000006</v>
      </c>
      <c r="O922" s="872">
        <f>+VLOOKUP(C922,'A. Rate Class Allocations'!$B$124:$J$128,6,FALSE)</f>
        <v>0.94261788524984402</v>
      </c>
      <c r="P922" s="873">
        <f>+VLOOKUP(C922,'A. Rate Class Allocations'!$B$124:$J$128,8,FALSE)</f>
        <v>0.86676492558695795</v>
      </c>
      <c r="Q922" s="873">
        <f>+VLOOKUP(C922,'A. Rate Class Allocations'!$B$124:$J$128,7,FALSE)</f>
        <v>0.93591420350510102</v>
      </c>
      <c r="R922" s="873">
        <f>+VLOOKUP(C922,'A. Rate Class Allocations'!$B$124:$J$128,9,FALSE)</f>
        <v>0.67326093337246795</v>
      </c>
      <c r="S922" s="874">
        <f t="shared" si="43"/>
        <v>594.96641405769867</v>
      </c>
      <c r="T922" s="874">
        <f t="shared" si="44"/>
        <v>0.19659571470501905</v>
      </c>
    </row>
    <row r="923" spans="1:20">
      <c r="A923" s="875" t="s">
        <v>1034</v>
      </c>
      <c r="B923" t="s">
        <v>1035</v>
      </c>
      <c r="C923" t="s">
        <v>1339</v>
      </c>
      <c r="D923" t="s">
        <v>1353</v>
      </c>
      <c r="E923" s="867">
        <v>2019</v>
      </c>
      <c r="F923" s="867">
        <v>2019</v>
      </c>
      <c r="G923" s="868">
        <v>43397</v>
      </c>
      <c r="H923" s="869">
        <f t="shared" si="42"/>
        <v>2018</v>
      </c>
      <c r="I923" s="876"/>
      <c r="J923" t="s">
        <v>1038</v>
      </c>
      <c r="K923" t="s">
        <v>1342</v>
      </c>
      <c r="L923" t="s">
        <v>1037</v>
      </c>
      <c r="M923">
        <v>242.73600000000005</v>
      </c>
      <c r="N923">
        <v>0.10400000000000001</v>
      </c>
      <c r="O923" s="872">
        <f>+VLOOKUP(C923,'A. Rate Class Allocations'!$B$124:$J$128,6,FALSE)</f>
        <v>0.94261788524984402</v>
      </c>
      <c r="P923" s="873">
        <f>+VLOOKUP(C923,'A. Rate Class Allocations'!$B$124:$J$128,8,FALSE)</f>
        <v>0.86676492558695795</v>
      </c>
      <c r="Q923" s="873">
        <f>+VLOOKUP(C923,'A. Rate Class Allocations'!$B$124:$J$128,7,FALSE)</f>
        <v>0.93591420350510102</v>
      </c>
      <c r="R923" s="873">
        <f>+VLOOKUP(C923,'A. Rate Class Allocations'!$B$124:$J$128,9,FALSE)</f>
        <v>0.67326093337246795</v>
      </c>
      <c r="S923" s="874">
        <f t="shared" si="43"/>
        <v>198.32213801923291</v>
      </c>
      <c r="T923" s="874">
        <f t="shared" si="44"/>
        <v>6.5531904901673016E-2</v>
      </c>
    </row>
    <row r="924" spans="1:20">
      <c r="A924" s="875" t="s">
        <v>1034</v>
      </c>
      <c r="B924" t="s">
        <v>1035</v>
      </c>
      <c r="C924" t="s">
        <v>1339</v>
      </c>
      <c r="D924" t="s">
        <v>1354</v>
      </c>
      <c r="E924" s="867">
        <v>2019</v>
      </c>
      <c r="F924" s="867">
        <v>2019</v>
      </c>
      <c r="G924" s="868">
        <v>43355</v>
      </c>
      <c r="H924" s="869">
        <f t="shared" si="42"/>
        <v>2018</v>
      </c>
      <c r="I924" s="876"/>
      <c r="J924" t="s">
        <v>1341</v>
      </c>
      <c r="K924" t="s">
        <v>1342</v>
      </c>
      <c r="L924" t="s">
        <v>1037</v>
      </c>
      <c r="M924">
        <v>2523.9760000000006</v>
      </c>
      <c r="N924">
        <v>0.72800000000000009</v>
      </c>
      <c r="O924" s="872">
        <f>+VLOOKUP(C924,'A. Rate Class Allocations'!$B$124:$J$128,6,FALSE)</f>
        <v>0.94261788524984402</v>
      </c>
      <c r="P924" s="873">
        <f>+VLOOKUP(C924,'A. Rate Class Allocations'!$B$124:$J$128,8,FALSE)</f>
        <v>0.86676492558695795</v>
      </c>
      <c r="Q924" s="873">
        <f>+VLOOKUP(C924,'A. Rate Class Allocations'!$B$124:$J$128,7,FALSE)</f>
        <v>0.93591420350510102</v>
      </c>
      <c r="R924" s="873">
        <f>+VLOOKUP(C924,'A. Rate Class Allocations'!$B$124:$J$128,9,FALSE)</f>
        <v>0.67326093337246795</v>
      </c>
      <c r="S924" s="874">
        <f t="shared" si="43"/>
        <v>2062.1593691468565</v>
      </c>
      <c r="T924" s="874">
        <f t="shared" si="44"/>
        <v>0.45872333431171108</v>
      </c>
    </row>
    <row r="925" spans="1:20">
      <c r="A925" s="875" t="s">
        <v>1034</v>
      </c>
      <c r="B925" t="s">
        <v>1035</v>
      </c>
      <c r="C925" t="s">
        <v>1339</v>
      </c>
      <c r="D925" t="s">
        <v>1354</v>
      </c>
      <c r="E925" s="867">
        <v>2019</v>
      </c>
      <c r="F925" s="867">
        <v>2019</v>
      </c>
      <c r="G925" s="868">
        <v>43355</v>
      </c>
      <c r="H925" s="869">
        <f t="shared" si="42"/>
        <v>2018</v>
      </c>
      <c r="I925" s="876"/>
      <c r="J925" t="s">
        <v>1341</v>
      </c>
      <c r="K925" t="s">
        <v>1342</v>
      </c>
      <c r="L925" t="s">
        <v>1037</v>
      </c>
      <c r="M925">
        <v>166.416</v>
      </c>
      <c r="N925">
        <v>4.8000000000000001E-2</v>
      </c>
      <c r="O925" s="872">
        <f>+VLOOKUP(C925,'A. Rate Class Allocations'!$B$124:$J$128,6,FALSE)</f>
        <v>0.94261788524984402</v>
      </c>
      <c r="P925" s="873">
        <f>+VLOOKUP(C925,'A. Rate Class Allocations'!$B$124:$J$128,8,FALSE)</f>
        <v>0.86676492558695795</v>
      </c>
      <c r="Q925" s="873">
        <f>+VLOOKUP(C925,'A. Rate Class Allocations'!$B$124:$J$128,7,FALSE)</f>
        <v>0.93591420350510102</v>
      </c>
      <c r="R925" s="873">
        <f>+VLOOKUP(C925,'A. Rate Class Allocations'!$B$124:$J$128,9,FALSE)</f>
        <v>0.67326093337246795</v>
      </c>
      <c r="S925" s="874">
        <f t="shared" si="43"/>
        <v>135.96655181188063</v>
      </c>
      <c r="T925" s="874">
        <f t="shared" si="44"/>
        <v>3.0245494570002921E-2</v>
      </c>
    </row>
    <row r="926" spans="1:20">
      <c r="A926" s="875" t="s">
        <v>1034</v>
      </c>
      <c r="B926" t="s">
        <v>1035</v>
      </c>
      <c r="C926" t="s">
        <v>1339</v>
      </c>
      <c r="D926" t="s">
        <v>1355</v>
      </c>
      <c r="E926" s="867">
        <v>2019</v>
      </c>
      <c r="F926" s="867">
        <v>2019</v>
      </c>
      <c r="G926" s="868">
        <v>43383</v>
      </c>
      <c r="H926" s="869">
        <f t="shared" si="42"/>
        <v>2018</v>
      </c>
      <c r="I926" s="876"/>
      <c r="J926" t="s">
        <v>1341</v>
      </c>
      <c r="K926" t="s">
        <v>1342</v>
      </c>
      <c r="L926" t="s">
        <v>1037</v>
      </c>
      <c r="M926">
        <v>5727.0720000000001</v>
      </c>
      <c r="N926">
        <v>1.2480000000000002</v>
      </c>
      <c r="O926" s="872">
        <f>+VLOOKUP(C926,'A. Rate Class Allocations'!$B$124:$J$128,6,FALSE)</f>
        <v>0.94261788524984402</v>
      </c>
      <c r="P926" s="873">
        <f>+VLOOKUP(C926,'A. Rate Class Allocations'!$B$124:$J$128,8,FALSE)</f>
        <v>0.86676492558695795</v>
      </c>
      <c r="Q926" s="873">
        <f>+VLOOKUP(C926,'A. Rate Class Allocations'!$B$124:$J$128,7,FALSE)</f>
        <v>0.93591420350510102</v>
      </c>
      <c r="R926" s="873">
        <f>+VLOOKUP(C926,'A. Rate Class Allocations'!$B$124:$J$128,9,FALSE)</f>
        <v>0.67326093337246795</v>
      </c>
      <c r="S926" s="874">
        <f t="shared" si="43"/>
        <v>4679.1788759396386</v>
      </c>
      <c r="T926" s="874">
        <f t="shared" si="44"/>
        <v>0.78638285882007619</v>
      </c>
    </row>
    <row r="927" spans="1:20">
      <c r="A927" s="875" t="s">
        <v>1034</v>
      </c>
      <c r="B927" t="s">
        <v>1035</v>
      </c>
      <c r="C927" t="s">
        <v>1339</v>
      </c>
      <c r="D927" t="s">
        <v>1356</v>
      </c>
      <c r="E927" s="867">
        <v>2019</v>
      </c>
      <c r="F927" s="867">
        <v>2019</v>
      </c>
      <c r="G927" s="868">
        <v>43412</v>
      </c>
      <c r="H927" s="869">
        <f t="shared" si="42"/>
        <v>2018</v>
      </c>
      <c r="I927" s="876"/>
      <c r="J927" t="s">
        <v>1341</v>
      </c>
      <c r="K927" t="s">
        <v>1342</v>
      </c>
      <c r="L927" t="s">
        <v>1037</v>
      </c>
      <c r="M927">
        <v>1389.2400000000002</v>
      </c>
      <c r="N927">
        <v>0.30599999999999999</v>
      </c>
      <c r="O927" s="872">
        <f>+VLOOKUP(C927,'A. Rate Class Allocations'!$B$124:$J$128,6,FALSE)</f>
        <v>0.94261788524984402</v>
      </c>
      <c r="P927" s="873">
        <f>+VLOOKUP(C927,'A. Rate Class Allocations'!$B$124:$J$128,8,FALSE)</f>
        <v>0.86676492558695795</v>
      </c>
      <c r="Q927" s="873">
        <f>+VLOOKUP(C927,'A. Rate Class Allocations'!$B$124:$J$128,7,FALSE)</f>
        <v>0.93591420350510102</v>
      </c>
      <c r="R927" s="873">
        <f>+VLOOKUP(C927,'A. Rate Class Allocations'!$B$124:$J$128,9,FALSE)</f>
        <v>0.67326093337246795</v>
      </c>
      <c r="S927" s="874">
        <f t="shared" si="43"/>
        <v>1135.0481470479826</v>
      </c>
      <c r="T927" s="874">
        <f t="shared" si="44"/>
        <v>0.19281502788376864</v>
      </c>
    </row>
    <row r="928" spans="1:20">
      <c r="A928" s="875" t="s">
        <v>1034</v>
      </c>
      <c r="B928" t="s">
        <v>1035</v>
      </c>
      <c r="C928" t="s">
        <v>1339</v>
      </c>
      <c r="D928" t="s">
        <v>1356</v>
      </c>
      <c r="E928" s="867">
        <v>2019</v>
      </c>
      <c r="F928" s="867">
        <v>2019</v>
      </c>
      <c r="G928" s="868">
        <v>43412</v>
      </c>
      <c r="H928" s="869">
        <f t="shared" si="42"/>
        <v>2018</v>
      </c>
      <c r="I928" s="876"/>
      <c r="J928" t="s">
        <v>1341</v>
      </c>
      <c r="K928" t="s">
        <v>1342</v>
      </c>
      <c r="L928" t="s">
        <v>1037</v>
      </c>
      <c r="M928">
        <v>708.24000000000012</v>
      </c>
      <c r="N928">
        <v>0.15600000000000003</v>
      </c>
      <c r="O928" s="872">
        <f>+VLOOKUP(C928,'A. Rate Class Allocations'!$B$124:$J$128,6,FALSE)</f>
        <v>0.94261788524984402</v>
      </c>
      <c r="P928" s="873">
        <f>+VLOOKUP(C928,'A. Rate Class Allocations'!$B$124:$J$128,8,FALSE)</f>
        <v>0.86676492558695795</v>
      </c>
      <c r="Q928" s="873">
        <f>+VLOOKUP(C928,'A. Rate Class Allocations'!$B$124:$J$128,7,FALSE)</f>
        <v>0.93591420350510102</v>
      </c>
      <c r="R928" s="873">
        <f>+VLOOKUP(C928,'A. Rate Class Allocations'!$B$124:$J$128,9,FALSE)</f>
        <v>0.67326093337246795</v>
      </c>
      <c r="S928" s="874">
        <f t="shared" si="43"/>
        <v>578.65199653426566</v>
      </c>
      <c r="T928" s="874">
        <f t="shared" si="44"/>
        <v>9.8297857352509524E-2</v>
      </c>
    </row>
    <row r="929" spans="1:20">
      <c r="A929" s="875" t="s">
        <v>1034</v>
      </c>
      <c r="B929" t="s">
        <v>1035</v>
      </c>
      <c r="C929" t="s">
        <v>1339</v>
      </c>
      <c r="D929" t="s">
        <v>1356</v>
      </c>
      <c r="E929" s="867">
        <v>2019</v>
      </c>
      <c r="F929" s="867">
        <v>2019</v>
      </c>
      <c r="G929" s="868">
        <v>43412</v>
      </c>
      <c r="H929" s="869">
        <f t="shared" si="42"/>
        <v>2018</v>
      </c>
      <c r="I929" s="876"/>
      <c r="J929" t="s">
        <v>1341</v>
      </c>
      <c r="K929" t="s">
        <v>1342</v>
      </c>
      <c r="L929" t="s">
        <v>1037</v>
      </c>
      <c r="M929">
        <v>4213.1200000000008</v>
      </c>
      <c r="N929">
        <v>0.92799999999999994</v>
      </c>
      <c r="O929" s="872">
        <f>+VLOOKUP(C929,'A. Rate Class Allocations'!$B$124:$J$128,6,FALSE)</f>
        <v>0.94261788524984402</v>
      </c>
      <c r="P929" s="873">
        <f>+VLOOKUP(C929,'A. Rate Class Allocations'!$B$124:$J$128,8,FALSE)</f>
        <v>0.86676492558695795</v>
      </c>
      <c r="Q929" s="873">
        <f>+VLOOKUP(C929,'A. Rate Class Allocations'!$B$124:$J$128,7,FALSE)</f>
        <v>0.93591420350510102</v>
      </c>
      <c r="R929" s="873">
        <f>+VLOOKUP(C929,'A. Rate Class Allocations'!$B$124:$J$128,9,FALSE)</f>
        <v>0.67326093337246795</v>
      </c>
      <c r="S929" s="874">
        <f t="shared" si="43"/>
        <v>3442.2375178448624</v>
      </c>
      <c r="T929" s="874">
        <f t="shared" si="44"/>
        <v>0.58474622835338974</v>
      </c>
    </row>
    <row r="930" spans="1:20">
      <c r="A930" s="875" t="s">
        <v>1034</v>
      </c>
      <c r="B930" t="s">
        <v>1035</v>
      </c>
      <c r="C930" t="s">
        <v>1339</v>
      </c>
      <c r="D930" t="s">
        <v>1357</v>
      </c>
      <c r="E930" s="867">
        <v>2019</v>
      </c>
      <c r="F930" s="867">
        <v>2019</v>
      </c>
      <c r="G930" s="868">
        <v>43213</v>
      </c>
      <c r="H930" s="869">
        <f t="shared" si="42"/>
        <v>2018</v>
      </c>
      <c r="I930" s="876"/>
      <c r="J930" t="s">
        <v>1341</v>
      </c>
      <c r="K930" t="s">
        <v>1342</v>
      </c>
      <c r="L930" t="s">
        <v>1037</v>
      </c>
      <c r="M930">
        <v>2235.2600000000002</v>
      </c>
      <c r="N930">
        <v>0.73000000000000009</v>
      </c>
      <c r="O930" s="872">
        <f>+VLOOKUP(C930,'A. Rate Class Allocations'!$B$124:$J$128,6,FALSE)</f>
        <v>0.94261788524984402</v>
      </c>
      <c r="P930" s="873">
        <f>+VLOOKUP(C930,'A. Rate Class Allocations'!$B$124:$J$128,8,FALSE)</f>
        <v>0.86676492558695795</v>
      </c>
      <c r="Q930" s="873">
        <f>+VLOOKUP(C930,'A. Rate Class Allocations'!$B$124:$J$128,7,FALSE)</f>
        <v>0.93591420350510102</v>
      </c>
      <c r="R930" s="873">
        <f>+VLOOKUP(C930,'A. Rate Class Allocations'!$B$124:$J$128,9,FALSE)</f>
        <v>0.67326093337246795</v>
      </c>
      <c r="S930" s="874">
        <f t="shared" si="43"/>
        <v>1826.2702781164332</v>
      </c>
      <c r="T930" s="874">
        <f t="shared" si="44"/>
        <v>0.45998356325212786</v>
      </c>
    </row>
    <row r="931" spans="1:20">
      <c r="A931" s="875" t="s">
        <v>1034</v>
      </c>
      <c r="B931" t="s">
        <v>1035</v>
      </c>
      <c r="C931" t="s">
        <v>1339</v>
      </c>
      <c r="D931" t="s">
        <v>1358</v>
      </c>
      <c r="E931" s="867">
        <v>2019</v>
      </c>
      <c r="F931" s="867">
        <v>2019</v>
      </c>
      <c r="G931" s="868">
        <v>43318</v>
      </c>
      <c r="H931" s="869">
        <f t="shared" si="42"/>
        <v>2018</v>
      </c>
      <c r="I931" s="876"/>
      <c r="J931" t="s">
        <v>1341</v>
      </c>
      <c r="K931" t="s">
        <v>1342</v>
      </c>
      <c r="L931" t="s">
        <v>1037</v>
      </c>
      <c r="M931">
        <v>3089.8559999999998</v>
      </c>
      <c r="N931">
        <v>0.79800000000000004</v>
      </c>
      <c r="O931" s="872">
        <f>+VLOOKUP(C931,'A. Rate Class Allocations'!$B$124:$J$128,6,FALSE)</f>
        <v>0.94261788524984402</v>
      </c>
      <c r="P931" s="873">
        <f>+VLOOKUP(C931,'A. Rate Class Allocations'!$B$124:$J$128,8,FALSE)</f>
        <v>0.86676492558695795</v>
      </c>
      <c r="Q931" s="873">
        <f>+VLOOKUP(C931,'A. Rate Class Allocations'!$B$124:$J$128,7,FALSE)</f>
        <v>0.93591420350510102</v>
      </c>
      <c r="R931" s="873">
        <f>+VLOOKUP(C931,'A. Rate Class Allocations'!$B$124:$J$128,9,FALSE)</f>
        <v>0.67326093337246795</v>
      </c>
      <c r="S931" s="874">
        <f t="shared" si="43"/>
        <v>2524.4992423519984</v>
      </c>
      <c r="T931" s="874">
        <f t="shared" si="44"/>
        <v>0.50283134722629863</v>
      </c>
    </row>
    <row r="932" spans="1:20">
      <c r="A932" s="875" t="s">
        <v>1034</v>
      </c>
      <c r="B932" t="s">
        <v>1035</v>
      </c>
      <c r="C932" t="s">
        <v>1339</v>
      </c>
      <c r="D932" t="s">
        <v>1359</v>
      </c>
      <c r="E932" s="867">
        <v>2019</v>
      </c>
      <c r="F932" s="867">
        <v>2019</v>
      </c>
      <c r="G932" s="868">
        <v>43368</v>
      </c>
      <c r="H932" s="869">
        <f t="shared" si="42"/>
        <v>2018</v>
      </c>
      <c r="I932" s="876"/>
      <c r="J932" t="s">
        <v>1341</v>
      </c>
      <c r="K932" t="s">
        <v>1342</v>
      </c>
      <c r="L932" t="s">
        <v>1037</v>
      </c>
      <c r="M932">
        <v>3670.7579999999998</v>
      </c>
      <c r="N932">
        <v>1.0529999999999999</v>
      </c>
      <c r="O932" s="872">
        <f>+VLOOKUP(C932,'A. Rate Class Allocations'!$B$124:$J$128,6,FALSE)</f>
        <v>0.94261788524984402</v>
      </c>
      <c r="P932" s="873">
        <f>+VLOOKUP(C932,'A. Rate Class Allocations'!$B$124:$J$128,8,FALSE)</f>
        <v>0.86676492558695795</v>
      </c>
      <c r="Q932" s="873">
        <f>+VLOOKUP(C932,'A. Rate Class Allocations'!$B$124:$J$128,7,FALSE)</f>
        <v>0.93591420350510102</v>
      </c>
      <c r="R932" s="873">
        <f>+VLOOKUP(C932,'A. Rate Class Allocations'!$B$124:$J$128,9,FALSE)</f>
        <v>0.67326093337246795</v>
      </c>
      <c r="S932" s="874">
        <f t="shared" si="43"/>
        <v>2999.1125119932894</v>
      </c>
      <c r="T932" s="874">
        <f t="shared" si="44"/>
        <v>0.66351053712943908</v>
      </c>
    </row>
    <row r="933" spans="1:20">
      <c r="A933" s="875" t="s">
        <v>1034</v>
      </c>
      <c r="B933" t="s">
        <v>1035</v>
      </c>
      <c r="C933" t="s">
        <v>1339</v>
      </c>
      <c r="D933" t="s">
        <v>1359</v>
      </c>
      <c r="E933" s="867">
        <v>2019</v>
      </c>
      <c r="F933" s="867">
        <v>2019</v>
      </c>
      <c r="G933" s="868">
        <v>43368</v>
      </c>
      <c r="H933" s="869">
        <f t="shared" si="42"/>
        <v>2018</v>
      </c>
      <c r="I933" s="876"/>
      <c r="J933" t="s">
        <v>1341</v>
      </c>
      <c r="K933" t="s">
        <v>1342</v>
      </c>
      <c r="L933" t="s">
        <v>1037</v>
      </c>
      <c r="M933">
        <v>1338.6240000000003</v>
      </c>
      <c r="N933">
        <v>0.38400000000000001</v>
      </c>
      <c r="O933" s="872">
        <f>+VLOOKUP(C933,'A. Rate Class Allocations'!$B$124:$J$128,6,FALSE)</f>
        <v>0.94261788524984402</v>
      </c>
      <c r="P933" s="873">
        <f>+VLOOKUP(C933,'A. Rate Class Allocations'!$B$124:$J$128,8,FALSE)</f>
        <v>0.86676492558695795</v>
      </c>
      <c r="Q933" s="873">
        <f>+VLOOKUP(C933,'A. Rate Class Allocations'!$B$124:$J$128,7,FALSE)</f>
        <v>0.93591420350510102</v>
      </c>
      <c r="R933" s="873">
        <f>+VLOOKUP(C933,'A. Rate Class Allocations'!$B$124:$J$128,9,FALSE)</f>
        <v>0.67326093337246795</v>
      </c>
      <c r="S933" s="874">
        <f t="shared" si="43"/>
        <v>1093.6934516670688</v>
      </c>
      <c r="T933" s="874">
        <f t="shared" si="44"/>
        <v>0.24196395656002337</v>
      </c>
    </row>
    <row r="934" spans="1:20">
      <c r="A934" s="875" t="s">
        <v>1034</v>
      </c>
      <c r="B934" t="s">
        <v>1035</v>
      </c>
      <c r="C934" t="s">
        <v>1339</v>
      </c>
      <c r="D934" t="s">
        <v>1360</v>
      </c>
      <c r="E934" s="867">
        <v>2019</v>
      </c>
      <c r="F934" s="867">
        <v>2019</v>
      </c>
      <c r="G934" s="868">
        <v>43525</v>
      </c>
      <c r="H934" s="869">
        <f t="shared" si="42"/>
        <v>2019</v>
      </c>
      <c r="I934" s="876"/>
      <c r="J934" t="s">
        <v>1341</v>
      </c>
      <c r="K934" t="s">
        <v>1342</v>
      </c>
      <c r="L934" t="s">
        <v>1037</v>
      </c>
      <c r="M934">
        <v>2496</v>
      </c>
      <c r="N934">
        <v>1.2</v>
      </c>
      <c r="O934" s="872">
        <f>+VLOOKUP(C934,'A. Rate Class Allocations'!$B$124:$J$128,6,FALSE)</f>
        <v>0.94261788524984402</v>
      </c>
      <c r="P934" s="873">
        <f>+VLOOKUP(C934,'A. Rate Class Allocations'!$B$124:$J$128,8,FALSE)</f>
        <v>0.86676492558695795</v>
      </c>
      <c r="Q934" s="873">
        <f>+VLOOKUP(C934,'A. Rate Class Allocations'!$B$124:$J$128,7,FALSE)</f>
        <v>0.93591420350510102</v>
      </c>
      <c r="R934" s="873">
        <f>+VLOOKUP(C934,'A. Rate Class Allocations'!$B$124:$J$128,9,FALSE)</f>
        <v>0.67326093337246795</v>
      </c>
      <c r="S934" s="874">
        <f t="shared" si="43"/>
        <v>2039.3021904291297</v>
      </c>
      <c r="T934" s="874">
        <f t="shared" si="44"/>
        <v>0.75613736425007305</v>
      </c>
    </row>
    <row r="935" spans="1:20">
      <c r="A935" s="875" t="s">
        <v>1034</v>
      </c>
      <c r="B935" t="s">
        <v>1035</v>
      </c>
      <c r="C935" t="s">
        <v>1339</v>
      </c>
      <c r="D935" t="s">
        <v>1361</v>
      </c>
      <c r="E935" s="867">
        <v>2019</v>
      </c>
      <c r="F935" s="867">
        <v>2019</v>
      </c>
      <c r="G935" s="868">
        <v>43389</v>
      </c>
      <c r="H935" s="869">
        <f t="shared" si="42"/>
        <v>2018</v>
      </c>
      <c r="I935" s="876"/>
      <c r="J935" t="s">
        <v>1341</v>
      </c>
      <c r="K935" t="s">
        <v>1342</v>
      </c>
      <c r="L935" t="s">
        <v>1037</v>
      </c>
      <c r="M935">
        <v>5450.112000000001</v>
      </c>
      <c r="N935">
        <v>1.8240000000000001</v>
      </c>
      <c r="O935" s="872">
        <f>+VLOOKUP(C935,'A. Rate Class Allocations'!$B$124:$J$128,6,FALSE)</f>
        <v>0.94261788524984402</v>
      </c>
      <c r="P935" s="873">
        <f>+VLOOKUP(C935,'A. Rate Class Allocations'!$B$124:$J$128,8,FALSE)</f>
        <v>0.86676492558695795</v>
      </c>
      <c r="Q935" s="873">
        <f>+VLOOKUP(C935,'A. Rate Class Allocations'!$B$124:$J$128,7,FALSE)</f>
        <v>0.93591420350510102</v>
      </c>
      <c r="R935" s="873">
        <f>+VLOOKUP(C935,'A. Rate Class Allocations'!$B$124:$J$128,9,FALSE)</f>
        <v>0.67326093337246795</v>
      </c>
      <c r="S935" s="874">
        <f t="shared" si="43"/>
        <v>4452.8947675016379</v>
      </c>
      <c r="T935" s="874">
        <f t="shared" si="44"/>
        <v>1.1493287936601111</v>
      </c>
    </row>
    <row r="936" spans="1:20">
      <c r="A936" s="875" t="s">
        <v>1034</v>
      </c>
      <c r="B936" t="s">
        <v>1035</v>
      </c>
      <c r="C936" t="s">
        <v>1339</v>
      </c>
      <c r="D936" t="s">
        <v>1361</v>
      </c>
      <c r="E936" s="867">
        <v>2019</v>
      </c>
      <c r="F936" s="867">
        <v>2019</v>
      </c>
      <c r="G936" s="868">
        <v>43389</v>
      </c>
      <c r="H936" s="869">
        <f t="shared" si="42"/>
        <v>2018</v>
      </c>
      <c r="I936" s="876"/>
      <c r="J936" t="s">
        <v>1341</v>
      </c>
      <c r="K936" t="s">
        <v>1342</v>
      </c>
      <c r="L936" t="s">
        <v>1037</v>
      </c>
      <c r="M936">
        <v>699.19200000000001</v>
      </c>
      <c r="N936">
        <v>0.23399999999999999</v>
      </c>
      <c r="O936" s="872">
        <f>+VLOOKUP(C936,'A. Rate Class Allocations'!$B$124:$J$128,6,FALSE)</f>
        <v>0.94261788524984402</v>
      </c>
      <c r="P936" s="873">
        <f>+VLOOKUP(C936,'A. Rate Class Allocations'!$B$124:$J$128,8,FALSE)</f>
        <v>0.86676492558695795</v>
      </c>
      <c r="Q936" s="873">
        <f>+VLOOKUP(C936,'A. Rate Class Allocations'!$B$124:$J$128,7,FALSE)</f>
        <v>0.93591420350510102</v>
      </c>
      <c r="R936" s="873">
        <f>+VLOOKUP(C936,'A. Rate Class Allocations'!$B$124:$J$128,9,FALSE)</f>
        <v>0.67326093337246795</v>
      </c>
      <c r="S936" s="874">
        <f t="shared" si="43"/>
        <v>571.25952609395995</v>
      </c>
      <c r="T936" s="874">
        <f t="shared" si="44"/>
        <v>0.14744678602876424</v>
      </c>
    </row>
    <row r="937" spans="1:20">
      <c r="A937" s="875" t="s">
        <v>1034</v>
      </c>
      <c r="B937" t="s">
        <v>1035</v>
      </c>
      <c r="C937" t="s">
        <v>1339</v>
      </c>
      <c r="D937" t="s">
        <v>1361</v>
      </c>
      <c r="E937" s="867">
        <v>2019</v>
      </c>
      <c r="F937" s="867">
        <v>2019</v>
      </c>
      <c r="G937" s="868">
        <v>43389</v>
      </c>
      <c r="H937" s="869">
        <f t="shared" si="42"/>
        <v>2018</v>
      </c>
      <c r="I937" s="876"/>
      <c r="J937" t="s">
        <v>1038</v>
      </c>
      <c r="K937" t="s">
        <v>1342</v>
      </c>
      <c r="L937" t="s">
        <v>1037</v>
      </c>
      <c r="M937">
        <v>1147.3919999999998</v>
      </c>
      <c r="N937">
        <v>0.38400000000000001</v>
      </c>
      <c r="O937" s="872">
        <f>+VLOOKUP(C937,'A. Rate Class Allocations'!$B$124:$J$128,6,FALSE)</f>
        <v>0.94261788524984402</v>
      </c>
      <c r="P937" s="873">
        <f>+VLOOKUP(C937,'A. Rate Class Allocations'!$B$124:$J$128,8,FALSE)</f>
        <v>0.86676492558695795</v>
      </c>
      <c r="Q937" s="873">
        <f>+VLOOKUP(C937,'A. Rate Class Allocations'!$B$124:$J$128,7,FALSE)</f>
        <v>0.93591420350510102</v>
      </c>
      <c r="R937" s="873">
        <f>+VLOOKUP(C937,'A. Rate Class Allocations'!$B$124:$J$128,9,FALSE)</f>
        <v>0.67326093337246795</v>
      </c>
      <c r="S937" s="874">
        <f t="shared" si="43"/>
        <v>937.45153000034441</v>
      </c>
      <c r="T937" s="874">
        <f t="shared" si="44"/>
        <v>0.24196395656002337</v>
      </c>
    </row>
    <row r="938" spans="1:20">
      <c r="A938" s="875" t="s">
        <v>1034</v>
      </c>
      <c r="B938" t="s">
        <v>1035</v>
      </c>
      <c r="C938" t="s">
        <v>1339</v>
      </c>
      <c r="D938" t="s">
        <v>1362</v>
      </c>
      <c r="E938" s="867">
        <v>2019</v>
      </c>
      <c r="F938" s="867">
        <v>2019</v>
      </c>
      <c r="G938" s="868">
        <v>43327</v>
      </c>
      <c r="H938" s="869">
        <f t="shared" si="42"/>
        <v>2018</v>
      </c>
      <c r="I938" s="876"/>
      <c r="J938" t="s">
        <v>1341</v>
      </c>
      <c r="K938" t="s">
        <v>1342</v>
      </c>
      <c r="L938" t="s">
        <v>1037</v>
      </c>
      <c r="M938">
        <v>2914.0800000000004</v>
      </c>
      <c r="N938">
        <v>1.0400000000000003</v>
      </c>
      <c r="O938" s="872">
        <f>+VLOOKUP(C938,'A. Rate Class Allocations'!$B$124:$J$128,6,FALSE)</f>
        <v>0.94261788524984402</v>
      </c>
      <c r="P938" s="873">
        <f>+VLOOKUP(C938,'A. Rate Class Allocations'!$B$124:$J$128,8,FALSE)</f>
        <v>0.86676492558695795</v>
      </c>
      <c r="Q938" s="873">
        <f>+VLOOKUP(C938,'A. Rate Class Allocations'!$B$124:$J$128,7,FALSE)</f>
        <v>0.93591420350510102</v>
      </c>
      <c r="R938" s="873">
        <f>+VLOOKUP(C938,'A. Rate Class Allocations'!$B$124:$J$128,9,FALSE)</f>
        <v>0.67326093337246795</v>
      </c>
      <c r="S938" s="874">
        <f t="shared" si="43"/>
        <v>2380.8853073260093</v>
      </c>
      <c r="T938" s="874">
        <f t="shared" si="44"/>
        <v>0.6553190490167301</v>
      </c>
    </row>
    <row r="939" spans="1:20">
      <c r="A939" s="875" t="s">
        <v>1034</v>
      </c>
      <c r="B939" t="s">
        <v>1035</v>
      </c>
      <c r="C939" t="s">
        <v>1339</v>
      </c>
      <c r="D939" t="s">
        <v>1362</v>
      </c>
      <c r="E939" s="867">
        <v>2019</v>
      </c>
      <c r="F939" s="867">
        <v>2019</v>
      </c>
      <c r="G939" s="868">
        <v>43327</v>
      </c>
      <c r="H939" s="869">
        <f t="shared" si="42"/>
        <v>2018</v>
      </c>
      <c r="I939" s="876"/>
      <c r="J939" t="s">
        <v>1341</v>
      </c>
      <c r="K939" t="s">
        <v>1342</v>
      </c>
      <c r="L939" t="s">
        <v>1037</v>
      </c>
      <c r="M939">
        <v>78.456000000000003</v>
      </c>
      <c r="N939">
        <v>2.8000000000000001E-2</v>
      </c>
      <c r="O939" s="872">
        <f>+VLOOKUP(C939,'A. Rate Class Allocations'!$B$124:$J$128,6,FALSE)</f>
        <v>0.94261788524984402</v>
      </c>
      <c r="P939" s="873">
        <f>+VLOOKUP(C939,'A. Rate Class Allocations'!$B$124:$J$128,8,FALSE)</f>
        <v>0.86676492558695795</v>
      </c>
      <c r="Q939" s="873">
        <f>+VLOOKUP(C939,'A. Rate Class Allocations'!$B$124:$J$128,7,FALSE)</f>
        <v>0.93591420350510102</v>
      </c>
      <c r="R939" s="873">
        <f>+VLOOKUP(C939,'A. Rate Class Allocations'!$B$124:$J$128,9,FALSE)</f>
        <v>0.67326093337246795</v>
      </c>
      <c r="S939" s="874">
        <f t="shared" si="43"/>
        <v>64.100758274161791</v>
      </c>
      <c r="T939" s="874">
        <f t="shared" si="44"/>
        <v>1.7643205165835039E-2</v>
      </c>
    </row>
    <row r="940" spans="1:20">
      <c r="A940" s="875" t="s">
        <v>1034</v>
      </c>
      <c r="B940" t="s">
        <v>1035</v>
      </c>
      <c r="C940" t="s">
        <v>1339</v>
      </c>
      <c r="D940" t="s">
        <v>1363</v>
      </c>
      <c r="E940" s="867">
        <v>2019</v>
      </c>
      <c r="F940" s="867">
        <v>2019</v>
      </c>
      <c r="G940" s="868">
        <v>43329</v>
      </c>
      <c r="H940" s="869">
        <f t="shared" si="42"/>
        <v>2018</v>
      </c>
      <c r="I940" s="876"/>
      <c r="J940" t="s">
        <v>1341</v>
      </c>
      <c r="K940" t="s">
        <v>1342</v>
      </c>
      <c r="L940" t="s">
        <v>1037</v>
      </c>
      <c r="M940">
        <v>1787.2400000000007</v>
      </c>
      <c r="N940">
        <v>0.52000000000000013</v>
      </c>
      <c r="O940" s="872">
        <f>+VLOOKUP(C940,'A. Rate Class Allocations'!$B$124:$J$128,6,FALSE)</f>
        <v>0.94261788524984402</v>
      </c>
      <c r="P940" s="873">
        <f>+VLOOKUP(C940,'A. Rate Class Allocations'!$B$124:$J$128,8,FALSE)</f>
        <v>0.86676492558695795</v>
      </c>
      <c r="Q940" s="873">
        <f>+VLOOKUP(C940,'A. Rate Class Allocations'!$B$124:$J$128,7,FALSE)</f>
        <v>0.93591420350510102</v>
      </c>
      <c r="R940" s="873">
        <f>+VLOOKUP(C940,'A. Rate Class Allocations'!$B$124:$J$128,9,FALSE)</f>
        <v>0.67326093337246795</v>
      </c>
      <c r="S940" s="874">
        <f t="shared" si="43"/>
        <v>1460.2253392718585</v>
      </c>
      <c r="T940" s="874">
        <f t="shared" si="44"/>
        <v>0.32765952450836505</v>
      </c>
    </row>
    <row r="941" spans="1:20">
      <c r="A941" s="875" t="s">
        <v>1034</v>
      </c>
      <c r="B941" t="s">
        <v>1035</v>
      </c>
      <c r="C941" t="s">
        <v>1339</v>
      </c>
      <c r="D941" t="s">
        <v>1363</v>
      </c>
      <c r="E941" s="867">
        <v>2019</v>
      </c>
      <c r="F941" s="867">
        <v>2019</v>
      </c>
      <c r="G941" s="868">
        <v>43329</v>
      </c>
      <c r="H941" s="869">
        <f t="shared" si="42"/>
        <v>2018</v>
      </c>
      <c r="I941" s="876"/>
      <c r="J941" t="s">
        <v>1341</v>
      </c>
      <c r="K941" t="s">
        <v>1342</v>
      </c>
      <c r="L941" t="s">
        <v>1037</v>
      </c>
      <c r="M941">
        <v>48.118000000000009</v>
      </c>
      <c r="N941">
        <v>1.4E-2</v>
      </c>
      <c r="O941" s="872">
        <f>+VLOOKUP(C941,'A. Rate Class Allocations'!$B$124:$J$128,6,FALSE)</f>
        <v>0.94261788524984402</v>
      </c>
      <c r="P941" s="873">
        <f>+VLOOKUP(C941,'A. Rate Class Allocations'!$B$124:$J$128,8,FALSE)</f>
        <v>0.86676492558695795</v>
      </c>
      <c r="Q941" s="873">
        <f>+VLOOKUP(C941,'A. Rate Class Allocations'!$B$124:$J$128,7,FALSE)</f>
        <v>0.93591420350510102</v>
      </c>
      <c r="R941" s="873">
        <f>+VLOOKUP(C941,'A. Rate Class Allocations'!$B$124:$J$128,9,FALSE)</f>
        <v>0.67326093337246795</v>
      </c>
      <c r="S941" s="874">
        <f t="shared" si="43"/>
        <v>39.313759134242339</v>
      </c>
      <c r="T941" s="874">
        <f t="shared" si="44"/>
        <v>8.8216025829175194E-3</v>
      </c>
    </row>
    <row r="942" spans="1:20">
      <c r="A942" s="875" t="s">
        <v>1034</v>
      </c>
      <c r="B942" t="s">
        <v>1035</v>
      </c>
      <c r="C942" t="s">
        <v>1339</v>
      </c>
      <c r="D942" t="s">
        <v>1364</v>
      </c>
      <c r="E942" s="867">
        <v>2019</v>
      </c>
      <c r="F942" s="867">
        <v>2019</v>
      </c>
      <c r="G942" s="868">
        <v>43370</v>
      </c>
      <c r="H942" s="869">
        <f t="shared" si="42"/>
        <v>2018</v>
      </c>
      <c r="I942" s="876"/>
      <c r="J942" t="s">
        <v>1341</v>
      </c>
      <c r="K942" t="s">
        <v>1342</v>
      </c>
      <c r="L942" t="s">
        <v>1037</v>
      </c>
      <c r="M942">
        <v>1851.6680000000001</v>
      </c>
      <c r="N942">
        <v>0.36400000000000005</v>
      </c>
      <c r="O942" s="872">
        <f>+VLOOKUP(C942,'A. Rate Class Allocations'!$B$124:$J$128,6,FALSE)</f>
        <v>0.94261788524984402</v>
      </c>
      <c r="P942" s="873">
        <f>+VLOOKUP(C942,'A. Rate Class Allocations'!$B$124:$J$128,8,FALSE)</f>
        <v>0.86676492558695795</v>
      </c>
      <c r="Q942" s="873">
        <f>+VLOOKUP(C942,'A. Rate Class Allocations'!$B$124:$J$128,7,FALSE)</f>
        <v>0.93591420350510102</v>
      </c>
      <c r="R942" s="873">
        <f>+VLOOKUP(C942,'A. Rate Class Allocations'!$B$124:$J$128,9,FALSE)</f>
        <v>0.67326093337246795</v>
      </c>
      <c r="S942" s="874">
        <f t="shared" si="43"/>
        <v>1512.86482706231</v>
      </c>
      <c r="T942" s="874">
        <f t="shared" si="44"/>
        <v>0.22936166715585554</v>
      </c>
    </row>
    <row r="943" spans="1:20">
      <c r="A943" s="875" t="s">
        <v>1034</v>
      </c>
      <c r="B943" t="s">
        <v>1035</v>
      </c>
      <c r="C943" t="s">
        <v>1339</v>
      </c>
      <c r="D943" t="s">
        <v>1364</v>
      </c>
      <c r="E943" s="867">
        <v>2019</v>
      </c>
      <c r="F943" s="867">
        <v>2019</v>
      </c>
      <c r="G943" s="868">
        <v>43370</v>
      </c>
      <c r="H943" s="869">
        <f t="shared" si="42"/>
        <v>2018</v>
      </c>
      <c r="I943" s="876"/>
      <c r="J943" t="s">
        <v>1341</v>
      </c>
      <c r="K943" t="s">
        <v>1342</v>
      </c>
      <c r="L943" t="s">
        <v>1037</v>
      </c>
      <c r="M943">
        <v>295.04599999999999</v>
      </c>
      <c r="N943">
        <v>5.7999999999999996E-2</v>
      </c>
      <c r="O943" s="872">
        <f>+VLOOKUP(C943,'A. Rate Class Allocations'!$B$124:$J$128,6,FALSE)</f>
        <v>0.94261788524984402</v>
      </c>
      <c r="P943" s="873">
        <f>+VLOOKUP(C943,'A. Rate Class Allocations'!$B$124:$J$128,8,FALSE)</f>
        <v>0.86676492558695795</v>
      </c>
      <c r="Q943" s="873">
        <f>+VLOOKUP(C943,'A. Rate Class Allocations'!$B$124:$J$128,7,FALSE)</f>
        <v>0.93591420350510102</v>
      </c>
      <c r="R943" s="873">
        <f>+VLOOKUP(C943,'A. Rate Class Allocations'!$B$124:$J$128,9,FALSE)</f>
        <v>0.67326093337246795</v>
      </c>
      <c r="S943" s="874">
        <f t="shared" si="43"/>
        <v>241.06087903740104</v>
      </c>
      <c r="T943" s="874">
        <f t="shared" si="44"/>
        <v>3.6546639272086859E-2</v>
      </c>
    </row>
    <row r="944" spans="1:20">
      <c r="A944" s="875" t="s">
        <v>1034</v>
      </c>
      <c r="B944" t="s">
        <v>1035</v>
      </c>
      <c r="C944" t="s">
        <v>1339</v>
      </c>
      <c r="D944" t="s">
        <v>1365</v>
      </c>
      <c r="E944" s="867">
        <v>2019</v>
      </c>
      <c r="F944" s="867">
        <v>2019</v>
      </c>
      <c r="G944" s="868">
        <v>43328</v>
      </c>
      <c r="H944" s="869">
        <f t="shared" si="42"/>
        <v>2018</v>
      </c>
      <c r="I944" s="876"/>
      <c r="J944" t="s">
        <v>1341</v>
      </c>
      <c r="K944" t="s">
        <v>1342</v>
      </c>
      <c r="L944" t="s">
        <v>1037</v>
      </c>
      <c r="M944">
        <v>142.04199999999997</v>
      </c>
      <c r="N944">
        <v>5.7999999999999996E-2</v>
      </c>
      <c r="O944" s="872">
        <f>+VLOOKUP(C944,'A. Rate Class Allocations'!$B$124:$J$128,6,FALSE)</f>
        <v>0.94261788524984402</v>
      </c>
      <c r="P944" s="873">
        <f>+VLOOKUP(C944,'A. Rate Class Allocations'!$B$124:$J$128,8,FALSE)</f>
        <v>0.86676492558695795</v>
      </c>
      <c r="Q944" s="873">
        <f>+VLOOKUP(C944,'A. Rate Class Allocations'!$B$124:$J$128,7,FALSE)</f>
        <v>0.93591420350510102</v>
      </c>
      <c r="R944" s="873">
        <f>+VLOOKUP(C944,'A. Rate Class Allocations'!$B$124:$J$128,9,FALSE)</f>
        <v>0.67326093337246795</v>
      </c>
      <c r="S944" s="874">
        <f t="shared" si="43"/>
        <v>116.0523083865923</v>
      </c>
      <c r="T944" s="874">
        <f t="shared" si="44"/>
        <v>3.6546639272086859E-2</v>
      </c>
    </row>
    <row r="945" spans="1:20">
      <c r="A945" s="875" t="s">
        <v>1034</v>
      </c>
      <c r="B945" t="s">
        <v>1035</v>
      </c>
      <c r="C945" t="s">
        <v>1339</v>
      </c>
      <c r="D945" t="s">
        <v>1365</v>
      </c>
      <c r="E945" s="867">
        <v>2019</v>
      </c>
      <c r="F945" s="867">
        <v>2019</v>
      </c>
      <c r="G945" s="868">
        <v>43328</v>
      </c>
      <c r="H945" s="869">
        <f t="shared" si="42"/>
        <v>2018</v>
      </c>
      <c r="I945" s="876"/>
      <c r="J945" t="s">
        <v>1341</v>
      </c>
      <c r="K945" t="s">
        <v>1342</v>
      </c>
      <c r="L945" t="s">
        <v>1037</v>
      </c>
      <c r="M945">
        <v>1910.2199999999998</v>
      </c>
      <c r="N945">
        <v>0.78</v>
      </c>
      <c r="O945" s="872">
        <f>+VLOOKUP(C945,'A. Rate Class Allocations'!$B$124:$J$128,6,FALSE)</f>
        <v>0.94261788524984402</v>
      </c>
      <c r="P945" s="873">
        <f>+VLOOKUP(C945,'A. Rate Class Allocations'!$B$124:$J$128,8,FALSE)</f>
        <v>0.86676492558695795</v>
      </c>
      <c r="Q945" s="873">
        <f>+VLOOKUP(C945,'A. Rate Class Allocations'!$B$124:$J$128,7,FALSE)</f>
        <v>0.93591420350510102</v>
      </c>
      <c r="R945" s="873">
        <f>+VLOOKUP(C945,'A. Rate Class Allocations'!$B$124:$J$128,9,FALSE)</f>
        <v>0.67326093337246795</v>
      </c>
      <c r="S945" s="874">
        <f t="shared" si="43"/>
        <v>1560.7034576127933</v>
      </c>
      <c r="T945" s="874">
        <f t="shared" si="44"/>
        <v>0.49148928676254749</v>
      </c>
    </row>
    <row r="946" spans="1:20">
      <c r="A946" s="875" t="s">
        <v>1034</v>
      </c>
      <c r="B946" t="s">
        <v>1035</v>
      </c>
      <c r="C946" t="s">
        <v>1339</v>
      </c>
      <c r="D946" t="s">
        <v>1366</v>
      </c>
      <c r="E946" s="867">
        <v>2019</v>
      </c>
      <c r="F946" s="867">
        <v>2019</v>
      </c>
      <c r="G946" s="868">
        <v>43324</v>
      </c>
      <c r="H946" s="869">
        <f t="shared" si="42"/>
        <v>2018</v>
      </c>
      <c r="I946" s="876"/>
      <c r="J946" t="s">
        <v>1341</v>
      </c>
      <c r="K946" t="s">
        <v>1342</v>
      </c>
      <c r="L946" t="s">
        <v>1037</v>
      </c>
      <c r="M946">
        <v>3496.8779999999997</v>
      </c>
      <c r="N946">
        <v>0.60899999999999987</v>
      </c>
      <c r="O946" s="872">
        <f>+VLOOKUP(C946,'A. Rate Class Allocations'!$B$124:$J$128,6,FALSE)</f>
        <v>0.94261788524984402</v>
      </c>
      <c r="P946" s="873">
        <f>+VLOOKUP(C946,'A. Rate Class Allocations'!$B$124:$J$128,8,FALSE)</f>
        <v>0.86676492558695795</v>
      </c>
      <c r="Q946" s="873">
        <f>+VLOOKUP(C946,'A. Rate Class Allocations'!$B$124:$J$128,7,FALSE)</f>
        <v>0.93591420350510102</v>
      </c>
      <c r="R946" s="873">
        <f>+VLOOKUP(C946,'A. Rate Class Allocations'!$B$124:$J$128,9,FALSE)</f>
        <v>0.67326093337246795</v>
      </c>
      <c r="S946" s="874">
        <f t="shared" si="43"/>
        <v>2857.0476622850297</v>
      </c>
      <c r="T946" s="874">
        <f t="shared" si="44"/>
        <v>0.38373971235691201</v>
      </c>
    </row>
    <row r="947" spans="1:20">
      <c r="A947" s="875" t="s">
        <v>1034</v>
      </c>
      <c r="B947" t="s">
        <v>1035</v>
      </c>
      <c r="C947" t="s">
        <v>1339</v>
      </c>
      <c r="D947" t="s">
        <v>1366</v>
      </c>
      <c r="E947" s="867">
        <v>2019</v>
      </c>
      <c r="F947" s="867">
        <v>2019</v>
      </c>
      <c r="G947" s="868">
        <v>43324</v>
      </c>
      <c r="H947" s="869">
        <f t="shared" si="42"/>
        <v>2018</v>
      </c>
      <c r="I947" s="876"/>
      <c r="J947" t="s">
        <v>1341</v>
      </c>
      <c r="K947" t="s">
        <v>1342</v>
      </c>
      <c r="L947" t="s">
        <v>1037</v>
      </c>
      <c r="M947">
        <v>160.77600000000001</v>
      </c>
      <c r="N947">
        <v>2.8000000000000001E-2</v>
      </c>
      <c r="O947" s="872">
        <f>+VLOOKUP(C947,'A. Rate Class Allocations'!$B$124:$J$128,6,FALSE)</f>
        <v>0.94261788524984402</v>
      </c>
      <c r="P947" s="873">
        <f>+VLOOKUP(C947,'A. Rate Class Allocations'!$B$124:$J$128,8,FALSE)</f>
        <v>0.86676492558695795</v>
      </c>
      <c r="Q947" s="873">
        <f>+VLOOKUP(C947,'A. Rate Class Allocations'!$B$124:$J$128,7,FALSE)</f>
        <v>0.93591420350510102</v>
      </c>
      <c r="R947" s="873">
        <f>+VLOOKUP(C947,'A. Rate Class Allocations'!$B$124:$J$128,9,FALSE)</f>
        <v>0.67326093337246795</v>
      </c>
      <c r="S947" s="874">
        <f t="shared" si="43"/>
        <v>131.35851320850713</v>
      </c>
      <c r="T947" s="874">
        <f t="shared" si="44"/>
        <v>1.7643205165835039E-2</v>
      </c>
    </row>
    <row r="948" spans="1:20">
      <c r="A948" s="875" t="s">
        <v>1034</v>
      </c>
      <c r="B948" t="s">
        <v>1035</v>
      </c>
      <c r="C948" t="s">
        <v>1339</v>
      </c>
      <c r="D948" t="s">
        <v>1367</v>
      </c>
      <c r="E948" s="867">
        <v>2019</v>
      </c>
      <c r="F948" s="867">
        <v>2019</v>
      </c>
      <c r="G948" s="868">
        <v>43342</v>
      </c>
      <c r="H948" s="869">
        <f t="shared" si="42"/>
        <v>2018</v>
      </c>
      <c r="I948" s="876"/>
      <c r="J948" t="s">
        <v>1341</v>
      </c>
      <c r="K948" t="s">
        <v>1342</v>
      </c>
      <c r="L948" t="s">
        <v>1037</v>
      </c>
      <c r="M948">
        <v>3120.8449999999993</v>
      </c>
      <c r="N948">
        <v>0.66499999999999981</v>
      </c>
      <c r="O948" s="872">
        <f>+VLOOKUP(C948,'A. Rate Class Allocations'!$B$124:$J$128,6,FALSE)</f>
        <v>0.94261788524984402</v>
      </c>
      <c r="P948" s="873">
        <f>+VLOOKUP(C948,'A. Rate Class Allocations'!$B$124:$J$128,8,FALSE)</f>
        <v>0.86676492558695795</v>
      </c>
      <c r="Q948" s="873">
        <f>+VLOOKUP(C948,'A. Rate Class Allocations'!$B$124:$J$128,7,FALSE)</f>
        <v>0.93591420350510102</v>
      </c>
      <c r="R948" s="873">
        <f>+VLOOKUP(C948,'A. Rate Class Allocations'!$B$124:$J$128,9,FALSE)</f>
        <v>0.67326093337246795</v>
      </c>
      <c r="S948" s="874">
        <f t="shared" si="43"/>
        <v>2549.8181267987966</v>
      </c>
      <c r="T948" s="874">
        <f t="shared" si="44"/>
        <v>0.41902612268858203</v>
      </c>
    </row>
    <row r="949" spans="1:20">
      <c r="A949" s="875" t="s">
        <v>1034</v>
      </c>
      <c r="B949" t="s">
        <v>1035</v>
      </c>
      <c r="C949" t="s">
        <v>1339</v>
      </c>
      <c r="D949" t="s">
        <v>1367</v>
      </c>
      <c r="E949" s="867">
        <v>2019</v>
      </c>
      <c r="F949" s="867">
        <v>2019</v>
      </c>
      <c r="G949" s="868">
        <v>43342</v>
      </c>
      <c r="H949" s="869">
        <f t="shared" si="42"/>
        <v>2018</v>
      </c>
      <c r="I949" s="876"/>
      <c r="J949" t="s">
        <v>1341</v>
      </c>
      <c r="K949" t="s">
        <v>1342</v>
      </c>
      <c r="L949" t="s">
        <v>1037</v>
      </c>
      <c r="M949">
        <v>1248.3379999999997</v>
      </c>
      <c r="N949">
        <v>0.26599999999999996</v>
      </c>
      <c r="O949" s="872">
        <f>+VLOOKUP(C949,'A. Rate Class Allocations'!$B$124:$J$128,6,FALSE)</f>
        <v>0.94261788524984402</v>
      </c>
      <c r="P949" s="873">
        <f>+VLOOKUP(C949,'A. Rate Class Allocations'!$B$124:$J$128,8,FALSE)</f>
        <v>0.86676492558695795</v>
      </c>
      <c r="Q949" s="873">
        <f>+VLOOKUP(C949,'A. Rate Class Allocations'!$B$124:$J$128,7,FALSE)</f>
        <v>0.93591420350510102</v>
      </c>
      <c r="R949" s="873">
        <f>+VLOOKUP(C949,'A. Rate Class Allocations'!$B$124:$J$128,9,FALSE)</f>
        <v>0.67326093337246795</v>
      </c>
      <c r="S949" s="874">
        <f t="shared" si="43"/>
        <v>1019.9272507195185</v>
      </c>
      <c r="T949" s="874">
        <f t="shared" si="44"/>
        <v>0.16761044907543285</v>
      </c>
    </row>
    <row r="950" spans="1:20">
      <c r="A950" s="875" t="s">
        <v>1034</v>
      </c>
      <c r="B950" t="s">
        <v>1035</v>
      </c>
      <c r="C950" t="s">
        <v>1339</v>
      </c>
      <c r="D950" t="s">
        <v>1367</v>
      </c>
      <c r="E950" s="867">
        <v>2019</v>
      </c>
      <c r="F950" s="867">
        <v>2019</v>
      </c>
      <c r="G950" s="868">
        <v>43342</v>
      </c>
      <c r="H950" s="869">
        <f t="shared" si="42"/>
        <v>2018</v>
      </c>
      <c r="I950" s="876"/>
      <c r="J950" t="s">
        <v>1341</v>
      </c>
      <c r="K950" t="s">
        <v>1342</v>
      </c>
      <c r="L950" t="s">
        <v>1037</v>
      </c>
      <c r="M950">
        <v>2393.4300000000003</v>
      </c>
      <c r="N950">
        <v>0.51</v>
      </c>
      <c r="O950" s="872">
        <f>+VLOOKUP(C950,'A. Rate Class Allocations'!$B$124:$J$128,6,FALSE)</f>
        <v>0.94261788524984402</v>
      </c>
      <c r="P950" s="873">
        <f>+VLOOKUP(C950,'A. Rate Class Allocations'!$B$124:$J$128,8,FALSE)</f>
        <v>0.86676492558695795</v>
      </c>
      <c r="Q950" s="873">
        <f>+VLOOKUP(C950,'A. Rate Class Allocations'!$B$124:$J$128,7,FALSE)</f>
        <v>0.93591420350510102</v>
      </c>
      <c r="R950" s="873">
        <f>+VLOOKUP(C950,'A. Rate Class Allocations'!$B$124:$J$128,9,FALSE)</f>
        <v>0.67326093337246795</v>
      </c>
      <c r="S950" s="874">
        <f t="shared" si="43"/>
        <v>1955.4996160411829</v>
      </c>
      <c r="T950" s="874">
        <f t="shared" si="44"/>
        <v>0.32135837980628107</v>
      </c>
    </row>
    <row r="951" spans="1:20">
      <c r="A951" s="875" t="s">
        <v>1034</v>
      </c>
      <c r="B951" t="s">
        <v>1035</v>
      </c>
      <c r="C951" t="s">
        <v>1339</v>
      </c>
      <c r="D951" t="s">
        <v>1367</v>
      </c>
      <c r="E951" s="867">
        <v>2019</v>
      </c>
      <c r="F951" s="867">
        <v>2019</v>
      </c>
      <c r="G951" s="868">
        <v>43342</v>
      </c>
      <c r="H951" s="869">
        <f t="shared" si="42"/>
        <v>2018</v>
      </c>
      <c r="I951" s="876"/>
      <c r="J951" t="s">
        <v>1341</v>
      </c>
      <c r="K951" t="s">
        <v>1342</v>
      </c>
      <c r="L951" t="s">
        <v>1037</v>
      </c>
      <c r="M951">
        <v>901.05599999999993</v>
      </c>
      <c r="N951">
        <v>0.192</v>
      </c>
      <c r="O951" s="872">
        <f>+VLOOKUP(C951,'A. Rate Class Allocations'!$B$124:$J$128,6,FALSE)</f>
        <v>0.94261788524984402</v>
      </c>
      <c r="P951" s="873">
        <f>+VLOOKUP(C951,'A. Rate Class Allocations'!$B$124:$J$128,8,FALSE)</f>
        <v>0.86676492558695795</v>
      </c>
      <c r="Q951" s="873">
        <f>+VLOOKUP(C951,'A. Rate Class Allocations'!$B$124:$J$128,7,FALSE)</f>
        <v>0.93591420350510102</v>
      </c>
      <c r="R951" s="873">
        <f>+VLOOKUP(C951,'A. Rate Class Allocations'!$B$124:$J$128,9,FALSE)</f>
        <v>0.67326093337246795</v>
      </c>
      <c r="S951" s="874">
        <f t="shared" si="43"/>
        <v>736.18809074491583</v>
      </c>
      <c r="T951" s="874">
        <f t="shared" si="44"/>
        <v>0.12098197828001168</v>
      </c>
    </row>
    <row r="952" spans="1:20">
      <c r="A952" s="875" t="s">
        <v>1034</v>
      </c>
      <c r="B952" t="s">
        <v>1035</v>
      </c>
      <c r="C952" t="s">
        <v>1339</v>
      </c>
      <c r="D952" t="s">
        <v>1368</v>
      </c>
      <c r="E952" s="867">
        <v>2019</v>
      </c>
      <c r="F952" s="867">
        <v>2019</v>
      </c>
      <c r="G952" s="868">
        <v>43327</v>
      </c>
      <c r="H952" s="869">
        <f t="shared" si="42"/>
        <v>2018</v>
      </c>
      <c r="I952" s="876"/>
      <c r="J952" t="s">
        <v>1341</v>
      </c>
      <c r="K952" t="s">
        <v>1342</v>
      </c>
      <c r="L952" t="s">
        <v>1037</v>
      </c>
      <c r="M952">
        <v>3349.6320000000005</v>
      </c>
      <c r="N952">
        <v>1.2480000000000002</v>
      </c>
      <c r="O952" s="872">
        <f>+VLOOKUP(C952,'A. Rate Class Allocations'!$B$124:$J$128,6,FALSE)</f>
        <v>0.94261788524984402</v>
      </c>
      <c r="P952" s="873">
        <f>+VLOOKUP(C952,'A. Rate Class Allocations'!$B$124:$J$128,8,FALSE)</f>
        <v>0.86676492558695795</v>
      </c>
      <c r="Q952" s="873">
        <f>+VLOOKUP(C952,'A. Rate Class Allocations'!$B$124:$J$128,7,FALSE)</f>
        <v>0.93591420350510102</v>
      </c>
      <c r="R952" s="873">
        <f>+VLOOKUP(C952,'A. Rate Class Allocations'!$B$124:$J$128,9,FALSE)</f>
        <v>0.67326093337246795</v>
      </c>
      <c r="S952" s="874">
        <f t="shared" si="43"/>
        <v>2736.7435395558923</v>
      </c>
      <c r="T952" s="874">
        <f t="shared" si="44"/>
        <v>0.78638285882007619</v>
      </c>
    </row>
    <row r="953" spans="1:20">
      <c r="A953" s="875" t="s">
        <v>1034</v>
      </c>
      <c r="B953" t="s">
        <v>1035</v>
      </c>
      <c r="C953" t="s">
        <v>1339</v>
      </c>
      <c r="D953" t="s">
        <v>1368</v>
      </c>
      <c r="E953" s="867">
        <v>2019</v>
      </c>
      <c r="F953" s="867">
        <v>2019</v>
      </c>
      <c r="G953" s="868">
        <v>43327</v>
      </c>
      <c r="H953" s="869">
        <f t="shared" si="42"/>
        <v>2018</v>
      </c>
      <c r="I953" s="876"/>
      <c r="J953" t="s">
        <v>1038</v>
      </c>
      <c r="K953" t="s">
        <v>1342</v>
      </c>
      <c r="L953" t="s">
        <v>1037</v>
      </c>
      <c r="M953">
        <v>697.84000000000026</v>
      </c>
      <c r="N953">
        <v>0.26000000000000006</v>
      </c>
      <c r="O953" s="872">
        <f>+VLOOKUP(C953,'A. Rate Class Allocations'!$B$124:$J$128,6,FALSE)</f>
        <v>0.94261788524984402</v>
      </c>
      <c r="P953" s="873">
        <f>+VLOOKUP(C953,'A. Rate Class Allocations'!$B$124:$J$128,8,FALSE)</f>
        <v>0.86676492558695795</v>
      </c>
      <c r="Q953" s="873">
        <f>+VLOOKUP(C953,'A. Rate Class Allocations'!$B$124:$J$128,7,FALSE)</f>
        <v>0.93591420350510102</v>
      </c>
      <c r="R953" s="873">
        <f>+VLOOKUP(C953,'A. Rate Class Allocations'!$B$124:$J$128,9,FALSE)</f>
        <v>0.67326093337246795</v>
      </c>
      <c r="S953" s="874">
        <f t="shared" si="43"/>
        <v>570.15490407414438</v>
      </c>
      <c r="T953" s="874">
        <f t="shared" si="44"/>
        <v>0.16382976225418253</v>
      </c>
    </row>
    <row r="954" spans="1:20">
      <c r="A954" s="875" t="s">
        <v>1034</v>
      </c>
      <c r="B954" t="s">
        <v>1035</v>
      </c>
      <c r="C954" t="s">
        <v>1339</v>
      </c>
      <c r="D954" t="s">
        <v>1369</v>
      </c>
      <c r="E954" s="867">
        <v>2019</v>
      </c>
      <c r="F954" s="867">
        <v>2019</v>
      </c>
      <c r="G954" s="868">
        <v>43333</v>
      </c>
      <c r="H954" s="869">
        <f t="shared" si="42"/>
        <v>2018</v>
      </c>
      <c r="I954" s="876"/>
      <c r="J954" t="s">
        <v>1341</v>
      </c>
      <c r="K954" t="s">
        <v>1342</v>
      </c>
      <c r="L954" t="s">
        <v>1037</v>
      </c>
      <c r="M954">
        <v>464</v>
      </c>
      <c r="N954">
        <v>0.11599999999999999</v>
      </c>
      <c r="O954" s="872">
        <f>+VLOOKUP(C954,'A. Rate Class Allocations'!$B$124:$J$128,6,FALSE)</f>
        <v>0.94261788524984402</v>
      </c>
      <c r="P954" s="873">
        <f>+VLOOKUP(C954,'A. Rate Class Allocations'!$B$124:$J$128,8,FALSE)</f>
        <v>0.86676492558695795</v>
      </c>
      <c r="Q954" s="873">
        <f>+VLOOKUP(C954,'A. Rate Class Allocations'!$B$124:$J$128,7,FALSE)</f>
        <v>0.93591420350510102</v>
      </c>
      <c r="R954" s="873">
        <f>+VLOOKUP(C954,'A. Rate Class Allocations'!$B$124:$J$128,9,FALSE)</f>
        <v>0.67326093337246795</v>
      </c>
      <c r="S954" s="874">
        <f t="shared" si="43"/>
        <v>379.10104822079978</v>
      </c>
      <c r="T954" s="874">
        <f t="shared" si="44"/>
        <v>7.3093278544173718E-2</v>
      </c>
    </row>
    <row r="955" spans="1:20">
      <c r="A955" s="875" t="s">
        <v>1034</v>
      </c>
      <c r="B955" t="s">
        <v>1035</v>
      </c>
      <c r="C955" t="s">
        <v>1339</v>
      </c>
      <c r="D955" t="s">
        <v>1369</v>
      </c>
      <c r="E955" s="867">
        <v>2019</v>
      </c>
      <c r="F955" s="867">
        <v>2019</v>
      </c>
      <c r="G955" s="868">
        <v>43333</v>
      </c>
      <c r="H955" s="869">
        <f t="shared" si="42"/>
        <v>2018</v>
      </c>
      <c r="I955" s="876"/>
      <c r="J955" t="s">
        <v>1341</v>
      </c>
      <c r="K955" t="s">
        <v>1342</v>
      </c>
      <c r="L955" t="s">
        <v>1037</v>
      </c>
      <c r="M955">
        <v>4576.0000000000009</v>
      </c>
      <c r="N955">
        <v>1.1440000000000001</v>
      </c>
      <c r="O955" s="872">
        <f>+VLOOKUP(C955,'A. Rate Class Allocations'!$B$124:$J$128,6,FALSE)</f>
        <v>0.94261788524984402</v>
      </c>
      <c r="P955" s="873">
        <f>+VLOOKUP(C955,'A. Rate Class Allocations'!$B$124:$J$128,8,FALSE)</f>
        <v>0.86676492558695795</v>
      </c>
      <c r="Q955" s="873">
        <f>+VLOOKUP(C955,'A. Rate Class Allocations'!$B$124:$J$128,7,FALSE)</f>
        <v>0.93591420350510102</v>
      </c>
      <c r="R955" s="873">
        <f>+VLOOKUP(C955,'A. Rate Class Allocations'!$B$124:$J$128,9,FALSE)</f>
        <v>0.67326093337246795</v>
      </c>
      <c r="S955" s="874">
        <f t="shared" si="43"/>
        <v>3738.7206824534051</v>
      </c>
      <c r="T955" s="874">
        <f t="shared" si="44"/>
        <v>0.72085095391840304</v>
      </c>
    </row>
    <row r="956" spans="1:20">
      <c r="A956" s="875" t="s">
        <v>1034</v>
      </c>
      <c r="B956" t="s">
        <v>1035</v>
      </c>
      <c r="C956" t="s">
        <v>1339</v>
      </c>
      <c r="D956" t="s">
        <v>1369</v>
      </c>
      <c r="E956" s="867">
        <v>2019</v>
      </c>
      <c r="F956" s="867">
        <v>2019</v>
      </c>
      <c r="G956" s="868">
        <v>43333</v>
      </c>
      <c r="H956" s="869">
        <f t="shared" si="42"/>
        <v>2018</v>
      </c>
      <c r="I956" s="876"/>
      <c r="J956" t="s">
        <v>1038</v>
      </c>
      <c r="K956" t="s">
        <v>1342</v>
      </c>
      <c r="L956" t="s">
        <v>1037</v>
      </c>
      <c r="M956">
        <v>624</v>
      </c>
      <c r="N956">
        <v>0.15600000000000003</v>
      </c>
      <c r="O956" s="872">
        <f>+VLOOKUP(C956,'A. Rate Class Allocations'!$B$124:$J$128,6,FALSE)</f>
        <v>0.94261788524984402</v>
      </c>
      <c r="P956" s="873">
        <f>+VLOOKUP(C956,'A. Rate Class Allocations'!$B$124:$J$128,8,FALSE)</f>
        <v>0.86676492558695795</v>
      </c>
      <c r="Q956" s="873">
        <f>+VLOOKUP(C956,'A. Rate Class Allocations'!$B$124:$J$128,7,FALSE)</f>
        <v>0.93591420350510102</v>
      </c>
      <c r="R956" s="873">
        <f>+VLOOKUP(C956,'A. Rate Class Allocations'!$B$124:$J$128,9,FALSE)</f>
        <v>0.67326093337246795</v>
      </c>
      <c r="S956" s="874">
        <f t="shared" si="43"/>
        <v>509.82554760728243</v>
      </c>
      <c r="T956" s="874">
        <f t="shared" si="44"/>
        <v>9.8297857352509524E-2</v>
      </c>
    </row>
    <row r="957" spans="1:20">
      <c r="A957" s="875" t="s">
        <v>1034</v>
      </c>
      <c r="B957" t="s">
        <v>1035</v>
      </c>
      <c r="C957" t="s">
        <v>1339</v>
      </c>
      <c r="D957" t="s">
        <v>1369</v>
      </c>
      <c r="E957" s="867">
        <v>2019</v>
      </c>
      <c r="F957" s="867">
        <v>2019</v>
      </c>
      <c r="G957" s="868">
        <v>43333</v>
      </c>
      <c r="H957" s="869">
        <f t="shared" si="42"/>
        <v>2018</v>
      </c>
      <c r="I957" s="876"/>
      <c r="J957" t="s">
        <v>1038</v>
      </c>
      <c r="K957" t="s">
        <v>1342</v>
      </c>
      <c r="L957" t="s">
        <v>1037</v>
      </c>
      <c r="M957">
        <v>112</v>
      </c>
      <c r="N957">
        <v>2.8000000000000001E-2</v>
      </c>
      <c r="O957" s="872">
        <f>+VLOOKUP(C957,'A. Rate Class Allocations'!$B$124:$J$128,6,FALSE)</f>
        <v>0.94261788524984402</v>
      </c>
      <c r="P957" s="873">
        <f>+VLOOKUP(C957,'A. Rate Class Allocations'!$B$124:$J$128,8,FALSE)</f>
        <v>0.86676492558695795</v>
      </c>
      <c r="Q957" s="873">
        <f>+VLOOKUP(C957,'A. Rate Class Allocations'!$B$124:$J$128,7,FALSE)</f>
        <v>0.93591420350510102</v>
      </c>
      <c r="R957" s="873">
        <f>+VLOOKUP(C957,'A. Rate Class Allocations'!$B$124:$J$128,9,FALSE)</f>
        <v>0.67326093337246795</v>
      </c>
      <c r="S957" s="874">
        <f t="shared" si="43"/>
        <v>91.507149570537862</v>
      </c>
      <c r="T957" s="874">
        <f t="shared" si="44"/>
        <v>1.7643205165835039E-2</v>
      </c>
    </row>
    <row r="958" spans="1:20">
      <c r="A958" s="875" t="s">
        <v>1034</v>
      </c>
      <c r="B958" t="s">
        <v>1035</v>
      </c>
      <c r="C958" t="s">
        <v>1339</v>
      </c>
      <c r="D958" t="s">
        <v>1370</v>
      </c>
      <c r="E958" s="867">
        <v>2019</v>
      </c>
      <c r="F958" s="867">
        <v>2019</v>
      </c>
      <c r="G958" s="868">
        <v>43339</v>
      </c>
      <c r="H958" s="869">
        <f t="shared" si="42"/>
        <v>2018</v>
      </c>
      <c r="I958" s="876"/>
      <c r="J958" t="s">
        <v>1341</v>
      </c>
      <c r="K958" t="s">
        <v>1342</v>
      </c>
      <c r="L958" t="s">
        <v>1037</v>
      </c>
      <c r="M958">
        <v>3260.192</v>
      </c>
      <c r="N958">
        <v>0.88400000000000012</v>
      </c>
      <c r="O958" s="872">
        <f>+VLOOKUP(C958,'A. Rate Class Allocations'!$B$124:$J$128,6,FALSE)</f>
        <v>0.94261788524984402</v>
      </c>
      <c r="P958" s="873">
        <f>+VLOOKUP(C958,'A. Rate Class Allocations'!$B$124:$J$128,8,FALSE)</f>
        <v>0.86676492558695795</v>
      </c>
      <c r="Q958" s="873">
        <f>+VLOOKUP(C958,'A. Rate Class Allocations'!$B$124:$J$128,7,FALSE)</f>
        <v>0.93591420350510102</v>
      </c>
      <c r="R958" s="873">
        <f>+VLOOKUP(C958,'A. Rate Class Allocations'!$B$124:$J$128,9,FALSE)</f>
        <v>0.67326093337246795</v>
      </c>
      <c r="S958" s="874">
        <f t="shared" si="43"/>
        <v>2663.6685443988481</v>
      </c>
      <c r="T958" s="874">
        <f t="shared" si="44"/>
        <v>0.55702119166422059</v>
      </c>
    </row>
    <row r="959" spans="1:20">
      <c r="A959" s="875" t="s">
        <v>1034</v>
      </c>
      <c r="B959" t="s">
        <v>1035</v>
      </c>
      <c r="C959" t="s">
        <v>1339</v>
      </c>
      <c r="D959" t="s">
        <v>1371</v>
      </c>
      <c r="E959" s="867">
        <v>2019</v>
      </c>
      <c r="F959" s="867">
        <v>2019</v>
      </c>
      <c r="G959" s="868">
        <v>43329</v>
      </c>
      <c r="H959" s="869">
        <f t="shared" si="42"/>
        <v>2018</v>
      </c>
      <c r="I959" s="876"/>
      <c r="J959" t="s">
        <v>1341</v>
      </c>
      <c r="K959" t="s">
        <v>1342</v>
      </c>
      <c r="L959" t="s">
        <v>1037</v>
      </c>
      <c r="M959">
        <v>2366.2080000000005</v>
      </c>
      <c r="N959">
        <v>0.62400000000000011</v>
      </c>
      <c r="O959" s="872">
        <f>+VLOOKUP(C959,'A. Rate Class Allocations'!$B$124:$J$128,6,FALSE)</f>
        <v>0.94261788524984402</v>
      </c>
      <c r="P959" s="873">
        <f>+VLOOKUP(C959,'A. Rate Class Allocations'!$B$124:$J$128,8,FALSE)</f>
        <v>0.86676492558695795</v>
      </c>
      <c r="Q959" s="873">
        <f>+VLOOKUP(C959,'A. Rate Class Allocations'!$B$124:$J$128,7,FALSE)</f>
        <v>0.93591420350510102</v>
      </c>
      <c r="R959" s="873">
        <f>+VLOOKUP(C959,'A. Rate Class Allocations'!$B$124:$J$128,9,FALSE)</f>
        <v>0.67326093337246795</v>
      </c>
      <c r="S959" s="874">
        <f t="shared" si="43"/>
        <v>1933.2584765268152</v>
      </c>
      <c r="T959" s="874">
        <f t="shared" si="44"/>
        <v>0.3931914294100381</v>
      </c>
    </row>
    <row r="960" spans="1:20">
      <c r="A960" s="875" t="s">
        <v>1034</v>
      </c>
      <c r="B960" t="s">
        <v>1035</v>
      </c>
      <c r="C960" t="s">
        <v>1339</v>
      </c>
      <c r="D960" t="s">
        <v>1372</v>
      </c>
      <c r="E960" s="867">
        <v>2019</v>
      </c>
      <c r="F960" s="867">
        <v>2019</v>
      </c>
      <c r="G960" s="868">
        <v>43349</v>
      </c>
      <c r="H960" s="869">
        <f t="shared" si="42"/>
        <v>2018</v>
      </c>
      <c r="I960" s="876"/>
      <c r="J960" t="s">
        <v>1341</v>
      </c>
      <c r="K960" t="s">
        <v>1342</v>
      </c>
      <c r="L960" t="s">
        <v>1037</v>
      </c>
      <c r="M960">
        <v>1167.348</v>
      </c>
      <c r="N960">
        <v>0.36400000000000005</v>
      </c>
      <c r="O960" s="872">
        <f>+VLOOKUP(C960,'A. Rate Class Allocations'!$B$124:$J$128,6,FALSE)</f>
        <v>0.94261788524984402</v>
      </c>
      <c r="P960" s="873">
        <f>+VLOOKUP(C960,'A. Rate Class Allocations'!$B$124:$J$128,8,FALSE)</f>
        <v>0.86676492558695795</v>
      </c>
      <c r="Q960" s="873">
        <f>+VLOOKUP(C960,'A. Rate Class Allocations'!$B$124:$J$128,7,FALSE)</f>
        <v>0.93591420350510102</v>
      </c>
      <c r="R960" s="873">
        <f>+VLOOKUP(C960,'A. Rate Class Allocations'!$B$124:$J$128,9,FALSE)</f>
        <v>0.67326093337246795</v>
      </c>
      <c r="S960" s="874">
        <f t="shared" si="43"/>
        <v>953.75614318632358</v>
      </c>
      <c r="T960" s="874">
        <f t="shared" si="44"/>
        <v>0.22936166715585554</v>
      </c>
    </row>
    <row r="961" spans="1:20">
      <c r="A961" s="875" t="s">
        <v>1034</v>
      </c>
      <c r="B961" t="s">
        <v>1035</v>
      </c>
      <c r="C961" t="s">
        <v>1339</v>
      </c>
      <c r="D961" t="s">
        <v>1372</v>
      </c>
      <c r="E961" s="867">
        <v>2019</v>
      </c>
      <c r="F961" s="867">
        <v>2019</v>
      </c>
      <c r="G961" s="868">
        <v>43349</v>
      </c>
      <c r="H961" s="869">
        <f t="shared" si="42"/>
        <v>2018</v>
      </c>
      <c r="I961" s="876"/>
      <c r="J961" t="s">
        <v>1341</v>
      </c>
      <c r="K961" t="s">
        <v>1342</v>
      </c>
      <c r="L961" t="s">
        <v>1037</v>
      </c>
      <c r="M961">
        <v>291.83700000000005</v>
      </c>
      <c r="N961">
        <v>9.1000000000000011E-2</v>
      </c>
      <c r="O961" s="872">
        <f>+VLOOKUP(C961,'A. Rate Class Allocations'!$B$124:$J$128,6,FALSE)</f>
        <v>0.94261788524984402</v>
      </c>
      <c r="P961" s="873">
        <f>+VLOOKUP(C961,'A. Rate Class Allocations'!$B$124:$J$128,8,FALSE)</f>
        <v>0.86676492558695795</v>
      </c>
      <c r="Q961" s="873">
        <f>+VLOOKUP(C961,'A. Rate Class Allocations'!$B$124:$J$128,7,FALSE)</f>
        <v>0.93591420350510102</v>
      </c>
      <c r="R961" s="873">
        <f>+VLOOKUP(C961,'A. Rate Class Allocations'!$B$124:$J$128,9,FALSE)</f>
        <v>0.67326093337246795</v>
      </c>
      <c r="S961" s="874">
        <f t="shared" si="43"/>
        <v>238.43903579658095</v>
      </c>
      <c r="T961" s="874">
        <f t="shared" si="44"/>
        <v>5.7340416788963885E-2</v>
      </c>
    </row>
    <row r="962" spans="1:20">
      <c r="A962" s="875" t="s">
        <v>1034</v>
      </c>
      <c r="B962" t="s">
        <v>1035</v>
      </c>
      <c r="C962" t="s">
        <v>1339</v>
      </c>
      <c r="D962" t="s">
        <v>1373</v>
      </c>
      <c r="E962" s="867">
        <v>2019</v>
      </c>
      <c r="F962" s="867">
        <v>2019</v>
      </c>
      <c r="G962" s="868">
        <v>43321</v>
      </c>
      <c r="H962" s="869">
        <f t="shared" si="42"/>
        <v>2018</v>
      </c>
      <c r="I962" s="876"/>
      <c r="J962" t="s">
        <v>1341</v>
      </c>
      <c r="K962" t="s">
        <v>1342</v>
      </c>
      <c r="L962" t="s">
        <v>1037</v>
      </c>
      <c r="M962">
        <v>1882.4399999999996</v>
      </c>
      <c r="N962">
        <v>0.83999999999999986</v>
      </c>
      <c r="O962" s="872">
        <f>+VLOOKUP(C962,'A. Rate Class Allocations'!$B$124:$J$128,6,FALSE)</f>
        <v>0.94261788524984402</v>
      </c>
      <c r="P962" s="873">
        <f>+VLOOKUP(C962,'A. Rate Class Allocations'!$B$124:$J$128,8,FALSE)</f>
        <v>0.86676492558695795</v>
      </c>
      <c r="Q962" s="873">
        <f>+VLOOKUP(C962,'A. Rate Class Allocations'!$B$124:$J$128,7,FALSE)</f>
        <v>0.93591420350510102</v>
      </c>
      <c r="R962" s="873">
        <f>+VLOOKUP(C962,'A. Rate Class Allocations'!$B$124:$J$128,9,FALSE)</f>
        <v>0.67326093337246795</v>
      </c>
      <c r="S962" s="874">
        <f t="shared" si="43"/>
        <v>1538.0064164068149</v>
      </c>
      <c r="T962" s="874">
        <f t="shared" si="44"/>
        <v>0.52929615497505111</v>
      </c>
    </row>
    <row r="963" spans="1:20">
      <c r="A963" s="875" t="s">
        <v>1034</v>
      </c>
      <c r="B963" t="s">
        <v>1035</v>
      </c>
      <c r="C963" t="s">
        <v>1339</v>
      </c>
      <c r="D963" t="s">
        <v>1373</v>
      </c>
      <c r="E963" s="867">
        <v>2019</v>
      </c>
      <c r="F963" s="867">
        <v>2019</v>
      </c>
      <c r="G963" s="868">
        <v>43321</v>
      </c>
      <c r="H963" s="869">
        <f t="shared" si="42"/>
        <v>2018</v>
      </c>
      <c r="I963" s="876"/>
      <c r="J963" t="s">
        <v>1341</v>
      </c>
      <c r="K963" t="s">
        <v>1342</v>
      </c>
      <c r="L963" t="s">
        <v>1037</v>
      </c>
      <c r="M963">
        <v>582.66000000000008</v>
      </c>
      <c r="N963">
        <v>0.26000000000000006</v>
      </c>
      <c r="O963" s="872">
        <f>+VLOOKUP(C963,'A. Rate Class Allocations'!$B$124:$J$128,6,FALSE)</f>
        <v>0.94261788524984402</v>
      </c>
      <c r="P963" s="873">
        <f>+VLOOKUP(C963,'A. Rate Class Allocations'!$B$124:$J$128,8,FALSE)</f>
        <v>0.86676492558695795</v>
      </c>
      <c r="Q963" s="873">
        <f>+VLOOKUP(C963,'A. Rate Class Allocations'!$B$124:$J$128,7,FALSE)</f>
        <v>0.93591420350510102</v>
      </c>
      <c r="R963" s="873">
        <f>+VLOOKUP(C963,'A. Rate Class Allocations'!$B$124:$J$128,9,FALSE)</f>
        <v>0.67326093337246795</v>
      </c>
      <c r="S963" s="874">
        <f t="shared" si="43"/>
        <v>476.04960507830003</v>
      </c>
      <c r="T963" s="874">
        <f t="shared" si="44"/>
        <v>0.16382976225418253</v>
      </c>
    </row>
    <row r="964" spans="1:20">
      <c r="A964" s="875" t="s">
        <v>1034</v>
      </c>
      <c r="B964" t="s">
        <v>1035</v>
      </c>
      <c r="C964" t="s">
        <v>1339</v>
      </c>
      <c r="D964" t="s">
        <v>1374</v>
      </c>
      <c r="E964" s="867">
        <v>2019</v>
      </c>
      <c r="F964" s="867">
        <v>2019</v>
      </c>
      <c r="G964" s="868">
        <v>43334</v>
      </c>
      <c r="H964" s="869">
        <f t="shared" ref="H964:H1027" si="45">YEAR(G964)</f>
        <v>2018</v>
      </c>
      <c r="I964" s="876"/>
      <c r="J964" t="s">
        <v>1341</v>
      </c>
      <c r="K964" t="s">
        <v>1342</v>
      </c>
      <c r="L964" t="s">
        <v>1037</v>
      </c>
      <c r="M964">
        <v>2873.0239999999999</v>
      </c>
      <c r="N964">
        <v>0.74199999999999999</v>
      </c>
      <c r="O964" s="872">
        <f>+VLOOKUP(C964,'A. Rate Class Allocations'!$B$124:$J$128,6,FALSE)</f>
        <v>0.94261788524984402</v>
      </c>
      <c r="P964" s="873">
        <f>+VLOOKUP(C964,'A. Rate Class Allocations'!$B$124:$J$128,8,FALSE)</f>
        <v>0.86676492558695795</v>
      </c>
      <c r="Q964" s="873">
        <f>+VLOOKUP(C964,'A. Rate Class Allocations'!$B$124:$J$128,7,FALSE)</f>
        <v>0.93591420350510102</v>
      </c>
      <c r="R964" s="873">
        <f>+VLOOKUP(C964,'A. Rate Class Allocations'!$B$124:$J$128,9,FALSE)</f>
        <v>0.67326093337246795</v>
      </c>
      <c r="S964" s="874">
        <f t="shared" ref="S964:S1027" si="46">M964*O964*P964</f>
        <v>2347.3414007834376</v>
      </c>
      <c r="T964" s="874">
        <f t="shared" ref="T964:T1027" si="47">N964*Q964*R964</f>
        <v>0.4675449368946285</v>
      </c>
    </row>
    <row r="965" spans="1:20">
      <c r="A965" s="875" t="s">
        <v>1034</v>
      </c>
      <c r="B965" t="s">
        <v>1035</v>
      </c>
      <c r="C965" t="s">
        <v>1339</v>
      </c>
      <c r="D965" t="s">
        <v>1374</v>
      </c>
      <c r="E965" s="867">
        <v>2019</v>
      </c>
      <c r="F965" s="867">
        <v>2019</v>
      </c>
      <c r="G965" s="868">
        <v>43334</v>
      </c>
      <c r="H965" s="869">
        <f t="shared" si="45"/>
        <v>2018</v>
      </c>
      <c r="I965" s="876"/>
      <c r="J965" t="s">
        <v>1341</v>
      </c>
      <c r="K965" t="s">
        <v>1342</v>
      </c>
      <c r="L965" t="s">
        <v>1037</v>
      </c>
      <c r="M965">
        <v>1208.0640000000005</v>
      </c>
      <c r="N965">
        <v>0.31200000000000006</v>
      </c>
      <c r="O965" s="872">
        <f>+VLOOKUP(C965,'A. Rate Class Allocations'!$B$124:$J$128,6,FALSE)</f>
        <v>0.94261788524984402</v>
      </c>
      <c r="P965" s="873">
        <f>+VLOOKUP(C965,'A. Rate Class Allocations'!$B$124:$J$128,8,FALSE)</f>
        <v>0.86676492558695795</v>
      </c>
      <c r="Q965" s="873">
        <f>+VLOOKUP(C965,'A. Rate Class Allocations'!$B$124:$J$128,7,FALSE)</f>
        <v>0.93591420350510102</v>
      </c>
      <c r="R965" s="873">
        <f>+VLOOKUP(C965,'A. Rate Class Allocations'!$B$124:$J$128,9,FALSE)</f>
        <v>0.67326093337246795</v>
      </c>
      <c r="S965" s="874">
        <f t="shared" si="46"/>
        <v>987.02226016769919</v>
      </c>
      <c r="T965" s="874">
        <f t="shared" si="47"/>
        <v>0.19659571470501905</v>
      </c>
    </row>
    <row r="966" spans="1:20">
      <c r="A966" s="875" t="s">
        <v>1034</v>
      </c>
      <c r="B966" t="s">
        <v>1035</v>
      </c>
      <c r="C966" t="s">
        <v>1339</v>
      </c>
      <c r="D966" t="s">
        <v>1375</v>
      </c>
      <c r="E966" s="867">
        <v>2019</v>
      </c>
      <c r="F966" s="867">
        <v>2019</v>
      </c>
      <c r="G966" s="868">
        <v>43325</v>
      </c>
      <c r="H966" s="869">
        <f t="shared" si="45"/>
        <v>2018</v>
      </c>
      <c r="I966" s="876"/>
      <c r="J966" t="s">
        <v>1341</v>
      </c>
      <c r="K966" t="s">
        <v>1342</v>
      </c>
      <c r="L966" t="s">
        <v>1037</v>
      </c>
      <c r="M966">
        <v>2725.6320000000005</v>
      </c>
      <c r="N966">
        <v>0.81900000000000006</v>
      </c>
      <c r="O966" s="872">
        <f>+VLOOKUP(C966,'A. Rate Class Allocations'!$B$124:$J$128,6,FALSE)</f>
        <v>0.94261788524984402</v>
      </c>
      <c r="P966" s="873">
        <f>+VLOOKUP(C966,'A. Rate Class Allocations'!$B$124:$J$128,8,FALSE)</f>
        <v>0.86676492558695795</v>
      </c>
      <c r="Q966" s="873">
        <f>+VLOOKUP(C966,'A. Rate Class Allocations'!$B$124:$J$128,7,FALSE)</f>
        <v>0.93591420350510102</v>
      </c>
      <c r="R966" s="873">
        <f>+VLOOKUP(C966,'A. Rate Class Allocations'!$B$124:$J$128,9,FALSE)</f>
        <v>0.67326093337246795</v>
      </c>
      <c r="S966" s="874">
        <f t="shared" si="46"/>
        <v>2226.9179919486101</v>
      </c>
      <c r="T966" s="874">
        <f t="shared" si="47"/>
        <v>0.51606375110067493</v>
      </c>
    </row>
    <row r="967" spans="1:20">
      <c r="A967" s="875" t="s">
        <v>1034</v>
      </c>
      <c r="B967" t="s">
        <v>1035</v>
      </c>
      <c r="C967" t="s">
        <v>1339</v>
      </c>
      <c r="D967" t="s">
        <v>1375</v>
      </c>
      <c r="E967" s="867">
        <v>2019</v>
      </c>
      <c r="F967" s="867">
        <v>2019</v>
      </c>
      <c r="G967" s="868">
        <v>43325</v>
      </c>
      <c r="H967" s="869">
        <f t="shared" si="45"/>
        <v>2018</v>
      </c>
      <c r="I967" s="876"/>
      <c r="J967" t="s">
        <v>1341</v>
      </c>
      <c r="K967" t="s">
        <v>1342</v>
      </c>
      <c r="L967" t="s">
        <v>1037</v>
      </c>
      <c r="M967">
        <v>193.02399999999994</v>
      </c>
      <c r="N967">
        <v>5.7999999999999996E-2</v>
      </c>
      <c r="O967" s="872">
        <f>+VLOOKUP(C967,'A. Rate Class Allocations'!$B$124:$J$128,6,FALSE)</f>
        <v>0.94261788524984402</v>
      </c>
      <c r="P967" s="873">
        <f>+VLOOKUP(C967,'A. Rate Class Allocations'!$B$124:$J$128,8,FALSE)</f>
        <v>0.86676492558695795</v>
      </c>
      <c r="Q967" s="873">
        <f>+VLOOKUP(C967,'A. Rate Class Allocations'!$B$124:$J$128,7,FALSE)</f>
        <v>0.93591420350510102</v>
      </c>
      <c r="R967" s="873">
        <f>+VLOOKUP(C967,'A. Rate Class Allocations'!$B$124:$J$128,9,FALSE)</f>
        <v>0.67326093337246795</v>
      </c>
      <c r="S967" s="874">
        <f t="shared" si="46"/>
        <v>157.70603605985266</v>
      </c>
      <c r="T967" s="874">
        <f t="shared" si="47"/>
        <v>3.6546639272086859E-2</v>
      </c>
    </row>
    <row r="968" spans="1:20">
      <c r="A968" s="875" t="s">
        <v>1034</v>
      </c>
      <c r="B968" t="s">
        <v>1035</v>
      </c>
      <c r="C968" t="s">
        <v>1339</v>
      </c>
      <c r="D968" t="s">
        <v>1375</v>
      </c>
      <c r="E968" s="867">
        <v>2019</v>
      </c>
      <c r="F968" s="867">
        <v>2019</v>
      </c>
      <c r="G968" s="868">
        <v>43325</v>
      </c>
      <c r="H968" s="869">
        <f t="shared" si="45"/>
        <v>2018</v>
      </c>
      <c r="I968" s="876"/>
      <c r="J968" t="s">
        <v>1341</v>
      </c>
      <c r="K968" t="s">
        <v>1342</v>
      </c>
      <c r="L968" t="s">
        <v>1037</v>
      </c>
      <c r="M968">
        <v>346.11199999999997</v>
      </c>
      <c r="N968">
        <v>0.10400000000000001</v>
      </c>
      <c r="O968" s="872">
        <f>+VLOOKUP(C968,'A. Rate Class Allocations'!$B$124:$J$128,6,FALSE)</f>
        <v>0.94261788524984402</v>
      </c>
      <c r="P968" s="873">
        <f>+VLOOKUP(C968,'A. Rate Class Allocations'!$B$124:$J$128,8,FALSE)</f>
        <v>0.86676492558695795</v>
      </c>
      <c r="Q968" s="873">
        <f>+VLOOKUP(C968,'A. Rate Class Allocations'!$B$124:$J$128,7,FALSE)</f>
        <v>0.93591420350510102</v>
      </c>
      <c r="R968" s="873">
        <f>+VLOOKUP(C968,'A. Rate Class Allocations'!$B$124:$J$128,9,FALSE)</f>
        <v>0.67326093337246795</v>
      </c>
      <c r="S968" s="874">
        <f t="shared" si="46"/>
        <v>282.78323707283931</v>
      </c>
      <c r="T968" s="874">
        <f t="shared" si="47"/>
        <v>6.5531904901673016E-2</v>
      </c>
    </row>
    <row r="969" spans="1:20">
      <c r="A969" s="875" t="s">
        <v>1034</v>
      </c>
      <c r="B969" t="s">
        <v>1035</v>
      </c>
      <c r="C969" t="s">
        <v>1339</v>
      </c>
      <c r="D969" t="s">
        <v>1375</v>
      </c>
      <c r="E969" s="867">
        <v>2019</v>
      </c>
      <c r="F969" s="867">
        <v>2019</v>
      </c>
      <c r="G969" s="868">
        <v>43325</v>
      </c>
      <c r="H969" s="869">
        <f t="shared" si="45"/>
        <v>2018</v>
      </c>
      <c r="I969" s="876"/>
      <c r="J969" t="s">
        <v>1341</v>
      </c>
      <c r="K969" t="s">
        <v>1342</v>
      </c>
      <c r="L969" t="s">
        <v>1037</v>
      </c>
      <c r="M969">
        <v>465.91999999999996</v>
      </c>
      <c r="N969">
        <v>0.13999999999999999</v>
      </c>
      <c r="O969" s="872">
        <f>+VLOOKUP(C969,'A. Rate Class Allocations'!$B$124:$J$128,6,FALSE)</f>
        <v>0.94261788524984402</v>
      </c>
      <c r="P969" s="873">
        <f>+VLOOKUP(C969,'A. Rate Class Allocations'!$B$124:$J$128,8,FALSE)</f>
        <v>0.86676492558695795</v>
      </c>
      <c r="Q969" s="873">
        <f>+VLOOKUP(C969,'A. Rate Class Allocations'!$B$124:$J$128,7,FALSE)</f>
        <v>0.93591420350510102</v>
      </c>
      <c r="R969" s="873">
        <f>+VLOOKUP(C969,'A. Rate Class Allocations'!$B$124:$J$128,9,FALSE)</f>
        <v>0.67326093337246795</v>
      </c>
      <c r="S969" s="874">
        <f t="shared" si="46"/>
        <v>380.66974221343753</v>
      </c>
      <c r="T969" s="874">
        <f t="shared" si="47"/>
        <v>8.8216025829175176E-2</v>
      </c>
    </row>
    <row r="970" spans="1:20">
      <c r="A970" s="875" t="s">
        <v>1034</v>
      </c>
      <c r="B970" t="s">
        <v>1035</v>
      </c>
      <c r="C970" t="s">
        <v>1339</v>
      </c>
      <c r="D970" t="s">
        <v>1376</v>
      </c>
      <c r="E970" s="867">
        <v>2019</v>
      </c>
      <c r="F970" s="867">
        <v>2019</v>
      </c>
      <c r="G970" s="868">
        <v>43361</v>
      </c>
      <c r="H970" s="869">
        <f t="shared" si="45"/>
        <v>2018</v>
      </c>
      <c r="I970" s="876"/>
      <c r="J970" t="s">
        <v>1341</v>
      </c>
      <c r="K970" t="s">
        <v>1342</v>
      </c>
      <c r="L970" t="s">
        <v>1037</v>
      </c>
      <c r="M970">
        <v>839.6640000000001</v>
      </c>
      <c r="N970">
        <v>0.16800000000000001</v>
      </c>
      <c r="O970" s="872">
        <f>+VLOOKUP(C970,'A. Rate Class Allocations'!$B$124:$J$128,6,FALSE)</f>
        <v>0.94261788524984402</v>
      </c>
      <c r="P970" s="873">
        <f>+VLOOKUP(C970,'A. Rate Class Allocations'!$B$124:$J$128,8,FALSE)</f>
        <v>0.86676492558695795</v>
      </c>
      <c r="Q970" s="873">
        <f>+VLOOKUP(C970,'A. Rate Class Allocations'!$B$124:$J$128,7,FALSE)</f>
        <v>0.93591420350510102</v>
      </c>
      <c r="R970" s="873">
        <f>+VLOOKUP(C970,'A. Rate Class Allocations'!$B$124:$J$128,9,FALSE)</f>
        <v>0.67326093337246795</v>
      </c>
      <c r="S970" s="874">
        <f t="shared" si="46"/>
        <v>686.02910033032242</v>
      </c>
      <c r="T970" s="874">
        <f t="shared" si="47"/>
        <v>0.10585923099501024</v>
      </c>
    </row>
    <row r="971" spans="1:20">
      <c r="A971" s="875" t="s">
        <v>1034</v>
      </c>
      <c r="B971" t="s">
        <v>1035</v>
      </c>
      <c r="C971" t="s">
        <v>1339</v>
      </c>
      <c r="D971" t="s">
        <v>1376</v>
      </c>
      <c r="E971" s="867">
        <v>2019</v>
      </c>
      <c r="F971" s="867">
        <v>2019</v>
      </c>
      <c r="G971" s="868">
        <v>43361</v>
      </c>
      <c r="H971" s="869">
        <f t="shared" si="45"/>
        <v>2018</v>
      </c>
      <c r="I971" s="876"/>
      <c r="J971" t="s">
        <v>1341</v>
      </c>
      <c r="K971" t="s">
        <v>1342</v>
      </c>
      <c r="L971" t="s">
        <v>1037</v>
      </c>
      <c r="M971">
        <v>389.84400000000005</v>
      </c>
      <c r="N971">
        <v>7.8000000000000014E-2</v>
      </c>
      <c r="O971" s="872">
        <f>+VLOOKUP(C971,'A. Rate Class Allocations'!$B$124:$J$128,6,FALSE)</f>
        <v>0.94261788524984402</v>
      </c>
      <c r="P971" s="873">
        <f>+VLOOKUP(C971,'A. Rate Class Allocations'!$B$124:$J$128,8,FALSE)</f>
        <v>0.86676492558695795</v>
      </c>
      <c r="Q971" s="873">
        <f>+VLOOKUP(C971,'A. Rate Class Allocations'!$B$124:$J$128,7,FALSE)</f>
        <v>0.93591420350510102</v>
      </c>
      <c r="R971" s="873">
        <f>+VLOOKUP(C971,'A. Rate Class Allocations'!$B$124:$J$128,9,FALSE)</f>
        <v>0.67326093337246795</v>
      </c>
      <c r="S971" s="874">
        <f t="shared" si="46"/>
        <v>318.51351086764976</v>
      </c>
      <c r="T971" s="874">
        <f t="shared" si="47"/>
        <v>4.9148928676254762E-2</v>
      </c>
    </row>
    <row r="972" spans="1:20">
      <c r="A972" s="875" t="s">
        <v>1034</v>
      </c>
      <c r="B972" t="s">
        <v>1035</v>
      </c>
      <c r="C972" t="s">
        <v>1339</v>
      </c>
      <c r="D972" t="s">
        <v>1376</v>
      </c>
      <c r="E972" s="867">
        <v>2019</v>
      </c>
      <c r="F972" s="867">
        <v>2019</v>
      </c>
      <c r="G972" s="868">
        <v>43361</v>
      </c>
      <c r="H972" s="869">
        <f t="shared" si="45"/>
        <v>2018</v>
      </c>
      <c r="I972" s="876"/>
      <c r="J972" t="s">
        <v>1341</v>
      </c>
      <c r="K972" t="s">
        <v>1342</v>
      </c>
      <c r="L972" t="s">
        <v>1037</v>
      </c>
      <c r="M972">
        <v>4843.0620000000008</v>
      </c>
      <c r="N972">
        <v>0.96900000000000019</v>
      </c>
      <c r="O972" s="872">
        <f>+VLOOKUP(C972,'A. Rate Class Allocations'!$B$124:$J$128,6,FALSE)</f>
        <v>0.94261788524984402</v>
      </c>
      <c r="P972" s="873">
        <f>+VLOOKUP(C972,'A. Rate Class Allocations'!$B$124:$J$128,8,FALSE)</f>
        <v>0.86676492558695795</v>
      </c>
      <c r="Q972" s="873">
        <f>+VLOOKUP(C972,'A. Rate Class Allocations'!$B$124:$J$128,7,FALSE)</f>
        <v>0.93591420350510102</v>
      </c>
      <c r="R972" s="873">
        <f>+VLOOKUP(C972,'A. Rate Class Allocations'!$B$124:$J$128,9,FALSE)</f>
        <v>0.67326093337246795</v>
      </c>
      <c r="S972" s="874">
        <f t="shared" si="46"/>
        <v>3956.9178465481109</v>
      </c>
      <c r="T972" s="874">
        <f t="shared" si="47"/>
        <v>0.61058092163193411</v>
      </c>
    </row>
    <row r="973" spans="1:20">
      <c r="A973" s="875" t="s">
        <v>1034</v>
      </c>
      <c r="B973" t="s">
        <v>1035</v>
      </c>
      <c r="C973" t="s">
        <v>1339</v>
      </c>
      <c r="D973" t="s">
        <v>1376</v>
      </c>
      <c r="E973" s="867">
        <v>2019</v>
      </c>
      <c r="F973" s="867">
        <v>2019</v>
      </c>
      <c r="G973" s="868">
        <v>43361</v>
      </c>
      <c r="H973" s="869">
        <f t="shared" si="45"/>
        <v>2018</v>
      </c>
      <c r="I973" s="876"/>
      <c r="J973" t="s">
        <v>1341</v>
      </c>
      <c r="K973" t="s">
        <v>1342</v>
      </c>
      <c r="L973" t="s">
        <v>1037</v>
      </c>
      <c r="M973">
        <v>289.88400000000001</v>
      </c>
      <c r="N973">
        <v>5.7999999999999996E-2</v>
      </c>
      <c r="O973" s="872">
        <f>+VLOOKUP(C973,'A. Rate Class Allocations'!$B$124:$J$128,6,FALSE)</f>
        <v>0.94261788524984402</v>
      </c>
      <c r="P973" s="873">
        <f>+VLOOKUP(C973,'A. Rate Class Allocations'!$B$124:$J$128,8,FALSE)</f>
        <v>0.86676492558695795</v>
      </c>
      <c r="Q973" s="873">
        <f>+VLOOKUP(C973,'A. Rate Class Allocations'!$B$124:$J$128,7,FALSE)</f>
        <v>0.93591420350510102</v>
      </c>
      <c r="R973" s="873">
        <f>+VLOOKUP(C973,'A. Rate Class Allocations'!$B$124:$J$128,9,FALSE)</f>
        <v>0.67326093337246795</v>
      </c>
      <c r="S973" s="874">
        <f t="shared" si="46"/>
        <v>236.84337987594466</v>
      </c>
      <c r="T973" s="874">
        <f t="shared" si="47"/>
        <v>3.6546639272086859E-2</v>
      </c>
    </row>
    <row r="974" spans="1:20">
      <c r="A974" s="875" t="s">
        <v>1034</v>
      </c>
      <c r="B974" t="s">
        <v>1035</v>
      </c>
      <c r="C974" t="s">
        <v>1339</v>
      </c>
      <c r="D974" t="s">
        <v>1376</v>
      </c>
      <c r="E974" s="867">
        <v>2019</v>
      </c>
      <c r="F974" s="867">
        <v>2019</v>
      </c>
      <c r="G974" s="868">
        <v>43361</v>
      </c>
      <c r="H974" s="869">
        <f t="shared" si="45"/>
        <v>2018</v>
      </c>
      <c r="I974" s="876"/>
      <c r="J974" t="s">
        <v>1341</v>
      </c>
      <c r="K974" t="s">
        <v>1342</v>
      </c>
      <c r="L974" t="s">
        <v>1037</v>
      </c>
      <c r="M974">
        <v>1274.4900000000002</v>
      </c>
      <c r="N974">
        <v>0.255</v>
      </c>
      <c r="O974" s="872">
        <f>+VLOOKUP(C974,'A. Rate Class Allocations'!$B$124:$J$128,6,FALSE)</f>
        <v>0.94261788524984402</v>
      </c>
      <c r="P974" s="873">
        <f>+VLOOKUP(C974,'A. Rate Class Allocations'!$B$124:$J$128,8,FALSE)</f>
        <v>0.86676492558695795</v>
      </c>
      <c r="Q974" s="873">
        <f>+VLOOKUP(C974,'A. Rate Class Allocations'!$B$124:$J$128,7,FALSE)</f>
        <v>0.93591420350510102</v>
      </c>
      <c r="R974" s="873">
        <f>+VLOOKUP(C974,'A. Rate Class Allocations'!$B$124:$J$128,9,FALSE)</f>
        <v>0.67326093337246795</v>
      </c>
      <c r="S974" s="874">
        <f t="shared" si="46"/>
        <v>1041.2941701442396</v>
      </c>
      <c r="T974" s="874">
        <f t="shared" si="47"/>
        <v>0.16067918990314053</v>
      </c>
    </row>
    <row r="975" spans="1:20">
      <c r="A975" s="875" t="s">
        <v>1034</v>
      </c>
      <c r="B975" t="s">
        <v>1035</v>
      </c>
      <c r="C975" t="s">
        <v>1339</v>
      </c>
      <c r="D975" t="s">
        <v>1376</v>
      </c>
      <c r="E975" s="867">
        <v>2019</v>
      </c>
      <c r="F975" s="867">
        <v>2019</v>
      </c>
      <c r="G975" s="868">
        <v>43361</v>
      </c>
      <c r="H975" s="869">
        <f t="shared" si="45"/>
        <v>2018</v>
      </c>
      <c r="I975" s="876"/>
      <c r="J975" t="s">
        <v>1341</v>
      </c>
      <c r="K975" t="s">
        <v>1342</v>
      </c>
      <c r="L975" t="s">
        <v>1037</v>
      </c>
      <c r="M975">
        <v>1049.58</v>
      </c>
      <c r="N975">
        <v>0.21</v>
      </c>
      <c r="O975" s="872">
        <f>+VLOOKUP(C975,'A. Rate Class Allocations'!$B$124:$J$128,6,FALSE)</f>
        <v>0.94261788524984402</v>
      </c>
      <c r="P975" s="873">
        <f>+VLOOKUP(C975,'A. Rate Class Allocations'!$B$124:$J$128,8,FALSE)</f>
        <v>0.86676492558695795</v>
      </c>
      <c r="Q975" s="873">
        <f>+VLOOKUP(C975,'A. Rate Class Allocations'!$B$124:$J$128,7,FALSE)</f>
        <v>0.93591420350510102</v>
      </c>
      <c r="R975" s="873">
        <f>+VLOOKUP(C975,'A. Rate Class Allocations'!$B$124:$J$128,9,FALSE)</f>
        <v>0.67326093337246795</v>
      </c>
      <c r="S975" s="874">
        <f t="shared" si="46"/>
        <v>857.53637541290288</v>
      </c>
      <c r="T975" s="874">
        <f t="shared" si="47"/>
        <v>0.13232403874376278</v>
      </c>
    </row>
    <row r="976" spans="1:20">
      <c r="A976" s="875" t="s">
        <v>1034</v>
      </c>
      <c r="B976" t="s">
        <v>1035</v>
      </c>
      <c r="C976" t="s">
        <v>1339</v>
      </c>
      <c r="D976" t="s">
        <v>1376</v>
      </c>
      <c r="E976" s="867">
        <v>2019</v>
      </c>
      <c r="F976" s="867">
        <v>2019</v>
      </c>
      <c r="G976" s="868">
        <v>43361</v>
      </c>
      <c r="H976" s="869">
        <f t="shared" si="45"/>
        <v>2018</v>
      </c>
      <c r="I976" s="876"/>
      <c r="J976" t="s">
        <v>1341</v>
      </c>
      <c r="K976" t="s">
        <v>1342</v>
      </c>
      <c r="L976" t="s">
        <v>1037</v>
      </c>
      <c r="M976">
        <v>479.80799999999999</v>
      </c>
      <c r="N976">
        <v>9.6000000000000002E-2</v>
      </c>
      <c r="O976" s="872">
        <f>+VLOOKUP(C976,'A. Rate Class Allocations'!$B$124:$J$128,6,FALSE)</f>
        <v>0.94261788524984402</v>
      </c>
      <c r="P976" s="873">
        <f>+VLOOKUP(C976,'A. Rate Class Allocations'!$B$124:$J$128,8,FALSE)</f>
        <v>0.86676492558695795</v>
      </c>
      <c r="Q976" s="873">
        <f>+VLOOKUP(C976,'A. Rate Class Allocations'!$B$124:$J$128,7,FALSE)</f>
        <v>0.93591420350510102</v>
      </c>
      <c r="R976" s="873">
        <f>+VLOOKUP(C976,'A. Rate Class Allocations'!$B$124:$J$128,9,FALSE)</f>
        <v>0.67326093337246795</v>
      </c>
      <c r="S976" s="874">
        <f t="shared" si="46"/>
        <v>392.01662876018423</v>
      </c>
      <c r="T976" s="874">
        <f t="shared" si="47"/>
        <v>6.0490989140005842E-2</v>
      </c>
    </row>
    <row r="977" spans="1:20">
      <c r="A977" s="875" t="s">
        <v>1034</v>
      </c>
      <c r="B977" t="s">
        <v>1035</v>
      </c>
      <c r="C977" t="s">
        <v>1339</v>
      </c>
      <c r="D977" t="s">
        <v>1377</v>
      </c>
      <c r="E977" s="867">
        <v>2019</v>
      </c>
      <c r="F977" s="867">
        <v>2019</v>
      </c>
      <c r="G977" s="868">
        <v>43355</v>
      </c>
      <c r="H977" s="869">
        <f t="shared" si="45"/>
        <v>2018</v>
      </c>
      <c r="I977" s="876"/>
      <c r="J977" t="s">
        <v>1341</v>
      </c>
      <c r="K977" t="s">
        <v>1342</v>
      </c>
      <c r="L977" t="s">
        <v>1037</v>
      </c>
      <c r="M977">
        <v>2178.306</v>
      </c>
      <c r="N977">
        <v>0.70199999999999996</v>
      </c>
      <c r="O977" s="872">
        <f>+VLOOKUP(C977,'A. Rate Class Allocations'!$B$124:$J$128,6,FALSE)</f>
        <v>0.94261788524984402</v>
      </c>
      <c r="P977" s="873">
        <f>+VLOOKUP(C977,'A. Rate Class Allocations'!$B$124:$J$128,8,FALSE)</f>
        <v>0.86676492558695795</v>
      </c>
      <c r="Q977" s="873">
        <f>+VLOOKUP(C977,'A. Rate Class Allocations'!$B$124:$J$128,7,FALSE)</f>
        <v>0.93591420350510102</v>
      </c>
      <c r="R977" s="873">
        <f>+VLOOKUP(C977,'A. Rate Class Allocations'!$B$124:$J$128,9,FALSE)</f>
        <v>0.67326093337246795</v>
      </c>
      <c r="S977" s="874">
        <f t="shared" si="46"/>
        <v>1779.7372585035721</v>
      </c>
      <c r="T977" s="874">
        <f t="shared" si="47"/>
        <v>0.44234035808629268</v>
      </c>
    </row>
    <row r="978" spans="1:20">
      <c r="A978" s="875" t="s">
        <v>1034</v>
      </c>
      <c r="B978" t="s">
        <v>1035</v>
      </c>
      <c r="C978" t="s">
        <v>1339</v>
      </c>
      <c r="D978" t="s">
        <v>1378</v>
      </c>
      <c r="E978" s="867">
        <v>2019</v>
      </c>
      <c r="F978" s="867">
        <v>2019</v>
      </c>
      <c r="G978" s="868">
        <v>43321</v>
      </c>
      <c r="H978" s="869">
        <f t="shared" si="45"/>
        <v>2018</v>
      </c>
      <c r="I978" s="876"/>
      <c r="J978" t="s">
        <v>1341</v>
      </c>
      <c r="K978" t="s">
        <v>1342</v>
      </c>
      <c r="L978" t="s">
        <v>1037</v>
      </c>
      <c r="M978">
        <v>1112.0340000000001</v>
      </c>
      <c r="N978">
        <v>0.40600000000000008</v>
      </c>
      <c r="O978" s="872">
        <f>+VLOOKUP(C978,'A. Rate Class Allocations'!$B$124:$J$128,6,FALSE)</f>
        <v>0.94261788524984402</v>
      </c>
      <c r="P978" s="873">
        <f>+VLOOKUP(C978,'A. Rate Class Allocations'!$B$124:$J$128,8,FALSE)</f>
        <v>0.86676492558695795</v>
      </c>
      <c r="Q978" s="873">
        <f>+VLOOKUP(C978,'A. Rate Class Allocations'!$B$124:$J$128,7,FALSE)</f>
        <v>0.93591420350510102</v>
      </c>
      <c r="R978" s="873">
        <f>+VLOOKUP(C978,'A. Rate Class Allocations'!$B$124:$J$128,9,FALSE)</f>
        <v>0.67326093337246795</v>
      </c>
      <c r="S978" s="874">
        <f t="shared" si="46"/>
        <v>908.56304969217433</v>
      </c>
      <c r="T978" s="874">
        <f t="shared" si="47"/>
        <v>0.25582647490460808</v>
      </c>
    </row>
    <row r="979" spans="1:20">
      <c r="A979" s="875" t="s">
        <v>1034</v>
      </c>
      <c r="B979" t="s">
        <v>1035</v>
      </c>
      <c r="C979" t="s">
        <v>1339</v>
      </c>
      <c r="D979" t="s">
        <v>1378</v>
      </c>
      <c r="E979" s="867">
        <v>2019</v>
      </c>
      <c r="F979" s="867">
        <v>2019</v>
      </c>
      <c r="G979" s="868">
        <v>43321</v>
      </c>
      <c r="H979" s="869">
        <f t="shared" si="45"/>
        <v>2018</v>
      </c>
      <c r="I979" s="876"/>
      <c r="J979" t="s">
        <v>1341</v>
      </c>
      <c r="K979" t="s">
        <v>1342</v>
      </c>
      <c r="L979" t="s">
        <v>1037</v>
      </c>
      <c r="M979">
        <v>479.32500000000005</v>
      </c>
      <c r="N979">
        <v>0.17500000000000002</v>
      </c>
      <c r="O979" s="872">
        <f>+VLOOKUP(C979,'A. Rate Class Allocations'!$B$124:$J$128,6,FALSE)</f>
        <v>0.94261788524984402</v>
      </c>
      <c r="P979" s="873">
        <f>+VLOOKUP(C979,'A. Rate Class Allocations'!$B$124:$J$128,8,FALSE)</f>
        <v>0.86676492558695795</v>
      </c>
      <c r="Q979" s="873">
        <f>+VLOOKUP(C979,'A. Rate Class Allocations'!$B$124:$J$128,7,FALSE)</f>
        <v>0.93591420350510102</v>
      </c>
      <c r="R979" s="873">
        <f>+VLOOKUP(C979,'A. Rate Class Allocations'!$B$124:$J$128,9,FALSE)</f>
        <v>0.67326093337246795</v>
      </c>
      <c r="S979" s="874">
        <f t="shared" si="46"/>
        <v>391.62200417766132</v>
      </c>
      <c r="T979" s="874">
        <f t="shared" si="47"/>
        <v>0.11027003228646901</v>
      </c>
    </row>
    <row r="980" spans="1:20">
      <c r="A980" s="875" t="s">
        <v>1034</v>
      </c>
      <c r="B980" t="s">
        <v>1035</v>
      </c>
      <c r="C980" t="s">
        <v>1339</v>
      </c>
      <c r="D980" t="s">
        <v>1379</v>
      </c>
      <c r="E980" s="867">
        <v>2019</v>
      </c>
      <c r="F980" s="867">
        <v>2019</v>
      </c>
      <c r="G980" s="868">
        <v>43354</v>
      </c>
      <c r="H980" s="869">
        <f t="shared" si="45"/>
        <v>2018</v>
      </c>
      <c r="I980" s="876"/>
      <c r="J980" t="s">
        <v>1341</v>
      </c>
      <c r="K980" t="s">
        <v>1342</v>
      </c>
      <c r="L980" t="s">
        <v>1037</v>
      </c>
      <c r="M980">
        <v>2201.4719999999998</v>
      </c>
      <c r="N980">
        <v>0.252</v>
      </c>
      <c r="O980" s="872">
        <f>+VLOOKUP(C980,'A. Rate Class Allocations'!$B$124:$J$128,6,FALSE)</f>
        <v>0.94261788524984402</v>
      </c>
      <c r="P980" s="873">
        <f>+VLOOKUP(C980,'A. Rate Class Allocations'!$B$124:$J$128,8,FALSE)</f>
        <v>0.86676492558695795</v>
      </c>
      <c r="Q980" s="873">
        <f>+VLOOKUP(C980,'A. Rate Class Allocations'!$B$124:$J$128,7,FALSE)</f>
        <v>0.93591420350510102</v>
      </c>
      <c r="R980" s="873">
        <f>+VLOOKUP(C980,'A. Rate Class Allocations'!$B$124:$J$128,9,FALSE)</f>
        <v>0.67326093337246795</v>
      </c>
      <c r="S980" s="874">
        <f t="shared" si="46"/>
        <v>1798.664531958492</v>
      </c>
      <c r="T980" s="874">
        <f t="shared" si="47"/>
        <v>0.15878884649251535</v>
      </c>
    </row>
    <row r="981" spans="1:20">
      <c r="A981" s="875" t="s">
        <v>1034</v>
      </c>
      <c r="B981" t="s">
        <v>1035</v>
      </c>
      <c r="C981" t="s">
        <v>1339</v>
      </c>
      <c r="D981" t="s">
        <v>1379</v>
      </c>
      <c r="E981" s="867">
        <v>2019</v>
      </c>
      <c r="F981" s="867">
        <v>2019</v>
      </c>
      <c r="G981" s="868">
        <v>43354</v>
      </c>
      <c r="H981" s="869">
        <f t="shared" si="45"/>
        <v>2018</v>
      </c>
      <c r="I981" s="876"/>
      <c r="J981" t="s">
        <v>1341</v>
      </c>
      <c r="K981" t="s">
        <v>1342</v>
      </c>
      <c r="L981" t="s">
        <v>1037</v>
      </c>
      <c r="M981">
        <v>3669.119999999999</v>
      </c>
      <c r="N981">
        <v>0.41999999999999993</v>
      </c>
      <c r="O981" s="872">
        <f>+VLOOKUP(C981,'A. Rate Class Allocations'!$B$124:$J$128,6,FALSE)</f>
        <v>0.94261788524984402</v>
      </c>
      <c r="P981" s="873">
        <f>+VLOOKUP(C981,'A. Rate Class Allocations'!$B$124:$J$128,8,FALSE)</f>
        <v>0.86676492558695795</v>
      </c>
      <c r="Q981" s="873">
        <f>+VLOOKUP(C981,'A. Rate Class Allocations'!$B$124:$J$128,7,FALSE)</f>
        <v>0.93591420350510102</v>
      </c>
      <c r="R981" s="873">
        <f>+VLOOKUP(C981,'A. Rate Class Allocations'!$B$124:$J$128,9,FALSE)</f>
        <v>0.67326093337246795</v>
      </c>
      <c r="S981" s="874">
        <f t="shared" si="46"/>
        <v>2997.7742199308195</v>
      </c>
      <c r="T981" s="874">
        <f t="shared" si="47"/>
        <v>0.26464807748752556</v>
      </c>
    </row>
    <row r="982" spans="1:20">
      <c r="A982" s="875" t="s">
        <v>1034</v>
      </c>
      <c r="B982" t="s">
        <v>1035</v>
      </c>
      <c r="C982" t="s">
        <v>1339</v>
      </c>
      <c r="D982" t="s">
        <v>1379</v>
      </c>
      <c r="E982" s="867">
        <v>2019</v>
      </c>
      <c r="F982" s="867">
        <v>2019</v>
      </c>
      <c r="G982" s="868">
        <v>43354</v>
      </c>
      <c r="H982" s="869">
        <f t="shared" si="45"/>
        <v>2018</v>
      </c>
      <c r="I982" s="876"/>
      <c r="J982" t="s">
        <v>1341</v>
      </c>
      <c r="K982" t="s">
        <v>1342</v>
      </c>
      <c r="L982" t="s">
        <v>1037</v>
      </c>
      <c r="M982">
        <v>2533.44</v>
      </c>
      <c r="N982">
        <v>0.28999999999999998</v>
      </c>
      <c r="O982" s="872">
        <f>+VLOOKUP(C982,'A. Rate Class Allocations'!$B$124:$J$128,6,FALSE)</f>
        <v>0.94261788524984402</v>
      </c>
      <c r="P982" s="873">
        <f>+VLOOKUP(C982,'A. Rate Class Allocations'!$B$124:$J$128,8,FALSE)</f>
        <v>0.86676492558695795</v>
      </c>
      <c r="Q982" s="873">
        <f>+VLOOKUP(C982,'A. Rate Class Allocations'!$B$124:$J$128,7,FALSE)</f>
        <v>0.93591420350510102</v>
      </c>
      <c r="R982" s="873">
        <f>+VLOOKUP(C982,'A. Rate Class Allocations'!$B$124:$J$128,9,FALSE)</f>
        <v>0.67326093337246795</v>
      </c>
      <c r="S982" s="874">
        <f t="shared" si="46"/>
        <v>2069.891723285567</v>
      </c>
      <c r="T982" s="874">
        <f t="shared" si="47"/>
        <v>0.18273319636043434</v>
      </c>
    </row>
    <row r="983" spans="1:20">
      <c r="A983" s="875" t="s">
        <v>1034</v>
      </c>
      <c r="B983" t="s">
        <v>1035</v>
      </c>
      <c r="C983" t="s">
        <v>1339</v>
      </c>
      <c r="D983" t="s">
        <v>1380</v>
      </c>
      <c r="E983" s="867">
        <v>2019</v>
      </c>
      <c r="F983" s="867">
        <v>2019</v>
      </c>
      <c r="G983" s="868">
        <v>43349</v>
      </c>
      <c r="H983" s="869">
        <f t="shared" si="45"/>
        <v>2018</v>
      </c>
      <c r="I983" s="876"/>
      <c r="J983" t="s">
        <v>1341</v>
      </c>
      <c r="K983" t="s">
        <v>1342</v>
      </c>
      <c r="L983" t="s">
        <v>1037</v>
      </c>
      <c r="M983">
        <v>2428.2720000000004</v>
      </c>
      <c r="N983">
        <v>0.87600000000000011</v>
      </c>
      <c r="O983" s="872">
        <f>+VLOOKUP(C983,'A. Rate Class Allocations'!$B$124:$J$128,6,FALSE)</f>
        <v>0.94261788524984402</v>
      </c>
      <c r="P983" s="873">
        <f>+VLOOKUP(C983,'A. Rate Class Allocations'!$B$124:$J$128,8,FALSE)</f>
        <v>0.86676492558695795</v>
      </c>
      <c r="Q983" s="873">
        <f>+VLOOKUP(C983,'A. Rate Class Allocations'!$B$124:$J$128,7,FALSE)</f>
        <v>0.93591420350510102</v>
      </c>
      <c r="R983" s="873">
        <f>+VLOOKUP(C983,'A. Rate Class Allocations'!$B$124:$J$128,9,FALSE)</f>
        <v>0.67326093337246795</v>
      </c>
      <c r="S983" s="874">
        <f t="shared" si="46"/>
        <v>1983.9665098388318</v>
      </c>
      <c r="T983" s="874">
        <f t="shared" si="47"/>
        <v>0.55198027590255339</v>
      </c>
    </row>
    <row r="984" spans="1:20">
      <c r="A984" s="875" t="s">
        <v>1034</v>
      </c>
      <c r="B984" t="s">
        <v>1035</v>
      </c>
      <c r="C984" t="s">
        <v>1339</v>
      </c>
      <c r="D984" t="s">
        <v>1381</v>
      </c>
      <c r="E984" s="867">
        <v>2019</v>
      </c>
      <c r="F984" s="867">
        <v>2019</v>
      </c>
      <c r="G984" s="868">
        <v>43332</v>
      </c>
      <c r="H984" s="869">
        <f t="shared" si="45"/>
        <v>2018</v>
      </c>
      <c r="I984" s="876"/>
      <c r="J984" t="s">
        <v>1341</v>
      </c>
      <c r="K984" t="s">
        <v>1342</v>
      </c>
      <c r="L984" t="s">
        <v>1037</v>
      </c>
      <c r="M984">
        <v>7042.3499999999976</v>
      </c>
      <c r="N984">
        <v>1.3299999999999996</v>
      </c>
      <c r="O984" s="872">
        <f>+VLOOKUP(C984,'A. Rate Class Allocations'!$B$124:$J$128,6,FALSE)</f>
        <v>0.94261788524984402</v>
      </c>
      <c r="P984" s="873">
        <f>+VLOOKUP(C984,'A. Rate Class Allocations'!$B$124:$J$128,8,FALSE)</f>
        <v>0.86676492558695795</v>
      </c>
      <c r="Q984" s="873">
        <f>+VLOOKUP(C984,'A. Rate Class Allocations'!$B$124:$J$128,7,FALSE)</f>
        <v>0.93591420350510102</v>
      </c>
      <c r="R984" s="873">
        <f>+VLOOKUP(C984,'A. Rate Class Allocations'!$B$124:$J$128,9,FALSE)</f>
        <v>0.67326093337246795</v>
      </c>
      <c r="S984" s="874">
        <f t="shared" si="46"/>
        <v>5753.7979890899742</v>
      </c>
      <c r="T984" s="874">
        <f t="shared" si="47"/>
        <v>0.83805224537716405</v>
      </c>
    </row>
    <row r="985" spans="1:20">
      <c r="A985" s="875" t="s">
        <v>1034</v>
      </c>
      <c r="B985" t="s">
        <v>1035</v>
      </c>
      <c r="C985" t="s">
        <v>1339</v>
      </c>
      <c r="D985" t="s">
        <v>1381</v>
      </c>
      <c r="E985" s="867">
        <v>2019</v>
      </c>
      <c r="F985" s="867">
        <v>2019</v>
      </c>
      <c r="G985" s="868">
        <v>43332</v>
      </c>
      <c r="H985" s="869">
        <f t="shared" si="45"/>
        <v>2018</v>
      </c>
      <c r="I985" s="876"/>
      <c r="J985" t="s">
        <v>1341</v>
      </c>
      <c r="K985" t="s">
        <v>1342</v>
      </c>
      <c r="L985" t="s">
        <v>1037</v>
      </c>
      <c r="M985">
        <v>1016.64</v>
      </c>
      <c r="N985">
        <v>0.192</v>
      </c>
      <c r="O985" s="872">
        <f>+VLOOKUP(C985,'A. Rate Class Allocations'!$B$124:$J$128,6,FALSE)</f>
        <v>0.94261788524984402</v>
      </c>
      <c r="P985" s="873">
        <f>+VLOOKUP(C985,'A. Rate Class Allocations'!$B$124:$J$128,8,FALSE)</f>
        <v>0.86676492558695795</v>
      </c>
      <c r="Q985" s="873">
        <f>+VLOOKUP(C985,'A. Rate Class Allocations'!$B$124:$J$128,7,FALSE)</f>
        <v>0.93591420350510102</v>
      </c>
      <c r="R985" s="873">
        <f>+VLOOKUP(C985,'A. Rate Class Allocations'!$B$124:$J$128,9,FALSE)</f>
        <v>0.67326093337246795</v>
      </c>
      <c r="S985" s="874">
        <f t="shared" si="46"/>
        <v>830.62346910171095</v>
      </c>
      <c r="T985" s="874">
        <f t="shared" si="47"/>
        <v>0.12098197828001168</v>
      </c>
    </row>
    <row r="986" spans="1:20">
      <c r="A986" s="875" t="s">
        <v>1034</v>
      </c>
      <c r="B986" t="s">
        <v>1035</v>
      </c>
      <c r="C986" t="s">
        <v>1339</v>
      </c>
      <c r="D986" t="s">
        <v>1381</v>
      </c>
      <c r="E986" s="867">
        <v>2019</v>
      </c>
      <c r="F986" s="867">
        <v>2019</v>
      </c>
      <c r="G986" s="868">
        <v>43332</v>
      </c>
      <c r="H986" s="869">
        <f t="shared" si="45"/>
        <v>2018</v>
      </c>
      <c r="I986" s="876"/>
      <c r="J986" t="s">
        <v>1038</v>
      </c>
      <c r="K986" t="s">
        <v>1342</v>
      </c>
      <c r="L986" t="s">
        <v>1037</v>
      </c>
      <c r="M986">
        <v>1016.64</v>
      </c>
      <c r="N986">
        <v>0.192</v>
      </c>
      <c r="O986" s="872">
        <f>+VLOOKUP(C986,'A. Rate Class Allocations'!$B$124:$J$128,6,FALSE)</f>
        <v>0.94261788524984402</v>
      </c>
      <c r="P986" s="873">
        <f>+VLOOKUP(C986,'A. Rate Class Allocations'!$B$124:$J$128,8,FALSE)</f>
        <v>0.86676492558695795</v>
      </c>
      <c r="Q986" s="873">
        <f>+VLOOKUP(C986,'A. Rate Class Allocations'!$B$124:$J$128,7,FALSE)</f>
        <v>0.93591420350510102</v>
      </c>
      <c r="R986" s="873">
        <f>+VLOOKUP(C986,'A. Rate Class Allocations'!$B$124:$J$128,9,FALSE)</f>
        <v>0.67326093337246795</v>
      </c>
      <c r="S986" s="874">
        <f t="shared" si="46"/>
        <v>830.62346910171095</v>
      </c>
      <c r="T986" s="874">
        <f t="shared" si="47"/>
        <v>0.12098197828001168</v>
      </c>
    </row>
    <row r="987" spans="1:20">
      <c r="A987" s="875" t="s">
        <v>1034</v>
      </c>
      <c r="B987" t="s">
        <v>1035</v>
      </c>
      <c r="C987" t="s">
        <v>1339</v>
      </c>
      <c r="D987" t="s">
        <v>1382</v>
      </c>
      <c r="E987" s="867">
        <v>2019</v>
      </c>
      <c r="F987" s="867">
        <v>2019</v>
      </c>
      <c r="G987" s="868">
        <v>43321</v>
      </c>
      <c r="H987" s="869">
        <f t="shared" si="45"/>
        <v>2018</v>
      </c>
      <c r="I987" s="876"/>
      <c r="J987" t="s">
        <v>1341</v>
      </c>
      <c r="K987" t="s">
        <v>1342</v>
      </c>
      <c r="L987" t="s">
        <v>1037</v>
      </c>
      <c r="M987">
        <v>5053.9999999999991</v>
      </c>
      <c r="N987">
        <v>1.3299999999999996</v>
      </c>
      <c r="O987" s="872">
        <f>+VLOOKUP(C987,'A. Rate Class Allocations'!$B$124:$J$128,6,FALSE)</f>
        <v>0.94261788524984402</v>
      </c>
      <c r="P987" s="873">
        <f>+VLOOKUP(C987,'A. Rate Class Allocations'!$B$124:$J$128,8,FALSE)</f>
        <v>0.86676492558695795</v>
      </c>
      <c r="Q987" s="873">
        <f>+VLOOKUP(C987,'A. Rate Class Allocations'!$B$124:$J$128,7,FALSE)</f>
        <v>0.93591420350510102</v>
      </c>
      <c r="R987" s="873">
        <f>+VLOOKUP(C987,'A. Rate Class Allocations'!$B$124:$J$128,9,FALSE)</f>
        <v>0.67326093337246795</v>
      </c>
      <c r="S987" s="874">
        <f t="shared" si="46"/>
        <v>4129.2601243705212</v>
      </c>
      <c r="T987" s="874">
        <f t="shared" si="47"/>
        <v>0.83805224537716405</v>
      </c>
    </row>
    <row r="988" spans="1:20">
      <c r="A988" s="875" t="s">
        <v>1034</v>
      </c>
      <c r="B988" t="s">
        <v>1035</v>
      </c>
      <c r="C988" t="s">
        <v>1339</v>
      </c>
      <c r="D988" t="s">
        <v>1383</v>
      </c>
      <c r="E988" s="867">
        <v>2019</v>
      </c>
      <c r="F988" s="867">
        <v>2019</v>
      </c>
      <c r="G988" s="868">
        <v>43332</v>
      </c>
      <c r="H988" s="869">
        <f t="shared" si="45"/>
        <v>2018</v>
      </c>
      <c r="I988" s="876"/>
      <c r="J988" t="s">
        <v>1341</v>
      </c>
      <c r="K988" t="s">
        <v>1342</v>
      </c>
      <c r="L988" t="s">
        <v>1037</v>
      </c>
      <c r="M988">
        <v>472.55500000000001</v>
      </c>
      <c r="N988">
        <v>0.14499999999999999</v>
      </c>
      <c r="O988" s="872">
        <f>+VLOOKUP(C988,'A. Rate Class Allocations'!$B$124:$J$128,6,FALSE)</f>
        <v>0.94261788524984402</v>
      </c>
      <c r="P988" s="873">
        <f>+VLOOKUP(C988,'A. Rate Class Allocations'!$B$124:$J$128,8,FALSE)</f>
        <v>0.86676492558695795</v>
      </c>
      <c r="Q988" s="873">
        <f>+VLOOKUP(C988,'A. Rate Class Allocations'!$B$124:$J$128,7,FALSE)</f>
        <v>0.93591420350510102</v>
      </c>
      <c r="R988" s="873">
        <f>+VLOOKUP(C988,'A. Rate Class Allocations'!$B$124:$J$128,9,FALSE)</f>
        <v>0.67326093337246795</v>
      </c>
      <c r="S988" s="874">
        <f t="shared" si="46"/>
        <v>386.0907237973708</v>
      </c>
      <c r="T988" s="874">
        <f t="shared" si="47"/>
        <v>9.1366598180217168E-2</v>
      </c>
    </row>
    <row r="989" spans="1:20">
      <c r="A989" s="875" t="s">
        <v>1034</v>
      </c>
      <c r="B989" t="s">
        <v>1035</v>
      </c>
      <c r="C989" t="s">
        <v>1339</v>
      </c>
      <c r="D989" t="s">
        <v>1383</v>
      </c>
      <c r="E989" s="867">
        <v>2019</v>
      </c>
      <c r="F989" s="867">
        <v>2019</v>
      </c>
      <c r="G989" s="868">
        <v>43332</v>
      </c>
      <c r="H989" s="869">
        <f t="shared" si="45"/>
        <v>2018</v>
      </c>
      <c r="I989" s="876"/>
      <c r="J989" t="s">
        <v>1341</v>
      </c>
      <c r="K989" t="s">
        <v>1342</v>
      </c>
      <c r="L989" t="s">
        <v>1037</v>
      </c>
      <c r="M989">
        <v>1355.7439999999999</v>
      </c>
      <c r="N989">
        <v>0.41600000000000004</v>
      </c>
      <c r="O989" s="872">
        <f>+VLOOKUP(C989,'A. Rate Class Allocations'!$B$124:$J$128,6,FALSE)</f>
        <v>0.94261788524984402</v>
      </c>
      <c r="P989" s="873">
        <f>+VLOOKUP(C989,'A. Rate Class Allocations'!$B$124:$J$128,8,FALSE)</f>
        <v>0.86676492558695795</v>
      </c>
      <c r="Q989" s="873">
        <f>+VLOOKUP(C989,'A. Rate Class Allocations'!$B$124:$J$128,7,FALSE)</f>
        <v>0.93591420350510102</v>
      </c>
      <c r="R989" s="873">
        <f>+VLOOKUP(C989,'A. Rate Class Allocations'!$B$124:$J$128,9,FALSE)</f>
        <v>0.67326093337246795</v>
      </c>
      <c r="S989" s="874">
        <f t="shared" si="46"/>
        <v>1107.6809731014223</v>
      </c>
      <c r="T989" s="874">
        <f t="shared" si="47"/>
        <v>0.26212761960669206</v>
      </c>
    </row>
    <row r="990" spans="1:20">
      <c r="A990" s="875" t="s">
        <v>1034</v>
      </c>
      <c r="B990" t="s">
        <v>1035</v>
      </c>
      <c r="C990" t="s">
        <v>1339</v>
      </c>
      <c r="D990" t="s">
        <v>1383</v>
      </c>
      <c r="E990" s="867">
        <v>2019</v>
      </c>
      <c r="F990" s="867">
        <v>2019</v>
      </c>
      <c r="G990" s="868">
        <v>43332</v>
      </c>
      <c r="H990" s="869">
        <f t="shared" si="45"/>
        <v>2018</v>
      </c>
      <c r="I990" s="876"/>
      <c r="J990" t="s">
        <v>1341</v>
      </c>
      <c r="K990" t="s">
        <v>1342</v>
      </c>
      <c r="L990" t="s">
        <v>1037</v>
      </c>
      <c r="M990">
        <v>91.251999999999981</v>
      </c>
      <c r="N990">
        <v>2.8000000000000001E-2</v>
      </c>
      <c r="O990" s="872">
        <f>+VLOOKUP(C990,'A. Rate Class Allocations'!$B$124:$J$128,6,FALSE)</f>
        <v>0.94261788524984402</v>
      </c>
      <c r="P990" s="873">
        <f>+VLOOKUP(C990,'A. Rate Class Allocations'!$B$124:$J$128,8,FALSE)</f>
        <v>0.86676492558695795</v>
      </c>
      <c r="Q990" s="873">
        <f>+VLOOKUP(C990,'A. Rate Class Allocations'!$B$124:$J$128,7,FALSE)</f>
        <v>0.93591420350510102</v>
      </c>
      <c r="R990" s="873">
        <f>+VLOOKUP(C990,'A. Rate Class Allocations'!$B$124:$J$128,9,FALSE)</f>
        <v>0.67326093337246795</v>
      </c>
      <c r="S990" s="874">
        <f t="shared" si="46"/>
        <v>74.555450112595722</v>
      </c>
      <c r="T990" s="874">
        <f t="shared" si="47"/>
        <v>1.7643205165835039E-2</v>
      </c>
    </row>
    <row r="991" spans="1:20">
      <c r="A991" s="875" t="s">
        <v>1034</v>
      </c>
      <c r="B991" t="s">
        <v>1035</v>
      </c>
      <c r="C991" t="s">
        <v>1339</v>
      </c>
      <c r="D991" t="s">
        <v>1384</v>
      </c>
      <c r="E991" s="867">
        <v>2019</v>
      </c>
      <c r="F991" s="867">
        <v>2019</v>
      </c>
      <c r="G991" s="868">
        <v>43333</v>
      </c>
      <c r="H991" s="869">
        <f t="shared" si="45"/>
        <v>2018</v>
      </c>
      <c r="I991" s="876"/>
      <c r="J991" t="s">
        <v>1341</v>
      </c>
      <c r="K991" t="s">
        <v>1342</v>
      </c>
      <c r="L991" t="s">
        <v>1037</v>
      </c>
      <c r="M991">
        <v>3937.4400000000014</v>
      </c>
      <c r="N991">
        <v>1.2480000000000002</v>
      </c>
      <c r="O991" s="872">
        <f>+VLOOKUP(C991,'A. Rate Class Allocations'!$B$124:$J$128,6,FALSE)</f>
        <v>0.94261788524984402</v>
      </c>
      <c r="P991" s="873">
        <f>+VLOOKUP(C991,'A. Rate Class Allocations'!$B$124:$J$128,8,FALSE)</f>
        <v>0.86676492558695795</v>
      </c>
      <c r="Q991" s="873">
        <f>+VLOOKUP(C991,'A. Rate Class Allocations'!$B$124:$J$128,7,FALSE)</f>
        <v>0.93591420350510102</v>
      </c>
      <c r="R991" s="873">
        <f>+VLOOKUP(C991,'A. Rate Class Allocations'!$B$124:$J$128,9,FALSE)</f>
        <v>0.67326093337246795</v>
      </c>
      <c r="S991" s="874">
        <f t="shared" si="46"/>
        <v>3216.9992054019531</v>
      </c>
      <c r="T991" s="874">
        <f t="shared" si="47"/>
        <v>0.78638285882007619</v>
      </c>
    </row>
    <row r="992" spans="1:20">
      <c r="A992" s="875" t="s">
        <v>1034</v>
      </c>
      <c r="B992" t="s">
        <v>1035</v>
      </c>
      <c r="C992" t="s">
        <v>1339</v>
      </c>
      <c r="D992" t="s">
        <v>1385</v>
      </c>
      <c r="E992" s="867">
        <v>2019</v>
      </c>
      <c r="F992" s="867">
        <v>2019</v>
      </c>
      <c r="G992" s="868">
        <v>43334</v>
      </c>
      <c r="H992" s="869">
        <f t="shared" si="45"/>
        <v>2018</v>
      </c>
      <c r="I992" s="876"/>
      <c r="J992" t="s">
        <v>1341</v>
      </c>
      <c r="K992" t="s">
        <v>1342</v>
      </c>
      <c r="L992" t="s">
        <v>1037</v>
      </c>
      <c r="M992">
        <v>5938.5040000000008</v>
      </c>
      <c r="N992">
        <v>1.1440000000000001</v>
      </c>
      <c r="O992" s="872">
        <f>+VLOOKUP(C992,'A. Rate Class Allocations'!$B$124:$J$128,6,FALSE)</f>
        <v>0.94261788524984402</v>
      </c>
      <c r="P992" s="873">
        <f>+VLOOKUP(C992,'A. Rate Class Allocations'!$B$124:$J$128,8,FALSE)</f>
        <v>0.86676492558695795</v>
      </c>
      <c r="Q992" s="873">
        <f>+VLOOKUP(C992,'A. Rate Class Allocations'!$B$124:$J$128,7,FALSE)</f>
        <v>0.93591420350510102</v>
      </c>
      <c r="R992" s="873">
        <f>+VLOOKUP(C992,'A. Rate Class Allocations'!$B$124:$J$128,9,FALSE)</f>
        <v>0.67326093337246795</v>
      </c>
      <c r="S992" s="874">
        <f t="shared" si="46"/>
        <v>4851.9247656539064</v>
      </c>
      <c r="T992" s="874">
        <f t="shared" si="47"/>
        <v>0.72085095391840304</v>
      </c>
    </row>
    <row r="993" spans="1:20">
      <c r="A993" s="875" t="s">
        <v>1034</v>
      </c>
      <c r="B993" t="s">
        <v>1035</v>
      </c>
      <c r="C993" t="s">
        <v>1339</v>
      </c>
      <c r="D993" t="s">
        <v>1386</v>
      </c>
      <c r="E993" s="867">
        <v>2019</v>
      </c>
      <c r="F993" s="867">
        <v>2019</v>
      </c>
      <c r="G993" s="868">
        <v>43335</v>
      </c>
      <c r="H993" s="869">
        <f t="shared" si="45"/>
        <v>2018</v>
      </c>
      <c r="I993" s="876"/>
      <c r="J993" t="s">
        <v>1341</v>
      </c>
      <c r="K993" t="s">
        <v>1342</v>
      </c>
      <c r="L993" t="s">
        <v>1037</v>
      </c>
      <c r="M993">
        <v>6648.9280000000008</v>
      </c>
      <c r="N993">
        <v>1.1440000000000001</v>
      </c>
      <c r="O993" s="872">
        <f>+VLOOKUP(C993,'A. Rate Class Allocations'!$B$124:$J$128,6,FALSE)</f>
        <v>0.94261788524984402</v>
      </c>
      <c r="P993" s="873">
        <f>+VLOOKUP(C993,'A. Rate Class Allocations'!$B$124:$J$128,8,FALSE)</f>
        <v>0.86676492558695795</v>
      </c>
      <c r="Q993" s="873">
        <f>+VLOOKUP(C993,'A. Rate Class Allocations'!$B$124:$J$128,7,FALSE)</f>
        <v>0.93591420350510102</v>
      </c>
      <c r="R993" s="873">
        <f>+VLOOKUP(C993,'A. Rate Class Allocations'!$B$124:$J$128,9,FALSE)</f>
        <v>0.67326093337246795</v>
      </c>
      <c r="S993" s="874">
        <f t="shared" si="46"/>
        <v>5432.3611516047977</v>
      </c>
      <c r="T993" s="874">
        <f t="shared" si="47"/>
        <v>0.72085095391840304</v>
      </c>
    </row>
    <row r="994" spans="1:20">
      <c r="A994" s="875" t="s">
        <v>1034</v>
      </c>
      <c r="B994" t="s">
        <v>1035</v>
      </c>
      <c r="C994" t="s">
        <v>1339</v>
      </c>
      <c r="D994" t="s">
        <v>1387</v>
      </c>
      <c r="E994" s="867">
        <v>2019</v>
      </c>
      <c r="F994" s="867">
        <v>2019</v>
      </c>
      <c r="G994" s="868">
        <v>43335</v>
      </c>
      <c r="H994" s="869">
        <f t="shared" si="45"/>
        <v>2018</v>
      </c>
      <c r="I994" s="876"/>
      <c r="J994" t="s">
        <v>1341</v>
      </c>
      <c r="K994" t="s">
        <v>1342</v>
      </c>
      <c r="L994" t="s">
        <v>1037</v>
      </c>
      <c r="M994">
        <v>3230.1359999999995</v>
      </c>
      <c r="N994">
        <v>1.0919999999999999</v>
      </c>
      <c r="O994" s="872">
        <f>+VLOOKUP(C994,'A. Rate Class Allocations'!$B$124:$J$128,6,FALSE)</f>
        <v>0.94261788524984402</v>
      </c>
      <c r="P994" s="873">
        <f>+VLOOKUP(C994,'A. Rate Class Allocations'!$B$124:$J$128,8,FALSE)</f>
        <v>0.86676492558695795</v>
      </c>
      <c r="Q994" s="873">
        <f>+VLOOKUP(C994,'A. Rate Class Allocations'!$B$124:$J$128,7,FALSE)</f>
        <v>0.93591420350510102</v>
      </c>
      <c r="R994" s="873">
        <f>+VLOOKUP(C994,'A. Rate Class Allocations'!$B$124:$J$128,9,FALSE)</f>
        <v>0.67326093337246795</v>
      </c>
      <c r="S994" s="874">
        <f t="shared" si="46"/>
        <v>2639.111947189097</v>
      </c>
      <c r="T994" s="874">
        <f t="shared" si="47"/>
        <v>0.68808500146756635</v>
      </c>
    </row>
    <row r="995" spans="1:20">
      <c r="A995" s="875" t="s">
        <v>1034</v>
      </c>
      <c r="B995" t="s">
        <v>1035</v>
      </c>
      <c r="C995" t="s">
        <v>1339</v>
      </c>
      <c r="D995" t="s">
        <v>1387</v>
      </c>
      <c r="E995" s="867">
        <v>2019</v>
      </c>
      <c r="F995" s="867">
        <v>2019</v>
      </c>
      <c r="G995" s="868">
        <v>43335</v>
      </c>
      <c r="H995" s="869">
        <f t="shared" si="45"/>
        <v>2018</v>
      </c>
      <c r="I995" s="876"/>
      <c r="J995" t="s">
        <v>1341</v>
      </c>
      <c r="K995" t="s">
        <v>1342</v>
      </c>
      <c r="L995" t="s">
        <v>1037</v>
      </c>
      <c r="M995">
        <v>485.11199999999997</v>
      </c>
      <c r="N995">
        <v>0.16400000000000001</v>
      </c>
      <c r="O995" s="872">
        <f>+VLOOKUP(C995,'A. Rate Class Allocations'!$B$124:$J$128,6,FALSE)</f>
        <v>0.94261788524984402</v>
      </c>
      <c r="P995" s="873">
        <f>+VLOOKUP(C995,'A. Rate Class Allocations'!$B$124:$J$128,8,FALSE)</f>
        <v>0.86676492558695795</v>
      </c>
      <c r="Q995" s="873">
        <f>+VLOOKUP(C995,'A. Rate Class Allocations'!$B$124:$J$128,7,FALSE)</f>
        <v>0.93591420350510102</v>
      </c>
      <c r="R995" s="873">
        <f>+VLOOKUP(C995,'A. Rate Class Allocations'!$B$124:$J$128,9,FALSE)</f>
        <v>0.67326093337246795</v>
      </c>
      <c r="S995" s="874">
        <f t="shared" si="46"/>
        <v>396.35014591484617</v>
      </c>
      <c r="T995" s="874">
        <f t="shared" si="47"/>
        <v>0.10333877311417666</v>
      </c>
    </row>
    <row r="996" spans="1:20">
      <c r="A996" s="875" t="s">
        <v>1034</v>
      </c>
      <c r="B996" t="s">
        <v>1035</v>
      </c>
      <c r="C996" t="s">
        <v>1339</v>
      </c>
      <c r="D996" t="s">
        <v>1388</v>
      </c>
      <c r="E996" s="867">
        <v>2019</v>
      </c>
      <c r="F996" s="867">
        <v>2019</v>
      </c>
      <c r="G996" s="868">
        <v>43342</v>
      </c>
      <c r="H996" s="869">
        <f t="shared" si="45"/>
        <v>2018</v>
      </c>
      <c r="I996" s="876"/>
      <c r="J996" t="s">
        <v>1341</v>
      </c>
      <c r="K996" t="s">
        <v>1342</v>
      </c>
      <c r="L996" t="s">
        <v>1037</v>
      </c>
      <c r="M996">
        <v>4982.1799999999985</v>
      </c>
      <c r="N996">
        <v>1.3299999999999996</v>
      </c>
      <c r="O996" s="872">
        <f>+VLOOKUP(C996,'A. Rate Class Allocations'!$B$124:$J$128,6,FALSE)</f>
        <v>0.94261788524984402</v>
      </c>
      <c r="P996" s="873">
        <f>+VLOOKUP(C996,'A. Rate Class Allocations'!$B$124:$J$128,8,FALSE)</f>
        <v>0.86676492558695795</v>
      </c>
      <c r="Q996" s="873">
        <f>+VLOOKUP(C996,'A. Rate Class Allocations'!$B$124:$J$128,7,FALSE)</f>
        <v>0.93591420350510102</v>
      </c>
      <c r="R996" s="873">
        <f>+VLOOKUP(C996,'A. Rate Class Allocations'!$B$124:$J$128,9,FALSE)</f>
        <v>0.67326093337246795</v>
      </c>
      <c r="S996" s="874">
        <f t="shared" si="46"/>
        <v>4070.5811647084129</v>
      </c>
      <c r="T996" s="874">
        <f t="shared" si="47"/>
        <v>0.83805224537716405</v>
      </c>
    </row>
    <row r="997" spans="1:20">
      <c r="A997" s="875" t="s">
        <v>1034</v>
      </c>
      <c r="B997" t="s">
        <v>1035</v>
      </c>
      <c r="C997" t="s">
        <v>1339</v>
      </c>
      <c r="D997" t="s">
        <v>1388</v>
      </c>
      <c r="E997" s="867">
        <v>2019</v>
      </c>
      <c r="F997" s="867">
        <v>2019</v>
      </c>
      <c r="G997" s="868">
        <v>43342</v>
      </c>
      <c r="H997" s="869">
        <f t="shared" si="45"/>
        <v>2018</v>
      </c>
      <c r="I997" s="876"/>
      <c r="J997" t="s">
        <v>1341</v>
      </c>
      <c r="K997" t="s">
        <v>1342</v>
      </c>
      <c r="L997" t="s">
        <v>1037</v>
      </c>
      <c r="M997">
        <v>359.61599999999999</v>
      </c>
      <c r="N997">
        <v>9.6000000000000002E-2</v>
      </c>
      <c r="O997" s="872">
        <f>+VLOOKUP(C997,'A. Rate Class Allocations'!$B$124:$J$128,6,FALSE)</f>
        <v>0.94261788524984402</v>
      </c>
      <c r="P997" s="873">
        <f>+VLOOKUP(C997,'A. Rate Class Allocations'!$B$124:$J$128,8,FALSE)</f>
        <v>0.86676492558695795</v>
      </c>
      <c r="Q997" s="873">
        <f>+VLOOKUP(C997,'A. Rate Class Allocations'!$B$124:$J$128,7,FALSE)</f>
        <v>0.93591420350510102</v>
      </c>
      <c r="R997" s="873">
        <f>+VLOOKUP(C997,'A. Rate Class Allocations'!$B$124:$J$128,9,FALSE)</f>
        <v>0.67326093337246795</v>
      </c>
      <c r="S997" s="874">
        <f t="shared" si="46"/>
        <v>293.81638482105842</v>
      </c>
      <c r="T997" s="874">
        <f t="shared" si="47"/>
        <v>6.0490989140005842E-2</v>
      </c>
    </row>
    <row r="998" spans="1:20">
      <c r="A998" s="875" t="s">
        <v>1034</v>
      </c>
      <c r="B998" t="s">
        <v>1035</v>
      </c>
      <c r="C998" t="s">
        <v>1339</v>
      </c>
      <c r="D998" t="s">
        <v>1389</v>
      </c>
      <c r="E998" s="867">
        <v>2019</v>
      </c>
      <c r="F998" s="867">
        <v>2019</v>
      </c>
      <c r="G998" s="868">
        <v>43328</v>
      </c>
      <c r="H998" s="869">
        <f t="shared" si="45"/>
        <v>2018</v>
      </c>
      <c r="I998" s="876"/>
      <c r="J998" t="s">
        <v>1341</v>
      </c>
      <c r="K998" t="s">
        <v>1342</v>
      </c>
      <c r="L998" t="s">
        <v>1037</v>
      </c>
      <c r="M998">
        <v>5178.3679999999995</v>
      </c>
      <c r="N998">
        <v>0.83200000000000007</v>
      </c>
      <c r="O998" s="872">
        <f>+VLOOKUP(C998,'A. Rate Class Allocations'!$B$124:$J$128,6,FALSE)</f>
        <v>0.94261788524984402</v>
      </c>
      <c r="P998" s="873">
        <f>+VLOOKUP(C998,'A. Rate Class Allocations'!$B$124:$J$128,8,FALSE)</f>
        <v>0.86676492558695795</v>
      </c>
      <c r="Q998" s="873">
        <f>+VLOOKUP(C998,'A. Rate Class Allocations'!$B$124:$J$128,7,FALSE)</f>
        <v>0.93591420350510102</v>
      </c>
      <c r="R998" s="873">
        <f>+VLOOKUP(C998,'A. Rate Class Allocations'!$B$124:$J$128,9,FALSE)</f>
        <v>0.67326093337246795</v>
      </c>
      <c r="S998" s="874">
        <f t="shared" si="46"/>
        <v>4230.8722777436342</v>
      </c>
      <c r="T998" s="874">
        <f t="shared" si="47"/>
        <v>0.52425523921338413</v>
      </c>
    </row>
    <row r="999" spans="1:20">
      <c r="A999" s="875" t="s">
        <v>1034</v>
      </c>
      <c r="B999" t="s">
        <v>1035</v>
      </c>
      <c r="C999" t="s">
        <v>1339</v>
      </c>
      <c r="D999" t="s">
        <v>1389</v>
      </c>
      <c r="E999" s="867">
        <v>2019</v>
      </c>
      <c r="F999" s="867">
        <v>2019</v>
      </c>
      <c r="G999" s="868">
        <v>43328</v>
      </c>
      <c r="H999" s="869">
        <f t="shared" si="45"/>
        <v>2018</v>
      </c>
      <c r="I999" s="876"/>
      <c r="J999" t="s">
        <v>1341</v>
      </c>
      <c r="K999" t="s">
        <v>1342</v>
      </c>
      <c r="L999" t="s">
        <v>1037</v>
      </c>
      <c r="M999">
        <v>360.99200000000002</v>
      </c>
      <c r="N999">
        <v>5.7999999999999996E-2</v>
      </c>
      <c r="O999" s="872">
        <f>+VLOOKUP(C999,'A. Rate Class Allocations'!$B$124:$J$128,6,FALSE)</f>
        <v>0.94261788524984402</v>
      </c>
      <c r="P999" s="873">
        <f>+VLOOKUP(C999,'A. Rate Class Allocations'!$B$124:$J$128,8,FALSE)</f>
        <v>0.86676492558695795</v>
      </c>
      <c r="Q999" s="873">
        <f>+VLOOKUP(C999,'A. Rate Class Allocations'!$B$124:$J$128,7,FALSE)</f>
        <v>0.93591420350510102</v>
      </c>
      <c r="R999" s="873">
        <f>+VLOOKUP(C999,'A. Rate Class Allocations'!$B$124:$J$128,9,FALSE)</f>
        <v>0.67326093337246795</v>
      </c>
      <c r="S999" s="874">
        <f t="shared" si="46"/>
        <v>294.94061551578221</v>
      </c>
      <c r="T999" s="874">
        <f t="shared" si="47"/>
        <v>3.6546639272086859E-2</v>
      </c>
    </row>
    <row r="1000" spans="1:20">
      <c r="A1000" s="875" t="s">
        <v>1034</v>
      </c>
      <c r="B1000" t="s">
        <v>1035</v>
      </c>
      <c r="C1000" t="s">
        <v>1339</v>
      </c>
      <c r="D1000" t="s">
        <v>1389</v>
      </c>
      <c r="E1000" s="867">
        <v>2019</v>
      </c>
      <c r="F1000" s="867">
        <v>2019</v>
      </c>
      <c r="G1000" s="868">
        <v>43328</v>
      </c>
      <c r="H1000" s="869">
        <f t="shared" si="45"/>
        <v>2018</v>
      </c>
      <c r="I1000" s="876"/>
      <c r="J1000" t="s">
        <v>1341</v>
      </c>
      <c r="K1000" t="s">
        <v>1342</v>
      </c>
      <c r="L1000" t="s">
        <v>1037</v>
      </c>
      <c r="M1000">
        <v>597.50399999999991</v>
      </c>
      <c r="N1000">
        <v>9.6000000000000002E-2</v>
      </c>
      <c r="O1000" s="872">
        <f>+VLOOKUP(C1000,'A. Rate Class Allocations'!$B$124:$J$128,6,FALSE)</f>
        <v>0.94261788524984402</v>
      </c>
      <c r="P1000" s="873">
        <f>+VLOOKUP(C1000,'A. Rate Class Allocations'!$B$124:$J$128,8,FALSE)</f>
        <v>0.86676492558695795</v>
      </c>
      <c r="Q1000" s="873">
        <f>+VLOOKUP(C1000,'A. Rate Class Allocations'!$B$124:$J$128,7,FALSE)</f>
        <v>0.93591420350510102</v>
      </c>
      <c r="R1000" s="873">
        <f>+VLOOKUP(C1000,'A. Rate Class Allocations'!$B$124:$J$128,9,FALSE)</f>
        <v>0.67326093337246795</v>
      </c>
      <c r="S1000" s="874">
        <f t="shared" si="46"/>
        <v>488.17757050888076</v>
      </c>
      <c r="T1000" s="874">
        <f t="shared" si="47"/>
        <v>6.0490989140005842E-2</v>
      </c>
    </row>
    <row r="1001" spans="1:20">
      <c r="A1001" s="875" t="s">
        <v>1034</v>
      </c>
      <c r="B1001" t="s">
        <v>1035</v>
      </c>
      <c r="C1001" t="s">
        <v>1339</v>
      </c>
      <c r="D1001" t="s">
        <v>1389</v>
      </c>
      <c r="E1001" s="867">
        <v>2019</v>
      </c>
      <c r="F1001" s="867">
        <v>2019</v>
      </c>
      <c r="G1001" s="868">
        <v>43328</v>
      </c>
      <c r="H1001" s="869">
        <f t="shared" si="45"/>
        <v>2018</v>
      </c>
      <c r="I1001" s="876"/>
      <c r="J1001" t="s">
        <v>1341</v>
      </c>
      <c r="K1001" t="s">
        <v>1342</v>
      </c>
      <c r="L1001" t="s">
        <v>1037</v>
      </c>
      <c r="M1001">
        <v>1985.4560000000001</v>
      </c>
      <c r="N1001">
        <v>0.31900000000000001</v>
      </c>
      <c r="O1001" s="872">
        <f>+VLOOKUP(C1001,'A. Rate Class Allocations'!$B$124:$J$128,6,FALSE)</f>
        <v>0.94261788524984402</v>
      </c>
      <c r="P1001" s="873">
        <f>+VLOOKUP(C1001,'A. Rate Class Allocations'!$B$124:$J$128,8,FALSE)</f>
        <v>0.86676492558695795</v>
      </c>
      <c r="Q1001" s="873">
        <f>+VLOOKUP(C1001,'A. Rate Class Allocations'!$B$124:$J$128,7,FALSE)</f>
        <v>0.93591420350510102</v>
      </c>
      <c r="R1001" s="873">
        <f>+VLOOKUP(C1001,'A. Rate Class Allocations'!$B$124:$J$128,9,FALSE)</f>
        <v>0.67326093337246795</v>
      </c>
      <c r="S1001" s="874">
        <f t="shared" si="46"/>
        <v>1622.1733853368023</v>
      </c>
      <c r="T1001" s="874">
        <f t="shared" si="47"/>
        <v>0.20100651599647776</v>
      </c>
    </row>
    <row r="1002" spans="1:20">
      <c r="A1002" s="875" t="s">
        <v>1034</v>
      </c>
      <c r="B1002" t="s">
        <v>1035</v>
      </c>
      <c r="C1002" t="s">
        <v>1339</v>
      </c>
      <c r="D1002" t="s">
        <v>1389</v>
      </c>
      <c r="E1002" s="867">
        <v>2019</v>
      </c>
      <c r="F1002" s="867">
        <v>2019</v>
      </c>
      <c r="G1002" s="868">
        <v>43328</v>
      </c>
      <c r="H1002" s="869">
        <f t="shared" si="45"/>
        <v>2018</v>
      </c>
      <c r="I1002" s="876"/>
      <c r="J1002" t="s">
        <v>1341</v>
      </c>
      <c r="K1002" t="s">
        <v>1342</v>
      </c>
      <c r="L1002" t="s">
        <v>1037</v>
      </c>
      <c r="M1002">
        <v>541.48799999999994</v>
      </c>
      <c r="N1002">
        <v>8.6999999999999994E-2</v>
      </c>
      <c r="O1002" s="872">
        <f>+VLOOKUP(C1002,'A. Rate Class Allocations'!$B$124:$J$128,6,FALSE)</f>
        <v>0.94261788524984402</v>
      </c>
      <c r="P1002" s="873">
        <f>+VLOOKUP(C1002,'A. Rate Class Allocations'!$B$124:$J$128,8,FALSE)</f>
        <v>0.86676492558695795</v>
      </c>
      <c r="Q1002" s="873">
        <f>+VLOOKUP(C1002,'A. Rate Class Allocations'!$B$124:$J$128,7,FALSE)</f>
        <v>0.93591420350510102</v>
      </c>
      <c r="R1002" s="873">
        <f>+VLOOKUP(C1002,'A. Rate Class Allocations'!$B$124:$J$128,9,FALSE)</f>
        <v>0.67326093337246795</v>
      </c>
      <c r="S1002" s="874">
        <f t="shared" si="46"/>
        <v>442.41092327367329</v>
      </c>
      <c r="T1002" s="874">
        <f t="shared" si="47"/>
        <v>5.4819958908130288E-2</v>
      </c>
    </row>
    <row r="1003" spans="1:20">
      <c r="A1003" s="875" t="s">
        <v>1034</v>
      </c>
      <c r="B1003" t="s">
        <v>1035</v>
      </c>
      <c r="C1003" t="s">
        <v>1339</v>
      </c>
      <c r="D1003" t="s">
        <v>1390</v>
      </c>
      <c r="E1003" s="867">
        <v>2019</v>
      </c>
      <c r="F1003" s="867">
        <v>2019</v>
      </c>
      <c r="G1003" s="868">
        <v>43339</v>
      </c>
      <c r="H1003" s="869">
        <f t="shared" si="45"/>
        <v>2018</v>
      </c>
      <c r="I1003" s="876"/>
      <c r="J1003" t="s">
        <v>1341</v>
      </c>
      <c r="K1003" t="s">
        <v>1342</v>
      </c>
      <c r="L1003" t="s">
        <v>1037</v>
      </c>
      <c r="M1003">
        <v>2738.7359999999999</v>
      </c>
      <c r="N1003">
        <v>1.1969999999999998</v>
      </c>
      <c r="O1003" s="872">
        <f>+VLOOKUP(C1003,'A. Rate Class Allocations'!$B$124:$J$128,6,FALSE)</f>
        <v>0.94261788524984402</v>
      </c>
      <c r="P1003" s="873">
        <f>+VLOOKUP(C1003,'A. Rate Class Allocations'!$B$124:$J$128,8,FALSE)</f>
        <v>0.86676492558695795</v>
      </c>
      <c r="Q1003" s="873">
        <f>+VLOOKUP(C1003,'A. Rate Class Allocations'!$B$124:$J$128,7,FALSE)</f>
        <v>0.93591420350510102</v>
      </c>
      <c r="R1003" s="873">
        <f>+VLOOKUP(C1003,'A. Rate Class Allocations'!$B$124:$J$128,9,FALSE)</f>
        <v>0.67326093337246795</v>
      </c>
      <c r="S1003" s="874">
        <f t="shared" si="46"/>
        <v>2237.6243284483626</v>
      </c>
      <c r="T1003" s="874">
        <f t="shared" si="47"/>
        <v>0.75424702083944772</v>
      </c>
    </row>
    <row r="1004" spans="1:20">
      <c r="A1004" s="875" t="s">
        <v>1034</v>
      </c>
      <c r="B1004" t="s">
        <v>1035</v>
      </c>
      <c r="C1004" t="s">
        <v>1339</v>
      </c>
      <c r="D1004" t="s">
        <v>1390</v>
      </c>
      <c r="E1004" s="867">
        <v>2019</v>
      </c>
      <c r="F1004" s="867">
        <v>2019</v>
      </c>
      <c r="G1004" s="868">
        <v>43339</v>
      </c>
      <c r="H1004" s="869">
        <f t="shared" si="45"/>
        <v>2018</v>
      </c>
      <c r="I1004" s="876"/>
      <c r="J1004" t="s">
        <v>1341</v>
      </c>
      <c r="K1004" t="s">
        <v>1342</v>
      </c>
      <c r="L1004" t="s">
        <v>1037</v>
      </c>
      <c r="M1004">
        <v>350.06399999999996</v>
      </c>
      <c r="N1004">
        <v>0.153</v>
      </c>
      <c r="O1004" s="872">
        <f>+VLOOKUP(C1004,'A. Rate Class Allocations'!$B$124:$J$128,6,FALSE)</f>
        <v>0.94261788524984402</v>
      </c>
      <c r="P1004" s="873">
        <f>+VLOOKUP(C1004,'A. Rate Class Allocations'!$B$124:$J$128,8,FALSE)</f>
        <v>0.86676492558695795</v>
      </c>
      <c r="Q1004" s="873">
        <f>+VLOOKUP(C1004,'A. Rate Class Allocations'!$B$124:$J$128,7,FALSE)</f>
        <v>0.93591420350510102</v>
      </c>
      <c r="R1004" s="873">
        <f>+VLOOKUP(C1004,'A. Rate Class Allocations'!$B$124:$J$128,9,FALSE)</f>
        <v>0.67326093337246795</v>
      </c>
      <c r="S1004" s="874">
        <f t="shared" si="46"/>
        <v>286.0121322076854</v>
      </c>
      <c r="T1004" s="874">
        <f t="shared" si="47"/>
        <v>9.6407513941884321E-2</v>
      </c>
    </row>
    <row r="1005" spans="1:20">
      <c r="A1005" s="875" t="s">
        <v>1034</v>
      </c>
      <c r="B1005" t="s">
        <v>1035</v>
      </c>
      <c r="C1005" t="s">
        <v>1339</v>
      </c>
      <c r="D1005" t="s">
        <v>1391</v>
      </c>
      <c r="E1005" s="867">
        <v>2019</v>
      </c>
      <c r="F1005" s="867">
        <v>2019</v>
      </c>
      <c r="G1005" s="868">
        <v>43350</v>
      </c>
      <c r="H1005" s="869">
        <f t="shared" si="45"/>
        <v>2018</v>
      </c>
      <c r="I1005" s="876"/>
      <c r="J1005" t="s">
        <v>1341</v>
      </c>
      <c r="K1005" t="s">
        <v>1342</v>
      </c>
      <c r="L1005" t="s">
        <v>1037</v>
      </c>
      <c r="M1005">
        <v>4241.8999999999996</v>
      </c>
      <c r="N1005">
        <v>0.67599999999999993</v>
      </c>
      <c r="O1005" s="872">
        <f>+VLOOKUP(C1005,'A. Rate Class Allocations'!$B$124:$J$128,6,FALSE)</f>
        <v>0.94261788524984402</v>
      </c>
      <c r="P1005" s="873">
        <f>+VLOOKUP(C1005,'A. Rate Class Allocations'!$B$124:$J$128,8,FALSE)</f>
        <v>0.86676492558695795</v>
      </c>
      <c r="Q1005" s="873">
        <f>+VLOOKUP(C1005,'A. Rate Class Allocations'!$B$124:$J$128,7,FALSE)</f>
        <v>0.93591420350510102</v>
      </c>
      <c r="R1005" s="873">
        <f>+VLOOKUP(C1005,'A. Rate Class Allocations'!$B$124:$J$128,9,FALSE)</f>
        <v>0.67326093337246795</v>
      </c>
      <c r="S1005" s="874">
        <f t="shared" si="46"/>
        <v>3465.7515871720047</v>
      </c>
      <c r="T1005" s="874">
        <f t="shared" si="47"/>
        <v>0.42595738186087445</v>
      </c>
    </row>
    <row r="1006" spans="1:20">
      <c r="A1006" s="875" t="s">
        <v>1034</v>
      </c>
      <c r="B1006" t="s">
        <v>1035</v>
      </c>
      <c r="C1006" t="s">
        <v>1339</v>
      </c>
      <c r="D1006" t="s">
        <v>1391</v>
      </c>
      <c r="E1006" s="867">
        <v>2019</v>
      </c>
      <c r="F1006" s="867">
        <v>2019</v>
      </c>
      <c r="G1006" s="868">
        <v>43350</v>
      </c>
      <c r="H1006" s="869">
        <f t="shared" si="45"/>
        <v>2018</v>
      </c>
      <c r="I1006" s="876"/>
      <c r="J1006" t="s">
        <v>1341</v>
      </c>
      <c r="K1006" t="s">
        <v>1342</v>
      </c>
      <c r="L1006" t="s">
        <v>1037</v>
      </c>
      <c r="M1006">
        <v>181.97499999999997</v>
      </c>
      <c r="N1006">
        <v>2.8999999999999998E-2</v>
      </c>
      <c r="O1006" s="872">
        <f>+VLOOKUP(C1006,'A. Rate Class Allocations'!$B$124:$J$128,6,FALSE)</f>
        <v>0.94261788524984402</v>
      </c>
      <c r="P1006" s="873">
        <f>+VLOOKUP(C1006,'A. Rate Class Allocations'!$B$124:$J$128,8,FALSE)</f>
        <v>0.86676492558695795</v>
      </c>
      <c r="Q1006" s="873">
        <f>+VLOOKUP(C1006,'A. Rate Class Allocations'!$B$124:$J$128,7,FALSE)</f>
        <v>0.93591420350510102</v>
      </c>
      <c r="R1006" s="873">
        <f>+VLOOKUP(C1006,'A. Rate Class Allocations'!$B$124:$J$128,9,FALSE)</f>
        <v>0.67326093337246795</v>
      </c>
      <c r="S1006" s="874">
        <f t="shared" si="46"/>
        <v>148.67869234909489</v>
      </c>
      <c r="T1006" s="874">
        <f t="shared" si="47"/>
        <v>1.8273319636043429E-2</v>
      </c>
    </row>
    <row r="1007" spans="1:20">
      <c r="A1007" s="875" t="s">
        <v>1034</v>
      </c>
      <c r="B1007" t="s">
        <v>1035</v>
      </c>
      <c r="C1007" t="s">
        <v>1339</v>
      </c>
      <c r="D1007" t="s">
        <v>1391</v>
      </c>
      <c r="E1007" s="867">
        <v>2019</v>
      </c>
      <c r="F1007" s="867">
        <v>2019</v>
      </c>
      <c r="G1007" s="868">
        <v>43350</v>
      </c>
      <c r="H1007" s="869">
        <f t="shared" si="45"/>
        <v>2018</v>
      </c>
      <c r="I1007" s="876"/>
      <c r="J1007" t="s">
        <v>1341</v>
      </c>
      <c r="K1007" t="s">
        <v>1342</v>
      </c>
      <c r="L1007" t="s">
        <v>1037</v>
      </c>
      <c r="M1007">
        <v>351.4</v>
      </c>
      <c r="N1007">
        <v>5.6000000000000001E-2</v>
      </c>
      <c r="O1007" s="872">
        <f>+VLOOKUP(C1007,'A. Rate Class Allocations'!$B$124:$J$128,6,FALSE)</f>
        <v>0.94261788524984402</v>
      </c>
      <c r="P1007" s="873">
        <f>+VLOOKUP(C1007,'A. Rate Class Allocations'!$B$124:$J$128,8,FALSE)</f>
        <v>0.86676492558695795</v>
      </c>
      <c r="Q1007" s="873">
        <f>+VLOOKUP(C1007,'A. Rate Class Allocations'!$B$124:$J$128,7,FALSE)</f>
        <v>0.93591420350510102</v>
      </c>
      <c r="R1007" s="873">
        <f>+VLOOKUP(C1007,'A. Rate Class Allocations'!$B$124:$J$128,9,FALSE)</f>
        <v>0.67326093337246795</v>
      </c>
      <c r="S1007" s="874">
        <f t="shared" si="46"/>
        <v>287.1036817775626</v>
      </c>
      <c r="T1007" s="874">
        <f t="shared" si="47"/>
        <v>3.5286410331670078E-2</v>
      </c>
    </row>
    <row r="1008" spans="1:20">
      <c r="A1008" s="875" t="s">
        <v>1034</v>
      </c>
      <c r="B1008" t="s">
        <v>1035</v>
      </c>
      <c r="C1008" t="s">
        <v>1339</v>
      </c>
      <c r="D1008" t="s">
        <v>1392</v>
      </c>
      <c r="E1008" s="867">
        <v>2019</v>
      </c>
      <c r="F1008" s="867">
        <v>2019</v>
      </c>
      <c r="G1008" s="868">
        <v>43489</v>
      </c>
      <c r="H1008" s="869">
        <f t="shared" si="45"/>
        <v>2019</v>
      </c>
      <c r="I1008" s="876"/>
      <c r="J1008" t="s">
        <v>1341</v>
      </c>
      <c r="K1008" t="s">
        <v>1342</v>
      </c>
      <c r="L1008" t="s">
        <v>1037</v>
      </c>
      <c r="M1008">
        <v>973.43999999999983</v>
      </c>
      <c r="N1008">
        <v>0.41600000000000004</v>
      </c>
      <c r="O1008" s="872">
        <f>+VLOOKUP(C1008,'A. Rate Class Allocations'!$B$124:$J$128,6,FALSE)</f>
        <v>0.94261788524984402</v>
      </c>
      <c r="P1008" s="873">
        <f>+VLOOKUP(C1008,'A. Rate Class Allocations'!$B$124:$J$128,8,FALSE)</f>
        <v>0.86676492558695795</v>
      </c>
      <c r="Q1008" s="873">
        <f>+VLOOKUP(C1008,'A. Rate Class Allocations'!$B$124:$J$128,7,FALSE)</f>
        <v>0.93591420350510102</v>
      </c>
      <c r="R1008" s="873">
        <f>+VLOOKUP(C1008,'A. Rate Class Allocations'!$B$124:$J$128,9,FALSE)</f>
        <v>0.67326093337246795</v>
      </c>
      <c r="S1008" s="874">
        <f t="shared" si="46"/>
        <v>795.32785426736041</v>
      </c>
      <c r="T1008" s="874">
        <f t="shared" si="47"/>
        <v>0.26212761960669206</v>
      </c>
    </row>
    <row r="1009" spans="1:20">
      <c r="A1009" s="875" t="s">
        <v>1034</v>
      </c>
      <c r="B1009" t="s">
        <v>1035</v>
      </c>
      <c r="C1009" t="s">
        <v>1339</v>
      </c>
      <c r="D1009" t="s">
        <v>1392</v>
      </c>
      <c r="E1009" s="867">
        <v>2019</v>
      </c>
      <c r="F1009" s="867">
        <v>2019</v>
      </c>
      <c r="G1009" s="868">
        <v>43489</v>
      </c>
      <c r="H1009" s="869">
        <f t="shared" si="45"/>
        <v>2019</v>
      </c>
      <c r="I1009" s="876"/>
      <c r="J1009" t="s">
        <v>1341</v>
      </c>
      <c r="K1009" t="s">
        <v>1342</v>
      </c>
      <c r="L1009" t="s">
        <v>1037</v>
      </c>
      <c r="M1009">
        <v>135.72</v>
      </c>
      <c r="N1009">
        <v>5.7999999999999996E-2</v>
      </c>
      <c r="O1009" s="872">
        <f>+VLOOKUP(C1009,'A. Rate Class Allocations'!$B$124:$J$128,6,FALSE)</f>
        <v>0.94261788524984402</v>
      </c>
      <c r="P1009" s="873">
        <f>+VLOOKUP(C1009,'A. Rate Class Allocations'!$B$124:$J$128,8,FALSE)</f>
        <v>0.86676492558695795</v>
      </c>
      <c r="Q1009" s="873">
        <f>+VLOOKUP(C1009,'A. Rate Class Allocations'!$B$124:$J$128,7,FALSE)</f>
        <v>0.93591420350510102</v>
      </c>
      <c r="R1009" s="873">
        <f>+VLOOKUP(C1009,'A. Rate Class Allocations'!$B$124:$J$128,9,FALSE)</f>
        <v>0.67326093337246795</v>
      </c>
      <c r="S1009" s="874">
        <f t="shared" si="46"/>
        <v>110.88705660458393</v>
      </c>
      <c r="T1009" s="874">
        <f t="shared" si="47"/>
        <v>3.6546639272086859E-2</v>
      </c>
    </row>
    <row r="1010" spans="1:20">
      <c r="A1010" s="875" t="s">
        <v>1034</v>
      </c>
      <c r="B1010" t="s">
        <v>1035</v>
      </c>
      <c r="C1010" t="s">
        <v>1339</v>
      </c>
      <c r="D1010" t="s">
        <v>1392</v>
      </c>
      <c r="E1010" s="867">
        <v>2019</v>
      </c>
      <c r="F1010" s="867">
        <v>2019</v>
      </c>
      <c r="G1010" s="868">
        <v>43489</v>
      </c>
      <c r="H1010" s="869">
        <f t="shared" si="45"/>
        <v>2019</v>
      </c>
      <c r="I1010" s="876"/>
      <c r="J1010" t="s">
        <v>1341</v>
      </c>
      <c r="K1010" t="s">
        <v>1342</v>
      </c>
      <c r="L1010" t="s">
        <v>1037</v>
      </c>
      <c r="M1010">
        <v>65.52000000000001</v>
      </c>
      <c r="N1010">
        <v>2.8000000000000001E-2</v>
      </c>
      <c r="O1010" s="872">
        <f>+VLOOKUP(C1010,'A. Rate Class Allocations'!$B$124:$J$128,6,FALSE)</f>
        <v>0.94261788524984402</v>
      </c>
      <c r="P1010" s="873">
        <f>+VLOOKUP(C1010,'A. Rate Class Allocations'!$B$124:$J$128,8,FALSE)</f>
        <v>0.86676492558695795</v>
      </c>
      <c r="Q1010" s="873">
        <f>+VLOOKUP(C1010,'A. Rate Class Allocations'!$B$124:$J$128,7,FALSE)</f>
        <v>0.93591420350510102</v>
      </c>
      <c r="R1010" s="873">
        <f>+VLOOKUP(C1010,'A. Rate Class Allocations'!$B$124:$J$128,9,FALSE)</f>
        <v>0.67326093337246795</v>
      </c>
      <c r="S1010" s="874">
        <f t="shared" si="46"/>
        <v>53.531682498764667</v>
      </c>
      <c r="T1010" s="874">
        <f t="shared" si="47"/>
        <v>1.7643205165835039E-2</v>
      </c>
    </row>
    <row r="1011" spans="1:20">
      <c r="A1011" s="875" t="s">
        <v>1034</v>
      </c>
      <c r="B1011" t="s">
        <v>1035</v>
      </c>
      <c r="C1011" t="s">
        <v>1339</v>
      </c>
      <c r="D1011" t="s">
        <v>1392</v>
      </c>
      <c r="E1011" s="867">
        <v>2019</v>
      </c>
      <c r="F1011" s="867">
        <v>2019</v>
      </c>
      <c r="G1011" s="868">
        <v>43489</v>
      </c>
      <c r="H1011" s="869">
        <f t="shared" si="45"/>
        <v>2019</v>
      </c>
      <c r="I1011" s="876"/>
      <c r="J1011" t="s">
        <v>1341</v>
      </c>
      <c r="K1011" t="s">
        <v>1342</v>
      </c>
      <c r="L1011" t="s">
        <v>1037</v>
      </c>
      <c r="M1011">
        <v>1467.18</v>
      </c>
      <c r="N1011">
        <v>0.627</v>
      </c>
      <c r="O1011" s="872">
        <f>+VLOOKUP(C1011,'A. Rate Class Allocations'!$B$124:$J$128,6,FALSE)</f>
        <v>0.94261788524984402</v>
      </c>
      <c r="P1011" s="873">
        <f>+VLOOKUP(C1011,'A. Rate Class Allocations'!$B$124:$J$128,8,FALSE)</f>
        <v>0.86676492558695795</v>
      </c>
      <c r="Q1011" s="873">
        <f>+VLOOKUP(C1011,'A. Rate Class Allocations'!$B$124:$J$128,7,FALSE)</f>
        <v>0.93591420350510102</v>
      </c>
      <c r="R1011" s="873">
        <f>+VLOOKUP(C1011,'A. Rate Class Allocations'!$B$124:$J$128,9,FALSE)</f>
        <v>0.67326093337246795</v>
      </c>
      <c r="S1011" s="874">
        <f t="shared" si="46"/>
        <v>1198.727318811623</v>
      </c>
      <c r="T1011" s="874">
        <f t="shared" si="47"/>
        <v>0.3950817728206632</v>
      </c>
    </row>
    <row r="1012" spans="1:20">
      <c r="A1012" s="875" t="s">
        <v>1034</v>
      </c>
      <c r="B1012" t="s">
        <v>1035</v>
      </c>
      <c r="C1012" t="s">
        <v>1339</v>
      </c>
      <c r="D1012" t="s">
        <v>1392</v>
      </c>
      <c r="E1012" s="867">
        <v>2019</v>
      </c>
      <c r="F1012" s="867">
        <v>2019</v>
      </c>
      <c r="G1012" s="868">
        <v>43489</v>
      </c>
      <c r="H1012" s="869">
        <f t="shared" si="45"/>
        <v>2019</v>
      </c>
      <c r="I1012" s="876"/>
      <c r="J1012" t="s">
        <v>1341</v>
      </c>
      <c r="K1012" t="s">
        <v>1342</v>
      </c>
      <c r="L1012" t="s">
        <v>1037</v>
      </c>
      <c r="M1012">
        <v>673.92</v>
      </c>
      <c r="N1012">
        <v>0.28799999999999992</v>
      </c>
      <c r="O1012" s="872">
        <f>+VLOOKUP(C1012,'A. Rate Class Allocations'!$B$124:$J$128,6,FALSE)</f>
        <v>0.94261788524984402</v>
      </c>
      <c r="P1012" s="873">
        <f>+VLOOKUP(C1012,'A. Rate Class Allocations'!$B$124:$J$128,8,FALSE)</f>
        <v>0.86676492558695795</v>
      </c>
      <c r="Q1012" s="873">
        <f>+VLOOKUP(C1012,'A. Rate Class Allocations'!$B$124:$J$128,7,FALSE)</f>
        <v>0.93591420350510102</v>
      </c>
      <c r="R1012" s="873">
        <f>+VLOOKUP(C1012,'A. Rate Class Allocations'!$B$124:$J$128,9,FALSE)</f>
        <v>0.67326093337246795</v>
      </c>
      <c r="S1012" s="874">
        <f t="shared" si="46"/>
        <v>550.61159141586495</v>
      </c>
      <c r="T1012" s="874">
        <f t="shared" si="47"/>
        <v>0.18147296742001748</v>
      </c>
    </row>
    <row r="1013" spans="1:20">
      <c r="A1013" s="875" t="s">
        <v>1034</v>
      </c>
      <c r="B1013" t="s">
        <v>1035</v>
      </c>
      <c r="C1013" t="s">
        <v>1339</v>
      </c>
      <c r="D1013" t="s">
        <v>1392</v>
      </c>
      <c r="E1013" s="867">
        <v>2019</v>
      </c>
      <c r="F1013" s="867">
        <v>2019</v>
      </c>
      <c r="G1013" s="868">
        <v>43489</v>
      </c>
      <c r="H1013" s="869">
        <f t="shared" si="45"/>
        <v>2019</v>
      </c>
      <c r="I1013" s="876"/>
      <c r="J1013" t="s">
        <v>1341</v>
      </c>
      <c r="K1013" t="s">
        <v>1342</v>
      </c>
      <c r="L1013" t="s">
        <v>1037</v>
      </c>
      <c r="M1013">
        <v>187.19999999999996</v>
      </c>
      <c r="N1013">
        <v>7.9999999999999988E-2</v>
      </c>
      <c r="O1013" s="872">
        <f>+VLOOKUP(C1013,'A. Rate Class Allocations'!$B$124:$J$128,6,FALSE)</f>
        <v>0.94261788524984402</v>
      </c>
      <c r="P1013" s="873">
        <f>+VLOOKUP(C1013,'A. Rate Class Allocations'!$B$124:$J$128,8,FALSE)</f>
        <v>0.86676492558695795</v>
      </c>
      <c r="Q1013" s="873">
        <f>+VLOOKUP(C1013,'A. Rate Class Allocations'!$B$124:$J$128,7,FALSE)</f>
        <v>0.93591420350510102</v>
      </c>
      <c r="R1013" s="873">
        <f>+VLOOKUP(C1013,'A. Rate Class Allocations'!$B$124:$J$128,9,FALSE)</f>
        <v>0.67326093337246795</v>
      </c>
      <c r="S1013" s="874">
        <f t="shared" si="46"/>
        <v>152.94766428218469</v>
      </c>
      <c r="T1013" s="874">
        <f t="shared" si="47"/>
        <v>5.0409157616671529E-2</v>
      </c>
    </row>
    <row r="1014" spans="1:20">
      <c r="A1014" s="875" t="s">
        <v>1034</v>
      </c>
      <c r="B1014" t="s">
        <v>1035</v>
      </c>
      <c r="C1014" t="s">
        <v>1339</v>
      </c>
      <c r="D1014" t="s">
        <v>1393</v>
      </c>
      <c r="E1014" s="867">
        <v>2019</v>
      </c>
      <c r="F1014" s="867">
        <v>2019</v>
      </c>
      <c r="G1014" s="868">
        <v>43348</v>
      </c>
      <c r="H1014" s="869">
        <f t="shared" si="45"/>
        <v>2018</v>
      </c>
      <c r="I1014" s="876"/>
      <c r="J1014" t="s">
        <v>1341</v>
      </c>
      <c r="K1014" t="s">
        <v>1342</v>
      </c>
      <c r="L1014" t="s">
        <v>1037</v>
      </c>
      <c r="M1014">
        <v>3517.2800000000007</v>
      </c>
      <c r="N1014">
        <v>0.98800000000000021</v>
      </c>
      <c r="O1014" s="872">
        <f>+VLOOKUP(C1014,'A. Rate Class Allocations'!$B$124:$J$128,6,FALSE)</f>
        <v>0.94261788524984402</v>
      </c>
      <c r="P1014" s="873">
        <f>+VLOOKUP(C1014,'A. Rate Class Allocations'!$B$124:$J$128,8,FALSE)</f>
        <v>0.86676492558695795</v>
      </c>
      <c r="Q1014" s="873">
        <f>+VLOOKUP(C1014,'A. Rate Class Allocations'!$B$124:$J$128,7,FALSE)</f>
        <v>0.93591420350510102</v>
      </c>
      <c r="R1014" s="873">
        <f>+VLOOKUP(C1014,'A. Rate Class Allocations'!$B$124:$J$128,9,FALSE)</f>
        <v>0.67326093337246795</v>
      </c>
      <c r="S1014" s="874">
        <f t="shared" si="46"/>
        <v>2873.7166700130492</v>
      </c>
      <c r="T1014" s="874">
        <f t="shared" si="47"/>
        <v>0.62255309656589364</v>
      </c>
    </row>
    <row r="1015" spans="1:20">
      <c r="A1015" s="875" t="s">
        <v>1034</v>
      </c>
      <c r="B1015" t="s">
        <v>1035</v>
      </c>
      <c r="C1015" t="s">
        <v>1339</v>
      </c>
      <c r="D1015" t="s">
        <v>1393</v>
      </c>
      <c r="E1015" s="867">
        <v>2019</v>
      </c>
      <c r="F1015" s="867">
        <v>2019</v>
      </c>
      <c r="G1015" s="868">
        <v>43348</v>
      </c>
      <c r="H1015" s="869">
        <f t="shared" si="45"/>
        <v>2018</v>
      </c>
      <c r="I1015" s="876"/>
      <c r="J1015" t="s">
        <v>1341</v>
      </c>
      <c r="K1015" t="s">
        <v>1342</v>
      </c>
      <c r="L1015" t="s">
        <v>1037</v>
      </c>
      <c r="M1015">
        <v>412.96</v>
      </c>
      <c r="N1015">
        <v>0.11599999999999999</v>
      </c>
      <c r="O1015" s="872">
        <f>+VLOOKUP(C1015,'A. Rate Class Allocations'!$B$124:$J$128,6,FALSE)</f>
        <v>0.94261788524984402</v>
      </c>
      <c r="P1015" s="873">
        <f>+VLOOKUP(C1015,'A. Rate Class Allocations'!$B$124:$J$128,8,FALSE)</f>
        <v>0.86676492558695795</v>
      </c>
      <c r="Q1015" s="873">
        <f>+VLOOKUP(C1015,'A. Rate Class Allocations'!$B$124:$J$128,7,FALSE)</f>
        <v>0.93591420350510102</v>
      </c>
      <c r="R1015" s="873">
        <f>+VLOOKUP(C1015,'A. Rate Class Allocations'!$B$124:$J$128,9,FALSE)</f>
        <v>0.67326093337246795</v>
      </c>
      <c r="S1015" s="874">
        <f t="shared" si="46"/>
        <v>337.39993291651177</v>
      </c>
      <c r="T1015" s="874">
        <f t="shared" si="47"/>
        <v>7.3093278544173718E-2</v>
      </c>
    </row>
    <row r="1016" spans="1:20">
      <c r="A1016" s="875" t="s">
        <v>1034</v>
      </c>
      <c r="B1016" t="s">
        <v>1035</v>
      </c>
      <c r="C1016" t="s">
        <v>1339</v>
      </c>
      <c r="D1016" t="s">
        <v>1394</v>
      </c>
      <c r="E1016" s="867">
        <v>2019</v>
      </c>
      <c r="F1016" s="867">
        <v>2019</v>
      </c>
      <c r="G1016" s="868">
        <v>43348</v>
      </c>
      <c r="H1016" s="869">
        <f t="shared" si="45"/>
        <v>2018</v>
      </c>
      <c r="I1016" s="876"/>
      <c r="J1016" t="s">
        <v>1341</v>
      </c>
      <c r="K1016" t="s">
        <v>1342</v>
      </c>
      <c r="L1016" t="s">
        <v>1037</v>
      </c>
      <c r="M1016">
        <v>2094.5600000000009</v>
      </c>
      <c r="N1016">
        <v>0.52000000000000013</v>
      </c>
      <c r="O1016" s="872">
        <f>+VLOOKUP(C1016,'A. Rate Class Allocations'!$B$124:$J$128,6,FALSE)</f>
        <v>0.94261788524984402</v>
      </c>
      <c r="P1016" s="873">
        <f>+VLOOKUP(C1016,'A. Rate Class Allocations'!$B$124:$J$128,8,FALSE)</f>
        <v>0.86676492558695795</v>
      </c>
      <c r="Q1016" s="873">
        <f>+VLOOKUP(C1016,'A. Rate Class Allocations'!$B$124:$J$128,7,FALSE)</f>
        <v>0.93591420350510102</v>
      </c>
      <c r="R1016" s="873">
        <f>+VLOOKUP(C1016,'A. Rate Class Allocations'!$B$124:$J$128,9,FALSE)</f>
        <v>0.67326093337246795</v>
      </c>
      <c r="S1016" s="874">
        <f t="shared" si="46"/>
        <v>1711.3144214684455</v>
      </c>
      <c r="T1016" s="874">
        <f t="shared" si="47"/>
        <v>0.32765952450836505</v>
      </c>
    </row>
    <row r="1017" spans="1:20">
      <c r="A1017" s="875" t="s">
        <v>1034</v>
      </c>
      <c r="B1017" t="s">
        <v>1035</v>
      </c>
      <c r="C1017" t="s">
        <v>1339</v>
      </c>
      <c r="D1017" t="s">
        <v>1394</v>
      </c>
      <c r="E1017" s="867">
        <v>2019</v>
      </c>
      <c r="F1017" s="867">
        <v>2019</v>
      </c>
      <c r="G1017" s="868">
        <v>43348</v>
      </c>
      <c r="H1017" s="869">
        <f t="shared" si="45"/>
        <v>2018</v>
      </c>
      <c r="I1017" s="876"/>
      <c r="J1017" t="s">
        <v>1341</v>
      </c>
      <c r="K1017" t="s">
        <v>1342</v>
      </c>
      <c r="L1017" t="s">
        <v>1037</v>
      </c>
      <c r="M1017">
        <v>2513.4720000000007</v>
      </c>
      <c r="N1017">
        <v>0.62400000000000011</v>
      </c>
      <c r="O1017" s="872">
        <f>+VLOOKUP(C1017,'A. Rate Class Allocations'!$B$124:$J$128,6,FALSE)</f>
        <v>0.94261788524984402</v>
      </c>
      <c r="P1017" s="873">
        <f>+VLOOKUP(C1017,'A. Rate Class Allocations'!$B$124:$J$128,8,FALSE)</f>
        <v>0.86676492558695795</v>
      </c>
      <c r="Q1017" s="873">
        <f>+VLOOKUP(C1017,'A. Rate Class Allocations'!$B$124:$J$128,7,FALSE)</f>
        <v>0.93591420350510102</v>
      </c>
      <c r="R1017" s="873">
        <f>+VLOOKUP(C1017,'A. Rate Class Allocations'!$B$124:$J$128,9,FALSE)</f>
        <v>0.67326093337246795</v>
      </c>
      <c r="S1017" s="874">
        <f t="shared" si="46"/>
        <v>2053.5773057621341</v>
      </c>
      <c r="T1017" s="874">
        <f t="shared" si="47"/>
        <v>0.3931914294100381</v>
      </c>
    </row>
    <row r="1018" spans="1:20">
      <c r="A1018" s="875" t="s">
        <v>1034</v>
      </c>
      <c r="B1018" t="s">
        <v>1035</v>
      </c>
      <c r="C1018" t="s">
        <v>1339</v>
      </c>
      <c r="D1018" t="s">
        <v>1395</v>
      </c>
      <c r="E1018" s="867">
        <v>2019</v>
      </c>
      <c r="F1018" s="867">
        <v>2019</v>
      </c>
      <c r="G1018" s="868">
        <v>43348</v>
      </c>
      <c r="H1018" s="869">
        <f t="shared" si="45"/>
        <v>2018</v>
      </c>
      <c r="I1018" s="876"/>
      <c r="J1018" t="s">
        <v>1341</v>
      </c>
      <c r="K1018" t="s">
        <v>1342</v>
      </c>
      <c r="L1018" t="s">
        <v>1037</v>
      </c>
      <c r="M1018">
        <v>4257.76</v>
      </c>
      <c r="N1018">
        <v>1.1960000000000002</v>
      </c>
      <c r="O1018" s="872">
        <f>+VLOOKUP(C1018,'A. Rate Class Allocations'!$B$124:$J$128,6,FALSE)</f>
        <v>0.94261788524984402</v>
      </c>
      <c r="P1018" s="873">
        <f>+VLOOKUP(C1018,'A. Rate Class Allocations'!$B$124:$J$128,8,FALSE)</f>
        <v>0.86676492558695795</v>
      </c>
      <c r="Q1018" s="873">
        <f>+VLOOKUP(C1018,'A. Rate Class Allocations'!$B$124:$J$128,7,FALSE)</f>
        <v>0.93591420350510102</v>
      </c>
      <c r="R1018" s="873">
        <f>+VLOOKUP(C1018,'A. Rate Class Allocations'!$B$124:$J$128,9,FALSE)</f>
        <v>0.67326093337246795</v>
      </c>
      <c r="S1018" s="874">
        <f t="shared" si="46"/>
        <v>3478.7096531736906</v>
      </c>
      <c r="T1018" s="874">
        <f t="shared" si="47"/>
        <v>0.7536169063692395</v>
      </c>
    </row>
    <row r="1019" spans="1:20">
      <c r="A1019" s="875" t="s">
        <v>1034</v>
      </c>
      <c r="B1019" t="s">
        <v>1035</v>
      </c>
      <c r="C1019" t="s">
        <v>1339</v>
      </c>
      <c r="D1019" t="s">
        <v>1395</v>
      </c>
      <c r="E1019" s="867">
        <v>2019</v>
      </c>
      <c r="F1019" s="867">
        <v>2019</v>
      </c>
      <c r="G1019" s="868">
        <v>43348</v>
      </c>
      <c r="H1019" s="869">
        <f t="shared" si="45"/>
        <v>2018</v>
      </c>
      <c r="I1019" s="876"/>
      <c r="J1019" t="s">
        <v>1341</v>
      </c>
      <c r="K1019" t="s">
        <v>1342</v>
      </c>
      <c r="L1019" t="s">
        <v>1037</v>
      </c>
      <c r="M1019">
        <v>103.24</v>
      </c>
      <c r="N1019">
        <v>2.8999999999999998E-2</v>
      </c>
      <c r="O1019" s="872">
        <f>+VLOOKUP(C1019,'A. Rate Class Allocations'!$B$124:$J$128,6,FALSE)</f>
        <v>0.94261788524984402</v>
      </c>
      <c r="P1019" s="873">
        <f>+VLOOKUP(C1019,'A. Rate Class Allocations'!$B$124:$J$128,8,FALSE)</f>
        <v>0.86676492558695795</v>
      </c>
      <c r="Q1019" s="873">
        <f>+VLOOKUP(C1019,'A. Rate Class Allocations'!$B$124:$J$128,7,FALSE)</f>
        <v>0.93591420350510102</v>
      </c>
      <c r="R1019" s="873">
        <f>+VLOOKUP(C1019,'A. Rate Class Allocations'!$B$124:$J$128,9,FALSE)</f>
        <v>0.67326093337246795</v>
      </c>
      <c r="S1019" s="874">
        <f t="shared" si="46"/>
        <v>84.349983229127943</v>
      </c>
      <c r="T1019" s="874">
        <f t="shared" si="47"/>
        <v>1.8273319636043429E-2</v>
      </c>
    </row>
    <row r="1020" spans="1:20">
      <c r="A1020" s="875" t="s">
        <v>1034</v>
      </c>
      <c r="B1020" t="s">
        <v>1035</v>
      </c>
      <c r="C1020" t="s">
        <v>1339</v>
      </c>
      <c r="D1020" t="s">
        <v>1395</v>
      </c>
      <c r="E1020" s="867">
        <v>2019</v>
      </c>
      <c r="F1020" s="867">
        <v>2019</v>
      </c>
      <c r="G1020" s="868">
        <v>43348</v>
      </c>
      <c r="H1020" s="869">
        <f t="shared" si="45"/>
        <v>2018</v>
      </c>
      <c r="I1020" s="876"/>
      <c r="J1020" t="s">
        <v>1038</v>
      </c>
      <c r="K1020" t="s">
        <v>1342</v>
      </c>
      <c r="L1020" t="s">
        <v>1037</v>
      </c>
      <c r="M1020">
        <v>740.48000000000013</v>
      </c>
      <c r="N1020">
        <v>0.20800000000000002</v>
      </c>
      <c r="O1020" s="872">
        <f>+VLOOKUP(C1020,'A. Rate Class Allocations'!$B$124:$J$128,6,FALSE)</f>
        <v>0.94261788524984402</v>
      </c>
      <c r="P1020" s="873">
        <f>+VLOOKUP(C1020,'A. Rate Class Allocations'!$B$124:$J$128,8,FALSE)</f>
        <v>0.86676492558695795</v>
      </c>
      <c r="Q1020" s="873">
        <f>+VLOOKUP(C1020,'A. Rate Class Allocations'!$B$124:$J$128,7,FALSE)</f>
        <v>0.93591420350510102</v>
      </c>
      <c r="R1020" s="873">
        <f>+VLOOKUP(C1020,'A. Rate Class Allocations'!$B$124:$J$128,9,FALSE)</f>
        <v>0.67326093337246795</v>
      </c>
      <c r="S1020" s="874">
        <f t="shared" si="46"/>
        <v>604.99298316064198</v>
      </c>
      <c r="T1020" s="874">
        <f t="shared" si="47"/>
        <v>0.13106380980334603</v>
      </c>
    </row>
    <row r="1021" spans="1:20">
      <c r="A1021" s="875" t="s">
        <v>1034</v>
      </c>
      <c r="B1021" t="s">
        <v>1035</v>
      </c>
      <c r="C1021" t="s">
        <v>1339</v>
      </c>
      <c r="D1021" t="s">
        <v>1396</v>
      </c>
      <c r="E1021" s="867">
        <v>2019</v>
      </c>
      <c r="F1021" s="867">
        <v>2019</v>
      </c>
      <c r="G1021" s="868">
        <v>43348</v>
      </c>
      <c r="H1021" s="869">
        <f t="shared" si="45"/>
        <v>2018</v>
      </c>
      <c r="I1021" s="876"/>
      <c r="J1021" t="s">
        <v>1341</v>
      </c>
      <c r="K1021" t="s">
        <v>1342</v>
      </c>
      <c r="L1021" t="s">
        <v>1037</v>
      </c>
      <c r="M1021">
        <v>4817.4880000000012</v>
      </c>
      <c r="N1021">
        <v>1.1960000000000002</v>
      </c>
      <c r="O1021" s="872">
        <f>+VLOOKUP(C1021,'A. Rate Class Allocations'!$B$124:$J$128,6,FALSE)</f>
        <v>0.94261788524984402</v>
      </c>
      <c r="P1021" s="873">
        <f>+VLOOKUP(C1021,'A. Rate Class Allocations'!$B$124:$J$128,8,FALSE)</f>
        <v>0.86676492558695795</v>
      </c>
      <c r="Q1021" s="873">
        <f>+VLOOKUP(C1021,'A. Rate Class Allocations'!$B$124:$J$128,7,FALSE)</f>
        <v>0.93591420350510102</v>
      </c>
      <c r="R1021" s="873">
        <f>+VLOOKUP(C1021,'A. Rate Class Allocations'!$B$124:$J$128,9,FALSE)</f>
        <v>0.67326093337246795</v>
      </c>
      <c r="S1021" s="874">
        <f t="shared" si="46"/>
        <v>3936.0231693774235</v>
      </c>
      <c r="T1021" s="874">
        <f t="shared" si="47"/>
        <v>0.7536169063692395</v>
      </c>
    </row>
    <row r="1022" spans="1:20">
      <c r="A1022" s="875" t="s">
        <v>1034</v>
      </c>
      <c r="B1022" t="s">
        <v>1035</v>
      </c>
      <c r="C1022" t="s">
        <v>1339</v>
      </c>
      <c r="D1022" t="s">
        <v>1396</v>
      </c>
      <c r="E1022" s="867">
        <v>2019</v>
      </c>
      <c r="F1022" s="867">
        <v>2019</v>
      </c>
      <c r="G1022" s="868">
        <v>43348</v>
      </c>
      <c r="H1022" s="869">
        <f t="shared" si="45"/>
        <v>2018</v>
      </c>
      <c r="I1022" s="876"/>
      <c r="J1022" t="s">
        <v>1341</v>
      </c>
      <c r="K1022" t="s">
        <v>1342</v>
      </c>
      <c r="L1022" t="s">
        <v>1037</v>
      </c>
      <c r="M1022">
        <v>205.42800000000005</v>
      </c>
      <c r="N1022">
        <v>5.1000000000000004E-2</v>
      </c>
      <c r="O1022" s="872">
        <f>+VLOOKUP(C1022,'A. Rate Class Allocations'!$B$124:$J$128,6,FALSE)</f>
        <v>0.94261788524984402</v>
      </c>
      <c r="P1022" s="873">
        <f>+VLOOKUP(C1022,'A. Rate Class Allocations'!$B$124:$J$128,8,FALSE)</f>
        <v>0.86676492558695795</v>
      </c>
      <c r="Q1022" s="873">
        <f>+VLOOKUP(C1022,'A. Rate Class Allocations'!$B$124:$J$128,7,FALSE)</f>
        <v>0.93591420350510102</v>
      </c>
      <c r="R1022" s="873">
        <f>+VLOOKUP(C1022,'A. Rate Class Allocations'!$B$124:$J$128,9,FALSE)</f>
        <v>0.67326093337246795</v>
      </c>
      <c r="S1022" s="874">
        <f t="shared" si="46"/>
        <v>167.8404528747898</v>
      </c>
      <c r="T1022" s="874">
        <f t="shared" si="47"/>
        <v>3.2135837980628107E-2</v>
      </c>
    </row>
    <row r="1023" spans="1:20">
      <c r="A1023" s="875" t="s">
        <v>1034</v>
      </c>
      <c r="B1023" t="s">
        <v>1035</v>
      </c>
      <c r="C1023" t="s">
        <v>1339</v>
      </c>
      <c r="D1023" t="s">
        <v>1396</v>
      </c>
      <c r="E1023" s="867">
        <v>2019</v>
      </c>
      <c r="F1023" s="867">
        <v>2019</v>
      </c>
      <c r="G1023" s="868">
        <v>43348</v>
      </c>
      <c r="H1023" s="869">
        <f t="shared" si="45"/>
        <v>2018</v>
      </c>
      <c r="I1023" s="876"/>
      <c r="J1023" t="s">
        <v>1038</v>
      </c>
      <c r="K1023" t="s">
        <v>1342</v>
      </c>
      <c r="L1023" t="s">
        <v>1037</v>
      </c>
      <c r="M1023">
        <v>205.42800000000005</v>
      </c>
      <c r="N1023">
        <v>5.1000000000000004E-2</v>
      </c>
      <c r="O1023" s="872">
        <f>+VLOOKUP(C1023,'A. Rate Class Allocations'!$B$124:$J$128,6,FALSE)</f>
        <v>0.94261788524984402</v>
      </c>
      <c r="P1023" s="873">
        <f>+VLOOKUP(C1023,'A. Rate Class Allocations'!$B$124:$J$128,8,FALSE)</f>
        <v>0.86676492558695795</v>
      </c>
      <c r="Q1023" s="873">
        <f>+VLOOKUP(C1023,'A. Rate Class Allocations'!$B$124:$J$128,7,FALSE)</f>
        <v>0.93591420350510102</v>
      </c>
      <c r="R1023" s="873">
        <f>+VLOOKUP(C1023,'A. Rate Class Allocations'!$B$124:$J$128,9,FALSE)</f>
        <v>0.67326093337246795</v>
      </c>
      <c r="S1023" s="874">
        <f t="shared" si="46"/>
        <v>167.8404528747898</v>
      </c>
      <c r="T1023" s="874">
        <f t="shared" si="47"/>
        <v>3.2135837980628107E-2</v>
      </c>
    </row>
    <row r="1024" spans="1:20">
      <c r="A1024" s="875" t="s">
        <v>1034</v>
      </c>
      <c r="B1024" t="s">
        <v>1035</v>
      </c>
      <c r="C1024" t="s">
        <v>1339</v>
      </c>
      <c r="D1024" t="s">
        <v>1396</v>
      </c>
      <c r="E1024" s="867">
        <v>2019</v>
      </c>
      <c r="F1024" s="867">
        <v>2019</v>
      </c>
      <c r="G1024" s="868">
        <v>43348</v>
      </c>
      <c r="H1024" s="869">
        <f t="shared" si="45"/>
        <v>2018</v>
      </c>
      <c r="I1024" s="876"/>
      <c r="J1024" t="s">
        <v>1038</v>
      </c>
      <c r="K1024" t="s">
        <v>1342</v>
      </c>
      <c r="L1024" t="s">
        <v>1037</v>
      </c>
      <c r="M1024">
        <v>116.812</v>
      </c>
      <c r="N1024">
        <v>2.8999999999999998E-2</v>
      </c>
      <c r="O1024" s="872">
        <f>+VLOOKUP(C1024,'A. Rate Class Allocations'!$B$124:$J$128,6,FALSE)</f>
        <v>0.94261788524984402</v>
      </c>
      <c r="P1024" s="873">
        <f>+VLOOKUP(C1024,'A. Rate Class Allocations'!$B$124:$J$128,8,FALSE)</f>
        <v>0.86676492558695795</v>
      </c>
      <c r="Q1024" s="873">
        <f>+VLOOKUP(C1024,'A. Rate Class Allocations'!$B$124:$J$128,7,FALSE)</f>
        <v>0.93591420350510102</v>
      </c>
      <c r="R1024" s="873">
        <f>+VLOOKUP(C1024,'A. Rate Class Allocations'!$B$124:$J$128,9,FALSE)</f>
        <v>0.67326093337246795</v>
      </c>
      <c r="S1024" s="874">
        <f t="shared" si="46"/>
        <v>95.438688889586345</v>
      </c>
      <c r="T1024" s="874">
        <f t="shared" si="47"/>
        <v>1.8273319636043429E-2</v>
      </c>
    </row>
    <row r="1025" spans="1:20">
      <c r="A1025" s="875" t="s">
        <v>1034</v>
      </c>
      <c r="B1025" t="s">
        <v>1035</v>
      </c>
      <c r="C1025" t="s">
        <v>1339</v>
      </c>
      <c r="D1025" t="s">
        <v>1397</v>
      </c>
      <c r="E1025" s="867">
        <v>2019</v>
      </c>
      <c r="F1025" s="867">
        <v>2019</v>
      </c>
      <c r="G1025" s="868">
        <v>43327</v>
      </c>
      <c r="H1025" s="869">
        <f t="shared" si="45"/>
        <v>2018</v>
      </c>
      <c r="I1025" s="876"/>
      <c r="J1025" t="s">
        <v>1341</v>
      </c>
      <c r="K1025" t="s">
        <v>1342</v>
      </c>
      <c r="L1025" t="s">
        <v>1037</v>
      </c>
      <c r="M1025">
        <v>1625.5200000000004</v>
      </c>
      <c r="N1025">
        <v>0.62400000000000011</v>
      </c>
      <c r="O1025" s="872">
        <f>+VLOOKUP(C1025,'A. Rate Class Allocations'!$B$124:$J$128,6,FALSE)</f>
        <v>0.94261788524984402</v>
      </c>
      <c r="P1025" s="873">
        <f>+VLOOKUP(C1025,'A. Rate Class Allocations'!$B$124:$J$128,8,FALSE)</f>
        <v>0.86676492558695795</v>
      </c>
      <c r="Q1025" s="873">
        <f>+VLOOKUP(C1025,'A. Rate Class Allocations'!$B$124:$J$128,7,FALSE)</f>
        <v>0.93591420350510102</v>
      </c>
      <c r="R1025" s="873">
        <f>+VLOOKUP(C1025,'A. Rate Class Allocations'!$B$124:$J$128,9,FALSE)</f>
        <v>0.67326093337246795</v>
      </c>
      <c r="S1025" s="874">
        <f t="shared" si="46"/>
        <v>1328.095551516971</v>
      </c>
      <c r="T1025" s="874">
        <f t="shared" si="47"/>
        <v>0.3931914294100381</v>
      </c>
    </row>
    <row r="1026" spans="1:20">
      <c r="A1026" s="875" t="s">
        <v>1034</v>
      </c>
      <c r="B1026" t="s">
        <v>1035</v>
      </c>
      <c r="C1026" t="s">
        <v>1339</v>
      </c>
      <c r="D1026" t="s">
        <v>1397</v>
      </c>
      <c r="E1026" s="867">
        <v>2019</v>
      </c>
      <c r="F1026" s="867">
        <v>2019</v>
      </c>
      <c r="G1026" s="868">
        <v>43327</v>
      </c>
      <c r="H1026" s="869">
        <f t="shared" si="45"/>
        <v>2018</v>
      </c>
      <c r="I1026" s="876"/>
      <c r="J1026" t="s">
        <v>1341</v>
      </c>
      <c r="K1026" t="s">
        <v>1342</v>
      </c>
      <c r="L1026" t="s">
        <v>1037</v>
      </c>
      <c r="M1026">
        <v>145.88</v>
      </c>
      <c r="N1026">
        <v>5.6000000000000001E-2</v>
      </c>
      <c r="O1026" s="872">
        <f>+VLOOKUP(C1026,'A. Rate Class Allocations'!$B$124:$J$128,6,FALSE)</f>
        <v>0.94261788524984402</v>
      </c>
      <c r="P1026" s="873">
        <f>+VLOOKUP(C1026,'A. Rate Class Allocations'!$B$124:$J$128,8,FALSE)</f>
        <v>0.86676492558695795</v>
      </c>
      <c r="Q1026" s="873">
        <f>+VLOOKUP(C1026,'A. Rate Class Allocations'!$B$124:$J$128,7,FALSE)</f>
        <v>0.93591420350510102</v>
      </c>
      <c r="R1026" s="873">
        <f>+VLOOKUP(C1026,'A. Rate Class Allocations'!$B$124:$J$128,9,FALSE)</f>
        <v>0.67326093337246795</v>
      </c>
      <c r="S1026" s="874">
        <f t="shared" si="46"/>
        <v>119.18806231562557</v>
      </c>
      <c r="T1026" s="874">
        <f t="shared" si="47"/>
        <v>3.5286410331670078E-2</v>
      </c>
    </row>
    <row r="1027" spans="1:20">
      <c r="A1027" s="875" t="s">
        <v>1034</v>
      </c>
      <c r="B1027" t="s">
        <v>1035</v>
      </c>
      <c r="C1027" t="s">
        <v>1339</v>
      </c>
      <c r="D1027" t="s">
        <v>1398</v>
      </c>
      <c r="E1027" s="867">
        <v>2019</v>
      </c>
      <c r="F1027" s="867">
        <v>2019</v>
      </c>
      <c r="G1027" s="868">
        <v>43348</v>
      </c>
      <c r="H1027" s="869">
        <f t="shared" si="45"/>
        <v>2018</v>
      </c>
      <c r="I1027" s="876"/>
      <c r="J1027" t="s">
        <v>1341</v>
      </c>
      <c r="K1027" t="s">
        <v>1342</v>
      </c>
      <c r="L1027" t="s">
        <v>1037</v>
      </c>
      <c r="M1027">
        <v>18142.960000000003</v>
      </c>
      <c r="N1027">
        <v>2.915</v>
      </c>
      <c r="O1027" s="872">
        <f>+VLOOKUP(C1027,'A. Rate Class Allocations'!$B$124:$J$128,6,FALSE)</f>
        <v>0.94261788524984402</v>
      </c>
      <c r="P1027" s="873">
        <f>+VLOOKUP(C1027,'A. Rate Class Allocations'!$B$124:$J$128,8,FALSE)</f>
        <v>0.86676492558695795</v>
      </c>
      <c r="Q1027" s="873">
        <f>+VLOOKUP(C1027,'A. Rate Class Allocations'!$B$124:$J$128,7,FALSE)</f>
        <v>0.93591420350510102</v>
      </c>
      <c r="R1027" s="873">
        <f>+VLOOKUP(C1027,'A. Rate Class Allocations'!$B$124:$J$128,9,FALSE)</f>
        <v>0.67326093337246795</v>
      </c>
      <c r="S1027" s="874">
        <f t="shared" si="46"/>
        <v>14823.308521181127</v>
      </c>
      <c r="T1027" s="874">
        <f t="shared" si="47"/>
        <v>1.8367836806574691</v>
      </c>
    </row>
    <row r="1028" spans="1:20">
      <c r="A1028" s="875" t="s">
        <v>1034</v>
      </c>
      <c r="B1028" t="s">
        <v>1035</v>
      </c>
      <c r="C1028" t="s">
        <v>1339</v>
      </c>
      <c r="D1028" t="s">
        <v>1398</v>
      </c>
      <c r="E1028" s="867">
        <v>2019</v>
      </c>
      <c r="F1028" s="867">
        <v>2019</v>
      </c>
      <c r="G1028" s="868">
        <v>43348</v>
      </c>
      <c r="H1028" s="869">
        <f t="shared" ref="H1028:H1091" si="48">YEAR(G1028)</f>
        <v>2018</v>
      </c>
      <c r="I1028" s="876"/>
      <c r="J1028" t="s">
        <v>1341</v>
      </c>
      <c r="K1028" t="s">
        <v>1342</v>
      </c>
      <c r="L1028" t="s">
        <v>1037</v>
      </c>
      <c r="M1028">
        <v>1182.5600000000004</v>
      </c>
      <c r="N1028">
        <v>0.19000000000000003</v>
      </c>
      <c r="O1028" s="872">
        <f>+VLOOKUP(C1028,'A. Rate Class Allocations'!$B$124:$J$128,6,FALSE)</f>
        <v>0.94261788524984402</v>
      </c>
      <c r="P1028" s="873">
        <f>+VLOOKUP(C1028,'A. Rate Class Allocations'!$B$124:$J$128,8,FALSE)</f>
        <v>0.86676492558695795</v>
      </c>
      <c r="Q1028" s="873">
        <f>+VLOOKUP(C1028,'A. Rate Class Allocations'!$B$124:$J$128,7,FALSE)</f>
        <v>0.93591420350510102</v>
      </c>
      <c r="R1028" s="873">
        <f>+VLOOKUP(C1028,'A. Rate Class Allocations'!$B$124:$J$128,9,FALSE)</f>
        <v>0.67326093337246795</v>
      </c>
      <c r="S1028" s="874">
        <f t="shared" ref="S1028:S1091" si="49">M1028*O1028*P1028</f>
        <v>966.18477496549383</v>
      </c>
      <c r="T1028" s="874">
        <f t="shared" ref="T1028:T1091" si="50">N1028*Q1028*R1028</f>
        <v>0.11972174933959492</v>
      </c>
    </row>
    <row r="1029" spans="1:20">
      <c r="A1029" s="875" t="s">
        <v>1034</v>
      </c>
      <c r="B1029" t="s">
        <v>1035</v>
      </c>
      <c r="C1029" t="s">
        <v>1339</v>
      </c>
      <c r="D1029" t="s">
        <v>1398</v>
      </c>
      <c r="E1029" s="867">
        <v>2019</v>
      </c>
      <c r="F1029" s="867">
        <v>2019</v>
      </c>
      <c r="G1029" s="868">
        <v>43348</v>
      </c>
      <c r="H1029" s="869">
        <f t="shared" si="48"/>
        <v>2018</v>
      </c>
      <c r="I1029" s="876"/>
      <c r="J1029" t="s">
        <v>1341</v>
      </c>
      <c r="K1029" t="s">
        <v>1342</v>
      </c>
      <c r="L1029" t="s">
        <v>1037</v>
      </c>
      <c r="M1029">
        <v>3883.7760000000003</v>
      </c>
      <c r="N1029">
        <v>0.624</v>
      </c>
      <c r="O1029" s="872">
        <f>+VLOOKUP(C1029,'A. Rate Class Allocations'!$B$124:$J$128,6,FALSE)</f>
        <v>0.94261788524984402</v>
      </c>
      <c r="P1029" s="873">
        <f>+VLOOKUP(C1029,'A. Rate Class Allocations'!$B$124:$J$128,8,FALSE)</f>
        <v>0.86676492558695795</v>
      </c>
      <c r="Q1029" s="873">
        <f>+VLOOKUP(C1029,'A. Rate Class Allocations'!$B$124:$J$128,7,FALSE)</f>
        <v>0.93591420350510102</v>
      </c>
      <c r="R1029" s="873">
        <f>+VLOOKUP(C1029,'A. Rate Class Allocations'!$B$124:$J$128,9,FALSE)</f>
        <v>0.67326093337246795</v>
      </c>
      <c r="S1029" s="874">
        <f t="shared" si="49"/>
        <v>3173.1542083077261</v>
      </c>
      <c r="T1029" s="874">
        <f t="shared" si="50"/>
        <v>0.39319142941003804</v>
      </c>
    </row>
    <row r="1030" spans="1:20">
      <c r="A1030" s="875" t="s">
        <v>1034</v>
      </c>
      <c r="B1030" t="s">
        <v>1035</v>
      </c>
      <c r="C1030" t="s">
        <v>1339</v>
      </c>
      <c r="D1030" t="s">
        <v>1398</v>
      </c>
      <c r="E1030" s="867">
        <v>2019</v>
      </c>
      <c r="F1030" s="867">
        <v>2019</v>
      </c>
      <c r="G1030" s="868">
        <v>43348</v>
      </c>
      <c r="H1030" s="869">
        <f t="shared" si="48"/>
        <v>2018</v>
      </c>
      <c r="I1030" s="876"/>
      <c r="J1030" t="s">
        <v>1341</v>
      </c>
      <c r="K1030" t="s">
        <v>1342</v>
      </c>
      <c r="L1030" t="s">
        <v>1037</v>
      </c>
      <c r="M1030">
        <v>1082.9759999999999</v>
      </c>
      <c r="N1030">
        <v>0.17399999999999999</v>
      </c>
      <c r="O1030" s="872">
        <f>+VLOOKUP(C1030,'A. Rate Class Allocations'!$B$124:$J$128,6,FALSE)</f>
        <v>0.94261788524984402</v>
      </c>
      <c r="P1030" s="873">
        <f>+VLOOKUP(C1030,'A. Rate Class Allocations'!$B$124:$J$128,8,FALSE)</f>
        <v>0.86676492558695795</v>
      </c>
      <c r="Q1030" s="873">
        <f>+VLOOKUP(C1030,'A. Rate Class Allocations'!$B$124:$J$128,7,FALSE)</f>
        <v>0.93591420350510102</v>
      </c>
      <c r="R1030" s="873">
        <f>+VLOOKUP(C1030,'A. Rate Class Allocations'!$B$124:$J$128,9,FALSE)</f>
        <v>0.67326093337246795</v>
      </c>
      <c r="S1030" s="874">
        <f t="shared" si="49"/>
        <v>884.82184654734658</v>
      </c>
      <c r="T1030" s="874">
        <f t="shared" si="50"/>
        <v>0.10963991781626058</v>
      </c>
    </row>
    <row r="1031" spans="1:20">
      <c r="A1031" s="875" t="s">
        <v>1034</v>
      </c>
      <c r="B1031" t="s">
        <v>1035</v>
      </c>
      <c r="C1031" t="s">
        <v>1339</v>
      </c>
      <c r="D1031" t="s">
        <v>1399</v>
      </c>
      <c r="E1031" s="867">
        <v>2019</v>
      </c>
      <c r="F1031" s="867">
        <v>2019</v>
      </c>
      <c r="G1031" s="868">
        <v>43347</v>
      </c>
      <c r="H1031" s="869">
        <f t="shared" si="48"/>
        <v>2018</v>
      </c>
      <c r="I1031" s="876"/>
      <c r="J1031" t="s">
        <v>1341</v>
      </c>
      <c r="K1031" t="s">
        <v>1342</v>
      </c>
      <c r="L1031" t="s">
        <v>1037</v>
      </c>
      <c r="M1031">
        <v>2884.1669999999999</v>
      </c>
      <c r="N1031">
        <v>1.2869999999999999</v>
      </c>
      <c r="O1031" s="872">
        <f>+VLOOKUP(C1031,'A. Rate Class Allocations'!$B$124:$J$128,6,FALSE)</f>
        <v>0.94261788524984402</v>
      </c>
      <c r="P1031" s="873">
        <f>+VLOOKUP(C1031,'A. Rate Class Allocations'!$B$124:$J$128,8,FALSE)</f>
        <v>0.86676492558695795</v>
      </c>
      <c r="Q1031" s="873">
        <f>+VLOOKUP(C1031,'A. Rate Class Allocations'!$B$124:$J$128,7,FALSE)</f>
        <v>0.93591420350510102</v>
      </c>
      <c r="R1031" s="873">
        <f>+VLOOKUP(C1031,'A. Rate Class Allocations'!$B$124:$J$128,9,FALSE)</f>
        <v>0.67326093337246795</v>
      </c>
      <c r="S1031" s="874">
        <f t="shared" si="49"/>
        <v>2356.4455451375848</v>
      </c>
      <c r="T1031" s="874">
        <f t="shared" si="50"/>
        <v>0.81095732315820335</v>
      </c>
    </row>
    <row r="1032" spans="1:20">
      <c r="A1032" s="875" t="s">
        <v>1034</v>
      </c>
      <c r="B1032" t="s">
        <v>1035</v>
      </c>
      <c r="C1032" t="s">
        <v>1339</v>
      </c>
      <c r="D1032" t="s">
        <v>1399</v>
      </c>
      <c r="E1032" s="867">
        <v>2019</v>
      </c>
      <c r="F1032" s="867">
        <v>2019</v>
      </c>
      <c r="G1032" s="868">
        <v>43347</v>
      </c>
      <c r="H1032" s="869">
        <f t="shared" si="48"/>
        <v>2018</v>
      </c>
      <c r="I1032" s="876"/>
      <c r="J1032" t="s">
        <v>1038</v>
      </c>
      <c r="K1032" t="s">
        <v>1342</v>
      </c>
      <c r="L1032" t="s">
        <v>1037</v>
      </c>
      <c r="M1032">
        <v>1835.3789999999999</v>
      </c>
      <c r="N1032">
        <v>0.81900000000000006</v>
      </c>
      <c r="O1032" s="872">
        <f>+VLOOKUP(C1032,'A. Rate Class Allocations'!$B$124:$J$128,6,FALSE)</f>
        <v>0.94261788524984402</v>
      </c>
      <c r="P1032" s="873">
        <f>+VLOOKUP(C1032,'A. Rate Class Allocations'!$B$124:$J$128,8,FALSE)</f>
        <v>0.86676492558695795</v>
      </c>
      <c r="Q1032" s="873">
        <f>+VLOOKUP(C1032,'A. Rate Class Allocations'!$B$124:$J$128,7,FALSE)</f>
        <v>0.93591420350510102</v>
      </c>
      <c r="R1032" s="873">
        <f>+VLOOKUP(C1032,'A. Rate Class Allocations'!$B$124:$J$128,9,FALSE)</f>
        <v>0.67326093337246795</v>
      </c>
      <c r="S1032" s="874">
        <f t="shared" si="49"/>
        <v>1499.5562559966447</v>
      </c>
      <c r="T1032" s="874">
        <f t="shared" si="50"/>
        <v>0.51606375110067493</v>
      </c>
    </row>
    <row r="1033" spans="1:20">
      <c r="A1033" s="875" t="s">
        <v>1034</v>
      </c>
      <c r="B1033" t="s">
        <v>1035</v>
      </c>
      <c r="C1033" t="s">
        <v>1339</v>
      </c>
      <c r="D1033" t="s">
        <v>1400</v>
      </c>
      <c r="E1033" s="867">
        <v>2019</v>
      </c>
      <c r="F1033" s="867">
        <v>2019</v>
      </c>
      <c r="G1033" s="868">
        <v>43378</v>
      </c>
      <c r="H1033" s="869">
        <f t="shared" si="48"/>
        <v>2018</v>
      </c>
      <c r="I1033" s="876"/>
      <c r="J1033" t="s">
        <v>1341</v>
      </c>
      <c r="K1033" t="s">
        <v>1342</v>
      </c>
      <c r="L1033" t="s">
        <v>1037</v>
      </c>
      <c r="M1033">
        <v>690.97600000000011</v>
      </c>
      <c r="N1033">
        <v>0.20800000000000002</v>
      </c>
      <c r="O1033" s="872">
        <f>+VLOOKUP(C1033,'A. Rate Class Allocations'!$B$124:$J$128,6,FALSE)</f>
        <v>0.94261788524984402</v>
      </c>
      <c r="P1033" s="873">
        <f>+VLOOKUP(C1033,'A. Rate Class Allocations'!$B$124:$J$128,8,FALSE)</f>
        <v>0.86676492558695795</v>
      </c>
      <c r="Q1033" s="873">
        <f>+VLOOKUP(C1033,'A. Rate Class Allocations'!$B$124:$J$128,7,FALSE)</f>
        <v>0.93591420350510102</v>
      </c>
      <c r="R1033" s="873">
        <f>+VLOOKUP(C1033,'A. Rate Class Allocations'!$B$124:$J$128,9,FALSE)</f>
        <v>0.67326093337246795</v>
      </c>
      <c r="S1033" s="874">
        <f t="shared" si="49"/>
        <v>564.54682305046413</v>
      </c>
      <c r="T1033" s="874">
        <f t="shared" si="50"/>
        <v>0.13106380980334603</v>
      </c>
    </row>
    <row r="1034" spans="1:20">
      <c r="A1034" s="875" t="s">
        <v>1034</v>
      </c>
      <c r="B1034" t="s">
        <v>1035</v>
      </c>
      <c r="C1034" t="s">
        <v>1339</v>
      </c>
      <c r="D1034" t="s">
        <v>1400</v>
      </c>
      <c r="E1034" s="867">
        <v>2019</v>
      </c>
      <c r="F1034" s="867">
        <v>2019</v>
      </c>
      <c r="G1034" s="868">
        <v>43378</v>
      </c>
      <c r="H1034" s="869">
        <f t="shared" si="48"/>
        <v>2018</v>
      </c>
      <c r="I1034" s="876"/>
      <c r="J1034" t="s">
        <v>1341</v>
      </c>
      <c r="K1034" t="s">
        <v>1342</v>
      </c>
      <c r="L1034" t="s">
        <v>1037</v>
      </c>
      <c r="M1034">
        <v>139.52400000000003</v>
      </c>
      <c r="N1034">
        <v>4.200000000000001E-2</v>
      </c>
      <c r="O1034" s="872">
        <f>+VLOOKUP(C1034,'A. Rate Class Allocations'!$B$124:$J$128,6,FALSE)</f>
        <v>0.94261788524984402</v>
      </c>
      <c r="P1034" s="873">
        <f>+VLOOKUP(C1034,'A. Rate Class Allocations'!$B$124:$J$128,8,FALSE)</f>
        <v>0.86676492558695795</v>
      </c>
      <c r="Q1034" s="873">
        <f>+VLOOKUP(C1034,'A. Rate Class Allocations'!$B$124:$J$128,7,FALSE)</f>
        <v>0.93591420350510102</v>
      </c>
      <c r="R1034" s="873">
        <f>+VLOOKUP(C1034,'A. Rate Class Allocations'!$B$124:$J$128,9,FALSE)</f>
        <v>0.67326093337246795</v>
      </c>
      <c r="S1034" s="874">
        <f t="shared" si="49"/>
        <v>113.99503157749758</v>
      </c>
      <c r="T1034" s="874">
        <f t="shared" si="50"/>
        <v>2.646480774875256E-2</v>
      </c>
    </row>
    <row r="1035" spans="1:20">
      <c r="A1035" s="875" t="s">
        <v>1034</v>
      </c>
      <c r="B1035" t="s">
        <v>1035</v>
      </c>
      <c r="C1035" t="s">
        <v>1339</v>
      </c>
      <c r="D1035" t="s">
        <v>1400</v>
      </c>
      <c r="E1035" s="867">
        <v>2019</v>
      </c>
      <c r="F1035" s="867">
        <v>2019</v>
      </c>
      <c r="G1035" s="868">
        <v>43378</v>
      </c>
      <c r="H1035" s="869">
        <f t="shared" si="48"/>
        <v>2018</v>
      </c>
      <c r="I1035" s="876"/>
      <c r="J1035" t="s">
        <v>1341</v>
      </c>
      <c r="K1035" t="s">
        <v>1342</v>
      </c>
      <c r="L1035" t="s">
        <v>1037</v>
      </c>
      <c r="M1035">
        <v>584.67200000000003</v>
      </c>
      <c r="N1035">
        <v>0.17599999999999999</v>
      </c>
      <c r="O1035" s="872">
        <f>+VLOOKUP(C1035,'A. Rate Class Allocations'!$B$124:$J$128,6,FALSE)</f>
        <v>0.94261788524984402</v>
      </c>
      <c r="P1035" s="873">
        <f>+VLOOKUP(C1035,'A. Rate Class Allocations'!$B$124:$J$128,8,FALSE)</f>
        <v>0.86676492558695795</v>
      </c>
      <c r="Q1035" s="873">
        <f>+VLOOKUP(C1035,'A. Rate Class Allocations'!$B$124:$J$128,7,FALSE)</f>
        <v>0.93591420350510102</v>
      </c>
      <c r="R1035" s="873">
        <f>+VLOOKUP(C1035,'A. Rate Class Allocations'!$B$124:$J$128,9,FALSE)</f>
        <v>0.67326093337246795</v>
      </c>
      <c r="S1035" s="874">
        <f t="shared" si="49"/>
        <v>477.69346565808507</v>
      </c>
      <c r="T1035" s="874">
        <f t="shared" si="50"/>
        <v>0.11090014675667738</v>
      </c>
    </row>
    <row r="1036" spans="1:20">
      <c r="A1036" s="875" t="s">
        <v>1034</v>
      </c>
      <c r="B1036" t="s">
        <v>1035</v>
      </c>
      <c r="C1036" t="s">
        <v>1339</v>
      </c>
      <c r="D1036" t="s">
        <v>1401</v>
      </c>
      <c r="E1036" s="867">
        <v>2019</v>
      </c>
      <c r="F1036" s="867">
        <v>2019</v>
      </c>
      <c r="G1036" s="868">
        <v>43378</v>
      </c>
      <c r="H1036" s="869">
        <f t="shared" si="48"/>
        <v>2018</v>
      </c>
      <c r="I1036" s="876"/>
      <c r="J1036" t="s">
        <v>1341</v>
      </c>
      <c r="K1036" t="s">
        <v>1342</v>
      </c>
      <c r="L1036" t="s">
        <v>1037</v>
      </c>
      <c r="M1036">
        <v>1129.4400000000003</v>
      </c>
      <c r="N1036">
        <v>0.26000000000000006</v>
      </c>
      <c r="O1036" s="872">
        <f>+VLOOKUP(C1036,'A. Rate Class Allocations'!$B$124:$J$128,6,FALSE)</f>
        <v>0.94261788524984402</v>
      </c>
      <c r="P1036" s="873">
        <f>+VLOOKUP(C1036,'A. Rate Class Allocations'!$B$124:$J$128,8,FALSE)</f>
        <v>0.86676492558695795</v>
      </c>
      <c r="Q1036" s="873">
        <f>+VLOOKUP(C1036,'A. Rate Class Allocations'!$B$124:$J$128,7,FALSE)</f>
        <v>0.93591420350510102</v>
      </c>
      <c r="R1036" s="873">
        <f>+VLOOKUP(C1036,'A. Rate Class Allocations'!$B$124:$J$128,9,FALSE)</f>
        <v>0.67326093337246795</v>
      </c>
      <c r="S1036" s="874">
        <f t="shared" si="49"/>
        <v>922.78424116918143</v>
      </c>
      <c r="T1036" s="874">
        <f t="shared" si="50"/>
        <v>0.16382976225418253</v>
      </c>
    </row>
    <row r="1037" spans="1:20">
      <c r="A1037" s="875" t="s">
        <v>1034</v>
      </c>
      <c r="B1037" t="s">
        <v>1035</v>
      </c>
      <c r="C1037" t="s">
        <v>1339</v>
      </c>
      <c r="D1037" t="s">
        <v>1401</v>
      </c>
      <c r="E1037" s="867">
        <v>2019</v>
      </c>
      <c r="F1037" s="867">
        <v>2019</v>
      </c>
      <c r="G1037" s="868">
        <v>43378</v>
      </c>
      <c r="H1037" s="869">
        <f t="shared" si="48"/>
        <v>2018</v>
      </c>
      <c r="I1037" s="876"/>
      <c r="J1037" t="s">
        <v>1341</v>
      </c>
      <c r="K1037" t="s">
        <v>1342</v>
      </c>
      <c r="L1037" t="s">
        <v>1037</v>
      </c>
      <c r="M1037">
        <v>243.26399999999998</v>
      </c>
      <c r="N1037">
        <v>5.6000000000000001E-2</v>
      </c>
      <c r="O1037" s="872">
        <f>+VLOOKUP(C1037,'A. Rate Class Allocations'!$B$124:$J$128,6,FALSE)</f>
        <v>0.94261788524984402</v>
      </c>
      <c r="P1037" s="873">
        <f>+VLOOKUP(C1037,'A. Rate Class Allocations'!$B$124:$J$128,8,FALSE)</f>
        <v>0.86676492558695795</v>
      </c>
      <c r="Q1037" s="873">
        <f>+VLOOKUP(C1037,'A. Rate Class Allocations'!$B$124:$J$128,7,FALSE)</f>
        <v>0.93591420350510102</v>
      </c>
      <c r="R1037" s="873">
        <f>+VLOOKUP(C1037,'A. Rate Class Allocations'!$B$124:$J$128,9,FALSE)</f>
        <v>0.67326093337246795</v>
      </c>
      <c r="S1037" s="874">
        <f t="shared" si="49"/>
        <v>198.75352886720825</v>
      </c>
      <c r="T1037" s="874">
        <f t="shared" si="50"/>
        <v>3.5286410331670078E-2</v>
      </c>
    </row>
    <row r="1038" spans="1:20">
      <c r="A1038" s="875" t="s">
        <v>1034</v>
      </c>
      <c r="B1038" t="s">
        <v>1035</v>
      </c>
      <c r="C1038" t="s">
        <v>1339</v>
      </c>
      <c r="D1038" t="s">
        <v>1402</v>
      </c>
      <c r="E1038" s="867">
        <v>2019</v>
      </c>
      <c r="F1038" s="867">
        <v>2019</v>
      </c>
      <c r="G1038" s="868">
        <v>43341</v>
      </c>
      <c r="H1038" s="869">
        <f t="shared" si="48"/>
        <v>2018</v>
      </c>
      <c r="I1038" s="876"/>
      <c r="J1038" t="s">
        <v>1341</v>
      </c>
      <c r="K1038" t="s">
        <v>1342</v>
      </c>
      <c r="L1038" t="s">
        <v>1037</v>
      </c>
      <c r="M1038">
        <v>5631.6</v>
      </c>
      <c r="N1038">
        <v>1.0400000000000003</v>
      </c>
      <c r="O1038" s="872">
        <f>+VLOOKUP(C1038,'A. Rate Class Allocations'!$B$124:$J$128,6,FALSE)</f>
        <v>0.94261788524984402</v>
      </c>
      <c r="P1038" s="873">
        <f>+VLOOKUP(C1038,'A. Rate Class Allocations'!$B$124:$J$128,8,FALSE)</f>
        <v>0.86676492558695795</v>
      </c>
      <c r="Q1038" s="873">
        <f>+VLOOKUP(C1038,'A. Rate Class Allocations'!$B$124:$J$128,7,FALSE)</f>
        <v>0.93591420350510102</v>
      </c>
      <c r="R1038" s="873">
        <f>+VLOOKUP(C1038,'A. Rate Class Allocations'!$B$124:$J$128,9,FALSE)</f>
        <v>0.67326093337246795</v>
      </c>
      <c r="S1038" s="874">
        <f t="shared" si="49"/>
        <v>4601.1755671557239</v>
      </c>
      <c r="T1038" s="874">
        <f t="shared" si="50"/>
        <v>0.6553190490167301</v>
      </c>
    </row>
    <row r="1039" spans="1:20">
      <c r="A1039" s="875" t="s">
        <v>1034</v>
      </c>
      <c r="B1039" t="s">
        <v>1035</v>
      </c>
      <c r="C1039" t="s">
        <v>1339</v>
      </c>
      <c r="D1039" t="s">
        <v>1403</v>
      </c>
      <c r="E1039" s="867">
        <v>2019</v>
      </c>
      <c r="F1039" s="867">
        <v>2019</v>
      </c>
      <c r="G1039" s="868">
        <v>43343</v>
      </c>
      <c r="H1039" s="869">
        <f t="shared" si="48"/>
        <v>2018</v>
      </c>
      <c r="I1039" s="876"/>
      <c r="J1039" t="s">
        <v>1341</v>
      </c>
      <c r="K1039" t="s">
        <v>1342</v>
      </c>
      <c r="L1039" t="s">
        <v>1037</v>
      </c>
      <c r="M1039">
        <v>6378.2399999999989</v>
      </c>
      <c r="N1039">
        <v>1.4079999999999999</v>
      </c>
      <c r="O1039" s="872">
        <f>+VLOOKUP(C1039,'A. Rate Class Allocations'!$B$124:$J$128,6,FALSE)</f>
        <v>0.94261788524984402</v>
      </c>
      <c r="P1039" s="873">
        <f>+VLOOKUP(C1039,'A. Rate Class Allocations'!$B$124:$J$128,8,FALSE)</f>
        <v>0.86676492558695795</v>
      </c>
      <c r="Q1039" s="873">
        <f>+VLOOKUP(C1039,'A. Rate Class Allocations'!$B$124:$J$128,7,FALSE)</f>
        <v>0.93591420350510102</v>
      </c>
      <c r="R1039" s="873">
        <f>+VLOOKUP(C1039,'A. Rate Class Allocations'!$B$124:$J$128,9,FALSE)</f>
        <v>0.67326093337246795</v>
      </c>
      <c r="S1039" s="874">
        <f t="shared" si="49"/>
        <v>5211.2014435427445</v>
      </c>
      <c r="T1039" s="874">
        <f t="shared" si="50"/>
        <v>0.88720117405341903</v>
      </c>
    </row>
    <row r="1040" spans="1:20">
      <c r="A1040" s="875" t="s">
        <v>1034</v>
      </c>
      <c r="B1040" t="s">
        <v>1035</v>
      </c>
      <c r="C1040" t="s">
        <v>1339</v>
      </c>
      <c r="D1040" t="s">
        <v>1404</v>
      </c>
      <c r="E1040" s="867">
        <v>2019</v>
      </c>
      <c r="F1040" s="867">
        <v>2019</v>
      </c>
      <c r="G1040" s="868">
        <v>43343</v>
      </c>
      <c r="H1040" s="869">
        <f t="shared" si="48"/>
        <v>2018</v>
      </c>
      <c r="I1040" s="876"/>
      <c r="J1040" t="s">
        <v>1341</v>
      </c>
      <c r="K1040" t="s">
        <v>1342</v>
      </c>
      <c r="L1040" t="s">
        <v>1037</v>
      </c>
      <c r="M1040">
        <v>3883.7760000000007</v>
      </c>
      <c r="N1040">
        <v>0.62400000000000011</v>
      </c>
      <c r="O1040" s="872">
        <f>+VLOOKUP(C1040,'A. Rate Class Allocations'!$B$124:$J$128,6,FALSE)</f>
        <v>0.94261788524984402</v>
      </c>
      <c r="P1040" s="873">
        <f>+VLOOKUP(C1040,'A. Rate Class Allocations'!$B$124:$J$128,8,FALSE)</f>
        <v>0.86676492558695795</v>
      </c>
      <c r="Q1040" s="873">
        <f>+VLOOKUP(C1040,'A. Rate Class Allocations'!$B$124:$J$128,7,FALSE)</f>
        <v>0.93591420350510102</v>
      </c>
      <c r="R1040" s="873">
        <f>+VLOOKUP(C1040,'A. Rate Class Allocations'!$B$124:$J$128,9,FALSE)</f>
        <v>0.67326093337246795</v>
      </c>
      <c r="S1040" s="874">
        <f t="shared" si="49"/>
        <v>3173.1542083077265</v>
      </c>
      <c r="T1040" s="874">
        <f t="shared" si="50"/>
        <v>0.3931914294100381</v>
      </c>
    </row>
    <row r="1041" spans="1:20">
      <c r="A1041" s="875" t="s">
        <v>1034</v>
      </c>
      <c r="B1041" t="s">
        <v>1035</v>
      </c>
      <c r="C1041" t="s">
        <v>1339</v>
      </c>
      <c r="D1041" t="s">
        <v>1405</v>
      </c>
      <c r="E1041" s="867">
        <v>2019</v>
      </c>
      <c r="F1041" s="867">
        <v>2019</v>
      </c>
      <c r="G1041" s="868">
        <v>43342</v>
      </c>
      <c r="H1041" s="869">
        <f t="shared" si="48"/>
        <v>2018</v>
      </c>
      <c r="I1041" s="876"/>
      <c r="J1041" t="s">
        <v>1341</v>
      </c>
      <c r="K1041" t="s">
        <v>1342</v>
      </c>
      <c r="L1041" t="s">
        <v>1037</v>
      </c>
      <c r="M1041">
        <v>3659.1360000000004</v>
      </c>
      <c r="N1041">
        <v>0.62400000000000011</v>
      </c>
      <c r="O1041" s="872">
        <f>+VLOOKUP(C1041,'A. Rate Class Allocations'!$B$124:$J$128,6,FALSE)</f>
        <v>0.94261788524984402</v>
      </c>
      <c r="P1041" s="873">
        <f>+VLOOKUP(C1041,'A. Rate Class Allocations'!$B$124:$J$128,8,FALSE)</f>
        <v>0.86676492558695795</v>
      </c>
      <c r="Q1041" s="873">
        <f>+VLOOKUP(C1041,'A. Rate Class Allocations'!$B$124:$J$128,7,FALSE)</f>
        <v>0.93591420350510102</v>
      </c>
      <c r="R1041" s="873">
        <f>+VLOOKUP(C1041,'A. Rate Class Allocations'!$B$124:$J$128,9,FALSE)</f>
        <v>0.67326093337246795</v>
      </c>
      <c r="S1041" s="874">
        <f t="shared" si="49"/>
        <v>2989.6170111691044</v>
      </c>
      <c r="T1041" s="874">
        <f t="shared" si="50"/>
        <v>0.3931914294100381</v>
      </c>
    </row>
    <row r="1042" spans="1:20">
      <c r="A1042" s="875" t="s">
        <v>1034</v>
      </c>
      <c r="B1042" t="s">
        <v>1035</v>
      </c>
      <c r="C1042" t="s">
        <v>1339</v>
      </c>
      <c r="D1042" t="s">
        <v>1405</v>
      </c>
      <c r="E1042" s="867">
        <v>2019</v>
      </c>
      <c r="F1042" s="867">
        <v>2019</v>
      </c>
      <c r="G1042" s="868">
        <v>43342</v>
      </c>
      <c r="H1042" s="869">
        <f t="shared" si="48"/>
        <v>2018</v>
      </c>
      <c r="I1042" s="876"/>
      <c r="J1042" t="s">
        <v>1341</v>
      </c>
      <c r="K1042" t="s">
        <v>1342</v>
      </c>
      <c r="L1042" t="s">
        <v>1037</v>
      </c>
      <c r="M1042">
        <v>721.27199999999993</v>
      </c>
      <c r="N1042">
        <v>0.123</v>
      </c>
      <c r="O1042" s="872">
        <f>+VLOOKUP(C1042,'A. Rate Class Allocations'!$B$124:$J$128,6,FALSE)</f>
        <v>0.94261788524984402</v>
      </c>
      <c r="P1042" s="873">
        <f>+VLOOKUP(C1042,'A. Rate Class Allocations'!$B$124:$J$128,8,FALSE)</f>
        <v>0.86676492558695795</v>
      </c>
      <c r="Q1042" s="873">
        <f>+VLOOKUP(C1042,'A. Rate Class Allocations'!$B$124:$J$128,7,FALSE)</f>
        <v>0.93591420350510102</v>
      </c>
      <c r="R1042" s="873">
        <f>+VLOOKUP(C1042,'A. Rate Class Allocations'!$B$124:$J$128,9,FALSE)</f>
        <v>0.67326093337246795</v>
      </c>
      <c r="S1042" s="874">
        <f t="shared" si="49"/>
        <v>589.29950700929453</v>
      </c>
      <c r="T1042" s="874">
        <f t="shared" si="50"/>
        <v>7.7504079835632483E-2</v>
      </c>
    </row>
    <row r="1043" spans="1:20">
      <c r="A1043" s="875" t="s">
        <v>1034</v>
      </c>
      <c r="B1043" t="s">
        <v>1035</v>
      </c>
      <c r="C1043" t="s">
        <v>1339</v>
      </c>
      <c r="D1043" t="s">
        <v>1406</v>
      </c>
      <c r="E1043" s="867">
        <v>2019</v>
      </c>
      <c r="F1043" s="867">
        <v>2019</v>
      </c>
      <c r="G1043" s="868">
        <v>43367</v>
      </c>
      <c r="H1043" s="869">
        <f t="shared" si="48"/>
        <v>2018</v>
      </c>
      <c r="I1043" s="876"/>
      <c r="J1043" t="s">
        <v>1341</v>
      </c>
      <c r="K1043" t="s">
        <v>1342</v>
      </c>
      <c r="L1043" t="s">
        <v>1037</v>
      </c>
      <c r="M1043">
        <v>1566.7080000000001</v>
      </c>
      <c r="N1043">
        <v>0.57200000000000006</v>
      </c>
      <c r="O1043" s="872">
        <f>+VLOOKUP(C1043,'A. Rate Class Allocations'!$B$124:$J$128,6,FALSE)</f>
        <v>0.94261788524984402</v>
      </c>
      <c r="P1043" s="873">
        <f>+VLOOKUP(C1043,'A. Rate Class Allocations'!$B$124:$J$128,8,FALSE)</f>
        <v>0.86676492558695795</v>
      </c>
      <c r="Q1043" s="873">
        <f>+VLOOKUP(C1043,'A. Rate Class Allocations'!$B$124:$J$128,7,FALSE)</f>
        <v>0.93591420350510102</v>
      </c>
      <c r="R1043" s="873">
        <f>+VLOOKUP(C1043,'A. Rate Class Allocations'!$B$124:$J$128,9,FALSE)</f>
        <v>0.67326093337246795</v>
      </c>
      <c r="S1043" s="874">
        <f t="shared" si="49"/>
        <v>1280.0444936549845</v>
      </c>
      <c r="T1043" s="874">
        <f t="shared" si="50"/>
        <v>0.36042547695920152</v>
      </c>
    </row>
    <row r="1044" spans="1:20">
      <c r="A1044" s="875" t="s">
        <v>1034</v>
      </c>
      <c r="B1044" t="s">
        <v>1035</v>
      </c>
      <c r="C1044" t="s">
        <v>1339</v>
      </c>
      <c r="D1044" t="s">
        <v>1406</v>
      </c>
      <c r="E1044" s="867">
        <v>2019</v>
      </c>
      <c r="F1044" s="867">
        <v>2019</v>
      </c>
      <c r="G1044" s="868">
        <v>43367</v>
      </c>
      <c r="H1044" s="869">
        <f t="shared" si="48"/>
        <v>2018</v>
      </c>
      <c r="I1044" s="876"/>
      <c r="J1044" t="s">
        <v>1341</v>
      </c>
      <c r="K1044" t="s">
        <v>1342</v>
      </c>
      <c r="L1044" t="s">
        <v>1037</v>
      </c>
      <c r="M1044">
        <v>881.95800000000008</v>
      </c>
      <c r="N1044">
        <v>0.32200000000000006</v>
      </c>
      <c r="O1044" s="872">
        <f>+VLOOKUP(C1044,'A. Rate Class Allocations'!$B$124:$J$128,6,FALSE)</f>
        <v>0.94261788524984402</v>
      </c>
      <c r="P1044" s="873">
        <f>+VLOOKUP(C1044,'A. Rate Class Allocations'!$B$124:$J$128,8,FALSE)</f>
        <v>0.86676492558695795</v>
      </c>
      <c r="Q1044" s="873">
        <f>+VLOOKUP(C1044,'A. Rate Class Allocations'!$B$124:$J$128,7,FALSE)</f>
        <v>0.93591420350510102</v>
      </c>
      <c r="R1044" s="873">
        <f>+VLOOKUP(C1044,'A. Rate Class Allocations'!$B$124:$J$128,9,FALSE)</f>
        <v>0.67326093337246795</v>
      </c>
      <c r="S1044" s="874">
        <f t="shared" si="49"/>
        <v>720.58448768689686</v>
      </c>
      <c r="T1044" s="874">
        <f t="shared" si="50"/>
        <v>0.20289685940710298</v>
      </c>
    </row>
    <row r="1045" spans="1:20">
      <c r="A1045" s="875" t="s">
        <v>1034</v>
      </c>
      <c r="B1045" t="s">
        <v>1035</v>
      </c>
      <c r="C1045" t="s">
        <v>1339</v>
      </c>
      <c r="D1045" t="s">
        <v>1406</v>
      </c>
      <c r="E1045" s="867">
        <v>2019</v>
      </c>
      <c r="F1045" s="867">
        <v>2019</v>
      </c>
      <c r="G1045" s="868">
        <v>43367</v>
      </c>
      <c r="H1045" s="869">
        <f t="shared" si="48"/>
        <v>2018</v>
      </c>
      <c r="I1045" s="876"/>
      <c r="J1045" t="s">
        <v>1341</v>
      </c>
      <c r="K1045" t="s">
        <v>1342</v>
      </c>
      <c r="L1045" t="s">
        <v>1037</v>
      </c>
      <c r="M1045">
        <v>317.72399999999999</v>
      </c>
      <c r="N1045">
        <v>0.11599999999999999</v>
      </c>
      <c r="O1045" s="872">
        <f>+VLOOKUP(C1045,'A. Rate Class Allocations'!$B$124:$J$128,6,FALSE)</f>
        <v>0.94261788524984402</v>
      </c>
      <c r="P1045" s="873">
        <f>+VLOOKUP(C1045,'A. Rate Class Allocations'!$B$124:$J$128,8,FALSE)</f>
        <v>0.86676492558695795</v>
      </c>
      <c r="Q1045" s="873">
        <f>+VLOOKUP(C1045,'A. Rate Class Allocations'!$B$124:$J$128,7,FALSE)</f>
        <v>0.93591420350510102</v>
      </c>
      <c r="R1045" s="873">
        <f>+VLOOKUP(C1045,'A. Rate Class Allocations'!$B$124:$J$128,9,FALSE)</f>
        <v>0.67326093337246795</v>
      </c>
      <c r="S1045" s="874">
        <f t="shared" si="49"/>
        <v>259.5894427691926</v>
      </c>
      <c r="T1045" s="874">
        <f t="shared" si="50"/>
        <v>7.3093278544173718E-2</v>
      </c>
    </row>
    <row r="1046" spans="1:20">
      <c r="A1046" s="875" t="s">
        <v>1034</v>
      </c>
      <c r="B1046" t="s">
        <v>1035</v>
      </c>
      <c r="C1046" t="s">
        <v>1339</v>
      </c>
      <c r="D1046" t="s">
        <v>1407</v>
      </c>
      <c r="E1046" s="867">
        <v>2019</v>
      </c>
      <c r="F1046" s="867">
        <v>2019</v>
      </c>
      <c r="G1046" s="868">
        <v>43343</v>
      </c>
      <c r="H1046" s="869">
        <f t="shared" si="48"/>
        <v>2018</v>
      </c>
      <c r="I1046" s="876"/>
      <c r="J1046" t="s">
        <v>1341</v>
      </c>
      <c r="K1046" t="s">
        <v>1342</v>
      </c>
      <c r="L1046" t="s">
        <v>1037</v>
      </c>
      <c r="M1046">
        <v>1550.4320000000002</v>
      </c>
      <c r="N1046">
        <v>0.41600000000000004</v>
      </c>
      <c r="O1046" s="872">
        <f>+VLOOKUP(C1046,'A. Rate Class Allocations'!$B$124:$J$128,6,FALSE)</f>
        <v>0.94261788524984402</v>
      </c>
      <c r="P1046" s="873">
        <f>+VLOOKUP(C1046,'A. Rate Class Allocations'!$B$124:$J$128,8,FALSE)</f>
        <v>0.86676492558695795</v>
      </c>
      <c r="Q1046" s="873">
        <f>+VLOOKUP(C1046,'A. Rate Class Allocations'!$B$124:$J$128,7,FALSE)</f>
        <v>0.93591420350510102</v>
      </c>
      <c r="R1046" s="873">
        <f>+VLOOKUP(C1046,'A. Rate Class Allocations'!$B$124:$J$128,9,FALSE)</f>
        <v>0.67326093337246795</v>
      </c>
      <c r="S1046" s="874">
        <f t="shared" si="49"/>
        <v>1266.7465439548946</v>
      </c>
      <c r="T1046" s="874">
        <f t="shared" si="50"/>
        <v>0.26212761960669206</v>
      </c>
    </row>
    <row r="1047" spans="1:20">
      <c r="A1047" s="875" t="s">
        <v>1034</v>
      </c>
      <c r="B1047" t="s">
        <v>1035</v>
      </c>
      <c r="C1047" t="s">
        <v>1339</v>
      </c>
      <c r="D1047" t="s">
        <v>1407</v>
      </c>
      <c r="E1047" s="867">
        <v>2019</v>
      </c>
      <c r="F1047" s="867">
        <v>2019</v>
      </c>
      <c r="G1047" s="868">
        <v>43343</v>
      </c>
      <c r="H1047" s="869">
        <f t="shared" si="48"/>
        <v>2018</v>
      </c>
      <c r="I1047" s="876"/>
      <c r="J1047" t="s">
        <v>1341</v>
      </c>
      <c r="K1047" t="s">
        <v>1342</v>
      </c>
      <c r="L1047" t="s">
        <v>1037</v>
      </c>
      <c r="M1047">
        <v>104.35600000000001</v>
      </c>
      <c r="N1047">
        <v>2.8000000000000001E-2</v>
      </c>
      <c r="O1047" s="872">
        <f>+VLOOKUP(C1047,'A. Rate Class Allocations'!$B$124:$J$128,6,FALSE)</f>
        <v>0.94261788524984402</v>
      </c>
      <c r="P1047" s="873">
        <f>+VLOOKUP(C1047,'A. Rate Class Allocations'!$B$124:$J$128,8,FALSE)</f>
        <v>0.86676492558695795</v>
      </c>
      <c r="Q1047" s="873">
        <f>+VLOOKUP(C1047,'A. Rate Class Allocations'!$B$124:$J$128,7,FALSE)</f>
        <v>0.93591420350510102</v>
      </c>
      <c r="R1047" s="873">
        <f>+VLOOKUP(C1047,'A. Rate Class Allocations'!$B$124:$J$128,9,FALSE)</f>
        <v>0.67326093337246795</v>
      </c>
      <c r="S1047" s="874">
        <f t="shared" si="49"/>
        <v>85.261786612348672</v>
      </c>
      <c r="T1047" s="874">
        <f t="shared" si="50"/>
        <v>1.7643205165835039E-2</v>
      </c>
    </row>
    <row r="1048" spans="1:20">
      <c r="A1048" s="875" t="s">
        <v>1034</v>
      </c>
      <c r="B1048" t="s">
        <v>1035</v>
      </c>
      <c r="C1048" t="s">
        <v>1339</v>
      </c>
      <c r="D1048" t="s">
        <v>1408</v>
      </c>
      <c r="E1048" s="867">
        <v>2019</v>
      </c>
      <c r="F1048" s="867">
        <v>2019</v>
      </c>
      <c r="G1048" s="868">
        <v>43343</v>
      </c>
      <c r="H1048" s="869">
        <f t="shared" si="48"/>
        <v>2018</v>
      </c>
      <c r="I1048" s="876"/>
      <c r="J1048" t="s">
        <v>1341</v>
      </c>
      <c r="K1048" t="s">
        <v>1342</v>
      </c>
      <c r="L1048" t="s">
        <v>1037</v>
      </c>
      <c r="M1048">
        <v>1186.2760000000001</v>
      </c>
      <c r="N1048">
        <v>0.36400000000000005</v>
      </c>
      <c r="O1048" s="872">
        <f>+VLOOKUP(C1048,'A. Rate Class Allocations'!$B$124:$J$128,6,FALSE)</f>
        <v>0.94261788524984402</v>
      </c>
      <c r="P1048" s="873">
        <f>+VLOOKUP(C1048,'A. Rate Class Allocations'!$B$124:$J$128,8,FALSE)</f>
        <v>0.86676492558695795</v>
      </c>
      <c r="Q1048" s="873">
        <f>+VLOOKUP(C1048,'A. Rate Class Allocations'!$B$124:$J$128,7,FALSE)</f>
        <v>0.93591420350510102</v>
      </c>
      <c r="R1048" s="873">
        <f>+VLOOKUP(C1048,'A. Rate Class Allocations'!$B$124:$J$128,9,FALSE)</f>
        <v>0.67326093337246795</v>
      </c>
      <c r="S1048" s="874">
        <f t="shared" si="49"/>
        <v>969.22085146374457</v>
      </c>
      <c r="T1048" s="874">
        <f t="shared" si="50"/>
        <v>0.22936166715585554</v>
      </c>
    </row>
    <row r="1049" spans="1:20">
      <c r="A1049" s="875" t="s">
        <v>1034</v>
      </c>
      <c r="B1049" t="s">
        <v>1035</v>
      </c>
      <c r="C1049" t="s">
        <v>1339</v>
      </c>
      <c r="D1049" t="s">
        <v>1408</v>
      </c>
      <c r="E1049" s="867">
        <v>2019</v>
      </c>
      <c r="F1049" s="867">
        <v>2019</v>
      </c>
      <c r="G1049" s="868">
        <v>43343</v>
      </c>
      <c r="H1049" s="869">
        <f t="shared" si="48"/>
        <v>2018</v>
      </c>
      <c r="I1049" s="876"/>
      <c r="J1049" t="s">
        <v>1341</v>
      </c>
      <c r="K1049" t="s">
        <v>1342</v>
      </c>
      <c r="L1049" t="s">
        <v>1037</v>
      </c>
      <c r="M1049">
        <v>189.02199999999996</v>
      </c>
      <c r="N1049">
        <v>5.7999999999999996E-2</v>
      </c>
      <c r="O1049" s="872">
        <f>+VLOOKUP(C1049,'A. Rate Class Allocations'!$B$124:$J$128,6,FALSE)</f>
        <v>0.94261788524984402</v>
      </c>
      <c r="P1049" s="873">
        <f>+VLOOKUP(C1049,'A. Rate Class Allocations'!$B$124:$J$128,8,FALSE)</f>
        <v>0.86676492558695795</v>
      </c>
      <c r="Q1049" s="873">
        <f>+VLOOKUP(C1049,'A. Rate Class Allocations'!$B$124:$J$128,7,FALSE)</f>
        <v>0.93591420350510102</v>
      </c>
      <c r="R1049" s="873">
        <f>+VLOOKUP(C1049,'A. Rate Class Allocations'!$B$124:$J$128,9,FALSE)</f>
        <v>0.67326093337246795</v>
      </c>
      <c r="S1049" s="874">
        <f t="shared" si="49"/>
        <v>154.43628951894829</v>
      </c>
      <c r="T1049" s="874">
        <f t="shared" si="50"/>
        <v>3.6546639272086859E-2</v>
      </c>
    </row>
    <row r="1050" spans="1:20">
      <c r="A1050" s="875" t="s">
        <v>1034</v>
      </c>
      <c r="B1050" t="s">
        <v>1035</v>
      </c>
      <c r="C1050" t="s">
        <v>1339</v>
      </c>
      <c r="D1050" t="s">
        <v>1409</v>
      </c>
      <c r="E1050" s="867">
        <v>2019</v>
      </c>
      <c r="F1050" s="867">
        <v>2019</v>
      </c>
      <c r="G1050" s="868">
        <v>43573</v>
      </c>
      <c r="H1050" s="869">
        <f t="shared" si="48"/>
        <v>2019</v>
      </c>
      <c r="I1050" s="876"/>
      <c r="J1050" t="s">
        <v>1341</v>
      </c>
      <c r="K1050" t="s">
        <v>1342</v>
      </c>
      <c r="L1050" t="s">
        <v>1037</v>
      </c>
      <c r="M1050">
        <v>2884.1669999999999</v>
      </c>
      <c r="N1050">
        <v>1.2869999999999999</v>
      </c>
      <c r="O1050" s="872">
        <f>+VLOOKUP(C1050,'A. Rate Class Allocations'!$B$124:$J$128,6,FALSE)</f>
        <v>0.94261788524984402</v>
      </c>
      <c r="P1050" s="873">
        <f>+VLOOKUP(C1050,'A. Rate Class Allocations'!$B$124:$J$128,8,FALSE)</f>
        <v>0.86676492558695795</v>
      </c>
      <c r="Q1050" s="873">
        <f>+VLOOKUP(C1050,'A. Rate Class Allocations'!$B$124:$J$128,7,FALSE)</f>
        <v>0.93591420350510102</v>
      </c>
      <c r="R1050" s="873">
        <f>+VLOOKUP(C1050,'A. Rate Class Allocations'!$B$124:$J$128,9,FALSE)</f>
        <v>0.67326093337246795</v>
      </c>
      <c r="S1050" s="874">
        <f t="shared" si="49"/>
        <v>2356.4455451375848</v>
      </c>
      <c r="T1050" s="874">
        <f t="shared" si="50"/>
        <v>0.81095732315820335</v>
      </c>
    </row>
    <row r="1051" spans="1:20">
      <c r="A1051" s="875" t="s">
        <v>1034</v>
      </c>
      <c r="B1051" t="s">
        <v>1035</v>
      </c>
      <c r="C1051" t="s">
        <v>1339</v>
      </c>
      <c r="D1051" t="s">
        <v>1410</v>
      </c>
      <c r="E1051" s="867">
        <v>2019</v>
      </c>
      <c r="F1051" s="867">
        <v>2019</v>
      </c>
      <c r="G1051" s="868">
        <v>43364</v>
      </c>
      <c r="H1051" s="869">
        <f t="shared" si="48"/>
        <v>2018</v>
      </c>
      <c r="I1051" s="876"/>
      <c r="J1051" t="s">
        <v>1341</v>
      </c>
      <c r="K1051" t="s">
        <v>1342</v>
      </c>
      <c r="L1051" t="s">
        <v>1037</v>
      </c>
      <c r="M1051">
        <v>3573.648000000001</v>
      </c>
      <c r="N1051">
        <v>1.1960000000000002</v>
      </c>
      <c r="O1051" s="872">
        <f>+VLOOKUP(C1051,'A. Rate Class Allocations'!$B$124:$J$128,6,FALSE)</f>
        <v>0.94261788524984402</v>
      </c>
      <c r="P1051" s="873">
        <f>+VLOOKUP(C1051,'A. Rate Class Allocations'!$B$124:$J$128,8,FALSE)</f>
        <v>0.86676492558695795</v>
      </c>
      <c r="Q1051" s="873">
        <f>+VLOOKUP(C1051,'A. Rate Class Allocations'!$B$124:$J$128,7,FALSE)</f>
        <v>0.93591420350510102</v>
      </c>
      <c r="R1051" s="873">
        <f>+VLOOKUP(C1051,'A. Rate Class Allocations'!$B$124:$J$128,9,FALSE)</f>
        <v>0.67326093337246795</v>
      </c>
      <c r="S1051" s="874">
        <f t="shared" si="49"/>
        <v>2919.7709111469071</v>
      </c>
      <c r="T1051" s="874">
        <f t="shared" si="50"/>
        <v>0.7536169063692395</v>
      </c>
    </row>
    <row r="1052" spans="1:20">
      <c r="A1052" s="875" t="s">
        <v>1034</v>
      </c>
      <c r="B1052" t="s">
        <v>1035</v>
      </c>
      <c r="C1052" t="s">
        <v>1339</v>
      </c>
      <c r="D1052" t="s">
        <v>1410</v>
      </c>
      <c r="E1052" s="867">
        <v>2019</v>
      </c>
      <c r="F1052" s="867">
        <v>2019</v>
      </c>
      <c r="G1052" s="868">
        <v>43364</v>
      </c>
      <c r="H1052" s="869">
        <f t="shared" si="48"/>
        <v>2018</v>
      </c>
      <c r="I1052" s="876"/>
      <c r="J1052" t="s">
        <v>1038</v>
      </c>
      <c r="K1052" t="s">
        <v>1342</v>
      </c>
      <c r="L1052" t="s">
        <v>1037</v>
      </c>
      <c r="M1052">
        <v>1709.1360000000002</v>
      </c>
      <c r="N1052">
        <v>0.57200000000000006</v>
      </c>
      <c r="O1052" s="872">
        <f>+VLOOKUP(C1052,'A. Rate Class Allocations'!$B$124:$J$128,6,FALSE)</f>
        <v>0.94261788524984402</v>
      </c>
      <c r="P1052" s="873">
        <f>+VLOOKUP(C1052,'A. Rate Class Allocations'!$B$124:$J$128,8,FALSE)</f>
        <v>0.86676492558695795</v>
      </c>
      <c r="Q1052" s="873">
        <f>+VLOOKUP(C1052,'A. Rate Class Allocations'!$B$124:$J$128,7,FALSE)</f>
        <v>0.93591420350510102</v>
      </c>
      <c r="R1052" s="873">
        <f>+VLOOKUP(C1052,'A. Rate Class Allocations'!$B$124:$J$128,9,FALSE)</f>
        <v>0.67326093337246795</v>
      </c>
      <c r="S1052" s="874">
        <f t="shared" si="49"/>
        <v>1396.4121748963466</v>
      </c>
      <c r="T1052" s="874">
        <f t="shared" si="50"/>
        <v>0.36042547695920152</v>
      </c>
    </row>
    <row r="1053" spans="1:20">
      <c r="A1053" s="875" t="s">
        <v>1034</v>
      </c>
      <c r="B1053" t="s">
        <v>1035</v>
      </c>
      <c r="C1053" t="s">
        <v>1339</v>
      </c>
      <c r="D1053" t="s">
        <v>1410</v>
      </c>
      <c r="E1053" s="867">
        <v>2019</v>
      </c>
      <c r="F1053" s="867">
        <v>2019</v>
      </c>
      <c r="G1053" s="868">
        <v>43364</v>
      </c>
      <c r="H1053" s="869">
        <f t="shared" si="48"/>
        <v>2018</v>
      </c>
      <c r="I1053" s="876"/>
      <c r="J1053" t="s">
        <v>1038</v>
      </c>
      <c r="K1053" t="s">
        <v>1342</v>
      </c>
      <c r="L1053" t="s">
        <v>1037</v>
      </c>
      <c r="M1053">
        <v>1473.0839999999994</v>
      </c>
      <c r="N1053">
        <v>0.49299999999999988</v>
      </c>
      <c r="O1053" s="872">
        <f>+VLOOKUP(C1053,'A. Rate Class Allocations'!$B$124:$J$128,6,FALSE)</f>
        <v>0.94261788524984402</v>
      </c>
      <c r="P1053" s="873">
        <f>+VLOOKUP(C1053,'A. Rate Class Allocations'!$B$124:$J$128,8,FALSE)</f>
        <v>0.86676492558695795</v>
      </c>
      <c r="Q1053" s="873">
        <f>+VLOOKUP(C1053,'A. Rate Class Allocations'!$B$124:$J$128,7,FALSE)</f>
        <v>0.93591420350510102</v>
      </c>
      <c r="R1053" s="873">
        <f>+VLOOKUP(C1053,'A. Rate Class Allocations'!$B$124:$J$128,9,FALSE)</f>
        <v>0.67326093337246795</v>
      </c>
      <c r="S1053" s="874">
        <f t="shared" si="49"/>
        <v>1203.5510528389834</v>
      </c>
      <c r="T1053" s="874">
        <f t="shared" si="50"/>
        <v>0.31064643381273827</v>
      </c>
    </row>
    <row r="1054" spans="1:20">
      <c r="A1054" s="875" t="s">
        <v>1034</v>
      </c>
      <c r="B1054" t="s">
        <v>1035</v>
      </c>
      <c r="C1054" t="s">
        <v>1339</v>
      </c>
      <c r="D1054" t="s">
        <v>1410</v>
      </c>
      <c r="E1054" s="867">
        <v>2019</v>
      </c>
      <c r="F1054" s="867">
        <v>2019</v>
      </c>
      <c r="G1054" s="868">
        <v>43364</v>
      </c>
      <c r="H1054" s="869">
        <f t="shared" si="48"/>
        <v>2018</v>
      </c>
      <c r="I1054" s="876"/>
      <c r="J1054" t="s">
        <v>1038</v>
      </c>
      <c r="K1054" t="s">
        <v>1342</v>
      </c>
      <c r="L1054" t="s">
        <v>1037</v>
      </c>
      <c r="M1054">
        <v>3926.232</v>
      </c>
      <c r="N1054">
        <v>1.3140000000000001</v>
      </c>
      <c r="O1054" s="872">
        <f>+VLOOKUP(C1054,'A. Rate Class Allocations'!$B$124:$J$128,6,FALSE)</f>
        <v>0.94261788524984402</v>
      </c>
      <c r="P1054" s="873">
        <f>+VLOOKUP(C1054,'A. Rate Class Allocations'!$B$124:$J$128,8,FALSE)</f>
        <v>0.86676492558695795</v>
      </c>
      <c r="Q1054" s="873">
        <f>+VLOOKUP(C1054,'A. Rate Class Allocations'!$B$124:$J$128,7,FALSE)</f>
        <v>0.93591420350510102</v>
      </c>
      <c r="R1054" s="873">
        <f>+VLOOKUP(C1054,'A. Rate Class Allocations'!$B$124:$J$128,9,FALSE)</f>
        <v>0.67326093337246795</v>
      </c>
      <c r="S1054" s="874">
        <f t="shared" si="49"/>
        <v>3207.841954219929</v>
      </c>
      <c r="T1054" s="874">
        <f t="shared" si="50"/>
        <v>0.82797041385383008</v>
      </c>
    </row>
    <row r="1055" spans="1:20">
      <c r="A1055" s="875" t="s">
        <v>1034</v>
      </c>
      <c r="B1055" t="s">
        <v>1035</v>
      </c>
      <c r="C1055" t="s">
        <v>1339</v>
      </c>
      <c r="D1055" t="s">
        <v>1411</v>
      </c>
      <c r="E1055" s="867">
        <v>2019</v>
      </c>
      <c r="F1055" s="867">
        <v>2019</v>
      </c>
      <c r="G1055" s="868">
        <v>43349</v>
      </c>
      <c r="H1055" s="869">
        <f t="shared" si="48"/>
        <v>2018</v>
      </c>
      <c r="I1055" s="876"/>
      <c r="J1055" t="s">
        <v>1341</v>
      </c>
      <c r="K1055" t="s">
        <v>1342</v>
      </c>
      <c r="L1055" t="s">
        <v>1037</v>
      </c>
      <c r="M1055">
        <v>1275.9199999999998</v>
      </c>
      <c r="N1055">
        <v>0.20499999999999996</v>
      </c>
      <c r="O1055" s="872">
        <f>+VLOOKUP(C1055,'A. Rate Class Allocations'!$B$124:$J$128,6,FALSE)</f>
        <v>0.94261788524984402</v>
      </c>
      <c r="P1055" s="873">
        <f>+VLOOKUP(C1055,'A. Rate Class Allocations'!$B$124:$J$128,8,FALSE)</f>
        <v>0.86676492558695795</v>
      </c>
      <c r="Q1055" s="873">
        <f>+VLOOKUP(C1055,'A. Rate Class Allocations'!$B$124:$J$128,7,FALSE)</f>
        <v>0.93591420350510102</v>
      </c>
      <c r="R1055" s="873">
        <f>+VLOOKUP(C1055,'A. Rate Class Allocations'!$B$124:$J$128,9,FALSE)</f>
        <v>0.67326093337246795</v>
      </c>
      <c r="S1055" s="874">
        <f t="shared" si="49"/>
        <v>1042.462520357506</v>
      </c>
      <c r="T1055" s="874">
        <f t="shared" si="50"/>
        <v>0.12917346639272079</v>
      </c>
    </row>
    <row r="1056" spans="1:20">
      <c r="A1056" s="875" t="s">
        <v>1034</v>
      </c>
      <c r="B1056" t="s">
        <v>1035</v>
      </c>
      <c r="C1056" t="s">
        <v>1339</v>
      </c>
      <c r="D1056" t="s">
        <v>1411</v>
      </c>
      <c r="E1056" s="867">
        <v>2019</v>
      </c>
      <c r="F1056" s="867">
        <v>2019</v>
      </c>
      <c r="G1056" s="868">
        <v>43349</v>
      </c>
      <c r="H1056" s="869">
        <f t="shared" si="48"/>
        <v>2018</v>
      </c>
      <c r="I1056" s="876"/>
      <c r="J1056" t="s">
        <v>1341</v>
      </c>
      <c r="K1056" t="s">
        <v>1342</v>
      </c>
      <c r="L1056" t="s">
        <v>1037</v>
      </c>
      <c r="M1056">
        <v>2041.4720000000002</v>
      </c>
      <c r="N1056">
        <v>0.32799999999999996</v>
      </c>
      <c r="O1056" s="872">
        <f>+VLOOKUP(C1056,'A. Rate Class Allocations'!$B$124:$J$128,6,FALSE)</f>
        <v>0.94261788524984402</v>
      </c>
      <c r="P1056" s="873">
        <f>+VLOOKUP(C1056,'A. Rate Class Allocations'!$B$124:$J$128,8,FALSE)</f>
        <v>0.86676492558695795</v>
      </c>
      <c r="Q1056" s="873">
        <f>+VLOOKUP(C1056,'A. Rate Class Allocations'!$B$124:$J$128,7,FALSE)</f>
        <v>0.93591420350510102</v>
      </c>
      <c r="R1056" s="873">
        <f>+VLOOKUP(C1056,'A. Rate Class Allocations'!$B$124:$J$128,9,FALSE)</f>
        <v>0.67326093337246795</v>
      </c>
      <c r="S1056" s="874">
        <f t="shared" si="49"/>
        <v>1667.9400325720101</v>
      </c>
      <c r="T1056" s="874">
        <f t="shared" si="50"/>
        <v>0.20667754622835327</v>
      </c>
    </row>
    <row r="1057" spans="1:20">
      <c r="A1057" s="875" t="s">
        <v>1034</v>
      </c>
      <c r="B1057" t="s">
        <v>1035</v>
      </c>
      <c r="C1057" t="s">
        <v>1339</v>
      </c>
      <c r="D1057" t="s">
        <v>1411</v>
      </c>
      <c r="E1057" s="867">
        <v>2019</v>
      </c>
      <c r="F1057" s="867">
        <v>2019</v>
      </c>
      <c r="G1057" s="868">
        <v>43349</v>
      </c>
      <c r="H1057" s="869">
        <f t="shared" si="48"/>
        <v>2018</v>
      </c>
      <c r="I1057" s="876"/>
      <c r="J1057" t="s">
        <v>1341</v>
      </c>
      <c r="K1057" t="s">
        <v>1342</v>
      </c>
      <c r="L1057" t="s">
        <v>1037</v>
      </c>
      <c r="M1057">
        <v>298.75200000000001</v>
      </c>
      <c r="N1057">
        <v>4.8000000000000001E-2</v>
      </c>
      <c r="O1057" s="872">
        <f>+VLOOKUP(C1057,'A. Rate Class Allocations'!$B$124:$J$128,6,FALSE)</f>
        <v>0.94261788524984402</v>
      </c>
      <c r="P1057" s="873">
        <f>+VLOOKUP(C1057,'A. Rate Class Allocations'!$B$124:$J$128,8,FALSE)</f>
        <v>0.86676492558695795</v>
      </c>
      <c r="Q1057" s="873">
        <f>+VLOOKUP(C1057,'A. Rate Class Allocations'!$B$124:$J$128,7,FALSE)</f>
        <v>0.93591420350510102</v>
      </c>
      <c r="R1057" s="873">
        <f>+VLOOKUP(C1057,'A. Rate Class Allocations'!$B$124:$J$128,9,FALSE)</f>
        <v>0.67326093337246795</v>
      </c>
      <c r="S1057" s="874">
        <f t="shared" si="49"/>
        <v>244.08878525444044</v>
      </c>
      <c r="T1057" s="874">
        <f t="shared" si="50"/>
        <v>3.0245494570002921E-2</v>
      </c>
    </row>
    <row r="1058" spans="1:20">
      <c r="A1058" s="875" t="s">
        <v>1034</v>
      </c>
      <c r="B1058" t="s">
        <v>1035</v>
      </c>
      <c r="C1058" t="s">
        <v>1339</v>
      </c>
      <c r="D1058" t="s">
        <v>1411</v>
      </c>
      <c r="E1058" s="867">
        <v>2019</v>
      </c>
      <c r="F1058" s="867">
        <v>2019</v>
      </c>
      <c r="G1058" s="868">
        <v>43349</v>
      </c>
      <c r="H1058" s="869">
        <f t="shared" si="48"/>
        <v>2018</v>
      </c>
      <c r="I1058" s="876"/>
      <c r="J1058" t="s">
        <v>1341</v>
      </c>
      <c r="K1058" t="s">
        <v>1342</v>
      </c>
      <c r="L1058" t="s">
        <v>1037</v>
      </c>
      <c r="M1058">
        <v>541.48799999999994</v>
      </c>
      <c r="N1058">
        <v>8.6999999999999994E-2</v>
      </c>
      <c r="O1058" s="872">
        <f>+VLOOKUP(C1058,'A. Rate Class Allocations'!$B$124:$J$128,6,FALSE)</f>
        <v>0.94261788524984402</v>
      </c>
      <c r="P1058" s="873">
        <f>+VLOOKUP(C1058,'A. Rate Class Allocations'!$B$124:$J$128,8,FALSE)</f>
        <v>0.86676492558695795</v>
      </c>
      <c r="Q1058" s="873">
        <f>+VLOOKUP(C1058,'A. Rate Class Allocations'!$B$124:$J$128,7,FALSE)</f>
        <v>0.93591420350510102</v>
      </c>
      <c r="R1058" s="873">
        <f>+VLOOKUP(C1058,'A. Rate Class Allocations'!$B$124:$J$128,9,FALSE)</f>
        <v>0.67326093337246795</v>
      </c>
      <c r="S1058" s="874">
        <f t="shared" si="49"/>
        <v>442.41092327367329</v>
      </c>
      <c r="T1058" s="874">
        <f t="shared" si="50"/>
        <v>5.4819958908130288E-2</v>
      </c>
    </row>
    <row r="1059" spans="1:20">
      <c r="A1059" s="875" t="s">
        <v>1034</v>
      </c>
      <c r="B1059" t="s">
        <v>1035</v>
      </c>
      <c r="C1059" t="s">
        <v>1339</v>
      </c>
      <c r="D1059" t="s">
        <v>1411</v>
      </c>
      <c r="E1059" s="867">
        <v>2019</v>
      </c>
      <c r="F1059" s="867">
        <v>2019</v>
      </c>
      <c r="G1059" s="868">
        <v>43349</v>
      </c>
      <c r="H1059" s="869">
        <f t="shared" si="48"/>
        <v>2018</v>
      </c>
      <c r="I1059" s="876"/>
      <c r="J1059" t="s">
        <v>1341</v>
      </c>
      <c r="K1059" t="s">
        <v>1342</v>
      </c>
      <c r="L1059" t="s">
        <v>1037</v>
      </c>
      <c r="M1059">
        <v>180.49600000000001</v>
      </c>
      <c r="N1059">
        <v>2.8999999999999998E-2</v>
      </c>
      <c r="O1059" s="872">
        <f>+VLOOKUP(C1059,'A. Rate Class Allocations'!$B$124:$J$128,6,FALSE)</f>
        <v>0.94261788524984402</v>
      </c>
      <c r="P1059" s="873">
        <f>+VLOOKUP(C1059,'A. Rate Class Allocations'!$B$124:$J$128,8,FALSE)</f>
        <v>0.86676492558695795</v>
      </c>
      <c r="Q1059" s="873">
        <f>+VLOOKUP(C1059,'A. Rate Class Allocations'!$B$124:$J$128,7,FALSE)</f>
        <v>0.93591420350510102</v>
      </c>
      <c r="R1059" s="873">
        <f>+VLOOKUP(C1059,'A. Rate Class Allocations'!$B$124:$J$128,9,FALSE)</f>
        <v>0.67326093337246795</v>
      </c>
      <c r="S1059" s="874">
        <f t="shared" si="49"/>
        <v>147.47030775789111</v>
      </c>
      <c r="T1059" s="874">
        <f t="shared" si="50"/>
        <v>1.8273319636043429E-2</v>
      </c>
    </row>
    <row r="1060" spans="1:20">
      <c r="A1060" s="875" t="s">
        <v>1034</v>
      </c>
      <c r="B1060" t="s">
        <v>1035</v>
      </c>
      <c r="C1060" t="s">
        <v>1339</v>
      </c>
      <c r="D1060" t="s">
        <v>1412</v>
      </c>
      <c r="E1060" s="867">
        <v>2019</v>
      </c>
      <c r="F1060" s="867">
        <v>2019</v>
      </c>
      <c r="G1060" s="868">
        <v>43371</v>
      </c>
      <c r="H1060" s="869">
        <f t="shared" si="48"/>
        <v>2018</v>
      </c>
      <c r="I1060" s="876"/>
      <c r="J1060" t="s">
        <v>1341</v>
      </c>
      <c r="K1060" t="s">
        <v>1342</v>
      </c>
      <c r="L1060" t="s">
        <v>1037</v>
      </c>
      <c r="M1060">
        <v>3230.1359999999995</v>
      </c>
      <c r="N1060">
        <v>1.0919999999999999</v>
      </c>
      <c r="O1060" s="872">
        <f>+VLOOKUP(C1060,'A. Rate Class Allocations'!$B$124:$J$128,6,FALSE)</f>
        <v>0.94261788524984402</v>
      </c>
      <c r="P1060" s="873">
        <f>+VLOOKUP(C1060,'A. Rate Class Allocations'!$B$124:$J$128,8,FALSE)</f>
        <v>0.86676492558695795</v>
      </c>
      <c r="Q1060" s="873">
        <f>+VLOOKUP(C1060,'A. Rate Class Allocations'!$B$124:$J$128,7,FALSE)</f>
        <v>0.93591420350510102</v>
      </c>
      <c r="R1060" s="873">
        <f>+VLOOKUP(C1060,'A. Rate Class Allocations'!$B$124:$J$128,9,FALSE)</f>
        <v>0.67326093337246795</v>
      </c>
      <c r="S1060" s="874">
        <f t="shared" si="49"/>
        <v>2639.111947189097</v>
      </c>
      <c r="T1060" s="874">
        <f t="shared" si="50"/>
        <v>0.68808500146756635</v>
      </c>
    </row>
    <row r="1061" spans="1:20">
      <c r="A1061" s="875" t="s">
        <v>1034</v>
      </c>
      <c r="B1061" t="s">
        <v>1035</v>
      </c>
      <c r="C1061" t="s">
        <v>1339</v>
      </c>
      <c r="D1061" t="s">
        <v>1412</v>
      </c>
      <c r="E1061" s="867">
        <v>2019</v>
      </c>
      <c r="F1061" s="867">
        <v>2019</v>
      </c>
      <c r="G1061" s="868">
        <v>43371</v>
      </c>
      <c r="H1061" s="869">
        <f t="shared" si="48"/>
        <v>2018</v>
      </c>
      <c r="I1061" s="876"/>
      <c r="J1061" t="s">
        <v>1341</v>
      </c>
      <c r="K1061" t="s">
        <v>1342</v>
      </c>
      <c r="L1061" t="s">
        <v>1037</v>
      </c>
      <c r="M1061">
        <v>428.90999999999991</v>
      </c>
      <c r="N1061">
        <v>0.14499999999999999</v>
      </c>
      <c r="O1061" s="872">
        <f>+VLOOKUP(C1061,'A. Rate Class Allocations'!$B$124:$J$128,6,FALSE)</f>
        <v>0.94261788524984402</v>
      </c>
      <c r="P1061" s="873">
        <f>+VLOOKUP(C1061,'A. Rate Class Allocations'!$B$124:$J$128,8,FALSE)</f>
        <v>0.86676492558695795</v>
      </c>
      <c r="Q1061" s="873">
        <f>+VLOOKUP(C1061,'A. Rate Class Allocations'!$B$124:$J$128,7,FALSE)</f>
        <v>0.93591420350510102</v>
      </c>
      <c r="R1061" s="873">
        <f>+VLOOKUP(C1061,'A. Rate Class Allocations'!$B$124:$J$128,9,FALSE)</f>
        <v>0.67326093337246795</v>
      </c>
      <c r="S1061" s="874">
        <f t="shared" si="49"/>
        <v>350.43153144910173</v>
      </c>
      <c r="T1061" s="874">
        <f t="shared" si="50"/>
        <v>9.1366598180217168E-2</v>
      </c>
    </row>
    <row r="1062" spans="1:20">
      <c r="A1062" s="875" t="s">
        <v>1034</v>
      </c>
      <c r="B1062" t="s">
        <v>1035</v>
      </c>
      <c r="C1062" t="s">
        <v>1339</v>
      </c>
      <c r="D1062" t="s">
        <v>1413</v>
      </c>
      <c r="E1062" s="867">
        <v>2019</v>
      </c>
      <c r="F1062" s="867">
        <v>2019</v>
      </c>
      <c r="G1062" s="868">
        <v>43328</v>
      </c>
      <c r="H1062" s="869">
        <f t="shared" si="48"/>
        <v>2018</v>
      </c>
      <c r="I1062" s="876"/>
      <c r="J1062" t="s">
        <v>1341</v>
      </c>
      <c r="K1062" t="s">
        <v>1342</v>
      </c>
      <c r="L1062" t="s">
        <v>1037</v>
      </c>
      <c r="M1062">
        <v>1947.4950000000001</v>
      </c>
      <c r="N1062">
        <v>0.31900000000000006</v>
      </c>
      <c r="O1062" s="872">
        <f>+VLOOKUP(C1062,'A. Rate Class Allocations'!$B$124:$J$128,6,FALSE)</f>
        <v>0.94261788524984402</v>
      </c>
      <c r="P1062" s="873">
        <f>+VLOOKUP(C1062,'A. Rate Class Allocations'!$B$124:$J$128,8,FALSE)</f>
        <v>0.86676492558695795</v>
      </c>
      <c r="Q1062" s="873">
        <f>+VLOOKUP(C1062,'A. Rate Class Allocations'!$B$124:$J$128,7,FALSE)</f>
        <v>0.93591420350510102</v>
      </c>
      <c r="R1062" s="873">
        <f>+VLOOKUP(C1062,'A. Rate Class Allocations'!$B$124:$J$128,9,FALSE)</f>
        <v>0.67326093337246795</v>
      </c>
      <c r="S1062" s="874">
        <f t="shared" si="49"/>
        <v>1591.1581808292381</v>
      </c>
      <c r="T1062" s="874">
        <f t="shared" si="50"/>
        <v>0.20100651599647781</v>
      </c>
    </row>
    <row r="1063" spans="1:20">
      <c r="A1063" s="875" t="s">
        <v>1034</v>
      </c>
      <c r="B1063" t="s">
        <v>1035</v>
      </c>
      <c r="C1063" t="s">
        <v>1339</v>
      </c>
      <c r="D1063" t="s">
        <v>1413</v>
      </c>
      <c r="E1063" s="867">
        <v>2019</v>
      </c>
      <c r="F1063" s="867">
        <v>2019</v>
      </c>
      <c r="G1063" s="868">
        <v>43328</v>
      </c>
      <c r="H1063" s="869">
        <f t="shared" si="48"/>
        <v>2018</v>
      </c>
      <c r="I1063" s="876"/>
      <c r="J1063" t="s">
        <v>1341</v>
      </c>
      <c r="K1063" t="s">
        <v>1342</v>
      </c>
      <c r="L1063" t="s">
        <v>1037</v>
      </c>
      <c r="M1063">
        <v>4358.9699999999993</v>
      </c>
      <c r="N1063">
        <v>0.71399999999999997</v>
      </c>
      <c r="O1063" s="872">
        <f>+VLOOKUP(C1063,'A. Rate Class Allocations'!$B$124:$J$128,6,FALSE)</f>
        <v>0.94261788524984402</v>
      </c>
      <c r="P1063" s="873">
        <f>+VLOOKUP(C1063,'A. Rate Class Allocations'!$B$124:$J$128,8,FALSE)</f>
        <v>0.86676492558695795</v>
      </c>
      <c r="Q1063" s="873">
        <f>+VLOOKUP(C1063,'A. Rate Class Allocations'!$B$124:$J$128,7,FALSE)</f>
        <v>0.93591420350510102</v>
      </c>
      <c r="R1063" s="873">
        <f>+VLOOKUP(C1063,'A. Rate Class Allocations'!$B$124:$J$128,9,FALSE)</f>
        <v>0.67326093337246795</v>
      </c>
      <c r="S1063" s="874">
        <f t="shared" si="49"/>
        <v>3561.401069316852</v>
      </c>
      <c r="T1063" s="874">
        <f t="shared" si="50"/>
        <v>0.44990173172879344</v>
      </c>
    </row>
    <row r="1064" spans="1:20">
      <c r="A1064" s="875" t="s">
        <v>1034</v>
      </c>
      <c r="B1064" t="s">
        <v>1035</v>
      </c>
      <c r="C1064" t="s">
        <v>1339</v>
      </c>
      <c r="D1064" t="s">
        <v>1413</v>
      </c>
      <c r="E1064" s="867">
        <v>2019</v>
      </c>
      <c r="F1064" s="867">
        <v>2019</v>
      </c>
      <c r="G1064" s="868">
        <v>43328</v>
      </c>
      <c r="H1064" s="869">
        <f t="shared" si="48"/>
        <v>2018</v>
      </c>
      <c r="I1064" s="876"/>
      <c r="J1064" t="s">
        <v>1341</v>
      </c>
      <c r="K1064" t="s">
        <v>1342</v>
      </c>
      <c r="L1064" t="s">
        <v>1037</v>
      </c>
      <c r="M1064">
        <v>13162.380000000001</v>
      </c>
      <c r="N1064">
        <v>2.1560000000000001</v>
      </c>
      <c r="O1064" s="872">
        <f>+VLOOKUP(C1064,'A. Rate Class Allocations'!$B$124:$J$128,6,FALSE)</f>
        <v>0.94261788524984402</v>
      </c>
      <c r="P1064" s="873">
        <f>+VLOOKUP(C1064,'A. Rate Class Allocations'!$B$124:$J$128,8,FALSE)</f>
        <v>0.86676492558695795</v>
      </c>
      <c r="Q1064" s="873">
        <f>+VLOOKUP(C1064,'A. Rate Class Allocations'!$B$124:$J$128,7,FALSE)</f>
        <v>0.93591420350510102</v>
      </c>
      <c r="R1064" s="873">
        <f>+VLOOKUP(C1064,'A. Rate Class Allocations'!$B$124:$J$128,9,FALSE)</f>
        <v>0.67326093337246795</v>
      </c>
      <c r="S1064" s="874">
        <f t="shared" si="49"/>
        <v>10754.034601466574</v>
      </c>
      <c r="T1064" s="874">
        <f t="shared" si="50"/>
        <v>1.3585267977692979</v>
      </c>
    </row>
    <row r="1065" spans="1:20">
      <c r="A1065" s="875" t="s">
        <v>1034</v>
      </c>
      <c r="B1065" t="s">
        <v>1035</v>
      </c>
      <c r="C1065" t="s">
        <v>1339</v>
      </c>
      <c r="D1065" t="s">
        <v>1413</v>
      </c>
      <c r="E1065" s="867">
        <v>2019</v>
      </c>
      <c r="F1065" s="867">
        <v>2019</v>
      </c>
      <c r="G1065" s="868">
        <v>43328</v>
      </c>
      <c r="H1065" s="869">
        <f t="shared" si="48"/>
        <v>2018</v>
      </c>
      <c r="I1065" s="876"/>
      <c r="J1065" t="s">
        <v>1341</v>
      </c>
      <c r="K1065" t="s">
        <v>1342</v>
      </c>
      <c r="L1065" t="s">
        <v>1037</v>
      </c>
      <c r="M1065">
        <v>2148.96</v>
      </c>
      <c r="N1065">
        <v>0.35200000000000004</v>
      </c>
      <c r="O1065" s="872">
        <f>+VLOOKUP(C1065,'A. Rate Class Allocations'!$B$124:$J$128,6,FALSE)</f>
        <v>0.94261788524984402</v>
      </c>
      <c r="P1065" s="873">
        <f>+VLOOKUP(C1065,'A. Rate Class Allocations'!$B$124:$J$128,8,FALSE)</f>
        <v>0.86676492558695795</v>
      </c>
      <c r="Q1065" s="873">
        <f>+VLOOKUP(C1065,'A. Rate Class Allocations'!$B$124:$J$128,7,FALSE)</f>
        <v>0.93591420350510102</v>
      </c>
      <c r="R1065" s="873">
        <f>+VLOOKUP(C1065,'A. Rate Class Allocations'!$B$124:$J$128,9,FALSE)</f>
        <v>0.67326093337246795</v>
      </c>
      <c r="S1065" s="874">
        <f t="shared" si="49"/>
        <v>1755.7607512598488</v>
      </c>
      <c r="T1065" s="874">
        <f t="shared" si="50"/>
        <v>0.22180029351335481</v>
      </c>
    </row>
    <row r="1066" spans="1:20">
      <c r="A1066" s="875" t="s">
        <v>1034</v>
      </c>
      <c r="B1066" t="s">
        <v>1035</v>
      </c>
      <c r="C1066" t="s">
        <v>1339</v>
      </c>
      <c r="D1066" t="s">
        <v>1413</v>
      </c>
      <c r="E1066" s="867">
        <v>2019</v>
      </c>
      <c r="F1066" s="867">
        <v>2019</v>
      </c>
      <c r="G1066" s="868">
        <v>43328</v>
      </c>
      <c r="H1066" s="869">
        <f t="shared" si="48"/>
        <v>2018</v>
      </c>
      <c r="I1066" s="876"/>
      <c r="J1066" t="s">
        <v>1341</v>
      </c>
      <c r="K1066" t="s">
        <v>1342</v>
      </c>
      <c r="L1066" t="s">
        <v>1037</v>
      </c>
      <c r="M1066">
        <v>634.91999999999996</v>
      </c>
      <c r="N1066">
        <v>0.10400000000000001</v>
      </c>
      <c r="O1066" s="872">
        <f>+VLOOKUP(C1066,'A. Rate Class Allocations'!$B$124:$J$128,6,FALSE)</f>
        <v>0.94261788524984402</v>
      </c>
      <c r="P1066" s="873">
        <f>+VLOOKUP(C1066,'A. Rate Class Allocations'!$B$124:$J$128,8,FALSE)</f>
        <v>0.86676492558695795</v>
      </c>
      <c r="Q1066" s="873">
        <f>+VLOOKUP(C1066,'A. Rate Class Allocations'!$B$124:$J$128,7,FALSE)</f>
        <v>0.93591420350510102</v>
      </c>
      <c r="R1066" s="873">
        <f>+VLOOKUP(C1066,'A. Rate Class Allocations'!$B$124:$J$128,9,FALSE)</f>
        <v>0.67326093337246795</v>
      </c>
      <c r="S1066" s="874">
        <f t="shared" si="49"/>
        <v>518.74749469040978</v>
      </c>
      <c r="T1066" s="874">
        <f t="shared" si="50"/>
        <v>6.5531904901673016E-2</v>
      </c>
    </row>
    <row r="1067" spans="1:20">
      <c r="A1067" s="875" t="s">
        <v>1034</v>
      </c>
      <c r="B1067" t="s">
        <v>1035</v>
      </c>
      <c r="C1067" t="s">
        <v>1339</v>
      </c>
      <c r="D1067" t="s">
        <v>1413</v>
      </c>
      <c r="E1067" s="867">
        <v>2019</v>
      </c>
      <c r="F1067" s="867">
        <v>2019</v>
      </c>
      <c r="G1067" s="868">
        <v>43328</v>
      </c>
      <c r="H1067" s="869">
        <f t="shared" si="48"/>
        <v>2018</v>
      </c>
      <c r="I1067" s="876"/>
      <c r="J1067" t="s">
        <v>1341</v>
      </c>
      <c r="K1067" t="s">
        <v>1342</v>
      </c>
      <c r="L1067" t="s">
        <v>1037</v>
      </c>
      <c r="M1067">
        <v>512.82000000000016</v>
      </c>
      <c r="N1067">
        <v>8.4000000000000019E-2</v>
      </c>
      <c r="O1067" s="872">
        <f>+VLOOKUP(C1067,'A. Rate Class Allocations'!$B$124:$J$128,6,FALSE)</f>
        <v>0.94261788524984402</v>
      </c>
      <c r="P1067" s="873">
        <f>+VLOOKUP(C1067,'A. Rate Class Allocations'!$B$124:$J$128,8,FALSE)</f>
        <v>0.86676492558695795</v>
      </c>
      <c r="Q1067" s="873">
        <f>+VLOOKUP(C1067,'A. Rate Class Allocations'!$B$124:$J$128,7,FALSE)</f>
        <v>0.93591420350510102</v>
      </c>
      <c r="R1067" s="873">
        <f>+VLOOKUP(C1067,'A. Rate Class Allocations'!$B$124:$J$128,9,FALSE)</f>
        <v>0.67326093337246795</v>
      </c>
      <c r="S1067" s="874">
        <f t="shared" si="49"/>
        <v>418.98836109610039</v>
      </c>
      <c r="T1067" s="874">
        <f t="shared" si="50"/>
        <v>5.292961549750512E-2</v>
      </c>
    </row>
    <row r="1068" spans="1:20">
      <c r="A1068" s="875" t="s">
        <v>1034</v>
      </c>
      <c r="B1068" t="s">
        <v>1035</v>
      </c>
      <c r="C1068" t="s">
        <v>1339</v>
      </c>
      <c r="D1068" t="s">
        <v>1414</v>
      </c>
      <c r="E1068" s="867">
        <v>2019</v>
      </c>
      <c r="F1068" s="867">
        <v>2019</v>
      </c>
      <c r="G1068" s="868">
        <v>43357</v>
      </c>
      <c r="H1068" s="869">
        <f t="shared" si="48"/>
        <v>2018</v>
      </c>
      <c r="I1068" s="876"/>
      <c r="J1068" t="s">
        <v>1341</v>
      </c>
      <c r="K1068" t="s">
        <v>1342</v>
      </c>
      <c r="L1068" t="s">
        <v>1037</v>
      </c>
      <c r="M1068">
        <v>2164.9160000000006</v>
      </c>
      <c r="N1068">
        <v>0.88400000000000012</v>
      </c>
      <c r="O1068" s="872">
        <f>+VLOOKUP(C1068,'A. Rate Class Allocations'!$B$124:$J$128,6,FALSE)</f>
        <v>0.94261788524984402</v>
      </c>
      <c r="P1068" s="873">
        <f>+VLOOKUP(C1068,'A. Rate Class Allocations'!$B$124:$J$128,8,FALSE)</f>
        <v>0.86676492558695795</v>
      </c>
      <c r="Q1068" s="873">
        <f>+VLOOKUP(C1068,'A. Rate Class Allocations'!$B$124:$J$128,7,FALSE)</f>
        <v>0.93591420350510102</v>
      </c>
      <c r="R1068" s="873">
        <f>+VLOOKUP(C1068,'A. Rate Class Allocations'!$B$124:$J$128,9,FALSE)</f>
        <v>0.67326093337246795</v>
      </c>
      <c r="S1068" s="874">
        <f t="shared" si="49"/>
        <v>1768.7972519611662</v>
      </c>
      <c r="T1068" s="874">
        <f t="shared" si="50"/>
        <v>0.55702119166422059</v>
      </c>
    </row>
    <row r="1069" spans="1:20">
      <c r="A1069" s="875" t="s">
        <v>1034</v>
      </c>
      <c r="B1069" t="s">
        <v>1035</v>
      </c>
      <c r="C1069" t="s">
        <v>1339</v>
      </c>
      <c r="D1069" t="s">
        <v>1414</v>
      </c>
      <c r="E1069" s="867">
        <v>2019</v>
      </c>
      <c r="F1069" s="867">
        <v>2019</v>
      </c>
      <c r="G1069" s="868">
        <v>43357</v>
      </c>
      <c r="H1069" s="869">
        <f t="shared" si="48"/>
        <v>2018</v>
      </c>
      <c r="I1069" s="876"/>
      <c r="J1069" t="s">
        <v>1341</v>
      </c>
      <c r="K1069" t="s">
        <v>1342</v>
      </c>
      <c r="L1069" t="s">
        <v>1037</v>
      </c>
      <c r="M1069">
        <v>1410.6239999999998</v>
      </c>
      <c r="N1069">
        <v>0.57599999999999996</v>
      </c>
      <c r="O1069" s="872">
        <f>+VLOOKUP(C1069,'A. Rate Class Allocations'!$B$124:$J$128,6,FALSE)</f>
        <v>0.94261788524984402</v>
      </c>
      <c r="P1069" s="873">
        <f>+VLOOKUP(C1069,'A. Rate Class Allocations'!$B$124:$J$128,8,FALSE)</f>
        <v>0.86676492558695795</v>
      </c>
      <c r="Q1069" s="873">
        <f>+VLOOKUP(C1069,'A. Rate Class Allocations'!$B$124:$J$128,7,FALSE)</f>
        <v>0.93591420350510102</v>
      </c>
      <c r="R1069" s="873">
        <f>+VLOOKUP(C1069,'A. Rate Class Allocations'!$B$124:$J$128,9,FALSE)</f>
        <v>0.67326093337246795</v>
      </c>
      <c r="S1069" s="874">
        <f t="shared" si="49"/>
        <v>1152.5194763909856</v>
      </c>
      <c r="T1069" s="874">
        <f t="shared" si="50"/>
        <v>0.36294593484003507</v>
      </c>
    </row>
    <row r="1070" spans="1:20">
      <c r="A1070" s="875" t="s">
        <v>1034</v>
      </c>
      <c r="B1070" t="s">
        <v>1035</v>
      </c>
      <c r="C1070" t="s">
        <v>1339</v>
      </c>
      <c r="D1070" t="s">
        <v>1415</v>
      </c>
      <c r="E1070" s="867">
        <v>2019</v>
      </c>
      <c r="F1070" s="867">
        <v>2019</v>
      </c>
      <c r="G1070" s="868">
        <v>43350</v>
      </c>
      <c r="H1070" s="869">
        <f t="shared" si="48"/>
        <v>2018</v>
      </c>
      <c r="I1070" s="876"/>
      <c r="J1070" t="s">
        <v>1341</v>
      </c>
      <c r="K1070" t="s">
        <v>1342</v>
      </c>
      <c r="L1070" t="s">
        <v>1037</v>
      </c>
      <c r="M1070">
        <v>3589.3000000000011</v>
      </c>
      <c r="N1070">
        <v>0.57200000000000006</v>
      </c>
      <c r="O1070" s="872">
        <f>+VLOOKUP(C1070,'A. Rate Class Allocations'!$B$124:$J$128,6,FALSE)</f>
        <v>0.94261788524984402</v>
      </c>
      <c r="P1070" s="873">
        <f>+VLOOKUP(C1070,'A. Rate Class Allocations'!$B$124:$J$128,8,FALSE)</f>
        <v>0.86676492558695795</v>
      </c>
      <c r="Q1070" s="873">
        <f>+VLOOKUP(C1070,'A. Rate Class Allocations'!$B$124:$J$128,7,FALSE)</f>
        <v>0.93591420350510102</v>
      </c>
      <c r="R1070" s="873">
        <f>+VLOOKUP(C1070,'A. Rate Class Allocations'!$B$124:$J$128,9,FALSE)</f>
        <v>0.67326093337246795</v>
      </c>
      <c r="S1070" s="874">
        <f t="shared" si="49"/>
        <v>2932.55903529939</v>
      </c>
      <c r="T1070" s="874">
        <f t="shared" si="50"/>
        <v>0.36042547695920152</v>
      </c>
    </row>
    <row r="1071" spans="1:20">
      <c r="A1071" s="875" t="s">
        <v>1034</v>
      </c>
      <c r="B1071" t="s">
        <v>1035</v>
      </c>
      <c r="C1071" t="s">
        <v>1339</v>
      </c>
      <c r="D1071" t="s">
        <v>1415</v>
      </c>
      <c r="E1071" s="867">
        <v>2019</v>
      </c>
      <c r="F1071" s="867">
        <v>2019</v>
      </c>
      <c r="G1071" s="868">
        <v>43350</v>
      </c>
      <c r="H1071" s="869">
        <f t="shared" si="48"/>
        <v>2018</v>
      </c>
      <c r="I1071" s="876"/>
      <c r="J1071" t="s">
        <v>1341</v>
      </c>
      <c r="K1071" t="s">
        <v>1342</v>
      </c>
      <c r="L1071" t="s">
        <v>1037</v>
      </c>
      <c r="M1071">
        <v>545.92499999999995</v>
      </c>
      <c r="N1071">
        <v>8.6999999999999994E-2</v>
      </c>
      <c r="O1071" s="872">
        <f>+VLOOKUP(C1071,'A. Rate Class Allocations'!$B$124:$J$128,6,FALSE)</f>
        <v>0.94261788524984402</v>
      </c>
      <c r="P1071" s="873">
        <f>+VLOOKUP(C1071,'A. Rate Class Allocations'!$B$124:$J$128,8,FALSE)</f>
        <v>0.86676492558695795</v>
      </c>
      <c r="Q1071" s="873">
        <f>+VLOOKUP(C1071,'A. Rate Class Allocations'!$B$124:$J$128,7,FALSE)</f>
        <v>0.93591420350510102</v>
      </c>
      <c r="R1071" s="873">
        <f>+VLOOKUP(C1071,'A. Rate Class Allocations'!$B$124:$J$128,9,FALSE)</f>
        <v>0.67326093337246795</v>
      </c>
      <c r="S1071" s="874">
        <f t="shared" si="49"/>
        <v>446.03607704728466</v>
      </c>
      <c r="T1071" s="874">
        <f t="shared" si="50"/>
        <v>5.4819958908130288E-2</v>
      </c>
    </row>
    <row r="1072" spans="1:20">
      <c r="A1072" s="875" t="s">
        <v>1034</v>
      </c>
      <c r="B1072" t="s">
        <v>1035</v>
      </c>
      <c r="C1072" t="s">
        <v>1339</v>
      </c>
      <c r="D1072" t="s">
        <v>1416</v>
      </c>
      <c r="E1072" s="867">
        <v>2019</v>
      </c>
      <c r="F1072" s="867">
        <v>2019</v>
      </c>
      <c r="G1072" s="868">
        <v>43350</v>
      </c>
      <c r="H1072" s="869">
        <f t="shared" si="48"/>
        <v>2018</v>
      </c>
      <c r="I1072" s="876"/>
      <c r="J1072" t="s">
        <v>1341</v>
      </c>
      <c r="K1072" t="s">
        <v>1342</v>
      </c>
      <c r="L1072" t="s">
        <v>1037</v>
      </c>
      <c r="M1072">
        <v>1416.0640000000001</v>
      </c>
      <c r="N1072">
        <v>0.41600000000000004</v>
      </c>
      <c r="O1072" s="872">
        <f>+VLOOKUP(C1072,'A. Rate Class Allocations'!$B$124:$J$128,6,FALSE)</f>
        <v>0.94261788524984402</v>
      </c>
      <c r="P1072" s="873">
        <f>+VLOOKUP(C1072,'A. Rate Class Allocations'!$B$124:$J$128,8,FALSE)</f>
        <v>0.86676492558695795</v>
      </c>
      <c r="Q1072" s="873">
        <f>+VLOOKUP(C1072,'A. Rate Class Allocations'!$B$124:$J$128,7,FALSE)</f>
        <v>0.93591420350510102</v>
      </c>
      <c r="R1072" s="873">
        <f>+VLOOKUP(C1072,'A. Rate Class Allocations'!$B$124:$J$128,9,FALSE)</f>
        <v>0.67326093337246795</v>
      </c>
      <c r="S1072" s="874">
        <f t="shared" si="49"/>
        <v>1156.9641093701264</v>
      </c>
      <c r="T1072" s="874">
        <f t="shared" si="50"/>
        <v>0.26212761960669206</v>
      </c>
    </row>
    <row r="1073" spans="1:20">
      <c r="A1073" s="875" t="s">
        <v>1034</v>
      </c>
      <c r="B1073" t="s">
        <v>1035</v>
      </c>
      <c r="C1073" t="s">
        <v>1339</v>
      </c>
      <c r="D1073" t="s">
        <v>1416</v>
      </c>
      <c r="E1073" s="867">
        <v>2019</v>
      </c>
      <c r="F1073" s="867">
        <v>2019</v>
      </c>
      <c r="G1073" s="868">
        <v>43350</v>
      </c>
      <c r="H1073" s="869">
        <f t="shared" si="48"/>
        <v>2018</v>
      </c>
      <c r="I1073" s="876"/>
      <c r="J1073" t="s">
        <v>1341</v>
      </c>
      <c r="K1073" t="s">
        <v>1342</v>
      </c>
      <c r="L1073" t="s">
        <v>1037</v>
      </c>
      <c r="M1073">
        <v>980.35199999999986</v>
      </c>
      <c r="N1073">
        <v>0.28799999999999998</v>
      </c>
      <c r="O1073" s="872">
        <f>+VLOOKUP(C1073,'A. Rate Class Allocations'!$B$124:$J$128,6,FALSE)</f>
        <v>0.94261788524984402</v>
      </c>
      <c r="P1073" s="873">
        <f>+VLOOKUP(C1073,'A. Rate Class Allocations'!$B$124:$J$128,8,FALSE)</f>
        <v>0.86676492558695795</v>
      </c>
      <c r="Q1073" s="873">
        <f>+VLOOKUP(C1073,'A. Rate Class Allocations'!$B$124:$J$128,7,FALSE)</f>
        <v>0.93591420350510102</v>
      </c>
      <c r="R1073" s="873">
        <f>+VLOOKUP(C1073,'A. Rate Class Allocations'!$B$124:$J$128,9,FALSE)</f>
        <v>0.67326093337246795</v>
      </c>
      <c r="S1073" s="874">
        <f t="shared" si="49"/>
        <v>800.97515264085655</v>
      </c>
      <c r="T1073" s="874">
        <f t="shared" si="50"/>
        <v>0.18147296742001753</v>
      </c>
    </row>
    <row r="1074" spans="1:20">
      <c r="A1074" s="875" t="s">
        <v>1034</v>
      </c>
      <c r="B1074" t="s">
        <v>1035</v>
      </c>
      <c r="C1074" t="s">
        <v>1339</v>
      </c>
      <c r="D1074" t="s">
        <v>1416</v>
      </c>
      <c r="E1074" s="867">
        <v>2019</v>
      </c>
      <c r="F1074" s="867">
        <v>2019</v>
      </c>
      <c r="G1074" s="868">
        <v>43350</v>
      </c>
      <c r="H1074" s="869">
        <f t="shared" si="48"/>
        <v>2018</v>
      </c>
      <c r="I1074" s="876"/>
      <c r="J1074" t="s">
        <v>1341</v>
      </c>
      <c r="K1074" t="s">
        <v>1342</v>
      </c>
      <c r="L1074" t="s">
        <v>1037</v>
      </c>
      <c r="M1074">
        <v>173.60399999999998</v>
      </c>
      <c r="N1074">
        <v>5.1000000000000004E-2</v>
      </c>
      <c r="O1074" s="872">
        <f>+VLOOKUP(C1074,'A. Rate Class Allocations'!$B$124:$J$128,6,FALSE)</f>
        <v>0.94261788524984402</v>
      </c>
      <c r="P1074" s="873">
        <f>+VLOOKUP(C1074,'A. Rate Class Allocations'!$B$124:$J$128,8,FALSE)</f>
        <v>0.86676492558695795</v>
      </c>
      <c r="Q1074" s="873">
        <f>+VLOOKUP(C1074,'A. Rate Class Allocations'!$B$124:$J$128,7,FALSE)</f>
        <v>0.93591420350510102</v>
      </c>
      <c r="R1074" s="873">
        <f>+VLOOKUP(C1074,'A. Rate Class Allocations'!$B$124:$J$128,9,FALSE)</f>
        <v>0.67326093337246795</v>
      </c>
      <c r="S1074" s="874">
        <f t="shared" si="49"/>
        <v>141.83934994681837</v>
      </c>
      <c r="T1074" s="874">
        <f t="shared" si="50"/>
        <v>3.2135837980628107E-2</v>
      </c>
    </row>
    <row r="1075" spans="1:20">
      <c r="A1075" s="875" t="s">
        <v>1034</v>
      </c>
      <c r="B1075" t="s">
        <v>1035</v>
      </c>
      <c r="C1075" t="s">
        <v>1339</v>
      </c>
      <c r="D1075" t="s">
        <v>1416</v>
      </c>
      <c r="E1075" s="867">
        <v>2019</v>
      </c>
      <c r="F1075" s="867">
        <v>2019</v>
      </c>
      <c r="G1075" s="868">
        <v>43350</v>
      </c>
      <c r="H1075" s="869">
        <f t="shared" si="48"/>
        <v>2018</v>
      </c>
      <c r="I1075" s="876"/>
      <c r="J1075" t="s">
        <v>1341</v>
      </c>
      <c r="K1075" t="s">
        <v>1342</v>
      </c>
      <c r="L1075" t="s">
        <v>1037</v>
      </c>
      <c r="M1075">
        <v>1633.92</v>
      </c>
      <c r="N1075">
        <v>0.48000000000000004</v>
      </c>
      <c r="O1075" s="872">
        <f>+VLOOKUP(C1075,'A. Rate Class Allocations'!$B$124:$J$128,6,FALSE)</f>
        <v>0.94261788524984402</v>
      </c>
      <c r="P1075" s="873">
        <f>+VLOOKUP(C1075,'A. Rate Class Allocations'!$B$124:$J$128,8,FALSE)</f>
        <v>0.86676492558695795</v>
      </c>
      <c r="Q1075" s="873">
        <f>+VLOOKUP(C1075,'A. Rate Class Allocations'!$B$124:$J$128,7,FALSE)</f>
        <v>0.93591420350510102</v>
      </c>
      <c r="R1075" s="873">
        <f>+VLOOKUP(C1075,'A. Rate Class Allocations'!$B$124:$J$128,9,FALSE)</f>
        <v>0.67326093337246795</v>
      </c>
      <c r="S1075" s="874">
        <f t="shared" si="49"/>
        <v>1334.9585877347611</v>
      </c>
      <c r="T1075" s="874">
        <f t="shared" si="50"/>
        <v>0.30245494570002923</v>
      </c>
    </row>
    <row r="1076" spans="1:20">
      <c r="A1076" s="875" t="s">
        <v>1034</v>
      </c>
      <c r="B1076" t="s">
        <v>1035</v>
      </c>
      <c r="C1076" t="s">
        <v>1339</v>
      </c>
      <c r="D1076" t="s">
        <v>1417</v>
      </c>
      <c r="E1076" s="867">
        <v>2019</v>
      </c>
      <c r="F1076" s="867">
        <v>2019</v>
      </c>
      <c r="G1076" s="868">
        <v>43350</v>
      </c>
      <c r="H1076" s="869">
        <f t="shared" si="48"/>
        <v>2018</v>
      </c>
      <c r="I1076" s="876"/>
      <c r="J1076" t="s">
        <v>1341</v>
      </c>
      <c r="K1076" t="s">
        <v>1342</v>
      </c>
      <c r="L1076" t="s">
        <v>1037</v>
      </c>
      <c r="M1076">
        <v>6435.5200000000013</v>
      </c>
      <c r="N1076">
        <v>1.0400000000000003</v>
      </c>
      <c r="O1076" s="872">
        <f>+VLOOKUP(C1076,'A. Rate Class Allocations'!$B$124:$J$128,6,FALSE)</f>
        <v>0.94261788524984402</v>
      </c>
      <c r="P1076" s="873">
        <f>+VLOOKUP(C1076,'A. Rate Class Allocations'!$B$124:$J$128,8,FALSE)</f>
        <v>0.86676492558695795</v>
      </c>
      <c r="Q1076" s="873">
        <f>+VLOOKUP(C1076,'A. Rate Class Allocations'!$B$124:$J$128,7,FALSE)</f>
        <v>0.93591420350510102</v>
      </c>
      <c r="R1076" s="873">
        <f>+VLOOKUP(C1076,'A. Rate Class Allocations'!$B$124:$J$128,9,FALSE)</f>
        <v>0.67326093337246795</v>
      </c>
      <c r="S1076" s="874">
        <f t="shared" si="49"/>
        <v>5258.0008143231071</v>
      </c>
      <c r="T1076" s="874">
        <f t="shared" si="50"/>
        <v>0.6553190490167301</v>
      </c>
    </row>
    <row r="1077" spans="1:20">
      <c r="A1077" s="875" t="s">
        <v>1034</v>
      </c>
      <c r="B1077" t="s">
        <v>1035</v>
      </c>
      <c r="C1077" t="s">
        <v>1339</v>
      </c>
      <c r="D1077" t="s">
        <v>1418</v>
      </c>
      <c r="E1077" s="867">
        <v>2019</v>
      </c>
      <c r="F1077" s="867">
        <v>2019</v>
      </c>
      <c r="G1077" s="868">
        <v>43350</v>
      </c>
      <c r="H1077" s="869">
        <f t="shared" si="48"/>
        <v>2018</v>
      </c>
      <c r="I1077" s="876"/>
      <c r="J1077" t="s">
        <v>1341</v>
      </c>
      <c r="K1077" t="s">
        <v>1342</v>
      </c>
      <c r="L1077" t="s">
        <v>1037</v>
      </c>
      <c r="M1077">
        <v>262.94399999999996</v>
      </c>
      <c r="N1077">
        <v>9.6000000000000002E-2</v>
      </c>
      <c r="O1077" s="872">
        <f>+VLOOKUP(C1077,'A. Rate Class Allocations'!$B$124:$J$128,6,FALSE)</f>
        <v>0.94261788524984402</v>
      </c>
      <c r="P1077" s="873">
        <f>+VLOOKUP(C1077,'A. Rate Class Allocations'!$B$124:$J$128,8,FALSE)</f>
        <v>0.86676492558695795</v>
      </c>
      <c r="Q1077" s="873">
        <f>+VLOOKUP(C1077,'A. Rate Class Allocations'!$B$124:$J$128,7,FALSE)</f>
        <v>0.93591420350510102</v>
      </c>
      <c r="R1077" s="873">
        <f>+VLOOKUP(C1077,'A. Rate Class Allocations'!$B$124:$J$128,9,FALSE)</f>
        <v>0.67326093337246795</v>
      </c>
      <c r="S1077" s="874">
        <f t="shared" si="49"/>
        <v>214.8326422917456</v>
      </c>
      <c r="T1077" s="874">
        <f t="shared" si="50"/>
        <v>6.0490989140005842E-2</v>
      </c>
    </row>
    <row r="1078" spans="1:20">
      <c r="A1078" s="875" t="s">
        <v>1034</v>
      </c>
      <c r="B1078" t="s">
        <v>1035</v>
      </c>
      <c r="C1078" t="s">
        <v>1339</v>
      </c>
      <c r="D1078" t="s">
        <v>1418</v>
      </c>
      <c r="E1078" s="867">
        <v>2019</v>
      </c>
      <c r="F1078" s="867">
        <v>2019</v>
      </c>
      <c r="G1078" s="868">
        <v>43350</v>
      </c>
      <c r="H1078" s="869">
        <f t="shared" si="48"/>
        <v>2018</v>
      </c>
      <c r="I1078" s="876"/>
      <c r="J1078" t="s">
        <v>1341</v>
      </c>
      <c r="K1078" t="s">
        <v>1342</v>
      </c>
      <c r="L1078" t="s">
        <v>1037</v>
      </c>
      <c r="M1078">
        <v>279.37800000000004</v>
      </c>
      <c r="N1078">
        <v>0.10200000000000001</v>
      </c>
      <c r="O1078" s="872">
        <f>+VLOOKUP(C1078,'A. Rate Class Allocations'!$B$124:$J$128,6,FALSE)</f>
        <v>0.94261788524984402</v>
      </c>
      <c r="P1078" s="873">
        <f>+VLOOKUP(C1078,'A. Rate Class Allocations'!$B$124:$J$128,8,FALSE)</f>
        <v>0.86676492558695795</v>
      </c>
      <c r="Q1078" s="873">
        <f>+VLOOKUP(C1078,'A. Rate Class Allocations'!$B$124:$J$128,7,FALSE)</f>
        <v>0.93591420350510102</v>
      </c>
      <c r="R1078" s="873">
        <f>+VLOOKUP(C1078,'A. Rate Class Allocations'!$B$124:$J$128,9,FALSE)</f>
        <v>0.67326093337246795</v>
      </c>
      <c r="S1078" s="874">
        <f t="shared" si="49"/>
        <v>228.25968243497977</v>
      </c>
      <c r="T1078" s="874">
        <f t="shared" si="50"/>
        <v>6.4271675961256214E-2</v>
      </c>
    </row>
    <row r="1079" spans="1:20">
      <c r="A1079" s="875" t="s">
        <v>1034</v>
      </c>
      <c r="B1079" t="s">
        <v>1035</v>
      </c>
      <c r="C1079" t="s">
        <v>1339</v>
      </c>
      <c r="D1079" t="s">
        <v>1418</v>
      </c>
      <c r="E1079" s="867">
        <v>2019</v>
      </c>
      <c r="F1079" s="867">
        <v>2019</v>
      </c>
      <c r="G1079" s="868">
        <v>43350</v>
      </c>
      <c r="H1079" s="869">
        <f t="shared" si="48"/>
        <v>2018</v>
      </c>
      <c r="I1079" s="876"/>
      <c r="J1079" t="s">
        <v>1341</v>
      </c>
      <c r="K1079" t="s">
        <v>1342</v>
      </c>
      <c r="L1079" t="s">
        <v>1037</v>
      </c>
      <c r="M1079">
        <v>1424.2800000000004</v>
      </c>
      <c r="N1079">
        <v>0.52000000000000013</v>
      </c>
      <c r="O1079" s="872">
        <f>+VLOOKUP(C1079,'A. Rate Class Allocations'!$B$124:$J$128,6,FALSE)</f>
        <v>0.94261788524984402</v>
      </c>
      <c r="P1079" s="873">
        <f>+VLOOKUP(C1079,'A. Rate Class Allocations'!$B$124:$J$128,8,FALSE)</f>
        <v>0.86676492558695795</v>
      </c>
      <c r="Q1079" s="873">
        <f>+VLOOKUP(C1079,'A. Rate Class Allocations'!$B$124:$J$128,7,FALSE)</f>
        <v>0.93591420350510102</v>
      </c>
      <c r="R1079" s="873">
        <f>+VLOOKUP(C1079,'A. Rate Class Allocations'!$B$124:$J$128,9,FALSE)</f>
        <v>0.67326093337246795</v>
      </c>
      <c r="S1079" s="874">
        <f t="shared" si="49"/>
        <v>1163.6768124136227</v>
      </c>
      <c r="T1079" s="874">
        <f t="shared" si="50"/>
        <v>0.32765952450836505</v>
      </c>
    </row>
    <row r="1080" spans="1:20">
      <c r="A1080" s="875" t="s">
        <v>1034</v>
      </c>
      <c r="B1080" t="s">
        <v>1035</v>
      </c>
      <c r="C1080" t="s">
        <v>1339</v>
      </c>
      <c r="D1080" t="s">
        <v>1418</v>
      </c>
      <c r="E1080" s="867">
        <v>2019</v>
      </c>
      <c r="F1080" s="867">
        <v>2019</v>
      </c>
      <c r="G1080" s="868">
        <v>43350</v>
      </c>
      <c r="H1080" s="869">
        <f t="shared" si="48"/>
        <v>2018</v>
      </c>
      <c r="I1080" s="876"/>
      <c r="J1080" t="s">
        <v>1341</v>
      </c>
      <c r="K1080" t="s">
        <v>1342</v>
      </c>
      <c r="L1080" t="s">
        <v>1037</v>
      </c>
      <c r="M1080">
        <v>317.72399999999999</v>
      </c>
      <c r="N1080">
        <v>0.11599999999999999</v>
      </c>
      <c r="O1080" s="872">
        <f>+VLOOKUP(C1080,'A. Rate Class Allocations'!$B$124:$J$128,6,FALSE)</f>
        <v>0.94261788524984402</v>
      </c>
      <c r="P1080" s="873">
        <f>+VLOOKUP(C1080,'A. Rate Class Allocations'!$B$124:$J$128,8,FALSE)</f>
        <v>0.86676492558695795</v>
      </c>
      <c r="Q1080" s="873">
        <f>+VLOOKUP(C1080,'A. Rate Class Allocations'!$B$124:$J$128,7,FALSE)</f>
        <v>0.93591420350510102</v>
      </c>
      <c r="R1080" s="873">
        <f>+VLOOKUP(C1080,'A. Rate Class Allocations'!$B$124:$J$128,9,FALSE)</f>
        <v>0.67326093337246795</v>
      </c>
      <c r="S1080" s="874">
        <f t="shared" si="49"/>
        <v>259.5894427691926</v>
      </c>
      <c r="T1080" s="874">
        <f t="shared" si="50"/>
        <v>7.3093278544173718E-2</v>
      </c>
    </row>
    <row r="1081" spans="1:20">
      <c r="A1081" s="875" t="s">
        <v>1034</v>
      </c>
      <c r="B1081" t="s">
        <v>1035</v>
      </c>
      <c r="C1081" t="s">
        <v>1339</v>
      </c>
      <c r="D1081" t="s">
        <v>1419</v>
      </c>
      <c r="E1081" s="867">
        <v>2019</v>
      </c>
      <c r="F1081" s="867">
        <v>2019</v>
      </c>
      <c r="G1081" s="868">
        <v>43360</v>
      </c>
      <c r="H1081" s="869">
        <f t="shared" si="48"/>
        <v>2018</v>
      </c>
      <c r="I1081" s="876"/>
      <c r="J1081" t="s">
        <v>1341</v>
      </c>
      <c r="K1081" t="s">
        <v>1342</v>
      </c>
      <c r="L1081" t="s">
        <v>1037</v>
      </c>
      <c r="M1081">
        <v>6370.6240000000016</v>
      </c>
      <c r="N1081">
        <v>0.98800000000000021</v>
      </c>
      <c r="O1081" s="872">
        <f>+VLOOKUP(C1081,'A. Rate Class Allocations'!$B$124:$J$128,6,FALSE)</f>
        <v>0.94261788524984402</v>
      </c>
      <c r="P1081" s="873">
        <f>+VLOOKUP(C1081,'A. Rate Class Allocations'!$B$124:$J$128,8,FALSE)</f>
        <v>0.86676492558695795</v>
      </c>
      <c r="Q1081" s="873">
        <f>+VLOOKUP(C1081,'A. Rate Class Allocations'!$B$124:$J$128,7,FALSE)</f>
        <v>0.93591420350510102</v>
      </c>
      <c r="R1081" s="873">
        <f>+VLOOKUP(C1081,'A. Rate Class Allocations'!$B$124:$J$128,9,FALSE)</f>
        <v>0.67326093337246795</v>
      </c>
      <c r="S1081" s="874">
        <f t="shared" si="49"/>
        <v>5204.9789573719509</v>
      </c>
      <c r="T1081" s="874">
        <f t="shared" si="50"/>
        <v>0.62255309656589364</v>
      </c>
    </row>
    <row r="1082" spans="1:20">
      <c r="A1082" s="875" t="s">
        <v>1034</v>
      </c>
      <c r="B1082" t="s">
        <v>1035</v>
      </c>
      <c r="C1082" t="s">
        <v>1339</v>
      </c>
      <c r="D1082" t="s">
        <v>1419</v>
      </c>
      <c r="E1082" s="867">
        <v>2019</v>
      </c>
      <c r="F1082" s="867">
        <v>2019</v>
      </c>
      <c r="G1082" s="868">
        <v>43360</v>
      </c>
      <c r="H1082" s="869">
        <f t="shared" si="48"/>
        <v>2018</v>
      </c>
      <c r="I1082" s="876"/>
      <c r="J1082" t="s">
        <v>1341</v>
      </c>
      <c r="K1082" t="s">
        <v>1342</v>
      </c>
      <c r="L1082" t="s">
        <v>1037</v>
      </c>
      <c r="M1082">
        <v>619.00800000000004</v>
      </c>
      <c r="N1082">
        <v>9.6000000000000002E-2</v>
      </c>
      <c r="O1082" s="872">
        <f>+VLOOKUP(C1082,'A. Rate Class Allocations'!$B$124:$J$128,6,FALSE)</f>
        <v>0.94261788524984402</v>
      </c>
      <c r="P1082" s="873">
        <f>+VLOOKUP(C1082,'A. Rate Class Allocations'!$B$124:$J$128,8,FALSE)</f>
        <v>0.86676492558695795</v>
      </c>
      <c r="Q1082" s="873">
        <f>+VLOOKUP(C1082,'A. Rate Class Allocations'!$B$124:$J$128,7,FALSE)</f>
        <v>0.93591420350510102</v>
      </c>
      <c r="R1082" s="873">
        <f>+VLOOKUP(C1082,'A. Rate Class Allocations'!$B$124:$J$128,9,FALSE)</f>
        <v>0.67326093337246795</v>
      </c>
      <c r="S1082" s="874">
        <f t="shared" si="49"/>
        <v>505.74694322642421</v>
      </c>
      <c r="T1082" s="874">
        <f t="shared" si="50"/>
        <v>6.0490989140005842E-2</v>
      </c>
    </row>
    <row r="1083" spans="1:20">
      <c r="A1083" s="875" t="s">
        <v>1034</v>
      </c>
      <c r="B1083" t="s">
        <v>1035</v>
      </c>
      <c r="C1083" t="s">
        <v>1339</v>
      </c>
      <c r="D1083" t="s">
        <v>1419</v>
      </c>
      <c r="E1083" s="867">
        <v>2019</v>
      </c>
      <c r="F1083" s="867">
        <v>2019</v>
      </c>
      <c r="G1083" s="868">
        <v>43360</v>
      </c>
      <c r="H1083" s="869">
        <f t="shared" si="48"/>
        <v>2018</v>
      </c>
      <c r="I1083" s="876"/>
      <c r="J1083" t="s">
        <v>1341</v>
      </c>
      <c r="K1083" t="s">
        <v>1342</v>
      </c>
      <c r="L1083" t="s">
        <v>1037</v>
      </c>
      <c r="M1083">
        <v>657.69600000000003</v>
      </c>
      <c r="N1083">
        <v>0.10200000000000001</v>
      </c>
      <c r="O1083" s="872">
        <f>+VLOOKUP(C1083,'A. Rate Class Allocations'!$B$124:$J$128,6,FALSE)</f>
        <v>0.94261788524984402</v>
      </c>
      <c r="P1083" s="873">
        <f>+VLOOKUP(C1083,'A. Rate Class Allocations'!$B$124:$J$128,8,FALSE)</f>
        <v>0.86676492558695795</v>
      </c>
      <c r="Q1083" s="873">
        <f>+VLOOKUP(C1083,'A. Rate Class Allocations'!$B$124:$J$128,7,FALSE)</f>
        <v>0.93591420350510102</v>
      </c>
      <c r="R1083" s="873">
        <f>+VLOOKUP(C1083,'A. Rate Class Allocations'!$B$124:$J$128,9,FALSE)</f>
        <v>0.67326093337246795</v>
      </c>
      <c r="S1083" s="874">
        <f t="shared" si="49"/>
        <v>537.35612717807578</v>
      </c>
      <c r="T1083" s="874">
        <f t="shared" si="50"/>
        <v>6.4271675961256214E-2</v>
      </c>
    </row>
    <row r="1084" spans="1:20">
      <c r="A1084" s="875" t="s">
        <v>1034</v>
      </c>
      <c r="B1084" t="s">
        <v>1035</v>
      </c>
      <c r="C1084" t="s">
        <v>1339</v>
      </c>
      <c r="D1084" t="s">
        <v>1419</v>
      </c>
      <c r="E1084" s="867">
        <v>2019</v>
      </c>
      <c r="F1084" s="867">
        <v>2019</v>
      </c>
      <c r="G1084" s="868">
        <v>43360</v>
      </c>
      <c r="H1084" s="869">
        <f t="shared" si="48"/>
        <v>2018</v>
      </c>
      <c r="I1084" s="876"/>
      <c r="J1084" t="s">
        <v>1341</v>
      </c>
      <c r="K1084" t="s">
        <v>1342</v>
      </c>
      <c r="L1084" t="s">
        <v>1037</v>
      </c>
      <c r="M1084">
        <v>186.99199999999996</v>
      </c>
      <c r="N1084">
        <v>2.8999999999999998E-2</v>
      </c>
      <c r="O1084" s="872">
        <f>+VLOOKUP(C1084,'A. Rate Class Allocations'!$B$124:$J$128,6,FALSE)</f>
        <v>0.94261788524984402</v>
      </c>
      <c r="P1084" s="873">
        <f>+VLOOKUP(C1084,'A. Rate Class Allocations'!$B$124:$J$128,8,FALSE)</f>
        <v>0.86676492558695795</v>
      </c>
      <c r="Q1084" s="873">
        <f>+VLOOKUP(C1084,'A. Rate Class Allocations'!$B$124:$J$128,7,FALSE)</f>
        <v>0.93591420350510102</v>
      </c>
      <c r="R1084" s="873">
        <f>+VLOOKUP(C1084,'A. Rate Class Allocations'!$B$124:$J$128,9,FALSE)</f>
        <v>0.67326093337246795</v>
      </c>
      <c r="S1084" s="874">
        <f t="shared" si="49"/>
        <v>152.77772243298227</v>
      </c>
      <c r="T1084" s="874">
        <f t="shared" si="50"/>
        <v>1.8273319636043429E-2</v>
      </c>
    </row>
    <row r="1085" spans="1:20">
      <c r="A1085" s="875" t="s">
        <v>1034</v>
      </c>
      <c r="B1085" t="s">
        <v>1035</v>
      </c>
      <c r="C1085" t="s">
        <v>1339</v>
      </c>
      <c r="D1085" t="s">
        <v>1420</v>
      </c>
      <c r="E1085" s="867">
        <v>2019</v>
      </c>
      <c r="F1085" s="867">
        <v>2019</v>
      </c>
      <c r="G1085" s="868">
        <v>43350</v>
      </c>
      <c r="H1085" s="869">
        <f t="shared" si="48"/>
        <v>2018</v>
      </c>
      <c r="I1085" s="876"/>
      <c r="J1085" t="s">
        <v>1341</v>
      </c>
      <c r="K1085" t="s">
        <v>1342</v>
      </c>
      <c r="L1085" t="s">
        <v>1037</v>
      </c>
      <c r="M1085">
        <v>2789.0200000000009</v>
      </c>
      <c r="N1085">
        <v>0.88400000000000012</v>
      </c>
      <c r="O1085" s="872">
        <f>+VLOOKUP(C1085,'A. Rate Class Allocations'!$B$124:$J$128,6,FALSE)</f>
        <v>0.94261788524984402</v>
      </c>
      <c r="P1085" s="873">
        <f>+VLOOKUP(C1085,'A. Rate Class Allocations'!$B$124:$J$128,8,FALSE)</f>
        <v>0.86676492558695795</v>
      </c>
      <c r="Q1085" s="873">
        <f>+VLOOKUP(C1085,'A. Rate Class Allocations'!$B$124:$J$128,7,FALSE)</f>
        <v>0.93591420350510102</v>
      </c>
      <c r="R1085" s="873">
        <f>+VLOOKUP(C1085,'A. Rate Class Allocations'!$B$124:$J$128,9,FALSE)</f>
        <v>0.67326093337246795</v>
      </c>
      <c r="S1085" s="874">
        <f t="shared" si="49"/>
        <v>2278.7077704930502</v>
      </c>
      <c r="T1085" s="874">
        <f t="shared" si="50"/>
        <v>0.55702119166422059</v>
      </c>
    </row>
    <row r="1086" spans="1:20">
      <c r="A1086" s="875" t="s">
        <v>1034</v>
      </c>
      <c r="B1086" t="s">
        <v>1035</v>
      </c>
      <c r="C1086" t="s">
        <v>1339</v>
      </c>
      <c r="D1086" t="s">
        <v>1420</v>
      </c>
      <c r="E1086" s="867">
        <v>2019</v>
      </c>
      <c r="F1086" s="867">
        <v>2019</v>
      </c>
      <c r="G1086" s="868">
        <v>43350</v>
      </c>
      <c r="H1086" s="869">
        <f t="shared" si="48"/>
        <v>2018</v>
      </c>
      <c r="I1086" s="876"/>
      <c r="J1086" t="s">
        <v>1341</v>
      </c>
      <c r="K1086" t="s">
        <v>1342</v>
      </c>
      <c r="L1086" t="s">
        <v>1037</v>
      </c>
      <c r="M1086">
        <v>3028.8</v>
      </c>
      <c r="N1086">
        <v>0.96</v>
      </c>
      <c r="O1086" s="872">
        <f>+VLOOKUP(C1086,'A. Rate Class Allocations'!$B$124:$J$128,6,FALSE)</f>
        <v>0.94261788524984402</v>
      </c>
      <c r="P1086" s="873">
        <f>+VLOOKUP(C1086,'A. Rate Class Allocations'!$B$124:$J$128,8,FALSE)</f>
        <v>0.86676492558695795</v>
      </c>
      <c r="Q1086" s="873">
        <f>+VLOOKUP(C1086,'A. Rate Class Allocations'!$B$124:$J$128,7,FALSE)</f>
        <v>0.93591420350510102</v>
      </c>
      <c r="R1086" s="873">
        <f>+VLOOKUP(C1086,'A. Rate Class Allocations'!$B$124:$J$128,9,FALSE)</f>
        <v>0.67326093337246795</v>
      </c>
      <c r="S1086" s="874">
        <f t="shared" si="49"/>
        <v>2474.6147733861171</v>
      </c>
      <c r="T1086" s="874">
        <f t="shared" si="50"/>
        <v>0.60490989140005846</v>
      </c>
    </row>
    <row r="1087" spans="1:20">
      <c r="A1087" s="875" t="s">
        <v>1034</v>
      </c>
      <c r="B1087" t="s">
        <v>1035</v>
      </c>
      <c r="C1087" t="s">
        <v>1339</v>
      </c>
      <c r="D1087" t="s">
        <v>1421</v>
      </c>
      <c r="E1087" s="867">
        <v>2019</v>
      </c>
      <c r="F1087" s="867">
        <v>2019</v>
      </c>
      <c r="G1087" s="868">
        <v>43355</v>
      </c>
      <c r="H1087" s="869">
        <f t="shared" si="48"/>
        <v>2018</v>
      </c>
      <c r="I1087" s="876"/>
      <c r="J1087" t="s">
        <v>1341</v>
      </c>
      <c r="K1087" t="s">
        <v>1342</v>
      </c>
      <c r="L1087" t="s">
        <v>1037</v>
      </c>
      <c r="M1087">
        <v>1562.912</v>
      </c>
      <c r="N1087">
        <v>0.41600000000000004</v>
      </c>
      <c r="O1087" s="872">
        <f>+VLOOKUP(C1087,'A. Rate Class Allocations'!$B$124:$J$128,6,FALSE)</f>
        <v>0.94261788524984402</v>
      </c>
      <c r="P1087" s="873">
        <f>+VLOOKUP(C1087,'A. Rate Class Allocations'!$B$124:$J$128,8,FALSE)</f>
        <v>0.86676492558695795</v>
      </c>
      <c r="Q1087" s="873">
        <f>+VLOOKUP(C1087,'A. Rate Class Allocations'!$B$124:$J$128,7,FALSE)</f>
        <v>0.93591420350510102</v>
      </c>
      <c r="R1087" s="873">
        <f>+VLOOKUP(C1087,'A. Rate Class Allocations'!$B$124:$J$128,9,FALSE)</f>
        <v>0.67326093337246795</v>
      </c>
      <c r="S1087" s="874">
        <f t="shared" si="49"/>
        <v>1276.9430549070401</v>
      </c>
      <c r="T1087" s="874">
        <f t="shared" si="50"/>
        <v>0.26212761960669206</v>
      </c>
    </row>
    <row r="1088" spans="1:20">
      <c r="A1088" s="875" t="s">
        <v>1034</v>
      </c>
      <c r="B1088" t="s">
        <v>1035</v>
      </c>
      <c r="C1088" t="s">
        <v>1339</v>
      </c>
      <c r="D1088" t="s">
        <v>1421</v>
      </c>
      <c r="E1088" s="867">
        <v>2019</v>
      </c>
      <c r="F1088" s="867">
        <v>2019</v>
      </c>
      <c r="G1088" s="868">
        <v>43355</v>
      </c>
      <c r="H1088" s="869">
        <f t="shared" si="48"/>
        <v>2018</v>
      </c>
      <c r="I1088" s="876"/>
      <c r="J1088" t="s">
        <v>1341</v>
      </c>
      <c r="K1088" t="s">
        <v>1342</v>
      </c>
      <c r="L1088" t="s">
        <v>1037</v>
      </c>
      <c r="M1088">
        <v>439.56899999999996</v>
      </c>
      <c r="N1088">
        <v>0.11699999999999999</v>
      </c>
      <c r="O1088" s="872">
        <f>+VLOOKUP(C1088,'A. Rate Class Allocations'!$B$124:$J$128,6,FALSE)</f>
        <v>0.94261788524984402</v>
      </c>
      <c r="P1088" s="873">
        <f>+VLOOKUP(C1088,'A. Rate Class Allocations'!$B$124:$J$128,8,FALSE)</f>
        <v>0.86676492558695795</v>
      </c>
      <c r="Q1088" s="873">
        <f>+VLOOKUP(C1088,'A. Rate Class Allocations'!$B$124:$J$128,7,FALSE)</f>
        <v>0.93591420350510102</v>
      </c>
      <c r="R1088" s="873">
        <f>+VLOOKUP(C1088,'A. Rate Class Allocations'!$B$124:$J$128,9,FALSE)</f>
        <v>0.67326093337246795</v>
      </c>
      <c r="S1088" s="874">
        <f t="shared" si="49"/>
        <v>359.14023419260502</v>
      </c>
      <c r="T1088" s="874">
        <f t="shared" si="50"/>
        <v>7.3723393014382119E-2</v>
      </c>
    </row>
    <row r="1089" spans="1:20">
      <c r="A1089" s="875" t="s">
        <v>1034</v>
      </c>
      <c r="B1089" t="s">
        <v>1035</v>
      </c>
      <c r="C1089" t="s">
        <v>1339</v>
      </c>
      <c r="D1089" t="s">
        <v>1421</v>
      </c>
      <c r="E1089" s="867">
        <v>2019</v>
      </c>
      <c r="F1089" s="867">
        <v>2019</v>
      </c>
      <c r="G1089" s="868">
        <v>43355</v>
      </c>
      <c r="H1089" s="869">
        <f t="shared" si="48"/>
        <v>2018</v>
      </c>
      <c r="I1089" s="876"/>
      <c r="J1089" t="s">
        <v>1341</v>
      </c>
      <c r="K1089" t="s">
        <v>1342</v>
      </c>
      <c r="L1089" t="s">
        <v>1037</v>
      </c>
      <c r="M1089">
        <v>796.48399999999992</v>
      </c>
      <c r="N1089">
        <v>0.21199999999999999</v>
      </c>
      <c r="O1089" s="872">
        <f>+VLOOKUP(C1089,'A. Rate Class Allocations'!$B$124:$J$128,6,FALSE)</f>
        <v>0.94261788524984402</v>
      </c>
      <c r="P1089" s="873">
        <f>+VLOOKUP(C1089,'A. Rate Class Allocations'!$B$124:$J$128,8,FALSE)</f>
        <v>0.86676492558695795</v>
      </c>
      <c r="Q1089" s="873">
        <f>+VLOOKUP(C1089,'A. Rate Class Allocations'!$B$124:$J$128,7,FALSE)</f>
        <v>0.93591420350510102</v>
      </c>
      <c r="R1089" s="873">
        <f>+VLOOKUP(C1089,'A. Rate Class Allocations'!$B$124:$J$128,9,FALSE)</f>
        <v>0.67326093337246795</v>
      </c>
      <c r="S1089" s="874">
        <f t="shared" si="49"/>
        <v>650.74982605839534</v>
      </c>
      <c r="T1089" s="874">
        <f t="shared" si="50"/>
        <v>0.13358426768417958</v>
      </c>
    </row>
    <row r="1090" spans="1:20">
      <c r="A1090" s="875" t="s">
        <v>1034</v>
      </c>
      <c r="B1090" t="s">
        <v>1035</v>
      </c>
      <c r="C1090" t="s">
        <v>1339</v>
      </c>
      <c r="D1090" t="s">
        <v>1421</v>
      </c>
      <c r="E1090" s="867">
        <v>2019</v>
      </c>
      <c r="F1090" s="867">
        <v>2019</v>
      </c>
      <c r="G1090" s="868">
        <v>43355</v>
      </c>
      <c r="H1090" s="869">
        <f t="shared" si="48"/>
        <v>2018</v>
      </c>
      <c r="I1090" s="876"/>
      <c r="J1090" t="s">
        <v>1341</v>
      </c>
      <c r="K1090" t="s">
        <v>1342</v>
      </c>
      <c r="L1090" t="s">
        <v>1037</v>
      </c>
      <c r="M1090">
        <v>781.4559999999999</v>
      </c>
      <c r="N1090">
        <v>0.20799999999999999</v>
      </c>
      <c r="O1090" s="872">
        <f>+VLOOKUP(C1090,'A. Rate Class Allocations'!$B$124:$J$128,6,FALSE)</f>
        <v>0.94261788524984402</v>
      </c>
      <c r="P1090" s="873">
        <f>+VLOOKUP(C1090,'A. Rate Class Allocations'!$B$124:$J$128,8,FALSE)</f>
        <v>0.86676492558695795</v>
      </c>
      <c r="Q1090" s="873">
        <f>+VLOOKUP(C1090,'A. Rate Class Allocations'!$B$124:$J$128,7,FALSE)</f>
        <v>0.93591420350510102</v>
      </c>
      <c r="R1090" s="873">
        <f>+VLOOKUP(C1090,'A. Rate Class Allocations'!$B$124:$J$128,9,FALSE)</f>
        <v>0.67326093337246795</v>
      </c>
      <c r="S1090" s="874">
        <f t="shared" si="49"/>
        <v>638.47152745352003</v>
      </c>
      <c r="T1090" s="874">
        <f t="shared" si="50"/>
        <v>0.131063809803346</v>
      </c>
    </row>
    <row r="1091" spans="1:20">
      <c r="A1091" s="875" t="s">
        <v>1034</v>
      </c>
      <c r="B1091" t="s">
        <v>1035</v>
      </c>
      <c r="C1091" t="s">
        <v>1339</v>
      </c>
      <c r="D1091" t="s">
        <v>1421</v>
      </c>
      <c r="E1091" s="867">
        <v>2019</v>
      </c>
      <c r="F1091" s="867">
        <v>2019</v>
      </c>
      <c r="G1091" s="868">
        <v>43355</v>
      </c>
      <c r="H1091" s="869">
        <f t="shared" si="48"/>
        <v>2018</v>
      </c>
      <c r="I1091" s="876"/>
      <c r="J1091" t="s">
        <v>1341</v>
      </c>
      <c r="K1091" t="s">
        <v>1342</v>
      </c>
      <c r="L1091" t="s">
        <v>1037</v>
      </c>
      <c r="M1091">
        <v>525.9799999999999</v>
      </c>
      <c r="N1091">
        <v>0.13999999999999999</v>
      </c>
      <c r="O1091" s="872">
        <f>+VLOOKUP(C1091,'A. Rate Class Allocations'!$B$124:$J$128,6,FALSE)</f>
        <v>0.94261788524984402</v>
      </c>
      <c r="P1091" s="873">
        <f>+VLOOKUP(C1091,'A. Rate Class Allocations'!$B$124:$J$128,8,FALSE)</f>
        <v>0.86676492558695795</v>
      </c>
      <c r="Q1091" s="873">
        <f>+VLOOKUP(C1091,'A. Rate Class Allocations'!$B$124:$J$128,7,FALSE)</f>
        <v>0.93591420350510102</v>
      </c>
      <c r="R1091" s="873">
        <f>+VLOOKUP(C1091,'A. Rate Class Allocations'!$B$124:$J$128,9,FALSE)</f>
        <v>0.67326093337246795</v>
      </c>
      <c r="S1091" s="874">
        <f t="shared" si="49"/>
        <v>429.74045117063838</v>
      </c>
      <c r="T1091" s="874">
        <f t="shared" si="50"/>
        <v>8.8216025829175176E-2</v>
      </c>
    </row>
    <row r="1092" spans="1:20">
      <c r="A1092" s="875" t="s">
        <v>1034</v>
      </c>
      <c r="B1092" t="s">
        <v>1035</v>
      </c>
      <c r="C1092" t="s">
        <v>1339</v>
      </c>
      <c r="D1092" t="s">
        <v>1421</v>
      </c>
      <c r="E1092" s="867">
        <v>2019</v>
      </c>
      <c r="F1092" s="867">
        <v>2019</v>
      </c>
      <c r="G1092" s="868">
        <v>43355</v>
      </c>
      <c r="H1092" s="869">
        <f t="shared" ref="H1092:H1155" si="51">YEAR(G1092)</f>
        <v>2018</v>
      </c>
      <c r="I1092" s="876"/>
      <c r="J1092" t="s">
        <v>1341</v>
      </c>
      <c r="K1092" t="s">
        <v>1342</v>
      </c>
      <c r="L1092" t="s">
        <v>1037</v>
      </c>
      <c r="M1092">
        <v>1442.6879999999999</v>
      </c>
      <c r="N1092">
        <v>0.38400000000000001</v>
      </c>
      <c r="O1092" s="872">
        <f>+VLOOKUP(C1092,'A. Rate Class Allocations'!$B$124:$J$128,6,FALSE)</f>
        <v>0.94261788524984402</v>
      </c>
      <c r="P1092" s="873">
        <f>+VLOOKUP(C1092,'A. Rate Class Allocations'!$B$124:$J$128,8,FALSE)</f>
        <v>0.86676492558695795</v>
      </c>
      <c r="Q1092" s="873">
        <f>+VLOOKUP(C1092,'A. Rate Class Allocations'!$B$124:$J$128,7,FALSE)</f>
        <v>0.93591420350510102</v>
      </c>
      <c r="R1092" s="873">
        <f>+VLOOKUP(C1092,'A. Rate Class Allocations'!$B$124:$J$128,9,FALSE)</f>
        <v>0.67326093337246795</v>
      </c>
      <c r="S1092" s="874">
        <f t="shared" ref="S1092:S1155" si="52">M1092*O1092*P1092</f>
        <v>1178.7166660680368</v>
      </c>
      <c r="T1092" s="874">
        <f t="shared" ref="T1092:T1155" si="53">N1092*Q1092*R1092</f>
        <v>0.24196395656002337</v>
      </c>
    </row>
    <row r="1093" spans="1:20">
      <c r="A1093" s="875" t="s">
        <v>1034</v>
      </c>
      <c r="B1093" t="s">
        <v>1035</v>
      </c>
      <c r="C1093" t="s">
        <v>1339</v>
      </c>
      <c r="D1093" t="s">
        <v>1422</v>
      </c>
      <c r="E1093" s="867">
        <v>2019</v>
      </c>
      <c r="F1093" s="867">
        <v>2019</v>
      </c>
      <c r="G1093" s="868">
        <v>43353</v>
      </c>
      <c r="H1093" s="869">
        <f t="shared" si="51"/>
        <v>2018</v>
      </c>
      <c r="I1093" s="876"/>
      <c r="J1093" t="s">
        <v>1341</v>
      </c>
      <c r="K1093" t="s">
        <v>1342</v>
      </c>
      <c r="L1093" t="s">
        <v>1037</v>
      </c>
      <c r="M1093">
        <v>1132.5600000000002</v>
      </c>
      <c r="N1093">
        <v>0.20800000000000002</v>
      </c>
      <c r="O1093" s="872">
        <f>+VLOOKUP(C1093,'A. Rate Class Allocations'!$B$124:$J$128,6,FALSE)</f>
        <v>0.94261788524984402</v>
      </c>
      <c r="P1093" s="873">
        <f>+VLOOKUP(C1093,'A. Rate Class Allocations'!$B$124:$J$128,8,FALSE)</f>
        <v>0.86676492558695795</v>
      </c>
      <c r="Q1093" s="873">
        <f>+VLOOKUP(C1093,'A. Rate Class Allocations'!$B$124:$J$128,7,FALSE)</f>
        <v>0.93591420350510102</v>
      </c>
      <c r="R1093" s="873">
        <f>+VLOOKUP(C1093,'A. Rate Class Allocations'!$B$124:$J$128,9,FALSE)</f>
        <v>0.67326093337246795</v>
      </c>
      <c r="S1093" s="874">
        <f t="shared" si="52"/>
        <v>925.33336890721785</v>
      </c>
      <c r="T1093" s="874">
        <f t="shared" si="53"/>
        <v>0.13106380980334603</v>
      </c>
    </row>
    <row r="1094" spans="1:20">
      <c r="A1094" s="875" t="s">
        <v>1034</v>
      </c>
      <c r="B1094" t="s">
        <v>1035</v>
      </c>
      <c r="C1094" t="s">
        <v>1339</v>
      </c>
      <c r="D1094" t="s">
        <v>1422</v>
      </c>
      <c r="E1094" s="867">
        <v>2019</v>
      </c>
      <c r="F1094" s="867">
        <v>2019</v>
      </c>
      <c r="G1094" s="868">
        <v>43353</v>
      </c>
      <c r="H1094" s="869">
        <f t="shared" si="51"/>
        <v>2018</v>
      </c>
      <c r="I1094" s="876"/>
      <c r="J1094" t="s">
        <v>1341</v>
      </c>
      <c r="K1094" t="s">
        <v>1342</v>
      </c>
      <c r="L1094" t="s">
        <v>1037</v>
      </c>
      <c r="M1094">
        <v>631.62</v>
      </c>
      <c r="N1094">
        <v>0.11599999999999999</v>
      </c>
      <c r="O1094" s="872">
        <f>+VLOOKUP(C1094,'A. Rate Class Allocations'!$B$124:$J$128,6,FALSE)</f>
        <v>0.94261788524984402</v>
      </c>
      <c r="P1094" s="873">
        <f>+VLOOKUP(C1094,'A. Rate Class Allocations'!$B$124:$J$128,8,FALSE)</f>
        <v>0.86676492558695795</v>
      </c>
      <c r="Q1094" s="873">
        <f>+VLOOKUP(C1094,'A. Rate Class Allocations'!$B$124:$J$128,7,FALSE)</f>
        <v>0.93591420350510102</v>
      </c>
      <c r="R1094" s="873">
        <f>+VLOOKUP(C1094,'A. Rate Class Allocations'!$B$124:$J$128,9,FALSE)</f>
        <v>0.67326093337246795</v>
      </c>
      <c r="S1094" s="874">
        <f t="shared" si="52"/>
        <v>516.05130189056365</v>
      </c>
      <c r="T1094" s="874">
        <f t="shared" si="53"/>
        <v>7.3093278544173718E-2</v>
      </c>
    </row>
    <row r="1095" spans="1:20">
      <c r="A1095" s="875" t="s">
        <v>1034</v>
      </c>
      <c r="B1095" t="s">
        <v>1035</v>
      </c>
      <c r="C1095" t="s">
        <v>1339</v>
      </c>
      <c r="D1095" t="s">
        <v>1422</v>
      </c>
      <c r="E1095" s="867">
        <v>2019</v>
      </c>
      <c r="F1095" s="867">
        <v>2019</v>
      </c>
      <c r="G1095" s="868">
        <v>43353</v>
      </c>
      <c r="H1095" s="869">
        <f t="shared" si="51"/>
        <v>2018</v>
      </c>
      <c r="I1095" s="876"/>
      <c r="J1095" t="s">
        <v>1341</v>
      </c>
      <c r="K1095" t="s">
        <v>1342</v>
      </c>
      <c r="L1095" t="s">
        <v>1037</v>
      </c>
      <c r="M1095">
        <v>157.905</v>
      </c>
      <c r="N1095">
        <v>2.8999999999999998E-2</v>
      </c>
      <c r="O1095" s="872">
        <f>+VLOOKUP(C1095,'A. Rate Class Allocations'!$B$124:$J$128,6,FALSE)</f>
        <v>0.94261788524984402</v>
      </c>
      <c r="P1095" s="873">
        <f>+VLOOKUP(C1095,'A. Rate Class Allocations'!$B$124:$J$128,8,FALSE)</f>
        <v>0.86676492558695795</v>
      </c>
      <c r="Q1095" s="873">
        <f>+VLOOKUP(C1095,'A. Rate Class Allocations'!$B$124:$J$128,7,FALSE)</f>
        <v>0.93591420350510102</v>
      </c>
      <c r="R1095" s="873">
        <f>+VLOOKUP(C1095,'A. Rate Class Allocations'!$B$124:$J$128,9,FALSE)</f>
        <v>0.67326093337246795</v>
      </c>
      <c r="S1095" s="874">
        <f t="shared" si="52"/>
        <v>129.01282547264091</v>
      </c>
      <c r="T1095" s="874">
        <f t="shared" si="53"/>
        <v>1.8273319636043429E-2</v>
      </c>
    </row>
    <row r="1096" spans="1:20">
      <c r="A1096" s="875" t="s">
        <v>1034</v>
      </c>
      <c r="B1096" t="s">
        <v>1035</v>
      </c>
      <c r="C1096" t="s">
        <v>1339</v>
      </c>
      <c r="D1096" t="s">
        <v>1422</v>
      </c>
      <c r="E1096" s="867">
        <v>2019</v>
      </c>
      <c r="F1096" s="867">
        <v>2019</v>
      </c>
      <c r="G1096" s="868">
        <v>43353</v>
      </c>
      <c r="H1096" s="869">
        <f t="shared" si="51"/>
        <v>2018</v>
      </c>
      <c r="I1096" s="876"/>
      <c r="J1096" t="s">
        <v>1341</v>
      </c>
      <c r="K1096" t="s">
        <v>1342</v>
      </c>
      <c r="L1096" t="s">
        <v>1037</v>
      </c>
      <c r="M1096">
        <v>315.81</v>
      </c>
      <c r="N1096">
        <v>5.7999999999999996E-2</v>
      </c>
      <c r="O1096" s="872">
        <f>+VLOOKUP(C1096,'A. Rate Class Allocations'!$B$124:$J$128,6,FALSE)</f>
        <v>0.94261788524984402</v>
      </c>
      <c r="P1096" s="873">
        <f>+VLOOKUP(C1096,'A. Rate Class Allocations'!$B$124:$J$128,8,FALSE)</f>
        <v>0.86676492558695795</v>
      </c>
      <c r="Q1096" s="873">
        <f>+VLOOKUP(C1096,'A. Rate Class Allocations'!$B$124:$J$128,7,FALSE)</f>
        <v>0.93591420350510102</v>
      </c>
      <c r="R1096" s="873">
        <f>+VLOOKUP(C1096,'A. Rate Class Allocations'!$B$124:$J$128,9,FALSE)</f>
        <v>0.67326093337246795</v>
      </c>
      <c r="S1096" s="874">
        <f t="shared" si="52"/>
        <v>258.02565094528182</v>
      </c>
      <c r="T1096" s="874">
        <f t="shared" si="53"/>
        <v>3.6546639272086859E-2</v>
      </c>
    </row>
    <row r="1097" spans="1:20">
      <c r="A1097" s="875" t="s">
        <v>1034</v>
      </c>
      <c r="B1097" t="s">
        <v>1035</v>
      </c>
      <c r="C1097" t="s">
        <v>1339</v>
      </c>
      <c r="D1097" t="s">
        <v>1422</v>
      </c>
      <c r="E1097" s="867">
        <v>2019</v>
      </c>
      <c r="F1097" s="867">
        <v>2019</v>
      </c>
      <c r="G1097" s="868">
        <v>43353</v>
      </c>
      <c r="H1097" s="869">
        <f t="shared" si="51"/>
        <v>2018</v>
      </c>
      <c r="I1097" s="876"/>
      <c r="J1097" t="s">
        <v>1341</v>
      </c>
      <c r="K1097" t="s">
        <v>1342</v>
      </c>
      <c r="L1097" t="s">
        <v>1037</v>
      </c>
      <c r="M1097">
        <v>533.6099999999999</v>
      </c>
      <c r="N1097">
        <v>9.8000000000000004E-2</v>
      </c>
      <c r="O1097" s="872">
        <f>+VLOOKUP(C1097,'A. Rate Class Allocations'!$B$124:$J$128,6,FALSE)</f>
        <v>0.94261788524984402</v>
      </c>
      <c r="P1097" s="873">
        <f>+VLOOKUP(C1097,'A. Rate Class Allocations'!$B$124:$J$128,8,FALSE)</f>
        <v>0.86676492558695795</v>
      </c>
      <c r="Q1097" s="873">
        <f>+VLOOKUP(C1097,'A. Rate Class Allocations'!$B$124:$J$128,7,FALSE)</f>
        <v>0.93591420350510102</v>
      </c>
      <c r="R1097" s="873">
        <f>+VLOOKUP(C1097,'A. Rate Class Allocations'!$B$124:$J$128,9,FALSE)</f>
        <v>0.67326093337246795</v>
      </c>
      <c r="S1097" s="874">
        <f t="shared" si="52"/>
        <v>435.97437573513133</v>
      </c>
      <c r="T1097" s="874">
        <f t="shared" si="53"/>
        <v>6.1751218080422637E-2</v>
      </c>
    </row>
    <row r="1098" spans="1:20">
      <c r="A1098" s="875" t="s">
        <v>1034</v>
      </c>
      <c r="B1098" t="s">
        <v>1035</v>
      </c>
      <c r="C1098" t="s">
        <v>1339</v>
      </c>
      <c r="D1098" t="s">
        <v>1423</v>
      </c>
      <c r="E1098" s="867">
        <v>2019</v>
      </c>
      <c r="F1098" s="867">
        <v>2019</v>
      </c>
      <c r="G1098" s="868">
        <v>43353</v>
      </c>
      <c r="H1098" s="869">
        <f t="shared" si="51"/>
        <v>2018</v>
      </c>
      <c r="I1098" s="876"/>
      <c r="J1098" t="s">
        <v>1341</v>
      </c>
      <c r="K1098" t="s">
        <v>1342</v>
      </c>
      <c r="L1098" t="s">
        <v>1037</v>
      </c>
      <c r="M1098">
        <v>310.75200000000001</v>
      </c>
      <c r="N1098">
        <v>0.10400000000000001</v>
      </c>
      <c r="O1098" s="872">
        <f>+VLOOKUP(C1098,'A. Rate Class Allocations'!$B$124:$J$128,6,FALSE)</f>
        <v>0.94261788524984402</v>
      </c>
      <c r="P1098" s="873">
        <f>+VLOOKUP(C1098,'A. Rate Class Allocations'!$B$124:$J$128,8,FALSE)</f>
        <v>0.86676492558695795</v>
      </c>
      <c r="Q1098" s="873">
        <f>+VLOOKUP(C1098,'A. Rate Class Allocations'!$B$124:$J$128,7,FALSE)</f>
        <v>0.93591420350510102</v>
      </c>
      <c r="R1098" s="873">
        <f>+VLOOKUP(C1098,'A. Rate Class Allocations'!$B$124:$J$128,9,FALSE)</f>
        <v>0.67326093337246795</v>
      </c>
      <c r="S1098" s="874">
        <f t="shared" si="52"/>
        <v>253.89312270842666</v>
      </c>
      <c r="T1098" s="874">
        <f t="shared" si="53"/>
        <v>6.5531904901673016E-2</v>
      </c>
    </row>
    <row r="1099" spans="1:20">
      <c r="A1099" s="875" t="s">
        <v>1034</v>
      </c>
      <c r="B1099" t="s">
        <v>1035</v>
      </c>
      <c r="C1099" t="s">
        <v>1339</v>
      </c>
      <c r="D1099" t="s">
        <v>1423</v>
      </c>
      <c r="E1099" s="867">
        <v>2019</v>
      </c>
      <c r="F1099" s="867">
        <v>2019</v>
      </c>
      <c r="G1099" s="868">
        <v>43353</v>
      </c>
      <c r="H1099" s="869">
        <f t="shared" si="51"/>
        <v>2018</v>
      </c>
      <c r="I1099" s="876"/>
      <c r="J1099" t="s">
        <v>1341</v>
      </c>
      <c r="K1099" t="s">
        <v>1342</v>
      </c>
      <c r="L1099" t="s">
        <v>1037</v>
      </c>
      <c r="M1099">
        <v>173.304</v>
      </c>
      <c r="N1099">
        <v>5.7999999999999996E-2</v>
      </c>
      <c r="O1099" s="872">
        <f>+VLOOKUP(C1099,'A. Rate Class Allocations'!$B$124:$J$128,6,FALSE)</f>
        <v>0.94261788524984402</v>
      </c>
      <c r="P1099" s="873">
        <f>+VLOOKUP(C1099,'A. Rate Class Allocations'!$B$124:$J$128,8,FALSE)</f>
        <v>0.86676492558695795</v>
      </c>
      <c r="Q1099" s="873">
        <f>+VLOOKUP(C1099,'A. Rate Class Allocations'!$B$124:$J$128,7,FALSE)</f>
        <v>0.93591420350510102</v>
      </c>
      <c r="R1099" s="873">
        <f>+VLOOKUP(C1099,'A. Rate Class Allocations'!$B$124:$J$128,9,FALSE)</f>
        <v>0.67326093337246795</v>
      </c>
      <c r="S1099" s="874">
        <f t="shared" si="52"/>
        <v>141.59424151046872</v>
      </c>
      <c r="T1099" s="874">
        <f t="shared" si="53"/>
        <v>3.6546639272086859E-2</v>
      </c>
    </row>
    <row r="1100" spans="1:20">
      <c r="A1100" s="875" t="s">
        <v>1034</v>
      </c>
      <c r="B1100" t="s">
        <v>1035</v>
      </c>
      <c r="C1100" t="s">
        <v>1339</v>
      </c>
      <c r="D1100" t="s">
        <v>1423</v>
      </c>
      <c r="E1100" s="867">
        <v>2019</v>
      </c>
      <c r="F1100" s="867">
        <v>2019</v>
      </c>
      <c r="G1100" s="868">
        <v>43353</v>
      </c>
      <c r="H1100" s="869">
        <f t="shared" si="51"/>
        <v>2018</v>
      </c>
      <c r="I1100" s="876"/>
      <c r="J1100" t="s">
        <v>1341</v>
      </c>
      <c r="K1100" t="s">
        <v>1342</v>
      </c>
      <c r="L1100" t="s">
        <v>1037</v>
      </c>
      <c r="M1100">
        <v>346.608</v>
      </c>
      <c r="N1100">
        <v>0.11599999999999999</v>
      </c>
      <c r="O1100" s="872">
        <f>+VLOOKUP(C1100,'A. Rate Class Allocations'!$B$124:$J$128,6,FALSE)</f>
        <v>0.94261788524984402</v>
      </c>
      <c r="P1100" s="873">
        <f>+VLOOKUP(C1100,'A. Rate Class Allocations'!$B$124:$J$128,8,FALSE)</f>
        <v>0.86676492558695795</v>
      </c>
      <c r="Q1100" s="873">
        <f>+VLOOKUP(C1100,'A. Rate Class Allocations'!$B$124:$J$128,7,FALSE)</f>
        <v>0.93591420350510102</v>
      </c>
      <c r="R1100" s="873">
        <f>+VLOOKUP(C1100,'A. Rate Class Allocations'!$B$124:$J$128,9,FALSE)</f>
        <v>0.67326093337246795</v>
      </c>
      <c r="S1100" s="874">
        <f t="shared" si="52"/>
        <v>283.18848302093744</v>
      </c>
      <c r="T1100" s="874">
        <f t="shared" si="53"/>
        <v>7.3093278544173718E-2</v>
      </c>
    </row>
    <row r="1101" spans="1:20">
      <c r="A1101" s="875" t="s">
        <v>1034</v>
      </c>
      <c r="B1101" t="s">
        <v>1035</v>
      </c>
      <c r="C1101" t="s">
        <v>1339</v>
      </c>
      <c r="D1101" t="s">
        <v>1423</v>
      </c>
      <c r="E1101" s="867">
        <v>2019</v>
      </c>
      <c r="F1101" s="867">
        <v>2019</v>
      </c>
      <c r="G1101" s="868">
        <v>43353</v>
      </c>
      <c r="H1101" s="869">
        <f t="shared" si="51"/>
        <v>2018</v>
      </c>
      <c r="I1101" s="876"/>
      <c r="J1101" t="s">
        <v>1341</v>
      </c>
      <c r="K1101" t="s">
        <v>1342</v>
      </c>
      <c r="L1101" t="s">
        <v>1037</v>
      </c>
      <c r="M1101">
        <v>1087.6320000000001</v>
      </c>
      <c r="N1101">
        <v>0.36400000000000005</v>
      </c>
      <c r="O1101" s="872">
        <f>+VLOOKUP(C1101,'A. Rate Class Allocations'!$B$124:$J$128,6,FALSE)</f>
        <v>0.94261788524984402</v>
      </c>
      <c r="P1101" s="873">
        <f>+VLOOKUP(C1101,'A. Rate Class Allocations'!$B$124:$J$128,8,FALSE)</f>
        <v>0.86676492558695795</v>
      </c>
      <c r="Q1101" s="873">
        <f>+VLOOKUP(C1101,'A. Rate Class Allocations'!$B$124:$J$128,7,FALSE)</f>
        <v>0.93591420350510102</v>
      </c>
      <c r="R1101" s="873">
        <f>+VLOOKUP(C1101,'A. Rate Class Allocations'!$B$124:$J$128,9,FALSE)</f>
        <v>0.67326093337246795</v>
      </c>
      <c r="S1101" s="874">
        <f t="shared" si="52"/>
        <v>888.62592947949327</v>
      </c>
      <c r="T1101" s="874">
        <f t="shared" si="53"/>
        <v>0.22936166715585554</v>
      </c>
    </row>
    <row r="1102" spans="1:20">
      <c r="A1102" s="875" t="s">
        <v>1034</v>
      </c>
      <c r="B1102" t="s">
        <v>1035</v>
      </c>
      <c r="C1102" t="s">
        <v>1339</v>
      </c>
      <c r="D1102" t="s">
        <v>1423</v>
      </c>
      <c r="E1102" s="867">
        <v>2019</v>
      </c>
      <c r="F1102" s="867">
        <v>2019</v>
      </c>
      <c r="G1102" s="868">
        <v>43353</v>
      </c>
      <c r="H1102" s="869">
        <f t="shared" si="51"/>
        <v>2018</v>
      </c>
      <c r="I1102" s="876"/>
      <c r="J1102" t="s">
        <v>1341</v>
      </c>
      <c r="K1102" t="s">
        <v>1342</v>
      </c>
      <c r="L1102" t="s">
        <v>1037</v>
      </c>
      <c r="M1102">
        <v>1553.7600000000004</v>
      </c>
      <c r="N1102">
        <v>0.52000000000000013</v>
      </c>
      <c r="O1102" s="872">
        <f>+VLOOKUP(C1102,'A. Rate Class Allocations'!$B$124:$J$128,6,FALSE)</f>
        <v>0.94261788524984402</v>
      </c>
      <c r="P1102" s="873">
        <f>+VLOOKUP(C1102,'A. Rate Class Allocations'!$B$124:$J$128,8,FALSE)</f>
        <v>0.86676492558695795</v>
      </c>
      <c r="Q1102" s="873">
        <f>+VLOOKUP(C1102,'A. Rate Class Allocations'!$B$124:$J$128,7,FALSE)</f>
        <v>0.93591420350510102</v>
      </c>
      <c r="R1102" s="873">
        <f>+VLOOKUP(C1102,'A. Rate Class Allocations'!$B$124:$J$128,9,FALSE)</f>
        <v>0.67326093337246795</v>
      </c>
      <c r="S1102" s="874">
        <f t="shared" si="52"/>
        <v>1269.4656135421337</v>
      </c>
      <c r="T1102" s="874">
        <f t="shared" si="53"/>
        <v>0.32765952450836505</v>
      </c>
    </row>
    <row r="1103" spans="1:20">
      <c r="A1103" s="875" t="s">
        <v>1034</v>
      </c>
      <c r="B1103" t="s">
        <v>1035</v>
      </c>
      <c r="C1103" t="s">
        <v>1339</v>
      </c>
      <c r="D1103" t="s">
        <v>1424</v>
      </c>
      <c r="E1103" s="867">
        <v>2019</v>
      </c>
      <c r="F1103" s="867">
        <v>2019</v>
      </c>
      <c r="G1103" s="868">
        <v>43350</v>
      </c>
      <c r="H1103" s="869">
        <f t="shared" si="51"/>
        <v>2018</v>
      </c>
      <c r="I1103" s="876"/>
      <c r="J1103" t="s">
        <v>1341</v>
      </c>
      <c r="K1103" t="s">
        <v>1342</v>
      </c>
      <c r="L1103" t="s">
        <v>1037</v>
      </c>
      <c r="M1103">
        <v>1262.6639999999998</v>
      </c>
      <c r="N1103">
        <v>0.46799999999999997</v>
      </c>
      <c r="O1103" s="872">
        <f>+VLOOKUP(C1103,'A. Rate Class Allocations'!$B$124:$J$128,6,FALSE)</f>
        <v>0.94261788524984402</v>
      </c>
      <c r="P1103" s="873">
        <f>+VLOOKUP(C1103,'A. Rate Class Allocations'!$B$124:$J$128,8,FALSE)</f>
        <v>0.86676492558695795</v>
      </c>
      <c r="Q1103" s="873">
        <f>+VLOOKUP(C1103,'A. Rate Class Allocations'!$B$124:$J$128,7,FALSE)</f>
        <v>0.93591420350510102</v>
      </c>
      <c r="R1103" s="873">
        <f>+VLOOKUP(C1103,'A. Rate Class Allocations'!$B$124:$J$128,9,FALSE)</f>
        <v>0.67326093337246795</v>
      </c>
      <c r="S1103" s="874">
        <f t="shared" si="52"/>
        <v>1031.6319955833358</v>
      </c>
      <c r="T1103" s="874">
        <f t="shared" si="53"/>
        <v>0.29489357205752847</v>
      </c>
    </row>
    <row r="1104" spans="1:20">
      <c r="A1104" s="875" t="s">
        <v>1034</v>
      </c>
      <c r="B1104" t="s">
        <v>1035</v>
      </c>
      <c r="C1104" t="s">
        <v>1339</v>
      </c>
      <c r="D1104" t="s">
        <v>1424</v>
      </c>
      <c r="E1104" s="867">
        <v>2019</v>
      </c>
      <c r="F1104" s="867">
        <v>2019</v>
      </c>
      <c r="G1104" s="868">
        <v>43350</v>
      </c>
      <c r="H1104" s="869">
        <f t="shared" si="51"/>
        <v>2018</v>
      </c>
      <c r="I1104" s="876"/>
      <c r="J1104" t="s">
        <v>1341</v>
      </c>
      <c r="K1104" t="s">
        <v>1342</v>
      </c>
      <c r="L1104" t="s">
        <v>1037</v>
      </c>
      <c r="M1104">
        <v>75.544000000000011</v>
      </c>
      <c r="N1104">
        <v>2.8000000000000001E-2</v>
      </c>
      <c r="O1104" s="872">
        <f>+VLOOKUP(C1104,'A. Rate Class Allocations'!$B$124:$J$128,6,FALSE)</f>
        <v>0.94261788524984402</v>
      </c>
      <c r="P1104" s="873">
        <f>+VLOOKUP(C1104,'A. Rate Class Allocations'!$B$124:$J$128,8,FALSE)</f>
        <v>0.86676492558695795</v>
      </c>
      <c r="Q1104" s="873">
        <f>+VLOOKUP(C1104,'A. Rate Class Allocations'!$B$124:$J$128,7,FALSE)</f>
        <v>0.93591420350510102</v>
      </c>
      <c r="R1104" s="873">
        <f>+VLOOKUP(C1104,'A. Rate Class Allocations'!$B$124:$J$128,9,FALSE)</f>
        <v>0.67326093337246795</v>
      </c>
      <c r="S1104" s="874">
        <f t="shared" si="52"/>
        <v>61.721572385327804</v>
      </c>
      <c r="T1104" s="874">
        <f t="shared" si="53"/>
        <v>1.7643205165835039E-2</v>
      </c>
    </row>
    <row r="1105" spans="1:20">
      <c r="A1105" s="875" t="s">
        <v>1034</v>
      </c>
      <c r="B1105" t="s">
        <v>1035</v>
      </c>
      <c r="C1105" t="s">
        <v>1339</v>
      </c>
      <c r="D1105" t="s">
        <v>1425</v>
      </c>
      <c r="E1105" s="867">
        <v>2019</v>
      </c>
      <c r="F1105" s="867">
        <v>2019</v>
      </c>
      <c r="G1105" s="868">
        <v>43353</v>
      </c>
      <c r="H1105" s="869">
        <f t="shared" si="51"/>
        <v>2018</v>
      </c>
      <c r="I1105" s="876"/>
      <c r="J1105" t="s">
        <v>1341</v>
      </c>
      <c r="K1105" t="s">
        <v>1342</v>
      </c>
      <c r="L1105" t="s">
        <v>1037</v>
      </c>
      <c r="M1105">
        <v>1294.8000000000002</v>
      </c>
      <c r="N1105">
        <v>0.52000000000000013</v>
      </c>
      <c r="O1105" s="872">
        <f>+VLOOKUP(C1105,'A. Rate Class Allocations'!$B$124:$J$128,6,FALSE)</f>
        <v>0.94261788524984402</v>
      </c>
      <c r="P1105" s="873">
        <f>+VLOOKUP(C1105,'A. Rate Class Allocations'!$B$124:$J$128,8,FALSE)</f>
        <v>0.86676492558695795</v>
      </c>
      <c r="Q1105" s="873">
        <f>+VLOOKUP(C1105,'A. Rate Class Allocations'!$B$124:$J$128,7,FALSE)</f>
        <v>0.93591420350510102</v>
      </c>
      <c r="R1105" s="873">
        <f>+VLOOKUP(C1105,'A. Rate Class Allocations'!$B$124:$J$128,9,FALSE)</f>
        <v>0.67326093337246795</v>
      </c>
      <c r="S1105" s="874">
        <f t="shared" si="52"/>
        <v>1057.8880112851111</v>
      </c>
      <c r="T1105" s="874">
        <f t="shared" si="53"/>
        <v>0.32765952450836505</v>
      </c>
    </row>
    <row r="1106" spans="1:20">
      <c r="A1106" s="875" t="s">
        <v>1034</v>
      </c>
      <c r="B1106" t="s">
        <v>1035</v>
      </c>
      <c r="C1106" t="s">
        <v>1339</v>
      </c>
      <c r="D1106" t="s">
        <v>1425</v>
      </c>
      <c r="E1106" s="867">
        <v>2019</v>
      </c>
      <c r="F1106" s="867">
        <v>2019</v>
      </c>
      <c r="G1106" s="868">
        <v>43353</v>
      </c>
      <c r="H1106" s="869">
        <f t="shared" si="51"/>
        <v>2018</v>
      </c>
      <c r="I1106" s="876"/>
      <c r="J1106" t="s">
        <v>1341</v>
      </c>
      <c r="K1106" t="s">
        <v>1342</v>
      </c>
      <c r="L1106" t="s">
        <v>1037</v>
      </c>
      <c r="M1106">
        <v>896.4</v>
      </c>
      <c r="N1106">
        <v>0.36</v>
      </c>
      <c r="O1106" s="872">
        <f>+VLOOKUP(C1106,'A. Rate Class Allocations'!$B$124:$J$128,6,FALSE)</f>
        <v>0.94261788524984402</v>
      </c>
      <c r="P1106" s="873">
        <f>+VLOOKUP(C1106,'A. Rate Class Allocations'!$B$124:$J$128,8,FALSE)</f>
        <v>0.86676492558695795</v>
      </c>
      <c r="Q1106" s="873">
        <f>+VLOOKUP(C1106,'A. Rate Class Allocations'!$B$124:$J$128,7,FALSE)</f>
        <v>0.93591420350510102</v>
      </c>
      <c r="R1106" s="873">
        <f>+VLOOKUP(C1106,'A. Rate Class Allocations'!$B$124:$J$128,9,FALSE)</f>
        <v>0.67326093337246795</v>
      </c>
      <c r="S1106" s="874">
        <f t="shared" si="52"/>
        <v>732.38400781276914</v>
      </c>
      <c r="T1106" s="874">
        <f t="shared" si="53"/>
        <v>0.22684120927502191</v>
      </c>
    </row>
    <row r="1107" spans="1:20">
      <c r="A1107" s="875" t="s">
        <v>1034</v>
      </c>
      <c r="B1107" t="s">
        <v>1035</v>
      </c>
      <c r="C1107" t="s">
        <v>1339</v>
      </c>
      <c r="D1107" t="s">
        <v>1426</v>
      </c>
      <c r="E1107" s="867">
        <v>2019</v>
      </c>
      <c r="F1107" s="867">
        <v>2019</v>
      </c>
      <c r="G1107" s="868">
        <v>43353</v>
      </c>
      <c r="H1107" s="869">
        <f t="shared" si="51"/>
        <v>2018</v>
      </c>
      <c r="I1107" s="876"/>
      <c r="J1107" t="s">
        <v>1341</v>
      </c>
      <c r="K1107" t="s">
        <v>1342</v>
      </c>
      <c r="L1107" t="s">
        <v>1037</v>
      </c>
      <c r="M1107">
        <v>815.72400000000005</v>
      </c>
      <c r="N1107">
        <v>0.36400000000000005</v>
      </c>
      <c r="O1107" s="872">
        <f>+VLOOKUP(C1107,'A. Rate Class Allocations'!$B$124:$J$128,6,FALSE)</f>
        <v>0.94261788524984402</v>
      </c>
      <c r="P1107" s="873">
        <f>+VLOOKUP(C1107,'A. Rate Class Allocations'!$B$124:$J$128,8,FALSE)</f>
        <v>0.86676492558695795</v>
      </c>
      <c r="Q1107" s="873">
        <f>+VLOOKUP(C1107,'A. Rate Class Allocations'!$B$124:$J$128,7,FALSE)</f>
        <v>0.93591420350510102</v>
      </c>
      <c r="R1107" s="873">
        <f>+VLOOKUP(C1107,'A. Rate Class Allocations'!$B$124:$J$128,9,FALSE)</f>
        <v>0.67326093337246795</v>
      </c>
      <c r="S1107" s="874">
        <f t="shared" si="52"/>
        <v>666.46944710962009</v>
      </c>
      <c r="T1107" s="874">
        <f t="shared" si="53"/>
        <v>0.22936166715585554</v>
      </c>
    </row>
    <row r="1108" spans="1:20">
      <c r="A1108" s="875" t="s">
        <v>1034</v>
      </c>
      <c r="B1108" t="s">
        <v>1035</v>
      </c>
      <c r="C1108" t="s">
        <v>1339</v>
      </c>
      <c r="D1108" t="s">
        <v>1426</v>
      </c>
      <c r="E1108" s="867">
        <v>2019</v>
      </c>
      <c r="F1108" s="867">
        <v>2019</v>
      </c>
      <c r="G1108" s="868">
        <v>43353</v>
      </c>
      <c r="H1108" s="869">
        <f t="shared" si="51"/>
        <v>2018</v>
      </c>
      <c r="I1108" s="876"/>
      <c r="J1108" t="s">
        <v>1341</v>
      </c>
      <c r="K1108" t="s">
        <v>1342</v>
      </c>
      <c r="L1108" t="s">
        <v>1037</v>
      </c>
      <c r="M1108">
        <v>714.87900000000025</v>
      </c>
      <c r="N1108">
        <v>0.31900000000000006</v>
      </c>
      <c r="O1108" s="872">
        <f>+VLOOKUP(C1108,'A. Rate Class Allocations'!$B$124:$J$128,6,FALSE)</f>
        <v>0.94261788524984402</v>
      </c>
      <c r="P1108" s="873">
        <f>+VLOOKUP(C1108,'A. Rate Class Allocations'!$B$124:$J$128,8,FALSE)</f>
        <v>0.86676492558695795</v>
      </c>
      <c r="Q1108" s="873">
        <f>+VLOOKUP(C1108,'A. Rate Class Allocations'!$B$124:$J$128,7,FALSE)</f>
        <v>0.93591420350510102</v>
      </c>
      <c r="R1108" s="873">
        <f>+VLOOKUP(C1108,'A. Rate Class Allocations'!$B$124:$J$128,9,FALSE)</f>
        <v>0.67326093337246795</v>
      </c>
      <c r="S1108" s="874">
        <f t="shared" si="52"/>
        <v>584.07624623068364</v>
      </c>
      <c r="T1108" s="874">
        <f t="shared" si="53"/>
        <v>0.20100651599647781</v>
      </c>
    </row>
    <row r="1109" spans="1:20">
      <c r="A1109" s="875" t="s">
        <v>1034</v>
      </c>
      <c r="B1109" t="s">
        <v>1035</v>
      </c>
      <c r="C1109" t="s">
        <v>1339</v>
      </c>
      <c r="D1109" t="s">
        <v>1426</v>
      </c>
      <c r="E1109" s="867">
        <v>2019</v>
      </c>
      <c r="F1109" s="867">
        <v>2019</v>
      </c>
      <c r="G1109" s="868">
        <v>43353</v>
      </c>
      <c r="H1109" s="869">
        <f t="shared" si="51"/>
        <v>2018</v>
      </c>
      <c r="I1109" s="876"/>
      <c r="J1109" t="s">
        <v>1341</v>
      </c>
      <c r="K1109" t="s">
        <v>1342</v>
      </c>
      <c r="L1109" t="s">
        <v>1037</v>
      </c>
      <c r="M1109">
        <v>116.53200000000001</v>
      </c>
      <c r="N1109">
        <v>5.2000000000000005E-2</v>
      </c>
      <c r="O1109" s="872">
        <f>+VLOOKUP(C1109,'A. Rate Class Allocations'!$B$124:$J$128,6,FALSE)</f>
        <v>0.94261788524984402</v>
      </c>
      <c r="P1109" s="873">
        <f>+VLOOKUP(C1109,'A. Rate Class Allocations'!$B$124:$J$128,8,FALSE)</f>
        <v>0.86676492558695795</v>
      </c>
      <c r="Q1109" s="873">
        <f>+VLOOKUP(C1109,'A. Rate Class Allocations'!$B$124:$J$128,7,FALSE)</f>
        <v>0.93591420350510102</v>
      </c>
      <c r="R1109" s="873">
        <f>+VLOOKUP(C1109,'A. Rate Class Allocations'!$B$124:$J$128,9,FALSE)</f>
        <v>0.67326093337246795</v>
      </c>
      <c r="S1109" s="874">
        <f t="shared" si="52"/>
        <v>95.209921015660001</v>
      </c>
      <c r="T1109" s="874">
        <f t="shared" si="53"/>
        <v>3.2765952450836508E-2</v>
      </c>
    </row>
    <row r="1110" spans="1:20">
      <c r="A1110" s="875" t="s">
        <v>1034</v>
      </c>
      <c r="B1110" t="s">
        <v>1035</v>
      </c>
      <c r="C1110" t="s">
        <v>1339</v>
      </c>
      <c r="D1110" t="s">
        <v>1427</v>
      </c>
      <c r="E1110" s="867">
        <v>2019</v>
      </c>
      <c r="F1110" s="867">
        <v>2019</v>
      </c>
      <c r="G1110" s="868">
        <v>43357</v>
      </c>
      <c r="H1110" s="869">
        <f t="shared" si="51"/>
        <v>2018</v>
      </c>
      <c r="I1110" s="876"/>
      <c r="J1110" t="s">
        <v>1341</v>
      </c>
      <c r="K1110" t="s">
        <v>1342</v>
      </c>
      <c r="L1110" t="s">
        <v>1037</v>
      </c>
      <c r="M1110">
        <v>2083.1200000000003</v>
      </c>
      <c r="N1110">
        <v>0.52000000000000013</v>
      </c>
      <c r="O1110" s="872">
        <f>+VLOOKUP(C1110,'A. Rate Class Allocations'!$B$124:$J$128,6,FALSE)</f>
        <v>0.94261788524984402</v>
      </c>
      <c r="P1110" s="873">
        <f>+VLOOKUP(C1110,'A. Rate Class Allocations'!$B$124:$J$128,8,FALSE)</f>
        <v>0.86676492558695795</v>
      </c>
      <c r="Q1110" s="873">
        <f>+VLOOKUP(C1110,'A. Rate Class Allocations'!$B$124:$J$128,7,FALSE)</f>
        <v>0.93591420350510102</v>
      </c>
      <c r="R1110" s="873">
        <f>+VLOOKUP(C1110,'A. Rate Class Allocations'!$B$124:$J$128,9,FALSE)</f>
        <v>0.67326093337246795</v>
      </c>
      <c r="S1110" s="874">
        <f t="shared" si="52"/>
        <v>1701.9676197623114</v>
      </c>
      <c r="T1110" s="874">
        <f t="shared" si="53"/>
        <v>0.32765952450836505</v>
      </c>
    </row>
    <row r="1111" spans="1:20">
      <c r="A1111" s="875" t="s">
        <v>1034</v>
      </c>
      <c r="B1111" t="s">
        <v>1035</v>
      </c>
      <c r="C1111" t="s">
        <v>1339</v>
      </c>
      <c r="D1111" t="s">
        <v>1427</v>
      </c>
      <c r="E1111" s="867">
        <v>2019</v>
      </c>
      <c r="F1111" s="867">
        <v>2019</v>
      </c>
      <c r="G1111" s="868">
        <v>43357</v>
      </c>
      <c r="H1111" s="869">
        <f t="shared" si="51"/>
        <v>2018</v>
      </c>
      <c r="I1111" s="876"/>
      <c r="J1111" t="s">
        <v>1341</v>
      </c>
      <c r="K1111" t="s">
        <v>1342</v>
      </c>
      <c r="L1111" t="s">
        <v>1037</v>
      </c>
      <c r="M1111">
        <v>204.30599999999998</v>
      </c>
      <c r="N1111">
        <v>5.0999999999999997E-2</v>
      </c>
      <c r="O1111" s="872">
        <f>+VLOOKUP(C1111,'A. Rate Class Allocations'!$B$124:$J$128,6,FALSE)</f>
        <v>0.94261788524984402</v>
      </c>
      <c r="P1111" s="873">
        <f>+VLOOKUP(C1111,'A. Rate Class Allocations'!$B$124:$J$128,8,FALSE)</f>
        <v>0.86676492558695795</v>
      </c>
      <c r="Q1111" s="873">
        <f>+VLOOKUP(C1111,'A. Rate Class Allocations'!$B$124:$J$128,7,FALSE)</f>
        <v>0.93591420350510102</v>
      </c>
      <c r="R1111" s="873">
        <f>+VLOOKUP(C1111,'A. Rate Class Allocations'!$B$124:$J$128,9,FALSE)</f>
        <v>0.67326093337246795</v>
      </c>
      <c r="S1111" s="874">
        <f t="shared" si="52"/>
        <v>166.92374732284205</v>
      </c>
      <c r="T1111" s="874">
        <f t="shared" si="53"/>
        <v>3.21358379806281E-2</v>
      </c>
    </row>
    <row r="1112" spans="1:20">
      <c r="A1112" s="875" t="s">
        <v>1034</v>
      </c>
      <c r="B1112" t="s">
        <v>1035</v>
      </c>
      <c r="C1112" t="s">
        <v>1339</v>
      </c>
      <c r="D1112" t="s">
        <v>1428</v>
      </c>
      <c r="E1112" s="867">
        <v>2019</v>
      </c>
      <c r="F1112" s="867">
        <v>2019</v>
      </c>
      <c r="G1112" s="868">
        <v>43356</v>
      </c>
      <c r="H1112" s="869">
        <f t="shared" si="51"/>
        <v>2018</v>
      </c>
      <c r="I1112" s="876"/>
      <c r="J1112" t="s">
        <v>1341</v>
      </c>
      <c r="K1112" t="s">
        <v>1342</v>
      </c>
      <c r="L1112" t="s">
        <v>1037</v>
      </c>
      <c r="M1112">
        <v>1090.6200000000003</v>
      </c>
      <c r="N1112">
        <v>0.43800000000000006</v>
      </c>
      <c r="O1112" s="872">
        <f>+VLOOKUP(C1112,'A. Rate Class Allocations'!$B$124:$J$128,6,FALSE)</f>
        <v>0.94261788524984402</v>
      </c>
      <c r="P1112" s="873">
        <f>+VLOOKUP(C1112,'A. Rate Class Allocations'!$B$124:$J$128,8,FALSE)</f>
        <v>0.86676492558695795</v>
      </c>
      <c r="Q1112" s="873">
        <f>+VLOOKUP(C1112,'A. Rate Class Allocations'!$B$124:$J$128,7,FALSE)</f>
        <v>0.93591420350510102</v>
      </c>
      <c r="R1112" s="873">
        <f>+VLOOKUP(C1112,'A. Rate Class Allocations'!$B$124:$J$128,9,FALSE)</f>
        <v>0.67326093337246795</v>
      </c>
      <c r="S1112" s="874">
        <f t="shared" si="52"/>
        <v>891.06720950553608</v>
      </c>
      <c r="T1112" s="874">
        <f t="shared" si="53"/>
        <v>0.27599013795127669</v>
      </c>
    </row>
    <row r="1113" spans="1:20">
      <c r="A1113" s="875" t="s">
        <v>1034</v>
      </c>
      <c r="B1113" t="s">
        <v>1035</v>
      </c>
      <c r="C1113" t="s">
        <v>1339</v>
      </c>
      <c r="D1113" t="s">
        <v>1428</v>
      </c>
      <c r="E1113" s="867">
        <v>2019</v>
      </c>
      <c r="F1113" s="867">
        <v>2019</v>
      </c>
      <c r="G1113" s="868">
        <v>43356</v>
      </c>
      <c r="H1113" s="869">
        <f t="shared" si="51"/>
        <v>2018</v>
      </c>
      <c r="I1113" s="876"/>
      <c r="J1113" t="s">
        <v>1341</v>
      </c>
      <c r="K1113" t="s">
        <v>1342</v>
      </c>
      <c r="L1113" t="s">
        <v>1037</v>
      </c>
      <c r="M1113">
        <v>1035.8399999999999</v>
      </c>
      <c r="N1113">
        <v>0.41600000000000004</v>
      </c>
      <c r="O1113" s="872">
        <f>+VLOOKUP(C1113,'A. Rate Class Allocations'!$B$124:$J$128,6,FALSE)</f>
        <v>0.94261788524984402</v>
      </c>
      <c r="P1113" s="873">
        <f>+VLOOKUP(C1113,'A. Rate Class Allocations'!$B$124:$J$128,8,FALSE)</f>
        <v>0.86676492558695795</v>
      </c>
      <c r="Q1113" s="873">
        <f>+VLOOKUP(C1113,'A. Rate Class Allocations'!$B$124:$J$128,7,FALSE)</f>
        <v>0.93591420350510102</v>
      </c>
      <c r="R1113" s="873">
        <f>+VLOOKUP(C1113,'A. Rate Class Allocations'!$B$124:$J$128,9,FALSE)</f>
        <v>0.67326093337246795</v>
      </c>
      <c r="S1113" s="874">
        <f t="shared" si="52"/>
        <v>846.31040902808877</v>
      </c>
      <c r="T1113" s="874">
        <f t="shared" si="53"/>
        <v>0.26212761960669206</v>
      </c>
    </row>
    <row r="1114" spans="1:20">
      <c r="A1114" s="875" t="s">
        <v>1034</v>
      </c>
      <c r="B1114" t="s">
        <v>1035</v>
      </c>
      <c r="C1114" t="s">
        <v>1339</v>
      </c>
      <c r="D1114" t="s">
        <v>1428</v>
      </c>
      <c r="E1114" s="867">
        <v>2019</v>
      </c>
      <c r="F1114" s="867">
        <v>2019</v>
      </c>
      <c r="G1114" s="868">
        <v>43356</v>
      </c>
      <c r="H1114" s="869">
        <f t="shared" si="51"/>
        <v>2018</v>
      </c>
      <c r="I1114" s="876"/>
      <c r="J1114" t="s">
        <v>1341</v>
      </c>
      <c r="K1114" t="s">
        <v>1342</v>
      </c>
      <c r="L1114" t="s">
        <v>1037</v>
      </c>
      <c r="M1114">
        <v>144.41999999999999</v>
      </c>
      <c r="N1114">
        <v>5.7999999999999996E-2</v>
      </c>
      <c r="O1114" s="872">
        <f>+VLOOKUP(C1114,'A. Rate Class Allocations'!$B$124:$J$128,6,FALSE)</f>
        <v>0.94261788524984402</v>
      </c>
      <c r="P1114" s="873">
        <f>+VLOOKUP(C1114,'A. Rate Class Allocations'!$B$124:$J$128,8,FALSE)</f>
        <v>0.86676492558695795</v>
      </c>
      <c r="Q1114" s="873">
        <f>+VLOOKUP(C1114,'A. Rate Class Allocations'!$B$124:$J$128,7,FALSE)</f>
        <v>0.93591420350510102</v>
      </c>
      <c r="R1114" s="873">
        <f>+VLOOKUP(C1114,'A. Rate Class Allocations'!$B$124:$J$128,9,FALSE)</f>
        <v>0.67326093337246795</v>
      </c>
      <c r="S1114" s="874">
        <f t="shared" si="52"/>
        <v>117.99520125872391</v>
      </c>
      <c r="T1114" s="874">
        <f t="shared" si="53"/>
        <v>3.6546639272086859E-2</v>
      </c>
    </row>
    <row r="1115" spans="1:20">
      <c r="A1115" s="875" t="s">
        <v>1034</v>
      </c>
      <c r="B1115" t="s">
        <v>1035</v>
      </c>
      <c r="C1115" t="s">
        <v>1339</v>
      </c>
      <c r="D1115" t="s">
        <v>1429</v>
      </c>
      <c r="E1115" s="867">
        <v>2019</v>
      </c>
      <c r="F1115" s="867">
        <v>2019</v>
      </c>
      <c r="G1115" s="868">
        <v>43385</v>
      </c>
      <c r="H1115" s="869">
        <f t="shared" si="51"/>
        <v>2018</v>
      </c>
      <c r="I1115" s="876"/>
      <c r="J1115" t="s">
        <v>1341</v>
      </c>
      <c r="K1115" t="s">
        <v>1342</v>
      </c>
      <c r="L1115" t="s">
        <v>1037</v>
      </c>
      <c r="M1115">
        <v>2145.3240000000005</v>
      </c>
      <c r="N1115">
        <v>0.87600000000000011</v>
      </c>
      <c r="O1115" s="872">
        <f>+VLOOKUP(C1115,'A. Rate Class Allocations'!$B$124:$J$128,6,FALSE)</f>
        <v>0.94261788524984402</v>
      </c>
      <c r="P1115" s="873">
        <f>+VLOOKUP(C1115,'A. Rate Class Allocations'!$B$124:$J$128,8,FALSE)</f>
        <v>0.86676492558695795</v>
      </c>
      <c r="Q1115" s="873">
        <f>+VLOOKUP(C1115,'A. Rate Class Allocations'!$B$124:$J$128,7,FALSE)</f>
        <v>0.93591420350510102</v>
      </c>
      <c r="R1115" s="873">
        <f>+VLOOKUP(C1115,'A. Rate Class Allocations'!$B$124:$J$128,9,FALSE)</f>
        <v>0.67326093337246795</v>
      </c>
      <c r="S1115" s="874">
        <f t="shared" si="52"/>
        <v>1752.7900370112914</v>
      </c>
      <c r="T1115" s="874">
        <f t="shared" si="53"/>
        <v>0.55198027590255339</v>
      </c>
    </row>
    <row r="1116" spans="1:20">
      <c r="A1116" s="875" t="s">
        <v>1034</v>
      </c>
      <c r="B1116" t="s">
        <v>1035</v>
      </c>
      <c r="C1116" t="s">
        <v>1339</v>
      </c>
      <c r="D1116" t="s">
        <v>1429</v>
      </c>
      <c r="E1116" s="867">
        <v>2019</v>
      </c>
      <c r="F1116" s="867">
        <v>2019</v>
      </c>
      <c r="G1116" s="868">
        <v>43385</v>
      </c>
      <c r="H1116" s="869">
        <f t="shared" si="51"/>
        <v>2018</v>
      </c>
      <c r="I1116" s="876"/>
      <c r="J1116" t="s">
        <v>1341</v>
      </c>
      <c r="K1116" t="s">
        <v>1342</v>
      </c>
      <c r="L1116" t="s">
        <v>1037</v>
      </c>
      <c r="M1116">
        <v>142.04199999999997</v>
      </c>
      <c r="N1116">
        <v>5.7999999999999996E-2</v>
      </c>
      <c r="O1116" s="872">
        <f>+VLOOKUP(C1116,'A. Rate Class Allocations'!$B$124:$J$128,6,FALSE)</f>
        <v>0.94261788524984402</v>
      </c>
      <c r="P1116" s="873">
        <f>+VLOOKUP(C1116,'A. Rate Class Allocations'!$B$124:$J$128,8,FALSE)</f>
        <v>0.86676492558695795</v>
      </c>
      <c r="Q1116" s="873">
        <f>+VLOOKUP(C1116,'A. Rate Class Allocations'!$B$124:$J$128,7,FALSE)</f>
        <v>0.93591420350510102</v>
      </c>
      <c r="R1116" s="873">
        <f>+VLOOKUP(C1116,'A. Rate Class Allocations'!$B$124:$J$128,9,FALSE)</f>
        <v>0.67326093337246795</v>
      </c>
      <c r="S1116" s="874">
        <f t="shared" si="52"/>
        <v>116.0523083865923</v>
      </c>
      <c r="T1116" s="874">
        <f t="shared" si="53"/>
        <v>3.6546639272086859E-2</v>
      </c>
    </row>
    <row r="1117" spans="1:20">
      <c r="A1117" s="875" t="s">
        <v>1034</v>
      </c>
      <c r="B1117" t="s">
        <v>1035</v>
      </c>
      <c r="C1117" t="s">
        <v>1339</v>
      </c>
      <c r="D1117" t="s">
        <v>1429</v>
      </c>
      <c r="E1117" s="867">
        <v>2019</v>
      </c>
      <c r="F1117" s="867">
        <v>2019</v>
      </c>
      <c r="G1117" s="868">
        <v>43385</v>
      </c>
      <c r="H1117" s="869">
        <f t="shared" si="51"/>
        <v>2018</v>
      </c>
      <c r="I1117" s="876"/>
      <c r="J1117" t="s">
        <v>1038</v>
      </c>
      <c r="K1117" t="s">
        <v>1342</v>
      </c>
      <c r="L1117" t="s">
        <v>1037</v>
      </c>
      <c r="M1117">
        <v>178.77700000000002</v>
      </c>
      <c r="N1117">
        <v>7.3000000000000009E-2</v>
      </c>
      <c r="O1117" s="872">
        <f>+VLOOKUP(C1117,'A. Rate Class Allocations'!$B$124:$J$128,6,FALSE)</f>
        <v>0.94261788524984402</v>
      </c>
      <c r="P1117" s="873">
        <f>+VLOOKUP(C1117,'A. Rate Class Allocations'!$B$124:$J$128,8,FALSE)</f>
        <v>0.86676492558695795</v>
      </c>
      <c r="Q1117" s="873">
        <f>+VLOOKUP(C1117,'A. Rate Class Allocations'!$B$124:$J$128,7,FALSE)</f>
        <v>0.93591420350510102</v>
      </c>
      <c r="R1117" s="873">
        <f>+VLOOKUP(C1117,'A. Rate Class Allocations'!$B$124:$J$128,9,FALSE)</f>
        <v>0.67326093337246795</v>
      </c>
      <c r="S1117" s="874">
        <f t="shared" si="52"/>
        <v>146.06583641760761</v>
      </c>
      <c r="T1117" s="874">
        <f t="shared" si="53"/>
        <v>4.5998356325212784E-2</v>
      </c>
    </row>
    <row r="1118" spans="1:20">
      <c r="A1118" s="875" t="s">
        <v>1034</v>
      </c>
      <c r="B1118" t="s">
        <v>1035</v>
      </c>
      <c r="C1118" t="s">
        <v>1339</v>
      </c>
      <c r="D1118" t="s">
        <v>1430</v>
      </c>
      <c r="E1118" s="867">
        <v>2019</v>
      </c>
      <c r="F1118" s="867">
        <v>2019</v>
      </c>
      <c r="G1118" s="868">
        <v>43355</v>
      </c>
      <c r="H1118" s="869">
        <f t="shared" si="51"/>
        <v>2018</v>
      </c>
      <c r="I1118" s="876"/>
      <c r="J1118" t="s">
        <v>1341</v>
      </c>
      <c r="K1118" t="s">
        <v>1342</v>
      </c>
      <c r="L1118" t="s">
        <v>1037</v>
      </c>
      <c r="M1118">
        <v>1683.24</v>
      </c>
      <c r="N1118">
        <v>0.67599999999999993</v>
      </c>
      <c r="O1118" s="872">
        <f>+VLOOKUP(C1118,'A. Rate Class Allocations'!$B$124:$J$128,6,FALSE)</f>
        <v>0.94261788524984402</v>
      </c>
      <c r="P1118" s="873">
        <f>+VLOOKUP(C1118,'A. Rate Class Allocations'!$B$124:$J$128,8,FALSE)</f>
        <v>0.86676492558695795</v>
      </c>
      <c r="Q1118" s="873">
        <f>+VLOOKUP(C1118,'A. Rate Class Allocations'!$B$124:$J$128,7,FALSE)</f>
        <v>0.93591420350510102</v>
      </c>
      <c r="R1118" s="873">
        <f>+VLOOKUP(C1118,'A. Rate Class Allocations'!$B$124:$J$128,9,FALSE)</f>
        <v>0.67326093337246795</v>
      </c>
      <c r="S1118" s="874">
        <f t="shared" si="52"/>
        <v>1375.2544146706443</v>
      </c>
      <c r="T1118" s="874">
        <f t="shared" si="53"/>
        <v>0.42595738186087445</v>
      </c>
    </row>
    <row r="1119" spans="1:20">
      <c r="A1119" s="875" t="s">
        <v>1034</v>
      </c>
      <c r="B1119" t="s">
        <v>1035</v>
      </c>
      <c r="C1119" t="s">
        <v>1339</v>
      </c>
      <c r="D1119" t="s">
        <v>1430</v>
      </c>
      <c r="E1119" s="867">
        <v>2019</v>
      </c>
      <c r="F1119" s="867">
        <v>2019</v>
      </c>
      <c r="G1119" s="868">
        <v>43355</v>
      </c>
      <c r="H1119" s="869">
        <f t="shared" si="51"/>
        <v>2018</v>
      </c>
      <c r="I1119" s="876"/>
      <c r="J1119" t="s">
        <v>1341</v>
      </c>
      <c r="K1119" t="s">
        <v>1342</v>
      </c>
      <c r="L1119" t="s">
        <v>1037</v>
      </c>
      <c r="M1119">
        <v>216.62999999999997</v>
      </c>
      <c r="N1119">
        <v>8.6999999999999994E-2</v>
      </c>
      <c r="O1119" s="872">
        <f>+VLOOKUP(C1119,'A. Rate Class Allocations'!$B$124:$J$128,6,FALSE)</f>
        <v>0.94261788524984402</v>
      </c>
      <c r="P1119" s="873">
        <f>+VLOOKUP(C1119,'A. Rate Class Allocations'!$B$124:$J$128,8,FALSE)</f>
        <v>0.86676492558695795</v>
      </c>
      <c r="Q1119" s="873">
        <f>+VLOOKUP(C1119,'A. Rate Class Allocations'!$B$124:$J$128,7,FALSE)</f>
        <v>0.93591420350510102</v>
      </c>
      <c r="R1119" s="873">
        <f>+VLOOKUP(C1119,'A. Rate Class Allocations'!$B$124:$J$128,9,FALSE)</f>
        <v>0.67326093337246795</v>
      </c>
      <c r="S1119" s="874">
        <f t="shared" si="52"/>
        <v>176.99280188808586</v>
      </c>
      <c r="T1119" s="874">
        <f t="shared" si="53"/>
        <v>5.4819958908130288E-2</v>
      </c>
    </row>
    <row r="1120" spans="1:20">
      <c r="A1120" s="875" t="s">
        <v>1034</v>
      </c>
      <c r="B1120" t="s">
        <v>1035</v>
      </c>
      <c r="C1120" t="s">
        <v>1339</v>
      </c>
      <c r="D1120" t="s">
        <v>1430</v>
      </c>
      <c r="E1120" s="867">
        <v>2019</v>
      </c>
      <c r="F1120" s="867">
        <v>2019</v>
      </c>
      <c r="G1120" s="868">
        <v>43355</v>
      </c>
      <c r="H1120" s="869">
        <f t="shared" si="51"/>
        <v>2018</v>
      </c>
      <c r="I1120" s="876"/>
      <c r="J1120" t="s">
        <v>1341</v>
      </c>
      <c r="K1120" t="s">
        <v>1342</v>
      </c>
      <c r="L1120" t="s">
        <v>1037</v>
      </c>
      <c r="M1120">
        <v>139.44</v>
      </c>
      <c r="N1120">
        <v>5.6000000000000001E-2</v>
      </c>
      <c r="O1120" s="872">
        <f>+VLOOKUP(C1120,'A. Rate Class Allocations'!$B$124:$J$128,6,FALSE)</f>
        <v>0.94261788524984402</v>
      </c>
      <c r="P1120" s="873">
        <f>+VLOOKUP(C1120,'A. Rate Class Allocations'!$B$124:$J$128,8,FALSE)</f>
        <v>0.86676492558695795</v>
      </c>
      <c r="Q1120" s="873">
        <f>+VLOOKUP(C1120,'A. Rate Class Allocations'!$B$124:$J$128,7,FALSE)</f>
        <v>0.93591420350510102</v>
      </c>
      <c r="R1120" s="873">
        <f>+VLOOKUP(C1120,'A. Rate Class Allocations'!$B$124:$J$128,9,FALSE)</f>
        <v>0.67326093337246795</v>
      </c>
      <c r="S1120" s="874">
        <f t="shared" si="52"/>
        <v>113.92640121531966</v>
      </c>
      <c r="T1120" s="874">
        <f t="shared" si="53"/>
        <v>3.5286410331670078E-2</v>
      </c>
    </row>
    <row r="1121" spans="1:20">
      <c r="A1121" s="875" t="s">
        <v>1034</v>
      </c>
      <c r="B1121" t="s">
        <v>1035</v>
      </c>
      <c r="C1121" t="s">
        <v>1339</v>
      </c>
      <c r="D1121" t="s">
        <v>1431</v>
      </c>
      <c r="E1121" s="867">
        <v>2019</v>
      </c>
      <c r="F1121" s="867">
        <v>2019</v>
      </c>
      <c r="G1121" s="868">
        <v>43328</v>
      </c>
      <c r="H1121" s="869">
        <f t="shared" si="51"/>
        <v>2018</v>
      </c>
      <c r="I1121" s="876"/>
      <c r="J1121" t="s">
        <v>1341</v>
      </c>
      <c r="K1121" t="s">
        <v>1342</v>
      </c>
      <c r="L1121" t="s">
        <v>1037</v>
      </c>
      <c r="M1121">
        <v>3351.2960000000007</v>
      </c>
      <c r="N1121">
        <v>0.83200000000000007</v>
      </c>
      <c r="O1121" s="872">
        <f>+VLOOKUP(C1121,'A. Rate Class Allocations'!$B$124:$J$128,6,FALSE)</f>
        <v>0.94261788524984402</v>
      </c>
      <c r="P1121" s="873">
        <f>+VLOOKUP(C1121,'A. Rate Class Allocations'!$B$124:$J$128,8,FALSE)</f>
        <v>0.86676492558695795</v>
      </c>
      <c r="Q1121" s="873">
        <f>+VLOOKUP(C1121,'A. Rate Class Allocations'!$B$124:$J$128,7,FALSE)</f>
        <v>0.93591420350510102</v>
      </c>
      <c r="R1121" s="873">
        <f>+VLOOKUP(C1121,'A. Rate Class Allocations'!$B$124:$J$128,9,FALSE)</f>
        <v>0.67326093337246795</v>
      </c>
      <c r="S1121" s="874">
        <f t="shared" si="52"/>
        <v>2738.1030743495121</v>
      </c>
      <c r="T1121" s="874">
        <f t="shared" si="53"/>
        <v>0.52425523921338413</v>
      </c>
    </row>
    <row r="1122" spans="1:20">
      <c r="A1122" s="875" t="s">
        <v>1034</v>
      </c>
      <c r="B1122" t="s">
        <v>1035</v>
      </c>
      <c r="C1122" t="s">
        <v>1339</v>
      </c>
      <c r="D1122" t="s">
        <v>1432</v>
      </c>
      <c r="E1122" s="867">
        <v>2019</v>
      </c>
      <c r="F1122" s="867">
        <v>2019</v>
      </c>
      <c r="G1122" s="868">
        <v>43355</v>
      </c>
      <c r="H1122" s="869">
        <f t="shared" si="51"/>
        <v>2018</v>
      </c>
      <c r="I1122" s="876"/>
      <c r="J1122" t="s">
        <v>1341</v>
      </c>
      <c r="K1122" t="s">
        <v>1342</v>
      </c>
      <c r="L1122" t="s">
        <v>1037</v>
      </c>
      <c r="M1122">
        <v>2331.2640000000001</v>
      </c>
      <c r="N1122">
        <v>0.83200000000000007</v>
      </c>
      <c r="O1122" s="872">
        <f>+VLOOKUP(C1122,'A. Rate Class Allocations'!$B$124:$J$128,6,FALSE)</f>
        <v>0.94261788524984402</v>
      </c>
      <c r="P1122" s="873">
        <f>+VLOOKUP(C1122,'A. Rate Class Allocations'!$B$124:$J$128,8,FALSE)</f>
        <v>0.86676492558695795</v>
      </c>
      <c r="Q1122" s="873">
        <f>+VLOOKUP(C1122,'A. Rate Class Allocations'!$B$124:$J$128,7,FALSE)</f>
        <v>0.93591420350510102</v>
      </c>
      <c r="R1122" s="873">
        <f>+VLOOKUP(C1122,'A. Rate Class Allocations'!$B$124:$J$128,9,FALSE)</f>
        <v>0.67326093337246795</v>
      </c>
      <c r="S1122" s="874">
        <f t="shared" si="52"/>
        <v>1904.7082458608072</v>
      </c>
      <c r="T1122" s="874">
        <f t="shared" si="53"/>
        <v>0.52425523921338413</v>
      </c>
    </row>
    <row r="1123" spans="1:20">
      <c r="A1123" s="875" t="s">
        <v>1034</v>
      </c>
      <c r="B1123" t="s">
        <v>1035</v>
      </c>
      <c r="C1123" t="s">
        <v>1339</v>
      </c>
      <c r="D1123" t="s">
        <v>1433</v>
      </c>
      <c r="E1123" s="867">
        <v>2019</v>
      </c>
      <c r="F1123" s="867">
        <v>2019</v>
      </c>
      <c r="G1123" s="868">
        <v>43356</v>
      </c>
      <c r="H1123" s="869">
        <f t="shared" si="51"/>
        <v>2018</v>
      </c>
      <c r="I1123" s="876"/>
      <c r="J1123" t="s">
        <v>1341</v>
      </c>
      <c r="K1123" t="s">
        <v>1342</v>
      </c>
      <c r="L1123" t="s">
        <v>1037</v>
      </c>
      <c r="M1123">
        <v>1543.2560000000003</v>
      </c>
      <c r="N1123">
        <v>0.57200000000000006</v>
      </c>
      <c r="O1123" s="872">
        <f>+VLOOKUP(C1123,'A. Rate Class Allocations'!$B$124:$J$128,6,FALSE)</f>
        <v>0.94261788524984402</v>
      </c>
      <c r="P1123" s="873">
        <f>+VLOOKUP(C1123,'A. Rate Class Allocations'!$B$124:$J$128,8,FALSE)</f>
        <v>0.86676492558695795</v>
      </c>
      <c r="Q1123" s="873">
        <f>+VLOOKUP(C1123,'A. Rate Class Allocations'!$B$124:$J$128,7,FALSE)</f>
        <v>0.93591420350510102</v>
      </c>
      <c r="R1123" s="873">
        <f>+VLOOKUP(C1123,'A. Rate Class Allocations'!$B$124:$J$128,9,FALSE)</f>
        <v>0.67326093337246795</v>
      </c>
      <c r="S1123" s="874">
        <f t="shared" si="52"/>
        <v>1260.8835501574108</v>
      </c>
      <c r="T1123" s="874">
        <f t="shared" si="53"/>
        <v>0.36042547695920152</v>
      </c>
    </row>
    <row r="1124" spans="1:20">
      <c r="A1124" s="875" t="s">
        <v>1034</v>
      </c>
      <c r="B1124" t="s">
        <v>1035</v>
      </c>
      <c r="C1124" t="s">
        <v>1339</v>
      </c>
      <c r="D1124" t="s">
        <v>1433</v>
      </c>
      <c r="E1124" s="867">
        <v>2019</v>
      </c>
      <c r="F1124" s="867">
        <v>2019</v>
      </c>
      <c r="G1124" s="868">
        <v>43356</v>
      </c>
      <c r="H1124" s="869">
        <f t="shared" si="51"/>
        <v>2018</v>
      </c>
      <c r="I1124" s="876"/>
      <c r="J1124" t="s">
        <v>1341</v>
      </c>
      <c r="K1124" t="s">
        <v>1342</v>
      </c>
      <c r="L1124" t="s">
        <v>1037</v>
      </c>
      <c r="M1124">
        <v>234.726</v>
      </c>
      <c r="N1124">
        <v>8.6999999999999994E-2</v>
      </c>
      <c r="O1124" s="872">
        <f>+VLOOKUP(C1124,'A. Rate Class Allocations'!$B$124:$J$128,6,FALSE)</f>
        <v>0.94261788524984402</v>
      </c>
      <c r="P1124" s="873">
        <f>+VLOOKUP(C1124,'A. Rate Class Allocations'!$B$124:$J$128,8,FALSE)</f>
        <v>0.86676492558695795</v>
      </c>
      <c r="Q1124" s="873">
        <f>+VLOOKUP(C1124,'A. Rate Class Allocations'!$B$124:$J$128,7,FALSE)</f>
        <v>0.93591420350510102</v>
      </c>
      <c r="R1124" s="873">
        <f>+VLOOKUP(C1124,'A. Rate Class Allocations'!$B$124:$J$128,9,FALSE)</f>
        <v>0.67326093337246795</v>
      </c>
      <c r="S1124" s="874">
        <f t="shared" si="52"/>
        <v>191.7777427686971</v>
      </c>
      <c r="T1124" s="874">
        <f t="shared" si="53"/>
        <v>5.4819958908130288E-2</v>
      </c>
    </row>
    <row r="1125" spans="1:20">
      <c r="A1125" s="875" t="s">
        <v>1034</v>
      </c>
      <c r="B1125" t="s">
        <v>1035</v>
      </c>
      <c r="C1125" t="s">
        <v>1339</v>
      </c>
      <c r="D1125" t="s">
        <v>1433</v>
      </c>
      <c r="E1125" s="867">
        <v>2019</v>
      </c>
      <c r="F1125" s="867">
        <v>2019</v>
      </c>
      <c r="G1125" s="868">
        <v>43356</v>
      </c>
      <c r="H1125" s="869">
        <f t="shared" si="51"/>
        <v>2018</v>
      </c>
      <c r="I1125" s="876"/>
      <c r="J1125" t="s">
        <v>1341</v>
      </c>
      <c r="K1125" t="s">
        <v>1342</v>
      </c>
      <c r="L1125" t="s">
        <v>1037</v>
      </c>
      <c r="M1125">
        <v>161.88</v>
      </c>
      <c r="N1125">
        <v>0.06</v>
      </c>
      <c r="O1125" s="872">
        <f>+VLOOKUP(C1125,'A. Rate Class Allocations'!$B$124:$J$128,6,FALSE)</f>
        <v>0.94261788524984402</v>
      </c>
      <c r="P1125" s="873">
        <f>+VLOOKUP(C1125,'A. Rate Class Allocations'!$B$124:$J$128,8,FALSE)</f>
        <v>0.86676492558695795</v>
      </c>
      <c r="Q1125" s="873">
        <f>+VLOOKUP(C1125,'A. Rate Class Allocations'!$B$124:$J$128,7,FALSE)</f>
        <v>0.93591420350510102</v>
      </c>
      <c r="R1125" s="873">
        <f>+VLOOKUP(C1125,'A. Rate Class Allocations'!$B$124:$J$128,9,FALSE)</f>
        <v>0.67326093337246795</v>
      </c>
      <c r="S1125" s="874">
        <f t="shared" si="52"/>
        <v>132.26051225427386</v>
      </c>
      <c r="T1125" s="874">
        <f t="shared" si="53"/>
        <v>3.7806868212503654E-2</v>
      </c>
    </row>
    <row r="1126" spans="1:20">
      <c r="A1126" s="875" t="s">
        <v>1034</v>
      </c>
      <c r="B1126" t="s">
        <v>1035</v>
      </c>
      <c r="C1126" t="s">
        <v>1339</v>
      </c>
      <c r="D1126" t="s">
        <v>1434</v>
      </c>
      <c r="E1126" s="867">
        <v>2019</v>
      </c>
      <c r="F1126" s="867">
        <v>2019</v>
      </c>
      <c r="G1126" s="868">
        <v>43356</v>
      </c>
      <c r="H1126" s="869">
        <f t="shared" si="51"/>
        <v>2018</v>
      </c>
      <c r="I1126" s="876"/>
      <c r="J1126" t="s">
        <v>1341</v>
      </c>
      <c r="K1126" t="s">
        <v>1342</v>
      </c>
      <c r="L1126" t="s">
        <v>1037</v>
      </c>
      <c r="M1126">
        <v>1812.7200000000003</v>
      </c>
      <c r="N1126">
        <v>0.72800000000000009</v>
      </c>
      <c r="O1126" s="872">
        <f>+VLOOKUP(C1126,'A. Rate Class Allocations'!$B$124:$J$128,6,FALSE)</f>
        <v>0.94261788524984402</v>
      </c>
      <c r="P1126" s="873">
        <f>+VLOOKUP(C1126,'A. Rate Class Allocations'!$B$124:$J$128,8,FALSE)</f>
        <v>0.86676492558695795</v>
      </c>
      <c r="Q1126" s="873">
        <f>+VLOOKUP(C1126,'A. Rate Class Allocations'!$B$124:$J$128,7,FALSE)</f>
        <v>0.93591420350510102</v>
      </c>
      <c r="R1126" s="873">
        <f>+VLOOKUP(C1126,'A. Rate Class Allocations'!$B$124:$J$128,9,FALSE)</f>
        <v>0.67326093337246795</v>
      </c>
      <c r="S1126" s="874">
        <f t="shared" si="52"/>
        <v>1481.0432157991556</v>
      </c>
      <c r="T1126" s="874">
        <f t="shared" si="53"/>
        <v>0.45872333431171108</v>
      </c>
    </row>
    <row r="1127" spans="1:20">
      <c r="A1127" s="875" t="s">
        <v>1034</v>
      </c>
      <c r="B1127" t="s">
        <v>1035</v>
      </c>
      <c r="C1127" t="s">
        <v>1339</v>
      </c>
      <c r="D1127" t="s">
        <v>1434</v>
      </c>
      <c r="E1127" s="867">
        <v>2019</v>
      </c>
      <c r="F1127" s="867">
        <v>2019</v>
      </c>
      <c r="G1127" s="868">
        <v>43356</v>
      </c>
      <c r="H1127" s="869">
        <f t="shared" si="51"/>
        <v>2018</v>
      </c>
      <c r="I1127" s="876"/>
      <c r="J1127" t="s">
        <v>1341</v>
      </c>
      <c r="K1127" t="s">
        <v>1342</v>
      </c>
      <c r="L1127" t="s">
        <v>1037</v>
      </c>
      <c r="M1127">
        <v>697.2</v>
      </c>
      <c r="N1127">
        <v>0.28000000000000003</v>
      </c>
      <c r="O1127" s="872">
        <f>+VLOOKUP(C1127,'A. Rate Class Allocations'!$B$124:$J$128,6,FALSE)</f>
        <v>0.94261788524984402</v>
      </c>
      <c r="P1127" s="873">
        <f>+VLOOKUP(C1127,'A. Rate Class Allocations'!$B$124:$J$128,8,FALSE)</f>
        <v>0.86676492558695795</v>
      </c>
      <c r="Q1127" s="873">
        <f>+VLOOKUP(C1127,'A. Rate Class Allocations'!$B$124:$J$128,7,FALSE)</f>
        <v>0.93591420350510102</v>
      </c>
      <c r="R1127" s="873">
        <f>+VLOOKUP(C1127,'A. Rate Class Allocations'!$B$124:$J$128,9,FALSE)</f>
        <v>0.67326093337246795</v>
      </c>
      <c r="S1127" s="874">
        <f t="shared" si="52"/>
        <v>569.63200607659826</v>
      </c>
      <c r="T1127" s="874">
        <f t="shared" si="53"/>
        <v>0.17643205165835038</v>
      </c>
    </row>
    <row r="1128" spans="1:20">
      <c r="A1128" s="875" t="s">
        <v>1034</v>
      </c>
      <c r="B1128" t="s">
        <v>1035</v>
      </c>
      <c r="C1128" t="s">
        <v>1339</v>
      </c>
      <c r="D1128" t="s">
        <v>1434</v>
      </c>
      <c r="E1128" s="867">
        <v>2019</v>
      </c>
      <c r="F1128" s="867">
        <v>2019</v>
      </c>
      <c r="G1128" s="868">
        <v>43356</v>
      </c>
      <c r="H1128" s="869">
        <f t="shared" si="51"/>
        <v>2018</v>
      </c>
      <c r="I1128" s="876"/>
      <c r="J1128" t="s">
        <v>1341</v>
      </c>
      <c r="K1128" t="s">
        <v>1342</v>
      </c>
      <c r="L1128" t="s">
        <v>1037</v>
      </c>
      <c r="M1128">
        <v>141.93</v>
      </c>
      <c r="N1128">
        <v>5.7000000000000009E-2</v>
      </c>
      <c r="O1128" s="872">
        <f>+VLOOKUP(C1128,'A. Rate Class Allocations'!$B$124:$J$128,6,FALSE)</f>
        <v>0.94261788524984402</v>
      </c>
      <c r="P1128" s="873">
        <f>+VLOOKUP(C1128,'A. Rate Class Allocations'!$B$124:$J$128,8,FALSE)</f>
        <v>0.86676492558695795</v>
      </c>
      <c r="Q1128" s="873">
        <f>+VLOOKUP(C1128,'A. Rate Class Allocations'!$B$124:$J$128,7,FALSE)</f>
        <v>0.93591420350510102</v>
      </c>
      <c r="R1128" s="873">
        <f>+VLOOKUP(C1128,'A. Rate Class Allocations'!$B$124:$J$128,9,FALSE)</f>
        <v>0.67326093337246795</v>
      </c>
      <c r="S1128" s="874">
        <f t="shared" si="52"/>
        <v>115.9608012370218</v>
      </c>
      <c r="T1128" s="874">
        <f t="shared" si="53"/>
        <v>3.5916524801878479E-2</v>
      </c>
    </row>
    <row r="1129" spans="1:20">
      <c r="A1129" s="875" t="s">
        <v>1034</v>
      </c>
      <c r="B1129" t="s">
        <v>1035</v>
      </c>
      <c r="C1129" t="s">
        <v>1339</v>
      </c>
      <c r="D1129" t="s">
        <v>1435</v>
      </c>
      <c r="E1129" s="867">
        <v>2019</v>
      </c>
      <c r="F1129" s="867">
        <v>2019</v>
      </c>
      <c r="G1129" s="868">
        <v>43360</v>
      </c>
      <c r="H1129" s="869">
        <f t="shared" si="51"/>
        <v>2018</v>
      </c>
      <c r="I1129" s="876"/>
      <c r="J1129" t="s">
        <v>1341</v>
      </c>
      <c r="K1129" t="s">
        <v>1342</v>
      </c>
      <c r="L1129" t="s">
        <v>1037</v>
      </c>
      <c r="M1129">
        <v>3425.9679999999998</v>
      </c>
      <c r="N1129">
        <v>0.67599999999999993</v>
      </c>
      <c r="O1129" s="872">
        <f>+VLOOKUP(C1129,'A. Rate Class Allocations'!$B$124:$J$128,6,FALSE)</f>
        <v>0.94261788524984402</v>
      </c>
      <c r="P1129" s="873">
        <f>+VLOOKUP(C1129,'A. Rate Class Allocations'!$B$124:$J$128,8,FALSE)</f>
        <v>0.86676492558695795</v>
      </c>
      <c r="Q1129" s="873">
        <f>+VLOOKUP(C1129,'A. Rate Class Allocations'!$B$124:$J$128,7,FALSE)</f>
        <v>0.93591420350510102</v>
      </c>
      <c r="R1129" s="873">
        <f>+VLOOKUP(C1129,'A. Rate Class Allocations'!$B$124:$J$128,9,FALSE)</f>
        <v>0.67326093337246795</v>
      </c>
      <c r="S1129" s="874">
        <f t="shared" si="52"/>
        <v>2799.1121982131826</v>
      </c>
      <c r="T1129" s="874">
        <f t="shared" si="53"/>
        <v>0.42595738186087445</v>
      </c>
    </row>
    <row r="1130" spans="1:20">
      <c r="A1130" s="875" t="s">
        <v>1034</v>
      </c>
      <c r="B1130" t="s">
        <v>1035</v>
      </c>
      <c r="C1130" t="s">
        <v>1339</v>
      </c>
      <c r="D1130" t="s">
        <v>1435</v>
      </c>
      <c r="E1130" s="867">
        <v>2019</v>
      </c>
      <c r="F1130" s="867">
        <v>2019</v>
      </c>
      <c r="G1130" s="868">
        <v>43360</v>
      </c>
      <c r="H1130" s="869">
        <f t="shared" si="51"/>
        <v>2018</v>
      </c>
      <c r="I1130" s="876"/>
      <c r="J1130" t="s">
        <v>1341</v>
      </c>
      <c r="K1130" t="s">
        <v>1342</v>
      </c>
      <c r="L1130" t="s">
        <v>1037</v>
      </c>
      <c r="M1130">
        <v>146.97200000000001</v>
      </c>
      <c r="N1130">
        <v>2.8999999999999998E-2</v>
      </c>
      <c r="O1130" s="872">
        <f>+VLOOKUP(C1130,'A. Rate Class Allocations'!$B$124:$J$128,6,FALSE)</f>
        <v>0.94261788524984402</v>
      </c>
      <c r="P1130" s="873">
        <f>+VLOOKUP(C1130,'A. Rate Class Allocations'!$B$124:$J$128,8,FALSE)</f>
        <v>0.86676492558695795</v>
      </c>
      <c r="Q1130" s="873">
        <f>+VLOOKUP(C1130,'A. Rate Class Allocations'!$B$124:$J$128,7,FALSE)</f>
        <v>0.93591420350510102</v>
      </c>
      <c r="R1130" s="873">
        <f>+VLOOKUP(C1130,'A. Rate Class Allocations'!$B$124:$J$128,9,FALSE)</f>
        <v>0.67326093337246795</v>
      </c>
      <c r="S1130" s="874">
        <f t="shared" si="52"/>
        <v>120.08025702393832</v>
      </c>
      <c r="T1130" s="874">
        <f t="shared" si="53"/>
        <v>1.8273319636043429E-2</v>
      </c>
    </row>
    <row r="1131" spans="1:20">
      <c r="A1131" s="875" t="s">
        <v>1034</v>
      </c>
      <c r="B1131" t="s">
        <v>1035</v>
      </c>
      <c r="C1131" t="s">
        <v>1339</v>
      </c>
      <c r="D1131" t="s">
        <v>1435</v>
      </c>
      <c r="E1131" s="867">
        <v>2019</v>
      </c>
      <c r="F1131" s="867">
        <v>2019</v>
      </c>
      <c r="G1131" s="868">
        <v>43360</v>
      </c>
      <c r="H1131" s="869">
        <f t="shared" si="51"/>
        <v>2018</v>
      </c>
      <c r="I1131" s="876"/>
      <c r="J1131" t="s">
        <v>1341</v>
      </c>
      <c r="K1131" t="s">
        <v>1342</v>
      </c>
      <c r="L1131" t="s">
        <v>1037</v>
      </c>
      <c r="M1131">
        <v>790.60799999999995</v>
      </c>
      <c r="N1131">
        <v>0.156</v>
      </c>
      <c r="O1131" s="872">
        <f>+VLOOKUP(C1131,'A. Rate Class Allocations'!$B$124:$J$128,6,FALSE)</f>
        <v>0.94261788524984402</v>
      </c>
      <c r="P1131" s="873">
        <f>+VLOOKUP(C1131,'A. Rate Class Allocations'!$B$124:$J$128,8,FALSE)</f>
        <v>0.86676492558695795</v>
      </c>
      <c r="Q1131" s="873">
        <f>+VLOOKUP(C1131,'A. Rate Class Allocations'!$B$124:$J$128,7,FALSE)</f>
        <v>0.93591420350510102</v>
      </c>
      <c r="R1131" s="873">
        <f>+VLOOKUP(C1131,'A. Rate Class Allocations'!$B$124:$J$128,9,FALSE)</f>
        <v>0.67326093337246795</v>
      </c>
      <c r="S1131" s="874">
        <f t="shared" si="52"/>
        <v>645.94896881842681</v>
      </c>
      <c r="T1131" s="874">
        <f t="shared" si="53"/>
        <v>9.829785735250951E-2</v>
      </c>
    </row>
    <row r="1132" spans="1:20">
      <c r="A1132" s="875" t="s">
        <v>1034</v>
      </c>
      <c r="B1132" t="s">
        <v>1035</v>
      </c>
      <c r="C1132" t="s">
        <v>1339</v>
      </c>
      <c r="D1132" t="s">
        <v>1435</v>
      </c>
      <c r="E1132" s="867">
        <v>2019</v>
      </c>
      <c r="F1132" s="867">
        <v>2019</v>
      </c>
      <c r="G1132" s="868">
        <v>43360</v>
      </c>
      <c r="H1132" s="869">
        <f t="shared" si="51"/>
        <v>2018</v>
      </c>
      <c r="I1132" s="876"/>
      <c r="J1132" t="s">
        <v>1341</v>
      </c>
      <c r="K1132" t="s">
        <v>1342</v>
      </c>
      <c r="L1132" t="s">
        <v>1037</v>
      </c>
      <c r="M1132">
        <v>293.94400000000002</v>
      </c>
      <c r="N1132">
        <v>5.8000000000000003E-2</v>
      </c>
      <c r="O1132" s="872">
        <f>+VLOOKUP(C1132,'A. Rate Class Allocations'!$B$124:$J$128,6,FALSE)</f>
        <v>0.94261788524984402</v>
      </c>
      <c r="P1132" s="873">
        <f>+VLOOKUP(C1132,'A. Rate Class Allocations'!$B$124:$J$128,8,FALSE)</f>
        <v>0.86676492558695795</v>
      </c>
      <c r="Q1132" s="873">
        <f>+VLOOKUP(C1132,'A. Rate Class Allocations'!$B$124:$J$128,7,FALSE)</f>
        <v>0.93591420350510102</v>
      </c>
      <c r="R1132" s="873">
        <f>+VLOOKUP(C1132,'A. Rate Class Allocations'!$B$124:$J$128,9,FALSE)</f>
        <v>0.67326093337246795</v>
      </c>
      <c r="S1132" s="874">
        <f t="shared" si="52"/>
        <v>240.16051404787663</v>
      </c>
      <c r="T1132" s="874">
        <f t="shared" si="53"/>
        <v>3.6546639272086866E-2</v>
      </c>
    </row>
    <row r="1133" spans="1:20">
      <c r="A1133" s="875" t="s">
        <v>1034</v>
      </c>
      <c r="B1133" t="s">
        <v>1035</v>
      </c>
      <c r="C1133" t="s">
        <v>1339</v>
      </c>
      <c r="D1133" t="s">
        <v>1436</v>
      </c>
      <c r="E1133" s="867">
        <v>2019</v>
      </c>
      <c r="F1133" s="867">
        <v>2019</v>
      </c>
      <c r="G1133" s="868">
        <v>43360</v>
      </c>
      <c r="H1133" s="869">
        <f t="shared" si="51"/>
        <v>2018</v>
      </c>
      <c r="I1133" s="876"/>
      <c r="J1133" t="s">
        <v>1341</v>
      </c>
      <c r="K1133" t="s">
        <v>1342</v>
      </c>
      <c r="L1133" t="s">
        <v>1037</v>
      </c>
      <c r="M1133">
        <v>2555.2799999999997</v>
      </c>
      <c r="N1133">
        <v>1.17</v>
      </c>
      <c r="O1133" s="872">
        <f>+VLOOKUP(C1133,'A. Rate Class Allocations'!$B$124:$J$128,6,FALSE)</f>
        <v>0.94261788524984402</v>
      </c>
      <c r="P1133" s="873">
        <f>+VLOOKUP(C1133,'A. Rate Class Allocations'!$B$124:$J$128,8,FALSE)</f>
        <v>0.86676492558695795</v>
      </c>
      <c r="Q1133" s="873">
        <f>+VLOOKUP(C1133,'A. Rate Class Allocations'!$B$124:$J$128,7,FALSE)</f>
        <v>0.93591420350510102</v>
      </c>
      <c r="R1133" s="873">
        <f>+VLOOKUP(C1133,'A. Rate Class Allocations'!$B$124:$J$128,9,FALSE)</f>
        <v>0.67326093337246795</v>
      </c>
      <c r="S1133" s="874">
        <f t="shared" si="52"/>
        <v>2087.7356174518213</v>
      </c>
      <c r="T1133" s="874">
        <f t="shared" si="53"/>
        <v>0.73723393014382121</v>
      </c>
    </row>
    <row r="1134" spans="1:20">
      <c r="A1134" s="875" t="s">
        <v>1034</v>
      </c>
      <c r="B1134" t="s">
        <v>1035</v>
      </c>
      <c r="C1134" t="s">
        <v>1339</v>
      </c>
      <c r="D1134" t="s">
        <v>1436</v>
      </c>
      <c r="E1134" s="867">
        <v>2019</v>
      </c>
      <c r="F1134" s="867">
        <v>2019</v>
      </c>
      <c r="G1134" s="868">
        <v>43360</v>
      </c>
      <c r="H1134" s="869">
        <f t="shared" si="51"/>
        <v>2018</v>
      </c>
      <c r="I1134" s="876"/>
      <c r="J1134" t="s">
        <v>1341</v>
      </c>
      <c r="K1134" t="s">
        <v>1342</v>
      </c>
      <c r="L1134" t="s">
        <v>1037</v>
      </c>
      <c r="M1134">
        <v>244.608</v>
      </c>
      <c r="N1134">
        <v>0.112</v>
      </c>
      <c r="O1134" s="872">
        <f>+VLOOKUP(C1134,'A. Rate Class Allocations'!$B$124:$J$128,6,FALSE)</f>
        <v>0.94261788524984402</v>
      </c>
      <c r="P1134" s="873">
        <f>+VLOOKUP(C1134,'A. Rate Class Allocations'!$B$124:$J$128,8,FALSE)</f>
        <v>0.86676492558695795</v>
      </c>
      <c r="Q1134" s="873">
        <f>+VLOOKUP(C1134,'A. Rate Class Allocations'!$B$124:$J$128,7,FALSE)</f>
        <v>0.93591420350510102</v>
      </c>
      <c r="R1134" s="873">
        <f>+VLOOKUP(C1134,'A. Rate Class Allocations'!$B$124:$J$128,9,FALSE)</f>
        <v>0.67326093337246795</v>
      </c>
      <c r="S1134" s="874">
        <f t="shared" si="52"/>
        <v>199.85161466205471</v>
      </c>
      <c r="T1134" s="874">
        <f t="shared" si="53"/>
        <v>7.0572820663340155E-2</v>
      </c>
    </row>
    <row r="1135" spans="1:20">
      <c r="A1135" s="875" t="s">
        <v>1034</v>
      </c>
      <c r="B1135" t="s">
        <v>1035</v>
      </c>
      <c r="C1135" t="s">
        <v>1339</v>
      </c>
      <c r="D1135" t="s">
        <v>1437</v>
      </c>
      <c r="E1135" s="867">
        <v>2019</v>
      </c>
      <c r="F1135" s="867">
        <v>2019</v>
      </c>
      <c r="G1135" s="868">
        <v>43361</v>
      </c>
      <c r="H1135" s="869">
        <f t="shared" si="51"/>
        <v>2018</v>
      </c>
      <c r="I1135" s="876"/>
      <c r="J1135" t="s">
        <v>1341</v>
      </c>
      <c r="K1135" t="s">
        <v>1342</v>
      </c>
      <c r="L1135" t="s">
        <v>1037</v>
      </c>
      <c r="M1135">
        <v>1779.232</v>
      </c>
      <c r="N1135">
        <v>0.41600000000000004</v>
      </c>
      <c r="O1135" s="872">
        <f>+VLOOKUP(C1135,'A. Rate Class Allocations'!$B$124:$J$128,6,FALSE)</f>
        <v>0.94261788524984402</v>
      </c>
      <c r="P1135" s="873">
        <f>+VLOOKUP(C1135,'A. Rate Class Allocations'!$B$124:$J$128,8,FALSE)</f>
        <v>0.86676492558695795</v>
      </c>
      <c r="Q1135" s="873">
        <f>+VLOOKUP(C1135,'A. Rate Class Allocations'!$B$124:$J$128,7,FALSE)</f>
        <v>0.93591420350510102</v>
      </c>
      <c r="R1135" s="873">
        <f>+VLOOKUP(C1135,'A. Rate Class Allocations'!$B$124:$J$128,9,FALSE)</f>
        <v>0.67326093337246795</v>
      </c>
      <c r="S1135" s="874">
        <f t="shared" si="52"/>
        <v>1453.6825780775646</v>
      </c>
      <c r="T1135" s="874">
        <f t="shared" si="53"/>
        <v>0.26212761960669206</v>
      </c>
    </row>
    <row r="1136" spans="1:20">
      <c r="A1136" s="875" t="s">
        <v>1034</v>
      </c>
      <c r="B1136" t="s">
        <v>1035</v>
      </c>
      <c r="C1136" t="s">
        <v>1339</v>
      </c>
      <c r="D1136" t="s">
        <v>1437</v>
      </c>
      <c r="E1136" s="867">
        <v>2019</v>
      </c>
      <c r="F1136" s="867">
        <v>2019</v>
      </c>
      <c r="G1136" s="868">
        <v>43361</v>
      </c>
      <c r="H1136" s="869">
        <f t="shared" si="51"/>
        <v>2018</v>
      </c>
      <c r="I1136" s="876"/>
      <c r="J1136" t="s">
        <v>1341</v>
      </c>
      <c r="K1136" t="s">
        <v>1342</v>
      </c>
      <c r="L1136" t="s">
        <v>1037</v>
      </c>
      <c r="M1136">
        <v>68.431999999999988</v>
      </c>
      <c r="N1136">
        <v>1.6E-2</v>
      </c>
      <c r="O1136" s="872">
        <f>+VLOOKUP(C1136,'A. Rate Class Allocations'!$B$124:$J$128,6,FALSE)</f>
        <v>0.94261788524984402</v>
      </c>
      <c r="P1136" s="873">
        <f>+VLOOKUP(C1136,'A. Rate Class Allocations'!$B$124:$J$128,8,FALSE)</f>
        <v>0.86676492558695795</v>
      </c>
      <c r="Q1136" s="873">
        <f>+VLOOKUP(C1136,'A. Rate Class Allocations'!$B$124:$J$128,7,FALSE)</f>
        <v>0.93591420350510102</v>
      </c>
      <c r="R1136" s="873">
        <f>+VLOOKUP(C1136,'A. Rate Class Allocations'!$B$124:$J$128,9,FALSE)</f>
        <v>0.67326093337246795</v>
      </c>
      <c r="S1136" s="874">
        <f t="shared" si="52"/>
        <v>55.910868387598626</v>
      </c>
      <c r="T1136" s="874">
        <f t="shared" si="53"/>
        <v>1.0081831523334308E-2</v>
      </c>
    </row>
    <row r="1137" spans="1:20">
      <c r="A1137" s="875" t="s">
        <v>1034</v>
      </c>
      <c r="B1137" t="s">
        <v>1035</v>
      </c>
      <c r="C1137" t="s">
        <v>1339</v>
      </c>
      <c r="D1137" t="s">
        <v>1438</v>
      </c>
      <c r="E1137" s="867">
        <v>2019</v>
      </c>
      <c r="F1137" s="867">
        <v>2019</v>
      </c>
      <c r="G1137" s="868">
        <v>43361</v>
      </c>
      <c r="H1137" s="869">
        <f t="shared" si="51"/>
        <v>2018</v>
      </c>
      <c r="I1137" s="876"/>
      <c r="J1137" t="s">
        <v>1341</v>
      </c>
      <c r="K1137" t="s">
        <v>1342</v>
      </c>
      <c r="L1137" t="s">
        <v>1037</v>
      </c>
      <c r="M1137">
        <v>2115.8800000000006</v>
      </c>
      <c r="N1137">
        <v>0.52000000000000013</v>
      </c>
      <c r="O1137" s="872">
        <f>+VLOOKUP(C1137,'A. Rate Class Allocations'!$B$124:$J$128,6,FALSE)</f>
        <v>0.94261788524984402</v>
      </c>
      <c r="P1137" s="873">
        <f>+VLOOKUP(C1137,'A. Rate Class Allocations'!$B$124:$J$128,8,FALSE)</f>
        <v>0.86676492558695795</v>
      </c>
      <c r="Q1137" s="873">
        <f>+VLOOKUP(C1137,'A. Rate Class Allocations'!$B$124:$J$128,7,FALSE)</f>
        <v>0.93591420350510102</v>
      </c>
      <c r="R1137" s="873">
        <f>+VLOOKUP(C1137,'A. Rate Class Allocations'!$B$124:$J$128,9,FALSE)</f>
        <v>0.67326093337246795</v>
      </c>
      <c r="S1137" s="874">
        <f t="shared" si="52"/>
        <v>1728.7334610116941</v>
      </c>
      <c r="T1137" s="874">
        <f t="shared" si="53"/>
        <v>0.32765952450836505</v>
      </c>
    </row>
    <row r="1138" spans="1:20">
      <c r="A1138" s="875" t="s">
        <v>1034</v>
      </c>
      <c r="B1138" t="s">
        <v>1035</v>
      </c>
      <c r="C1138" t="s">
        <v>1339</v>
      </c>
      <c r="D1138" t="s">
        <v>1439</v>
      </c>
      <c r="E1138" s="867">
        <v>2019</v>
      </c>
      <c r="F1138" s="867">
        <v>2019</v>
      </c>
      <c r="G1138" s="868">
        <v>43357</v>
      </c>
      <c r="H1138" s="869">
        <f t="shared" si="51"/>
        <v>2018</v>
      </c>
      <c r="I1138" s="876"/>
      <c r="J1138" t="s">
        <v>1341</v>
      </c>
      <c r="K1138" t="s">
        <v>1342</v>
      </c>
      <c r="L1138" t="s">
        <v>1037</v>
      </c>
      <c r="M1138">
        <v>2539.6799999999998</v>
      </c>
      <c r="N1138">
        <v>0.41600000000000004</v>
      </c>
      <c r="O1138" s="872">
        <f>+VLOOKUP(C1138,'A. Rate Class Allocations'!$B$124:$J$128,6,FALSE)</f>
        <v>0.94261788524984402</v>
      </c>
      <c r="P1138" s="873">
        <f>+VLOOKUP(C1138,'A. Rate Class Allocations'!$B$124:$J$128,8,FALSE)</f>
        <v>0.86676492558695795</v>
      </c>
      <c r="Q1138" s="873">
        <f>+VLOOKUP(C1138,'A. Rate Class Allocations'!$B$124:$J$128,7,FALSE)</f>
        <v>0.93591420350510102</v>
      </c>
      <c r="R1138" s="873">
        <f>+VLOOKUP(C1138,'A. Rate Class Allocations'!$B$124:$J$128,9,FALSE)</f>
        <v>0.67326093337246795</v>
      </c>
      <c r="S1138" s="874">
        <f t="shared" si="52"/>
        <v>2074.9899787616391</v>
      </c>
      <c r="T1138" s="874">
        <f t="shared" si="53"/>
        <v>0.26212761960669206</v>
      </c>
    </row>
    <row r="1139" spans="1:20">
      <c r="A1139" s="875" t="s">
        <v>1034</v>
      </c>
      <c r="B1139" t="s">
        <v>1035</v>
      </c>
      <c r="C1139" t="s">
        <v>1339</v>
      </c>
      <c r="D1139" t="s">
        <v>1439</v>
      </c>
      <c r="E1139" s="867">
        <v>2019</v>
      </c>
      <c r="F1139" s="867">
        <v>2019</v>
      </c>
      <c r="G1139" s="868">
        <v>43357</v>
      </c>
      <c r="H1139" s="869">
        <f t="shared" si="51"/>
        <v>2018</v>
      </c>
      <c r="I1139" s="876"/>
      <c r="J1139" t="s">
        <v>1341</v>
      </c>
      <c r="K1139" t="s">
        <v>1342</v>
      </c>
      <c r="L1139" t="s">
        <v>1037</v>
      </c>
      <c r="M1139">
        <v>170.94</v>
      </c>
      <c r="N1139">
        <v>2.8000000000000001E-2</v>
      </c>
      <c r="O1139" s="872">
        <f>+VLOOKUP(C1139,'A. Rate Class Allocations'!$B$124:$J$128,6,FALSE)</f>
        <v>0.94261788524984402</v>
      </c>
      <c r="P1139" s="873">
        <f>+VLOOKUP(C1139,'A. Rate Class Allocations'!$B$124:$J$128,8,FALSE)</f>
        <v>0.86676492558695795</v>
      </c>
      <c r="Q1139" s="873">
        <f>+VLOOKUP(C1139,'A. Rate Class Allocations'!$B$124:$J$128,7,FALSE)</f>
        <v>0.93591420350510102</v>
      </c>
      <c r="R1139" s="873">
        <f>+VLOOKUP(C1139,'A. Rate Class Allocations'!$B$124:$J$128,9,FALSE)</f>
        <v>0.67326093337246795</v>
      </c>
      <c r="S1139" s="874">
        <f t="shared" si="52"/>
        <v>139.66278703203344</v>
      </c>
      <c r="T1139" s="874">
        <f t="shared" si="53"/>
        <v>1.7643205165835039E-2</v>
      </c>
    </row>
    <row r="1140" spans="1:20">
      <c r="A1140" s="875" t="s">
        <v>1034</v>
      </c>
      <c r="B1140" t="s">
        <v>1035</v>
      </c>
      <c r="C1140" t="s">
        <v>1339</v>
      </c>
      <c r="D1140" t="s">
        <v>1439</v>
      </c>
      <c r="E1140" s="867">
        <v>2019</v>
      </c>
      <c r="F1140" s="867">
        <v>2019</v>
      </c>
      <c r="G1140" s="868">
        <v>43357</v>
      </c>
      <c r="H1140" s="869">
        <f t="shared" si="51"/>
        <v>2018</v>
      </c>
      <c r="I1140" s="876"/>
      <c r="J1140" t="s">
        <v>1341</v>
      </c>
      <c r="K1140" t="s">
        <v>1342</v>
      </c>
      <c r="L1140" t="s">
        <v>1037</v>
      </c>
      <c r="M1140">
        <v>6178.26</v>
      </c>
      <c r="N1140">
        <v>1.012</v>
      </c>
      <c r="O1140" s="872">
        <f>+VLOOKUP(C1140,'A. Rate Class Allocations'!$B$124:$J$128,6,FALSE)</f>
        <v>0.94261788524984402</v>
      </c>
      <c r="P1140" s="873">
        <f>+VLOOKUP(C1140,'A. Rate Class Allocations'!$B$124:$J$128,8,FALSE)</f>
        <v>0.86676492558695795</v>
      </c>
      <c r="Q1140" s="873">
        <f>+VLOOKUP(C1140,'A. Rate Class Allocations'!$B$124:$J$128,7,FALSE)</f>
        <v>0.93591420350510102</v>
      </c>
      <c r="R1140" s="873">
        <f>+VLOOKUP(C1140,'A. Rate Class Allocations'!$B$124:$J$128,9,FALSE)</f>
        <v>0.67326093337246795</v>
      </c>
      <c r="S1140" s="874">
        <f t="shared" si="52"/>
        <v>5047.8121598720654</v>
      </c>
      <c r="T1140" s="874">
        <f t="shared" si="53"/>
        <v>0.63767584385089493</v>
      </c>
    </row>
    <row r="1141" spans="1:20">
      <c r="A1141" s="875" t="s">
        <v>1034</v>
      </c>
      <c r="B1141" t="s">
        <v>1035</v>
      </c>
      <c r="C1141" t="s">
        <v>1339</v>
      </c>
      <c r="D1141" t="s">
        <v>1440</v>
      </c>
      <c r="E1141" s="867">
        <v>2019</v>
      </c>
      <c r="F1141" s="867">
        <v>2019</v>
      </c>
      <c r="G1141" s="868">
        <v>43361</v>
      </c>
      <c r="H1141" s="869">
        <f t="shared" si="51"/>
        <v>2018</v>
      </c>
      <c r="I1141" s="876"/>
      <c r="J1141" t="s">
        <v>1341</v>
      </c>
      <c r="K1141" t="s">
        <v>1342</v>
      </c>
      <c r="L1141" t="s">
        <v>1037</v>
      </c>
      <c r="M1141">
        <v>1481.116</v>
      </c>
      <c r="N1141">
        <v>0.36400000000000005</v>
      </c>
      <c r="O1141" s="872">
        <f>+VLOOKUP(C1141,'A. Rate Class Allocations'!$B$124:$J$128,6,FALSE)</f>
        <v>0.94261788524984402</v>
      </c>
      <c r="P1141" s="873">
        <f>+VLOOKUP(C1141,'A. Rate Class Allocations'!$B$124:$J$128,8,FALSE)</f>
        <v>0.86676492558695795</v>
      </c>
      <c r="Q1141" s="873">
        <f>+VLOOKUP(C1141,'A. Rate Class Allocations'!$B$124:$J$128,7,FALSE)</f>
        <v>0.93591420350510102</v>
      </c>
      <c r="R1141" s="873">
        <f>+VLOOKUP(C1141,'A. Rate Class Allocations'!$B$124:$J$128,9,FALSE)</f>
        <v>0.67326093337246795</v>
      </c>
      <c r="S1141" s="874">
        <f t="shared" si="52"/>
        <v>1210.1134227081855</v>
      </c>
      <c r="T1141" s="874">
        <f t="shared" si="53"/>
        <v>0.22936166715585554</v>
      </c>
    </row>
    <row r="1142" spans="1:20">
      <c r="A1142" s="875" t="s">
        <v>1034</v>
      </c>
      <c r="B1142" t="s">
        <v>1035</v>
      </c>
      <c r="C1142" t="s">
        <v>1339</v>
      </c>
      <c r="D1142" t="s">
        <v>1440</v>
      </c>
      <c r="E1142" s="867">
        <v>2019</v>
      </c>
      <c r="F1142" s="867">
        <v>2019</v>
      </c>
      <c r="G1142" s="868">
        <v>43361</v>
      </c>
      <c r="H1142" s="869">
        <f t="shared" si="51"/>
        <v>2018</v>
      </c>
      <c r="I1142" s="876"/>
      <c r="J1142" t="s">
        <v>1341</v>
      </c>
      <c r="K1142" t="s">
        <v>1342</v>
      </c>
      <c r="L1142" t="s">
        <v>1037</v>
      </c>
      <c r="M1142">
        <v>781.24799999999993</v>
      </c>
      <c r="N1142">
        <v>0.192</v>
      </c>
      <c r="O1142" s="872">
        <f>+VLOOKUP(C1142,'A. Rate Class Allocations'!$B$124:$J$128,6,FALSE)</f>
        <v>0.94261788524984402</v>
      </c>
      <c r="P1142" s="873">
        <f>+VLOOKUP(C1142,'A. Rate Class Allocations'!$B$124:$J$128,8,FALSE)</f>
        <v>0.86676492558695795</v>
      </c>
      <c r="Q1142" s="873">
        <f>+VLOOKUP(C1142,'A. Rate Class Allocations'!$B$124:$J$128,7,FALSE)</f>
        <v>0.93591420350510102</v>
      </c>
      <c r="R1142" s="873">
        <f>+VLOOKUP(C1142,'A. Rate Class Allocations'!$B$124:$J$128,9,FALSE)</f>
        <v>0.67326093337246795</v>
      </c>
      <c r="S1142" s="874">
        <f t="shared" si="52"/>
        <v>638.30158560431755</v>
      </c>
      <c r="T1142" s="874">
        <f t="shared" si="53"/>
        <v>0.12098197828001168</v>
      </c>
    </row>
    <row r="1143" spans="1:20">
      <c r="A1143" s="875" t="s">
        <v>1034</v>
      </c>
      <c r="B1143" t="s">
        <v>1035</v>
      </c>
      <c r="C1143" t="s">
        <v>1339</v>
      </c>
      <c r="D1143" t="s">
        <v>1441</v>
      </c>
      <c r="E1143" s="867">
        <v>2019</v>
      </c>
      <c r="F1143" s="867">
        <v>2019</v>
      </c>
      <c r="G1143" s="868">
        <v>43361</v>
      </c>
      <c r="H1143" s="869">
        <f t="shared" si="51"/>
        <v>2018</v>
      </c>
      <c r="I1143" s="876"/>
      <c r="J1143" t="s">
        <v>1341</v>
      </c>
      <c r="K1143" t="s">
        <v>1342</v>
      </c>
      <c r="L1143" t="s">
        <v>1037</v>
      </c>
      <c r="M1143">
        <v>988.18199999999979</v>
      </c>
      <c r="N1143">
        <v>0.246</v>
      </c>
      <c r="O1143" s="872">
        <f>+VLOOKUP(C1143,'A. Rate Class Allocations'!$B$124:$J$128,6,FALSE)</f>
        <v>0.94261788524984402</v>
      </c>
      <c r="P1143" s="873">
        <f>+VLOOKUP(C1143,'A. Rate Class Allocations'!$B$124:$J$128,8,FALSE)</f>
        <v>0.86676492558695795</v>
      </c>
      <c r="Q1143" s="873">
        <f>+VLOOKUP(C1143,'A. Rate Class Allocations'!$B$124:$J$128,7,FALSE)</f>
        <v>0.93591420350510102</v>
      </c>
      <c r="R1143" s="873">
        <f>+VLOOKUP(C1143,'A. Rate Class Allocations'!$B$124:$J$128,9,FALSE)</f>
        <v>0.67326093337246795</v>
      </c>
      <c r="S1143" s="874">
        <f t="shared" si="52"/>
        <v>807.37248282958251</v>
      </c>
      <c r="T1143" s="874">
        <f t="shared" si="53"/>
        <v>0.15500815967126497</v>
      </c>
    </row>
    <row r="1144" spans="1:20">
      <c r="A1144" s="875" t="s">
        <v>1034</v>
      </c>
      <c r="B1144" t="s">
        <v>1035</v>
      </c>
      <c r="C1144" t="s">
        <v>1339</v>
      </c>
      <c r="D1144" t="s">
        <v>1442</v>
      </c>
      <c r="E1144" s="867">
        <v>2019</v>
      </c>
      <c r="F1144" s="867">
        <v>2019</v>
      </c>
      <c r="G1144" s="868">
        <v>43363</v>
      </c>
      <c r="H1144" s="869">
        <f t="shared" si="51"/>
        <v>2018</v>
      </c>
      <c r="I1144" s="876"/>
      <c r="J1144" t="s">
        <v>1341</v>
      </c>
      <c r="K1144" t="s">
        <v>1342</v>
      </c>
      <c r="L1144" t="s">
        <v>1037</v>
      </c>
      <c r="M1144">
        <v>540.09000000000015</v>
      </c>
      <c r="N1144">
        <v>0.76500000000000012</v>
      </c>
      <c r="O1144" s="872">
        <f>+VLOOKUP(C1144,'A. Rate Class Allocations'!$B$124:$J$128,6,FALSE)</f>
        <v>0.94261788524984402</v>
      </c>
      <c r="P1144" s="873">
        <f>+VLOOKUP(C1144,'A. Rate Class Allocations'!$B$124:$J$128,8,FALSE)</f>
        <v>0.86676492558695795</v>
      </c>
      <c r="Q1144" s="873">
        <f>+VLOOKUP(C1144,'A. Rate Class Allocations'!$B$124:$J$128,7,FALSE)</f>
        <v>0.93591420350510102</v>
      </c>
      <c r="R1144" s="873">
        <f>+VLOOKUP(C1144,'A. Rate Class Allocations'!$B$124:$J$128,9,FALSE)</f>
        <v>0.67326093337246795</v>
      </c>
      <c r="S1144" s="874">
        <f t="shared" si="52"/>
        <v>441.26871796028405</v>
      </c>
      <c r="T1144" s="874">
        <f t="shared" si="53"/>
        <v>0.48203756970942163</v>
      </c>
    </row>
    <row r="1145" spans="1:20">
      <c r="A1145" s="875" t="s">
        <v>1034</v>
      </c>
      <c r="B1145" t="s">
        <v>1035</v>
      </c>
      <c r="C1145" t="s">
        <v>1339</v>
      </c>
      <c r="D1145" t="s">
        <v>1442</v>
      </c>
      <c r="E1145" s="867">
        <v>2019</v>
      </c>
      <c r="F1145" s="867">
        <v>2019</v>
      </c>
      <c r="G1145" s="868">
        <v>43363</v>
      </c>
      <c r="H1145" s="869">
        <f t="shared" si="51"/>
        <v>2018</v>
      </c>
      <c r="I1145" s="876"/>
      <c r="J1145" t="s">
        <v>1341</v>
      </c>
      <c r="K1145" t="s">
        <v>1342</v>
      </c>
      <c r="L1145" t="s">
        <v>1037</v>
      </c>
      <c r="M1145">
        <v>9.8840000000000003</v>
      </c>
      <c r="N1145">
        <v>1.4E-2</v>
      </c>
      <c r="O1145" s="872">
        <f>+VLOOKUP(C1145,'A. Rate Class Allocations'!$B$124:$J$128,6,FALSE)</f>
        <v>0.94261788524984402</v>
      </c>
      <c r="P1145" s="873">
        <f>+VLOOKUP(C1145,'A. Rate Class Allocations'!$B$124:$J$128,8,FALSE)</f>
        <v>0.86676492558695795</v>
      </c>
      <c r="Q1145" s="873">
        <f>+VLOOKUP(C1145,'A. Rate Class Allocations'!$B$124:$J$128,7,FALSE)</f>
        <v>0.93591420350510102</v>
      </c>
      <c r="R1145" s="873">
        <f>+VLOOKUP(C1145,'A. Rate Class Allocations'!$B$124:$J$128,9,FALSE)</f>
        <v>0.67326093337246795</v>
      </c>
      <c r="S1145" s="874">
        <f t="shared" si="52"/>
        <v>8.0755059495999681</v>
      </c>
      <c r="T1145" s="874">
        <f t="shared" si="53"/>
        <v>8.8216025829175194E-3</v>
      </c>
    </row>
    <row r="1146" spans="1:20">
      <c r="A1146" s="875" t="s">
        <v>1034</v>
      </c>
      <c r="B1146" t="s">
        <v>1035</v>
      </c>
      <c r="C1146" t="s">
        <v>1339</v>
      </c>
      <c r="D1146" t="s">
        <v>1443</v>
      </c>
      <c r="E1146" s="867">
        <v>2019</v>
      </c>
      <c r="F1146" s="867">
        <v>2019</v>
      </c>
      <c r="G1146" s="868">
        <v>43363</v>
      </c>
      <c r="H1146" s="869">
        <f t="shared" si="51"/>
        <v>2018</v>
      </c>
      <c r="I1146" s="876"/>
      <c r="J1146" t="s">
        <v>1341</v>
      </c>
      <c r="K1146" t="s">
        <v>1342</v>
      </c>
      <c r="L1146" t="s">
        <v>1037</v>
      </c>
      <c r="M1146">
        <v>1281.8520000000001</v>
      </c>
      <c r="N1146">
        <v>0.57200000000000006</v>
      </c>
      <c r="O1146" s="872">
        <f>+VLOOKUP(C1146,'A. Rate Class Allocations'!$B$124:$J$128,6,FALSE)</f>
        <v>0.94261788524984402</v>
      </c>
      <c r="P1146" s="873">
        <f>+VLOOKUP(C1146,'A. Rate Class Allocations'!$B$124:$J$128,8,FALSE)</f>
        <v>0.86676492558695795</v>
      </c>
      <c r="Q1146" s="873">
        <f>+VLOOKUP(C1146,'A. Rate Class Allocations'!$B$124:$J$128,7,FALSE)</f>
        <v>0.93591420350510102</v>
      </c>
      <c r="R1146" s="873">
        <f>+VLOOKUP(C1146,'A. Rate Class Allocations'!$B$124:$J$128,9,FALSE)</f>
        <v>0.67326093337246795</v>
      </c>
      <c r="S1146" s="874">
        <f t="shared" si="52"/>
        <v>1047.3091311722601</v>
      </c>
      <c r="T1146" s="874">
        <f t="shared" si="53"/>
        <v>0.36042547695920152</v>
      </c>
    </row>
    <row r="1147" spans="1:20">
      <c r="A1147" s="875" t="s">
        <v>1034</v>
      </c>
      <c r="B1147" t="s">
        <v>1035</v>
      </c>
      <c r="C1147" t="s">
        <v>1339</v>
      </c>
      <c r="D1147" t="s">
        <v>1443</v>
      </c>
      <c r="E1147" s="867">
        <v>2019</v>
      </c>
      <c r="F1147" s="867">
        <v>2019</v>
      </c>
      <c r="G1147" s="868">
        <v>43363</v>
      </c>
      <c r="H1147" s="869">
        <f t="shared" si="51"/>
        <v>2018</v>
      </c>
      <c r="I1147" s="876"/>
      <c r="J1147" t="s">
        <v>1341</v>
      </c>
      <c r="K1147" t="s">
        <v>1342</v>
      </c>
      <c r="L1147" t="s">
        <v>1037</v>
      </c>
      <c r="M1147">
        <v>259.95599999999996</v>
      </c>
      <c r="N1147">
        <v>0.11599999999999999</v>
      </c>
      <c r="O1147" s="872">
        <f>+VLOOKUP(C1147,'A. Rate Class Allocations'!$B$124:$J$128,6,FALSE)</f>
        <v>0.94261788524984402</v>
      </c>
      <c r="P1147" s="873">
        <f>+VLOOKUP(C1147,'A. Rate Class Allocations'!$B$124:$J$128,8,FALSE)</f>
        <v>0.86676492558695795</v>
      </c>
      <c r="Q1147" s="873">
        <f>+VLOOKUP(C1147,'A. Rate Class Allocations'!$B$124:$J$128,7,FALSE)</f>
        <v>0.93591420350510102</v>
      </c>
      <c r="R1147" s="873">
        <f>+VLOOKUP(C1147,'A. Rate Class Allocations'!$B$124:$J$128,9,FALSE)</f>
        <v>0.67326093337246795</v>
      </c>
      <c r="S1147" s="874">
        <f t="shared" si="52"/>
        <v>212.39136226570304</v>
      </c>
      <c r="T1147" s="874">
        <f t="shared" si="53"/>
        <v>7.3093278544173718E-2</v>
      </c>
    </row>
    <row r="1148" spans="1:20">
      <c r="A1148" s="875" t="s">
        <v>1034</v>
      </c>
      <c r="B1148" t="s">
        <v>1035</v>
      </c>
      <c r="C1148" t="s">
        <v>1339</v>
      </c>
      <c r="D1148" t="s">
        <v>1444</v>
      </c>
      <c r="E1148" s="867">
        <v>2019</v>
      </c>
      <c r="F1148" s="867">
        <v>2019</v>
      </c>
      <c r="G1148" s="868">
        <v>43364</v>
      </c>
      <c r="H1148" s="869">
        <f t="shared" si="51"/>
        <v>2018</v>
      </c>
      <c r="I1148" s="876"/>
      <c r="J1148" t="s">
        <v>1341</v>
      </c>
      <c r="K1148" t="s">
        <v>1342</v>
      </c>
      <c r="L1148" t="s">
        <v>1037</v>
      </c>
      <c r="M1148">
        <v>2894.5280000000007</v>
      </c>
      <c r="N1148">
        <v>0.72800000000000009</v>
      </c>
      <c r="O1148" s="872">
        <f>+VLOOKUP(C1148,'A. Rate Class Allocations'!$B$124:$J$128,6,FALSE)</f>
        <v>0.94261788524984402</v>
      </c>
      <c r="P1148" s="873">
        <f>+VLOOKUP(C1148,'A. Rate Class Allocations'!$B$124:$J$128,8,FALSE)</f>
        <v>0.86676492558695795</v>
      </c>
      <c r="Q1148" s="873">
        <f>+VLOOKUP(C1148,'A. Rate Class Allocations'!$B$124:$J$128,7,FALSE)</f>
        <v>0.93591420350510102</v>
      </c>
      <c r="R1148" s="873">
        <f>+VLOOKUP(C1148,'A. Rate Class Allocations'!$B$124:$J$128,9,FALSE)</f>
        <v>0.67326093337246795</v>
      </c>
      <c r="S1148" s="874">
        <f t="shared" si="52"/>
        <v>2364.9107735009811</v>
      </c>
      <c r="T1148" s="874">
        <f t="shared" si="53"/>
        <v>0.45872333431171108</v>
      </c>
    </row>
    <row r="1149" spans="1:20">
      <c r="A1149" s="875" t="s">
        <v>1034</v>
      </c>
      <c r="B1149" t="s">
        <v>1035</v>
      </c>
      <c r="C1149" t="s">
        <v>1339</v>
      </c>
      <c r="D1149" t="s">
        <v>1444</v>
      </c>
      <c r="E1149" s="867">
        <v>2019</v>
      </c>
      <c r="F1149" s="867">
        <v>2019</v>
      </c>
      <c r="G1149" s="868">
        <v>43364</v>
      </c>
      <c r="H1149" s="869">
        <f t="shared" si="51"/>
        <v>2018</v>
      </c>
      <c r="I1149" s="876"/>
      <c r="J1149" t="s">
        <v>1341</v>
      </c>
      <c r="K1149" t="s">
        <v>1342</v>
      </c>
      <c r="L1149" t="s">
        <v>1037</v>
      </c>
      <c r="M1149">
        <v>202.77599999999998</v>
      </c>
      <c r="N1149">
        <v>5.1000000000000004E-2</v>
      </c>
      <c r="O1149" s="872">
        <f>+VLOOKUP(C1149,'A. Rate Class Allocations'!$B$124:$J$128,6,FALSE)</f>
        <v>0.94261788524984402</v>
      </c>
      <c r="P1149" s="873">
        <f>+VLOOKUP(C1149,'A. Rate Class Allocations'!$B$124:$J$128,8,FALSE)</f>
        <v>0.86676492558695795</v>
      </c>
      <c r="Q1149" s="873">
        <f>+VLOOKUP(C1149,'A. Rate Class Allocations'!$B$124:$J$128,7,FALSE)</f>
        <v>0.93591420350510102</v>
      </c>
      <c r="R1149" s="873">
        <f>+VLOOKUP(C1149,'A. Rate Class Allocations'!$B$124:$J$128,9,FALSE)</f>
        <v>0.67326093337246795</v>
      </c>
      <c r="S1149" s="874">
        <f t="shared" si="52"/>
        <v>165.67369429745881</v>
      </c>
      <c r="T1149" s="874">
        <f t="shared" si="53"/>
        <v>3.2135837980628107E-2</v>
      </c>
    </row>
    <row r="1150" spans="1:20">
      <c r="A1150" s="875" t="s">
        <v>1034</v>
      </c>
      <c r="B1150" t="s">
        <v>1035</v>
      </c>
      <c r="C1150" t="s">
        <v>1339</v>
      </c>
      <c r="D1150" t="s">
        <v>1445</v>
      </c>
      <c r="E1150" s="867">
        <v>2019</v>
      </c>
      <c r="F1150" s="867">
        <v>2019</v>
      </c>
      <c r="G1150" s="868">
        <v>43364</v>
      </c>
      <c r="H1150" s="869">
        <f t="shared" si="51"/>
        <v>2018</v>
      </c>
      <c r="I1150" s="876"/>
      <c r="J1150" t="s">
        <v>1341</v>
      </c>
      <c r="K1150" t="s">
        <v>1342</v>
      </c>
      <c r="L1150" t="s">
        <v>1037</v>
      </c>
      <c r="M1150">
        <v>2680.2359999999999</v>
      </c>
      <c r="N1150">
        <v>1.1960000000000002</v>
      </c>
      <c r="O1150" s="872">
        <f>+VLOOKUP(C1150,'A. Rate Class Allocations'!$B$124:$J$128,6,FALSE)</f>
        <v>0.94261788524984402</v>
      </c>
      <c r="P1150" s="873">
        <f>+VLOOKUP(C1150,'A. Rate Class Allocations'!$B$124:$J$128,8,FALSE)</f>
        <v>0.86676492558695795</v>
      </c>
      <c r="Q1150" s="873">
        <f>+VLOOKUP(C1150,'A. Rate Class Allocations'!$B$124:$J$128,7,FALSE)</f>
        <v>0.93591420350510102</v>
      </c>
      <c r="R1150" s="873">
        <f>+VLOOKUP(C1150,'A. Rate Class Allocations'!$B$124:$J$128,9,FALSE)</f>
        <v>0.67326093337246795</v>
      </c>
      <c r="S1150" s="874">
        <f t="shared" si="52"/>
        <v>2189.82818336018</v>
      </c>
      <c r="T1150" s="874">
        <f t="shared" si="53"/>
        <v>0.7536169063692395</v>
      </c>
    </row>
    <row r="1151" spans="1:20">
      <c r="A1151" s="875" t="s">
        <v>1034</v>
      </c>
      <c r="B1151" t="s">
        <v>1035</v>
      </c>
      <c r="C1151" t="s">
        <v>1339</v>
      </c>
      <c r="D1151" t="s">
        <v>1445</v>
      </c>
      <c r="E1151" s="867">
        <v>2019</v>
      </c>
      <c r="F1151" s="867">
        <v>2019</v>
      </c>
      <c r="G1151" s="868">
        <v>43364</v>
      </c>
      <c r="H1151" s="869">
        <f t="shared" si="51"/>
        <v>2018</v>
      </c>
      <c r="I1151" s="876"/>
      <c r="J1151" t="s">
        <v>1341</v>
      </c>
      <c r="K1151" t="s">
        <v>1342</v>
      </c>
      <c r="L1151" t="s">
        <v>1037</v>
      </c>
      <c r="M1151">
        <v>62.748000000000005</v>
      </c>
      <c r="N1151">
        <v>2.8000000000000001E-2</v>
      </c>
      <c r="O1151" s="872">
        <f>+VLOOKUP(C1151,'A. Rate Class Allocations'!$B$124:$J$128,6,FALSE)</f>
        <v>0.94261788524984402</v>
      </c>
      <c r="P1151" s="873">
        <f>+VLOOKUP(C1151,'A. Rate Class Allocations'!$B$124:$J$128,8,FALSE)</f>
        <v>0.86676492558695795</v>
      </c>
      <c r="Q1151" s="873">
        <f>+VLOOKUP(C1151,'A. Rate Class Allocations'!$B$124:$J$128,7,FALSE)</f>
        <v>0.93591420350510102</v>
      </c>
      <c r="R1151" s="873">
        <f>+VLOOKUP(C1151,'A. Rate Class Allocations'!$B$124:$J$128,9,FALSE)</f>
        <v>0.67326093337246795</v>
      </c>
      <c r="S1151" s="874">
        <f t="shared" si="52"/>
        <v>51.266880546893852</v>
      </c>
      <c r="T1151" s="874">
        <f t="shared" si="53"/>
        <v>1.7643205165835039E-2</v>
      </c>
    </row>
    <row r="1152" spans="1:20">
      <c r="A1152" s="875" t="s">
        <v>1034</v>
      </c>
      <c r="B1152" t="s">
        <v>1035</v>
      </c>
      <c r="C1152" t="s">
        <v>1339</v>
      </c>
      <c r="D1152" t="s">
        <v>1446</v>
      </c>
      <c r="E1152" s="867">
        <v>2019</v>
      </c>
      <c r="F1152" s="867">
        <v>2019</v>
      </c>
      <c r="G1152" s="868">
        <v>43385</v>
      </c>
      <c r="H1152" s="869">
        <f t="shared" si="51"/>
        <v>2018</v>
      </c>
      <c r="I1152" s="876"/>
      <c r="J1152" t="s">
        <v>1341</v>
      </c>
      <c r="K1152" t="s">
        <v>1342</v>
      </c>
      <c r="L1152" t="s">
        <v>1037</v>
      </c>
      <c r="M1152">
        <v>2699.424</v>
      </c>
      <c r="N1152">
        <v>0.93599999999999994</v>
      </c>
      <c r="O1152" s="872">
        <f>+VLOOKUP(C1152,'A. Rate Class Allocations'!$B$124:$J$128,6,FALSE)</f>
        <v>0.94261788524984402</v>
      </c>
      <c r="P1152" s="873">
        <f>+VLOOKUP(C1152,'A. Rate Class Allocations'!$B$124:$J$128,8,FALSE)</f>
        <v>0.86676492558695795</v>
      </c>
      <c r="Q1152" s="873">
        <f>+VLOOKUP(C1152,'A. Rate Class Allocations'!$B$124:$J$128,7,FALSE)</f>
        <v>0.93591420350510102</v>
      </c>
      <c r="R1152" s="873">
        <f>+VLOOKUP(C1152,'A. Rate Class Allocations'!$B$124:$J$128,9,FALSE)</f>
        <v>0.67326093337246795</v>
      </c>
      <c r="S1152" s="874">
        <f t="shared" si="52"/>
        <v>2205.5053189491041</v>
      </c>
      <c r="T1152" s="874">
        <f t="shared" si="53"/>
        <v>0.58978714411505695</v>
      </c>
    </row>
    <row r="1153" spans="1:20">
      <c r="A1153" s="875" t="s">
        <v>1034</v>
      </c>
      <c r="B1153" t="s">
        <v>1035</v>
      </c>
      <c r="C1153" t="s">
        <v>1339</v>
      </c>
      <c r="D1153" t="s">
        <v>1446</v>
      </c>
      <c r="E1153" s="867">
        <v>2019</v>
      </c>
      <c r="F1153" s="867">
        <v>2019</v>
      </c>
      <c r="G1153" s="868">
        <v>43385</v>
      </c>
      <c r="H1153" s="869">
        <f t="shared" si="51"/>
        <v>2018</v>
      </c>
      <c r="I1153" s="876"/>
      <c r="J1153" t="s">
        <v>1341</v>
      </c>
      <c r="K1153" t="s">
        <v>1342</v>
      </c>
      <c r="L1153" t="s">
        <v>1037</v>
      </c>
      <c r="M1153">
        <v>919.99600000000021</v>
      </c>
      <c r="N1153">
        <v>0.31900000000000006</v>
      </c>
      <c r="O1153" s="872">
        <f>+VLOOKUP(C1153,'A. Rate Class Allocations'!$B$124:$J$128,6,FALSE)</f>
        <v>0.94261788524984402</v>
      </c>
      <c r="P1153" s="873">
        <f>+VLOOKUP(C1153,'A. Rate Class Allocations'!$B$124:$J$128,8,FALSE)</f>
        <v>0.86676492558695795</v>
      </c>
      <c r="Q1153" s="873">
        <f>+VLOOKUP(C1153,'A. Rate Class Allocations'!$B$124:$J$128,7,FALSE)</f>
        <v>0.93591420350510102</v>
      </c>
      <c r="R1153" s="873">
        <f>+VLOOKUP(C1153,'A. Rate Class Allocations'!$B$124:$J$128,9,FALSE)</f>
        <v>0.67326093337246795</v>
      </c>
      <c r="S1153" s="874">
        <f t="shared" si="52"/>
        <v>751.66260335979098</v>
      </c>
      <c r="T1153" s="874">
        <f t="shared" si="53"/>
        <v>0.20100651599647781</v>
      </c>
    </row>
    <row r="1154" spans="1:20">
      <c r="A1154" s="875" t="s">
        <v>1034</v>
      </c>
      <c r="B1154" t="s">
        <v>1035</v>
      </c>
      <c r="C1154" t="s">
        <v>1339</v>
      </c>
      <c r="D1154" t="s">
        <v>1446</v>
      </c>
      <c r="E1154" s="867">
        <v>2019</v>
      </c>
      <c r="F1154" s="867">
        <v>2019</v>
      </c>
      <c r="G1154" s="868">
        <v>43385</v>
      </c>
      <c r="H1154" s="869">
        <f t="shared" si="51"/>
        <v>2018</v>
      </c>
      <c r="I1154" s="876"/>
      <c r="J1154" t="s">
        <v>1038</v>
      </c>
      <c r="K1154" t="s">
        <v>1342</v>
      </c>
      <c r="L1154" t="s">
        <v>1037</v>
      </c>
      <c r="M1154">
        <v>167.27199999999996</v>
      </c>
      <c r="N1154">
        <v>5.7999999999999996E-2</v>
      </c>
      <c r="O1154" s="872">
        <f>+VLOOKUP(C1154,'A. Rate Class Allocations'!$B$124:$J$128,6,FALSE)</f>
        <v>0.94261788524984402</v>
      </c>
      <c r="P1154" s="873">
        <f>+VLOOKUP(C1154,'A. Rate Class Allocations'!$B$124:$J$128,8,FALSE)</f>
        <v>0.86676492558695795</v>
      </c>
      <c r="Q1154" s="873">
        <f>+VLOOKUP(C1154,'A. Rate Class Allocations'!$B$124:$J$128,7,FALSE)</f>
        <v>0.93591420350510102</v>
      </c>
      <c r="R1154" s="873">
        <f>+VLOOKUP(C1154,'A. Rate Class Allocations'!$B$124:$J$128,9,FALSE)</f>
        <v>0.67326093337246795</v>
      </c>
      <c r="S1154" s="874">
        <f t="shared" si="52"/>
        <v>136.6659278835983</v>
      </c>
      <c r="T1154" s="874">
        <f t="shared" si="53"/>
        <v>3.6546639272086859E-2</v>
      </c>
    </row>
    <row r="1155" spans="1:20">
      <c r="A1155" s="875" t="s">
        <v>1034</v>
      </c>
      <c r="B1155" t="s">
        <v>1035</v>
      </c>
      <c r="C1155" t="s">
        <v>1339</v>
      </c>
      <c r="D1155" t="s">
        <v>1446</v>
      </c>
      <c r="E1155" s="867">
        <v>2019</v>
      </c>
      <c r="F1155" s="867">
        <v>2019</v>
      </c>
      <c r="G1155" s="868">
        <v>43385</v>
      </c>
      <c r="H1155" s="869">
        <f t="shared" si="51"/>
        <v>2018</v>
      </c>
      <c r="I1155" s="876"/>
      <c r="J1155" t="s">
        <v>1038</v>
      </c>
      <c r="K1155" t="s">
        <v>1342</v>
      </c>
      <c r="L1155" t="s">
        <v>1037</v>
      </c>
      <c r="M1155">
        <v>57.679999999999978</v>
      </c>
      <c r="N1155">
        <v>1.9999999999999997E-2</v>
      </c>
      <c r="O1155" s="872">
        <f>+VLOOKUP(C1155,'A. Rate Class Allocations'!$B$124:$J$128,6,FALSE)</f>
        <v>0.94261788524984402</v>
      </c>
      <c r="P1155" s="873">
        <f>+VLOOKUP(C1155,'A. Rate Class Allocations'!$B$124:$J$128,8,FALSE)</f>
        <v>0.86676492558695795</v>
      </c>
      <c r="Q1155" s="873">
        <f>+VLOOKUP(C1155,'A. Rate Class Allocations'!$B$124:$J$128,7,FALSE)</f>
        <v>0.93591420350510102</v>
      </c>
      <c r="R1155" s="873">
        <f>+VLOOKUP(C1155,'A. Rate Class Allocations'!$B$124:$J$128,9,FALSE)</f>
        <v>0.67326093337246795</v>
      </c>
      <c r="S1155" s="874">
        <f t="shared" si="52"/>
        <v>47.126182028826989</v>
      </c>
      <c r="T1155" s="874">
        <f t="shared" si="53"/>
        <v>1.2602289404167882E-2</v>
      </c>
    </row>
    <row r="1156" spans="1:20">
      <c r="A1156" s="875" t="s">
        <v>1034</v>
      </c>
      <c r="B1156" t="s">
        <v>1035</v>
      </c>
      <c r="C1156" t="s">
        <v>1339</v>
      </c>
      <c r="D1156" t="s">
        <v>1446</v>
      </c>
      <c r="E1156" s="867">
        <v>2019</v>
      </c>
      <c r="F1156" s="867">
        <v>2019</v>
      </c>
      <c r="G1156" s="868">
        <v>43385</v>
      </c>
      <c r="H1156" s="869">
        <f t="shared" ref="H1156:H1219" si="54">YEAR(G1156)</f>
        <v>2018</v>
      </c>
      <c r="I1156" s="876"/>
      <c r="J1156" t="s">
        <v>1038</v>
      </c>
      <c r="K1156" t="s">
        <v>1342</v>
      </c>
      <c r="L1156" t="s">
        <v>1037</v>
      </c>
      <c r="M1156">
        <v>323.00799999999998</v>
      </c>
      <c r="N1156">
        <v>0.112</v>
      </c>
      <c r="O1156" s="872">
        <f>+VLOOKUP(C1156,'A. Rate Class Allocations'!$B$124:$J$128,6,FALSE)</f>
        <v>0.94261788524984402</v>
      </c>
      <c r="P1156" s="873">
        <f>+VLOOKUP(C1156,'A. Rate Class Allocations'!$B$124:$J$128,8,FALSE)</f>
        <v>0.86676492558695795</v>
      </c>
      <c r="Q1156" s="873">
        <f>+VLOOKUP(C1156,'A. Rate Class Allocations'!$B$124:$J$128,7,FALSE)</f>
        <v>0.93591420350510102</v>
      </c>
      <c r="R1156" s="873">
        <f>+VLOOKUP(C1156,'A. Rate Class Allocations'!$B$124:$J$128,9,FALSE)</f>
        <v>0.67326093337246795</v>
      </c>
      <c r="S1156" s="874">
        <f t="shared" ref="S1156:S1219" si="55">M1156*O1156*P1156</f>
        <v>263.90661936143118</v>
      </c>
      <c r="T1156" s="874">
        <f t="shared" ref="T1156:T1219" si="56">N1156*Q1156*R1156</f>
        <v>7.0572820663340155E-2</v>
      </c>
    </row>
    <row r="1157" spans="1:20">
      <c r="A1157" s="875" t="s">
        <v>1034</v>
      </c>
      <c r="B1157" t="s">
        <v>1035</v>
      </c>
      <c r="C1157" t="s">
        <v>1339</v>
      </c>
      <c r="D1157" t="s">
        <v>1447</v>
      </c>
      <c r="E1157" s="867">
        <v>2019</v>
      </c>
      <c r="F1157" s="867">
        <v>2019</v>
      </c>
      <c r="G1157" s="868">
        <v>43445</v>
      </c>
      <c r="H1157" s="869">
        <f t="shared" si="54"/>
        <v>2018</v>
      </c>
      <c r="I1157" s="876"/>
      <c r="J1157" t="s">
        <v>1341</v>
      </c>
      <c r="K1157" t="s">
        <v>1342</v>
      </c>
      <c r="L1157" t="s">
        <v>1037</v>
      </c>
      <c r="M1157">
        <v>170.316</v>
      </c>
      <c r="N1157">
        <v>5.7000000000000002E-2</v>
      </c>
      <c r="O1157" s="872">
        <f>+VLOOKUP(C1157,'A. Rate Class Allocations'!$B$124:$J$128,6,FALSE)</f>
        <v>0.94261788524984402</v>
      </c>
      <c r="P1157" s="873">
        <f>+VLOOKUP(C1157,'A. Rate Class Allocations'!$B$124:$J$128,8,FALSE)</f>
        <v>0.86676492558695795</v>
      </c>
      <c r="Q1157" s="873">
        <f>+VLOOKUP(C1157,'A. Rate Class Allocations'!$B$124:$J$128,7,FALSE)</f>
        <v>0.93591420350510102</v>
      </c>
      <c r="R1157" s="873">
        <f>+VLOOKUP(C1157,'A. Rate Class Allocations'!$B$124:$J$128,9,FALSE)</f>
        <v>0.67326093337246795</v>
      </c>
      <c r="S1157" s="874">
        <f t="shared" si="55"/>
        <v>139.15296148442616</v>
      </c>
      <c r="T1157" s="874">
        <f t="shared" si="56"/>
        <v>3.5916524801878472E-2</v>
      </c>
    </row>
    <row r="1158" spans="1:20">
      <c r="A1158" s="875" t="s">
        <v>1034</v>
      </c>
      <c r="B1158" t="s">
        <v>1035</v>
      </c>
      <c r="C1158" t="s">
        <v>1339</v>
      </c>
      <c r="D1158" t="s">
        <v>1447</v>
      </c>
      <c r="E1158" s="867">
        <v>2019</v>
      </c>
      <c r="F1158" s="867">
        <v>2019</v>
      </c>
      <c r="G1158" s="868">
        <v>43445</v>
      </c>
      <c r="H1158" s="869">
        <f t="shared" si="54"/>
        <v>2018</v>
      </c>
      <c r="I1158" s="876"/>
      <c r="J1158" t="s">
        <v>1341</v>
      </c>
      <c r="K1158" t="s">
        <v>1342</v>
      </c>
      <c r="L1158" t="s">
        <v>1037</v>
      </c>
      <c r="M1158">
        <v>86.652000000000001</v>
      </c>
      <c r="N1158">
        <v>2.8999999999999998E-2</v>
      </c>
      <c r="O1158" s="872">
        <f>+VLOOKUP(C1158,'A. Rate Class Allocations'!$B$124:$J$128,6,FALSE)</f>
        <v>0.94261788524984402</v>
      </c>
      <c r="P1158" s="873">
        <f>+VLOOKUP(C1158,'A. Rate Class Allocations'!$B$124:$J$128,8,FALSE)</f>
        <v>0.86676492558695795</v>
      </c>
      <c r="Q1158" s="873">
        <f>+VLOOKUP(C1158,'A. Rate Class Allocations'!$B$124:$J$128,7,FALSE)</f>
        <v>0.93591420350510102</v>
      </c>
      <c r="R1158" s="873">
        <f>+VLOOKUP(C1158,'A. Rate Class Allocations'!$B$124:$J$128,9,FALSE)</f>
        <v>0.67326093337246795</v>
      </c>
      <c r="S1158" s="874">
        <f t="shared" si="55"/>
        <v>70.79712075523436</v>
      </c>
      <c r="T1158" s="874">
        <f t="shared" si="56"/>
        <v>1.8273319636043429E-2</v>
      </c>
    </row>
    <row r="1159" spans="1:20">
      <c r="A1159" s="875" t="s">
        <v>1034</v>
      </c>
      <c r="B1159" t="s">
        <v>1035</v>
      </c>
      <c r="C1159" t="s">
        <v>1339</v>
      </c>
      <c r="D1159" t="s">
        <v>1447</v>
      </c>
      <c r="E1159" s="867">
        <v>2019</v>
      </c>
      <c r="F1159" s="867">
        <v>2019</v>
      </c>
      <c r="G1159" s="868">
        <v>43445</v>
      </c>
      <c r="H1159" s="869">
        <f t="shared" si="54"/>
        <v>2018</v>
      </c>
      <c r="I1159" s="876"/>
      <c r="J1159" t="s">
        <v>1341</v>
      </c>
      <c r="K1159" t="s">
        <v>1342</v>
      </c>
      <c r="L1159" t="s">
        <v>1037</v>
      </c>
      <c r="M1159">
        <v>3262.8959999999997</v>
      </c>
      <c r="N1159">
        <v>1.0919999999999999</v>
      </c>
      <c r="O1159" s="872">
        <f>+VLOOKUP(C1159,'A. Rate Class Allocations'!$B$124:$J$128,6,FALSE)</f>
        <v>0.94261788524984402</v>
      </c>
      <c r="P1159" s="873">
        <f>+VLOOKUP(C1159,'A. Rate Class Allocations'!$B$124:$J$128,8,FALSE)</f>
        <v>0.86676492558695795</v>
      </c>
      <c r="Q1159" s="873">
        <f>+VLOOKUP(C1159,'A. Rate Class Allocations'!$B$124:$J$128,7,FALSE)</f>
        <v>0.93591420350510102</v>
      </c>
      <c r="R1159" s="873">
        <f>+VLOOKUP(C1159,'A. Rate Class Allocations'!$B$124:$J$128,9,FALSE)</f>
        <v>0.67326093337246795</v>
      </c>
      <c r="S1159" s="874">
        <f t="shared" si="55"/>
        <v>2665.8777884384799</v>
      </c>
      <c r="T1159" s="874">
        <f t="shared" si="56"/>
        <v>0.68808500146756635</v>
      </c>
    </row>
    <row r="1160" spans="1:20">
      <c r="A1160" s="875" t="s">
        <v>1034</v>
      </c>
      <c r="B1160" t="s">
        <v>1035</v>
      </c>
      <c r="C1160" t="s">
        <v>1339</v>
      </c>
      <c r="D1160" t="s">
        <v>1447</v>
      </c>
      <c r="E1160" s="867">
        <v>2019</v>
      </c>
      <c r="F1160" s="867">
        <v>2019</v>
      </c>
      <c r="G1160" s="868">
        <v>43445</v>
      </c>
      <c r="H1160" s="869">
        <f t="shared" si="54"/>
        <v>2018</v>
      </c>
      <c r="I1160" s="876"/>
      <c r="J1160" t="s">
        <v>1038</v>
      </c>
      <c r="K1160" t="s">
        <v>1342</v>
      </c>
      <c r="L1160" t="s">
        <v>1037</v>
      </c>
      <c r="M1160">
        <v>776.88000000000022</v>
      </c>
      <c r="N1160">
        <v>0.26000000000000006</v>
      </c>
      <c r="O1160" s="872">
        <f>+VLOOKUP(C1160,'A. Rate Class Allocations'!$B$124:$J$128,6,FALSE)</f>
        <v>0.94261788524984402</v>
      </c>
      <c r="P1160" s="873">
        <f>+VLOOKUP(C1160,'A. Rate Class Allocations'!$B$124:$J$128,8,FALSE)</f>
        <v>0.86676492558695795</v>
      </c>
      <c r="Q1160" s="873">
        <f>+VLOOKUP(C1160,'A. Rate Class Allocations'!$B$124:$J$128,7,FALSE)</f>
        <v>0.93591420350510102</v>
      </c>
      <c r="R1160" s="873">
        <f>+VLOOKUP(C1160,'A. Rate Class Allocations'!$B$124:$J$128,9,FALSE)</f>
        <v>0.67326093337246795</v>
      </c>
      <c r="S1160" s="874">
        <f t="shared" si="55"/>
        <v>634.73280677106686</v>
      </c>
      <c r="T1160" s="874">
        <f t="shared" si="56"/>
        <v>0.16382976225418253</v>
      </c>
    </row>
    <row r="1161" spans="1:20">
      <c r="A1161" s="875" t="s">
        <v>1034</v>
      </c>
      <c r="B1161" t="s">
        <v>1035</v>
      </c>
      <c r="C1161" t="s">
        <v>1339</v>
      </c>
      <c r="D1161" t="s">
        <v>1448</v>
      </c>
      <c r="E1161" s="867">
        <v>2019</v>
      </c>
      <c r="F1161" s="867">
        <v>2019</v>
      </c>
      <c r="G1161" s="868">
        <v>43398</v>
      </c>
      <c r="H1161" s="869">
        <f t="shared" si="54"/>
        <v>2018</v>
      </c>
      <c r="I1161" s="876"/>
      <c r="J1161" t="s">
        <v>1341</v>
      </c>
      <c r="K1161" t="s">
        <v>1342</v>
      </c>
      <c r="L1161" t="s">
        <v>1037</v>
      </c>
      <c r="M1161">
        <v>119.52000000000001</v>
      </c>
      <c r="N1161">
        <v>4.8000000000000001E-2</v>
      </c>
      <c r="O1161" s="872">
        <f>+VLOOKUP(C1161,'A. Rate Class Allocations'!$B$124:$J$128,6,FALSE)</f>
        <v>0.94261788524984402</v>
      </c>
      <c r="P1161" s="873">
        <f>+VLOOKUP(C1161,'A. Rate Class Allocations'!$B$124:$J$128,8,FALSE)</f>
        <v>0.86676492558695795</v>
      </c>
      <c r="Q1161" s="873">
        <f>+VLOOKUP(C1161,'A. Rate Class Allocations'!$B$124:$J$128,7,FALSE)</f>
        <v>0.93591420350510102</v>
      </c>
      <c r="R1161" s="873">
        <f>+VLOOKUP(C1161,'A. Rate Class Allocations'!$B$124:$J$128,9,FALSE)</f>
        <v>0.67326093337246795</v>
      </c>
      <c r="S1161" s="874">
        <f t="shared" si="55"/>
        <v>97.651201041702578</v>
      </c>
      <c r="T1161" s="874">
        <f t="shared" si="56"/>
        <v>3.0245494570002921E-2</v>
      </c>
    </row>
    <row r="1162" spans="1:20">
      <c r="A1162" s="875" t="s">
        <v>1034</v>
      </c>
      <c r="B1162" t="s">
        <v>1035</v>
      </c>
      <c r="C1162" t="s">
        <v>1339</v>
      </c>
      <c r="D1162" t="s">
        <v>1448</v>
      </c>
      <c r="E1162" s="867">
        <v>2019</v>
      </c>
      <c r="F1162" s="867">
        <v>2019</v>
      </c>
      <c r="G1162" s="868">
        <v>43398</v>
      </c>
      <c r="H1162" s="869">
        <f t="shared" si="54"/>
        <v>2018</v>
      </c>
      <c r="I1162" s="876"/>
      <c r="J1162" t="s">
        <v>1341</v>
      </c>
      <c r="K1162" t="s">
        <v>1342</v>
      </c>
      <c r="L1162" t="s">
        <v>1037</v>
      </c>
      <c r="M1162">
        <v>348.59999999999991</v>
      </c>
      <c r="N1162">
        <v>0.13999999999999999</v>
      </c>
      <c r="O1162" s="872">
        <f>+VLOOKUP(C1162,'A. Rate Class Allocations'!$B$124:$J$128,6,FALSE)</f>
        <v>0.94261788524984402</v>
      </c>
      <c r="P1162" s="873">
        <f>+VLOOKUP(C1162,'A. Rate Class Allocations'!$B$124:$J$128,8,FALSE)</f>
        <v>0.86676492558695795</v>
      </c>
      <c r="Q1162" s="873">
        <f>+VLOOKUP(C1162,'A. Rate Class Allocations'!$B$124:$J$128,7,FALSE)</f>
        <v>0.93591420350510102</v>
      </c>
      <c r="R1162" s="873">
        <f>+VLOOKUP(C1162,'A. Rate Class Allocations'!$B$124:$J$128,9,FALSE)</f>
        <v>0.67326093337246795</v>
      </c>
      <c r="S1162" s="874">
        <f t="shared" si="55"/>
        <v>284.81600303829907</v>
      </c>
      <c r="T1162" s="874">
        <f t="shared" si="56"/>
        <v>8.8216025829175176E-2</v>
      </c>
    </row>
    <row r="1163" spans="1:20">
      <c r="A1163" s="875" t="s">
        <v>1034</v>
      </c>
      <c r="B1163" t="s">
        <v>1035</v>
      </c>
      <c r="C1163" t="s">
        <v>1339</v>
      </c>
      <c r="D1163" t="s">
        <v>1448</v>
      </c>
      <c r="E1163" s="867">
        <v>2019</v>
      </c>
      <c r="F1163" s="867">
        <v>2019</v>
      </c>
      <c r="G1163" s="868">
        <v>43398</v>
      </c>
      <c r="H1163" s="869">
        <f t="shared" si="54"/>
        <v>2018</v>
      </c>
      <c r="I1163" s="876"/>
      <c r="J1163" t="s">
        <v>1341</v>
      </c>
      <c r="K1163" t="s">
        <v>1342</v>
      </c>
      <c r="L1163" t="s">
        <v>1037</v>
      </c>
      <c r="M1163">
        <v>2913.3</v>
      </c>
      <c r="N1163">
        <v>1.17</v>
      </c>
      <c r="O1163" s="872">
        <f>+VLOOKUP(C1163,'A. Rate Class Allocations'!$B$124:$J$128,6,FALSE)</f>
        <v>0.94261788524984402</v>
      </c>
      <c r="P1163" s="873">
        <f>+VLOOKUP(C1163,'A. Rate Class Allocations'!$B$124:$J$128,8,FALSE)</f>
        <v>0.86676492558695795</v>
      </c>
      <c r="Q1163" s="873">
        <f>+VLOOKUP(C1163,'A. Rate Class Allocations'!$B$124:$J$128,7,FALSE)</f>
        <v>0.93591420350510102</v>
      </c>
      <c r="R1163" s="873">
        <f>+VLOOKUP(C1163,'A. Rate Class Allocations'!$B$124:$J$128,9,FALSE)</f>
        <v>0.67326093337246795</v>
      </c>
      <c r="S1163" s="874">
        <f t="shared" si="55"/>
        <v>2380.2480253915001</v>
      </c>
      <c r="T1163" s="874">
        <f t="shared" si="56"/>
        <v>0.73723393014382121</v>
      </c>
    </row>
    <row r="1164" spans="1:20">
      <c r="A1164" s="875" t="s">
        <v>1034</v>
      </c>
      <c r="B1164" t="s">
        <v>1035</v>
      </c>
      <c r="C1164" t="s">
        <v>1339</v>
      </c>
      <c r="D1164" t="s">
        <v>1448</v>
      </c>
      <c r="E1164" s="867">
        <v>2019</v>
      </c>
      <c r="F1164" s="867">
        <v>2019</v>
      </c>
      <c r="G1164" s="868">
        <v>43398</v>
      </c>
      <c r="H1164" s="869">
        <f t="shared" si="54"/>
        <v>2018</v>
      </c>
      <c r="I1164" s="876"/>
      <c r="J1164" t="s">
        <v>1038</v>
      </c>
      <c r="K1164" t="s">
        <v>1342</v>
      </c>
      <c r="L1164" t="s">
        <v>1037</v>
      </c>
      <c r="M1164">
        <v>3090.09</v>
      </c>
      <c r="N1164">
        <v>1.2410000000000001</v>
      </c>
      <c r="O1164" s="872">
        <f>+VLOOKUP(C1164,'A. Rate Class Allocations'!$B$124:$J$128,6,FALSE)</f>
        <v>0.94261788524984402</v>
      </c>
      <c r="P1164" s="873">
        <f>+VLOOKUP(C1164,'A. Rate Class Allocations'!$B$124:$J$128,8,FALSE)</f>
        <v>0.86676492558695795</v>
      </c>
      <c r="Q1164" s="873">
        <f>+VLOOKUP(C1164,'A. Rate Class Allocations'!$B$124:$J$128,7,FALSE)</f>
        <v>0.93591420350510102</v>
      </c>
      <c r="R1164" s="873">
        <f>+VLOOKUP(C1164,'A. Rate Class Allocations'!$B$124:$J$128,9,FALSE)</f>
        <v>0.67326093337246795</v>
      </c>
      <c r="S1164" s="874">
        <f t="shared" si="55"/>
        <v>2524.6904269323518</v>
      </c>
      <c r="T1164" s="874">
        <f t="shared" si="56"/>
        <v>0.78197205752861731</v>
      </c>
    </row>
    <row r="1165" spans="1:20">
      <c r="A1165" s="875" t="s">
        <v>1034</v>
      </c>
      <c r="B1165" t="s">
        <v>1035</v>
      </c>
      <c r="C1165" t="s">
        <v>1339</v>
      </c>
      <c r="D1165" t="s">
        <v>1448</v>
      </c>
      <c r="E1165" s="867">
        <v>2019</v>
      </c>
      <c r="F1165" s="867">
        <v>2019</v>
      </c>
      <c r="G1165" s="868">
        <v>43398</v>
      </c>
      <c r="H1165" s="869">
        <f t="shared" si="54"/>
        <v>2018</v>
      </c>
      <c r="I1165" s="876"/>
      <c r="J1165" t="s">
        <v>1038</v>
      </c>
      <c r="K1165" t="s">
        <v>1342</v>
      </c>
      <c r="L1165" t="s">
        <v>1037</v>
      </c>
      <c r="M1165">
        <v>1314.7199999999998</v>
      </c>
      <c r="N1165">
        <v>0.52799999999999991</v>
      </c>
      <c r="O1165" s="872">
        <f>+VLOOKUP(C1165,'A. Rate Class Allocations'!$B$124:$J$128,6,FALSE)</f>
        <v>0.94261788524984402</v>
      </c>
      <c r="P1165" s="873">
        <f>+VLOOKUP(C1165,'A. Rate Class Allocations'!$B$124:$J$128,8,FALSE)</f>
        <v>0.86676492558695795</v>
      </c>
      <c r="Q1165" s="873">
        <f>+VLOOKUP(C1165,'A. Rate Class Allocations'!$B$124:$J$128,7,FALSE)</f>
        <v>0.93591420350510102</v>
      </c>
      <c r="R1165" s="873">
        <f>+VLOOKUP(C1165,'A. Rate Class Allocations'!$B$124:$J$128,9,FALSE)</f>
        <v>0.67326093337246795</v>
      </c>
      <c r="S1165" s="874">
        <f t="shared" si="55"/>
        <v>1074.1632114587278</v>
      </c>
      <c r="T1165" s="874">
        <f t="shared" si="56"/>
        <v>0.33270044027003209</v>
      </c>
    </row>
    <row r="1166" spans="1:20">
      <c r="A1166" s="875" t="s">
        <v>1034</v>
      </c>
      <c r="B1166" t="s">
        <v>1035</v>
      </c>
      <c r="C1166" t="s">
        <v>1339</v>
      </c>
      <c r="D1166" t="s">
        <v>1448</v>
      </c>
      <c r="E1166" s="867">
        <v>2019</v>
      </c>
      <c r="F1166" s="867">
        <v>2019</v>
      </c>
      <c r="G1166" s="868">
        <v>43398</v>
      </c>
      <c r="H1166" s="869">
        <f t="shared" si="54"/>
        <v>2018</v>
      </c>
      <c r="I1166" s="876"/>
      <c r="J1166" t="s">
        <v>1038</v>
      </c>
      <c r="K1166" t="s">
        <v>1342</v>
      </c>
      <c r="L1166" t="s">
        <v>1037</v>
      </c>
      <c r="M1166">
        <v>49.8</v>
      </c>
      <c r="N1166">
        <v>1.9999999999999997E-2</v>
      </c>
      <c r="O1166" s="872">
        <f>+VLOOKUP(C1166,'A. Rate Class Allocations'!$B$124:$J$128,6,FALSE)</f>
        <v>0.94261788524984402</v>
      </c>
      <c r="P1166" s="873">
        <f>+VLOOKUP(C1166,'A. Rate Class Allocations'!$B$124:$J$128,8,FALSE)</f>
        <v>0.86676492558695795</v>
      </c>
      <c r="Q1166" s="873">
        <f>+VLOOKUP(C1166,'A. Rate Class Allocations'!$B$124:$J$128,7,FALSE)</f>
        <v>0.93591420350510102</v>
      </c>
      <c r="R1166" s="873">
        <f>+VLOOKUP(C1166,'A. Rate Class Allocations'!$B$124:$J$128,9,FALSE)</f>
        <v>0.67326093337246795</v>
      </c>
      <c r="S1166" s="874">
        <f t="shared" si="55"/>
        <v>40.688000434042728</v>
      </c>
      <c r="T1166" s="874">
        <f t="shared" si="56"/>
        <v>1.2602289404167882E-2</v>
      </c>
    </row>
    <row r="1167" spans="1:20">
      <c r="A1167" s="875" t="s">
        <v>1034</v>
      </c>
      <c r="B1167" t="s">
        <v>1035</v>
      </c>
      <c r="C1167" t="s">
        <v>1339</v>
      </c>
      <c r="D1167" t="s">
        <v>1448</v>
      </c>
      <c r="E1167" s="867">
        <v>2019</v>
      </c>
      <c r="F1167" s="867">
        <v>2019</v>
      </c>
      <c r="G1167" s="868">
        <v>43398</v>
      </c>
      <c r="H1167" s="869">
        <f t="shared" si="54"/>
        <v>2018</v>
      </c>
      <c r="I1167" s="876"/>
      <c r="J1167" t="s">
        <v>1038</v>
      </c>
      <c r="K1167" t="s">
        <v>1342</v>
      </c>
      <c r="L1167" t="s">
        <v>1037</v>
      </c>
      <c r="M1167">
        <v>104.58</v>
      </c>
      <c r="N1167">
        <v>4.2000000000000003E-2</v>
      </c>
      <c r="O1167" s="872">
        <f>+VLOOKUP(C1167,'A. Rate Class Allocations'!$B$124:$J$128,6,FALSE)</f>
        <v>0.94261788524984402</v>
      </c>
      <c r="P1167" s="873">
        <f>+VLOOKUP(C1167,'A. Rate Class Allocations'!$B$124:$J$128,8,FALSE)</f>
        <v>0.86676492558695795</v>
      </c>
      <c r="Q1167" s="873">
        <f>+VLOOKUP(C1167,'A. Rate Class Allocations'!$B$124:$J$128,7,FALSE)</f>
        <v>0.93591420350510102</v>
      </c>
      <c r="R1167" s="873">
        <f>+VLOOKUP(C1167,'A. Rate Class Allocations'!$B$124:$J$128,9,FALSE)</f>
        <v>0.67326093337246795</v>
      </c>
      <c r="S1167" s="874">
        <f t="shared" si="55"/>
        <v>85.444800911489736</v>
      </c>
      <c r="T1167" s="874">
        <f t="shared" si="56"/>
        <v>2.646480774875256E-2</v>
      </c>
    </row>
    <row r="1168" spans="1:20">
      <c r="A1168" s="875" t="s">
        <v>1034</v>
      </c>
      <c r="B1168" t="s">
        <v>1035</v>
      </c>
      <c r="C1168" t="s">
        <v>1339</v>
      </c>
      <c r="D1168" t="s">
        <v>1448</v>
      </c>
      <c r="E1168" s="867">
        <v>2019</v>
      </c>
      <c r="F1168" s="867">
        <v>2019</v>
      </c>
      <c r="G1168" s="868">
        <v>43398</v>
      </c>
      <c r="H1168" s="869">
        <f t="shared" si="54"/>
        <v>2018</v>
      </c>
      <c r="I1168" s="876"/>
      <c r="J1168" t="s">
        <v>1038</v>
      </c>
      <c r="K1168" t="s">
        <v>1342</v>
      </c>
      <c r="L1168" t="s">
        <v>1037</v>
      </c>
      <c r="M1168">
        <v>291.33</v>
      </c>
      <c r="N1168">
        <v>0.11699999999999999</v>
      </c>
      <c r="O1168" s="872">
        <f>+VLOOKUP(C1168,'A. Rate Class Allocations'!$B$124:$J$128,6,FALSE)</f>
        <v>0.94261788524984402</v>
      </c>
      <c r="P1168" s="873">
        <f>+VLOOKUP(C1168,'A. Rate Class Allocations'!$B$124:$J$128,8,FALSE)</f>
        <v>0.86676492558695795</v>
      </c>
      <c r="Q1168" s="873">
        <f>+VLOOKUP(C1168,'A. Rate Class Allocations'!$B$124:$J$128,7,FALSE)</f>
        <v>0.93591420350510102</v>
      </c>
      <c r="R1168" s="873">
        <f>+VLOOKUP(C1168,'A. Rate Class Allocations'!$B$124:$J$128,9,FALSE)</f>
        <v>0.67326093337246795</v>
      </c>
      <c r="S1168" s="874">
        <f t="shared" si="55"/>
        <v>238.02480253914996</v>
      </c>
      <c r="T1168" s="874">
        <f t="shared" si="56"/>
        <v>7.3723393014382119E-2</v>
      </c>
    </row>
    <row r="1169" spans="1:20">
      <c r="A1169" s="875" t="s">
        <v>1034</v>
      </c>
      <c r="B1169" t="s">
        <v>1035</v>
      </c>
      <c r="C1169" t="s">
        <v>1339</v>
      </c>
      <c r="D1169" t="s">
        <v>1449</v>
      </c>
      <c r="E1169" s="867">
        <v>2019</v>
      </c>
      <c r="F1169" s="867">
        <v>2019</v>
      </c>
      <c r="G1169" s="868">
        <v>43188</v>
      </c>
      <c r="H1169" s="869">
        <f t="shared" si="54"/>
        <v>2018</v>
      </c>
      <c r="I1169" s="876"/>
      <c r="J1169" t="s">
        <v>1341</v>
      </c>
      <c r="K1169" t="s">
        <v>1342</v>
      </c>
      <c r="L1169" t="s">
        <v>1037</v>
      </c>
      <c r="M1169">
        <v>2181.2400000000007</v>
      </c>
      <c r="N1169">
        <v>0.87600000000000011</v>
      </c>
      <c r="O1169" s="872">
        <f>+VLOOKUP(C1169,'A. Rate Class Allocations'!$B$124:$J$128,6,FALSE)</f>
        <v>0.94261788524984402</v>
      </c>
      <c r="P1169" s="873">
        <f>+VLOOKUP(C1169,'A. Rate Class Allocations'!$B$124:$J$128,8,FALSE)</f>
        <v>0.86676492558695795</v>
      </c>
      <c r="Q1169" s="873">
        <f>+VLOOKUP(C1169,'A. Rate Class Allocations'!$B$124:$J$128,7,FALSE)</f>
        <v>0.93591420350510102</v>
      </c>
      <c r="R1169" s="873">
        <f>+VLOOKUP(C1169,'A. Rate Class Allocations'!$B$124:$J$128,9,FALSE)</f>
        <v>0.67326093337246795</v>
      </c>
      <c r="S1169" s="874">
        <f t="shared" si="55"/>
        <v>1782.1344190110722</v>
      </c>
      <c r="T1169" s="874">
        <f t="shared" si="56"/>
        <v>0.55198027590255339</v>
      </c>
    </row>
    <row r="1170" spans="1:20">
      <c r="A1170" s="875" t="s">
        <v>1034</v>
      </c>
      <c r="B1170" t="s">
        <v>1035</v>
      </c>
      <c r="C1170" t="s">
        <v>1339</v>
      </c>
      <c r="D1170" t="s">
        <v>1449</v>
      </c>
      <c r="E1170" s="867">
        <v>2019</v>
      </c>
      <c r="F1170" s="867">
        <v>2019</v>
      </c>
      <c r="G1170" s="868">
        <v>43188</v>
      </c>
      <c r="H1170" s="869">
        <f t="shared" si="54"/>
        <v>2018</v>
      </c>
      <c r="I1170" s="876"/>
      <c r="J1170" t="s">
        <v>1341</v>
      </c>
      <c r="K1170" t="s">
        <v>1342</v>
      </c>
      <c r="L1170" t="s">
        <v>1037</v>
      </c>
      <c r="M1170">
        <v>291.33</v>
      </c>
      <c r="N1170">
        <v>0.11699999999999999</v>
      </c>
      <c r="O1170" s="872">
        <f>+VLOOKUP(C1170,'A. Rate Class Allocations'!$B$124:$J$128,6,FALSE)</f>
        <v>0.94261788524984402</v>
      </c>
      <c r="P1170" s="873">
        <f>+VLOOKUP(C1170,'A. Rate Class Allocations'!$B$124:$J$128,8,FALSE)</f>
        <v>0.86676492558695795</v>
      </c>
      <c r="Q1170" s="873">
        <f>+VLOOKUP(C1170,'A. Rate Class Allocations'!$B$124:$J$128,7,FALSE)</f>
        <v>0.93591420350510102</v>
      </c>
      <c r="R1170" s="873">
        <f>+VLOOKUP(C1170,'A. Rate Class Allocations'!$B$124:$J$128,9,FALSE)</f>
        <v>0.67326093337246795</v>
      </c>
      <c r="S1170" s="874">
        <f t="shared" si="55"/>
        <v>238.02480253914996</v>
      </c>
      <c r="T1170" s="874">
        <f t="shared" si="56"/>
        <v>7.3723393014382119E-2</v>
      </c>
    </row>
    <row r="1171" spans="1:20">
      <c r="A1171" s="875" t="s">
        <v>1034</v>
      </c>
      <c r="B1171" t="s">
        <v>1035</v>
      </c>
      <c r="C1171" t="s">
        <v>1339</v>
      </c>
      <c r="D1171" t="s">
        <v>1449</v>
      </c>
      <c r="E1171" s="867">
        <v>2019</v>
      </c>
      <c r="F1171" s="867">
        <v>2019</v>
      </c>
      <c r="G1171" s="868">
        <v>43188</v>
      </c>
      <c r="H1171" s="869">
        <f t="shared" si="54"/>
        <v>2018</v>
      </c>
      <c r="I1171" s="876"/>
      <c r="J1171" t="s">
        <v>1038</v>
      </c>
      <c r="K1171" t="s">
        <v>1342</v>
      </c>
      <c r="L1171" t="s">
        <v>1037</v>
      </c>
      <c r="M1171">
        <v>908.85000000000014</v>
      </c>
      <c r="N1171">
        <v>0.36500000000000005</v>
      </c>
      <c r="O1171" s="872">
        <f>+VLOOKUP(C1171,'A. Rate Class Allocations'!$B$124:$J$128,6,FALSE)</f>
        <v>0.94261788524984402</v>
      </c>
      <c r="P1171" s="873">
        <f>+VLOOKUP(C1171,'A. Rate Class Allocations'!$B$124:$J$128,8,FALSE)</f>
        <v>0.86676492558695795</v>
      </c>
      <c r="Q1171" s="873">
        <f>+VLOOKUP(C1171,'A. Rate Class Allocations'!$B$124:$J$128,7,FALSE)</f>
        <v>0.93591420350510102</v>
      </c>
      <c r="R1171" s="873">
        <f>+VLOOKUP(C1171,'A. Rate Class Allocations'!$B$124:$J$128,9,FALSE)</f>
        <v>0.67326093337246795</v>
      </c>
      <c r="S1171" s="874">
        <f t="shared" si="55"/>
        <v>742.55600792127996</v>
      </c>
      <c r="T1171" s="874">
        <f t="shared" si="56"/>
        <v>0.22999178162606393</v>
      </c>
    </row>
    <row r="1172" spans="1:20">
      <c r="A1172" s="875" t="s">
        <v>1034</v>
      </c>
      <c r="B1172" t="s">
        <v>1035</v>
      </c>
      <c r="C1172" t="s">
        <v>1339</v>
      </c>
      <c r="D1172" t="s">
        <v>1449</v>
      </c>
      <c r="E1172" s="867">
        <v>2019</v>
      </c>
      <c r="F1172" s="867">
        <v>2019</v>
      </c>
      <c r="G1172" s="868">
        <v>43188</v>
      </c>
      <c r="H1172" s="869">
        <f t="shared" si="54"/>
        <v>2018</v>
      </c>
      <c r="I1172" s="876"/>
      <c r="J1172" t="s">
        <v>1038</v>
      </c>
      <c r="K1172" t="s">
        <v>1342</v>
      </c>
      <c r="L1172" t="s">
        <v>1037</v>
      </c>
      <c r="M1172">
        <v>273.89999999999992</v>
      </c>
      <c r="N1172">
        <v>0.10999999999999999</v>
      </c>
      <c r="O1172" s="872">
        <f>+VLOOKUP(C1172,'A. Rate Class Allocations'!$B$124:$J$128,6,FALSE)</f>
        <v>0.94261788524984402</v>
      </c>
      <c r="P1172" s="873">
        <f>+VLOOKUP(C1172,'A. Rate Class Allocations'!$B$124:$J$128,8,FALSE)</f>
        <v>0.86676492558695795</v>
      </c>
      <c r="Q1172" s="873">
        <f>+VLOOKUP(C1172,'A. Rate Class Allocations'!$B$124:$J$128,7,FALSE)</f>
        <v>0.93591420350510102</v>
      </c>
      <c r="R1172" s="873">
        <f>+VLOOKUP(C1172,'A. Rate Class Allocations'!$B$124:$J$128,9,FALSE)</f>
        <v>0.67326093337246795</v>
      </c>
      <c r="S1172" s="874">
        <f t="shared" si="55"/>
        <v>223.78400238723495</v>
      </c>
      <c r="T1172" s="874">
        <f t="shared" si="56"/>
        <v>6.9312591722923367E-2</v>
      </c>
    </row>
    <row r="1173" spans="1:20">
      <c r="A1173" s="875" t="s">
        <v>1034</v>
      </c>
      <c r="B1173" t="s">
        <v>1035</v>
      </c>
      <c r="C1173" t="s">
        <v>1339</v>
      </c>
      <c r="D1173" t="s">
        <v>1450</v>
      </c>
      <c r="E1173" s="867">
        <v>2019</v>
      </c>
      <c r="F1173" s="867">
        <v>2019</v>
      </c>
      <c r="G1173" s="868">
        <v>43341</v>
      </c>
      <c r="H1173" s="869">
        <f t="shared" si="54"/>
        <v>2018</v>
      </c>
      <c r="I1173" s="876"/>
      <c r="J1173" t="s">
        <v>1341</v>
      </c>
      <c r="K1173" t="s">
        <v>1342</v>
      </c>
      <c r="L1173" t="s">
        <v>1037</v>
      </c>
      <c r="M1173">
        <v>1851.5639999999999</v>
      </c>
      <c r="N1173">
        <v>0.67599999999999993</v>
      </c>
      <c r="O1173" s="872">
        <f>+VLOOKUP(C1173,'A. Rate Class Allocations'!$B$124:$J$128,6,FALSE)</f>
        <v>0.94261788524984402</v>
      </c>
      <c r="P1173" s="873">
        <f>+VLOOKUP(C1173,'A. Rate Class Allocations'!$B$124:$J$128,8,FALSE)</f>
        <v>0.86676492558695795</v>
      </c>
      <c r="Q1173" s="873">
        <f>+VLOOKUP(C1173,'A. Rate Class Allocations'!$B$124:$J$128,7,FALSE)</f>
        <v>0.93591420350510102</v>
      </c>
      <c r="R1173" s="873">
        <f>+VLOOKUP(C1173,'A. Rate Class Allocations'!$B$124:$J$128,9,FALSE)</f>
        <v>0.67326093337246795</v>
      </c>
      <c r="S1173" s="874">
        <f t="shared" si="55"/>
        <v>1512.7798561377085</v>
      </c>
      <c r="T1173" s="874">
        <f t="shared" si="56"/>
        <v>0.42595738186087445</v>
      </c>
    </row>
    <row r="1174" spans="1:20">
      <c r="A1174" s="875" t="s">
        <v>1034</v>
      </c>
      <c r="B1174" t="s">
        <v>1035</v>
      </c>
      <c r="C1174" t="s">
        <v>1339</v>
      </c>
      <c r="D1174" t="s">
        <v>1450</v>
      </c>
      <c r="E1174" s="867">
        <v>2019</v>
      </c>
      <c r="F1174" s="867">
        <v>2019</v>
      </c>
      <c r="G1174" s="868">
        <v>43341</v>
      </c>
      <c r="H1174" s="869">
        <f t="shared" si="54"/>
        <v>2018</v>
      </c>
      <c r="I1174" s="876"/>
      <c r="J1174" t="s">
        <v>1341</v>
      </c>
      <c r="K1174" t="s">
        <v>1342</v>
      </c>
      <c r="L1174" t="s">
        <v>1037</v>
      </c>
      <c r="M1174">
        <v>317.72399999999999</v>
      </c>
      <c r="N1174">
        <v>0.11599999999999999</v>
      </c>
      <c r="O1174" s="872">
        <f>+VLOOKUP(C1174,'A. Rate Class Allocations'!$B$124:$J$128,6,FALSE)</f>
        <v>0.94261788524984402</v>
      </c>
      <c r="P1174" s="873">
        <f>+VLOOKUP(C1174,'A. Rate Class Allocations'!$B$124:$J$128,8,FALSE)</f>
        <v>0.86676492558695795</v>
      </c>
      <c r="Q1174" s="873">
        <f>+VLOOKUP(C1174,'A. Rate Class Allocations'!$B$124:$J$128,7,FALSE)</f>
        <v>0.93591420350510102</v>
      </c>
      <c r="R1174" s="873">
        <f>+VLOOKUP(C1174,'A. Rate Class Allocations'!$B$124:$J$128,9,FALSE)</f>
        <v>0.67326093337246795</v>
      </c>
      <c r="S1174" s="874">
        <f t="shared" si="55"/>
        <v>259.5894427691926</v>
      </c>
      <c r="T1174" s="874">
        <f t="shared" si="56"/>
        <v>7.3093278544173718E-2</v>
      </c>
    </row>
    <row r="1175" spans="1:20">
      <c r="A1175" s="875" t="s">
        <v>1034</v>
      </c>
      <c r="B1175" t="s">
        <v>1035</v>
      </c>
      <c r="C1175" t="s">
        <v>1339</v>
      </c>
      <c r="D1175" t="s">
        <v>1450</v>
      </c>
      <c r="E1175" s="867">
        <v>2019</v>
      </c>
      <c r="F1175" s="867">
        <v>2019</v>
      </c>
      <c r="G1175" s="868">
        <v>43341</v>
      </c>
      <c r="H1175" s="869">
        <f t="shared" si="54"/>
        <v>2018</v>
      </c>
      <c r="I1175" s="876"/>
      <c r="J1175" t="s">
        <v>1341</v>
      </c>
      <c r="K1175" t="s">
        <v>1342</v>
      </c>
      <c r="L1175" t="s">
        <v>1037</v>
      </c>
      <c r="M1175">
        <v>43.824000000000005</v>
      </c>
      <c r="N1175">
        <v>1.6E-2</v>
      </c>
      <c r="O1175" s="872">
        <f>+VLOOKUP(C1175,'A. Rate Class Allocations'!$B$124:$J$128,6,FALSE)</f>
        <v>0.94261788524984402</v>
      </c>
      <c r="P1175" s="873">
        <f>+VLOOKUP(C1175,'A. Rate Class Allocations'!$B$124:$J$128,8,FALSE)</f>
        <v>0.86676492558695795</v>
      </c>
      <c r="Q1175" s="873">
        <f>+VLOOKUP(C1175,'A. Rate Class Allocations'!$B$124:$J$128,7,FALSE)</f>
        <v>0.93591420350510102</v>
      </c>
      <c r="R1175" s="873">
        <f>+VLOOKUP(C1175,'A. Rate Class Allocations'!$B$124:$J$128,9,FALSE)</f>
        <v>0.67326093337246795</v>
      </c>
      <c r="S1175" s="874">
        <f t="shared" si="55"/>
        <v>35.805440381957609</v>
      </c>
      <c r="T1175" s="874">
        <f t="shared" si="56"/>
        <v>1.0081831523334308E-2</v>
      </c>
    </row>
    <row r="1176" spans="1:20">
      <c r="A1176" s="875" t="s">
        <v>1034</v>
      </c>
      <c r="B1176" t="s">
        <v>1035</v>
      </c>
      <c r="C1176" t="s">
        <v>1339</v>
      </c>
      <c r="D1176" t="s">
        <v>1450</v>
      </c>
      <c r="E1176" s="867">
        <v>2019</v>
      </c>
      <c r="F1176" s="867">
        <v>2019</v>
      </c>
      <c r="G1176" s="868">
        <v>43341</v>
      </c>
      <c r="H1176" s="869">
        <f t="shared" si="54"/>
        <v>2018</v>
      </c>
      <c r="I1176" s="876"/>
      <c r="J1176" t="s">
        <v>1341</v>
      </c>
      <c r="K1176" t="s">
        <v>1342</v>
      </c>
      <c r="L1176" t="s">
        <v>1037</v>
      </c>
      <c r="M1176">
        <v>339.63600000000002</v>
      </c>
      <c r="N1176">
        <v>0.124</v>
      </c>
      <c r="O1176" s="872">
        <f>+VLOOKUP(C1176,'A. Rate Class Allocations'!$B$124:$J$128,6,FALSE)</f>
        <v>0.94261788524984402</v>
      </c>
      <c r="P1176" s="873">
        <f>+VLOOKUP(C1176,'A. Rate Class Allocations'!$B$124:$J$128,8,FALSE)</f>
        <v>0.86676492558695795</v>
      </c>
      <c r="Q1176" s="873">
        <f>+VLOOKUP(C1176,'A. Rate Class Allocations'!$B$124:$J$128,7,FALSE)</f>
        <v>0.93591420350510102</v>
      </c>
      <c r="R1176" s="873">
        <f>+VLOOKUP(C1176,'A. Rate Class Allocations'!$B$124:$J$128,9,FALSE)</f>
        <v>0.67326093337246795</v>
      </c>
      <c r="S1176" s="874">
        <f t="shared" si="55"/>
        <v>277.49216296017141</v>
      </c>
      <c r="T1176" s="874">
        <f t="shared" si="56"/>
        <v>7.8134194305840884E-2</v>
      </c>
    </row>
    <row r="1177" spans="1:20">
      <c r="A1177" s="875" t="s">
        <v>1034</v>
      </c>
      <c r="B1177" t="s">
        <v>1035</v>
      </c>
      <c r="C1177" t="s">
        <v>1339</v>
      </c>
      <c r="D1177" t="s">
        <v>1451</v>
      </c>
      <c r="E1177" s="867">
        <v>2019</v>
      </c>
      <c r="F1177" s="867">
        <v>2019</v>
      </c>
      <c r="G1177" s="868">
        <v>43486</v>
      </c>
      <c r="H1177" s="869">
        <f t="shared" si="54"/>
        <v>2019</v>
      </c>
      <c r="I1177" s="876"/>
      <c r="J1177" t="s">
        <v>1341</v>
      </c>
      <c r="K1177" t="s">
        <v>1342</v>
      </c>
      <c r="L1177" t="s">
        <v>1037</v>
      </c>
      <c r="M1177">
        <v>284.85600000000005</v>
      </c>
      <c r="N1177">
        <v>0.10400000000000001</v>
      </c>
      <c r="O1177" s="872">
        <f>+VLOOKUP(C1177,'A. Rate Class Allocations'!$B$124:$J$128,6,FALSE)</f>
        <v>0.94261788524984402</v>
      </c>
      <c r="P1177" s="873">
        <f>+VLOOKUP(C1177,'A. Rate Class Allocations'!$B$124:$J$128,8,FALSE)</f>
        <v>0.86676492558695795</v>
      </c>
      <c r="Q1177" s="873">
        <f>+VLOOKUP(C1177,'A. Rate Class Allocations'!$B$124:$J$128,7,FALSE)</f>
        <v>0.93591420350510102</v>
      </c>
      <c r="R1177" s="873">
        <f>+VLOOKUP(C1177,'A. Rate Class Allocations'!$B$124:$J$128,9,FALSE)</f>
        <v>0.67326093337246795</v>
      </c>
      <c r="S1177" s="874">
        <f t="shared" si="55"/>
        <v>232.73536248272447</v>
      </c>
      <c r="T1177" s="874">
        <f t="shared" si="56"/>
        <v>6.5531904901673016E-2</v>
      </c>
    </row>
    <row r="1178" spans="1:20">
      <c r="A1178" s="875" t="s">
        <v>1034</v>
      </c>
      <c r="B1178" t="s">
        <v>1035</v>
      </c>
      <c r="C1178" t="s">
        <v>1339</v>
      </c>
      <c r="D1178" t="s">
        <v>1451</v>
      </c>
      <c r="E1178" s="867">
        <v>2019</v>
      </c>
      <c r="F1178" s="867">
        <v>2019</v>
      </c>
      <c r="G1178" s="868">
        <v>43486</v>
      </c>
      <c r="H1178" s="869">
        <f t="shared" si="54"/>
        <v>2019</v>
      </c>
      <c r="I1178" s="876"/>
      <c r="J1178" t="s">
        <v>1341</v>
      </c>
      <c r="K1178" t="s">
        <v>1342</v>
      </c>
      <c r="L1178" t="s">
        <v>1037</v>
      </c>
      <c r="M1178">
        <v>317.72399999999999</v>
      </c>
      <c r="N1178">
        <v>0.11599999999999999</v>
      </c>
      <c r="O1178" s="872">
        <f>+VLOOKUP(C1178,'A. Rate Class Allocations'!$B$124:$J$128,6,FALSE)</f>
        <v>0.94261788524984402</v>
      </c>
      <c r="P1178" s="873">
        <f>+VLOOKUP(C1178,'A. Rate Class Allocations'!$B$124:$J$128,8,FALSE)</f>
        <v>0.86676492558695795</v>
      </c>
      <c r="Q1178" s="873">
        <f>+VLOOKUP(C1178,'A. Rate Class Allocations'!$B$124:$J$128,7,FALSE)</f>
        <v>0.93591420350510102</v>
      </c>
      <c r="R1178" s="873">
        <f>+VLOOKUP(C1178,'A. Rate Class Allocations'!$B$124:$J$128,9,FALSE)</f>
        <v>0.67326093337246795</v>
      </c>
      <c r="S1178" s="874">
        <f t="shared" si="55"/>
        <v>259.5894427691926</v>
      </c>
      <c r="T1178" s="874">
        <f t="shared" si="56"/>
        <v>7.3093278544173718E-2</v>
      </c>
    </row>
    <row r="1179" spans="1:20">
      <c r="A1179" s="875" t="s">
        <v>1034</v>
      </c>
      <c r="B1179" t="s">
        <v>1035</v>
      </c>
      <c r="C1179" t="s">
        <v>1339</v>
      </c>
      <c r="D1179" t="s">
        <v>1451</v>
      </c>
      <c r="E1179" s="867">
        <v>2019</v>
      </c>
      <c r="F1179" s="867">
        <v>2019</v>
      </c>
      <c r="G1179" s="868">
        <v>43486</v>
      </c>
      <c r="H1179" s="869">
        <f t="shared" si="54"/>
        <v>2019</v>
      </c>
      <c r="I1179" s="876"/>
      <c r="J1179" t="s">
        <v>1341</v>
      </c>
      <c r="K1179" t="s">
        <v>1342</v>
      </c>
      <c r="L1179" t="s">
        <v>1037</v>
      </c>
      <c r="M1179">
        <v>199.94700000000003</v>
      </c>
      <c r="N1179">
        <v>7.3000000000000009E-2</v>
      </c>
      <c r="O1179" s="872">
        <f>+VLOOKUP(C1179,'A. Rate Class Allocations'!$B$124:$J$128,6,FALSE)</f>
        <v>0.94261788524984402</v>
      </c>
      <c r="P1179" s="873">
        <f>+VLOOKUP(C1179,'A. Rate Class Allocations'!$B$124:$J$128,8,FALSE)</f>
        <v>0.86676492558695795</v>
      </c>
      <c r="Q1179" s="873">
        <f>+VLOOKUP(C1179,'A. Rate Class Allocations'!$B$124:$J$128,7,FALSE)</f>
        <v>0.93591420350510102</v>
      </c>
      <c r="R1179" s="873">
        <f>+VLOOKUP(C1179,'A. Rate Class Allocations'!$B$124:$J$128,9,FALSE)</f>
        <v>0.67326093337246795</v>
      </c>
      <c r="S1179" s="874">
        <f t="shared" si="55"/>
        <v>163.36232174268159</v>
      </c>
      <c r="T1179" s="874">
        <f t="shared" si="56"/>
        <v>4.5998356325212784E-2</v>
      </c>
    </row>
    <row r="1180" spans="1:20">
      <c r="A1180" s="875" t="s">
        <v>1034</v>
      </c>
      <c r="B1180" t="s">
        <v>1035</v>
      </c>
      <c r="C1180" t="s">
        <v>1339</v>
      </c>
      <c r="D1180" t="s">
        <v>1451</v>
      </c>
      <c r="E1180" s="867">
        <v>2019</v>
      </c>
      <c r="F1180" s="867">
        <v>2019</v>
      </c>
      <c r="G1180" s="868">
        <v>43486</v>
      </c>
      <c r="H1180" s="869">
        <f t="shared" si="54"/>
        <v>2019</v>
      </c>
      <c r="I1180" s="876"/>
      <c r="J1180" t="s">
        <v>1341</v>
      </c>
      <c r="K1180" t="s">
        <v>1342</v>
      </c>
      <c r="L1180" t="s">
        <v>1037</v>
      </c>
      <c r="M1180">
        <v>54.78</v>
      </c>
      <c r="N1180">
        <v>1.9999999999999997E-2</v>
      </c>
      <c r="O1180" s="872">
        <f>+VLOOKUP(C1180,'A. Rate Class Allocations'!$B$124:$J$128,6,FALSE)</f>
        <v>0.94261788524984402</v>
      </c>
      <c r="P1180" s="873">
        <f>+VLOOKUP(C1180,'A. Rate Class Allocations'!$B$124:$J$128,8,FALSE)</f>
        <v>0.86676492558695795</v>
      </c>
      <c r="Q1180" s="873">
        <f>+VLOOKUP(C1180,'A. Rate Class Allocations'!$B$124:$J$128,7,FALSE)</f>
        <v>0.93591420350510102</v>
      </c>
      <c r="R1180" s="873">
        <f>+VLOOKUP(C1180,'A. Rate Class Allocations'!$B$124:$J$128,9,FALSE)</f>
        <v>0.67326093337246795</v>
      </c>
      <c r="S1180" s="874">
        <f t="shared" si="55"/>
        <v>44.756800477447001</v>
      </c>
      <c r="T1180" s="874">
        <f t="shared" si="56"/>
        <v>1.2602289404167882E-2</v>
      </c>
    </row>
    <row r="1181" spans="1:20">
      <c r="A1181" s="875" t="s">
        <v>1034</v>
      </c>
      <c r="B1181" t="s">
        <v>1035</v>
      </c>
      <c r="C1181" t="s">
        <v>1339</v>
      </c>
      <c r="D1181" t="s">
        <v>1452</v>
      </c>
      <c r="E1181" s="867">
        <v>2019</v>
      </c>
      <c r="F1181" s="867">
        <v>2019</v>
      </c>
      <c r="G1181" s="868">
        <v>43461</v>
      </c>
      <c r="H1181" s="869">
        <f t="shared" si="54"/>
        <v>2018</v>
      </c>
      <c r="I1181" s="876"/>
      <c r="J1181" t="s">
        <v>1341</v>
      </c>
      <c r="K1181" t="s">
        <v>1342</v>
      </c>
      <c r="L1181" t="s">
        <v>1037</v>
      </c>
      <c r="M1181">
        <v>1851.5639999999999</v>
      </c>
      <c r="N1181">
        <v>0.67599999999999993</v>
      </c>
      <c r="O1181" s="872">
        <f>+VLOOKUP(C1181,'A. Rate Class Allocations'!$B$124:$J$128,6,FALSE)</f>
        <v>0.94261788524984402</v>
      </c>
      <c r="P1181" s="873">
        <f>+VLOOKUP(C1181,'A. Rate Class Allocations'!$B$124:$J$128,8,FALSE)</f>
        <v>0.86676492558695795</v>
      </c>
      <c r="Q1181" s="873">
        <f>+VLOOKUP(C1181,'A. Rate Class Allocations'!$B$124:$J$128,7,FALSE)</f>
        <v>0.93591420350510102</v>
      </c>
      <c r="R1181" s="873">
        <f>+VLOOKUP(C1181,'A. Rate Class Allocations'!$B$124:$J$128,9,FALSE)</f>
        <v>0.67326093337246795</v>
      </c>
      <c r="S1181" s="874">
        <f t="shared" si="55"/>
        <v>1512.7798561377085</v>
      </c>
      <c r="T1181" s="874">
        <f t="shared" si="56"/>
        <v>0.42595738186087445</v>
      </c>
    </row>
    <row r="1182" spans="1:20">
      <c r="A1182" s="875" t="s">
        <v>1034</v>
      </c>
      <c r="B1182" t="s">
        <v>1035</v>
      </c>
      <c r="C1182" t="s">
        <v>1339</v>
      </c>
      <c r="D1182" t="s">
        <v>1452</v>
      </c>
      <c r="E1182" s="867">
        <v>2019</v>
      </c>
      <c r="F1182" s="867">
        <v>2019</v>
      </c>
      <c r="G1182" s="868">
        <v>43461</v>
      </c>
      <c r="H1182" s="869">
        <f t="shared" si="54"/>
        <v>2018</v>
      </c>
      <c r="I1182" s="876"/>
      <c r="J1182" t="s">
        <v>1341</v>
      </c>
      <c r="K1182" t="s">
        <v>1342</v>
      </c>
      <c r="L1182" t="s">
        <v>1037</v>
      </c>
      <c r="M1182">
        <v>476.58600000000001</v>
      </c>
      <c r="N1182">
        <v>0.17399999999999999</v>
      </c>
      <c r="O1182" s="872">
        <f>+VLOOKUP(C1182,'A. Rate Class Allocations'!$B$124:$J$128,6,FALSE)</f>
        <v>0.94261788524984402</v>
      </c>
      <c r="P1182" s="873">
        <f>+VLOOKUP(C1182,'A. Rate Class Allocations'!$B$124:$J$128,8,FALSE)</f>
        <v>0.86676492558695795</v>
      </c>
      <c r="Q1182" s="873">
        <f>+VLOOKUP(C1182,'A. Rate Class Allocations'!$B$124:$J$128,7,FALSE)</f>
        <v>0.93591420350510102</v>
      </c>
      <c r="R1182" s="873">
        <f>+VLOOKUP(C1182,'A. Rate Class Allocations'!$B$124:$J$128,9,FALSE)</f>
        <v>0.67326093337246795</v>
      </c>
      <c r="S1182" s="874">
        <f t="shared" si="55"/>
        <v>389.38416415378896</v>
      </c>
      <c r="T1182" s="874">
        <f t="shared" si="56"/>
        <v>0.10963991781626058</v>
      </c>
    </row>
    <row r="1183" spans="1:20">
      <c r="A1183" s="875" t="s">
        <v>1034</v>
      </c>
      <c r="B1183" t="s">
        <v>1035</v>
      </c>
      <c r="C1183" t="s">
        <v>1339</v>
      </c>
      <c r="D1183" t="s">
        <v>1452</v>
      </c>
      <c r="E1183" s="867">
        <v>2019</v>
      </c>
      <c r="F1183" s="867">
        <v>2019</v>
      </c>
      <c r="G1183" s="868">
        <v>43461</v>
      </c>
      <c r="H1183" s="869">
        <f t="shared" si="54"/>
        <v>2018</v>
      </c>
      <c r="I1183" s="876"/>
      <c r="J1183" t="s">
        <v>1341</v>
      </c>
      <c r="K1183" t="s">
        <v>1342</v>
      </c>
      <c r="L1183" t="s">
        <v>1037</v>
      </c>
      <c r="M1183">
        <v>1840.6079999999997</v>
      </c>
      <c r="N1183">
        <v>0.67199999999999993</v>
      </c>
      <c r="O1183" s="872">
        <f>+VLOOKUP(C1183,'A. Rate Class Allocations'!$B$124:$J$128,6,FALSE)</f>
        <v>0.94261788524984402</v>
      </c>
      <c r="P1183" s="873">
        <f>+VLOOKUP(C1183,'A. Rate Class Allocations'!$B$124:$J$128,8,FALSE)</f>
        <v>0.86676492558695795</v>
      </c>
      <c r="Q1183" s="873">
        <f>+VLOOKUP(C1183,'A. Rate Class Allocations'!$B$124:$J$128,7,FALSE)</f>
        <v>0.93591420350510102</v>
      </c>
      <c r="R1183" s="873">
        <f>+VLOOKUP(C1183,'A. Rate Class Allocations'!$B$124:$J$128,9,FALSE)</f>
        <v>0.67326093337246795</v>
      </c>
      <c r="S1183" s="874">
        <f t="shared" si="55"/>
        <v>1503.8284960422193</v>
      </c>
      <c r="T1183" s="874">
        <f t="shared" si="56"/>
        <v>0.4234369239800409</v>
      </c>
    </row>
    <row r="1184" spans="1:20">
      <c r="A1184" s="875" t="s">
        <v>1034</v>
      </c>
      <c r="B1184" t="s">
        <v>1035</v>
      </c>
      <c r="C1184" t="s">
        <v>1339</v>
      </c>
      <c r="D1184" t="s">
        <v>1452</v>
      </c>
      <c r="E1184" s="867">
        <v>2019</v>
      </c>
      <c r="F1184" s="867">
        <v>2019</v>
      </c>
      <c r="G1184" s="868">
        <v>43461</v>
      </c>
      <c r="H1184" s="869">
        <f t="shared" si="54"/>
        <v>2018</v>
      </c>
      <c r="I1184" s="876"/>
      <c r="J1184" t="s">
        <v>1341</v>
      </c>
      <c r="K1184" t="s">
        <v>1342</v>
      </c>
      <c r="L1184" t="s">
        <v>1037</v>
      </c>
      <c r="M1184">
        <v>191.72999999999996</v>
      </c>
      <c r="N1184">
        <v>6.9999999999999993E-2</v>
      </c>
      <c r="O1184" s="872">
        <f>+VLOOKUP(C1184,'A. Rate Class Allocations'!$B$124:$J$128,6,FALSE)</f>
        <v>0.94261788524984402</v>
      </c>
      <c r="P1184" s="873">
        <f>+VLOOKUP(C1184,'A. Rate Class Allocations'!$B$124:$J$128,8,FALSE)</f>
        <v>0.86676492558695795</v>
      </c>
      <c r="Q1184" s="873">
        <f>+VLOOKUP(C1184,'A. Rate Class Allocations'!$B$124:$J$128,7,FALSE)</f>
        <v>0.93591420350510102</v>
      </c>
      <c r="R1184" s="873">
        <f>+VLOOKUP(C1184,'A. Rate Class Allocations'!$B$124:$J$128,9,FALSE)</f>
        <v>0.67326093337246795</v>
      </c>
      <c r="S1184" s="874">
        <f t="shared" si="55"/>
        <v>156.64880167106449</v>
      </c>
      <c r="T1184" s="874">
        <f t="shared" si="56"/>
        <v>4.4108012914587588E-2</v>
      </c>
    </row>
    <row r="1185" spans="1:20">
      <c r="A1185" s="875" t="s">
        <v>1034</v>
      </c>
      <c r="B1185" t="s">
        <v>1035</v>
      </c>
      <c r="C1185" t="s">
        <v>1339</v>
      </c>
      <c r="D1185" t="s">
        <v>1453</v>
      </c>
      <c r="E1185" s="867">
        <v>2019</v>
      </c>
      <c r="F1185" s="867">
        <v>2019</v>
      </c>
      <c r="G1185" s="868">
        <v>43412</v>
      </c>
      <c r="H1185" s="869">
        <f t="shared" si="54"/>
        <v>2018</v>
      </c>
      <c r="I1185" s="876"/>
      <c r="J1185" t="s">
        <v>1341</v>
      </c>
      <c r="K1185" t="s">
        <v>1342</v>
      </c>
      <c r="L1185" t="s">
        <v>1037</v>
      </c>
      <c r="M1185">
        <v>2599.3109999999997</v>
      </c>
      <c r="N1185">
        <v>0.94899999999999995</v>
      </c>
      <c r="O1185" s="872">
        <f>+VLOOKUP(C1185,'A. Rate Class Allocations'!$B$124:$J$128,6,FALSE)</f>
        <v>0.94261788524984402</v>
      </c>
      <c r="P1185" s="873">
        <f>+VLOOKUP(C1185,'A. Rate Class Allocations'!$B$124:$J$128,8,FALSE)</f>
        <v>0.86676492558695795</v>
      </c>
      <c r="Q1185" s="873">
        <f>+VLOOKUP(C1185,'A. Rate Class Allocations'!$B$124:$J$128,7,FALSE)</f>
        <v>0.93591420350510102</v>
      </c>
      <c r="R1185" s="873">
        <f>+VLOOKUP(C1185,'A. Rate Class Allocations'!$B$124:$J$128,9,FALSE)</f>
        <v>0.67326093337246795</v>
      </c>
      <c r="S1185" s="874">
        <f t="shared" si="55"/>
        <v>2123.7101826548601</v>
      </c>
      <c r="T1185" s="874">
        <f t="shared" si="56"/>
        <v>0.59797863222776604</v>
      </c>
    </row>
    <row r="1186" spans="1:20">
      <c r="A1186" s="875" t="s">
        <v>1034</v>
      </c>
      <c r="B1186" t="s">
        <v>1035</v>
      </c>
      <c r="C1186" t="s">
        <v>1339</v>
      </c>
      <c r="D1186" t="s">
        <v>1453</v>
      </c>
      <c r="E1186" s="867">
        <v>2019</v>
      </c>
      <c r="F1186" s="867">
        <v>2019</v>
      </c>
      <c r="G1186" s="868">
        <v>43412</v>
      </c>
      <c r="H1186" s="869">
        <f t="shared" si="54"/>
        <v>2018</v>
      </c>
      <c r="I1186" s="876"/>
      <c r="J1186" t="s">
        <v>1341</v>
      </c>
      <c r="K1186" t="s">
        <v>1342</v>
      </c>
      <c r="L1186" t="s">
        <v>1037</v>
      </c>
      <c r="M1186">
        <v>120.51600000000001</v>
      </c>
      <c r="N1186">
        <v>4.3999999999999997E-2</v>
      </c>
      <c r="O1186" s="872">
        <f>+VLOOKUP(C1186,'A. Rate Class Allocations'!$B$124:$J$128,6,FALSE)</f>
        <v>0.94261788524984402</v>
      </c>
      <c r="P1186" s="873">
        <f>+VLOOKUP(C1186,'A. Rate Class Allocations'!$B$124:$J$128,8,FALSE)</f>
        <v>0.86676492558695795</v>
      </c>
      <c r="Q1186" s="873">
        <f>+VLOOKUP(C1186,'A. Rate Class Allocations'!$B$124:$J$128,7,FALSE)</f>
        <v>0.93591420350510102</v>
      </c>
      <c r="R1186" s="873">
        <f>+VLOOKUP(C1186,'A. Rate Class Allocations'!$B$124:$J$128,9,FALSE)</f>
        <v>0.67326093337246795</v>
      </c>
      <c r="S1186" s="874">
        <f t="shared" si="55"/>
        <v>98.464961050383408</v>
      </c>
      <c r="T1186" s="874">
        <f t="shared" si="56"/>
        <v>2.7725036689169345E-2</v>
      </c>
    </row>
    <row r="1187" spans="1:20">
      <c r="A1187" s="875" t="s">
        <v>1034</v>
      </c>
      <c r="B1187" t="s">
        <v>1035</v>
      </c>
      <c r="C1187" t="s">
        <v>1339</v>
      </c>
      <c r="D1187" t="s">
        <v>1453</v>
      </c>
      <c r="E1187" s="867">
        <v>2019</v>
      </c>
      <c r="F1187" s="867">
        <v>2019</v>
      </c>
      <c r="G1187" s="868">
        <v>43412</v>
      </c>
      <c r="H1187" s="869">
        <f t="shared" si="54"/>
        <v>2018</v>
      </c>
      <c r="I1187" s="876"/>
      <c r="J1187" t="s">
        <v>1341</v>
      </c>
      <c r="K1187" t="s">
        <v>1342</v>
      </c>
      <c r="L1187" t="s">
        <v>1037</v>
      </c>
      <c r="M1187">
        <v>38.346000000000004</v>
      </c>
      <c r="N1187">
        <v>1.4E-2</v>
      </c>
      <c r="O1187" s="872">
        <f>+VLOOKUP(C1187,'A. Rate Class Allocations'!$B$124:$J$128,6,FALSE)</f>
        <v>0.94261788524984402</v>
      </c>
      <c r="P1187" s="873">
        <f>+VLOOKUP(C1187,'A. Rate Class Allocations'!$B$124:$J$128,8,FALSE)</f>
        <v>0.86676492558695795</v>
      </c>
      <c r="Q1187" s="873">
        <f>+VLOOKUP(C1187,'A. Rate Class Allocations'!$B$124:$J$128,7,FALSE)</f>
        <v>0.93591420350510102</v>
      </c>
      <c r="R1187" s="873">
        <f>+VLOOKUP(C1187,'A. Rate Class Allocations'!$B$124:$J$128,9,FALSE)</f>
        <v>0.67326093337246795</v>
      </c>
      <c r="S1187" s="874">
        <f t="shared" si="55"/>
        <v>31.329760334212907</v>
      </c>
      <c r="T1187" s="874">
        <f t="shared" si="56"/>
        <v>8.8216025829175194E-3</v>
      </c>
    </row>
    <row r="1188" spans="1:20">
      <c r="A1188" s="875" t="s">
        <v>1034</v>
      </c>
      <c r="B1188" t="s">
        <v>1035</v>
      </c>
      <c r="C1188" t="s">
        <v>1339</v>
      </c>
      <c r="D1188" t="s">
        <v>1453</v>
      </c>
      <c r="E1188" s="867">
        <v>2019</v>
      </c>
      <c r="F1188" s="867">
        <v>2019</v>
      </c>
      <c r="G1188" s="868">
        <v>43412</v>
      </c>
      <c r="H1188" s="869">
        <f t="shared" si="54"/>
        <v>2018</v>
      </c>
      <c r="I1188" s="876"/>
      <c r="J1188" t="s">
        <v>1038</v>
      </c>
      <c r="K1188" t="s">
        <v>1342</v>
      </c>
      <c r="L1188" t="s">
        <v>1037</v>
      </c>
      <c r="M1188">
        <v>599.84100000000012</v>
      </c>
      <c r="N1188">
        <v>0.21900000000000003</v>
      </c>
      <c r="O1188" s="872">
        <f>+VLOOKUP(C1188,'A. Rate Class Allocations'!$B$124:$J$128,6,FALSE)</f>
        <v>0.94261788524984402</v>
      </c>
      <c r="P1188" s="873">
        <f>+VLOOKUP(C1188,'A. Rate Class Allocations'!$B$124:$J$128,8,FALSE)</f>
        <v>0.86676492558695795</v>
      </c>
      <c r="Q1188" s="873">
        <f>+VLOOKUP(C1188,'A. Rate Class Allocations'!$B$124:$J$128,7,FALSE)</f>
        <v>0.93591420350510102</v>
      </c>
      <c r="R1188" s="873">
        <f>+VLOOKUP(C1188,'A. Rate Class Allocations'!$B$124:$J$128,9,FALSE)</f>
        <v>0.67326093337246795</v>
      </c>
      <c r="S1188" s="874">
        <f t="shared" si="55"/>
        <v>490.08696522804485</v>
      </c>
      <c r="T1188" s="874">
        <f t="shared" si="56"/>
        <v>0.13799506897563835</v>
      </c>
    </row>
    <row r="1189" spans="1:20">
      <c r="A1189" s="875" t="s">
        <v>1034</v>
      </c>
      <c r="B1189" t="s">
        <v>1035</v>
      </c>
      <c r="C1189" t="s">
        <v>1339</v>
      </c>
      <c r="D1189" t="s">
        <v>1453</v>
      </c>
      <c r="E1189" s="867">
        <v>2019</v>
      </c>
      <c r="F1189" s="867">
        <v>2019</v>
      </c>
      <c r="G1189" s="868">
        <v>43412</v>
      </c>
      <c r="H1189" s="869">
        <f t="shared" si="54"/>
        <v>2018</v>
      </c>
      <c r="I1189" s="876"/>
      <c r="J1189" t="s">
        <v>1038</v>
      </c>
      <c r="K1189" t="s">
        <v>1342</v>
      </c>
      <c r="L1189" t="s">
        <v>1037</v>
      </c>
      <c r="M1189">
        <v>219.12</v>
      </c>
      <c r="N1189">
        <v>7.9999999999999988E-2</v>
      </c>
      <c r="O1189" s="872">
        <f>+VLOOKUP(C1189,'A. Rate Class Allocations'!$B$124:$J$128,6,FALSE)</f>
        <v>0.94261788524984402</v>
      </c>
      <c r="P1189" s="873">
        <f>+VLOOKUP(C1189,'A. Rate Class Allocations'!$B$124:$J$128,8,FALSE)</f>
        <v>0.86676492558695795</v>
      </c>
      <c r="Q1189" s="873">
        <f>+VLOOKUP(C1189,'A. Rate Class Allocations'!$B$124:$J$128,7,FALSE)</f>
        <v>0.93591420350510102</v>
      </c>
      <c r="R1189" s="873">
        <f>+VLOOKUP(C1189,'A. Rate Class Allocations'!$B$124:$J$128,9,FALSE)</f>
        <v>0.67326093337246795</v>
      </c>
      <c r="S1189" s="874">
        <f t="shared" si="55"/>
        <v>179.027201909788</v>
      </c>
      <c r="T1189" s="874">
        <f t="shared" si="56"/>
        <v>5.0409157616671529E-2</v>
      </c>
    </row>
    <row r="1190" spans="1:20">
      <c r="A1190" s="875" t="s">
        <v>1034</v>
      </c>
      <c r="B1190" t="s">
        <v>1035</v>
      </c>
      <c r="C1190" t="s">
        <v>1339</v>
      </c>
      <c r="D1190" t="s">
        <v>1453</v>
      </c>
      <c r="E1190" s="867">
        <v>2019</v>
      </c>
      <c r="F1190" s="867">
        <v>2019</v>
      </c>
      <c r="G1190" s="868">
        <v>43412</v>
      </c>
      <c r="H1190" s="869">
        <f t="shared" si="54"/>
        <v>2018</v>
      </c>
      <c r="I1190" s="876"/>
      <c r="J1190" t="s">
        <v>1038</v>
      </c>
      <c r="K1190" t="s">
        <v>1342</v>
      </c>
      <c r="L1190" t="s">
        <v>1037</v>
      </c>
      <c r="M1190">
        <v>241.03200000000001</v>
      </c>
      <c r="N1190">
        <v>8.7999999999999995E-2</v>
      </c>
      <c r="O1190" s="872">
        <f>+VLOOKUP(C1190,'A. Rate Class Allocations'!$B$124:$J$128,6,FALSE)</f>
        <v>0.94261788524984402</v>
      </c>
      <c r="P1190" s="873">
        <f>+VLOOKUP(C1190,'A. Rate Class Allocations'!$B$124:$J$128,8,FALSE)</f>
        <v>0.86676492558695795</v>
      </c>
      <c r="Q1190" s="873">
        <f>+VLOOKUP(C1190,'A. Rate Class Allocations'!$B$124:$J$128,7,FALSE)</f>
        <v>0.93591420350510102</v>
      </c>
      <c r="R1190" s="873">
        <f>+VLOOKUP(C1190,'A. Rate Class Allocations'!$B$124:$J$128,9,FALSE)</f>
        <v>0.67326093337246795</v>
      </c>
      <c r="S1190" s="874">
        <f t="shared" si="55"/>
        <v>196.92992210076682</v>
      </c>
      <c r="T1190" s="874">
        <f t="shared" si="56"/>
        <v>5.5450073378338689E-2</v>
      </c>
    </row>
    <row r="1191" spans="1:20">
      <c r="A1191" s="875" t="s">
        <v>1034</v>
      </c>
      <c r="B1191" t="s">
        <v>1035</v>
      </c>
      <c r="C1191" t="s">
        <v>1339</v>
      </c>
      <c r="D1191" t="s">
        <v>1453</v>
      </c>
      <c r="E1191" s="867">
        <v>2019</v>
      </c>
      <c r="F1191" s="867">
        <v>2019</v>
      </c>
      <c r="G1191" s="868">
        <v>43412</v>
      </c>
      <c r="H1191" s="869">
        <f t="shared" si="54"/>
        <v>2018</v>
      </c>
      <c r="I1191" s="876"/>
      <c r="J1191" t="s">
        <v>1038</v>
      </c>
      <c r="K1191" t="s">
        <v>1342</v>
      </c>
      <c r="L1191" t="s">
        <v>1037</v>
      </c>
      <c r="M1191">
        <v>38.346000000000004</v>
      </c>
      <c r="N1191">
        <v>1.4E-2</v>
      </c>
      <c r="O1191" s="872">
        <f>+VLOOKUP(C1191,'A. Rate Class Allocations'!$B$124:$J$128,6,FALSE)</f>
        <v>0.94261788524984402</v>
      </c>
      <c r="P1191" s="873">
        <f>+VLOOKUP(C1191,'A. Rate Class Allocations'!$B$124:$J$128,8,FALSE)</f>
        <v>0.86676492558695795</v>
      </c>
      <c r="Q1191" s="873">
        <f>+VLOOKUP(C1191,'A. Rate Class Allocations'!$B$124:$J$128,7,FALSE)</f>
        <v>0.93591420350510102</v>
      </c>
      <c r="R1191" s="873">
        <f>+VLOOKUP(C1191,'A. Rate Class Allocations'!$B$124:$J$128,9,FALSE)</f>
        <v>0.67326093337246795</v>
      </c>
      <c r="S1191" s="874">
        <f t="shared" si="55"/>
        <v>31.329760334212907</v>
      </c>
      <c r="T1191" s="874">
        <f t="shared" si="56"/>
        <v>8.8216025829175194E-3</v>
      </c>
    </row>
    <row r="1192" spans="1:20">
      <c r="A1192" s="875" t="s">
        <v>1034</v>
      </c>
      <c r="B1192" t="s">
        <v>1035</v>
      </c>
      <c r="C1192" t="s">
        <v>1339</v>
      </c>
      <c r="D1192" t="s">
        <v>1454</v>
      </c>
      <c r="E1192" s="867">
        <v>2019</v>
      </c>
      <c r="F1192" s="867">
        <v>2019</v>
      </c>
      <c r="G1192" s="868">
        <v>43396</v>
      </c>
      <c r="H1192" s="869">
        <f t="shared" si="54"/>
        <v>2018</v>
      </c>
      <c r="I1192" s="876"/>
      <c r="J1192" t="s">
        <v>1341</v>
      </c>
      <c r="K1192" t="s">
        <v>1342</v>
      </c>
      <c r="L1192" t="s">
        <v>1037</v>
      </c>
      <c r="M1192">
        <v>1864.5120000000002</v>
      </c>
      <c r="N1192">
        <v>0.83200000000000007</v>
      </c>
      <c r="O1192" s="872">
        <f>+VLOOKUP(C1192,'A. Rate Class Allocations'!$B$124:$J$128,6,FALSE)</f>
        <v>0.94261788524984402</v>
      </c>
      <c r="P1192" s="873">
        <f>+VLOOKUP(C1192,'A. Rate Class Allocations'!$B$124:$J$128,8,FALSE)</f>
        <v>0.86676492558695795</v>
      </c>
      <c r="Q1192" s="873">
        <f>+VLOOKUP(C1192,'A. Rate Class Allocations'!$B$124:$J$128,7,FALSE)</f>
        <v>0.93591420350510102</v>
      </c>
      <c r="R1192" s="873">
        <f>+VLOOKUP(C1192,'A. Rate Class Allocations'!$B$124:$J$128,9,FALSE)</f>
        <v>0.67326093337246795</v>
      </c>
      <c r="S1192" s="874">
        <f t="shared" si="55"/>
        <v>1523.35873625056</v>
      </c>
      <c r="T1192" s="874">
        <f t="shared" si="56"/>
        <v>0.52425523921338413</v>
      </c>
    </row>
    <row r="1193" spans="1:20">
      <c r="A1193" s="875" t="s">
        <v>1034</v>
      </c>
      <c r="B1193" t="s">
        <v>1035</v>
      </c>
      <c r="C1193" t="s">
        <v>1339</v>
      </c>
      <c r="D1193" t="s">
        <v>1454</v>
      </c>
      <c r="E1193" s="867">
        <v>2019</v>
      </c>
      <c r="F1193" s="867">
        <v>2019</v>
      </c>
      <c r="G1193" s="868">
        <v>43396</v>
      </c>
      <c r="H1193" s="869">
        <f t="shared" si="54"/>
        <v>2018</v>
      </c>
      <c r="I1193" s="876"/>
      <c r="J1193" t="s">
        <v>1341</v>
      </c>
      <c r="K1193" t="s">
        <v>1342</v>
      </c>
      <c r="L1193" t="s">
        <v>1037</v>
      </c>
      <c r="M1193">
        <v>64.989000000000004</v>
      </c>
      <c r="N1193">
        <v>2.9000000000000001E-2</v>
      </c>
      <c r="O1193" s="872">
        <f>+VLOOKUP(C1193,'A. Rate Class Allocations'!$B$124:$J$128,6,FALSE)</f>
        <v>0.94261788524984402</v>
      </c>
      <c r="P1193" s="873">
        <f>+VLOOKUP(C1193,'A. Rate Class Allocations'!$B$124:$J$128,8,FALSE)</f>
        <v>0.86676492558695795</v>
      </c>
      <c r="Q1193" s="873">
        <f>+VLOOKUP(C1193,'A. Rate Class Allocations'!$B$124:$J$128,7,FALSE)</f>
        <v>0.93591420350510102</v>
      </c>
      <c r="R1193" s="873">
        <f>+VLOOKUP(C1193,'A. Rate Class Allocations'!$B$124:$J$128,9,FALSE)</f>
        <v>0.67326093337246795</v>
      </c>
      <c r="S1193" s="874">
        <f t="shared" si="55"/>
        <v>53.097840566425774</v>
      </c>
      <c r="T1193" s="874">
        <f t="shared" si="56"/>
        <v>1.8273319636043433E-2</v>
      </c>
    </row>
    <row r="1194" spans="1:20">
      <c r="A1194" s="875" t="s">
        <v>1034</v>
      </c>
      <c r="B1194" t="s">
        <v>1035</v>
      </c>
      <c r="C1194" t="s">
        <v>1339</v>
      </c>
      <c r="D1194" t="s">
        <v>1454</v>
      </c>
      <c r="E1194" s="867">
        <v>2019</v>
      </c>
      <c r="F1194" s="867">
        <v>2019</v>
      </c>
      <c r="G1194" s="868">
        <v>43396</v>
      </c>
      <c r="H1194" s="869">
        <f t="shared" si="54"/>
        <v>2018</v>
      </c>
      <c r="I1194" s="876"/>
      <c r="J1194" t="s">
        <v>1341</v>
      </c>
      <c r="K1194" t="s">
        <v>1342</v>
      </c>
      <c r="L1194" t="s">
        <v>1037</v>
      </c>
      <c r="M1194">
        <v>430.27200000000005</v>
      </c>
      <c r="N1194">
        <v>0.192</v>
      </c>
      <c r="O1194" s="872">
        <f>+VLOOKUP(C1194,'A. Rate Class Allocations'!$B$124:$J$128,6,FALSE)</f>
        <v>0.94261788524984402</v>
      </c>
      <c r="P1194" s="873">
        <f>+VLOOKUP(C1194,'A. Rate Class Allocations'!$B$124:$J$128,8,FALSE)</f>
        <v>0.86676492558695795</v>
      </c>
      <c r="Q1194" s="873">
        <f>+VLOOKUP(C1194,'A. Rate Class Allocations'!$B$124:$J$128,7,FALSE)</f>
        <v>0.93591420350510102</v>
      </c>
      <c r="R1194" s="873">
        <f>+VLOOKUP(C1194,'A. Rate Class Allocations'!$B$124:$J$128,9,FALSE)</f>
        <v>0.67326093337246795</v>
      </c>
      <c r="S1194" s="874">
        <f t="shared" si="55"/>
        <v>351.54432375012925</v>
      </c>
      <c r="T1194" s="874">
        <f t="shared" si="56"/>
        <v>0.12098197828001168</v>
      </c>
    </row>
    <row r="1195" spans="1:20">
      <c r="A1195" s="875" t="s">
        <v>1034</v>
      </c>
      <c r="B1195" t="s">
        <v>1035</v>
      </c>
      <c r="C1195" t="s">
        <v>1339</v>
      </c>
      <c r="D1195" t="s">
        <v>1455</v>
      </c>
      <c r="E1195" s="867">
        <v>2019</v>
      </c>
      <c r="F1195" s="867">
        <v>2019</v>
      </c>
      <c r="G1195" s="868">
        <v>43405</v>
      </c>
      <c r="H1195" s="869">
        <f t="shared" si="54"/>
        <v>2018</v>
      </c>
      <c r="I1195" s="876"/>
      <c r="J1195" t="s">
        <v>1341</v>
      </c>
      <c r="K1195" t="s">
        <v>1342</v>
      </c>
      <c r="L1195" t="s">
        <v>1037</v>
      </c>
      <c r="M1195">
        <v>3275.8440000000001</v>
      </c>
      <c r="N1195">
        <v>1.1960000000000002</v>
      </c>
      <c r="O1195" s="872">
        <f>+VLOOKUP(C1195,'A. Rate Class Allocations'!$B$124:$J$128,6,FALSE)</f>
        <v>0.94261788524984402</v>
      </c>
      <c r="P1195" s="873">
        <f>+VLOOKUP(C1195,'A. Rate Class Allocations'!$B$124:$J$128,8,FALSE)</f>
        <v>0.86676492558695795</v>
      </c>
      <c r="Q1195" s="873">
        <f>+VLOOKUP(C1195,'A. Rate Class Allocations'!$B$124:$J$128,7,FALSE)</f>
        <v>0.93591420350510102</v>
      </c>
      <c r="R1195" s="873">
        <f>+VLOOKUP(C1195,'A. Rate Class Allocations'!$B$124:$J$128,9,FALSE)</f>
        <v>0.67326093337246795</v>
      </c>
      <c r="S1195" s="874">
        <f t="shared" si="55"/>
        <v>2676.4566685513309</v>
      </c>
      <c r="T1195" s="874">
        <f t="shared" si="56"/>
        <v>0.7536169063692395</v>
      </c>
    </row>
    <row r="1196" spans="1:20">
      <c r="A1196" s="875" t="s">
        <v>1034</v>
      </c>
      <c r="B1196" t="s">
        <v>1035</v>
      </c>
      <c r="C1196" t="s">
        <v>1339</v>
      </c>
      <c r="D1196" t="s">
        <v>1455</v>
      </c>
      <c r="E1196" s="867">
        <v>2019</v>
      </c>
      <c r="F1196" s="867">
        <v>2019</v>
      </c>
      <c r="G1196" s="868">
        <v>43405</v>
      </c>
      <c r="H1196" s="869">
        <f t="shared" si="54"/>
        <v>2018</v>
      </c>
      <c r="I1196" s="876"/>
      <c r="J1196" t="s">
        <v>1341</v>
      </c>
      <c r="K1196" t="s">
        <v>1342</v>
      </c>
      <c r="L1196" t="s">
        <v>1037</v>
      </c>
      <c r="M1196">
        <v>79.430999999999997</v>
      </c>
      <c r="N1196">
        <v>2.8999999999999998E-2</v>
      </c>
      <c r="O1196" s="872">
        <f>+VLOOKUP(C1196,'A. Rate Class Allocations'!$B$124:$J$128,6,FALSE)</f>
        <v>0.94261788524984402</v>
      </c>
      <c r="P1196" s="873">
        <f>+VLOOKUP(C1196,'A. Rate Class Allocations'!$B$124:$J$128,8,FALSE)</f>
        <v>0.86676492558695795</v>
      </c>
      <c r="Q1196" s="873">
        <f>+VLOOKUP(C1196,'A. Rate Class Allocations'!$B$124:$J$128,7,FALSE)</f>
        <v>0.93591420350510102</v>
      </c>
      <c r="R1196" s="873">
        <f>+VLOOKUP(C1196,'A. Rate Class Allocations'!$B$124:$J$128,9,FALSE)</f>
        <v>0.67326093337246795</v>
      </c>
      <c r="S1196" s="874">
        <f t="shared" si="55"/>
        <v>64.89736069229815</v>
      </c>
      <c r="T1196" s="874">
        <f t="shared" si="56"/>
        <v>1.8273319636043429E-2</v>
      </c>
    </row>
    <row r="1197" spans="1:20">
      <c r="A1197" s="875" t="s">
        <v>1034</v>
      </c>
      <c r="B1197" t="s">
        <v>1035</v>
      </c>
      <c r="C1197" t="s">
        <v>1339</v>
      </c>
      <c r="D1197" t="s">
        <v>1455</v>
      </c>
      <c r="E1197" s="867">
        <v>2019</v>
      </c>
      <c r="F1197" s="867">
        <v>2019</v>
      </c>
      <c r="G1197" s="868">
        <v>43405</v>
      </c>
      <c r="H1197" s="869">
        <f t="shared" si="54"/>
        <v>2018</v>
      </c>
      <c r="I1197" s="876"/>
      <c r="J1197" t="s">
        <v>1038</v>
      </c>
      <c r="K1197" t="s">
        <v>1342</v>
      </c>
      <c r="L1197" t="s">
        <v>1037</v>
      </c>
      <c r="M1197">
        <v>996.99600000000032</v>
      </c>
      <c r="N1197">
        <v>0.36400000000000005</v>
      </c>
      <c r="O1197" s="872">
        <f>+VLOOKUP(C1197,'A. Rate Class Allocations'!$B$124:$J$128,6,FALSE)</f>
        <v>0.94261788524984402</v>
      </c>
      <c r="P1197" s="873">
        <f>+VLOOKUP(C1197,'A. Rate Class Allocations'!$B$124:$J$128,8,FALSE)</f>
        <v>0.86676492558695795</v>
      </c>
      <c r="Q1197" s="873">
        <f>+VLOOKUP(C1197,'A. Rate Class Allocations'!$B$124:$J$128,7,FALSE)</f>
        <v>0.93591420350510102</v>
      </c>
      <c r="R1197" s="873">
        <f>+VLOOKUP(C1197,'A. Rate Class Allocations'!$B$124:$J$128,9,FALSE)</f>
        <v>0.67326093337246795</v>
      </c>
      <c r="S1197" s="874">
        <f t="shared" si="55"/>
        <v>814.57376868953577</v>
      </c>
      <c r="T1197" s="874">
        <f t="shared" si="56"/>
        <v>0.22936166715585554</v>
      </c>
    </row>
    <row r="1198" spans="1:20">
      <c r="A1198" s="875" t="s">
        <v>1034</v>
      </c>
      <c r="B1198" t="s">
        <v>1035</v>
      </c>
      <c r="C1198" t="s">
        <v>1339</v>
      </c>
      <c r="D1198" t="s">
        <v>1455</v>
      </c>
      <c r="E1198" s="867">
        <v>2019</v>
      </c>
      <c r="F1198" s="867">
        <v>2019</v>
      </c>
      <c r="G1198" s="868">
        <v>43405</v>
      </c>
      <c r="H1198" s="869">
        <f t="shared" si="54"/>
        <v>2018</v>
      </c>
      <c r="I1198" s="876"/>
      <c r="J1198" t="s">
        <v>1038</v>
      </c>
      <c r="K1198" t="s">
        <v>1342</v>
      </c>
      <c r="L1198" t="s">
        <v>1037</v>
      </c>
      <c r="M1198">
        <v>79.430999999999997</v>
      </c>
      <c r="N1198">
        <v>2.8999999999999998E-2</v>
      </c>
      <c r="O1198" s="872">
        <f>+VLOOKUP(C1198,'A. Rate Class Allocations'!$B$124:$J$128,6,FALSE)</f>
        <v>0.94261788524984402</v>
      </c>
      <c r="P1198" s="873">
        <f>+VLOOKUP(C1198,'A. Rate Class Allocations'!$B$124:$J$128,8,FALSE)</f>
        <v>0.86676492558695795</v>
      </c>
      <c r="Q1198" s="873">
        <f>+VLOOKUP(C1198,'A. Rate Class Allocations'!$B$124:$J$128,7,FALSE)</f>
        <v>0.93591420350510102</v>
      </c>
      <c r="R1198" s="873">
        <f>+VLOOKUP(C1198,'A. Rate Class Allocations'!$B$124:$J$128,9,FALSE)</f>
        <v>0.67326093337246795</v>
      </c>
      <c r="S1198" s="874">
        <f t="shared" si="55"/>
        <v>64.89736069229815</v>
      </c>
      <c r="T1198" s="874">
        <f t="shared" si="56"/>
        <v>1.8273319636043429E-2</v>
      </c>
    </row>
    <row r="1199" spans="1:20">
      <c r="A1199" s="875" t="s">
        <v>1034</v>
      </c>
      <c r="B1199" t="s">
        <v>1035</v>
      </c>
      <c r="C1199" t="s">
        <v>1339</v>
      </c>
      <c r="D1199" t="s">
        <v>1456</v>
      </c>
      <c r="E1199" s="867">
        <v>2019</v>
      </c>
      <c r="F1199" s="867">
        <v>2019</v>
      </c>
      <c r="G1199" s="868">
        <v>43377</v>
      </c>
      <c r="H1199" s="869">
        <f t="shared" si="54"/>
        <v>2018</v>
      </c>
      <c r="I1199" s="876"/>
      <c r="J1199" t="s">
        <v>1341</v>
      </c>
      <c r="K1199" t="s">
        <v>1342</v>
      </c>
      <c r="L1199" t="s">
        <v>1037</v>
      </c>
      <c r="M1199">
        <v>2929.0039999999999</v>
      </c>
      <c r="N1199">
        <v>1.1960000000000002</v>
      </c>
      <c r="O1199" s="872">
        <f>+VLOOKUP(C1199,'A. Rate Class Allocations'!$B$124:$J$128,6,FALSE)</f>
        <v>0.94261788524984402</v>
      </c>
      <c r="P1199" s="873">
        <f>+VLOOKUP(C1199,'A. Rate Class Allocations'!$B$124:$J$128,8,FALSE)</f>
        <v>0.86676492558695795</v>
      </c>
      <c r="Q1199" s="873">
        <f>+VLOOKUP(C1199,'A. Rate Class Allocations'!$B$124:$J$128,7,FALSE)</f>
        <v>0.93591420350510102</v>
      </c>
      <c r="R1199" s="873">
        <f>+VLOOKUP(C1199,'A. Rate Class Allocations'!$B$124:$J$128,9,FALSE)</f>
        <v>0.67326093337246795</v>
      </c>
      <c r="S1199" s="874">
        <f t="shared" si="55"/>
        <v>2393.0786350062831</v>
      </c>
      <c r="T1199" s="874">
        <f t="shared" si="56"/>
        <v>0.7536169063692395</v>
      </c>
    </row>
    <row r="1200" spans="1:20">
      <c r="A1200" s="875" t="s">
        <v>1034</v>
      </c>
      <c r="B1200" t="s">
        <v>1035</v>
      </c>
      <c r="C1200" t="s">
        <v>1339</v>
      </c>
      <c r="D1200" t="s">
        <v>1457</v>
      </c>
      <c r="E1200" s="867">
        <v>2019</v>
      </c>
      <c r="F1200" s="867">
        <v>2019</v>
      </c>
      <c r="G1200" s="868">
        <v>43367</v>
      </c>
      <c r="H1200" s="869">
        <f t="shared" si="54"/>
        <v>2018</v>
      </c>
      <c r="I1200" s="876"/>
      <c r="J1200" t="s">
        <v>1341</v>
      </c>
      <c r="K1200" t="s">
        <v>1342</v>
      </c>
      <c r="L1200" t="s">
        <v>1037</v>
      </c>
      <c r="M1200">
        <v>906.36000000000013</v>
      </c>
      <c r="N1200">
        <v>0.36400000000000005</v>
      </c>
      <c r="O1200" s="872">
        <f>+VLOOKUP(C1200,'A. Rate Class Allocations'!$B$124:$J$128,6,FALSE)</f>
        <v>0.94261788524984402</v>
      </c>
      <c r="P1200" s="873">
        <f>+VLOOKUP(C1200,'A. Rate Class Allocations'!$B$124:$J$128,8,FALSE)</f>
        <v>0.86676492558695795</v>
      </c>
      <c r="Q1200" s="873">
        <f>+VLOOKUP(C1200,'A. Rate Class Allocations'!$B$124:$J$128,7,FALSE)</f>
        <v>0.93591420350510102</v>
      </c>
      <c r="R1200" s="873">
        <f>+VLOOKUP(C1200,'A. Rate Class Allocations'!$B$124:$J$128,9,FALSE)</f>
        <v>0.67326093337246795</v>
      </c>
      <c r="S1200" s="874">
        <f t="shared" si="55"/>
        <v>740.52160789957782</v>
      </c>
      <c r="T1200" s="874">
        <f t="shared" si="56"/>
        <v>0.22936166715585554</v>
      </c>
    </row>
    <row r="1201" spans="1:20">
      <c r="A1201" s="875" t="s">
        <v>1034</v>
      </c>
      <c r="B1201" t="s">
        <v>1035</v>
      </c>
      <c r="C1201" t="s">
        <v>1339</v>
      </c>
      <c r="D1201" t="s">
        <v>1457</v>
      </c>
      <c r="E1201" s="867">
        <v>2019</v>
      </c>
      <c r="F1201" s="867">
        <v>2019</v>
      </c>
      <c r="G1201" s="868">
        <v>43367</v>
      </c>
      <c r="H1201" s="869">
        <f t="shared" si="54"/>
        <v>2018</v>
      </c>
      <c r="I1201" s="876"/>
      <c r="J1201" t="s">
        <v>1341</v>
      </c>
      <c r="K1201" t="s">
        <v>1342</v>
      </c>
      <c r="L1201" t="s">
        <v>1037</v>
      </c>
      <c r="M1201">
        <v>876.48</v>
      </c>
      <c r="N1201">
        <v>0.35199999999999998</v>
      </c>
      <c r="O1201" s="872">
        <f>+VLOOKUP(C1201,'A. Rate Class Allocations'!$B$124:$J$128,6,FALSE)</f>
        <v>0.94261788524984402</v>
      </c>
      <c r="P1201" s="873">
        <f>+VLOOKUP(C1201,'A. Rate Class Allocations'!$B$124:$J$128,8,FALSE)</f>
        <v>0.86676492558695795</v>
      </c>
      <c r="Q1201" s="873">
        <f>+VLOOKUP(C1201,'A. Rate Class Allocations'!$B$124:$J$128,7,FALSE)</f>
        <v>0.93591420350510102</v>
      </c>
      <c r="R1201" s="873">
        <f>+VLOOKUP(C1201,'A. Rate Class Allocations'!$B$124:$J$128,9,FALSE)</f>
        <v>0.67326093337246795</v>
      </c>
      <c r="S1201" s="874">
        <f t="shared" si="55"/>
        <v>716.10880763915202</v>
      </c>
      <c r="T1201" s="874">
        <f t="shared" si="56"/>
        <v>0.22180029351335476</v>
      </c>
    </row>
    <row r="1202" spans="1:20">
      <c r="A1202" s="875" t="s">
        <v>1034</v>
      </c>
      <c r="B1202" t="s">
        <v>1035</v>
      </c>
      <c r="C1202" t="s">
        <v>1339</v>
      </c>
      <c r="D1202" t="s">
        <v>1457</v>
      </c>
      <c r="E1202" s="867">
        <v>2019</v>
      </c>
      <c r="F1202" s="867">
        <v>2019</v>
      </c>
      <c r="G1202" s="868">
        <v>43367</v>
      </c>
      <c r="H1202" s="869">
        <f t="shared" si="54"/>
        <v>2018</v>
      </c>
      <c r="I1202" s="876"/>
      <c r="J1202" t="s">
        <v>1341</v>
      </c>
      <c r="K1202" t="s">
        <v>1342</v>
      </c>
      <c r="L1202" t="s">
        <v>1037</v>
      </c>
      <c r="M1202">
        <v>181.76999999999998</v>
      </c>
      <c r="N1202">
        <v>7.3000000000000009E-2</v>
      </c>
      <c r="O1202" s="872">
        <f>+VLOOKUP(C1202,'A. Rate Class Allocations'!$B$124:$J$128,6,FALSE)</f>
        <v>0.94261788524984402</v>
      </c>
      <c r="P1202" s="873">
        <f>+VLOOKUP(C1202,'A. Rate Class Allocations'!$B$124:$J$128,8,FALSE)</f>
        <v>0.86676492558695795</v>
      </c>
      <c r="Q1202" s="873">
        <f>+VLOOKUP(C1202,'A. Rate Class Allocations'!$B$124:$J$128,7,FALSE)</f>
        <v>0.93591420350510102</v>
      </c>
      <c r="R1202" s="873">
        <f>+VLOOKUP(C1202,'A. Rate Class Allocations'!$B$124:$J$128,9,FALSE)</f>
        <v>0.67326093337246795</v>
      </c>
      <c r="S1202" s="874">
        <f t="shared" si="55"/>
        <v>148.51120158425596</v>
      </c>
      <c r="T1202" s="874">
        <f t="shared" si="56"/>
        <v>4.5998356325212784E-2</v>
      </c>
    </row>
    <row r="1203" spans="1:20">
      <c r="A1203" s="875" t="s">
        <v>1034</v>
      </c>
      <c r="B1203" t="s">
        <v>1035</v>
      </c>
      <c r="C1203" t="s">
        <v>1339</v>
      </c>
      <c r="D1203" t="s">
        <v>1458</v>
      </c>
      <c r="E1203" s="867">
        <v>2019</v>
      </c>
      <c r="F1203" s="867">
        <v>2019</v>
      </c>
      <c r="G1203" s="868">
        <v>43370</v>
      </c>
      <c r="H1203" s="869">
        <f t="shared" si="54"/>
        <v>2018</v>
      </c>
      <c r="I1203" s="876"/>
      <c r="J1203" t="s">
        <v>1341</v>
      </c>
      <c r="K1203" t="s">
        <v>1342</v>
      </c>
      <c r="L1203" t="s">
        <v>1037</v>
      </c>
      <c r="M1203">
        <v>1395.2640000000004</v>
      </c>
      <c r="N1203">
        <v>0.62400000000000011</v>
      </c>
      <c r="O1203" s="872">
        <f>+VLOOKUP(C1203,'A. Rate Class Allocations'!$B$124:$J$128,6,FALSE)</f>
        <v>0.94261788524984402</v>
      </c>
      <c r="P1203" s="873">
        <f>+VLOOKUP(C1203,'A. Rate Class Allocations'!$B$124:$J$128,8,FALSE)</f>
        <v>0.86676492558695795</v>
      </c>
      <c r="Q1203" s="873">
        <f>+VLOOKUP(C1203,'A. Rate Class Allocations'!$B$124:$J$128,7,FALSE)</f>
        <v>0.93591420350510102</v>
      </c>
      <c r="R1203" s="873">
        <f>+VLOOKUP(C1203,'A. Rate Class Allocations'!$B$124:$J$128,9,FALSE)</f>
        <v>0.67326093337246795</v>
      </c>
      <c r="S1203" s="874">
        <f t="shared" si="55"/>
        <v>1139.9699244498838</v>
      </c>
      <c r="T1203" s="874">
        <f t="shared" si="56"/>
        <v>0.3931914294100381</v>
      </c>
    </row>
    <row r="1204" spans="1:20">
      <c r="A1204" s="875" t="s">
        <v>1034</v>
      </c>
      <c r="B1204" t="s">
        <v>1035</v>
      </c>
      <c r="C1204" t="s">
        <v>1339</v>
      </c>
      <c r="D1204" t="s">
        <v>1458</v>
      </c>
      <c r="E1204" s="867">
        <v>2019</v>
      </c>
      <c r="F1204" s="867">
        <v>2019</v>
      </c>
      <c r="G1204" s="868">
        <v>43370</v>
      </c>
      <c r="H1204" s="869">
        <f t="shared" si="54"/>
        <v>2018</v>
      </c>
      <c r="I1204" s="876"/>
      <c r="J1204" t="s">
        <v>1341</v>
      </c>
      <c r="K1204" t="s">
        <v>1342</v>
      </c>
      <c r="L1204" t="s">
        <v>1037</v>
      </c>
      <c r="M1204">
        <v>62.607999999999997</v>
      </c>
      <c r="N1204">
        <v>2.8000000000000001E-2</v>
      </c>
      <c r="O1204" s="872">
        <f>+VLOOKUP(C1204,'A. Rate Class Allocations'!$B$124:$J$128,6,FALSE)</f>
        <v>0.94261788524984402</v>
      </c>
      <c r="P1204" s="873">
        <f>+VLOOKUP(C1204,'A. Rate Class Allocations'!$B$124:$J$128,8,FALSE)</f>
        <v>0.86676492558695795</v>
      </c>
      <c r="Q1204" s="873">
        <f>+VLOOKUP(C1204,'A. Rate Class Allocations'!$B$124:$J$128,7,FALSE)</f>
        <v>0.93591420350510102</v>
      </c>
      <c r="R1204" s="873">
        <f>+VLOOKUP(C1204,'A. Rate Class Allocations'!$B$124:$J$128,9,FALSE)</f>
        <v>0.67326093337246795</v>
      </c>
      <c r="S1204" s="874">
        <f t="shared" si="55"/>
        <v>51.152496609930665</v>
      </c>
      <c r="T1204" s="874">
        <f t="shared" si="56"/>
        <v>1.7643205165835039E-2</v>
      </c>
    </row>
    <row r="1205" spans="1:20">
      <c r="A1205" s="875" t="s">
        <v>1034</v>
      </c>
      <c r="B1205" t="s">
        <v>1035</v>
      </c>
      <c r="C1205" t="s">
        <v>1339</v>
      </c>
      <c r="D1205" t="s">
        <v>1458</v>
      </c>
      <c r="E1205" s="867">
        <v>2019</v>
      </c>
      <c r="F1205" s="867">
        <v>2019</v>
      </c>
      <c r="G1205" s="868">
        <v>43370</v>
      </c>
      <c r="H1205" s="869">
        <f t="shared" si="54"/>
        <v>2018</v>
      </c>
      <c r="I1205" s="876"/>
      <c r="J1205" t="s">
        <v>1341</v>
      </c>
      <c r="K1205" t="s">
        <v>1342</v>
      </c>
      <c r="L1205" t="s">
        <v>1037</v>
      </c>
      <c r="M1205">
        <v>885.45600000000002</v>
      </c>
      <c r="N1205">
        <v>0.39600000000000002</v>
      </c>
      <c r="O1205" s="872">
        <f>+VLOOKUP(C1205,'A. Rate Class Allocations'!$B$124:$J$128,6,FALSE)</f>
        <v>0.94261788524984402</v>
      </c>
      <c r="P1205" s="873">
        <f>+VLOOKUP(C1205,'A. Rate Class Allocations'!$B$124:$J$128,8,FALSE)</f>
        <v>0.86676492558695795</v>
      </c>
      <c r="Q1205" s="873">
        <f>+VLOOKUP(C1205,'A. Rate Class Allocations'!$B$124:$J$128,7,FALSE)</f>
        <v>0.93591420350510102</v>
      </c>
      <c r="R1205" s="873">
        <f>+VLOOKUP(C1205,'A. Rate Class Allocations'!$B$124:$J$128,9,FALSE)</f>
        <v>0.67326093337246795</v>
      </c>
      <c r="S1205" s="874">
        <f t="shared" si="55"/>
        <v>723.44245205473385</v>
      </c>
      <c r="T1205" s="874">
        <f t="shared" si="56"/>
        <v>0.24952533020252413</v>
      </c>
    </row>
    <row r="1206" spans="1:20">
      <c r="A1206" s="875" t="s">
        <v>1034</v>
      </c>
      <c r="B1206" t="s">
        <v>1035</v>
      </c>
      <c r="C1206" t="s">
        <v>1339</v>
      </c>
      <c r="D1206" t="s">
        <v>1459</v>
      </c>
      <c r="E1206" s="867">
        <v>2019</v>
      </c>
      <c r="F1206" s="867">
        <v>2019</v>
      </c>
      <c r="G1206" s="868">
        <v>43368</v>
      </c>
      <c r="H1206" s="869">
        <f t="shared" si="54"/>
        <v>2018</v>
      </c>
      <c r="I1206" s="876"/>
      <c r="J1206" t="s">
        <v>1341</v>
      </c>
      <c r="K1206" t="s">
        <v>1342</v>
      </c>
      <c r="L1206" t="s">
        <v>1037</v>
      </c>
      <c r="M1206">
        <v>3281.2000000000007</v>
      </c>
      <c r="N1206">
        <v>1.0400000000000003</v>
      </c>
      <c r="O1206" s="872">
        <f>+VLOOKUP(C1206,'A. Rate Class Allocations'!$B$124:$J$128,6,FALSE)</f>
        <v>0.94261788524984402</v>
      </c>
      <c r="P1206" s="873">
        <f>+VLOOKUP(C1206,'A. Rate Class Allocations'!$B$124:$J$128,8,FALSE)</f>
        <v>0.86676492558695795</v>
      </c>
      <c r="Q1206" s="873">
        <f>+VLOOKUP(C1206,'A. Rate Class Allocations'!$B$124:$J$128,7,FALSE)</f>
        <v>0.93591420350510102</v>
      </c>
      <c r="R1206" s="873">
        <f>+VLOOKUP(C1206,'A. Rate Class Allocations'!$B$124:$J$128,9,FALSE)</f>
        <v>0.67326093337246795</v>
      </c>
      <c r="S1206" s="874">
        <f t="shared" si="55"/>
        <v>2680.8326711682944</v>
      </c>
      <c r="T1206" s="874">
        <f t="shared" si="56"/>
        <v>0.6553190490167301</v>
      </c>
    </row>
    <row r="1207" spans="1:20">
      <c r="A1207" s="875" t="s">
        <v>1034</v>
      </c>
      <c r="B1207" t="s">
        <v>1035</v>
      </c>
      <c r="C1207" t="s">
        <v>1339</v>
      </c>
      <c r="D1207" t="s">
        <v>1459</v>
      </c>
      <c r="E1207" s="867">
        <v>2019</v>
      </c>
      <c r="F1207" s="867">
        <v>2019</v>
      </c>
      <c r="G1207" s="868">
        <v>43368</v>
      </c>
      <c r="H1207" s="869">
        <f t="shared" si="54"/>
        <v>2018</v>
      </c>
      <c r="I1207" s="876"/>
      <c r="J1207" t="s">
        <v>1341</v>
      </c>
      <c r="K1207" t="s">
        <v>1342</v>
      </c>
      <c r="L1207" t="s">
        <v>1037</v>
      </c>
      <c r="M1207">
        <v>605.76</v>
      </c>
      <c r="N1207">
        <v>0.192</v>
      </c>
      <c r="O1207" s="872">
        <f>+VLOOKUP(C1207,'A. Rate Class Allocations'!$B$124:$J$128,6,FALSE)</f>
        <v>0.94261788524984402</v>
      </c>
      <c r="P1207" s="873">
        <f>+VLOOKUP(C1207,'A. Rate Class Allocations'!$B$124:$J$128,8,FALSE)</f>
        <v>0.86676492558695795</v>
      </c>
      <c r="Q1207" s="873">
        <f>+VLOOKUP(C1207,'A. Rate Class Allocations'!$B$124:$J$128,7,FALSE)</f>
        <v>0.93591420350510102</v>
      </c>
      <c r="R1207" s="873">
        <f>+VLOOKUP(C1207,'A. Rate Class Allocations'!$B$124:$J$128,9,FALSE)</f>
        <v>0.67326093337246795</v>
      </c>
      <c r="S1207" s="874">
        <f t="shared" si="55"/>
        <v>494.9229546772234</v>
      </c>
      <c r="T1207" s="874">
        <f t="shared" si="56"/>
        <v>0.12098197828001168</v>
      </c>
    </row>
    <row r="1208" spans="1:20">
      <c r="A1208" s="875" t="s">
        <v>1034</v>
      </c>
      <c r="B1208" t="s">
        <v>1035</v>
      </c>
      <c r="C1208" t="s">
        <v>1339</v>
      </c>
      <c r="D1208" t="s">
        <v>1460</v>
      </c>
      <c r="E1208" s="867">
        <v>2019</v>
      </c>
      <c r="F1208" s="867">
        <v>2019</v>
      </c>
      <c r="G1208" s="868">
        <v>43375</v>
      </c>
      <c r="H1208" s="869">
        <f t="shared" si="54"/>
        <v>2018</v>
      </c>
      <c r="I1208" s="876"/>
      <c r="J1208" t="s">
        <v>1341</v>
      </c>
      <c r="K1208" t="s">
        <v>1342</v>
      </c>
      <c r="L1208" t="s">
        <v>1037</v>
      </c>
      <c r="M1208">
        <v>2034.7599999999993</v>
      </c>
      <c r="N1208">
        <v>0.67599999999999993</v>
      </c>
      <c r="O1208" s="872">
        <f>+VLOOKUP(C1208,'A. Rate Class Allocations'!$B$124:$J$128,6,FALSE)</f>
        <v>0.94261788524984402</v>
      </c>
      <c r="P1208" s="873">
        <f>+VLOOKUP(C1208,'A. Rate Class Allocations'!$B$124:$J$128,8,FALSE)</f>
        <v>0.86676492558695795</v>
      </c>
      <c r="Q1208" s="873">
        <f>+VLOOKUP(C1208,'A. Rate Class Allocations'!$B$124:$J$128,7,FALSE)</f>
        <v>0.93591420350510102</v>
      </c>
      <c r="R1208" s="873">
        <f>+VLOOKUP(C1208,'A. Rate Class Allocations'!$B$124:$J$128,9,FALSE)</f>
        <v>0.67326093337246795</v>
      </c>
      <c r="S1208" s="874">
        <f t="shared" si="55"/>
        <v>1662.4561398227463</v>
      </c>
      <c r="T1208" s="874">
        <f t="shared" si="56"/>
        <v>0.42595738186087445</v>
      </c>
    </row>
    <row r="1209" spans="1:20">
      <c r="A1209" s="875" t="s">
        <v>1034</v>
      </c>
      <c r="B1209" t="s">
        <v>1035</v>
      </c>
      <c r="C1209" t="s">
        <v>1339</v>
      </c>
      <c r="D1209" t="s">
        <v>1460</v>
      </c>
      <c r="E1209" s="867">
        <v>2019</v>
      </c>
      <c r="F1209" s="867">
        <v>2019</v>
      </c>
      <c r="G1209" s="868">
        <v>43375</v>
      </c>
      <c r="H1209" s="869">
        <f t="shared" si="54"/>
        <v>2018</v>
      </c>
      <c r="I1209" s="876"/>
      <c r="J1209" t="s">
        <v>1341</v>
      </c>
      <c r="K1209" t="s">
        <v>1342</v>
      </c>
      <c r="L1209" t="s">
        <v>1037</v>
      </c>
      <c r="M1209">
        <v>87.29</v>
      </c>
      <c r="N1209">
        <v>2.8999999999999998E-2</v>
      </c>
      <c r="O1209" s="872">
        <f>+VLOOKUP(C1209,'A. Rate Class Allocations'!$B$124:$J$128,6,FALSE)</f>
        <v>0.94261788524984402</v>
      </c>
      <c r="P1209" s="873">
        <f>+VLOOKUP(C1209,'A. Rate Class Allocations'!$B$124:$J$128,8,FALSE)</f>
        <v>0.86676492558695795</v>
      </c>
      <c r="Q1209" s="873">
        <f>+VLOOKUP(C1209,'A. Rate Class Allocations'!$B$124:$J$128,7,FALSE)</f>
        <v>0.93591420350510102</v>
      </c>
      <c r="R1209" s="873">
        <f>+VLOOKUP(C1209,'A. Rate Class Allocations'!$B$124:$J$128,9,FALSE)</f>
        <v>0.67326093337246795</v>
      </c>
      <c r="S1209" s="874">
        <f t="shared" si="55"/>
        <v>71.318384696537962</v>
      </c>
      <c r="T1209" s="874">
        <f t="shared" si="56"/>
        <v>1.8273319636043429E-2</v>
      </c>
    </row>
    <row r="1210" spans="1:20">
      <c r="A1210" s="875" t="s">
        <v>1034</v>
      </c>
      <c r="B1210" t="s">
        <v>1035</v>
      </c>
      <c r="C1210" t="s">
        <v>1339</v>
      </c>
      <c r="D1210" t="s">
        <v>1461</v>
      </c>
      <c r="E1210" s="867">
        <v>2019</v>
      </c>
      <c r="F1210" s="867">
        <v>2019</v>
      </c>
      <c r="G1210" s="868">
        <v>43412</v>
      </c>
      <c r="H1210" s="869">
        <f t="shared" si="54"/>
        <v>2018</v>
      </c>
      <c r="I1210" s="876"/>
      <c r="J1210" t="s">
        <v>1341</v>
      </c>
      <c r="K1210" t="s">
        <v>1342</v>
      </c>
      <c r="L1210" t="s">
        <v>1037</v>
      </c>
      <c r="M1210">
        <v>2697.0840000000003</v>
      </c>
      <c r="N1210">
        <v>0.88400000000000012</v>
      </c>
      <c r="O1210" s="872">
        <f>+VLOOKUP(C1210,'A. Rate Class Allocations'!$B$124:$J$128,6,FALSE)</f>
        <v>0.94261788524984402</v>
      </c>
      <c r="P1210" s="873">
        <f>+VLOOKUP(C1210,'A. Rate Class Allocations'!$B$124:$J$128,8,FALSE)</f>
        <v>0.86676492558695795</v>
      </c>
      <c r="Q1210" s="873">
        <f>+VLOOKUP(C1210,'A. Rate Class Allocations'!$B$124:$J$128,7,FALSE)</f>
        <v>0.93591420350510102</v>
      </c>
      <c r="R1210" s="873">
        <f>+VLOOKUP(C1210,'A. Rate Class Allocations'!$B$124:$J$128,9,FALSE)</f>
        <v>0.67326093337246795</v>
      </c>
      <c r="S1210" s="874">
        <f t="shared" si="55"/>
        <v>2203.5934731455764</v>
      </c>
      <c r="T1210" s="874">
        <f t="shared" si="56"/>
        <v>0.55702119166422059</v>
      </c>
    </row>
    <row r="1211" spans="1:20">
      <c r="A1211" s="875" t="s">
        <v>1034</v>
      </c>
      <c r="B1211" t="s">
        <v>1035</v>
      </c>
      <c r="C1211" t="s">
        <v>1339</v>
      </c>
      <c r="D1211" t="s">
        <v>1461</v>
      </c>
      <c r="E1211" s="867">
        <v>2019</v>
      </c>
      <c r="F1211" s="867">
        <v>2019</v>
      </c>
      <c r="G1211" s="868">
        <v>43412</v>
      </c>
      <c r="H1211" s="869">
        <f t="shared" si="54"/>
        <v>2018</v>
      </c>
      <c r="I1211" s="876"/>
      <c r="J1211" t="s">
        <v>1341</v>
      </c>
      <c r="K1211" t="s">
        <v>1342</v>
      </c>
      <c r="L1211" t="s">
        <v>1037</v>
      </c>
      <c r="M1211">
        <v>88.478999999999985</v>
      </c>
      <c r="N1211">
        <v>2.8999999999999998E-2</v>
      </c>
      <c r="O1211" s="872">
        <f>+VLOOKUP(C1211,'A. Rate Class Allocations'!$B$124:$J$128,6,FALSE)</f>
        <v>0.94261788524984402</v>
      </c>
      <c r="P1211" s="873">
        <f>+VLOOKUP(C1211,'A. Rate Class Allocations'!$B$124:$J$128,8,FALSE)</f>
        <v>0.86676492558695795</v>
      </c>
      <c r="Q1211" s="873">
        <f>+VLOOKUP(C1211,'A. Rate Class Allocations'!$B$124:$J$128,7,FALSE)</f>
        <v>0.93591420350510102</v>
      </c>
      <c r="R1211" s="873">
        <f>+VLOOKUP(C1211,'A. Rate Class Allocations'!$B$124:$J$128,9,FALSE)</f>
        <v>0.67326093337246795</v>
      </c>
      <c r="S1211" s="874">
        <f t="shared" si="55"/>
        <v>72.289831132603751</v>
      </c>
      <c r="T1211" s="874">
        <f t="shared" si="56"/>
        <v>1.8273319636043429E-2</v>
      </c>
    </row>
    <row r="1212" spans="1:20">
      <c r="A1212" s="875" t="s">
        <v>1034</v>
      </c>
      <c r="B1212" t="s">
        <v>1035</v>
      </c>
      <c r="C1212" t="s">
        <v>1339</v>
      </c>
      <c r="D1212" t="s">
        <v>1461</v>
      </c>
      <c r="E1212" s="867">
        <v>2019</v>
      </c>
      <c r="F1212" s="867">
        <v>2019</v>
      </c>
      <c r="G1212" s="868">
        <v>43412</v>
      </c>
      <c r="H1212" s="869">
        <f t="shared" si="54"/>
        <v>2018</v>
      </c>
      <c r="I1212" s="876"/>
      <c r="J1212" t="s">
        <v>1341</v>
      </c>
      <c r="K1212" t="s">
        <v>1342</v>
      </c>
      <c r="L1212" t="s">
        <v>1037</v>
      </c>
      <c r="M1212">
        <v>268.488</v>
      </c>
      <c r="N1212">
        <v>8.7999999999999995E-2</v>
      </c>
      <c r="O1212" s="872">
        <f>+VLOOKUP(C1212,'A. Rate Class Allocations'!$B$124:$J$128,6,FALSE)</f>
        <v>0.94261788524984402</v>
      </c>
      <c r="P1212" s="873">
        <f>+VLOOKUP(C1212,'A. Rate Class Allocations'!$B$124:$J$128,8,FALSE)</f>
        <v>0.86676492558695795</v>
      </c>
      <c r="Q1212" s="873">
        <f>+VLOOKUP(C1212,'A. Rate Class Allocations'!$B$124:$J$128,7,FALSE)</f>
        <v>0.93591420350510102</v>
      </c>
      <c r="R1212" s="873">
        <f>+VLOOKUP(C1212,'A. Rate Class Allocations'!$B$124:$J$128,9,FALSE)</f>
        <v>0.67326093337246795</v>
      </c>
      <c r="S1212" s="874">
        <f t="shared" si="55"/>
        <v>219.36224619548724</v>
      </c>
      <c r="T1212" s="874">
        <f t="shared" si="56"/>
        <v>5.5450073378338689E-2</v>
      </c>
    </row>
    <row r="1213" spans="1:20">
      <c r="A1213" s="875" t="s">
        <v>1034</v>
      </c>
      <c r="B1213" t="s">
        <v>1035</v>
      </c>
      <c r="C1213" t="s">
        <v>1339</v>
      </c>
      <c r="D1213" t="s">
        <v>1461</v>
      </c>
      <c r="E1213" s="867">
        <v>2019</v>
      </c>
      <c r="F1213" s="867">
        <v>2019</v>
      </c>
      <c r="G1213" s="868">
        <v>43412</v>
      </c>
      <c r="H1213" s="869">
        <f t="shared" si="54"/>
        <v>2018</v>
      </c>
      <c r="I1213" s="876"/>
      <c r="J1213" t="s">
        <v>1341</v>
      </c>
      <c r="K1213" t="s">
        <v>1342</v>
      </c>
      <c r="L1213" t="s">
        <v>1037</v>
      </c>
      <c r="M1213">
        <v>927.50400000000013</v>
      </c>
      <c r="N1213">
        <v>0.30400000000000005</v>
      </c>
      <c r="O1213" s="872">
        <f>+VLOOKUP(C1213,'A. Rate Class Allocations'!$B$124:$J$128,6,FALSE)</f>
        <v>0.94261788524984402</v>
      </c>
      <c r="P1213" s="873">
        <f>+VLOOKUP(C1213,'A. Rate Class Allocations'!$B$124:$J$128,8,FALSE)</f>
        <v>0.86676492558695795</v>
      </c>
      <c r="Q1213" s="873">
        <f>+VLOOKUP(C1213,'A. Rate Class Allocations'!$B$124:$J$128,7,FALSE)</f>
        <v>0.93591420350510102</v>
      </c>
      <c r="R1213" s="873">
        <f>+VLOOKUP(C1213,'A. Rate Class Allocations'!$B$124:$J$128,9,FALSE)</f>
        <v>0.67326093337246795</v>
      </c>
      <c r="S1213" s="874">
        <f t="shared" si="55"/>
        <v>757.79685049350155</v>
      </c>
      <c r="T1213" s="874">
        <f t="shared" si="56"/>
        <v>0.19155479894335187</v>
      </c>
    </row>
    <row r="1214" spans="1:20">
      <c r="A1214" s="875" t="s">
        <v>1034</v>
      </c>
      <c r="B1214" t="s">
        <v>1035</v>
      </c>
      <c r="C1214" t="s">
        <v>1339</v>
      </c>
      <c r="D1214" t="s">
        <v>1462</v>
      </c>
      <c r="E1214" s="867">
        <v>2019</v>
      </c>
      <c r="F1214" s="867">
        <v>2019</v>
      </c>
      <c r="G1214" s="868">
        <v>43367</v>
      </c>
      <c r="H1214" s="869">
        <f t="shared" si="54"/>
        <v>2018</v>
      </c>
      <c r="I1214" s="876"/>
      <c r="J1214" t="s">
        <v>1341</v>
      </c>
      <c r="K1214" t="s">
        <v>1342</v>
      </c>
      <c r="L1214" t="s">
        <v>1037</v>
      </c>
      <c r="M1214">
        <v>3178.2400000000007</v>
      </c>
      <c r="N1214">
        <v>0.83200000000000007</v>
      </c>
      <c r="O1214" s="872">
        <f>+VLOOKUP(C1214,'A. Rate Class Allocations'!$B$124:$J$128,6,FALSE)</f>
        <v>0.94261788524984402</v>
      </c>
      <c r="P1214" s="873">
        <f>+VLOOKUP(C1214,'A. Rate Class Allocations'!$B$124:$J$128,8,FALSE)</f>
        <v>0.86676492558695795</v>
      </c>
      <c r="Q1214" s="873">
        <f>+VLOOKUP(C1214,'A. Rate Class Allocations'!$B$124:$J$128,7,FALSE)</f>
        <v>0.93591420350510102</v>
      </c>
      <c r="R1214" s="873">
        <f>+VLOOKUP(C1214,'A. Rate Class Allocations'!$B$124:$J$128,9,FALSE)</f>
        <v>0.67326093337246795</v>
      </c>
      <c r="S1214" s="874">
        <f t="shared" si="55"/>
        <v>2596.7114558130925</v>
      </c>
      <c r="T1214" s="874">
        <f t="shared" si="56"/>
        <v>0.52425523921338413</v>
      </c>
    </row>
    <row r="1215" spans="1:20">
      <c r="A1215" s="875" t="s">
        <v>1034</v>
      </c>
      <c r="B1215" t="s">
        <v>1035</v>
      </c>
      <c r="C1215" t="s">
        <v>1339</v>
      </c>
      <c r="D1215" t="s">
        <v>1462</v>
      </c>
      <c r="E1215" s="867">
        <v>2019</v>
      </c>
      <c r="F1215" s="867">
        <v>2019</v>
      </c>
      <c r="G1215" s="868">
        <v>43367</v>
      </c>
      <c r="H1215" s="869">
        <f t="shared" si="54"/>
        <v>2018</v>
      </c>
      <c r="I1215" s="876"/>
      <c r="J1215" t="s">
        <v>1341</v>
      </c>
      <c r="K1215" t="s">
        <v>1342</v>
      </c>
      <c r="L1215" t="s">
        <v>1037</v>
      </c>
      <c r="M1215">
        <v>332.34</v>
      </c>
      <c r="N1215">
        <v>8.6999999999999994E-2</v>
      </c>
      <c r="O1215" s="872">
        <f>+VLOOKUP(C1215,'A. Rate Class Allocations'!$B$124:$J$128,6,FALSE)</f>
        <v>0.94261788524984402</v>
      </c>
      <c r="P1215" s="873">
        <f>+VLOOKUP(C1215,'A. Rate Class Allocations'!$B$124:$J$128,8,FALSE)</f>
        <v>0.86676492558695795</v>
      </c>
      <c r="Q1215" s="873">
        <f>+VLOOKUP(C1215,'A. Rate Class Allocations'!$B$124:$J$128,7,FALSE)</f>
        <v>0.93591420350510102</v>
      </c>
      <c r="R1215" s="873">
        <f>+VLOOKUP(C1215,'A. Rate Class Allocations'!$B$124:$J$128,9,FALSE)</f>
        <v>0.67326093337246795</v>
      </c>
      <c r="S1215" s="874">
        <f t="shared" si="55"/>
        <v>271.53112578814785</v>
      </c>
      <c r="T1215" s="874">
        <f t="shared" si="56"/>
        <v>5.4819958908130288E-2</v>
      </c>
    </row>
    <row r="1216" spans="1:20">
      <c r="A1216" s="875" t="s">
        <v>1034</v>
      </c>
      <c r="B1216" t="s">
        <v>1035</v>
      </c>
      <c r="C1216" t="s">
        <v>1339</v>
      </c>
      <c r="D1216" t="s">
        <v>1462</v>
      </c>
      <c r="E1216" s="867">
        <v>2019</v>
      </c>
      <c r="F1216" s="867">
        <v>2019</v>
      </c>
      <c r="G1216" s="868">
        <v>43367</v>
      </c>
      <c r="H1216" s="869">
        <f t="shared" si="54"/>
        <v>2018</v>
      </c>
      <c r="I1216" s="876"/>
      <c r="J1216" t="s">
        <v>1341</v>
      </c>
      <c r="K1216" t="s">
        <v>1342</v>
      </c>
      <c r="L1216" t="s">
        <v>1037</v>
      </c>
      <c r="M1216">
        <v>679.96</v>
      </c>
      <c r="N1216">
        <v>0.17800000000000002</v>
      </c>
      <c r="O1216" s="872">
        <f>+VLOOKUP(C1216,'A. Rate Class Allocations'!$B$124:$J$128,6,FALSE)</f>
        <v>0.94261788524984402</v>
      </c>
      <c r="P1216" s="873">
        <f>+VLOOKUP(C1216,'A. Rate Class Allocations'!$B$124:$J$128,8,FALSE)</f>
        <v>0.86676492558695795</v>
      </c>
      <c r="Q1216" s="873">
        <f>+VLOOKUP(C1216,'A. Rate Class Allocations'!$B$124:$J$128,7,FALSE)</f>
        <v>0.93591420350510102</v>
      </c>
      <c r="R1216" s="873">
        <f>+VLOOKUP(C1216,'A. Rate Class Allocations'!$B$124:$J$128,9,FALSE)</f>
        <v>0.67326093337246795</v>
      </c>
      <c r="S1216" s="874">
        <f t="shared" si="55"/>
        <v>555.54644126770484</v>
      </c>
      <c r="T1216" s="874">
        <f t="shared" si="56"/>
        <v>0.11216037569709418</v>
      </c>
    </row>
    <row r="1217" spans="1:20">
      <c r="A1217" s="875" t="s">
        <v>1034</v>
      </c>
      <c r="B1217" t="s">
        <v>1035</v>
      </c>
      <c r="C1217" t="s">
        <v>1339</v>
      </c>
      <c r="D1217" t="s">
        <v>1463</v>
      </c>
      <c r="E1217" s="867">
        <v>2019</v>
      </c>
      <c r="F1217" s="867">
        <v>2019</v>
      </c>
      <c r="G1217" s="868">
        <v>43585</v>
      </c>
      <c r="H1217" s="869">
        <f t="shared" si="54"/>
        <v>2019</v>
      </c>
      <c r="I1217" s="876"/>
      <c r="J1217" t="s">
        <v>1341</v>
      </c>
      <c r="K1217" t="s">
        <v>1342</v>
      </c>
      <c r="L1217" t="s">
        <v>1037</v>
      </c>
      <c r="M1217">
        <v>3251.0400000000009</v>
      </c>
      <c r="N1217">
        <v>1.2480000000000002</v>
      </c>
      <c r="O1217" s="872">
        <f>+VLOOKUP(C1217,'A. Rate Class Allocations'!$B$124:$J$128,6,FALSE)</f>
        <v>0.94261788524984402</v>
      </c>
      <c r="P1217" s="873">
        <f>+VLOOKUP(C1217,'A. Rate Class Allocations'!$B$124:$J$128,8,FALSE)</f>
        <v>0.86676492558695795</v>
      </c>
      <c r="Q1217" s="873">
        <f>+VLOOKUP(C1217,'A. Rate Class Allocations'!$B$124:$J$128,7,FALSE)</f>
        <v>0.93591420350510102</v>
      </c>
      <c r="R1217" s="873">
        <f>+VLOOKUP(C1217,'A. Rate Class Allocations'!$B$124:$J$128,9,FALSE)</f>
        <v>0.67326093337246795</v>
      </c>
      <c r="S1217" s="874">
        <f t="shared" si="55"/>
        <v>2656.191103033942</v>
      </c>
      <c r="T1217" s="874">
        <f t="shared" si="56"/>
        <v>0.78638285882007619</v>
      </c>
    </row>
    <row r="1218" spans="1:20">
      <c r="A1218" s="875" t="s">
        <v>1034</v>
      </c>
      <c r="B1218" t="s">
        <v>1035</v>
      </c>
      <c r="C1218" t="s">
        <v>1339</v>
      </c>
      <c r="D1218" t="s">
        <v>1463</v>
      </c>
      <c r="E1218" s="867">
        <v>2019</v>
      </c>
      <c r="F1218" s="867">
        <v>2019</v>
      </c>
      <c r="G1218" s="868">
        <v>43585</v>
      </c>
      <c r="H1218" s="869">
        <f t="shared" si="54"/>
        <v>2019</v>
      </c>
      <c r="I1218" s="876"/>
      <c r="J1218" t="s">
        <v>1038</v>
      </c>
      <c r="K1218" t="s">
        <v>1342</v>
      </c>
      <c r="L1218" t="s">
        <v>1037</v>
      </c>
      <c r="M1218">
        <v>296.96999999999997</v>
      </c>
      <c r="N1218">
        <v>0.114</v>
      </c>
      <c r="O1218" s="872">
        <f>+VLOOKUP(C1218,'A. Rate Class Allocations'!$B$124:$J$128,6,FALSE)</f>
        <v>0.94261788524984402</v>
      </c>
      <c r="P1218" s="873">
        <f>+VLOOKUP(C1218,'A. Rate Class Allocations'!$B$124:$J$128,8,FALSE)</f>
        <v>0.86676492558695795</v>
      </c>
      <c r="Q1218" s="873">
        <f>+VLOOKUP(C1218,'A. Rate Class Allocations'!$B$124:$J$128,7,FALSE)</f>
        <v>0.93591420350510102</v>
      </c>
      <c r="R1218" s="873">
        <f>+VLOOKUP(C1218,'A. Rate Class Allocations'!$B$124:$J$128,9,FALSE)</f>
        <v>0.67326093337246795</v>
      </c>
      <c r="S1218" s="874">
        <f t="shared" si="55"/>
        <v>242.63284114252346</v>
      </c>
      <c r="T1218" s="874">
        <f t="shared" si="56"/>
        <v>7.1833049603756943E-2</v>
      </c>
    </row>
    <row r="1219" spans="1:20">
      <c r="A1219" s="875" t="s">
        <v>1034</v>
      </c>
      <c r="B1219" t="s">
        <v>1035</v>
      </c>
      <c r="C1219" t="s">
        <v>1339</v>
      </c>
      <c r="D1219" t="s">
        <v>1464</v>
      </c>
      <c r="E1219" s="867">
        <v>2019</v>
      </c>
      <c r="F1219" s="867">
        <v>2019</v>
      </c>
      <c r="G1219" s="868">
        <v>43367</v>
      </c>
      <c r="H1219" s="869">
        <f t="shared" si="54"/>
        <v>2018</v>
      </c>
      <c r="I1219" s="876"/>
      <c r="J1219" t="s">
        <v>1341</v>
      </c>
      <c r="K1219" t="s">
        <v>1342</v>
      </c>
      <c r="L1219" t="s">
        <v>1037</v>
      </c>
      <c r="M1219">
        <v>2039.8560000000002</v>
      </c>
      <c r="N1219">
        <v>0.72800000000000009</v>
      </c>
      <c r="O1219" s="872">
        <f>+VLOOKUP(C1219,'A. Rate Class Allocations'!$B$124:$J$128,6,FALSE)</f>
        <v>0.94261788524984402</v>
      </c>
      <c r="P1219" s="873">
        <f>+VLOOKUP(C1219,'A. Rate Class Allocations'!$B$124:$J$128,8,FALSE)</f>
        <v>0.86676492558695795</v>
      </c>
      <c r="Q1219" s="873">
        <f>+VLOOKUP(C1219,'A. Rate Class Allocations'!$B$124:$J$128,7,FALSE)</f>
        <v>0.93591420350510102</v>
      </c>
      <c r="R1219" s="873">
        <f>+VLOOKUP(C1219,'A. Rate Class Allocations'!$B$124:$J$128,9,FALSE)</f>
        <v>0.67326093337246795</v>
      </c>
      <c r="S1219" s="874">
        <f t="shared" si="55"/>
        <v>1666.6197151282065</v>
      </c>
      <c r="T1219" s="874">
        <f t="shared" si="56"/>
        <v>0.45872333431171108</v>
      </c>
    </row>
    <row r="1220" spans="1:20">
      <c r="A1220" s="875" t="s">
        <v>1034</v>
      </c>
      <c r="B1220" t="s">
        <v>1035</v>
      </c>
      <c r="C1220" t="s">
        <v>1339</v>
      </c>
      <c r="D1220" t="s">
        <v>1464</v>
      </c>
      <c r="E1220" s="867">
        <v>2019</v>
      </c>
      <c r="F1220" s="867">
        <v>2019</v>
      </c>
      <c r="G1220" s="868">
        <v>43367</v>
      </c>
      <c r="H1220" s="869">
        <f t="shared" ref="H1220:H1283" si="57">YEAR(G1220)</f>
        <v>2018</v>
      </c>
      <c r="I1220" s="876"/>
      <c r="J1220" t="s">
        <v>1341</v>
      </c>
      <c r="K1220" t="s">
        <v>1342</v>
      </c>
      <c r="L1220" t="s">
        <v>1037</v>
      </c>
      <c r="M1220">
        <v>156.91200000000001</v>
      </c>
      <c r="N1220">
        <v>5.6000000000000001E-2</v>
      </c>
      <c r="O1220" s="872">
        <f>+VLOOKUP(C1220,'A. Rate Class Allocations'!$B$124:$J$128,6,FALSE)</f>
        <v>0.94261788524984402</v>
      </c>
      <c r="P1220" s="873">
        <f>+VLOOKUP(C1220,'A. Rate Class Allocations'!$B$124:$J$128,8,FALSE)</f>
        <v>0.86676492558695795</v>
      </c>
      <c r="Q1220" s="873">
        <f>+VLOOKUP(C1220,'A. Rate Class Allocations'!$B$124:$J$128,7,FALSE)</f>
        <v>0.93591420350510102</v>
      </c>
      <c r="R1220" s="873">
        <f>+VLOOKUP(C1220,'A. Rate Class Allocations'!$B$124:$J$128,9,FALSE)</f>
        <v>0.67326093337246795</v>
      </c>
      <c r="S1220" s="874">
        <f t="shared" ref="S1220:S1283" si="58">M1220*O1220*P1220</f>
        <v>128.20151654832358</v>
      </c>
      <c r="T1220" s="874">
        <f t="shared" ref="T1220:T1283" si="59">N1220*Q1220*R1220</f>
        <v>3.5286410331670078E-2</v>
      </c>
    </row>
    <row r="1221" spans="1:20">
      <c r="A1221" s="875" t="s">
        <v>1034</v>
      </c>
      <c r="B1221" t="s">
        <v>1035</v>
      </c>
      <c r="C1221" t="s">
        <v>1339</v>
      </c>
      <c r="D1221" t="s">
        <v>1465</v>
      </c>
      <c r="E1221" s="867">
        <v>2019</v>
      </c>
      <c r="F1221" s="867">
        <v>2019</v>
      </c>
      <c r="G1221" s="868">
        <v>43385</v>
      </c>
      <c r="H1221" s="869">
        <f t="shared" si="57"/>
        <v>2018</v>
      </c>
      <c r="I1221" s="876"/>
      <c r="J1221" t="s">
        <v>1341</v>
      </c>
      <c r="K1221" t="s">
        <v>1342</v>
      </c>
      <c r="L1221" t="s">
        <v>1037</v>
      </c>
      <c r="M1221">
        <v>3465.9040000000009</v>
      </c>
      <c r="N1221">
        <v>0.98800000000000021</v>
      </c>
      <c r="O1221" s="872">
        <f>+VLOOKUP(C1221,'A. Rate Class Allocations'!$B$124:$J$128,6,FALSE)</f>
        <v>0.94261788524984402</v>
      </c>
      <c r="P1221" s="873">
        <f>+VLOOKUP(C1221,'A. Rate Class Allocations'!$B$124:$J$128,8,FALSE)</f>
        <v>0.86676492558695795</v>
      </c>
      <c r="Q1221" s="873">
        <f>+VLOOKUP(C1221,'A. Rate Class Allocations'!$B$124:$J$128,7,FALSE)</f>
        <v>0.93591420350510102</v>
      </c>
      <c r="R1221" s="873">
        <f>+VLOOKUP(C1221,'A. Rate Class Allocations'!$B$124:$J$128,9,FALSE)</f>
        <v>0.67326093337246795</v>
      </c>
      <c r="S1221" s="874">
        <f t="shared" si="58"/>
        <v>2831.7410332600498</v>
      </c>
      <c r="T1221" s="874">
        <f t="shared" si="59"/>
        <v>0.62255309656589364</v>
      </c>
    </row>
    <row r="1222" spans="1:20">
      <c r="A1222" s="875" t="s">
        <v>1034</v>
      </c>
      <c r="B1222" t="s">
        <v>1035</v>
      </c>
      <c r="C1222" t="s">
        <v>1339</v>
      </c>
      <c r="D1222" t="s">
        <v>1466</v>
      </c>
      <c r="E1222" s="867">
        <v>2019</v>
      </c>
      <c r="F1222" s="867">
        <v>2019</v>
      </c>
      <c r="G1222" s="868">
        <v>43473</v>
      </c>
      <c r="H1222" s="869">
        <f t="shared" si="57"/>
        <v>2019</v>
      </c>
      <c r="I1222" s="876"/>
      <c r="J1222" t="s">
        <v>1341</v>
      </c>
      <c r="K1222" t="s">
        <v>1342</v>
      </c>
      <c r="L1222" t="s">
        <v>1037</v>
      </c>
      <c r="M1222">
        <v>1362.8160000000003</v>
      </c>
      <c r="N1222">
        <v>0.41600000000000004</v>
      </c>
      <c r="O1222" s="872">
        <f>+VLOOKUP(C1222,'A. Rate Class Allocations'!$B$124:$J$128,6,FALSE)</f>
        <v>0.94261788524984402</v>
      </c>
      <c r="P1222" s="873">
        <f>+VLOOKUP(C1222,'A. Rate Class Allocations'!$B$124:$J$128,8,FALSE)</f>
        <v>0.86676492558695795</v>
      </c>
      <c r="Q1222" s="873">
        <f>+VLOOKUP(C1222,'A. Rate Class Allocations'!$B$124:$J$128,7,FALSE)</f>
        <v>0.93591420350510102</v>
      </c>
      <c r="R1222" s="873">
        <f>+VLOOKUP(C1222,'A. Rate Class Allocations'!$B$124:$J$128,9,FALSE)</f>
        <v>0.67326093337246795</v>
      </c>
      <c r="S1222" s="874">
        <f t="shared" si="58"/>
        <v>1113.458995974305</v>
      </c>
      <c r="T1222" s="874">
        <f t="shared" si="59"/>
        <v>0.26212761960669206</v>
      </c>
    </row>
    <row r="1223" spans="1:20">
      <c r="A1223" s="875" t="s">
        <v>1034</v>
      </c>
      <c r="B1223" t="s">
        <v>1035</v>
      </c>
      <c r="C1223" t="s">
        <v>1339</v>
      </c>
      <c r="D1223" t="s">
        <v>1466</v>
      </c>
      <c r="E1223" s="867">
        <v>2019</v>
      </c>
      <c r="F1223" s="867">
        <v>2019</v>
      </c>
      <c r="G1223" s="868">
        <v>43473</v>
      </c>
      <c r="H1223" s="869">
        <f t="shared" si="57"/>
        <v>2019</v>
      </c>
      <c r="I1223" s="876"/>
      <c r="J1223" t="s">
        <v>1341</v>
      </c>
      <c r="K1223" t="s">
        <v>1342</v>
      </c>
      <c r="L1223" t="s">
        <v>1037</v>
      </c>
      <c r="M1223">
        <v>1140.048</v>
      </c>
      <c r="N1223">
        <v>0.34799999999999998</v>
      </c>
      <c r="O1223" s="872">
        <f>+VLOOKUP(C1223,'A. Rate Class Allocations'!$B$124:$J$128,6,FALSE)</f>
        <v>0.94261788524984402</v>
      </c>
      <c r="P1223" s="873">
        <f>+VLOOKUP(C1223,'A. Rate Class Allocations'!$B$124:$J$128,8,FALSE)</f>
        <v>0.86676492558695795</v>
      </c>
      <c r="Q1223" s="873">
        <f>+VLOOKUP(C1223,'A. Rate Class Allocations'!$B$124:$J$128,7,FALSE)</f>
        <v>0.93591420350510102</v>
      </c>
      <c r="R1223" s="873">
        <f>+VLOOKUP(C1223,'A. Rate Class Allocations'!$B$124:$J$128,9,FALSE)</f>
        <v>0.67326093337246795</v>
      </c>
      <c r="S1223" s="874">
        <f t="shared" si="58"/>
        <v>931.45127547850495</v>
      </c>
      <c r="T1223" s="874">
        <f t="shared" si="59"/>
        <v>0.21927983563252115</v>
      </c>
    </row>
    <row r="1224" spans="1:20">
      <c r="A1224" s="875" t="s">
        <v>1034</v>
      </c>
      <c r="B1224" t="s">
        <v>1035</v>
      </c>
      <c r="C1224" t="s">
        <v>1339</v>
      </c>
      <c r="D1224" t="s">
        <v>1466</v>
      </c>
      <c r="E1224" s="867">
        <v>2019</v>
      </c>
      <c r="F1224" s="867">
        <v>2019</v>
      </c>
      <c r="G1224" s="868">
        <v>43473</v>
      </c>
      <c r="H1224" s="869">
        <f t="shared" si="57"/>
        <v>2019</v>
      </c>
      <c r="I1224" s="876"/>
      <c r="J1224" t="s">
        <v>1341</v>
      </c>
      <c r="K1224" t="s">
        <v>1342</v>
      </c>
      <c r="L1224" t="s">
        <v>1037</v>
      </c>
      <c r="M1224">
        <v>183.45600000000002</v>
      </c>
      <c r="N1224">
        <v>5.6000000000000001E-2</v>
      </c>
      <c r="O1224" s="872">
        <f>+VLOOKUP(C1224,'A. Rate Class Allocations'!$B$124:$J$128,6,FALSE)</f>
        <v>0.94261788524984402</v>
      </c>
      <c r="P1224" s="873">
        <f>+VLOOKUP(C1224,'A. Rate Class Allocations'!$B$124:$J$128,8,FALSE)</f>
        <v>0.86676492558695795</v>
      </c>
      <c r="Q1224" s="873">
        <f>+VLOOKUP(C1224,'A. Rate Class Allocations'!$B$124:$J$128,7,FALSE)</f>
        <v>0.93591420350510102</v>
      </c>
      <c r="R1224" s="873">
        <f>+VLOOKUP(C1224,'A. Rate Class Allocations'!$B$124:$J$128,9,FALSE)</f>
        <v>0.67326093337246795</v>
      </c>
      <c r="S1224" s="874">
        <f t="shared" si="58"/>
        <v>149.88871099654105</v>
      </c>
      <c r="T1224" s="874">
        <f t="shared" si="59"/>
        <v>3.5286410331670078E-2</v>
      </c>
    </row>
    <row r="1225" spans="1:20">
      <c r="A1225" s="875" t="s">
        <v>1034</v>
      </c>
      <c r="B1225" t="s">
        <v>1035</v>
      </c>
      <c r="C1225" t="s">
        <v>1339</v>
      </c>
      <c r="D1225" t="s">
        <v>1467</v>
      </c>
      <c r="E1225" s="867">
        <v>2019</v>
      </c>
      <c r="F1225" s="867">
        <v>2019</v>
      </c>
      <c r="G1225" s="868">
        <v>43377</v>
      </c>
      <c r="H1225" s="869">
        <f t="shared" si="57"/>
        <v>2018</v>
      </c>
      <c r="I1225" s="876"/>
      <c r="J1225" t="s">
        <v>1341</v>
      </c>
      <c r="K1225" t="s">
        <v>1342</v>
      </c>
      <c r="L1225" t="s">
        <v>1037</v>
      </c>
      <c r="M1225">
        <v>3586.2710000000002</v>
      </c>
      <c r="N1225">
        <v>0.94899999999999995</v>
      </c>
      <c r="O1225" s="872">
        <f>+VLOOKUP(C1225,'A. Rate Class Allocations'!$B$124:$J$128,6,FALSE)</f>
        <v>0.94261788524984402</v>
      </c>
      <c r="P1225" s="873">
        <f>+VLOOKUP(C1225,'A. Rate Class Allocations'!$B$124:$J$128,8,FALSE)</f>
        <v>0.86676492558695795</v>
      </c>
      <c r="Q1225" s="873">
        <f>+VLOOKUP(C1225,'A. Rate Class Allocations'!$B$124:$J$128,7,FALSE)</f>
        <v>0.93591420350510102</v>
      </c>
      <c r="R1225" s="873">
        <f>+VLOOKUP(C1225,'A. Rate Class Allocations'!$B$124:$J$128,9,FALSE)</f>
        <v>0.67326093337246795</v>
      </c>
      <c r="S1225" s="874">
        <f t="shared" si="58"/>
        <v>2930.0842571203789</v>
      </c>
      <c r="T1225" s="874">
        <f t="shared" si="59"/>
        <v>0.59797863222776604</v>
      </c>
    </row>
    <row r="1226" spans="1:20">
      <c r="A1226" s="875" t="s">
        <v>1034</v>
      </c>
      <c r="B1226" t="s">
        <v>1035</v>
      </c>
      <c r="C1226" t="s">
        <v>1339</v>
      </c>
      <c r="D1226" t="s">
        <v>1468</v>
      </c>
      <c r="E1226" s="867">
        <v>2019</v>
      </c>
      <c r="F1226" s="867">
        <v>2019</v>
      </c>
      <c r="G1226" s="868">
        <v>43468</v>
      </c>
      <c r="H1226" s="869">
        <f t="shared" si="57"/>
        <v>2019</v>
      </c>
      <c r="I1226" s="876"/>
      <c r="J1226" t="s">
        <v>1341</v>
      </c>
      <c r="K1226" t="s">
        <v>1342</v>
      </c>
      <c r="L1226" t="s">
        <v>1037</v>
      </c>
      <c r="M1226">
        <v>523.74</v>
      </c>
      <c r="N1226">
        <v>0.14499999999999999</v>
      </c>
      <c r="O1226" s="872">
        <f>+VLOOKUP(C1226,'A. Rate Class Allocations'!$B$124:$J$128,6,FALSE)</f>
        <v>0.94261788524984402</v>
      </c>
      <c r="P1226" s="873">
        <f>+VLOOKUP(C1226,'A. Rate Class Allocations'!$B$124:$J$128,8,FALSE)</f>
        <v>0.86676492558695795</v>
      </c>
      <c r="Q1226" s="873">
        <f>+VLOOKUP(C1226,'A. Rate Class Allocations'!$B$124:$J$128,7,FALSE)</f>
        <v>0.93591420350510102</v>
      </c>
      <c r="R1226" s="873">
        <f>+VLOOKUP(C1226,'A. Rate Class Allocations'!$B$124:$J$128,9,FALSE)</f>
        <v>0.67326093337246795</v>
      </c>
      <c r="S1226" s="874">
        <f t="shared" si="58"/>
        <v>427.91030817922768</v>
      </c>
      <c r="T1226" s="874">
        <f t="shared" si="59"/>
        <v>9.1366598180217168E-2</v>
      </c>
    </row>
    <row r="1227" spans="1:20">
      <c r="A1227" s="875" t="s">
        <v>1034</v>
      </c>
      <c r="B1227" t="s">
        <v>1035</v>
      </c>
      <c r="C1227" t="s">
        <v>1339</v>
      </c>
      <c r="D1227" t="s">
        <v>1468</v>
      </c>
      <c r="E1227" s="867">
        <v>2019</v>
      </c>
      <c r="F1227" s="867">
        <v>2019</v>
      </c>
      <c r="G1227" s="868">
        <v>43468</v>
      </c>
      <c r="H1227" s="869">
        <f t="shared" si="57"/>
        <v>2019</v>
      </c>
      <c r="I1227" s="876"/>
      <c r="J1227" t="s">
        <v>1341</v>
      </c>
      <c r="K1227" t="s">
        <v>1342</v>
      </c>
      <c r="L1227" t="s">
        <v>1037</v>
      </c>
      <c r="M1227">
        <v>314.24399999999997</v>
      </c>
      <c r="N1227">
        <v>8.6999999999999994E-2</v>
      </c>
      <c r="O1227" s="872">
        <f>+VLOOKUP(C1227,'A. Rate Class Allocations'!$B$124:$J$128,6,FALSE)</f>
        <v>0.94261788524984402</v>
      </c>
      <c r="P1227" s="873">
        <f>+VLOOKUP(C1227,'A. Rate Class Allocations'!$B$124:$J$128,8,FALSE)</f>
        <v>0.86676492558695795</v>
      </c>
      <c r="Q1227" s="873">
        <f>+VLOOKUP(C1227,'A. Rate Class Allocations'!$B$124:$J$128,7,FALSE)</f>
        <v>0.93591420350510102</v>
      </c>
      <c r="R1227" s="873">
        <f>+VLOOKUP(C1227,'A. Rate Class Allocations'!$B$124:$J$128,9,FALSE)</f>
        <v>0.67326093337246795</v>
      </c>
      <c r="S1227" s="874">
        <f t="shared" si="58"/>
        <v>256.74618490753659</v>
      </c>
      <c r="T1227" s="874">
        <f t="shared" si="59"/>
        <v>5.4819958908130288E-2</v>
      </c>
    </row>
    <row r="1228" spans="1:20">
      <c r="A1228" s="875" t="s">
        <v>1034</v>
      </c>
      <c r="B1228" t="s">
        <v>1035</v>
      </c>
      <c r="C1228" t="s">
        <v>1339</v>
      </c>
      <c r="D1228" t="s">
        <v>1468</v>
      </c>
      <c r="E1228" s="867">
        <v>2019</v>
      </c>
      <c r="F1228" s="867">
        <v>2019</v>
      </c>
      <c r="G1228" s="868">
        <v>43468</v>
      </c>
      <c r="H1228" s="869">
        <f t="shared" si="57"/>
        <v>2019</v>
      </c>
      <c r="I1228" s="876"/>
      <c r="J1228" t="s">
        <v>1341</v>
      </c>
      <c r="K1228" t="s">
        <v>1342</v>
      </c>
      <c r="L1228" t="s">
        <v>1037</v>
      </c>
      <c r="M1228">
        <v>1314.768</v>
      </c>
      <c r="N1228">
        <v>0.36400000000000005</v>
      </c>
      <c r="O1228" s="872">
        <f>+VLOOKUP(C1228,'A. Rate Class Allocations'!$B$124:$J$128,6,FALSE)</f>
        <v>0.94261788524984402</v>
      </c>
      <c r="P1228" s="873">
        <f>+VLOOKUP(C1228,'A. Rate Class Allocations'!$B$124:$J$128,8,FALSE)</f>
        <v>0.86676492558695795</v>
      </c>
      <c r="Q1228" s="873">
        <f>+VLOOKUP(C1228,'A. Rate Class Allocations'!$B$124:$J$128,7,FALSE)</f>
        <v>0.93591420350510102</v>
      </c>
      <c r="R1228" s="873">
        <f>+VLOOKUP(C1228,'A. Rate Class Allocations'!$B$124:$J$128,9,FALSE)</f>
        <v>0.67326093337246795</v>
      </c>
      <c r="S1228" s="874">
        <f t="shared" si="58"/>
        <v>1074.2024288085443</v>
      </c>
      <c r="T1228" s="874">
        <f t="shared" si="59"/>
        <v>0.22936166715585554</v>
      </c>
    </row>
    <row r="1229" spans="1:20">
      <c r="A1229" s="875" t="s">
        <v>1034</v>
      </c>
      <c r="B1229" t="s">
        <v>1035</v>
      </c>
      <c r="C1229" t="s">
        <v>1339</v>
      </c>
      <c r="D1229" t="s">
        <v>1468</v>
      </c>
      <c r="E1229" s="867">
        <v>2019</v>
      </c>
      <c r="F1229" s="867">
        <v>2019</v>
      </c>
      <c r="G1229" s="868">
        <v>43468</v>
      </c>
      <c r="H1229" s="869">
        <f t="shared" si="57"/>
        <v>2019</v>
      </c>
      <c r="I1229" s="876"/>
      <c r="J1229" t="s">
        <v>1341</v>
      </c>
      <c r="K1229" t="s">
        <v>1342</v>
      </c>
      <c r="L1229" t="s">
        <v>1037</v>
      </c>
      <c r="M1229">
        <v>1502.5919999999999</v>
      </c>
      <c r="N1229">
        <v>0.41600000000000004</v>
      </c>
      <c r="O1229" s="872">
        <f>+VLOOKUP(C1229,'A. Rate Class Allocations'!$B$124:$J$128,6,FALSE)</f>
        <v>0.94261788524984402</v>
      </c>
      <c r="P1229" s="873">
        <f>+VLOOKUP(C1229,'A. Rate Class Allocations'!$B$124:$J$128,8,FALSE)</f>
        <v>0.86676492558695795</v>
      </c>
      <c r="Q1229" s="873">
        <f>+VLOOKUP(C1229,'A. Rate Class Allocations'!$B$124:$J$128,7,FALSE)</f>
        <v>0.93591420350510102</v>
      </c>
      <c r="R1229" s="873">
        <f>+VLOOKUP(C1229,'A. Rate Class Allocations'!$B$124:$J$128,9,FALSE)</f>
        <v>0.67326093337246795</v>
      </c>
      <c r="S1229" s="874">
        <f t="shared" si="58"/>
        <v>1227.659918638336</v>
      </c>
      <c r="T1229" s="874">
        <f t="shared" si="59"/>
        <v>0.26212761960669206</v>
      </c>
    </row>
    <row r="1230" spans="1:20">
      <c r="A1230" s="875" t="s">
        <v>1034</v>
      </c>
      <c r="B1230" t="s">
        <v>1035</v>
      </c>
      <c r="C1230" t="s">
        <v>1339</v>
      </c>
      <c r="D1230" t="s">
        <v>1468</v>
      </c>
      <c r="E1230" s="867">
        <v>2019</v>
      </c>
      <c r="F1230" s="867">
        <v>2019</v>
      </c>
      <c r="G1230" s="868">
        <v>43468</v>
      </c>
      <c r="H1230" s="869">
        <f t="shared" si="57"/>
        <v>2019</v>
      </c>
      <c r="I1230" s="876"/>
      <c r="J1230" t="s">
        <v>1341</v>
      </c>
      <c r="K1230" t="s">
        <v>1342</v>
      </c>
      <c r="L1230" t="s">
        <v>1037</v>
      </c>
      <c r="M1230">
        <v>837.98399999999981</v>
      </c>
      <c r="N1230">
        <v>0.23199999999999998</v>
      </c>
      <c r="O1230" s="872">
        <f>+VLOOKUP(C1230,'A. Rate Class Allocations'!$B$124:$J$128,6,FALSE)</f>
        <v>0.94261788524984402</v>
      </c>
      <c r="P1230" s="873">
        <f>+VLOOKUP(C1230,'A. Rate Class Allocations'!$B$124:$J$128,8,FALSE)</f>
        <v>0.86676492558695795</v>
      </c>
      <c r="Q1230" s="873">
        <f>+VLOOKUP(C1230,'A. Rate Class Allocations'!$B$124:$J$128,7,FALSE)</f>
        <v>0.93591420350510102</v>
      </c>
      <c r="R1230" s="873">
        <f>+VLOOKUP(C1230,'A. Rate Class Allocations'!$B$124:$J$128,9,FALSE)</f>
        <v>0.67326093337246795</v>
      </c>
      <c r="S1230" s="874">
        <f t="shared" si="58"/>
        <v>684.65649308676416</v>
      </c>
      <c r="T1230" s="874">
        <f t="shared" si="59"/>
        <v>0.14618655708834744</v>
      </c>
    </row>
    <row r="1231" spans="1:20">
      <c r="A1231" s="875" t="s">
        <v>1034</v>
      </c>
      <c r="B1231" t="s">
        <v>1035</v>
      </c>
      <c r="C1231" t="s">
        <v>1339</v>
      </c>
      <c r="D1231" t="s">
        <v>1469</v>
      </c>
      <c r="E1231" s="867">
        <v>2019</v>
      </c>
      <c r="F1231" s="867">
        <v>2019</v>
      </c>
      <c r="G1231" s="868">
        <v>43378</v>
      </c>
      <c r="H1231" s="869">
        <f t="shared" si="57"/>
        <v>2018</v>
      </c>
      <c r="I1231" s="876"/>
      <c r="J1231" t="s">
        <v>1341</v>
      </c>
      <c r="K1231" t="s">
        <v>1342</v>
      </c>
      <c r="L1231" t="s">
        <v>1037</v>
      </c>
      <c r="M1231">
        <v>365.45599999999996</v>
      </c>
      <c r="N1231">
        <v>0.10400000000000001</v>
      </c>
      <c r="O1231" s="872">
        <f>+VLOOKUP(C1231,'A. Rate Class Allocations'!$B$124:$J$128,6,FALSE)</f>
        <v>0.94261788524984402</v>
      </c>
      <c r="P1231" s="873">
        <f>+VLOOKUP(C1231,'A. Rate Class Allocations'!$B$124:$J$128,8,FALSE)</f>
        <v>0.86676492558695795</v>
      </c>
      <c r="Q1231" s="873">
        <f>+VLOOKUP(C1231,'A. Rate Class Allocations'!$B$124:$J$128,7,FALSE)</f>
        <v>0.93591420350510102</v>
      </c>
      <c r="R1231" s="873">
        <f>+VLOOKUP(C1231,'A. Rate Class Allocations'!$B$124:$J$128,9,FALSE)</f>
        <v>0.67326093337246795</v>
      </c>
      <c r="S1231" s="874">
        <f t="shared" si="58"/>
        <v>298.58782904866507</v>
      </c>
      <c r="T1231" s="874">
        <f t="shared" si="59"/>
        <v>6.5531904901673016E-2</v>
      </c>
    </row>
    <row r="1232" spans="1:20">
      <c r="A1232" s="875" t="s">
        <v>1034</v>
      </c>
      <c r="B1232" t="s">
        <v>1035</v>
      </c>
      <c r="C1232" t="s">
        <v>1339</v>
      </c>
      <c r="D1232" t="s">
        <v>1469</v>
      </c>
      <c r="E1232" s="867">
        <v>2019</v>
      </c>
      <c r="F1232" s="867">
        <v>2019</v>
      </c>
      <c r="G1232" s="868">
        <v>43378</v>
      </c>
      <c r="H1232" s="869">
        <f t="shared" si="57"/>
        <v>2018</v>
      </c>
      <c r="I1232" s="876"/>
      <c r="J1232" t="s">
        <v>1341</v>
      </c>
      <c r="K1232" t="s">
        <v>1342</v>
      </c>
      <c r="L1232" t="s">
        <v>1037</v>
      </c>
      <c r="M1232">
        <v>305.71799999999996</v>
      </c>
      <c r="N1232">
        <v>8.6999999999999994E-2</v>
      </c>
      <c r="O1232" s="872">
        <f>+VLOOKUP(C1232,'A. Rate Class Allocations'!$B$124:$J$128,6,FALSE)</f>
        <v>0.94261788524984402</v>
      </c>
      <c r="P1232" s="873">
        <f>+VLOOKUP(C1232,'A. Rate Class Allocations'!$B$124:$J$128,8,FALSE)</f>
        <v>0.86676492558695795</v>
      </c>
      <c r="Q1232" s="873">
        <f>+VLOOKUP(C1232,'A. Rate Class Allocations'!$B$124:$J$128,7,FALSE)</f>
        <v>0.93591420350510102</v>
      </c>
      <c r="R1232" s="873">
        <f>+VLOOKUP(C1232,'A. Rate Class Allocations'!$B$124:$J$128,9,FALSE)</f>
        <v>0.67326093337246795</v>
      </c>
      <c r="S1232" s="874">
        <f t="shared" si="58"/>
        <v>249.78020314647938</v>
      </c>
      <c r="T1232" s="874">
        <f t="shared" si="59"/>
        <v>5.4819958908130288E-2</v>
      </c>
    </row>
    <row r="1233" spans="1:20">
      <c r="A1233" s="875" t="s">
        <v>1034</v>
      </c>
      <c r="B1233" t="s">
        <v>1035</v>
      </c>
      <c r="C1233" t="s">
        <v>1339</v>
      </c>
      <c r="D1233" t="s">
        <v>1469</v>
      </c>
      <c r="E1233" s="867">
        <v>2019</v>
      </c>
      <c r="F1233" s="867">
        <v>2019</v>
      </c>
      <c r="G1233" s="868">
        <v>43378</v>
      </c>
      <c r="H1233" s="869">
        <f t="shared" si="57"/>
        <v>2018</v>
      </c>
      <c r="I1233" s="876"/>
      <c r="J1233" t="s">
        <v>1341</v>
      </c>
      <c r="K1233" t="s">
        <v>1342</v>
      </c>
      <c r="L1233" t="s">
        <v>1037</v>
      </c>
      <c r="M1233">
        <v>42.168000000000006</v>
      </c>
      <c r="N1233">
        <v>1.2E-2</v>
      </c>
      <c r="O1233" s="872">
        <f>+VLOOKUP(C1233,'A. Rate Class Allocations'!$B$124:$J$128,6,FALSE)</f>
        <v>0.94261788524984402</v>
      </c>
      <c r="P1233" s="873">
        <f>+VLOOKUP(C1233,'A. Rate Class Allocations'!$B$124:$J$128,8,FALSE)</f>
        <v>0.86676492558695795</v>
      </c>
      <c r="Q1233" s="873">
        <f>+VLOOKUP(C1233,'A. Rate Class Allocations'!$B$124:$J$128,7,FALSE)</f>
        <v>0.93591420350510102</v>
      </c>
      <c r="R1233" s="873">
        <f>+VLOOKUP(C1233,'A. Rate Class Allocations'!$B$124:$J$128,9,FALSE)</f>
        <v>0.67326093337246795</v>
      </c>
      <c r="S1233" s="874">
        <f t="shared" si="58"/>
        <v>34.452441813307509</v>
      </c>
      <c r="T1233" s="874">
        <f t="shared" si="59"/>
        <v>7.5613736425007303E-3</v>
      </c>
    </row>
    <row r="1234" spans="1:20">
      <c r="A1234" s="875" t="s">
        <v>1034</v>
      </c>
      <c r="B1234" t="s">
        <v>1035</v>
      </c>
      <c r="C1234" t="s">
        <v>1339</v>
      </c>
      <c r="D1234" t="s">
        <v>1470</v>
      </c>
      <c r="E1234" s="867">
        <v>2019</v>
      </c>
      <c r="F1234" s="867">
        <v>2019</v>
      </c>
      <c r="G1234" s="868">
        <v>43368</v>
      </c>
      <c r="H1234" s="869">
        <f t="shared" si="57"/>
        <v>2018</v>
      </c>
      <c r="I1234" s="876"/>
      <c r="J1234" t="s">
        <v>1341</v>
      </c>
      <c r="K1234" t="s">
        <v>1342</v>
      </c>
      <c r="L1234" t="s">
        <v>1037</v>
      </c>
      <c r="M1234">
        <v>1668.5240000000003</v>
      </c>
      <c r="N1234">
        <v>0.57200000000000006</v>
      </c>
      <c r="O1234" s="872">
        <f>+VLOOKUP(C1234,'A. Rate Class Allocations'!$B$124:$J$128,6,FALSE)</f>
        <v>0.94261788524984402</v>
      </c>
      <c r="P1234" s="873">
        <f>+VLOOKUP(C1234,'A. Rate Class Allocations'!$B$124:$J$128,8,FALSE)</f>
        <v>0.86676492558695795</v>
      </c>
      <c r="Q1234" s="873">
        <f>+VLOOKUP(C1234,'A. Rate Class Allocations'!$B$124:$J$128,7,FALSE)</f>
        <v>0.93591420350510102</v>
      </c>
      <c r="R1234" s="873">
        <f>+VLOOKUP(C1234,'A. Rate Class Allocations'!$B$124:$J$128,9,FALSE)</f>
        <v>0.67326093337246795</v>
      </c>
      <c r="S1234" s="874">
        <f t="shared" si="58"/>
        <v>1363.2310288395729</v>
      </c>
      <c r="T1234" s="874">
        <f t="shared" si="59"/>
        <v>0.36042547695920152</v>
      </c>
    </row>
    <row r="1235" spans="1:20">
      <c r="A1235" s="875" t="s">
        <v>1034</v>
      </c>
      <c r="B1235" t="s">
        <v>1035</v>
      </c>
      <c r="C1235" t="s">
        <v>1339</v>
      </c>
      <c r="D1235" t="s">
        <v>1470</v>
      </c>
      <c r="E1235" s="867">
        <v>2019</v>
      </c>
      <c r="F1235" s="867">
        <v>2019</v>
      </c>
      <c r="G1235" s="868">
        <v>43368</v>
      </c>
      <c r="H1235" s="869">
        <f t="shared" si="57"/>
        <v>2018</v>
      </c>
      <c r="I1235" s="876"/>
      <c r="J1235" t="s">
        <v>1341</v>
      </c>
      <c r="K1235" t="s">
        <v>1342</v>
      </c>
      <c r="L1235" t="s">
        <v>1037</v>
      </c>
      <c r="M1235">
        <v>84.592999999999989</v>
      </c>
      <c r="N1235">
        <v>2.8999999999999998E-2</v>
      </c>
      <c r="O1235" s="872">
        <f>+VLOOKUP(C1235,'A. Rate Class Allocations'!$B$124:$J$128,6,FALSE)</f>
        <v>0.94261788524984402</v>
      </c>
      <c r="P1235" s="873">
        <f>+VLOOKUP(C1235,'A. Rate Class Allocations'!$B$124:$J$128,8,FALSE)</f>
        <v>0.86676492558695795</v>
      </c>
      <c r="Q1235" s="873">
        <f>+VLOOKUP(C1235,'A. Rate Class Allocations'!$B$124:$J$128,7,FALSE)</f>
        <v>0.93591420350510102</v>
      </c>
      <c r="R1235" s="873">
        <f>+VLOOKUP(C1235,'A. Rate Class Allocations'!$B$124:$J$128,9,FALSE)</f>
        <v>0.67326093337246795</v>
      </c>
      <c r="S1235" s="874">
        <f t="shared" si="58"/>
        <v>69.114859853754538</v>
      </c>
      <c r="T1235" s="874">
        <f t="shared" si="59"/>
        <v>1.8273319636043429E-2</v>
      </c>
    </row>
    <row r="1236" spans="1:20">
      <c r="A1236" s="875" t="s">
        <v>1034</v>
      </c>
      <c r="B1236" t="s">
        <v>1035</v>
      </c>
      <c r="C1236" t="s">
        <v>1339</v>
      </c>
      <c r="D1236" t="s">
        <v>1470</v>
      </c>
      <c r="E1236" s="867">
        <v>2019</v>
      </c>
      <c r="F1236" s="867">
        <v>2019</v>
      </c>
      <c r="G1236" s="868">
        <v>43368</v>
      </c>
      <c r="H1236" s="869">
        <f t="shared" si="57"/>
        <v>2018</v>
      </c>
      <c r="I1236" s="876"/>
      <c r="J1236" t="s">
        <v>1341</v>
      </c>
      <c r="K1236" t="s">
        <v>1342</v>
      </c>
      <c r="L1236" t="s">
        <v>1037</v>
      </c>
      <c r="M1236">
        <v>81.675999999999988</v>
      </c>
      <c r="N1236">
        <v>2.8000000000000001E-2</v>
      </c>
      <c r="O1236" s="872">
        <f>+VLOOKUP(C1236,'A. Rate Class Allocations'!$B$124:$J$128,6,FALSE)</f>
        <v>0.94261788524984402</v>
      </c>
      <c r="P1236" s="873">
        <f>+VLOOKUP(C1236,'A. Rate Class Allocations'!$B$124:$J$128,8,FALSE)</f>
        <v>0.86676492558695795</v>
      </c>
      <c r="Q1236" s="873">
        <f>+VLOOKUP(C1236,'A. Rate Class Allocations'!$B$124:$J$128,7,FALSE)</f>
        <v>0.93591420350510102</v>
      </c>
      <c r="R1236" s="873">
        <f>+VLOOKUP(C1236,'A. Rate Class Allocations'!$B$124:$J$128,9,FALSE)</f>
        <v>0.67326093337246795</v>
      </c>
      <c r="S1236" s="874">
        <f t="shared" si="58"/>
        <v>66.731588824314741</v>
      </c>
      <c r="T1236" s="874">
        <f t="shared" si="59"/>
        <v>1.7643205165835039E-2</v>
      </c>
    </row>
    <row r="1237" spans="1:20">
      <c r="A1237" s="875" t="s">
        <v>1034</v>
      </c>
      <c r="B1237" t="s">
        <v>1035</v>
      </c>
      <c r="C1237" t="s">
        <v>1339</v>
      </c>
      <c r="D1237" t="s">
        <v>1471</v>
      </c>
      <c r="E1237" s="867">
        <v>2019</v>
      </c>
      <c r="F1237" s="867">
        <v>2019</v>
      </c>
      <c r="G1237" s="868">
        <v>43370</v>
      </c>
      <c r="H1237" s="869">
        <f t="shared" si="57"/>
        <v>2018</v>
      </c>
      <c r="I1237" s="876"/>
      <c r="J1237" t="s">
        <v>1341</v>
      </c>
      <c r="K1237" t="s">
        <v>1342</v>
      </c>
      <c r="L1237" t="s">
        <v>1037</v>
      </c>
      <c r="M1237">
        <v>2006.576</v>
      </c>
      <c r="N1237">
        <v>0.57200000000000006</v>
      </c>
      <c r="O1237" s="872">
        <f>+VLOOKUP(C1237,'A. Rate Class Allocations'!$B$124:$J$128,6,FALSE)</f>
        <v>0.94261788524984402</v>
      </c>
      <c r="P1237" s="873">
        <f>+VLOOKUP(C1237,'A. Rate Class Allocations'!$B$124:$J$128,8,FALSE)</f>
        <v>0.86676492558695795</v>
      </c>
      <c r="Q1237" s="873">
        <f>+VLOOKUP(C1237,'A. Rate Class Allocations'!$B$124:$J$128,7,FALSE)</f>
        <v>0.93591420350510102</v>
      </c>
      <c r="R1237" s="873">
        <f>+VLOOKUP(C1237,'A. Rate Class Allocations'!$B$124:$J$128,9,FALSE)</f>
        <v>0.67326093337246795</v>
      </c>
      <c r="S1237" s="874">
        <f t="shared" si="58"/>
        <v>1639.4290192558178</v>
      </c>
      <c r="T1237" s="874">
        <f t="shared" si="59"/>
        <v>0.36042547695920152</v>
      </c>
    </row>
    <row r="1238" spans="1:20">
      <c r="A1238" s="875" t="s">
        <v>1034</v>
      </c>
      <c r="B1238" t="s">
        <v>1035</v>
      </c>
      <c r="C1238" t="s">
        <v>1339</v>
      </c>
      <c r="D1238" t="s">
        <v>1471</v>
      </c>
      <c r="E1238" s="867">
        <v>2019</v>
      </c>
      <c r="F1238" s="867">
        <v>2019</v>
      </c>
      <c r="G1238" s="868">
        <v>43370</v>
      </c>
      <c r="H1238" s="869">
        <f t="shared" si="57"/>
        <v>2018</v>
      </c>
      <c r="I1238" s="876"/>
      <c r="J1238" t="s">
        <v>1341</v>
      </c>
      <c r="K1238" t="s">
        <v>1342</v>
      </c>
      <c r="L1238" t="s">
        <v>1037</v>
      </c>
      <c r="M1238">
        <v>203.46399999999997</v>
      </c>
      <c r="N1238">
        <v>5.7999999999999996E-2</v>
      </c>
      <c r="O1238" s="872">
        <f>+VLOOKUP(C1238,'A. Rate Class Allocations'!$B$124:$J$128,6,FALSE)</f>
        <v>0.94261788524984402</v>
      </c>
      <c r="P1238" s="873">
        <f>+VLOOKUP(C1238,'A. Rate Class Allocations'!$B$124:$J$128,8,FALSE)</f>
        <v>0.86676492558695795</v>
      </c>
      <c r="Q1238" s="873">
        <f>+VLOOKUP(C1238,'A. Rate Class Allocations'!$B$124:$J$128,7,FALSE)</f>
        <v>0.93591420350510102</v>
      </c>
      <c r="R1238" s="873">
        <f>+VLOOKUP(C1238,'A. Rate Class Allocations'!$B$124:$J$128,9,FALSE)</f>
        <v>0.67326093337246795</v>
      </c>
      <c r="S1238" s="874">
        <f t="shared" si="58"/>
        <v>166.23580964482068</v>
      </c>
      <c r="T1238" s="874">
        <f t="shared" si="59"/>
        <v>3.6546639272086859E-2</v>
      </c>
    </row>
    <row r="1239" spans="1:20">
      <c r="A1239" s="875" t="s">
        <v>1034</v>
      </c>
      <c r="B1239" t="s">
        <v>1035</v>
      </c>
      <c r="C1239" t="s">
        <v>1339</v>
      </c>
      <c r="D1239" t="s">
        <v>1471</v>
      </c>
      <c r="E1239" s="867">
        <v>2019</v>
      </c>
      <c r="F1239" s="867">
        <v>2019</v>
      </c>
      <c r="G1239" s="868">
        <v>43370</v>
      </c>
      <c r="H1239" s="869">
        <f t="shared" si="57"/>
        <v>2018</v>
      </c>
      <c r="I1239" s="876"/>
      <c r="J1239" t="s">
        <v>1341</v>
      </c>
      <c r="K1239" t="s">
        <v>1342</v>
      </c>
      <c r="L1239" t="s">
        <v>1037</v>
      </c>
      <c r="M1239">
        <v>210.48</v>
      </c>
      <c r="N1239">
        <v>0.06</v>
      </c>
      <c r="O1239" s="872">
        <f>+VLOOKUP(C1239,'A. Rate Class Allocations'!$B$124:$J$128,6,FALSE)</f>
        <v>0.94261788524984402</v>
      </c>
      <c r="P1239" s="873">
        <f>+VLOOKUP(C1239,'A. Rate Class Allocations'!$B$124:$J$128,8,FALSE)</f>
        <v>0.86676492558695795</v>
      </c>
      <c r="Q1239" s="873">
        <f>+VLOOKUP(C1239,'A. Rate Class Allocations'!$B$124:$J$128,7,FALSE)</f>
        <v>0.93591420350510102</v>
      </c>
      <c r="R1239" s="873">
        <f>+VLOOKUP(C1239,'A. Rate Class Allocations'!$B$124:$J$128,9,FALSE)</f>
        <v>0.67326093337246795</v>
      </c>
      <c r="S1239" s="874">
        <f t="shared" si="58"/>
        <v>171.96807894291794</v>
      </c>
      <c r="T1239" s="874">
        <f t="shared" si="59"/>
        <v>3.7806868212503654E-2</v>
      </c>
    </row>
    <row r="1240" spans="1:20">
      <c r="A1240" s="875" t="s">
        <v>1034</v>
      </c>
      <c r="B1240" t="s">
        <v>1035</v>
      </c>
      <c r="C1240" t="s">
        <v>1339</v>
      </c>
      <c r="D1240" t="s">
        <v>1471</v>
      </c>
      <c r="E1240" s="867">
        <v>2019</v>
      </c>
      <c r="F1240" s="867">
        <v>2019</v>
      </c>
      <c r="G1240" s="868">
        <v>43370</v>
      </c>
      <c r="H1240" s="869">
        <f t="shared" si="57"/>
        <v>2018</v>
      </c>
      <c r="I1240" s="876"/>
      <c r="J1240" t="s">
        <v>1341</v>
      </c>
      <c r="K1240" t="s">
        <v>1342</v>
      </c>
      <c r="L1240" t="s">
        <v>1037</v>
      </c>
      <c r="M1240">
        <v>336.76799999999997</v>
      </c>
      <c r="N1240">
        <v>9.6000000000000002E-2</v>
      </c>
      <c r="O1240" s="872">
        <f>+VLOOKUP(C1240,'A. Rate Class Allocations'!$B$124:$J$128,6,FALSE)</f>
        <v>0.94261788524984402</v>
      </c>
      <c r="P1240" s="873">
        <f>+VLOOKUP(C1240,'A. Rate Class Allocations'!$B$124:$J$128,8,FALSE)</f>
        <v>0.86676492558695795</v>
      </c>
      <c r="Q1240" s="873">
        <f>+VLOOKUP(C1240,'A. Rate Class Allocations'!$B$124:$J$128,7,FALSE)</f>
        <v>0.93591420350510102</v>
      </c>
      <c r="R1240" s="873">
        <f>+VLOOKUP(C1240,'A. Rate Class Allocations'!$B$124:$J$128,9,FALSE)</f>
        <v>0.67326093337246795</v>
      </c>
      <c r="S1240" s="874">
        <f t="shared" si="58"/>
        <v>275.14892630866871</v>
      </c>
      <c r="T1240" s="874">
        <f t="shared" si="59"/>
        <v>6.0490989140005842E-2</v>
      </c>
    </row>
    <row r="1241" spans="1:20">
      <c r="A1241" s="875" t="s">
        <v>1034</v>
      </c>
      <c r="B1241" t="s">
        <v>1035</v>
      </c>
      <c r="C1241" t="s">
        <v>1339</v>
      </c>
      <c r="D1241" t="s">
        <v>1472</v>
      </c>
      <c r="E1241" s="867">
        <v>2019</v>
      </c>
      <c r="F1241" s="867">
        <v>2019</v>
      </c>
      <c r="G1241" s="868">
        <v>43404</v>
      </c>
      <c r="H1241" s="869">
        <f t="shared" si="57"/>
        <v>2018</v>
      </c>
      <c r="I1241" s="876"/>
      <c r="J1241" t="s">
        <v>1341</v>
      </c>
      <c r="K1241" t="s">
        <v>1342</v>
      </c>
      <c r="L1241" t="s">
        <v>1037</v>
      </c>
      <c r="M1241">
        <v>6836.04</v>
      </c>
      <c r="N1241">
        <v>1.224</v>
      </c>
      <c r="O1241" s="872">
        <f>+VLOOKUP(C1241,'A. Rate Class Allocations'!$B$124:$J$128,6,FALSE)</f>
        <v>0.94261788524984402</v>
      </c>
      <c r="P1241" s="873">
        <f>+VLOOKUP(C1241,'A. Rate Class Allocations'!$B$124:$J$128,8,FALSE)</f>
        <v>0.86676492558695795</v>
      </c>
      <c r="Q1241" s="873">
        <f>+VLOOKUP(C1241,'A. Rate Class Allocations'!$B$124:$J$128,7,FALSE)</f>
        <v>0.93591420350510102</v>
      </c>
      <c r="R1241" s="873">
        <f>+VLOOKUP(C1241,'A. Rate Class Allocations'!$B$124:$J$128,9,FALSE)</f>
        <v>0.67326093337246795</v>
      </c>
      <c r="S1241" s="874">
        <f t="shared" si="58"/>
        <v>5585.2369174123187</v>
      </c>
      <c r="T1241" s="874">
        <f t="shared" si="59"/>
        <v>0.77126011153507457</v>
      </c>
    </row>
    <row r="1242" spans="1:20">
      <c r="A1242" s="875" t="s">
        <v>1034</v>
      </c>
      <c r="B1242" t="s">
        <v>1035</v>
      </c>
      <c r="C1242" t="s">
        <v>1339</v>
      </c>
      <c r="D1242" t="s">
        <v>1473</v>
      </c>
      <c r="E1242" s="867">
        <v>2019</v>
      </c>
      <c r="F1242" s="867">
        <v>2019</v>
      </c>
      <c r="G1242" s="868">
        <v>43378</v>
      </c>
      <c r="H1242" s="869">
        <f t="shared" si="57"/>
        <v>2018</v>
      </c>
      <c r="I1242" s="876"/>
      <c r="J1242" t="s">
        <v>1341</v>
      </c>
      <c r="K1242" t="s">
        <v>1342</v>
      </c>
      <c r="L1242" t="s">
        <v>1037</v>
      </c>
      <c r="M1242">
        <v>1350.3269999999995</v>
      </c>
      <c r="N1242">
        <v>0.49299999999999988</v>
      </c>
      <c r="O1242" s="872">
        <f>+VLOOKUP(C1242,'A. Rate Class Allocations'!$B$124:$J$128,6,FALSE)</f>
        <v>0.94261788524984402</v>
      </c>
      <c r="P1242" s="873">
        <f>+VLOOKUP(C1242,'A. Rate Class Allocations'!$B$124:$J$128,8,FALSE)</f>
        <v>0.86676492558695795</v>
      </c>
      <c r="Q1242" s="873">
        <f>+VLOOKUP(C1242,'A. Rate Class Allocations'!$B$124:$J$128,7,FALSE)</f>
        <v>0.93591420350510102</v>
      </c>
      <c r="R1242" s="873">
        <f>+VLOOKUP(C1242,'A. Rate Class Allocations'!$B$124:$J$128,9,FALSE)</f>
        <v>0.67326093337246795</v>
      </c>
      <c r="S1242" s="874">
        <f t="shared" si="58"/>
        <v>1103.2551317690684</v>
      </c>
      <c r="T1242" s="874">
        <f t="shared" si="59"/>
        <v>0.31064643381273827</v>
      </c>
    </row>
    <row r="1243" spans="1:20">
      <c r="A1243" s="875" t="s">
        <v>1034</v>
      </c>
      <c r="B1243" t="s">
        <v>1035</v>
      </c>
      <c r="C1243" t="s">
        <v>1339</v>
      </c>
      <c r="D1243" t="s">
        <v>1473</v>
      </c>
      <c r="E1243" s="867">
        <v>2019</v>
      </c>
      <c r="F1243" s="867">
        <v>2019</v>
      </c>
      <c r="G1243" s="868">
        <v>43378</v>
      </c>
      <c r="H1243" s="869">
        <f t="shared" si="57"/>
        <v>2018</v>
      </c>
      <c r="I1243" s="876"/>
      <c r="J1243" t="s">
        <v>1341</v>
      </c>
      <c r="K1243" t="s">
        <v>1342</v>
      </c>
      <c r="L1243" t="s">
        <v>1037</v>
      </c>
      <c r="M1243">
        <v>525.88799999999992</v>
      </c>
      <c r="N1243">
        <v>0.192</v>
      </c>
      <c r="O1243" s="872">
        <f>+VLOOKUP(C1243,'A. Rate Class Allocations'!$B$124:$J$128,6,FALSE)</f>
        <v>0.94261788524984402</v>
      </c>
      <c r="P1243" s="873">
        <f>+VLOOKUP(C1243,'A. Rate Class Allocations'!$B$124:$J$128,8,FALSE)</f>
        <v>0.86676492558695795</v>
      </c>
      <c r="Q1243" s="873">
        <f>+VLOOKUP(C1243,'A. Rate Class Allocations'!$B$124:$J$128,7,FALSE)</f>
        <v>0.93591420350510102</v>
      </c>
      <c r="R1243" s="873">
        <f>+VLOOKUP(C1243,'A. Rate Class Allocations'!$B$124:$J$128,9,FALSE)</f>
        <v>0.67326093337246795</v>
      </c>
      <c r="S1243" s="874">
        <f t="shared" si="58"/>
        <v>429.6652845834912</v>
      </c>
      <c r="T1243" s="874">
        <f t="shared" si="59"/>
        <v>0.12098197828001168</v>
      </c>
    </row>
    <row r="1244" spans="1:20">
      <c r="A1244" s="875" t="s">
        <v>1034</v>
      </c>
      <c r="B1244" t="s">
        <v>1035</v>
      </c>
      <c r="C1244" t="s">
        <v>1339</v>
      </c>
      <c r="D1244" t="s">
        <v>1474</v>
      </c>
      <c r="E1244" s="867">
        <v>2019</v>
      </c>
      <c r="F1244" s="867">
        <v>2019</v>
      </c>
      <c r="G1244" s="868">
        <v>43522</v>
      </c>
      <c r="H1244" s="869">
        <f t="shared" si="57"/>
        <v>2019</v>
      </c>
      <c r="I1244" s="876"/>
      <c r="J1244" t="s">
        <v>1341</v>
      </c>
      <c r="K1244" t="s">
        <v>1342</v>
      </c>
      <c r="L1244" t="s">
        <v>1037</v>
      </c>
      <c r="M1244">
        <v>1864.5120000000002</v>
      </c>
      <c r="N1244">
        <v>0.83200000000000007</v>
      </c>
      <c r="O1244" s="872">
        <f>+VLOOKUP(C1244,'A. Rate Class Allocations'!$B$124:$J$128,6,FALSE)</f>
        <v>0.94261788524984402</v>
      </c>
      <c r="P1244" s="873">
        <f>+VLOOKUP(C1244,'A. Rate Class Allocations'!$B$124:$J$128,8,FALSE)</f>
        <v>0.86676492558695795</v>
      </c>
      <c r="Q1244" s="873">
        <f>+VLOOKUP(C1244,'A. Rate Class Allocations'!$B$124:$J$128,7,FALSE)</f>
        <v>0.93591420350510102</v>
      </c>
      <c r="R1244" s="873">
        <f>+VLOOKUP(C1244,'A. Rate Class Allocations'!$B$124:$J$128,9,FALSE)</f>
        <v>0.67326093337246795</v>
      </c>
      <c r="S1244" s="874">
        <f t="shared" si="58"/>
        <v>1523.35873625056</v>
      </c>
      <c r="T1244" s="874">
        <f t="shared" si="59"/>
        <v>0.52425523921338413</v>
      </c>
    </row>
    <row r="1245" spans="1:20">
      <c r="A1245" s="875" t="s">
        <v>1034</v>
      </c>
      <c r="B1245" t="s">
        <v>1035</v>
      </c>
      <c r="C1245" t="s">
        <v>1339</v>
      </c>
      <c r="D1245" t="s">
        <v>1474</v>
      </c>
      <c r="E1245" s="867">
        <v>2019</v>
      </c>
      <c r="F1245" s="867">
        <v>2019</v>
      </c>
      <c r="G1245" s="868">
        <v>43522</v>
      </c>
      <c r="H1245" s="869">
        <f t="shared" si="57"/>
        <v>2019</v>
      </c>
      <c r="I1245" s="876"/>
      <c r="J1245" t="s">
        <v>1341</v>
      </c>
      <c r="K1245" t="s">
        <v>1342</v>
      </c>
      <c r="L1245" t="s">
        <v>1037</v>
      </c>
      <c r="M1245">
        <v>118.773</v>
      </c>
      <c r="N1245">
        <v>5.3000000000000005E-2</v>
      </c>
      <c r="O1245" s="872">
        <f>+VLOOKUP(C1245,'A. Rate Class Allocations'!$B$124:$J$128,6,FALSE)</f>
        <v>0.94261788524984402</v>
      </c>
      <c r="P1245" s="873">
        <f>+VLOOKUP(C1245,'A. Rate Class Allocations'!$B$124:$J$128,8,FALSE)</f>
        <v>0.86676492558695795</v>
      </c>
      <c r="Q1245" s="873">
        <f>+VLOOKUP(C1245,'A. Rate Class Allocations'!$B$124:$J$128,7,FALSE)</f>
        <v>0.93591420350510102</v>
      </c>
      <c r="R1245" s="873">
        <f>+VLOOKUP(C1245,'A. Rate Class Allocations'!$B$124:$J$128,9,FALSE)</f>
        <v>0.67326093337246795</v>
      </c>
      <c r="S1245" s="874">
        <f t="shared" si="58"/>
        <v>97.040881035191916</v>
      </c>
      <c r="T1245" s="874">
        <f t="shared" si="59"/>
        <v>3.3396066921044895E-2</v>
      </c>
    </row>
    <row r="1246" spans="1:20">
      <c r="A1246" s="875" t="s">
        <v>1034</v>
      </c>
      <c r="B1246" t="s">
        <v>1035</v>
      </c>
      <c r="C1246" t="s">
        <v>1339</v>
      </c>
      <c r="D1246" t="s">
        <v>1475</v>
      </c>
      <c r="E1246" s="867">
        <v>2019</v>
      </c>
      <c r="F1246" s="867">
        <v>2019</v>
      </c>
      <c r="G1246" s="868">
        <v>43391</v>
      </c>
      <c r="H1246" s="869">
        <f t="shared" si="57"/>
        <v>2018</v>
      </c>
      <c r="I1246" s="876"/>
      <c r="J1246" t="s">
        <v>1341</v>
      </c>
      <c r="K1246" t="s">
        <v>1342</v>
      </c>
      <c r="L1246" t="s">
        <v>1037</v>
      </c>
      <c r="M1246">
        <v>3418.2720000000008</v>
      </c>
      <c r="N1246">
        <v>1.2480000000000002</v>
      </c>
      <c r="O1246" s="872">
        <f>+VLOOKUP(C1246,'A. Rate Class Allocations'!$B$124:$J$128,6,FALSE)</f>
        <v>0.94261788524984402</v>
      </c>
      <c r="P1246" s="873">
        <f>+VLOOKUP(C1246,'A. Rate Class Allocations'!$B$124:$J$128,8,FALSE)</f>
        <v>0.86676492558695795</v>
      </c>
      <c r="Q1246" s="873">
        <f>+VLOOKUP(C1246,'A. Rate Class Allocations'!$B$124:$J$128,7,FALSE)</f>
        <v>0.93591420350510102</v>
      </c>
      <c r="R1246" s="873">
        <f>+VLOOKUP(C1246,'A. Rate Class Allocations'!$B$124:$J$128,9,FALSE)</f>
        <v>0.67326093337246795</v>
      </c>
      <c r="S1246" s="874">
        <f t="shared" si="58"/>
        <v>2792.8243497926937</v>
      </c>
      <c r="T1246" s="874">
        <f t="shared" si="59"/>
        <v>0.78638285882007619</v>
      </c>
    </row>
    <row r="1247" spans="1:20">
      <c r="A1247" s="875" t="s">
        <v>1034</v>
      </c>
      <c r="B1247" t="s">
        <v>1035</v>
      </c>
      <c r="C1247" t="s">
        <v>1339</v>
      </c>
      <c r="D1247" t="s">
        <v>1475</v>
      </c>
      <c r="E1247" s="867">
        <v>2019</v>
      </c>
      <c r="F1247" s="867">
        <v>2019</v>
      </c>
      <c r="G1247" s="868">
        <v>43391</v>
      </c>
      <c r="H1247" s="869">
        <f t="shared" si="57"/>
        <v>2018</v>
      </c>
      <c r="I1247" s="876"/>
      <c r="J1247" t="s">
        <v>1038</v>
      </c>
      <c r="K1247" t="s">
        <v>1342</v>
      </c>
      <c r="L1247" t="s">
        <v>1037</v>
      </c>
      <c r="M1247">
        <v>714.87899999999979</v>
      </c>
      <c r="N1247">
        <v>0.2609999999999999</v>
      </c>
      <c r="O1247" s="872">
        <f>+VLOOKUP(C1247,'A. Rate Class Allocations'!$B$124:$J$128,6,FALSE)</f>
        <v>0.94261788524984402</v>
      </c>
      <c r="P1247" s="873">
        <f>+VLOOKUP(C1247,'A. Rate Class Allocations'!$B$124:$J$128,8,FALSE)</f>
        <v>0.86676492558695795</v>
      </c>
      <c r="Q1247" s="873">
        <f>+VLOOKUP(C1247,'A. Rate Class Allocations'!$B$124:$J$128,7,FALSE)</f>
        <v>0.93591420350510102</v>
      </c>
      <c r="R1247" s="873">
        <f>+VLOOKUP(C1247,'A. Rate Class Allocations'!$B$124:$J$128,9,FALSE)</f>
        <v>0.67326093337246795</v>
      </c>
      <c r="S1247" s="874">
        <f t="shared" si="58"/>
        <v>584.0762462306833</v>
      </c>
      <c r="T1247" s="874">
        <f t="shared" si="59"/>
        <v>0.16445987672439083</v>
      </c>
    </row>
    <row r="1248" spans="1:20">
      <c r="A1248" s="875" t="s">
        <v>1034</v>
      </c>
      <c r="B1248" t="s">
        <v>1035</v>
      </c>
      <c r="C1248" t="s">
        <v>1339</v>
      </c>
      <c r="D1248" t="s">
        <v>1476</v>
      </c>
      <c r="E1248" s="867">
        <v>2019</v>
      </c>
      <c r="F1248" s="867">
        <v>2019</v>
      </c>
      <c r="G1248" s="868">
        <v>43382</v>
      </c>
      <c r="H1248" s="869">
        <f t="shared" si="57"/>
        <v>2018</v>
      </c>
      <c r="I1248" s="876"/>
      <c r="J1248" t="s">
        <v>1341</v>
      </c>
      <c r="K1248" t="s">
        <v>1342</v>
      </c>
      <c r="L1248" t="s">
        <v>1037</v>
      </c>
      <c r="M1248">
        <v>3271.8400000000006</v>
      </c>
      <c r="N1248">
        <v>0.57200000000000006</v>
      </c>
      <c r="O1248" s="872">
        <f>+VLOOKUP(C1248,'A. Rate Class Allocations'!$B$124:$J$128,6,FALSE)</f>
        <v>0.94261788524984402</v>
      </c>
      <c r="P1248" s="873">
        <f>+VLOOKUP(C1248,'A. Rate Class Allocations'!$B$124:$J$128,8,FALSE)</f>
        <v>0.86676492558695795</v>
      </c>
      <c r="Q1248" s="873">
        <f>+VLOOKUP(C1248,'A. Rate Class Allocations'!$B$124:$J$128,7,FALSE)</f>
        <v>0.93591420350510102</v>
      </c>
      <c r="R1248" s="873">
        <f>+VLOOKUP(C1248,'A. Rate Class Allocations'!$B$124:$J$128,9,FALSE)</f>
        <v>0.67326093337246795</v>
      </c>
      <c r="S1248" s="874">
        <f t="shared" si="58"/>
        <v>2673.1852879541848</v>
      </c>
      <c r="T1248" s="874">
        <f t="shared" si="59"/>
        <v>0.36042547695920152</v>
      </c>
    </row>
    <row r="1249" spans="1:20">
      <c r="A1249" s="875" t="s">
        <v>1034</v>
      </c>
      <c r="B1249" t="s">
        <v>1035</v>
      </c>
      <c r="C1249" t="s">
        <v>1339</v>
      </c>
      <c r="D1249" t="s">
        <v>1476</v>
      </c>
      <c r="E1249" s="867">
        <v>2019</v>
      </c>
      <c r="F1249" s="867">
        <v>2019</v>
      </c>
      <c r="G1249" s="868">
        <v>43382</v>
      </c>
      <c r="H1249" s="869">
        <f t="shared" si="57"/>
        <v>2018</v>
      </c>
      <c r="I1249" s="876"/>
      <c r="J1249" t="s">
        <v>1341</v>
      </c>
      <c r="K1249" t="s">
        <v>1342</v>
      </c>
      <c r="L1249" t="s">
        <v>1037</v>
      </c>
      <c r="M1249">
        <v>497.64</v>
      </c>
      <c r="N1249">
        <v>8.6999999999999994E-2</v>
      </c>
      <c r="O1249" s="872">
        <f>+VLOOKUP(C1249,'A. Rate Class Allocations'!$B$124:$J$128,6,FALSE)</f>
        <v>0.94261788524984402</v>
      </c>
      <c r="P1249" s="873">
        <f>+VLOOKUP(C1249,'A. Rate Class Allocations'!$B$124:$J$128,8,FALSE)</f>
        <v>0.86676492558695795</v>
      </c>
      <c r="Q1249" s="873">
        <f>+VLOOKUP(C1249,'A. Rate Class Allocations'!$B$124:$J$128,7,FALSE)</f>
        <v>0.93591420350510102</v>
      </c>
      <c r="R1249" s="873">
        <f>+VLOOKUP(C1249,'A. Rate Class Allocations'!$B$124:$J$128,9,FALSE)</f>
        <v>0.67326093337246795</v>
      </c>
      <c r="S1249" s="874">
        <f t="shared" si="58"/>
        <v>406.58587421680772</v>
      </c>
      <c r="T1249" s="874">
        <f t="shared" si="59"/>
        <v>5.4819958908130288E-2</v>
      </c>
    </row>
    <row r="1250" spans="1:20">
      <c r="A1250" s="875" t="s">
        <v>1034</v>
      </c>
      <c r="B1250" t="s">
        <v>1035</v>
      </c>
      <c r="C1250" t="s">
        <v>1339</v>
      </c>
      <c r="D1250" t="s">
        <v>1476</v>
      </c>
      <c r="E1250" s="867">
        <v>2019</v>
      </c>
      <c r="F1250" s="867">
        <v>2019</v>
      </c>
      <c r="G1250" s="868">
        <v>43382</v>
      </c>
      <c r="H1250" s="869">
        <f t="shared" si="57"/>
        <v>2018</v>
      </c>
      <c r="I1250" s="876"/>
      <c r="J1250" t="s">
        <v>1341</v>
      </c>
      <c r="K1250" t="s">
        <v>1342</v>
      </c>
      <c r="L1250" t="s">
        <v>1037</v>
      </c>
      <c r="M1250">
        <v>446.15999999999997</v>
      </c>
      <c r="N1250">
        <v>7.7999999999999986E-2</v>
      </c>
      <c r="O1250" s="872">
        <f>+VLOOKUP(C1250,'A. Rate Class Allocations'!$B$124:$J$128,6,FALSE)</f>
        <v>0.94261788524984402</v>
      </c>
      <c r="P1250" s="873">
        <f>+VLOOKUP(C1250,'A. Rate Class Allocations'!$B$124:$J$128,8,FALSE)</f>
        <v>0.86676492558695795</v>
      </c>
      <c r="Q1250" s="873">
        <f>+VLOOKUP(C1250,'A. Rate Class Allocations'!$B$124:$J$128,7,FALSE)</f>
        <v>0.93591420350510102</v>
      </c>
      <c r="R1250" s="873">
        <f>+VLOOKUP(C1250,'A. Rate Class Allocations'!$B$124:$J$128,9,FALSE)</f>
        <v>0.67326093337246795</v>
      </c>
      <c r="S1250" s="874">
        <f t="shared" si="58"/>
        <v>364.52526653920694</v>
      </c>
      <c r="T1250" s="874">
        <f t="shared" si="59"/>
        <v>4.9148928676254741E-2</v>
      </c>
    </row>
    <row r="1251" spans="1:20">
      <c r="A1251" s="875" t="s">
        <v>1034</v>
      </c>
      <c r="B1251" t="s">
        <v>1035</v>
      </c>
      <c r="C1251" t="s">
        <v>1339</v>
      </c>
      <c r="D1251" t="s">
        <v>1477</v>
      </c>
      <c r="E1251" s="867">
        <v>2019</v>
      </c>
      <c r="F1251" s="867">
        <v>2019</v>
      </c>
      <c r="G1251" s="868">
        <v>43382</v>
      </c>
      <c r="H1251" s="869">
        <f t="shared" si="57"/>
        <v>2018</v>
      </c>
      <c r="I1251" s="876"/>
      <c r="J1251" t="s">
        <v>1341</v>
      </c>
      <c r="K1251" t="s">
        <v>1342</v>
      </c>
      <c r="L1251" t="s">
        <v>1037</v>
      </c>
      <c r="M1251">
        <v>3974.8799999999992</v>
      </c>
      <c r="N1251">
        <v>0.78</v>
      </c>
      <c r="O1251" s="872">
        <f>+VLOOKUP(C1251,'A. Rate Class Allocations'!$B$124:$J$128,6,FALSE)</f>
        <v>0.94261788524984402</v>
      </c>
      <c r="P1251" s="873">
        <f>+VLOOKUP(C1251,'A. Rate Class Allocations'!$B$124:$J$128,8,FALSE)</f>
        <v>0.86676492558695795</v>
      </c>
      <c r="Q1251" s="873">
        <f>+VLOOKUP(C1251,'A. Rate Class Allocations'!$B$124:$J$128,7,FALSE)</f>
        <v>0.93591420350510102</v>
      </c>
      <c r="R1251" s="873">
        <f>+VLOOKUP(C1251,'A. Rate Class Allocations'!$B$124:$J$128,9,FALSE)</f>
        <v>0.67326093337246795</v>
      </c>
      <c r="S1251" s="874">
        <f t="shared" si="58"/>
        <v>3247.5887382583887</v>
      </c>
      <c r="T1251" s="874">
        <f t="shared" si="59"/>
        <v>0.49148928676254749</v>
      </c>
    </row>
    <row r="1252" spans="1:20">
      <c r="A1252" s="875" t="s">
        <v>1034</v>
      </c>
      <c r="B1252" t="s">
        <v>1035</v>
      </c>
      <c r="C1252" t="s">
        <v>1339</v>
      </c>
      <c r="D1252" t="s">
        <v>1477</v>
      </c>
      <c r="E1252" s="867">
        <v>2019</v>
      </c>
      <c r="F1252" s="867">
        <v>2019</v>
      </c>
      <c r="G1252" s="868">
        <v>43382</v>
      </c>
      <c r="H1252" s="869">
        <f t="shared" si="57"/>
        <v>2018</v>
      </c>
      <c r="I1252" s="876"/>
      <c r="J1252" t="s">
        <v>1341</v>
      </c>
      <c r="K1252" t="s">
        <v>1342</v>
      </c>
      <c r="L1252" t="s">
        <v>1037</v>
      </c>
      <c r="M1252">
        <v>142.68799999999999</v>
      </c>
      <c r="N1252">
        <v>2.8000000000000001E-2</v>
      </c>
      <c r="O1252" s="872">
        <f>+VLOOKUP(C1252,'A. Rate Class Allocations'!$B$124:$J$128,6,FALSE)</f>
        <v>0.94261788524984402</v>
      </c>
      <c r="P1252" s="873">
        <f>+VLOOKUP(C1252,'A. Rate Class Allocations'!$B$124:$J$128,8,FALSE)</f>
        <v>0.86676492558695795</v>
      </c>
      <c r="Q1252" s="873">
        <f>+VLOOKUP(C1252,'A. Rate Class Allocations'!$B$124:$J$128,7,FALSE)</f>
        <v>0.93591420350510102</v>
      </c>
      <c r="R1252" s="873">
        <f>+VLOOKUP(C1252,'A. Rate Class Allocations'!$B$124:$J$128,9,FALSE)</f>
        <v>0.67326093337246795</v>
      </c>
      <c r="S1252" s="874">
        <f t="shared" si="58"/>
        <v>116.58010855286524</v>
      </c>
      <c r="T1252" s="874">
        <f t="shared" si="59"/>
        <v>1.7643205165835039E-2</v>
      </c>
    </row>
    <row r="1253" spans="1:20">
      <c r="A1253" s="875" t="s">
        <v>1034</v>
      </c>
      <c r="B1253" t="s">
        <v>1035</v>
      </c>
      <c r="C1253" t="s">
        <v>1339</v>
      </c>
      <c r="D1253" t="s">
        <v>1478</v>
      </c>
      <c r="E1253" s="867">
        <v>2019</v>
      </c>
      <c r="F1253" s="867">
        <v>2019</v>
      </c>
      <c r="G1253" s="868">
        <v>43383</v>
      </c>
      <c r="H1253" s="869">
        <f t="shared" si="57"/>
        <v>2018</v>
      </c>
      <c r="I1253" s="876"/>
      <c r="J1253" t="s">
        <v>1341</v>
      </c>
      <c r="K1253" t="s">
        <v>1342</v>
      </c>
      <c r="L1253" t="s">
        <v>1037</v>
      </c>
      <c r="M1253">
        <v>4065.9840000000013</v>
      </c>
      <c r="N1253">
        <v>1.2480000000000002</v>
      </c>
      <c r="O1253" s="872">
        <f>+VLOOKUP(C1253,'A. Rate Class Allocations'!$B$124:$J$128,6,FALSE)</f>
        <v>0.94261788524984402</v>
      </c>
      <c r="P1253" s="873">
        <f>+VLOOKUP(C1253,'A. Rate Class Allocations'!$B$124:$J$128,8,FALSE)</f>
        <v>0.86676492558695795</v>
      </c>
      <c r="Q1253" s="873">
        <f>+VLOOKUP(C1253,'A. Rate Class Allocations'!$B$124:$J$128,7,FALSE)</f>
        <v>0.93591420350510102</v>
      </c>
      <c r="R1253" s="873">
        <f>+VLOOKUP(C1253,'A. Rate Class Allocations'!$B$124:$J$128,9,FALSE)</f>
        <v>0.67326093337246795</v>
      </c>
      <c r="S1253" s="874">
        <f t="shared" si="58"/>
        <v>3322.0232682090536</v>
      </c>
      <c r="T1253" s="874">
        <f t="shared" si="59"/>
        <v>0.78638285882007619</v>
      </c>
    </row>
    <row r="1254" spans="1:20">
      <c r="A1254" s="875" t="s">
        <v>1034</v>
      </c>
      <c r="B1254" t="s">
        <v>1035</v>
      </c>
      <c r="C1254" t="s">
        <v>1339</v>
      </c>
      <c r="D1254" t="s">
        <v>1479</v>
      </c>
      <c r="E1254" s="867">
        <v>2019</v>
      </c>
      <c r="F1254" s="867">
        <v>2019</v>
      </c>
      <c r="G1254" s="868">
        <v>43388</v>
      </c>
      <c r="H1254" s="869">
        <f t="shared" si="57"/>
        <v>2018</v>
      </c>
      <c r="I1254" s="876"/>
      <c r="J1254" t="s">
        <v>1341</v>
      </c>
      <c r="K1254" t="s">
        <v>1342</v>
      </c>
      <c r="L1254" t="s">
        <v>1037</v>
      </c>
      <c r="M1254">
        <v>5581.0560000000014</v>
      </c>
      <c r="N1254">
        <v>1.2480000000000002</v>
      </c>
      <c r="O1254" s="872">
        <f>+VLOOKUP(C1254,'A. Rate Class Allocations'!$B$124:$J$128,6,FALSE)</f>
        <v>0.94261788524984402</v>
      </c>
      <c r="P1254" s="873">
        <f>+VLOOKUP(C1254,'A. Rate Class Allocations'!$B$124:$J$128,8,FALSE)</f>
        <v>0.86676492558695795</v>
      </c>
      <c r="Q1254" s="873">
        <f>+VLOOKUP(C1254,'A. Rate Class Allocations'!$B$124:$J$128,7,FALSE)</f>
        <v>0.93591420350510102</v>
      </c>
      <c r="R1254" s="873">
        <f>+VLOOKUP(C1254,'A. Rate Class Allocations'!$B$124:$J$128,9,FALSE)</f>
        <v>0.67326093337246795</v>
      </c>
      <c r="S1254" s="874">
        <f t="shared" si="58"/>
        <v>4559.8796977995353</v>
      </c>
      <c r="T1254" s="874">
        <f t="shared" si="59"/>
        <v>0.78638285882007619</v>
      </c>
    </row>
    <row r="1255" spans="1:20">
      <c r="A1255" s="875" t="s">
        <v>1034</v>
      </c>
      <c r="B1255" t="s">
        <v>1035</v>
      </c>
      <c r="C1255" t="s">
        <v>1339</v>
      </c>
      <c r="D1255" t="s">
        <v>1479</v>
      </c>
      <c r="E1255" s="867">
        <v>2019</v>
      </c>
      <c r="F1255" s="867">
        <v>2019</v>
      </c>
      <c r="G1255" s="868">
        <v>43388</v>
      </c>
      <c r="H1255" s="869">
        <f t="shared" si="57"/>
        <v>2018</v>
      </c>
      <c r="I1255" s="876"/>
      <c r="J1255" t="s">
        <v>1038</v>
      </c>
      <c r="K1255" t="s">
        <v>1342</v>
      </c>
      <c r="L1255" t="s">
        <v>1037</v>
      </c>
      <c r="M1255">
        <v>1860.3520000000003</v>
      </c>
      <c r="N1255">
        <v>0.41600000000000004</v>
      </c>
      <c r="O1255" s="872">
        <f>+VLOOKUP(C1255,'A. Rate Class Allocations'!$B$124:$J$128,6,FALSE)</f>
        <v>0.94261788524984402</v>
      </c>
      <c r="P1255" s="873">
        <f>+VLOOKUP(C1255,'A. Rate Class Allocations'!$B$124:$J$128,8,FALSE)</f>
        <v>0.86676492558695795</v>
      </c>
      <c r="Q1255" s="873">
        <f>+VLOOKUP(C1255,'A. Rate Class Allocations'!$B$124:$J$128,7,FALSE)</f>
        <v>0.93591420350510102</v>
      </c>
      <c r="R1255" s="873">
        <f>+VLOOKUP(C1255,'A. Rate Class Allocations'!$B$124:$J$128,9,FALSE)</f>
        <v>0.67326093337246795</v>
      </c>
      <c r="S1255" s="874">
        <f t="shared" si="58"/>
        <v>1519.9598992665117</v>
      </c>
      <c r="T1255" s="874">
        <f t="shared" si="59"/>
        <v>0.26212761960669206</v>
      </c>
    </row>
    <row r="1256" spans="1:20">
      <c r="A1256" s="875" t="s">
        <v>1034</v>
      </c>
      <c r="B1256" t="s">
        <v>1035</v>
      </c>
      <c r="C1256" t="s">
        <v>1339</v>
      </c>
      <c r="D1256" t="s">
        <v>1479</v>
      </c>
      <c r="E1256" s="867">
        <v>2019</v>
      </c>
      <c r="F1256" s="867">
        <v>2019</v>
      </c>
      <c r="G1256" s="868">
        <v>43388</v>
      </c>
      <c r="H1256" s="869">
        <f t="shared" si="57"/>
        <v>2018</v>
      </c>
      <c r="I1256" s="876"/>
      <c r="J1256" t="s">
        <v>1038</v>
      </c>
      <c r="K1256" t="s">
        <v>1342</v>
      </c>
      <c r="L1256" t="s">
        <v>1037</v>
      </c>
      <c r="M1256">
        <v>129.68800000000002</v>
      </c>
      <c r="N1256">
        <v>2.8999999999999998E-2</v>
      </c>
      <c r="O1256" s="872">
        <f>+VLOOKUP(C1256,'A. Rate Class Allocations'!$B$124:$J$128,6,FALSE)</f>
        <v>0.94261788524984402</v>
      </c>
      <c r="P1256" s="873">
        <f>+VLOOKUP(C1256,'A. Rate Class Allocations'!$B$124:$J$128,8,FALSE)</f>
        <v>0.86676492558695795</v>
      </c>
      <c r="Q1256" s="873">
        <f>+VLOOKUP(C1256,'A. Rate Class Allocations'!$B$124:$J$128,7,FALSE)</f>
        <v>0.93591420350510102</v>
      </c>
      <c r="R1256" s="873">
        <f>+VLOOKUP(C1256,'A. Rate Class Allocations'!$B$124:$J$128,9,FALSE)</f>
        <v>0.67326093337246795</v>
      </c>
      <c r="S1256" s="874">
        <f t="shared" si="58"/>
        <v>105.95874297771356</v>
      </c>
      <c r="T1256" s="874">
        <f t="shared" si="59"/>
        <v>1.8273319636043429E-2</v>
      </c>
    </row>
    <row r="1257" spans="1:20">
      <c r="A1257" s="875" t="s">
        <v>1034</v>
      </c>
      <c r="B1257" t="s">
        <v>1035</v>
      </c>
      <c r="C1257" t="s">
        <v>1339</v>
      </c>
      <c r="D1257" t="s">
        <v>1480</v>
      </c>
      <c r="E1257" s="867">
        <v>2019</v>
      </c>
      <c r="F1257" s="867">
        <v>2019</v>
      </c>
      <c r="G1257" s="868">
        <v>43405</v>
      </c>
      <c r="H1257" s="869">
        <f t="shared" si="57"/>
        <v>2018</v>
      </c>
      <c r="I1257" s="876"/>
      <c r="J1257" t="s">
        <v>1341</v>
      </c>
      <c r="K1257" t="s">
        <v>1342</v>
      </c>
      <c r="L1257" t="s">
        <v>1037</v>
      </c>
      <c r="M1257">
        <v>4922.7360000000008</v>
      </c>
      <c r="N1257">
        <v>1.1960000000000002</v>
      </c>
      <c r="O1257" s="872">
        <f>+VLOOKUP(C1257,'A. Rate Class Allocations'!$B$124:$J$128,6,FALSE)</f>
        <v>0.94261788524984402</v>
      </c>
      <c r="P1257" s="873">
        <f>+VLOOKUP(C1257,'A. Rate Class Allocations'!$B$124:$J$128,8,FALSE)</f>
        <v>0.86676492558695795</v>
      </c>
      <c r="Q1257" s="873">
        <f>+VLOOKUP(C1257,'A. Rate Class Allocations'!$B$124:$J$128,7,FALSE)</f>
        <v>0.93591420350510102</v>
      </c>
      <c r="R1257" s="873">
        <f>+VLOOKUP(C1257,'A. Rate Class Allocations'!$B$124:$J$128,9,FALSE)</f>
        <v>0.67326093337246795</v>
      </c>
      <c r="S1257" s="874">
        <f t="shared" si="58"/>
        <v>4022.0137450738516</v>
      </c>
      <c r="T1257" s="874">
        <f t="shared" si="59"/>
        <v>0.7536169063692395</v>
      </c>
    </row>
    <row r="1258" spans="1:20">
      <c r="A1258" s="875" t="s">
        <v>1034</v>
      </c>
      <c r="B1258" t="s">
        <v>1035</v>
      </c>
      <c r="C1258" t="s">
        <v>1339</v>
      </c>
      <c r="D1258" t="s">
        <v>1480</v>
      </c>
      <c r="E1258" s="867">
        <v>2019</v>
      </c>
      <c r="F1258" s="867">
        <v>2019</v>
      </c>
      <c r="G1258" s="868">
        <v>43405</v>
      </c>
      <c r="H1258" s="869">
        <f t="shared" si="57"/>
        <v>2018</v>
      </c>
      <c r="I1258" s="876"/>
      <c r="J1258" t="s">
        <v>1038</v>
      </c>
      <c r="K1258" t="s">
        <v>1342</v>
      </c>
      <c r="L1258" t="s">
        <v>1037</v>
      </c>
      <c r="M1258">
        <v>1926.2879999999996</v>
      </c>
      <c r="N1258">
        <v>0.46799999999999997</v>
      </c>
      <c r="O1258" s="872">
        <f>+VLOOKUP(C1258,'A. Rate Class Allocations'!$B$124:$J$128,6,FALSE)</f>
        <v>0.94261788524984402</v>
      </c>
      <c r="P1258" s="873">
        <f>+VLOOKUP(C1258,'A. Rate Class Allocations'!$B$124:$J$128,8,FALSE)</f>
        <v>0.86676492558695795</v>
      </c>
      <c r="Q1258" s="873">
        <f>+VLOOKUP(C1258,'A. Rate Class Allocations'!$B$124:$J$128,7,FALSE)</f>
        <v>0.93591420350510102</v>
      </c>
      <c r="R1258" s="873">
        <f>+VLOOKUP(C1258,'A. Rate Class Allocations'!$B$124:$J$128,9,FALSE)</f>
        <v>0.67326093337246795</v>
      </c>
      <c r="S1258" s="874">
        <f t="shared" si="58"/>
        <v>1573.8314654636806</v>
      </c>
      <c r="T1258" s="874">
        <f t="shared" si="59"/>
        <v>0.29489357205752847</v>
      </c>
    </row>
    <row r="1259" spans="1:20">
      <c r="A1259" s="875" t="s">
        <v>1034</v>
      </c>
      <c r="B1259" t="s">
        <v>1035</v>
      </c>
      <c r="C1259" t="s">
        <v>1339</v>
      </c>
      <c r="D1259" t="s">
        <v>1480</v>
      </c>
      <c r="E1259" s="867">
        <v>2019</v>
      </c>
      <c r="F1259" s="867">
        <v>2019</v>
      </c>
      <c r="G1259" s="868">
        <v>43405</v>
      </c>
      <c r="H1259" s="869">
        <f t="shared" si="57"/>
        <v>2018</v>
      </c>
      <c r="I1259" s="876"/>
      <c r="J1259" t="s">
        <v>1038</v>
      </c>
      <c r="K1259" t="s">
        <v>1342</v>
      </c>
      <c r="L1259" t="s">
        <v>1037</v>
      </c>
      <c r="M1259">
        <v>3222.828</v>
      </c>
      <c r="N1259">
        <v>0.78300000000000003</v>
      </c>
      <c r="O1259" s="872">
        <f>+VLOOKUP(C1259,'A. Rate Class Allocations'!$B$124:$J$128,6,FALSE)</f>
        <v>0.94261788524984402</v>
      </c>
      <c r="P1259" s="873">
        <f>+VLOOKUP(C1259,'A. Rate Class Allocations'!$B$124:$J$128,8,FALSE)</f>
        <v>0.86676492558695795</v>
      </c>
      <c r="Q1259" s="873">
        <f>+VLOOKUP(C1259,'A. Rate Class Allocations'!$B$124:$J$128,7,FALSE)</f>
        <v>0.93591420350510102</v>
      </c>
      <c r="R1259" s="873">
        <f>+VLOOKUP(C1259,'A. Rate Class Allocations'!$B$124:$J$128,9,FALSE)</f>
        <v>0.67326093337246795</v>
      </c>
      <c r="S1259" s="874">
        <f t="shared" si="58"/>
        <v>2633.1411056796201</v>
      </c>
      <c r="T1259" s="874">
        <f t="shared" si="59"/>
        <v>0.49337963017317271</v>
      </c>
    </row>
    <row r="1260" spans="1:20">
      <c r="A1260" s="875" t="s">
        <v>1034</v>
      </c>
      <c r="B1260" t="s">
        <v>1035</v>
      </c>
      <c r="C1260" t="s">
        <v>1339</v>
      </c>
      <c r="D1260" t="s">
        <v>1481</v>
      </c>
      <c r="E1260" s="867">
        <v>2019</v>
      </c>
      <c r="F1260" s="867">
        <v>2019</v>
      </c>
      <c r="G1260" s="868">
        <v>43383</v>
      </c>
      <c r="H1260" s="869">
        <f t="shared" si="57"/>
        <v>2018</v>
      </c>
      <c r="I1260" s="876"/>
      <c r="J1260" t="s">
        <v>1341</v>
      </c>
      <c r="K1260" t="s">
        <v>1342</v>
      </c>
      <c r="L1260" t="s">
        <v>1037</v>
      </c>
      <c r="M1260">
        <v>953.17200000000003</v>
      </c>
      <c r="N1260">
        <v>0.34799999999999998</v>
      </c>
      <c r="O1260" s="872">
        <f>+VLOOKUP(C1260,'A. Rate Class Allocations'!$B$124:$J$128,6,FALSE)</f>
        <v>0.94261788524984402</v>
      </c>
      <c r="P1260" s="873">
        <f>+VLOOKUP(C1260,'A. Rate Class Allocations'!$B$124:$J$128,8,FALSE)</f>
        <v>0.86676492558695795</v>
      </c>
      <c r="Q1260" s="873">
        <f>+VLOOKUP(C1260,'A. Rate Class Allocations'!$B$124:$J$128,7,FALSE)</f>
        <v>0.93591420350510102</v>
      </c>
      <c r="R1260" s="873">
        <f>+VLOOKUP(C1260,'A. Rate Class Allocations'!$B$124:$J$128,9,FALSE)</f>
        <v>0.67326093337246795</v>
      </c>
      <c r="S1260" s="874">
        <f t="shared" si="58"/>
        <v>778.76832830757792</v>
      </c>
      <c r="T1260" s="874">
        <f t="shared" si="59"/>
        <v>0.21927983563252115</v>
      </c>
    </row>
    <row r="1261" spans="1:20">
      <c r="A1261" s="875" t="s">
        <v>1034</v>
      </c>
      <c r="B1261" t="s">
        <v>1035</v>
      </c>
      <c r="C1261" t="s">
        <v>1339</v>
      </c>
      <c r="D1261" t="s">
        <v>1481</v>
      </c>
      <c r="E1261" s="867">
        <v>2019</v>
      </c>
      <c r="F1261" s="867">
        <v>2019</v>
      </c>
      <c r="G1261" s="868">
        <v>43383</v>
      </c>
      <c r="H1261" s="869">
        <f t="shared" si="57"/>
        <v>2018</v>
      </c>
      <c r="I1261" s="876"/>
      <c r="J1261" t="s">
        <v>1341</v>
      </c>
      <c r="K1261" t="s">
        <v>1342</v>
      </c>
      <c r="L1261" t="s">
        <v>1037</v>
      </c>
      <c r="M1261">
        <v>142.42800000000003</v>
      </c>
      <c r="N1261">
        <v>5.2000000000000005E-2</v>
      </c>
      <c r="O1261" s="872">
        <f>+VLOOKUP(C1261,'A. Rate Class Allocations'!$B$124:$J$128,6,FALSE)</f>
        <v>0.94261788524984402</v>
      </c>
      <c r="P1261" s="873">
        <f>+VLOOKUP(C1261,'A. Rate Class Allocations'!$B$124:$J$128,8,FALSE)</f>
        <v>0.86676492558695795</v>
      </c>
      <c r="Q1261" s="873">
        <f>+VLOOKUP(C1261,'A. Rate Class Allocations'!$B$124:$J$128,7,FALSE)</f>
        <v>0.93591420350510102</v>
      </c>
      <c r="R1261" s="873">
        <f>+VLOOKUP(C1261,'A. Rate Class Allocations'!$B$124:$J$128,9,FALSE)</f>
        <v>0.67326093337246795</v>
      </c>
      <c r="S1261" s="874">
        <f t="shared" si="58"/>
        <v>116.36768124136223</v>
      </c>
      <c r="T1261" s="874">
        <f t="shared" si="59"/>
        <v>3.2765952450836508E-2</v>
      </c>
    </row>
    <row r="1262" spans="1:20">
      <c r="A1262" s="875" t="s">
        <v>1034</v>
      </c>
      <c r="B1262" t="s">
        <v>1035</v>
      </c>
      <c r="C1262" t="s">
        <v>1339</v>
      </c>
      <c r="D1262" t="s">
        <v>1481</v>
      </c>
      <c r="E1262" s="867">
        <v>2019</v>
      </c>
      <c r="F1262" s="867">
        <v>2019</v>
      </c>
      <c r="G1262" s="868">
        <v>43383</v>
      </c>
      <c r="H1262" s="869">
        <f t="shared" si="57"/>
        <v>2018</v>
      </c>
      <c r="I1262" s="876"/>
      <c r="J1262" t="s">
        <v>1341</v>
      </c>
      <c r="K1262" t="s">
        <v>1342</v>
      </c>
      <c r="L1262" t="s">
        <v>1037</v>
      </c>
      <c r="M1262">
        <v>383.45999999999992</v>
      </c>
      <c r="N1262">
        <v>0.13999999999999999</v>
      </c>
      <c r="O1262" s="872">
        <f>+VLOOKUP(C1262,'A. Rate Class Allocations'!$B$124:$J$128,6,FALSE)</f>
        <v>0.94261788524984402</v>
      </c>
      <c r="P1262" s="873">
        <f>+VLOOKUP(C1262,'A. Rate Class Allocations'!$B$124:$J$128,8,FALSE)</f>
        <v>0.86676492558695795</v>
      </c>
      <c r="Q1262" s="873">
        <f>+VLOOKUP(C1262,'A. Rate Class Allocations'!$B$124:$J$128,7,FALSE)</f>
        <v>0.93591420350510102</v>
      </c>
      <c r="R1262" s="873">
        <f>+VLOOKUP(C1262,'A. Rate Class Allocations'!$B$124:$J$128,9,FALSE)</f>
        <v>0.67326093337246795</v>
      </c>
      <c r="S1262" s="874">
        <f t="shared" si="58"/>
        <v>313.29760334212898</v>
      </c>
      <c r="T1262" s="874">
        <f t="shared" si="59"/>
        <v>8.8216025829175176E-2</v>
      </c>
    </row>
    <row r="1263" spans="1:20">
      <c r="A1263" s="875" t="s">
        <v>1034</v>
      </c>
      <c r="B1263" t="s">
        <v>1035</v>
      </c>
      <c r="C1263" t="s">
        <v>1339</v>
      </c>
      <c r="D1263" t="s">
        <v>1481</v>
      </c>
      <c r="E1263" s="867">
        <v>2019</v>
      </c>
      <c r="F1263" s="867">
        <v>2019</v>
      </c>
      <c r="G1263" s="868">
        <v>43383</v>
      </c>
      <c r="H1263" s="869">
        <f t="shared" si="57"/>
        <v>2018</v>
      </c>
      <c r="I1263" s="876"/>
      <c r="J1263" t="s">
        <v>1341</v>
      </c>
      <c r="K1263" t="s">
        <v>1342</v>
      </c>
      <c r="L1263" t="s">
        <v>1037</v>
      </c>
      <c r="M1263">
        <v>279.37800000000004</v>
      </c>
      <c r="N1263">
        <v>0.10200000000000001</v>
      </c>
      <c r="O1263" s="872">
        <f>+VLOOKUP(C1263,'A. Rate Class Allocations'!$B$124:$J$128,6,FALSE)</f>
        <v>0.94261788524984402</v>
      </c>
      <c r="P1263" s="873">
        <f>+VLOOKUP(C1263,'A. Rate Class Allocations'!$B$124:$J$128,8,FALSE)</f>
        <v>0.86676492558695795</v>
      </c>
      <c r="Q1263" s="873">
        <f>+VLOOKUP(C1263,'A. Rate Class Allocations'!$B$124:$J$128,7,FALSE)</f>
        <v>0.93591420350510102</v>
      </c>
      <c r="R1263" s="873">
        <f>+VLOOKUP(C1263,'A. Rate Class Allocations'!$B$124:$J$128,9,FALSE)</f>
        <v>0.67326093337246795</v>
      </c>
      <c r="S1263" s="874">
        <f t="shared" si="58"/>
        <v>228.25968243497977</v>
      </c>
      <c r="T1263" s="874">
        <f t="shared" si="59"/>
        <v>6.4271675961256214E-2</v>
      </c>
    </row>
    <row r="1264" spans="1:20">
      <c r="A1264" s="875" t="s">
        <v>1034</v>
      </c>
      <c r="B1264" t="s">
        <v>1035</v>
      </c>
      <c r="C1264" t="s">
        <v>1339</v>
      </c>
      <c r="D1264" t="s">
        <v>1481</v>
      </c>
      <c r="E1264" s="867">
        <v>2019</v>
      </c>
      <c r="F1264" s="867">
        <v>2019</v>
      </c>
      <c r="G1264" s="868">
        <v>43383</v>
      </c>
      <c r="H1264" s="869">
        <f t="shared" si="57"/>
        <v>2018</v>
      </c>
      <c r="I1264" s="876"/>
      <c r="J1264" t="s">
        <v>1341</v>
      </c>
      <c r="K1264" t="s">
        <v>1342</v>
      </c>
      <c r="L1264" t="s">
        <v>1037</v>
      </c>
      <c r="M1264">
        <v>1670.79</v>
      </c>
      <c r="N1264">
        <v>0.61</v>
      </c>
      <c r="O1264" s="872">
        <f>+VLOOKUP(C1264,'A. Rate Class Allocations'!$B$124:$J$128,6,FALSE)</f>
        <v>0.94261788524984402</v>
      </c>
      <c r="P1264" s="873">
        <f>+VLOOKUP(C1264,'A. Rate Class Allocations'!$B$124:$J$128,8,FALSE)</f>
        <v>0.86676492558695795</v>
      </c>
      <c r="Q1264" s="873">
        <f>+VLOOKUP(C1264,'A. Rate Class Allocations'!$B$124:$J$128,7,FALSE)</f>
        <v>0.93591420350510102</v>
      </c>
      <c r="R1264" s="873">
        <f>+VLOOKUP(C1264,'A. Rate Class Allocations'!$B$124:$J$128,9,FALSE)</f>
        <v>0.67326093337246795</v>
      </c>
      <c r="S1264" s="874">
        <f t="shared" si="58"/>
        <v>1365.0824145621336</v>
      </c>
      <c r="T1264" s="874">
        <f t="shared" si="59"/>
        <v>0.38436982682712045</v>
      </c>
    </row>
    <row r="1265" spans="1:20">
      <c r="A1265" s="875" t="s">
        <v>1034</v>
      </c>
      <c r="B1265" t="s">
        <v>1035</v>
      </c>
      <c r="C1265" t="s">
        <v>1339</v>
      </c>
      <c r="D1265" t="s">
        <v>1482</v>
      </c>
      <c r="E1265" s="867">
        <v>2019</v>
      </c>
      <c r="F1265" s="867">
        <v>2019</v>
      </c>
      <c r="G1265" s="868">
        <v>43384</v>
      </c>
      <c r="H1265" s="869">
        <f t="shared" si="57"/>
        <v>2018</v>
      </c>
      <c r="I1265" s="876"/>
      <c r="J1265" t="s">
        <v>1341</v>
      </c>
      <c r="K1265" t="s">
        <v>1342</v>
      </c>
      <c r="L1265" t="s">
        <v>1037</v>
      </c>
      <c r="M1265">
        <v>3525.0929999999998</v>
      </c>
      <c r="N1265">
        <v>1.2869999999999999</v>
      </c>
      <c r="O1265" s="872">
        <f>+VLOOKUP(C1265,'A. Rate Class Allocations'!$B$124:$J$128,6,FALSE)</f>
        <v>0.94261788524984402</v>
      </c>
      <c r="P1265" s="873">
        <f>+VLOOKUP(C1265,'A. Rate Class Allocations'!$B$124:$J$128,8,FALSE)</f>
        <v>0.86676492558695795</v>
      </c>
      <c r="Q1265" s="873">
        <f>+VLOOKUP(C1265,'A. Rate Class Allocations'!$B$124:$J$128,7,FALSE)</f>
        <v>0.93591420350510102</v>
      </c>
      <c r="R1265" s="873">
        <f>+VLOOKUP(C1265,'A. Rate Class Allocations'!$B$124:$J$128,9,FALSE)</f>
        <v>0.67326093337246795</v>
      </c>
      <c r="S1265" s="874">
        <f t="shared" si="58"/>
        <v>2880.1001107237148</v>
      </c>
      <c r="T1265" s="874">
        <f t="shared" si="59"/>
        <v>0.81095732315820335</v>
      </c>
    </row>
    <row r="1266" spans="1:20">
      <c r="A1266" s="875" t="s">
        <v>1034</v>
      </c>
      <c r="B1266" t="s">
        <v>1035</v>
      </c>
      <c r="C1266" t="s">
        <v>1339</v>
      </c>
      <c r="D1266" t="s">
        <v>1483</v>
      </c>
      <c r="E1266" s="867">
        <v>2019</v>
      </c>
      <c r="F1266" s="867">
        <v>2019</v>
      </c>
      <c r="G1266" s="868">
        <v>43388</v>
      </c>
      <c r="H1266" s="869">
        <f t="shared" si="57"/>
        <v>2018</v>
      </c>
      <c r="I1266" s="876"/>
      <c r="J1266" t="s">
        <v>1341</v>
      </c>
      <c r="K1266" t="s">
        <v>1342</v>
      </c>
      <c r="L1266" t="s">
        <v>1037</v>
      </c>
      <c r="M1266">
        <v>1747.9799999999998</v>
      </c>
      <c r="N1266">
        <v>0.78</v>
      </c>
      <c r="O1266" s="872">
        <f>+VLOOKUP(C1266,'A. Rate Class Allocations'!$B$124:$J$128,6,FALSE)</f>
        <v>0.94261788524984402</v>
      </c>
      <c r="P1266" s="873">
        <f>+VLOOKUP(C1266,'A. Rate Class Allocations'!$B$124:$J$128,8,FALSE)</f>
        <v>0.86676492558695795</v>
      </c>
      <c r="Q1266" s="873">
        <f>+VLOOKUP(C1266,'A. Rate Class Allocations'!$B$124:$J$128,7,FALSE)</f>
        <v>0.93591420350510102</v>
      </c>
      <c r="R1266" s="873">
        <f>+VLOOKUP(C1266,'A. Rate Class Allocations'!$B$124:$J$128,9,FALSE)</f>
        <v>0.67326093337246795</v>
      </c>
      <c r="S1266" s="874">
        <f t="shared" si="58"/>
        <v>1428.1488152348998</v>
      </c>
      <c r="T1266" s="874">
        <f t="shared" si="59"/>
        <v>0.49148928676254749</v>
      </c>
    </row>
    <row r="1267" spans="1:20">
      <c r="A1267" s="875" t="s">
        <v>1034</v>
      </c>
      <c r="B1267" t="s">
        <v>1035</v>
      </c>
      <c r="C1267" t="s">
        <v>1339</v>
      </c>
      <c r="D1267" t="s">
        <v>1483</v>
      </c>
      <c r="E1267" s="867">
        <v>2019</v>
      </c>
      <c r="F1267" s="867">
        <v>2019</v>
      </c>
      <c r="G1267" s="868">
        <v>43388</v>
      </c>
      <c r="H1267" s="869">
        <f t="shared" si="57"/>
        <v>2018</v>
      </c>
      <c r="I1267" s="876"/>
      <c r="J1267" t="s">
        <v>1341</v>
      </c>
      <c r="K1267" t="s">
        <v>1342</v>
      </c>
      <c r="L1267" t="s">
        <v>1037</v>
      </c>
      <c r="M1267">
        <v>129.97799999999998</v>
      </c>
      <c r="N1267">
        <v>5.7999999999999996E-2</v>
      </c>
      <c r="O1267" s="872">
        <f>+VLOOKUP(C1267,'A. Rate Class Allocations'!$B$124:$J$128,6,FALSE)</f>
        <v>0.94261788524984402</v>
      </c>
      <c r="P1267" s="873">
        <f>+VLOOKUP(C1267,'A. Rate Class Allocations'!$B$124:$J$128,8,FALSE)</f>
        <v>0.86676492558695795</v>
      </c>
      <c r="Q1267" s="873">
        <f>+VLOOKUP(C1267,'A. Rate Class Allocations'!$B$124:$J$128,7,FALSE)</f>
        <v>0.93591420350510102</v>
      </c>
      <c r="R1267" s="873">
        <f>+VLOOKUP(C1267,'A. Rate Class Allocations'!$B$124:$J$128,9,FALSE)</f>
        <v>0.67326093337246795</v>
      </c>
      <c r="S1267" s="874">
        <f t="shared" si="58"/>
        <v>106.19568113285152</v>
      </c>
      <c r="T1267" s="874">
        <f t="shared" si="59"/>
        <v>3.6546639272086859E-2</v>
      </c>
    </row>
    <row r="1268" spans="1:20">
      <c r="A1268" s="875" t="s">
        <v>1034</v>
      </c>
      <c r="B1268" t="s">
        <v>1035</v>
      </c>
      <c r="C1268" t="s">
        <v>1339</v>
      </c>
      <c r="D1268" t="s">
        <v>1483</v>
      </c>
      <c r="E1268" s="867">
        <v>2019</v>
      </c>
      <c r="F1268" s="867">
        <v>2019</v>
      </c>
      <c r="G1268" s="868">
        <v>43388</v>
      </c>
      <c r="H1268" s="869">
        <f t="shared" si="57"/>
        <v>2018</v>
      </c>
      <c r="I1268" s="876"/>
      <c r="J1268" t="s">
        <v>1341</v>
      </c>
      <c r="K1268" t="s">
        <v>1342</v>
      </c>
      <c r="L1268" t="s">
        <v>1037</v>
      </c>
      <c r="M1268">
        <v>125.49600000000001</v>
      </c>
      <c r="N1268">
        <v>5.6000000000000001E-2</v>
      </c>
      <c r="O1268" s="872">
        <f>+VLOOKUP(C1268,'A. Rate Class Allocations'!$B$124:$J$128,6,FALSE)</f>
        <v>0.94261788524984402</v>
      </c>
      <c r="P1268" s="873">
        <f>+VLOOKUP(C1268,'A. Rate Class Allocations'!$B$124:$J$128,8,FALSE)</f>
        <v>0.86676492558695795</v>
      </c>
      <c r="Q1268" s="873">
        <f>+VLOOKUP(C1268,'A. Rate Class Allocations'!$B$124:$J$128,7,FALSE)</f>
        <v>0.93591420350510102</v>
      </c>
      <c r="R1268" s="873">
        <f>+VLOOKUP(C1268,'A. Rate Class Allocations'!$B$124:$J$128,9,FALSE)</f>
        <v>0.67326093337246795</v>
      </c>
      <c r="S1268" s="874">
        <f t="shared" si="58"/>
        <v>102.5337610937877</v>
      </c>
      <c r="T1268" s="874">
        <f t="shared" si="59"/>
        <v>3.5286410331670078E-2</v>
      </c>
    </row>
    <row r="1269" spans="1:20">
      <c r="A1269" s="875" t="s">
        <v>1034</v>
      </c>
      <c r="B1269" t="s">
        <v>1035</v>
      </c>
      <c r="C1269" t="s">
        <v>1339</v>
      </c>
      <c r="D1269" t="s">
        <v>1484</v>
      </c>
      <c r="E1269" s="867">
        <v>2019</v>
      </c>
      <c r="F1269" s="867">
        <v>2019</v>
      </c>
      <c r="G1269" s="868">
        <v>43383</v>
      </c>
      <c r="H1269" s="869">
        <f t="shared" si="57"/>
        <v>2018</v>
      </c>
      <c r="I1269" s="876"/>
      <c r="J1269" t="s">
        <v>1341</v>
      </c>
      <c r="K1269" t="s">
        <v>1342</v>
      </c>
      <c r="L1269" t="s">
        <v>1037</v>
      </c>
      <c r="M1269">
        <v>3126.2400000000007</v>
      </c>
      <c r="N1269">
        <v>0.52000000000000013</v>
      </c>
      <c r="O1269" s="872">
        <f>+VLOOKUP(C1269,'A. Rate Class Allocations'!$B$124:$J$128,6,FALSE)</f>
        <v>0.94261788524984402</v>
      </c>
      <c r="P1269" s="873">
        <f>+VLOOKUP(C1269,'A. Rate Class Allocations'!$B$124:$J$128,8,FALSE)</f>
        <v>0.86676492558695795</v>
      </c>
      <c r="Q1269" s="873">
        <f>+VLOOKUP(C1269,'A. Rate Class Allocations'!$B$124:$J$128,7,FALSE)</f>
        <v>0.93591420350510102</v>
      </c>
      <c r="R1269" s="873">
        <f>+VLOOKUP(C1269,'A. Rate Class Allocations'!$B$124:$J$128,9,FALSE)</f>
        <v>0.67326093337246795</v>
      </c>
      <c r="S1269" s="874">
        <f t="shared" si="58"/>
        <v>2554.2259935124857</v>
      </c>
      <c r="T1269" s="874">
        <f t="shared" si="59"/>
        <v>0.32765952450836505</v>
      </c>
    </row>
    <row r="1270" spans="1:20">
      <c r="A1270" s="875" t="s">
        <v>1034</v>
      </c>
      <c r="B1270" t="s">
        <v>1035</v>
      </c>
      <c r="C1270" t="s">
        <v>1339</v>
      </c>
      <c r="D1270" t="s">
        <v>1485</v>
      </c>
      <c r="E1270" s="867">
        <v>2019</v>
      </c>
      <c r="F1270" s="867">
        <v>2019</v>
      </c>
      <c r="G1270" s="868">
        <v>43390</v>
      </c>
      <c r="H1270" s="869">
        <f t="shared" si="57"/>
        <v>2018</v>
      </c>
      <c r="I1270" s="876"/>
      <c r="J1270" t="s">
        <v>1341</v>
      </c>
      <c r="K1270" t="s">
        <v>1342</v>
      </c>
      <c r="L1270" t="s">
        <v>1037</v>
      </c>
      <c r="M1270">
        <v>1310.3359999999998</v>
      </c>
      <c r="N1270">
        <v>0.23199999999999998</v>
      </c>
      <c r="O1270" s="872">
        <f>+VLOOKUP(C1270,'A. Rate Class Allocations'!$B$124:$J$128,6,FALSE)</f>
        <v>0.94261788524984402</v>
      </c>
      <c r="P1270" s="873">
        <f>+VLOOKUP(C1270,'A. Rate Class Allocations'!$B$124:$J$128,8,FALSE)</f>
        <v>0.86676492558695795</v>
      </c>
      <c r="Q1270" s="873">
        <f>+VLOOKUP(C1270,'A. Rate Class Allocations'!$B$124:$J$128,7,FALSE)</f>
        <v>0.93591420350510102</v>
      </c>
      <c r="R1270" s="873">
        <f>+VLOOKUP(C1270,'A. Rate Class Allocations'!$B$124:$J$128,9,FALSE)</f>
        <v>0.67326093337246795</v>
      </c>
      <c r="S1270" s="874">
        <f t="shared" si="58"/>
        <v>1070.5813601755385</v>
      </c>
      <c r="T1270" s="874">
        <f t="shared" si="59"/>
        <v>0.14618655708834744</v>
      </c>
    </row>
    <row r="1271" spans="1:20">
      <c r="A1271" s="875" t="s">
        <v>1034</v>
      </c>
      <c r="B1271" t="s">
        <v>1035</v>
      </c>
      <c r="C1271" t="s">
        <v>1339</v>
      </c>
      <c r="D1271" t="s">
        <v>1486</v>
      </c>
      <c r="E1271" s="867">
        <v>2019</v>
      </c>
      <c r="F1271" s="867">
        <v>2019</v>
      </c>
      <c r="G1271" s="868">
        <v>43378</v>
      </c>
      <c r="H1271" s="869">
        <f t="shared" si="57"/>
        <v>2018</v>
      </c>
      <c r="I1271" s="876"/>
      <c r="J1271" t="s">
        <v>1341</v>
      </c>
      <c r="K1271" t="s">
        <v>1342</v>
      </c>
      <c r="L1271" t="s">
        <v>1037</v>
      </c>
      <c r="M1271">
        <v>2444.7280000000005</v>
      </c>
      <c r="N1271">
        <v>1.1440000000000001</v>
      </c>
      <c r="O1271" s="872">
        <f>+VLOOKUP(C1271,'A. Rate Class Allocations'!$B$124:$J$128,6,FALSE)</f>
        <v>0.94261788524984402</v>
      </c>
      <c r="P1271" s="873">
        <f>+VLOOKUP(C1271,'A. Rate Class Allocations'!$B$124:$J$128,8,FALSE)</f>
        <v>0.86676492558695795</v>
      </c>
      <c r="Q1271" s="873">
        <f>+VLOOKUP(C1271,'A. Rate Class Allocations'!$B$124:$J$128,7,FALSE)</f>
        <v>0.93591420350510102</v>
      </c>
      <c r="R1271" s="873">
        <f>+VLOOKUP(C1271,'A. Rate Class Allocations'!$B$124:$J$128,9,FALSE)</f>
        <v>0.67326093337246795</v>
      </c>
      <c r="S1271" s="874">
        <f t="shared" si="58"/>
        <v>1997.4115246007316</v>
      </c>
      <c r="T1271" s="874">
        <f t="shared" si="59"/>
        <v>0.72085095391840304</v>
      </c>
    </row>
    <row r="1272" spans="1:20">
      <c r="A1272" s="875" t="s">
        <v>1034</v>
      </c>
      <c r="B1272" t="s">
        <v>1035</v>
      </c>
      <c r="C1272" t="s">
        <v>1339</v>
      </c>
      <c r="D1272" t="s">
        <v>1486</v>
      </c>
      <c r="E1272" s="867">
        <v>2019</v>
      </c>
      <c r="F1272" s="867">
        <v>2019</v>
      </c>
      <c r="G1272" s="868">
        <v>43378</v>
      </c>
      <c r="H1272" s="869">
        <f t="shared" si="57"/>
        <v>2018</v>
      </c>
      <c r="I1272" s="876"/>
      <c r="J1272" t="s">
        <v>1341</v>
      </c>
      <c r="K1272" t="s">
        <v>1342</v>
      </c>
      <c r="L1272" t="s">
        <v>1037</v>
      </c>
      <c r="M1272">
        <v>247.892</v>
      </c>
      <c r="N1272">
        <v>0.11599999999999999</v>
      </c>
      <c r="O1272" s="872">
        <f>+VLOOKUP(C1272,'A. Rate Class Allocations'!$B$124:$J$128,6,FALSE)</f>
        <v>0.94261788524984402</v>
      </c>
      <c r="P1272" s="873">
        <f>+VLOOKUP(C1272,'A. Rate Class Allocations'!$B$124:$J$128,8,FALSE)</f>
        <v>0.86676492558695795</v>
      </c>
      <c r="Q1272" s="873">
        <f>+VLOOKUP(C1272,'A. Rate Class Allocations'!$B$124:$J$128,7,FALSE)</f>
        <v>0.93591420350510102</v>
      </c>
      <c r="R1272" s="873">
        <f>+VLOOKUP(C1272,'A. Rate Class Allocations'!$B$124:$J$128,9,FALSE)</f>
        <v>0.67326093337246795</v>
      </c>
      <c r="S1272" s="874">
        <f t="shared" si="58"/>
        <v>202.53473501196228</v>
      </c>
      <c r="T1272" s="874">
        <f t="shared" si="59"/>
        <v>7.3093278544173718E-2</v>
      </c>
    </row>
    <row r="1273" spans="1:20">
      <c r="A1273" s="875" t="s">
        <v>1034</v>
      </c>
      <c r="B1273" t="s">
        <v>1035</v>
      </c>
      <c r="C1273" t="s">
        <v>1339</v>
      </c>
      <c r="D1273" t="s">
        <v>1487</v>
      </c>
      <c r="E1273" s="867">
        <v>2019</v>
      </c>
      <c r="F1273" s="867">
        <v>2019</v>
      </c>
      <c r="G1273" s="868">
        <v>43378</v>
      </c>
      <c r="H1273" s="869">
        <f t="shared" si="57"/>
        <v>2018</v>
      </c>
      <c r="I1273" s="876"/>
      <c r="J1273" t="s">
        <v>1341</v>
      </c>
      <c r="K1273" t="s">
        <v>1342</v>
      </c>
      <c r="L1273" t="s">
        <v>1037</v>
      </c>
      <c r="M1273">
        <v>939.12000000000012</v>
      </c>
      <c r="N1273">
        <v>0.31200000000000006</v>
      </c>
      <c r="O1273" s="872">
        <f>+VLOOKUP(C1273,'A. Rate Class Allocations'!$B$124:$J$128,6,FALSE)</f>
        <v>0.94261788524984402</v>
      </c>
      <c r="P1273" s="873">
        <f>+VLOOKUP(C1273,'A. Rate Class Allocations'!$B$124:$J$128,8,FALSE)</f>
        <v>0.86676492558695795</v>
      </c>
      <c r="Q1273" s="873">
        <f>+VLOOKUP(C1273,'A. Rate Class Allocations'!$B$124:$J$128,7,FALSE)</f>
        <v>0.93591420350510102</v>
      </c>
      <c r="R1273" s="873">
        <f>+VLOOKUP(C1273,'A. Rate Class Allocations'!$B$124:$J$128,9,FALSE)</f>
        <v>0.67326093337246795</v>
      </c>
      <c r="S1273" s="874">
        <f t="shared" si="58"/>
        <v>767.28744914896015</v>
      </c>
      <c r="T1273" s="874">
        <f t="shared" si="59"/>
        <v>0.19659571470501905</v>
      </c>
    </row>
    <row r="1274" spans="1:20">
      <c r="A1274" s="875" t="s">
        <v>1034</v>
      </c>
      <c r="B1274" t="s">
        <v>1035</v>
      </c>
      <c r="C1274" t="s">
        <v>1339</v>
      </c>
      <c r="D1274" t="s">
        <v>1487</v>
      </c>
      <c r="E1274" s="867">
        <v>2019</v>
      </c>
      <c r="F1274" s="867">
        <v>2019</v>
      </c>
      <c r="G1274" s="868">
        <v>43378</v>
      </c>
      <c r="H1274" s="869">
        <f t="shared" si="57"/>
        <v>2018</v>
      </c>
      <c r="I1274" s="876"/>
      <c r="J1274" t="s">
        <v>1341</v>
      </c>
      <c r="K1274" t="s">
        <v>1342</v>
      </c>
      <c r="L1274" t="s">
        <v>1037</v>
      </c>
      <c r="M1274">
        <v>126.42000000000004</v>
      </c>
      <c r="N1274">
        <v>4.200000000000001E-2</v>
      </c>
      <c r="O1274" s="872">
        <f>+VLOOKUP(C1274,'A. Rate Class Allocations'!$B$124:$J$128,6,FALSE)</f>
        <v>0.94261788524984402</v>
      </c>
      <c r="P1274" s="873">
        <f>+VLOOKUP(C1274,'A. Rate Class Allocations'!$B$124:$J$128,8,FALSE)</f>
        <v>0.86676492558695795</v>
      </c>
      <c r="Q1274" s="873">
        <f>+VLOOKUP(C1274,'A. Rate Class Allocations'!$B$124:$J$128,7,FALSE)</f>
        <v>0.93591420350510102</v>
      </c>
      <c r="R1274" s="873">
        <f>+VLOOKUP(C1274,'A. Rate Class Allocations'!$B$124:$J$128,9,FALSE)</f>
        <v>0.67326093337246795</v>
      </c>
      <c r="S1274" s="874">
        <f t="shared" si="58"/>
        <v>103.28869507774466</v>
      </c>
      <c r="T1274" s="874">
        <f t="shared" si="59"/>
        <v>2.646480774875256E-2</v>
      </c>
    </row>
    <row r="1275" spans="1:20">
      <c r="A1275" s="875" t="s">
        <v>1034</v>
      </c>
      <c r="B1275" t="s">
        <v>1035</v>
      </c>
      <c r="C1275" t="s">
        <v>1339</v>
      </c>
      <c r="D1275" t="s">
        <v>1488</v>
      </c>
      <c r="E1275" s="867">
        <v>2019</v>
      </c>
      <c r="F1275" s="867">
        <v>2019</v>
      </c>
      <c r="G1275" s="868">
        <v>43389</v>
      </c>
      <c r="H1275" s="869">
        <f t="shared" si="57"/>
        <v>2018</v>
      </c>
      <c r="I1275" s="876"/>
      <c r="J1275" t="s">
        <v>1341</v>
      </c>
      <c r="K1275" t="s">
        <v>1342</v>
      </c>
      <c r="L1275" t="s">
        <v>1037</v>
      </c>
      <c r="M1275">
        <v>3414.5280000000007</v>
      </c>
      <c r="N1275">
        <v>0.98800000000000021</v>
      </c>
      <c r="O1275" s="872">
        <f>+VLOOKUP(C1275,'A. Rate Class Allocations'!$B$124:$J$128,6,FALSE)</f>
        <v>0.94261788524984402</v>
      </c>
      <c r="P1275" s="873">
        <f>+VLOOKUP(C1275,'A. Rate Class Allocations'!$B$124:$J$128,8,FALSE)</f>
        <v>0.86676492558695795</v>
      </c>
      <c r="Q1275" s="873">
        <f>+VLOOKUP(C1275,'A. Rate Class Allocations'!$B$124:$J$128,7,FALSE)</f>
        <v>0.93591420350510102</v>
      </c>
      <c r="R1275" s="873">
        <f>+VLOOKUP(C1275,'A. Rate Class Allocations'!$B$124:$J$128,9,FALSE)</f>
        <v>0.67326093337246795</v>
      </c>
      <c r="S1275" s="874">
        <f t="shared" si="58"/>
        <v>2789.7653965070499</v>
      </c>
      <c r="T1275" s="874">
        <f t="shared" si="59"/>
        <v>0.62255309656589364</v>
      </c>
    </row>
    <row r="1276" spans="1:20">
      <c r="A1276" s="875" t="s">
        <v>1034</v>
      </c>
      <c r="B1276" t="s">
        <v>1035</v>
      </c>
      <c r="C1276" t="s">
        <v>1339</v>
      </c>
      <c r="D1276" t="s">
        <v>1488</v>
      </c>
      <c r="E1276" s="867">
        <v>2019</v>
      </c>
      <c r="F1276" s="867">
        <v>2019</v>
      </c>
      <c r="G1276" s="868">
        <v>43389</v>
      </c>
      <c r="H1276" s="869">
        <f t="shared" si="57"/>
        <v>2018</v>
      </c>
      <c r="I1276" s="876"/>
      <c r="J1276" t="s">
        <v>1341</v>
      </c>
      <c r="K1276" t="s">
        <v>1342</v>
      </c>
      <c r="L1276" t="s">
        <v>1037</v>
      </c>
      <c r="M1276">
        <v>100.224</v>
      </c>
      <c r="N1276">
        <v>2.8999999999999998E-2</v>
      </c>
      <c r="O1276" s="872">
        <f>+VLOOKUP(C1276,'A. Rate Class Allocations'!$B$124:$J$128,6,FALSE)</f>
        <v>0.94261788524984402</v>
      </c>
      <c r="P1276" s="873">
        <f>+VLOOKUP(C1276,'A. Rate Class Allocations'!$B$124:$J$128,8,FALSE)</f>
        <v>0.86676492558695795</v>
      </c>
      <c r="Q1276" s="873">
        <f>+VLOOKUP(C1276,'A. Rate Class Allocations'!$B$124:$J$128,7,FALSE)</f>
        <v>0.93591420350510102</v>
      </c>
      <c r="R1276" s="873">
        <f>+VLOOKUP(C1276,'A. Rate Class Allocations'!$B$124:$J$128,9,FALSE)</f>
        <v>0.67326093337246795</v>
      </c>
      <c r="S1276" s="874">
        <f t="shared" si="58"/>
        <v>81.885826415692762</v>
      </c>
      <c r="T1276" s="874">
        <f t="shared" si="59"/>
        <v>1.8273319636043429E-2</v>
      </c>
    </row>
    <row r="1277" spans="1:20">
      <c r="A1277" s="875" t="s">
        <v>1034</v>
      </c>
      <c r="B1277" t="s">
        <v>1035</v>
      </c>
      <c r="C1277" t="s">
        <v>1339</v>
      </c>
      <c r="D1277" t="s">
        <v>1488</v>
      </c>
      <c r="E1277" s="867">
        <v>2019</v>
      </c>
      <c r="F1277" s="867">
        <v>2019</v>
      </c>
      <c r="G1277" s="868">
        <v>43389</v>
      </c>
      <c r="H1277" s="869">
        <f t="shared" si="57"/>
        <v>2018</v>
      </c>
      <c r="I1277" s="876"/>
      <c r="J1277" t="s">
        <v>1341</v>
      </c>
      <c r="K1277" t="s">
        <v>1342</v>
      </c>
      <c r="L1277" t="s">
        <v>1037</v>
      </c>
      <c r="M1277">
        <v>176.25599999999997</v>
      </c>
      <c r="N1277">
        <v>5.0999999999999997E-2</v>
      </c>
      <c r="O1277" s="872">
        <f>+VLOOKUP(C1277,'A. Rate Class Allocations'!$B$124:$J$128,6,FALSE)</f>
        <v>0.94261788524984402</v>
      </c>
      <c r="P1277" s="873">
        <f>+VLOOKUP(C1277,'A. Rate Class Allocations'!$B$124:$J$128,8,FALSE)</f>
        <v>0.86676492558695795</v>
      </c>
      <c r="Q1277" s="873">
        <f>+VLOOKUP(C1277,'A. Rate Class Allocations'!$B$124:$J$128,7,FALSE)</f>
        <v>0.93591420350510102</v>
      </c>
      <c r="R1277" s="873">
        <f>+VLOOKUP(C1277,'A. Rate Class Allocations'!$B$124:$J$128,9,FALSE)</f>
        <v>0.67326093337246795</v>
      </c>
      <c r="S1277" s="874">
        <f t="shared" si="58"/>
        <v>144.00610852414928</v>
      </c>
      <c r="T1277" s="874">
        <f t="shared" si="59"/>
        <v>3.21358379806281E-2</v>
      </c>
    </row>
    <row r="1278" spans="1:20">
      <c r="A1278" s="875" t="s">
        <v>1034</v>
      </c>
      <c r="B1278" t="s">
        <v>1035</v>
      </c>
      <c r="C1278" t="s">
        <v>1339</v>
      </c>
      <c r="D1278" t="s">
        <v>1489</v>
      </c>
      <c r="E1278" s="867">
        <v>2019</v>
      </c>
      <c r="F1278" s="867">
        <v>2019</v>
      </c>
      <c r="G1278" s="868">
        <v>43389</v>
      </c>
      <c r="H1278" s="869">
        <f t="shared" si="57"/>
        <v>2018</v>
      </c>
      <c r="I1278" s="876"/>
      <c r="J1278" t="s">
        <v>1341</v>
      </c>
      <c r="K1278" t="s">
        <v>1342</v>
      </c>
      <c r="L1278" t="s">
        <v>1037</v>
      </c>
      <c r="M1278">
        <v>2990.9879999999998</v>
      </c>
      <c r="N1278">
        <v>1.0919999999999999</v>
      </c>
      <c r="O1278" s="872">
        <f>+VLOOKUP(C1278,'A. Rate Class Allocations'!$B$124:$J$128,6,FALSE)</f>
        <v>0.94261788524984402</v>
      </c>
      <c r="P1278" s="873">
        <f>+VLOOKUP(C1278,'A. Rate Class Allocations'!$B$124:$J$128,8,FALSE)</f>
        <v>0.86676492558695795</v>
      </c>
      <c r="Q1278" s="873">
        <f>+VLOOKUP(C1278,'A. Rate Class Allocations'!$B$124:$J$128,7,FALSE)</f>
        <v>0.93591420350510102</v>
      </c>
      <c r="R1278" s="873">
        <f>+VLOOKUP(C1278,'A. Rate Class Allocations'!$B$124:$J$128,9,FALSE)</f>
        <v>0.67326093337246795</v>
      </c>
      <c r="S1278" s="874">
        <f t="shared" si="58"/>
        <v>2443.7213060686063</v>
      </c>
      <c r="T1278" s="874">
        <f t="shared" si="59"/>
        <v>0.68808500146756635</v>
      </c>
    </row>
    <row r="1279" spans="1:20">
      <c r="A1279" s="875" t="s">
        <v>1034</v>
      </c>
      <c r="B1279" t="s">
        <v>1035</v>
      </c>
      <c r="C1279" t="s">
        <v>1339</v>
      </c>
      <c r="D1279" t="s">
        <v>1489</v>
      </c>
      <c r="E1279" s="867">
        <v>2019</v>
      </c>
      <c r="F1279" s="867">
        <v>2019</v>
      </c>
      <c r="G1279" s="868">
        <v>43389</v>
      </c>
      <c r="H1279" s="869">
        <f t="shared" si="57"/>
        <v>2018</v>
      </c>
      <c r="I1279" s="876"/>
      <c r="J1279" t="s">
        <v>1341</v>
      </c>
      <c r="K1279" t="s">
        <v>1342</v>
      </c>
      <c r="L1279" t="s">
        <v>1037</v>
      </c>
      <c r="M1279">
        <v>79.430999999999997</v>
      </c>
      <c r="N1279">
        <v>2.8999999999999998E-2</v>
      </c>
      <c r="O1279" s="872">
        <f>+VLOOKUP(C1279,'A. Rate Class Allocations'!$B$124:$J$128,6,FALSE)</f>
        <v>0.94261788524984402</v>
      </c>
      <c r="P1279" s="873">
        <f>+VLOOKUP(C1279,'A. Rate Class Allocations'!$B$124:$J$128,8,FALSE)</f>
        <v>0.86676492558695795</v>
      </c>
      <c r="Q1279" s="873">
        <f>+VLOOKUP(C1279,'A. Rate Class Allocations'!$B$124:$J$128,7,FALSE)</f>
        <v>0.93591420350510102</v>
      </c>
      <c r="R1279" s="873">
        <f>+VLOOKUP(C1279,'A. Rate Class Allocations'!$B$124:$J$128,9,FALSE)</f>
        <v>0.67326093337246795</v>
      </c>
      <c r="S1279" s="874">
        <f t="shared" si="58"/>
        <v>64.89736069229815</v>
      </c>
      <c r="T1279" s="874">
        <f t="shared" si="59"/>
        <v>1.8273319636043429E-2</v>
      </c>
    </row>
    <row r="1280" spans="1:20">
      <c r="A1280" s="875" t="s">
        <v>1034</v>
      </c>
      <c r="B1280" t="s">
        <v>1035</v>
      </c>
      <c r="C1280" t="s">
        <v>1339</v>
      </c>
      <c r="D1280" t="s">
        <v>1490</v>
      </c>
      <c r="E1280" s="867">
        <v>2019</v>
      </c>
      <c r="F1280" s="867">
        <v>2019</v>
      </c>
      <c r="G1280" s="868">
        <v>43389</v>
      </c>
      <c r="H1280" s="869">
        <f t="shared" si="57"/>
        <v>2018</v>
      </c>
      <c r="I1280" s="876"/>
      <c r="J1280" t="s">
        <v>1341</v>
      </c>
      <c r="K1280" t="s">
        <v>1342</v>
      </c>
      <c r="L1280" t="s">
        <v>1037</v>
      </c>
      <c r="M1280">
        <v>2691.9359999999992</v>
      </c>
      <c r="N1280">
        <v>0.46799999999999997</v>
      </c>
      <c r="O1280" s="872">
        <f>+VLOOKUP(C1280,'A. Rate Class Allocations'!$B$124:$J$128,6,FALSE)</f>
        <v>0.94261788524984402</v>
      </c>
      <c r="P1280" s="873">
        <f>+VLOOKUP(C1280,'A. Rate Class Allocations'!$B$124:$J$128,8,FALSE)</f>
        <v>0.86676492558695795</v>
      </c>
      <c r="Q1280" s="873">
        <f>+VLOOKUP(C1280,'A. Rate Class Allocations'!$B$124:$J$128,7,FALSE)</f>
        <v>0.93591420350510102</v>
      </c>
      <c r="R1280" s="873">
        <f>+VLOOKUP(C1280,'A. Rate Class Allocations'!$B$124:$J$128,9,FALSE)</f>
        <v>0.67326093337246795</v>
      </c>
      <c r="S1280" s="874">
        <f t="shared" si="58"/>
        <v>2199.387412377816</v>
      </c>
      <c r="T1280" s="874">
        <f t="shared" si="59"/>
        <v>0.29489357205752847</v>
      </c>
    </row>
    <row r="1281" spans="1:20">
      <c r="A1281" s="875" t="s">
        <v>1034</v>
      </c>
      <c r="B1281" t="s">
        <v>1035</v>
      </c>
      <c r="C1281" t="s">
        <v>1339</v>
      </c>
      <c r="D1281" t="s">
        <v>1490</v>
      </c>
      <c r="E1281" s="867">
        <v>2019</v>
      </c>
      <c r="F1281" s="867">
        <v>2019</v>
      </c>
      <c r="G1281" s="868">
        <v>43389</v>
      </c>
      <c r="H1281" s="869">
        <f t="shared" si="57"/>
        <v>2018</v>
      </c>
      <c r="I1281" s="876"/>
      <c r="J1281" t="s">
        <v>1341</v>
      </c>
      <c r="K1281" t="s">
        <v>1342</v>
      </c>
      <c r="L1281" t="s">
        <v>1037</v>
      </c>
      <c r="M1281">
        <v>166.80799999999999</v>
      </c>
      <c r="N1281">
        <v>2.8999999999999998E-2</v>
      </c>
      <c r="O1281" s="872">
        <f>+VLOOKUP(C1281,'A. Rate Class Allocations'!$B$124:$J$128,6,FALSE)</f>
        <v>0.94261788524984402</v>
      </c>
      <c r="P1281" s="873">
        <f>+VLOOKUP(C1281,'A. Rate Class Allocations'!$B$124:$J$128,8,FALSE)</f>
        <v>0.86676492558695795</v>
      </c>
      <c r="Q1281" s="873">
        <f>+VLOOKUP(C1281,'A. Rate Class Allocations'!$B$124:$J$128,7,FALSE)</f>
        <v>0.93591420350510102</v>
      </c>
      <c r="R1281" s="873">
        <f>+VLOOKUP(C1281,'A. Rate Class Allocations'!$B$124:$J$128,9,FALSE)</f>
        <v>0.67326093337246795</v>
      </c>
      <c r="S1281" s="874">
        <f t="shared" si="58"/>
        <v>136.2868268353775</v>
      </c>
      <c r="T1281" s="874">
        <f t="shared" si="59"/>
        <v>1.8273319636043429E-2</v>
      </c>
    </row>
    <row r="1282" spans="1:20">
      <c r="A1282" s="875" t="s">
        <v>1034</v>
      </c>
      <c r="B1282" t="s">
        <v>1035</v>
      </c>
      <c r="C1282" t="s">
        <v>1339</v>
      </c>
      <c r="D1282" t="s">
        <v>1491</v>
      </c>
      <c r="E1282" s="867">
        <v>2019</v>
      </c>
      <c r="F1282" s="867">
        <v>2019</v>
      </c>
      <c r="G1282" s="868">
        <v>43382</v>
      </c>
      <c r="H1282" s="869">
        <f t="shared" si="57"/>
        <v>2018</v>
      </c>
      <c r="I1282" s="876"/>
      <c r="J1282" t="s">
        <v>1341</v>
      </c>
      <c r="K1282" t="s">
        <v>1342</v>
      </c>
      <c r="L1282" t="s">
        <v>1037</v>
      </c>
      <c r="M1282">
        <v>2050.3079999999995</v>
      </c>
      <c r="N1282">
        <v>0.46799999999999997</v>
      </c>
      <c r="O1282" s="872">
        <f>+VLOOKUP(C1282,'A. Rate Class Allocations'!$B$124:$J$128,6,FALSE)</f>
        <v>0.94261788524984402</v>
      </c>
      <c r="P1282" s="873">
        <f>+VLOOKUP(C1282,'A. Rate Class Allocations'!$B$124:$J$128,8,FALSE)</f>
        <v>0.86676492558695795</v>
      </c>
      <c r="Q1282" s="873">
        <f>+VLOOKUP(C1282,'A. Rate Class Allocations'!$B$124:$J$128,7,FALSE)</f>
        <v>0.93591420350510102</v>
      </c>
      <c r="R1282" s="873">
        <f>+VLOOKUP(C1282,'A. Rate Class Allocations'!$B$124:$J$128,9,FALSE)</f>
        <v>0.67326093337246795</v>
      </c>
      <c r="S1282" s="874">
        <f t="shared" si="58"/>
        <v>1675.1592930506279</v>
      </c>
      <c r="T1282" s="874">
        <f t="shared" si="59"/>
        <v>0.29489357205752847</v>
      </c>
    </row>
    <row r="1283" spans="1:20">
      <c r="A1283" s="875" t="s">
        <v>1034</v>
      </c>
      <c r="B1283" t="s">
        <v>1035</v>
      </c>
      <c r="C1283" t="s">
        <v>1339</v>
      </c>
      <c r="D1283" t="s">
        <v>1491</v>
      </c>
      <c r="E1283" s="867">
        <v>2019</v>
      </c>
      <c r="F1283" s="867">
        <v>2019</v>
      </c>
      <c r="G1283" s="868">
        <v>43382</v>
      </c>
      <c r="H1283" s="869">
        <f t="shared" si="57"/>
        <v>2018</v>
      </c>
      <c r="I1283" s="876"/>
      <c r="J1283" t="s">
        <v>1341</v>
      </c>
      <c r="K1283" t="s">
        <v>1342</v>
      </c>
      <c r="L1283" t="s">
        <v>1037</v>
      </c>
      <c r="M1283">
        <v>127.04899999999998</v>
      </c>
      <c r="N1283">
        <v>2.8999999999999998E-2</v>
      </c>
      <c r="O1283" s="872">
        <f>+VLOOKUP(C1283,'A. Rate Class Allocations'!$B$124:$J$128,6,FALSE)</f>
        <v>0.94261788524984402</v>
      </c>
      <c r="P1283" s="873">
        <f>+VLOOKUP(C1283,'A. Rate Class Allocations'!$B$124:$J$128,8,FALSE)</f>
        <v>0.86676492558695795</v>
      </c>
      <c r="Q1283" s="873">
        <f>+VLOOKUP(C1283,'A. Rate Class Allocations'!$B$124:$J$128,7,FALSE)</f>
        <v>0.93591420350510102</v>
      </c>
      <c r="R1283" s="873">
        <f>+VLOOKUP(C1283,'A. Rate Class Allocations'!$B$124:$J$128,9,FALSE)</f>
        <v>0.67326093337246795</v>
      </c>
      <c r="S1283" s="874">
        <f t="shared" si="58"/>
        <v>103.80260576595772</v>
      </c>
      <c r="T1283" s="874">
        <f t="shared" si="59"/>
        <v>1.8273319636043429E-2</v>
      </c>
    </row>
    <row r="1284" spans="1:20">
      <c r="A1284" s="875" t="s">
        <v>1034</v>
      </c>
      <c r="B1284" t="s">
        <v>1035</v>
      </c>
      <c r="C1284" t="s">
        <v>1339</v>
      </c>
      <c r="D1284" t="s">
        <v>1492</v>
      </c>
      <c r="E1284" s="867">
        <v>2019</v>
      </c>
      <c r="F1284" s="867">
        <v>2019</v>
      </c>
      <c r="G1284" s="868">
        <v>43382</v>
      </c>
      <c r="H1284" s="869">
        <f t="shared" ref="H1284:H1347" si="60">YEAR(G1284)</f>
        <v>2018</v>
      </c>
      <c r="I1284" s="876"/>
      <c r="J1284" t="s">
        <v>1341</v>
      </c>
      <c r="K1284" t="s">
        <v>1342</v>
      </c>
      <c r="L1284" t="s">
        <v>1037</v>
      </c>
      <c r="M1284">
        <v>594.88</v>
      </c>
      <c r="N1284">
        <v>0.20800000000000002</v>
      </c>
      <c r="O1284" s="872">
        <f>+VLOOKUP(C1284,'A. Rate Class Allocations'!$B$124:$J$128,6,FALSE)</f>
        <v>0.94261788524984402</v>
      </c>
      <c r="P1284" s="873">
        <f>+VLOOKUP(C1284,'A. Rate Class Allocations'!$B$124:$J$128,8,FALSE)</f>
        <v>0.86676492558695795</v>
      </c>
      <c r="Q1284" s="873">
        <f>+VLOOKUP(C1284,'A. Rate Class Allocations'!$B$124:$J$128,7,FALSE)</f>
        <v>0.93591420350510102</v>
      </c>
      <c r="R1284" s="873">
        <f>+VLOOKUP(C1284,'A. Rate Class Allocations'!$B$124:$J$128,9,FALSE)</f>
        <v>0.67326093337246795</v>
      </c>
      <c r="S1284" s="874">
        <f t="shared" ref="S1284:S1347" si="61">M1284*O1284*P1284</f>
        <v>486.03368871894259</v>
      </c>
      <c r="T1284" s="874">
        <f t="shared" ref="T1284:T1347" si="62">N1284*Q1284*R1284</f>
        <v>0.13106380980334603</v>
      </c>
    </row>
    <row r="1285" spans="1:20">
      <c r="A1285" s="875" t="s">
        <v>1034</v>
      </c>
      <c r="B1285" t="s">
        <v>1035</v>
      </c>
      <c r="C1285" t="s">
        <v>1339</v>
      </c>
      <c r="D1285" t="s">
        <v>1492</v>
      </c>
      <c r="E1285" s="867">
        <v>2019</v>
      </c>
      <c r="F1285" s="867">
        <v>2019</v>
      </c>
      <c r="G1285" s="868">
        <v>43382</v>
      </c>
      <c r="H1285" s="869">
        <f t="shared" si="60"/>
        <v>2018</v>
      </c>
      <c r="I1285" s="876"/>
      <c r="J1285" t="s">
        <v>1341</v>
      </c>
      <c r="K1285" t="s">
        <v>1342</v>
      </c>
      <c r="L1285" t="s">
        <v>1037</v>
      </c>
      <c r="M1285">
        <v>165.87999999999997</v>
      </c>
      <c r="N1285">
        <v>5.7999999999999996E-2</v>
      </c>
      <c r="O1285" s="872">
        <f>+VLOOKUP(C1285,'A. Rate Class Allocations'!$B$124:$J$128,6,FALSE)</f>
        <v>0.94261788524984402</v>
      </c>
      <c r="P1285" s="873">
        <f>+VLOOKUP(C1285,'A. Rate Class Allocations'!$B$124:$J$128,8,FALSE)</f>
        <v>0.86676492558695795</v>
      </c>
      <c r="Q1285" s="873">
        <f>+VLOOKUP(C1285,'A. Rate Class Allocations'!$B$124:$J$128,7,FALSE)</f>
        <v>0.93591420350510102</v>
      </c>
      <c r="R1285" s="873">
        <f>+VLOOKUP(C1285,'A. Rate Class Allocations'!$B$124:$J$128,9,FALSE)</f>
        <v>0.67326093337246795</v>
      </c>
      <c r="S1285" s="874">
        <f t="shared" si="61"/>
        <v>135.52862473893589</v>
      </c>
      <c r="T1285" s="874">
        <f t="shared" si="62"/>
        <v>3.6546639272086859E-2</v>
      </c>
    </row>
    <row r="1286" spans="1:20">
      <c r="A1286" s="875" t="s">
        <v>1034</v>
      </c>
      <c r="B1286" t="s">
        <v>1035</v>
      </c>
      <c r="C1286" t="s">
        <v>1339</v>
      </c>
      <c r="D1286" t="s">
        <v>1492</v>
      </c>
      <c r="E1286" s="867">
        <v>2019</v>
      </c>
      <c r="F1286" s="867">
        <v>2019</v>
      </c>
      <c r="G1286" s="868">
        <v>43382</v>
      </c>
      <c r="H1286" s="869">
        <f t="shared" si="60"/>
        <v>2018</v>
      </c>
      <c r="I1286" s="876"/>
      <c r="J1286" t="s">
        <v>1341</v>
      </c>
      <c r="K1286" t="s">
        <v>1342</v>
      </c>
      <c r="L1286" t="s">
        <v>1037</v>
      </c>
      <c r="M1286">
        <v>291.71999999999997</v>
      </c>
      <c r="N1286">
        <v>0.10199999999999999</v>
      </c>
      <c r="O1286" s="872">
        <f>+VLOOKUP(C1286,'A. Rate Class Allocations'!$B$124:$J$128,6,FALSE)</f>
        <v>0.94261788524984402</v>
      </c>
      <c r="P1286" s="873">
        <f>+VLOOKUP(C1286,'A. Rate Class Allocations'!$B$124:$J$128,8,FALSE)</f>
        <v>0.86676492558695795</v>
      </c>
      <c r="Q1286" s="873">
        <f>+VLOOKUP(C1286,'A. Rate Class Allocations'!$B$124:$J$128,7,FALSE)</f>
        <v>0.93591420350510102</v>
      </c>
      <c r="R1286" s="873">
        <f>+VLOOKUP(C1286,'A. Rate Class Allocations'!$B$124:$J$128,9,FALSE)</f>
        <v>0.67326093337246795</v>
      </c>
      <c r="S1286" s="874">
        <f t="shared" si="61"/>
        <v>238.34344350640453</v>
      </c>
      <c r="T1286" s="874">
        <f t="shared" si="62"/>
        <v>6.42716759612562E-2</v>
      </c>
    </row>
    <row r="1287" spans="1:20">
      <c r="A1287" s="875" t="s">
        <v>1034</v>
      </c>
      <c r="B1287" t="s">
        <v>1035</v>
      </c>
      <c r="C1287" t="s">
        <v>1339</v>
      </c>
      <c r="D1287" t="s">
        <v>1493</v>
      </c>
      <c r="E1287" s="867">
        <v>2019</v>
      </c>
      <c r="F1287" s="867">
        <v>2019</v>
      </c>
      <c r="G1287" s="868">
        <v>43390</v>
      </c>
      <c r="H1287" s="869">
        <f t="shared" si="60"/>
        <v>2018</v>
      </c>
      <c r="I1287" s="876"/>
      <c r="J1287" t="s">
        <v>1341</v>
      </c>
      <c r="K1287" t="s">
        <v>1342</v>
      </c>
      <c r="L1287" t="s">
        <v>1037</v>
      </c>
      <c r="M1287">
        <v>213.06299999999996</v>
      </c>
      <c r="N1287">
        <v>8.6999999999999994E-2</v>
      </c>
      <c r="O1287" s="872">
        <f>+VLOOKUP(C1287,'A. Rate Class Allocations'!$B$124:$J$128,6,FALSE)</f>
        <v>0.94261788524984402</v>
      </c>
      <c r="P1287" s="873">
        <f>+VLOOKUP(C1287,'A. Rate Class Allocations'!$B$124:$J$128,8,FALSE)</f>
        <v>0.86676492558695795</v>
      </c>
      <c r="Q1287" s="873">
        <f>+VLOOKUP(C1287,'A. Rate Class Allocations'!$B$124:$J$128,7,FALSE)</f>
        <v>0.93591420350510102</v>
      </c>
      <c r="R1287" s="873">
        <f>+VLOOKUP(C1287,'A. Rate Class Allocations'!$B$124:$J$128,9,FALSE)</f>
        <v>0.67326093337246795</v>
      </c>
      <c r="S1287" s="874">
        <f t="shared" si="61"/>
        <v>174.07846257988845</v>
      </c>
      <c r="T1287" s="874">
        <f t="shared" si="62"/>
        <v>5.4819958908130288E-2</v>
      </c>
    </row>
    <row r="1288" spans="1:20">
      <c r="A1288" s="875" t="s">
        <v>1034</v>
      </c>
      <c r="B1288" t="s">
        <v>1035</v>
      </c>
      <c r="C1288" t="s">
        <v>1339</v>
      </c>
      <c r="D1288" t="s">
        <v>1493</v>
      </c>
      <c r="E1288" s="867">
        <v>2019</v>
      </c>
      <c r="F1288" s="867">
        <v>2019</v>
      </c>
      <c r="G1288" s="868">
        <v>43390</v>
      </c>
      <c r="H1288" s="869">
        <f t="shared" si="60"/>
        <v>2018</v>
      </c>
      <c r="I1288" s="876"/>
      <c r="J1288" t="s">
        <v>1341</v>
      </c>
      <c r="K1288" t="s">
        <v>1342</v>
      </c>
      <c r="L1288" t="s">
        <v>1037</v>
      </c>
      <c r="M1288">
        <v>1146.1320000000001</v>
      </c>
      <c r="N1288">
        <v>0.46799999999999997</v>
      </c>
      <c r="O1288" s="872">
        <f>+VLOOKUP(C1288,'A. Rate Class Allocations'!$B$124:$J$128,6,FALSE)</f>
        <v>0.94261788524984402</v>
      </c>
      <c r="P1288" s="873">
        <f>+VLOOKUP(C1288,'A. Rate Class Allocations'!$B$124:$J$128,8,FALSE)</f>
        <v>0.86676492558695795</v>
      </c>
      <c r="Q1288" s="873">
        <f>+VLOOKUP(C1288,'A. Rate Class Allocations'!$B$124:$J$128,7,FALSE)</f>
        <v>0.93591420350510102</v>
      </c>
      <c r="R1288" s="873">
        <f>+VLOOKUP(C1288,'A. Rate Class Allocations'!$B$124:$J$128,9,FALSE)</f>
        <v>0.67326093337246795</v>
      </c>
      <c r="S1288" s="874">
        <f t="shared" si="61"/>
        <v>936.42207456767608</v>
      </c>
      <c r="T1288" s="874">
        <f t="shared" si="62"/>
        <v>0.29489357205752847</v>
      </c>
    </row>
    <row r="1289" spans="1:20">
      <c r="A1289" s="875" t="s">
        <v>1034</v>
      </c>
      <c r="B1289" t="s">
        <v>1035</v>
      </c>
      <c r="C1289" t="s">
        <v>1339</v>
      </c>
      <c r="D1289" t="s">
        <v>1494</v>
      </c>
      <c r="E1289" s="867">
        <v>2019</v>
      </c>
      <c r="F1289" s="867">
        <v>2019</v>
      </c>
      <c r="G1289" s="868">
        <v>43390</v>
      </c>
      <c r="H1289" s="869">
        <f t="shared" si="60"/>
        <v>2018</v>
      </c>
      <c r="I1289" s="876"/>
      <c r="J1289" t="s">
        <v>1341</v>
      </c>
      <c r="K1289" t="s">
        <v>1342</v>
      </c>
      <c r="L1289" t="s">
        <v>1037</v>
      </c>
      <c r="M1289">
        <v>6781.6320000000014</v>
      </c>
      <c r="N1289">
        <v>1.1440000000000001</v>
      </c>
      <c r="O1289" s="872">
        <f>+VLOOKUP(C1289,'A. Rate Class Allocations'!$B$124:$J$128,6,FALSE)</f>
        <v>0.94261788524984402</v>
      </c>
      <c r="P1289" s="873">
        <f>+VLOOKUP(C1289,'A. Rate Class Allocations'!$B$124:$J$128,8,FALSE)</f>
        <v>0.86676492558695795</v>
      </c>
      <c r="Q1289" s="873">
        <f>+VLOOKUP(C1289,'A. Rate Class Allocations'!$B$124:$J$128,7,FALSE)</f>
        <v>0.93591420350510102</v>
      </c>
      <c r="R1289" s="873">
        <f>+VLOOKUP(C1289,'A. Rate Class Allocations'!$B$124:$J$128,9,FALSE)</f>
        <v>0.67326093337246795</v>
      </c>
      <c r="S1289" s="874">
        <f t="shared" si="61"/>
        <v>5540.7840513959463</v>
      </c>
      <c r="T1289" s="874">
        <f t="shared" si="62"/>
        <v>0.72085095391840304</v>
      </c>
    </row>
    <row r="1290" spans="1:20">
      <c r="A1290" s="875" t="s">
        <v>1034</v>
      </c>
      <c r="B1290" t="s">
        <v>1035</v>
      </c>
      <c r="C1290" t="s">
        <v>1339</v>
      </c>
      <c r="D1290" t="s">
        <v>1494</v>
      </c>
      <c r="E1290" s="867">
        <v>2019</v>
      </c>
      <c r="F1290" s="867">
        <v>2019</v>
      </c>
      <c r="G1290" s="868">
        <v>43390</v>
      </c>
      <c r="H1290" s="869">
        <f t="shared" si="60"/>
        <v>2018</v>
      </c>
      <c r="I1290" s="876"/>
      <c r="J1290" t="s">
        <v>1341</v>
      </c>
      <c r="K1290" t="s">
        <v>1342</v>
      </c>
      <c r="L1290" t="s">
        <v>1037</v>
      </c>
      <c r="M1290">
        <v>171.91200000000001</v>
      </c>
      <c r="N1290">
        <v>2.8999999999999998E-2</v>
      </c>
      <c r="O1290" s="872">
        <f>+VLOOKUP(C1290,'A. Rate Class Allocations'!$B$124:$J$128,6,FALSE)</f>
        <v>0.94261788524984402</v>
      </c>
      <c r="P1290" s="873">
        <f>+VLOOKUP(C1290,'A. Rate Class Allocations'!$B$124:$J$128,8,FALSE)</f>
        <v>0.86676492558695795</v>
      </c>
      <c r="Q1290" s="873">
        <f>+VLOOKUP(C1290,'A. Rate Class Allocations'!$B$124:$J$128,7,FALSE)</f>
        <v>0.93591420350510102</v>
      </c>
      <c r="R1290" s="873">
        <f>+VLOOKUP(C1290,'A. Rate Class Allocations'!$B$124:$J$128,9,FALSE)</f>
        <v>0.67326093337246795</v>
      </c>
      <c r="S1290" s="874">
        <f t="shared" si="61"/>
        <v>140.45693836580634</v>
      </c>
      <c r="T1290" s="874">
        <f t="shared" si="62"/>
        <v>1.8273319636043429E-2</v>
      </c>
    </row>
    <row r="1291" spans="1:20">
      <c r="A1291" s="875" t="s">
        <v>1034</v>
      </c>
      <c r="B1291" t="s">
        <v>1035</v>
      </c>
      <c r="C1291" t="s">
        <v>1339</v>
      </c>
      <c r="D1291" t="s">
        <v>1495</v>
      </c>
      <c r="E1291" s="867">
        <v>2019</v>
      </c>
      <c r="F1291" s="867">
        <v>2019</v>
      </c>
      <c r="G1291" s="868">
        <v>43397</v>
      </c>
      <c r="H1291" s="869">
        <f t="shared" si="60"/>
        <v>2018</v>
      </c>
      <c r="I1291" s="876"/>
      <c r="J1291" t="s">
        <v>1341</v>
      </c>
      <c r="K1291" t="s">
        <v>1342</v>
      </c>
      <c r="L1291" t="s">
        <v>1037</v>
      </c>
      <c r="M1291">
        <v>799.78800000000012</v>
      </c>
      <c r="N1291">
        <v>0.29200000000000004</v>
      </c>
      <c r="O1291" s="872">
        <f>+VLOOKUP(C1291,'A. Rate Class Allocations'!$B$124:$J$128,6,FALSE)</f>
        <v>0.94261788524984402</v>
      </c>
      <c r="P1291" s="873">
        <f>+VLOOKUP(C1291,'A. Rate Class Allocations'!$B$124:$J$128,8,FALSE)</f>
        <v>0.86676492558695795</v>
      </c>
      <c r="Q1291" s="873">
        <f>+VLOOKUP(C1291,'A. Rate Class Allocations'!$B$124:$J$128,7,FALSE)</f>
        <v>0.93591420350510102</v>
      </c>
      <c r="R1291" s="873">
        <f>+VLOOKUP(C1291,'A. Rate Class Allocations'!$B$124:$J$128,9,FALSE)</f>
        <v>0.67326093337246795</v>
      </c>
      <c r="S1291" s="874">
        <f t="shared" si="61"/>
        <v>653.44928697072635</v>
      </c>
      <c r="T1291" s="874">
        <f t="shared" si="62"/>
        <v>0.18399342530085114</v>
      </c>
    </row>
    <row r="1292" spans="1:20">
      <c r="A1292" s="875" t="s">
        <v>1034</v>
      </c>
      <c r="B1292" t="s">
        <v>1035</v>
      </c>
      <c r="C1292" t="s">
        <v>1339</v>
      </c>
      <c r="D1292" t="s">
        <v>1495</v>
      </c>
      <c r="E1292" s="867">
        <v>2019</v>
      </c>
      <c r="F1292" s="867">
        <v>2019</v>
      </c>
      <c r="G1292" s="868">
        <v>43397</v>
      </c>
      <c r="H1292" s="869">
        <f t="shared" si="60"/>
        <v>2018</v>
      </c>
      <c r="I1292" s="876"/>
      <c r="J1292" t="s">
        <v>1341</v>
      </c>
      <c r="K1292" t="s">
        <v>1342</v>
      </c>
      <c r="L1292" t="s">
        <v>1037</v>
      </c>
      <c r="M1292">
        <v>657.36000000000013</v>
      </c>
      <c r="N1292">
        <v>0.24</v>
      </c>
      <c r="O1292" s="872">
        <f>+VLOOKUP(C1292,'A. Rate Class Allocations'!$B$124:$J$128,6,FALSE)</f>
        <v>0.94261788524984402</v>
      </c>
      <c r="P1292" s="873">
        <f>+VLOOKUP(C1292,'A. Rate Class Allocations'!$B$124:$J$128,8,FALSE)</f>
        <v>0.86676492558695795</v>
      </c>
      <c r="Q1292" s="873">
        <f>+VLOOKUP(C1292,'A. Rate Class Allocations'!$B$124:$J$128,7,FALSE)</f>
        <v>0.93591420350510102</v>
      </c>
      <c r="R1292" s="873">
        <f>+VLOOKUP(C1292,'A. Rate Class Allocations'!$B$124:$J$128,9,FALSE)</f>
        <v>0.67326093337246795</v>
      </c>
      <c r="S1292" s="874">
        <f t="shared" si="61"/>
        <v>537.08160572936413</v>
      </c>
      <c r="T1292" s="874">
        <f t="shared" si="62"/>
        <v>0.15122747285001462</v>
      </c>
    </row>
    <row r="1293" spans="1:20">
      <c r="A1293" s="875" t="s">
        <v>1034</v>
      </c>
      <c r="B1293" t="s">
        <v>1035</v>
      </c>
      <c r="C1293" t="s">
        <v>1339</v>
      </c>
      <c r="D1293" t="s">
        <v>1496</v>
      </c>
      <c r="E1293" s="867">
        <v>2019</v>
      </c>
      <c r="F1293" s="867">
        <v>2019</v>
      </c>
      <c r="G1293" s="868">
        <v>43405</v>
      </c>
      <c r="H1293" s="869">
        <f t="shared" si="60"/>
        <v>2018</v>
      </c>
      <c r="I1293" s="876"/>
      <c r="J1293" t="s">
        <v>1341</v>
      </c>
      <c r="K1293" t="s">
        <v>1342</v>
      </c>
      <c r="L1293" t="s">
        <v>1037</v>
      </c>
      <c r="M1293">
        <v>654.41999999999996</v>
      </c>
      <c r="N1293">
        <v>0.15600000000000003</v>
      </c>
      <c r="O1293" s="872">
        <f>+VLOOKUP(C1293,'A. Rate Class Allocations'!$B$124:$J$128,6,FALSE)</f>
        <v>0.94261788524984402</v>
      </c>
      <c r="P1293" s="873">
        <f>+VLOOKUP(C1293,'A. Rate Class Allocations'!$B$124:$J$128,8,FALSE)</f>
        <v>0.86676492558695795</v>
      </c>
      <c r="Q1293" s="873">
        <f>+VLOOKUP(C1293,'A. Rate Class Allocations'!$B$124:$J$128,7,FALSE)</f>
        <v>0.93591420350510102</v>
      </c>
      <c r="R1293" s="873">
        <f>+VLOOKUP(C1293,'A. Rate Class Allocations'!$B$124:$J$128,9,FALSE)</f>
        <v>0.67326093337246795</v>
      </c>
      <c r="S1293" s="874">
        <f t="shared" si="61"/>
        <v>534.67954305313742</v>
      </c>
      <c r="T1293" s="874">
        <f t="shared" si="62"/>
        <v>9.8297857352509524E-2</v>
      </c>
    </row>
    <row r="1294" spans="1:20">
      <c r="A1294" s="875" t="s">
        <v>1034</v>
      </c>
      <c r="B1294" t="s">
        <v>1035</v>
      </c>
      <c r="C1294" t="s">
        <v>1339</v>
      </c>
      <c r="D1294" t="s">
        <v>1496</v>
      </c>
      <c r="E1294" s="867">
        <v>2019</v>
      </c>
      <c r="F1294" s="867">
        <v>2019</v>
      </c>
      <c r="G1294" s="868">
        <v>43405</v>
      </c>
      <c r="H1294" s="869">
        <f t="shared" si="60"/>
        <v>2018</v>
      </c>
      <c r="I1294" s="876"/>
      <c r="J1294" t="s">
        <v>1341</v>
      </c>
      <c r="K1294" t="s">
        <v>1342</v>
      </c>
      <c r="L1294" t="s">
        <v>1037</v>
      </c>
      <c r="M1294">
        <v>121.655</v>
      </c>
      <c r="N1294">
        <v>2.8999999999999998E-2</v>
      </c>
      <c r="O1294" s="872">
        <f>+VLOOKUP(C1294,'A. Rate Class Allocations'!$B$124:$J$128,6,FALSE)</f>
        <v>0.94261788524984402</v>
      </c>
      <c r="P1294" s="873">
        <f>+VLOOKUP(C1294,'A. Rate Class Allocations'!$B$124:$J$128,8,FALSE)</f>
        <v>0.86676492558695795</v>
      </c>
      <c r="Q1294" s="873">
        <f>+VLOOKUP(C1294,'A. Rate Class Allocations'!$B$124:$J$128,7,FALSE)</f>
        <v>0.93591420350510102</v>
      </c>
      <c r="R1294" s="873">
        <f>+VLOOKUP(C1294,'A. Rate Class Allocations'!$B$124:$J$128,9,FALSE)</f>
        <v>0.67326093337246795</v>
      </c>
      <c r="S1294" s="874">
        <f t="shared" si="61"/>
        <v>99.395556080390932</v>
      </c>
      <c r="T1294" s="874">
        <f t="shared" si="62"/>
        <v>1.8273319636043429E-2</v>
      </c>
    </row>
    <row r="1295" spans="1:20">
      <c r="A1295" s="875" t="s">
        <v>1034</v>
      </c>
      <c r="B1295" t="s">
        <v>1035</v>
      </c>
      <c r="C1295" t="s">
        <v>1339</v>
      </c>
      <c r="D1295" t="s">
        <v>1497</v>
      </c>
      <c r="E1295" s="867">
        <v>2019</v>
      </c>
      <c r="F1295" s="867">
        <v>2019</v>
      </c>
      <c r="G1295" s="868">
        <v>43390</v>
      </c>
      <c r="H1295" s="869">
        <f t="shared" si="60"/>
        <v>2018</v>
      </c>
      <c r="I1295" s="876"/>
      <c r="J1295" t="s">
        <v>1341</v>
      </c>
      <c r="K1295" t="s">
        <v>1342</v>
      </c>
      <c r="L1295" t="s">
        <v>1037</v>
      </c>
      <c r="M1295">
        <v>1146.1320000000001</v>
      </c>
      <c r="N1295">
        <v>0.46799999999999997</v>
      </c>
      <c r="O1295" s="872">
        <f>+VLOOKUP(C1295,'A. Rate Class Allocations'!$B$124:$J$128,6,FALSE)</f>
        <v>0.94261788524984402</v>
      </c>
      <c r="P1295" s="873">
        <f>+VLOOKUP(C1295,'A. Rate Class Allocations'!$B$124:$J$128,8,FALSE)</f>
        <v>0.86676492558695795</v>
      </c>
      <c r="Q1295" s="873">
        <f>+VLOOKUP(C1295,'A. Rate Class Allocations'!$B$124:$J$128,7,FALSE)</f>
        <v>0.93591420350510102</v>
      </c>
      <c r="R1295" s="873">
        <f>+VLOOKUP(C1295,'A. Rate Class Allocations'!$B$124:$J$128,9,FALSE)</f>
        <v>0.67326093337246795</v>
      </c>
      <c r="S1295" s="874">
        <f t="shared" si="61"/>
        <v>936.42207456767608</v>
      </c>
      <c r="T1295" s="874">
        <f t="shared" si="62"/>
        <v>0.29489357205752847</v>
      </c>
    </row>
    <row r="1296" spans="1:20">
      <c r="A1296" s="875" t="s">
        <v>1034</v>
      </c>
      <c r="B1296" t="s">
        <v>1035</v>
      </c>
      <c r="C1296" t="s">
        <v>1339</v>
      </c>
      <c r="D1296" t="s">
        <v>1498</v>
      </c>
      <c r="E1296" s="867">
        <v>2019</v>
      </c>
      <c r="F1296" s="867">
        <v>2019</v>
      </c>
      <c r="G1296" s="868">
        <v>43395</v>
      </c>
      <c r="H1296" s="869">
        <f t="shared" si="60"/>
        <v>2018</v>
      </c>
      <c r="I1296" s="876"/>
      <c r="J1296" t="s">
        <v>1341</v>
      </c>
      <c r="K1296" t="s">
        <v>1342</v>
      </c>
      <c r="L1296" t="s">
        <v>1037</v>
      </c>
      <c r="M1296">
        <v>4747.2880000000005</v>
      </c>
      <c r="N1296">
        <v>0.72800000000000009</v>
      </c>
      <c r="O1296" s="872">
        <f>+VLOOKUP(C1296,'A. Rate Class Allocations'!$B$124:$J$128,6,FALSE)</f>
        <v>0.94261788524984402</v>
      </c>
      <c r="P1296" s="873">
        <f>+VLOOKUP(C1296,'A. Rate Class Allocations'!$B$124:$J$128,8,FALSE)</f>
        <v>0.86676492558695795</v>
      </c>
      <c r="Q1296" s="873">
        <f>+VLOOKUP(C1296,'A. Rate Class Allocations'!$B$124:$J$128,7,FALSE)</f>
        <v>0.93591420350510102</v>
      </c>
      <c r="R1296" s="873">
        <f>+VLOOKUP(C1296,'A. Rate Class Allocations'!$B$124:$J$128,9,FALSE)</f>
        <v>0.67326093337246795</v>
      </c>
      <c r="S1296" s="874">
        <f t="shared" si="61"/>
        <v>3878.6677952716036</v>
      </c>
      <c r="T1296" s="874">
        <f t="shared" si="62"/>
        <v>0.45872333431171108</v>
      </c>
    </row>
    <row r="1297" spans="1:20">
      <c r="A1297" s="875" t="s">
        <v>1034</v>
      </c>
      <c r="B1297" t="s">
        <v>1035</v>
      </c>
      <c r="C1297" t="s">
        <v>1339</v>
      </c>
      <c r="D1297" t="s">
        <v>1499</v>
      </c>
      <c r="E1297" s="867">
        <v>2019</v>
      </c>
      <c r="F1297" s="867">
        <v>2019</v>
      </c>
      <c r="G1297" s="868">
        <v>43395</v>
      </c>
      <c r="H1297" s="869">
        <f t="shared" si="60"/>
        <v>2018</v>
      </c>
      <c r="I1297" s="876"/>
      <c r="J1297" t="s">
        <v>1341</v>
      </c>
      <c r="K1297" t="s">
        <v>1342</v>
      </c>
      <c r="L1297" t="s">
        <v>1037</v>
      </c>
      <c r="M1297">
        <v>3725.04</v>
      </c>
      <c r="N1297">
        <v>1.4959999999999998</v>
      </c>
      <c r="O1297" s="872">
        <f>+VLOOKUP(C1297,'A. Rate Class Allocations'!$B$124:$J$128,6,FALSE)</f>
        <v>0.94261788524984402</v>
      </c>
      <c r="P1297" s="873">
        <f>+VLOOKUP(C1297,'A. Rate Class Allocations'!$B$124:$J$128,8,FALSE)</f>
        <v>0.86676492558695795</v>
      </c>
      <c r="Q1297" s="873">
        <f>+VLOOKUP(C1297,'A. Rate Class Allocations'!$B$124:$J$128,7,FALSE)</f>
        <v>0.93591420350510102</v>
      </c>
      <c r="R1297" s="873">
        <f>+VLOOKUP(C1297,'A. Rate Class Allocations'!$B$124:$J$128,9,FALSE)</f>
        <v>0.67326093337246795</v>
      </c>
      <c r="S1297" s="874">
        <f t="shared" si="61"/>
        <v>3043.4624324663964</v>
      </c>
      <c r="T1297" s="874">
        <f t="shared" si="62"/>
        <v>0.94265124743175766</v>
      </c>
    </row>
    <row r="1298" spans="1:20">
      <c r="A1298" s="875" t="s">
        <v>1034</v>
      </c>
      <c r="B1298" t="s">
        <v>1035</v>
      </c>
      <c r="C1298" t="s">
        <v>1339</v>
      </c>
      <c r="D1298" t="s">
        <v>1499</v>
      </c>
      <c r="E1298" s="867">
        <v>2019</v>
      </c>
      <c r="F1298" s="867">
        <v>2019</v>
      </c>
      <c r="G1298" s="868">
        <v>43395</v>
      </c>
      <c r="H1298" s="869">
        <f t="shared" si="60"/>
        <v>2018</v>
      </c>
      <c r="I1298" s="876"/>
      <c r="J1298" t="s">
        <v>1038</v>
      </c>
      <c r="K1298" t="s">
        <v>1342</v>
      </c>
      <c r="L1298" t="s">
        <v>1037</v>
      </c>
      <c r="M1298">
        <v>72.209999999999994</v>
      </c>
      <c r="N1298">
        <v>2.8999999999999998E-2</v>
      </c>
      <c r="O1298" s="872">
        <f>+VLOOKUP(C1298,'A. Rate Class Allocations'!$B$124:$J$128,6,FALSE)</f>
        <v>0.94261788524984402</v>
      </c>
      <c r="P1298" s="873">
        <f>+VLOOKUP(C1298,'A. Rate Class Allocations'!$B$124:$J$128,8,FALSE)</f>
        <v>0.86676492558695795</v>
      </c>
      <c r="Q1298" s="873">
        <f>+VLOOKUP(C1298,'A. Rate Class Allocations'!$B$124:$J$128,7,FALSE)</f>
        <v>0.93591420350510102</v>
      </c>
      <c r="R1298" s="873">
        <f>+VLOOKUP(C1298,'A. Rate Class Allocations'!$B$124:$J$128,9,FALSE)</f>
        <v>0.67326093337246795</v>
      </c>
      <c r="S1298" s="874">
        <f t="shared" si="61"/>
        <v>58.997600629361955</v>
      </c>
      <c r="T1298" s="874">
        <f t="shared" si="62"/>
        <v>1.8273319636043429E-2</v>
      </c>
    </row>
    <row r="1299" spans="1:20">
      <c r="A1299" s="875" t="s">
        <v>1034</v>
      </c>
      <c r="B1299" t="s">
        <v>1035</v>
      </c>
      <c r="C1299" t="s">
        <v>1339</v>
      </c>
      <c r="D1299" t="s">
        <v>1499</v>
      </c>
      <c r="E1299" s="867">
        <v>2019</v>
      </c>
      <c r="F1299" s="867">
        <v>2019</v>
      </c>
      <c r="G1299" s="868">
        <v>43395</v>
      </c>
      <c r="H1299" s="869">
        <f t="shared" si="60"/>
        <v>2018</v>
      </c>
      <c r="I1299" s="876"/>
      <c r="J1299" t="s">
        <v>1038</v>
      </c>
      <c r="K1299" t="s">
        <v>1342</v>
      </c>
      <c r="L1299" t="s">
        <v>1037</v>
      </c>
      <c r="M1299">
        <v>547.79999999999995</v>
      </c>
      <c r="N1299">
        <v>0.21999999999999997</v>
      </c>
      <c r="O1299" s="872">
        <f>+VLOOKUP(C1299,'A. Rate Class Allocations'!$B$124:$J$128,6,FALSE)</f>
        <v>0.94261788524984402</v>
      </c>
      <c r="P1299" s="873">
        <f>+VLOOKUP(C1299,'A. Rate Class Allocations'!$B$124:$J$128,8,FALSE)</f>
        <v>0.86676492558695795</v>
      </c>
      <c r="Q1299" s="873">
        <f>+VLOOKUP(C1299,'A. Rate Class Allocations'!$B$124:$J$128,7,FALSE)</f>
        <v>0.93591420350510102</v>
      </c>
      <c r="R1299" s="873">
        <f>+VLOOKUP(C1299,'A. Rate Class Allocations'!$B$124:$J$128,9,FALSE)</f>
        <v>0.67326093337246795</v>
      </c>
      <c r="S1299" s="874">
        <f t="shared" si="61"/>
        <v>447.56800477447001</v>
      </c>
      <c r="T1299" s="874">
        <f t="shared" si="62"/>
        <v>0.13862518344584673</v>
      </c>
    </row>
    <row r="1300" spans="1:20">
      <c r="A1300" s="875" t="s">
        <v>1034</v>
      </c>
      <c r="B1300" t="s">
        <v>1035</v>
      </c>
      <c r="C1300" t="s">
        <v>1339</v>
      </c>
      <c r="D1300" t="s">
        <v>1499</v>
      </c>
      <c r="E1300" s="867">
        <v>2019</v>
      </c>
      <c r="F1300" s="867">
        <v>2019</v>
      </c>
      <c r="G1300" s="868">
        <v>43395</v>
      </c>
      <c r="H1300" s="869">
        <f t="shared" si="60"/>
        <v>2018</v>
      </c>
      <c r="I1300" s="876"/>
      <c r="J1300" t="s">
        <v>1038</v>
      </c>
      <c r="K1300" t="s">
        <v>1342</v>
      </c>
      <c r="L1300" t="s">
        <v>1037</v>
      </c>
      <c r="M1300">
        <v>69.72</v>
      </c>
      <c r="N1300">
        <v>2.8000000000000001E-2</v>
      </c>
      <c r="O1300" s="872">
        <f>+VLOOKUP(C1300,'A. Rate Class Allocations'!$B$124:$J$128,6,FALSE)</f>
        <v>0.94261788524984402</v>
      </c>
      <c r="P1300" s="873">
        <f>+VLOOKUP(C1300,'A. Rate Class Allocations'!$B$124:$J$128,8,FALSE)</f>
        <v>0.86676492558695795</v>
      </c>
      <c r="Q1300" s="873">
        <f>+VLOOKUP(C1300,'A. Rate Class Allocations'!$B$124:$J$128,7,FALSE)</f>
        <v>0.93591420350510102</v>
      </c>
      <c r="R1300" s="873">
        <f>+VLOOKUP(C1300,'A. Rate Class Allocations'!$B$124:$J$128,9,FALSE)</f>
        <v>0.67326093337246795</v>
      </c>
      <c r="S1300" s="874">
        <f t="shared" si="61"/>
        <v>56.963200607659829</v>
      </c>
      <c r="T1300" s="874">
        <f t="shared" si="62"/>
        <v>1.7643205165835039E-2</v>
      </c>
    </row>
    <row r="1301" spans="1:20">
      <c r="A1301" s="875" t="s">
        <v>1034</v>
      </c>
      <c r="B1301" t="s">
        <v>1035</v>
      </c>
      <c r="C1301" t="s">
        <v>1339</v>
      </c>
      <c r="D1301" t="s">
        <v>1500</v>
      </c>
      <c r="E1301" s="867">
        <v>2019</v>
      </c>
      <c r="F1301" s="867">
        <v>2019</v>
      </c>
      <c r="G1301" s="868">
        <v>43392</v>
      </c>
      <c r="H1301" s="869">
        <f t="shared" si="60"/>
        <v>2018</v>
      </c>
      <c r="I1301" s="876"/>
      <c r="J1301" t="s">
        <v>1341</v>
      </c>
      <c r="K1301" t="s">
        <v>1342</v>
      </c>
      <c r="L1301" t="s">
        <v>1037</v>
      </c>
      <c r="M1301">
        <v>4377.9840000000013</v>
      </c>
      <c r="N1301">
        <v>1.2480000000000002</v>
      </c>
      <c r="O1301" s="872">
        <f>+VLOOKUP(C1301,'A. Rate Class Allocations'!$B$124:$J$128,6,FALSE)</f>
        <v>0.94261788524984402</v>
      </c>
      <c r="P1301" s="873">
        <f>+VLOOKUP(C1301,'A. Rate Class Allocations'!$B$124:$J$128,8,FALSE)</f>
        <v>0.86676492558695795</v>
      </c>
      <c r="Q1301" s="873">
        <f>+VLOOKUP(C1301,'A. Rate Class Allocations'!$B$124:$J$128,7,FALSE)</f>
        <v>0.93591420350510102</v>
      </c>
      <c r="R1301" s="873">
        <f>+VLOOKUP(C1301,'A. Rate Class Allocations'!$B$124:$J$128,9,FALSE)</f>
        <v>0.67326093337246795</v>
      </c>
      <c r="S1301" s="874">
        <f t="shared" si="61"/>
        <v>3576.9360420126945</v>
      </c>
      <c r="T1301" s="874">
        <f t="shared" si="62"/>
        <v>0.78638285882007619</v>
      </c>
    </row>
    <row r="1302" spans="1:20">
      <c r="A1302" s="875" t="s">
        <v>1034</v>
      </c>
      <c r="B1302" t="s">
        <v>1035</v>
      </c>
      <c r="C1302" t="s">
        <v>1339</v>
      </c>
      <c r="D1302" t="s">
        <v>1501</v>
      </c>
      <c r="E1302" s="867">
        <v>2019</v>
      </c>
      <c r="F1302" s="867">
        <v>2019</v>
      </c>
      <c r="G1302" s="868">
        <v>43391</v>
      </c>
      <c r="H1302" s="869">
        <f t="shared" si="60"/>
        <v>2018</v>
      </c>
      <c r="I1302" s="876"/>
      <c r="J1302" t="s">
        <v>1341</v>
      </c>
      <c r="K1302" t="s">
        <v>1342</v>
      </c>
      <c r="L1302" t="s">
        <v>1037</v>
      </c>
      <c r="M1302">
        <v>363.53999999999996</v>
      </c>
      <c r="N1302">
        <v>0.14600000000000002</v>
      </c>
      <c r="O1302" s="872">
        <f>+VLOOKUP(C1302,'A. Rate Class Allocations'!$B$124:$J$128,6,FALSE)</f>
        <v>0.94261788524984402</v>
      </c>
      <c r="P1302" s="873">
        <f>+VLOOKUP(C1302,'A. Rate Class Allocations'!$B$124:$J$128,8,FALSE)</f>
        <v>0.86676492558695795</v>
      </c>
      <c r="Q1302" s="873">
        <f>+VLOOKUP(C1302,'A. Rate Class Allocations'!$B$124:$J$128,7,FALSE)</f>
        <v>0.93591420350510102</v>
      </c>
      <c r="R1302" s="873">
        <f>+VLOOKUP(C1302,'A. Rate Class Allocations'!$B$124:$J$128,9,FALSE)</f>
        <v>0.67326093337246795</v>
      </c>
      <c r="S1302" s="874">
        <f t="shared" si="61"/>
        <v>297.02240316851191</v>
      </c>
      <c r="T1302" s="874">
        <f t="shared" si="62"/>
        <v>9.1996712650425569E-2</v>
      </c>
    </row>
    <row r="1303" spans="1:20">
      <c r="A1303" s="875" t="s">
        <v>1034</v>
      </c>
      <c r="B1303" t="s">
        <v>1035</v>
      </c>
      <c r="C1303" t="s">
        <v>1339</v>
      </c>
      <c r="D1303" t="s">
        <v>1501</v>
      </c>
      <c r="E1303" s="867">
        <v>2019</v>
      </c>
      <c r="F1303" s="867">
        <v>2019</v>
      </c>
      <c r="G1303" s="868">
        <v>43391</v>
      </c>
      <c r="H1303" s="869">
        <f t="shared" si="60"/>
        <v>2018</v>
      </c>
      <c r="I1303" s="876"/>
      <c r="J1303" t="s">
        <v>1341</v>
      </c>
      <c r="K1303" t="s">
        <v>1342</v>
      </c>
      <c r="L1303" t="s">
        <v>1037</v>
      </c>
      <c r="M1303">
        <v>727.07999999999993</v>
      </c>
      <c r="N1303">
        <v>0.29200000000000004</v>
      </c>
      <c r="O1303" s="872">
        <f>+VLOOKUP(C1303,'A. Rate Class Allocations'!$B$124:$J$128,6,FALSE)</f>
        <v>0.94261788524984402</v>
      </c>
      <c r="P1303" s="873">
        <f>+VLOOKUP(C1303,'A. Rate Class Allocations'!$B$124:$J$128,8,FALSE)</f>
        <v>0.86676492558695795</v>
      </c>
      <c r="Q1303" s="873">
        <f>+VLOOKUP(C1303,'A. Rate Class Allocations'!$B$124:$J$128,7,FALSE)</f>
        <v>0.93591420350510102</v>
      </c>
      <c r="R1303" s="873">
        <f>+VLOOKUP(C1303,'A. Rate Class Allocations'!$B$124:$J$128,9,FALSE)</f>
        <v>0.67326093337246795</v>
      </c>
      <c r="S1303" s="874">
        <f t="shared" si="61"/>
        <v>594.04480633702383</v>
      </c>
      <c r="T1303" s="874">
        <f t="shared" si="62"/>
        <v>0.18399342530085114</v>
      </c>
    </row>
    <row r="1304" spans="1:20">
      <c r="A1304" s="875" t="s">
        <v>1034</v>
      </c>
      <c r="B1304" t="s">
        <v>1035</v>
      </c>
      <c r="C1304" t="s">
        <v>1339</v>
      </c>
      <c r="D1304" t="s">
        <v>1501</v>
      </c>
      <c r="E1304" s="867">
        <v>2019</v>
      </c>
      <c r="F1304" s="867">
        <v>2019</v>
      </c>
      <c r="G1304" s="868">
        <v>43391</v>
      </c>
      <c r="H1304" s="869">
        <f t="shared" si="60"/>
        <v>2018</v>
      </c>
      <c r="I1304" s="876"/>
      <c r="J1304" t="s">
        <v>1341</v>
      </c>
      <c r="K1304" t="s">
        <v>1342</v>
      </c>
      <c r="L1304" t="s">
        <v>1037</v>
      </c>
      <c r="M1304">
        <v>1055.76</v>
      </c>
      <c r="N1304">
        <v>0.42400000000000004</v>
      </c>
      <c r="O1304" s="872">
        <f>+VLOOKUP(C1304,'A. Rate Class Allocations'!$B$124:$J$128,6,FALSE)</f>
        <v>0.94261788524984402</v>
      </c>
      <c r="P1304" s="873">
        <f>+VLOOKUP(C1304,'A. Rate Class Allocations'!$B$124:$J$128,8,FALSE)</f>
        <v>0.86676492558695795</v>
      </c>
      <c r="Q1304" s="873">
        <f>+VLOOKUP(C1304,'A. Rate Class Allocations'!$B$124:$J$128,7,FALSE)</f>
        <v>0.93591420350510102</v>
      </c>
      <c r="R1304" s="873">
        <f>+VLOOKUP(C1304,'A. Rate Class Allocations'!$B$124:$J$128,9,FALSE)</f>
        <v>0.67326093337246795</v>
      </c>
      <c r="S1304" s="874">
        <f t="shared" si="61"/>
        <v>862.58560920170589</v>
      </c>
      <c r="T1304" s="874">
        <f t="shared" si="62"/>
        <v>0.26716853536835916</v>
      </c>
    </row>
    <row r="1305" spans="1:20">
      <c r="A1305" s="875" t="s">
        <v>1034</v>
      </c>
      <c r="B1305" t="s">
        <v>1035</v>
      </c>
      <c r="C1305" t="s">
        <v>1339</v>
      </c>
      <c r="D1305" t="s">
        <v>1501</v>
      </c>
      <c r="E1305" s="867">
        <v>2019</v>
      </c>
      <c r="F1305" s="867">
        <v>2019</v>
      </c>
      <c r="G1305" s="868">
        <v>43391</v>
      </c>
      <c r="H1305" s="869">
        <f t="shared" si="60"/>
        <v>2018</v>
      </c>
      <c r="I1305" s="876"/>
      <c r="J1305" t="s">
        <v>1341</v>
      </c>
      <c r="K1305" t="s">
        <v>1342</v>
      </c>
      <c r="L1305" t="s">
        <v>1037</v>
      </c>
      <c r="M1305">
        <v>139.44</v>
      </c>
      <c r="N1305">
        <v>5.6000000000000001E-2</v>
      </c>
      <c r="O1305" s="872">
        <f>+VLOOKUP(C1305,'A. Rate Class Allocations'!$B$124:$J$128,6,FALSE)</f>
        <v>0.94261788524984402</v>
      </c>
      <c r="P1305" s="873">
        <f>+VLOOKUP(C1305,'A. Rate Class Allocations'!$B$124:$J$128,8,FALSE)</f>
        <v>0.86676492558695795</v>
      </c>
      <c r="Q1305" s="873">
        <f>+VLOOKUP(C1305,'A. Rate Class Allocations'!$B$124:$J$128,7,FALSE)</f>
        <v>0.93591420350510102</v>
      </c>
      <c r="R1305" s="873">
        <f>+VLOOKUP(C1305,'A. Rate Class Allocations'!$B$124:$J$128,9,FALSE)</f>
        <v>0.67326093337246795</v>
      </c>
      <c r="S1305" s="874">
        <f t="shared" si="61"/>
        <v>113.92640121531966</v>
      </c>
      <c r="T1305" s="874">
        <f t="shared" si="62"/>
        <v>3.5286410331670078E-2</v>
      </c>
    </row>
    <row r="1306" spans="1:20">
      <c r="A1306" s="875" t="s">
        <v>1034</v>
      </c>
      <c r="B1306" t="s">
        <v>1035</v>
      </c>
      <c r="C1306" t="s">
        <v>1339</v>
      </c>
      <c r="D1306" t="s">
        <v>1501</v>
      </c>
      <c r="E1306" s="867">
        <v>2019</v>
      </c>
      <c r="F1306" s="867">
        <v>2019</v>
      </c>
      <c r="G1306" s="868">
        <v>43391</v>
      </c>
      <c r="H1306" s="869">
        <f t="shared" si="60"/>
        <v>2018</v>
      </c>
      <c r="I1306" s="876"/>
      <c r="J1306" t="s">
        <v>1341</v>
      </c>
      <c r="K1306" t="s">
        <v>1342</v>
      </c>
      <c r="L1306" t="s">
        <v>1037</v>
      </c>
      <c r="M1306">
        <v>547.79999999999995</v>
      </c>
      <c r="N1306">
        <v>0.21999999999999997</v>
      </c>
      <c r="O1306" s="872">
        <f>+VLOOKUP(C1306,'A. Rate Class Allocations'!$B$124:$J$128,6,FALSE)</f>
        <v>0.94261788524984402</v>
      </c>
      <c r="P1306" s="873">
        <f>+VLOOKUP(C1306,'A. Rate Class Allocations'!$B$124:$J$128,8,FALSE)</f>
        <v>0.86676492558695795</v>
      </c>
      <c r="Q1306" s="873">
        <f>+VLOOKUP(C1306,'A. Rate Class Allocations'!$B$124:$J$128,7,FALSE)</f>
        <v>0.93591420350510102</v>
      </c>
      <c r="R1306" s="873">
        <f>+VLOOKUP(C1306,'A. Rate Class Allocations'!$B$124:$J$128,9,FALSE)</f>
        <v>0.67326093337246795</v>
      </c>
      <c r="S1306" s="874">
        <f t="shared" si="61"/>
        <v>447.56800477447001</v>
      </c>
      <c r="T1306" s="874">
        <f t="shared" si="62"/>
        <v>0.13862518344584673</v>
      </c>
    </row>
    <row r="1307" spans="1:20">
      <c r="A1307" s="875" t="s">
        <v>1034</v>
      </c>
      <c r="B1307" t="s">
        <v>1035</v>
      </c>
      <c r="C1307" t="s">
        <v>1339</v>
      </c>
      <c r="D1307" t="s">
        <v>1501</v>
      </c>
      <c r="E1307" s="867">
        <v>2019</v>
      </c>
      <c r="F1307" s="867">
        <v>2019</v>
      </c>
      <c r="G1307" s="868">
        <v>43391</v>
      </c>
      <c r="H1307" s="869">
        <f t="shared" si="60"/>
        <v>2018</v>
      </c>
      <c r="I1307" s="876"/>
      <c r="J1307" t="s">
        <v>1341</v>
      </c>
      <c r="K1307" t="s">
        <v>1342</v>
      </c>
      <c r="L1307" t="s">
        <v>1037</v>
      </c>
      <c r="M1307">
        <v>478.08000000000004</v>
      </c>
      <c r="N1307">
        <v>0.192</v>
      </c>
      <c r="O1307" s="872">
        <f>+VLOOKUP(C1307,'A. Rate Class Allocations'!$B$124:$J$128,6,FALSE)</f>
        <v>0.94261788524984402</v>
      </c>
      <c r="P1307" s="873">
        <f>+VLOOKUP(C1307,'A. Rate Class Allocations'!$B$124:$J$128,8,FALSE)</f>
        <v>0.86676492558695795</v>
      </c>
      <c r="Q1307" s="873">
        <f>+VLOOKUP(C1307,'A. Rate Class Allocations'!$B$124:$J$128,7,FALSE)</f>
        <v>0.93591420350510102</v>
      </c>
      <c r="R1307" s="873">
        <f>+VLOOKUP(C1307,'A. Rate Class Allocations'!$B$124:$J$128,9,FALSE)</f>
        <v>0.67326093337246795</v>
      </c>
      <c r="S1307" s="874">
        <f t="shared" si="61"/>
        <v>390.60480416681031</v>
      </c>
      <c r="T1307" s="874">
        <f t="shared" si="62"/>
        <v>0.12098197828001168</v>
      </c>
    </row>
    <row r="1308" spans="1:20">
      <c r="A1308" s="875" t="s">
        <v>1034</v>
      </c>
      <c r="B1308" t="s">
        <v>1035</v>
      </c>
      <c r="C1308" t="s">
        <v>1339</v>
      </c>
      <c r="D1308" t="s">
        <v>1502</v>
      </c>
      <c r="E1308" s="867">
        <v>2019</v>
      </c>
      <c r="F1308" s="867">
        <v>2019</v>
      </c>
      <c r="G1308" s="868">
        <v>43403</v>
      </c>
      <c r="H1308" s="869">
        <f t="shared" si="60"/>
        <v>2018</v>
      </c>
      <c r="I1308" s="876"/>
      <c r="J1308" t="s">
        <v>1341</v>
      </c>
      <c r="K1308" t="s">
        <v>1342</v>
      </c>
      <c r="L1308" t="s">
        <v>1037</v>
      </c>
      <c r="M1308">
        <v>2553.4079999999999</v>
      </c>
      <c r="N1308">
        <v>0.93599999999999994</v>
      </c>
      <c r="O1308" s="872">
        <f>+VLOOKUP(C1308,'A. Rate Class Allocations'!$B$124:$J$128,6,FALSE)</f>
        <v>0.94261788524984402</v>
      </c>
      <c r="P1308" s="873">
        <f>+VLOOKUP(C1308,'A. Rate Class Allocations'!$B$124:$J$128,8,FALSE)</f>
        <v>0.86676492558695795</v>
      </c>
      <c r="Q1308" s="873">
        <f>+VLOOKUP(C1308,'A. Rate Class Allocations'!$B$124:$J$128,7,FALSE)</f>
        <v>0.93591420350510102</v>
      </c>
      <c r="R1308" s="873">
        <f>+VLOOKUP(C1308,'A. Rate Class Allocations'!$B$124:$J$128,9,FALSE)</f>
        <v>0.67326093337246795</v>
      </c>
      <c r="S1308" s="874">
        <f t="shared" si="61"/>
        <v>2086.2061408089999</v>
      </c>
      <c r="T1308" s="874">
        <f t="shared" si="62"/>
        <v>0.58978714411505695</v>
      </c>
    </row>
    <row r="1309" spans="1:20">
      <c r="A1309" s="875" t="s">
        <v>1034</v>
      </c>
      <c r="B1309" t="s">
        <v>1035</v>
      </c>
      <c r="C1309" t="s">
        <v>1339</v>
      </c>
      <c r="D1309" t="s">
        <v>1502</v>
      </c>
      <c r="E1309" s="867">
        <v>2019</v>
      </c>
      <c r="F1309" s="867">
        <v>2019</v>
      </c>
      <c r="G1309" s="868">
        <v>43403</v>
      </c>
      <c r="H1309" s="869">
        <f t="shared" si="60"/>
        <v>2018</v>
      </c>
      <c r="I1309" s="876"/>
      <c r="J1309" t="s">
        <v>1341</v>
      </c>
      <c r="K1309" t="s">
        <v>1342</v>
      </c>
      <c r="L1309" t="s">
        <v>1037</v>
      </c>
      <c r="M1309">
        <v>949.34400000000005</v>
      </c>
      <c r="N1309">
        <v>0.34799999999999998</v>
      </c>
      <c r="O1309" s="872">
        <f>+VLOOKUP(C1309,'A. Rate Class Allocations'!$B$124:$J$128,6,FALSE)</f>
        <v>0.94261788524984402</v>
      </c>
      <c r="P1309" s="873">
        <f>+VLOOKUP(C1309,'A. Rate Class Allocations'!$B$124:$J$128,8,FALSE)</f>
        <v>0.86676492558695795</v>
      </c>
      <c r="Q1309" s="873">
        <f>+VLOOKUP(C1309,'A. Rate Class Allocations'!$B$124:$J$128,7,FALSE)</f>
        <v>0.93591420350510102</v>
      </c>
      <c r="R1309" s="873">
        <f>+VLOOKUP(C1309,'A. Rate Class Allocations'!$B$124:$J$128,9,FALSE)</f>
        <v>0.67326093337246795</v>
      </c>
      <c r="S1309" s="874">
        <f t="shared" si="61"/>
        <v>775.64074465975636</v>
      </c>
      <c r="T1309" s="874">
        <f t="shared" si="62"/>
        <v>0.21927983563252115</v>
      </c>
    </row>
    <row r="1310" spans="1:20">
      <c r="A1310" s="875" t="s">
        <v>1034</v>
      </c>
      <c r="B1310" t="s">
        <v>1035</v>
      </c>
      <c r="C1310" t="s">
        <v>1339</v>
      </c>
      <c r="D1310" t="s">
        <v>1503</v>
      </c>
      <c r="E1310" s="867">
        <v>2019</v>
      </c>
      <c r="F1310" s="867">
        <v>2019</v>
      </c>
      <c r="G1310" s="868">
        <v>43390</v>
      </c>
      <c r="H1310" s="869">
        <f t="shared" si="60"/>
        <v>2018</v>
      </c>
      <c r="I1310" s="876"/>
      <c r="J1310" t="s">
        <v>1341</v>
      </c>
      <c r="K1310" t="s">
        <v>1342</v>
      </c>
      <c r="L1310" t="s">
        <v>1037</v>
      </c>
      <c r="M1310">
        <v>1095.1199999999997</v>
      </c>
      <c r="N1310">
        <v>0.46799999999999997</v>
      </c>
      <c r="O1310" s="872">
        <f>+VLOOKUP(C1310,'A. Rate Class Allocations'!$B$124:$J$128,6,FALSE)</f>
        <v>0.94261788524984402</v>
      </c>
      <c r="P1310" s="873">
        <f>+VLOOKUP(C1310,'A. Rate Class Allocations'!$B$124:$J$128,8,FALSE)</f>
        <v>0.86676492558695795</v>
      </c>
      <c r="Q1310" s="873">
        <f>+VLOOKUP(C1310,'A. Rate Class Allocations'!$B$124:$J$128,7,FALSE)</f>
        <v>0.93591420350510102</v>
      </c>
      <c r="R1310" s="873">
        <f>+VLOOKUP(C1310,'A. Rate Class Allocations'!$B$124:$J$128,9,FALSE)</f>
        <v>0.67326093337246795</v>
      </c>
      <c r="S1310" s="874">
        <f t="shared" si="61"/>
        <v>894.74383605078037</v>
      </c>
      <c r="T1310" s="874">
        <f t="shared" si="62"/>
        <v>0.29489357205752847</v>
      </c>
    </row>
    <row r="1311" spans="1:20">
      <c r="A1311" s="875" t="s">
        <v>1034</v>
      </c>
      <c r="B1311" t="s">
        <v>1035</v>
      </c>
      <c r="C1311" t="s">
        <v>1339</v>
      </c>
      <c r="D1311" t="s">
        <v>1503</v>
      </c>
      <c r="E1311" s="867">
        <v>2019</v>
      </c>
      <c r="F1311" s="867">
        <v>2019</v>
      </c>
      <c r="G1311" s="868">
        <v>43390</v>
      </c>
      <c r="H1311" s="869">
        <f t="shared" si="60"/>
        <v>2018</v>
      </c>
      <c r="I1311" s="876"/>
      <c r="J1311" t="s">
        <v>1341</v>
      </c>
      <c r="K1311" t="s">
        <v>1342</v>
      </c>
      <c r="L1311" t="s">
        <v>1037</v>
      </c>
      <c r="M1311">
        <v>98.280000000000015</v>
      </c>
      <c r="N1311">
        <v>4.200000000000001E-2</v>
      </c>
      <c r="O1311" s="872">
        <f>+VLOOKUP(C1311,'A. Rate Class Allocations'!$B$124:$J$128,6,FALSE)</f>
        <v>0.94261788524984402</v>
      </c>
      <c r="P1311" s="873">
        <f>+VLOOKUP(C1311,'A. Rate Class Allocations'!$B$124:$J$128,8,FALSE)</f>
        <v>0.86676492558695795</v>
      </c>
      <c r="Q1311" s="873">
        <f>+VLOOKUP(C1311,'A. Rate Class Allocations'!$B$124:$J$128,7,FALSE)</f>
        <v>0.93591420350510102</v>
      </c>
      <c r="R1311" s="873">
        <f>+VLOOKUP(C1311,'A. Rate Class Allocations'!$B$124:$J$128,9,FALSE)</f>
        <v>0.67326093337246795</v>
      </c>
      <c r="S1311" s="874">
        <f t="shared" si="61"/>
        <v>80.297523748147</v>
      </c>
      <c r="T1311" s="874">
        <f t="shared" si="62"/>
        <v>2.646480774875256E-2</v>
      </c>
    </row>
    <row r="1312" spans="1:20">
      <c r="A1312" s="875" t="s">
        <v>1034</v>
      </c>
      <c r="B1312" t="s">
        <v>1035</v>
      </c>
      <c r="C1312" t="s">
        <v>1339</v>
      </c>
      <c r="D1312" t="s">
        <v>1504</v>
      </c>
      <c r="E1312" s="867">
        <v>2019</v>
      </c>
      <c r="F1312" s="867">
        <v>2019</v>
      </c>
      <c r="G1312" s="868">
        <v>43403</v>
      </c>
      <c r="H1312" s="869">
        <f t="shared" si="60"/>
        <v>2018</v>
      </c>
      <c r="I1312" s="876"/>
      <c r="J1312" t="s">
        <v>1341</v>
      </c>
      <c r="K1312" t="s">
        <v>1342</v>
      </c>
      <c r="L1312" t="s">
        <v>1037</v>
      </c>
      <c r="M1312">
        <v>4831.3200000000006</v>
      </c>
      <c r="N1312">
        <v>0.98800000000000021</v>
      </c>
      <c r="O1312" s="872">
        <f>+VLOOKUP(C1312,'A. Rate Class Allocations'!$B$124:$J$128,6,FALSE)</f>
        <v>0.94261788524984402</v>
      </c>
      <c r="P1312" s="873">
        <f>+VLOOKUP(C1312,'A. Rate Class Allocations'!$B$124:$J$128,8,FALSE)</f>
        <v>0.86676492558695795</v>
      </c>
      <c r="Q1312" s="873">
        <f>+VLOOKUP(C1312,'A. Rate Class Allocations'!$B$124:$J$128,7,FALSE)</f>
        <v>0.93591420350510102</v>
      </c>
      <c r="R1312" s="873">
        <f>+VLOOKUP(C1312,'A. Rate Class Allocations'!$B$124:$J$128,9,FALSE)</f>
        <v>0.67326093337246795</v>
      </c>
      <c r="S1312" s="874">
        <f t="shared" si="61"/>
        <v>3947.3243023493847</v>
      </c>
      <c r="T1312" s="874">
        <f t="shared" si="62"/>
        <v>0.62255309656589364</v>
      </c>
    </row>
    <row r="1313" spans="1:20">
      <c r="A1313" s="875" t="s">
        <v>1034</v>
      </c>
      <c r="B1313" t="s">
        <v>1035</v>
      </c>
      <c r="C1313" t="s">
        <v>1339</v>
      </c>
      <c r="D1313" t="s">
        <v>1504</v>
      </c>
      <c r="E1313" s="867">
        <v>2019</v>
      </c>
      <c r="F1313" s="867">
        <v>2019</v>
      </c>
      <c r="G1313" s="868">
        <v>43403</v>
      </c>
      <c r="H1313" s="869">
        <f t="shared" si="60"/>
        <v>2018</v>
      </c>
      <c r="I1313" s="876"/>
      <c r="J1313" t="s">
        <v>1341</v>
      </c>
      <c r="K1313" t="s">
        <v>1342</v>
      </c>
      <c r="L1313" t="s">
        <v>1037</v>
      </c>
      <c r="M1313">
        <v>1418.1</v>
      </c>
      <c r="N1313">
        <v>0.28999999999999998</v>
      </c>
      <c r="O1313" s="872">
        <f>+VLOOKUP(C1313,'A. Rate Class Allocations'!$B$124:$J$128,6,FALSE)</f>
        <v>0.94261788524984402</v>
      </c>
      <c r="P1313" s="873">
        <f>+VLOOKUP(C1313,'A. Rate Class Allocations'!$B$124:$J$128,8,FALSE)</f>
        <v>0.86676492558695795</v>
      </c>
      <c r="Q1313" s="873">
        <f>+VLOOKUP(C1313,'A. Rate Class Allocations'!$B$124:$J$128,7,FALSE)</f>
        <v>0.93591420350510102</v>
      </c>
      <c r="R1313" s="873">
        <f>+VLOOKUP(C1313,'A. Rate Class Allocations'!$B$124:$J$128,9,FALSE)</f>
        <v>0.67326093337246795</v>
      </c>
      <c r="S1313" s="874">
        <f t="shared" si="61"/>
        <v>1158.6275786248193</v>
      </c>
      <c r="T1313" s="874">
        <f t="shared" si="62"/>
        <v>0.18273319636043434</v>
      </c>
    </row>
    <row r="1314" spans="1:20">
      <c r="A1314" s="875" t="s">
        <v>1034</v>
      </c>
      <c r="B1314" t="s">
        <v>1035</v>
      </c>
      <c r="C1314" t="s">
        <v>1339</v>
      </c>
      <c r="D1314" t="s">
        <v>1504</v>
      </c>
      <c r="E1314" s="867">
        <v>2019</v>
      </c>
      <c r="F1314" s="867">
        <v>2019</v>
      </c>
      <c r="G1314" s="868">
        <v>43403</v>
      </c>
      <c r="H1314" s="869">
        <f t="shared" si="60"/>
        <v>2018</v>
      </c>
      <c r="I1314" s="876"/>
      <c r="J1314" t="s">
        <v>1038</v>
      </c>
      <c r="K1314" t="s">
        <v>1342</v>
      </c>
      <c r="L1314" t="s">
        <v>1037</v>
      </c>
      <c r="M1314">
        <v>1843.5299999999995</v>
      </c>
      <c r="N1314">
        <v>0.37699999999999989</v>
      </c>
      <c r="O1314" s="872">
        <f>+VLOOKUP(C1314,'A. Rate Class Allocations'!$B$124:$J$128,6,FALSE)</f>
        <v>0.94261788524984402</v>
      </c>
      <c r="P1314" s="873">
        <f>+VLOOKUP(C1314,'A. Rate Class Allocations'!$B$124:$J$128,8,FALSE)</f>
        <v>0.86676492558695795</v>
      </c>
      <c r="Q1314" s="873">
        <f>+VLOOKUP(C1314,'A. Rate Class Allocations'!$B$124:$J$128,7,FALSE)</f>
        <v>0.93591420350510102</v>
      </c>
      <c r="R1314" s="873">
        <f>+VLOOKUP(C1314,'A. Rate Class Allocations'!$B$124:$J$128,9,FALSE)</f>
        <v>0.67326093337246795</v>
      </c>
      <c r="S1314" s="874">
        <f t="shared" si="61"/>
        <v>1506.2158522122647</v>
      </c>
      <c r="T1314" s="874">
        <f t="shared" si="62"/>
        <v>0.23755315526856455</v>
      </c>
    </row>
    <row r="1315" spans="1:20">
      <c r="A1315" s="875" t="s">
        <v>1034</v>
      </c>
      <c r="B1315" t="s">
        <v>1035</v>
      </c>
      <c r="C1315" t="s">
        <v>1339</v>
      </c>
      <c r="D1315" t="s">
        <v>1505</v>
      </c>
      <c r="E1315" s="867">
        <v>2019</v>
      </c>
      <c r="F1315" s="867">
        <v>2019</v>
      </c>
      <c r="G1315" s="868">
        <v>43392</v>
      </c>
      <c r="H1315" s="869">
        <f t="shared" si="60"/>
        <v>2018</v>
      </c>
      <c r="I1315" s="876"/>
      <c r="J1315" t="s">
        <v>1341</v>
      </c>
      <c r="K1315" t="s">
        <v>1342</v>
      </c>
      <c r="L1315" t="s">
        <v>1037</v>
      </c>
      <c r="M1315">
        <v>4011.9039999999995</v>
      </c>
      <c r="N1315">
        <v>0.83200000000000007</v>
      </c>
      <c r="O1315" s="872">
        <f>+VLOOKUP(C1315,'A. Rate Class Allocations'!$B$124:$J$128,6,FALSE)</f>
        <v>0.94261788524984402</v>
      </c>
      <c r="P1315" s="873">
        <f>+VLOOKUP(C1315,'A. Rate Class Allocations'!$B$124:$J$128,8,FALSE)</f>
        <v>0.86676492558695795</v>
      </c>
      <c r="Q1315" s="873">
        <f>+VLOOKUP(C1315,'A. Rate Class Allocations'!$B$124:$J$128,7,FALSE)</f>
        <v>0.93591420350510102</v>
      </c>
      <c r="R1315" s="873">
        <f>+VLOOKUP(C1315,'A. Rate Class Allocations'!$B$124:$J$128,9,FALSE)</f>
        <v>0.67326093337246795</v>
      </c>
      <c r="S1315" s="874">
        <f t="shared" si="61"/>
        <v>3277.838387416421</v>
      </c>
      <c r="T1315" s="874">
        <f t="shared" si="62"/>
        <v>0.52425523921338413</v>
      </c>
    </row>
    <row r="1316" spans="1:20">
      <c r="A1316" s="875" t="s">
        <v>1034</v>
      </c>
      <c r="B1316" t="s">
        <v>1035</v>
      </c>
      <c r="C1316" t="s">
        <v>1339</v>
      </c>
      <c r="D1316" t="s">
        <v>1506</v>
      </c>
      <c r="E1316" s="867">
        <v>2019</v>
      </c>
      <c r="F1316" s="867">
        <v>2019</v>
      </c>
      <c r="G1316" s="868">
        <v>43391</v>
      </c>
      <c r="H1316" s="869">
        <f t="shared" si="60"/>
        <v>2018</v>
      </c>
      <c r="I1316" s="876"/>
      <c r="J1316" t="s">
        <v>1341</v>
      </c>
      <c r="K1316" t="s">
        <v>1342</v>
      </c>
      <c r="L1316" t="s">
        <v>1037</v>
      </c>
      <c r="M1316">
        <v>2278.8480000000004</v>
      </c>
      <c r="N1316">
        <v>0.83200000000000007</v>
      </c>
      <c r="O1316" s="872">
        <f>+VLOOKUP(C1316,'A. Rate Class Allocations'!$B$124:$J$128,6,FALSE)</f>
        <v>0.94261788524984402</v>
      </c>
      <c r="P1316" s="873">
        <f>+VLOOKUP(C1316,'A. Rate Class Allocations'!$B$124:$J$128,8,FALSE)</f>
        <v>0.86676492558695795</v>
      </c>
      <c r="Q1316" s="873">
        <f>+VLOOKUP(C1316,'A. Rate Class Allocations'!$B$124:$J$128,7,FALSE)</f>
        <v>0.93591420350510102</v>
      </c>
      <c r="R1316" s="873">
        <f>+VLOOKUP(C1316,'A. Rate Class Allocations'!$B$124:$J$128,9,FALSE)</f>
        <v>0.67326093337246795</v>
      </c>
      <c r="S1316" s="874">
        <f t="shared" si="61"/>
        <v>1861.8828998617957</v>
      </c>
      <c r="T1316" s="874">
        <f t="shared" si="62"/>
        <v>0.52425523921338413</v>
      </c>
    </row>
    <row r="1317" spans="1:20">
      <c r="A1317" s="875" t="s">
        <v>1034</v>
      </c>
      <c r="B1317" t="s">
        <v>1035</v>
      </c>
      <c r="C1317" t="s">
        <v>1339</v>
      </c>
      <c r="D1317" t="s">
        <v>1506</v>
      </c>
      <c r="E1317" s="867">
        <v>2019</v>
      </c>
      <c r="F1317" s="867">
        <v>2019</v>
      </c>
      <c r="G1317" s="868">
        <v>43391</v>
      </c>
      <c r="H1317" s="869">
        <f t="shared" si="60"/>
        <v>2018</v>
      </c>
      <c r="I1317" s="876"/>
      <c r="J1317" t="s">
        <v>1341</v>
      </c>
      <c r="K1317" t="s">
        <v>1342</v>
      </c>
      <c r="L1317" t="s">
        <v>1037</v>
      </c>
      <c r="M1317">
        <v>158.86199999999999</v>
      </c>
      <c r="N1317">
        <v>5.7999999999999996E-2</v>
      </c>
      <c r="O1317" s="872">
        <f>+VLOOKUP(C1317,'A. Rate Class Allocations'!$B$124:$J$128,6,FALSE)</f>
        <v>0.94261788524984402</v>
      </c>
      <c r="P1317" s="873">
        <f>+VLOOKUP(C1317,'A. Rate Class Allocations'!$B$124:$J$128,8,FALSE)</f>
        <v>0.86676492558695795</v>
      </c>
      <c r="Q1317" s="873">
        <f>+VLOOKUP(C1317,'A. Rate Class Allocations'!$B$124:$J$128,7,FALSE)</f>
        <v>0.93591420350510102</v>
      </c>
      <c r="R1317" s="873">
        <f>+VLOOKUP(C1317,'A. Rate Class Allocations'!$B$124:$J$128,9,FALSE)</f>
        <v>0.67326093337246795</v>
      </c>
      <c r="S1317" s="874">
        <f t="shared" si="61"/>
        <v>129.7947213845963</v>
      </c>
      <c r="T1317" s="874">
        <f t="shared" si="62"/>
        <v>3.6546639272086859E-2</v>
      </c>
    </row>
    <row r="1318" spans="1:20">
      <c r="A1318" s="875" t="s">
        <v>1034</v>
      </c>
      <c r="B1318" t="s">
        <v>1035</v>
      </c>
      <c r="C1318" t="s">
        <v>1339</v>
      </c>
      <c r="D1318" t="s">
        <v>1507</v>
      </c>
      <c r="E1318" s="867">
        <v>2019</v>
      </c>
      <c r="F1318" s="867">
        <v>2019</v>
      </c>
      <c r="G1318" s="868">
        <v>43391</v>
      </c>
      <c r="H1318" s="869">
        <f t="shared" si="60"/>
        <v>2018</v>
      </c>
      <c r="I1318" s="876"/>
      <c r="J1318" t="s">
        <v>1341</v>
      </c>
      <c r="K1318" t="s">
        <v>1342</v>
      </c>
      <c r="L1318" t="s">
        <v>1037</v>
      </c>
      <c r="M1318">
        <v>647.40000000000009</v>
      </c>
      <c r="N1318">
        <v>0.26000000000000006</v>
      </c>
      <c r="O1318" s="872">
        <f>+VLOOKUP(C1318,'A. Rate Class Allocations'!$B$124:$J$128,6,FALSE)</f>
        <v>0.94261788524984402</v>
      </c>
      <c r="P1318" s="873">
        <f>+VLOOKUP(C1318,'A. Rate Class Allocations'!$B$124:$J$128,8,FALSE)</f>
        <v>0.86676492558695795</v>
      </c>
      <c r="Q1318" s="873">
        <f>+VLOOKUP(C1318,'A. Rate Class Allocations'!$B$124:$J$128,7,FALSE)</f>
        <v>0.93591420350510102</v>
      </c>
      <c r="R1318" s="873">
        <f>+VLOOKUP(C1318,'A. Rate Class Allocations'!$B$124:$J$128,9,FALSE)</f>
        <v>0.67326093337246795</v>
      </c>
      <c r="S1318" s="874">
        <f t="shared" si="61"/>
        <v>528.94400564255557</v>
      </c>
      <c r="T1318" s="874">
        <f t="shared" si="62"/>
        <v>0.16382976225418253</v>
      </c>
    </row>
    <row r="1319" spans="1:20">
      <c r="A1319" s="875" t="s">
        <v>1034</v>
      </c>
      <c r="B1319" t="s">
        <v>1035</v>
      </c>
      <c r="C1319" t="s">
        <v>1339</v>
      </c>
      <c r="D1319" t="s">
        <v>1508</v>
      </c>
      <c r="E1319" s="867">
        <v>2019</v>
      </c>
      <c r="F1319" s="867">
        <v>2019</v>
      </c>
      <c r="G1319" s="868">
        <v>43402</v>
      </c>
      <c r="H1319" s="869">
        <f t="shared" si="60"/>
        <v>2018</v>
      </c>
      <c r="I1319" s="876"/>
      <c r="J1319" t="s">
        <v>1341</v>
      </c>
      <c r="K1319" t="s">
        <v>1342</v>
      </c>
      <c r="L1319" t="s">
        <v>1037</v>
      </c>
      <c r="M1319">
        <v>1135.68</v>
      </c>
      <c r="N1319">
        <v>0.78</v>
      </c>
      <c r="O1319" s="872">
        <f>+VLOOKUP(C1319,'A. Rate Class Allocations'!$B$124:$J$128,6,FALSE)</f>
        <v>0.94261788524984402</v>
      </c>
      <c r="P1319" s="873">
        <f>+VLOOKUP(C1319,'A. Rate Class Allocations'!$B$124:$J$128,8,FALSE)</f>
        <v>0.86676492558695795</v>
      </c>
      <c r="Q1319" s="873">
        <f>+VLOOKUP(C1319,'A. Rate Class Allocations'!$B$124:$J$128,7,FALSE)</f>
        <v>0.93591420350510102</v>
      </c>
      <c r="R1319" s="873">
        <f>+VLOOKUP(C1319,'A. Rate Class Allocations'!$B$124:$J$128,9,FALSE)</f>
        <v>0.67326093337246795</v>
      </c>
      <c r="S1319" s="874">
        <f t="shared" si="61"/>
        <v>927.88249664525404</v>
      </c>
      <c r="T1319" s="874">
        <f t="shared" si="62"/>
        <v>0.49148928676254749</v>
      </c>
    </row>
    <row r="1320" spans="1:20">
      <c r="A1320" s="875" t="s">
        <v>1034</v>
      </c>
      <c r="B1320" t="s">
        <v>1035</v>
      </c>
      <c r="C1320" t="s">
        <v>1339</v>
      </c>
      <c r="D1320" t="s">
        <v>1509</v>
      </c>
      <c r="E1320" s="867">
        <v>2019</v>
      </c>
      <c r="F1320" s="867">
        <v>2019</v>
      </c>
      <c r="G1320" s="868">
        <v>43402</v>
      </c>
      <c r="H1320" s="869">
        <f t="shared" si="60"/>
        <v>2018</v>
      </c>
      <c r="I1320" s="876"/>
      <c r="J1320" t="s">
        <v>1341</v>
      </c>
      <c r="K1320" t="s">
        <v>1342</v>
      </c>
      <c r="L1320" t="s">
        <v>1037</v>
      </c>
      <c r="M1320">
        <v>1486.836</v>
      </c>
      <c r="N1320">
        <v>0.46799999999999997</v>
      </c>
      <c r="O1320" s="872">
        <f>+VLOOKUP(C1320,'A. Rate Class Allocations'!$B$124:$J$128,6,FALSE)</f>
        <v>0.94261788524984402</v>
      </c>
      <c r="P1320" s="873">
        <f>+VLOOKUP(C1320,'A. Rate Class Allocations'!$B$124:$J$128,8,FALSE)</f>
        <v>0.86676492558695795</v>
      </c>
      <c r="Q1320" s="873">
        <f>+VLOOKUP(C1320,'A. Rate Class Allocations'!$B$124:$J$128,7,FALSE)</f>
        <v>0.93591420350510102</v>
      </c>
      <c r="R1320" s="873">
        <f>+VLOOKUP(C1320,'A. Rate Class Allocations'!$B$124:$J$128,9,FALSE)</f>
        <v>0.67326093337246795</v>
      </c>
      <c r="S1320" s="874">
        <f t="shared" si="61"/>
        <v>1214.7868235612523</v>
      </c>
      <c r="T1320" s="874">
        <f t="shared" si="62"/>
        <v>0.29489357205752847</v>
      </c>
    </row>
    <row r="1321" spans="1:20">
      <c r="A1321" s="875" t="s">
        <v>1034</v>
      </c>
      <c r="B1321" t="s">
        <v>1035</v>
      </c>
      <c r="C1321" t="s">
        <v>1339</v>
      </c>
      <c r="D1321" t="s">
        <v>1510</v>
      </c>
      <c r="E1321" s="867">
        <v>2019</v>
      </c>
      <c r="F1321" s="867">
        <v>2019</v>
      </c>
      <c r="G1321" s="868">
        <v>43402</v>
      </c>
      <c r="H1321" s="869">
        <f t="shared" si="60"/>
        <v>2018</v>
      </c>
      <c r="I1321" s="876"/>
      <c r="J1321" t="s">
        <v>1341</v>
      </c>
      <c r="K1321" t="s">
        <v>1342</v>
      </c>
      <c r="L1321" t="s">
        <v>1037</v>
      </c>
      <c r="M1321">
        <v>3107.5200000000009</v>
      </c>
      <c r="N1321">
        <v>1.2480000000000002</v>
      </c>
      <c r="O1321" s="872">
        <f>+VLOOKUP(C1321,'A. Rate Class Allocations'!$B$124:$J$128,6,FALSE)</f>
        <v>0.94261788524984402</v>
      </c>
      <c r="P1321" s="873">
        <f>+VLOOKUP(C1321,'A. Rate Class Allocations'!$B$124:$J$128,8,FALSE)</f>
        <v>0.86676492558695795</v>
      </c>
      <c r="Q1321" s="873">
        <f>+VLOOKUP(C1321,'A. Rate Class Allocations'!$B$124:$J$128,7,FALSE)</f>
        <v>0.93591420350510102</v>
      </c>
      <c r="R1321" s="873">
        <f>+VLOOKUP(C1321,'A. Rate Class Allocations'!$B$124:$J$128,9,FALSE)</f>
        <v>0.67326093337246795</v>
      </c>
      <c r="S1321" s="874">
        <f t="shared" si="61"/>
        <v>2538.9312270842674</v>
      </c>
      <c r="T1321" s="874">
        <f t="shared" si="62"/>
        <v>0.78638285882007619</v>
      </c>
    </row>
    <row r="1322" spans="1:20">
      <c r="A1322" s="875" t="s">
        <v>1034</v>
      </c>
      <c r="B1322" t="s">
        <v>1035</v>
      </c>
      <c r="C1322" t="s">
        <v>1339</v>
      </c>
      <c r="D1322" t="s">
        <v>1510</v>
      </c>
      <c r="E1322" s="867">
        <v>2019</v>
      </c>
      <c r="F1322" s="867">
        <v>2019</v>
      </c>
      <c r="G1322" s="868">
        <v>43402</v>
      </c>
      <c r="H1322" s="869">
        <f t="shared" si="60"/>
        <v>2018</v>
      </c>
      <c r="I1322" s="876"/>
      <c r="J1322" t="s">
        <v>1038</v>
      </c>
      <c r="K1322" t="s">
        <v>1342</v>
      </c>
      <c r="L1322" t="s">
        <v>1037</v>
      </c>
      <c r="M1322">
        <v>1424.28</v>
      </c>
      <c r="N1322">
        <v>0.57200000000000006</v>
      </c>
      <c r="O1322" s="872">
        <f>+VLOOKUP(C1322,'A. Rate Class Allocations'!$B$124:$J$128,6,FALSE)</f>
        <v>0.94261788524984402</v>
      </c>
      <c r="P1322" s="873">
        <f>+VLOOKUP(C1322,'A. Rate Class Allocations'!$B$124:$J$128,8,FALSE)</f>
        <v>0.86676492558695795</v>
      </c>
      <c r="Q1322" s="873">
        <f>+VLOOKUP(C1322,'A. Rate Class Allocations'!$B$124:$J$128,7,FALSE)</f>
        <v>0.93591420350510102</v>
      </c>
      <c r="R1322" s="873">
        <f>+VLOOKUP(C1322,'A. Rate Class Allocations'!$B$124:$J$128,9,FALSE)</f>
        <v>0.67326093337246795</v>
      </c>
      <c r="S1322" s="874">
        <f t="shared" si="61"/>
        <v>1163.6768124136222</v>
      </c>
      <c r="T1322" s="874">
        <f t="shared" si="62"/>
        <v>0.36042547695920152</v>
      </c>
    </row>
    <row r="1323" spans="1:20">
      <c r="A1323" s="875" t="s">
        <v>1034</v>
      </c>
      <c r="B1323" t="s">
        <v>1035</v>
      </c>
      <c r="C1323" t="s">
        <v>1339</v>
      </c>
      <c r="D1323" t="s">
        <v>1511</v>
      </c>
      <c r="E1323" s="867">
        <v>2019</v>
      </c>
      <c r="F1323" s="867">
        <v>2019</v>
      </c>
      <c r="G1323" s="868">
        <v>43402</v>
      </c>
      <c r="H1323" s="869">
        <f t="shared" si="60"/>
        <v>2018</v>
      </c>
      <c r="I1323" s="876"/>
      <c r="J1323" t="s">
        <v>1341</v>
      </c>
      <c r="K1323" t="s">
        <v>1342</v>
      </c>
      <c r="L1323" t="s">
        <v>1037</v>
      </c>
      <c r="M1323">
        <v>3107.5200000000009</v>
      </c>
      <c r="N1323">
        <v>1.2480000000000002</v>
      </c>
      <c r="O1323" s="872">
        <f>+VLOOKUP(C1323,'A. Rate Class Allocations'!$B$124:$J$128,6,FALSE)</f>
        <v>0.94261788524984402</v>
      </c>
      <c r="P1323" s="873">
        <f>+VLOOKUP(C1323,'A. Rate Class Allocations'!$B$124:$J$128,8,FALSE)</f>
        <v>0.86676492558695795</v>
      </c>
      <c r="Q1323" s="873">
        <f>+VLOOKUP(C1323,'A. Rate Class Allocations'!$B$124:$J$128,7,FALSE)</f>
        <v>0.93591420350510102</v>
      </c>
      <c r="R1323" s="873">
        <f>+VLOOKUP(C1323,'A. Rate Class Allocations'!$B$124:$J$128,9,FALSE)</f>
        <v>0.67326093337246795</v>
      </c>
      <c r="S1323" s="874">
        <f t="shared" si="61"/>
        <v>2538.9312270842674</v>
      </c>
      <c r="T1323" s="874">
        <f t="shared" si="62"/>
        <v>0.78638285882007619</v>
      </c>
    </row>
    <row r="1324" spans="1:20">
      <c r="A1324" s="875" t="s">
        <v>1034</v>
      </c>
      <c r="B1324" t="s">
        <v>1035</v>
      </c>
      <c r="C1324" t="s">
        <v>1339</v>
      </c>
      <c r="D1324" t="s">
        <v>1512</v>
      </c>
      <c r="E1324" s="867">
        <v>2019</v>
      </c>
      <c r="F1324" s="867">
        <v>2019</v>
      </c>
      <c r="G1324" s="868">
        <v>43397</v>
      </c>
      <c r="H1324" s="869">
        <f t="shared" si="60"/>
        <v>2018</v>
      </c>
      <c r="I1324" s="876"/>
      <c r="J1324" t="s">
        <v>1341</v>
      </c>
      <c r="K1324" t="s">
        <v>1342</v>
      </c>
      <c r="L1324" t="s">
        <v>1037</v>
      </c>
      <c r="M1324">
        <v>3964.8959999999997</v>
      </c>
      <c r="N1324">
        <v>0.46799999999999997</v>
      </c>
      <c r="O1324" s="872">
        <f>+VLOOKUP(C1324,'A. Rate Class Allocations'!$B$124:$J$128,6,FALSE)</f>
        <v>0.94261788524984402</v>
      </c>
      <c r="P1324" s="873">
        <f>+VLOOKUP(C1324,'A. Rate Class Allocations'!$B$124:$J$128,8,FALSE)</f>
        <v>0.86676492558695795</v>
      </c>
      <c r="Q1324" s="873">
        <f>+VLOOKUP(C1324,'A. Rate Class Allocations'!$B$124:$J$128,7,FALSE)</f>
        <v>0.93591420350510102</v>
      </c>
      <c r="R1324" s="873">
        <f>+VLOOKUP(C1324,'A. Rate Class Allocations'!$B$124:$J$128,9,FALSE)</f>
        <v>0.67326093337246795</v>
      </c>
      <c r="S1324" s="874">
        <f t="shared" si="61"/>
        <v>3239.4315294966723</v>
      </c>
      <c r="T1324" s="874">
        <f t="shared" si="62"/>
        <v>0.29489357205752847</v>
      </c>
    </row>
    <row r="1325" spans="1:20">
      <c r="A1325" s="875" t="s">
        <v>1034</v>
      </c>
      <c r="B1325" t="s">
        <v>1035</v>
      </c>
      <c r="C1325" t="s">
        <v>1339</v>
      </c>
      <c r="D1325" t="s">
        <v>1512</v>
      </c>
      <c r="E1325" s="867">
        <v>2019</v>
      </c>
      <c r="F1325" s="867">
        <v>2019</v>
      </c>
      <c r="G1325" s="868">
        <v>43397</v>
      </c>
      <c r="H1325" s="869">
        <f t="shared" si="60"/>
        <v>2018</v>
      </c>
      <c r="I1325" s="876"/>
      <c r="J1325" t="s">
        <v>1341</v>
      </c>
      <c r="K1325" t="s">
        <v>1342</v>
      </c>
      <c r="L1325" t="s">
        <v>1037</v>
      </c>
      <c r="M1325">
        <v>982.75199999999984</v>
      </c>
      <c r="N1325">
        <v>0.11599999999999999</v>
      </c>
      <c r="O1325" s="872">
        <f>+VLOOKUP(C1325,'A. Rate Class Allocations'!$B$124:$J$128,6,FALSE)</f>
        <v>0.94261788524984402</v>
      </c>
      <c r="P1325" s="873">
        <f>+VLOOKUP(C1325,'A. Rate Class Allocations'!$B$124:$J$128,8,FALSE)</f>
        <v>0.86676492558695795</v>
      </c>
      <c r="Q1325" s="873">
        <f>+VLOOKUP(C1325,'A. Rate Class Allocations'!$B$124:$J$128,7,FALSE)</f>
        <v>0.93591420350510102</v>
      </c>
      <c r="R1325" s="873">
        <f>+VLOOKUP(C1325,'A. Rate Class Allocations'!$B$124:$J$128,9,FALSE)</f>
        <v>0.67326093337246795</v>
      </c>
      <c r="S1325" s="874">
        <f t="shared" si="61"/>
        <v>802.93602013165378</v>
      </c>
      <c r="T1325" s="874">
        <f t="shared" si="62"/>
        <v>7.3093278544173718E-2</v>
      </c>
    </row>
    <row r="1326" spans="1:20">
      <c r="A1326" s="875" t="s">
        <v>1034</v>
      </c>
      <c r="B1326" t="s">
        <v>1035</v>
      </c>
      <c r="C1326" t="s">
        <v>1339</v>
      </c>
      <c r="D1326" t="s">
        <v>1512</v>
      </c>
      <c r="E1326" s="867">
        <v>2019</v>
      </c>
      <c r="F1326" s="867">
        <v>2019</v>
      </c>
      <c r="G1326" s="868">
        <v>43397</v>
      </c>
      <c r="H1326" s="869">
        <f t="shared" si="60"/>
        <v>2018</v>
      </c>
      <c r="I1326" s="876"/>
      <c r="J1326" t="s">
        <v>1341</v>
      </c>
      <c r="K1326" t="s">
        <v>1342</v>
      </c>
      <c r="L1326" t="s">
        <v>1037</v>
      </c>
      <c r="M1326">
        <v>982.75199999999984</v>
      </c>
      <c r="N1326">
        <v>0.11599999999999999</v>
      </c>
      <c r="O1326" s="872">
        <f>+VLOOKUP(C1326,'A. Rate Class Allocations'!$B$124:$J$128,6,FALSE)</f>
        <v>0.94261788524984402</v>
      </c>
      <c r="P1326" s="873">
        <f>+VLOOKUP(C1326,'A. Rate Class Allocations'!$B$124:$J$128,8,FALSE)</f>
        <v>0.86676492558695795</v>
      </c>
      <c r="Q1326" s="873">
        <f>+VLOOKUP(C1326,'A. Rate Class Allocations'!$B$124:$J$128,7,FALSE)</f>
        <v>0.93591420350510102</v>
      </c>
      <c r="R1326" s="873">
        <f>+VLOOKUP(C1326,'A. Rate Class Allocations'!$B$124:$J$128,9,FALSE)</f>
        <v>0.67326093337246795</v>
      </c>
      <c r="S1326" s="874">
        <f t="shared" si="61"/>
        <v>802.93602013165378</v>
      </c>
      <c r="T1326" s="874">
        <f t="shared" si="62"/>
        <v>7.3093278544173718E-2</v>
      </c>
    </row>
    <row r="1327" spans="1:20">
      <c r="A1327" s="875" t="s">
        <v>1034</v>
      </c>
      <c r="B1327" t="s">
        <v>1035</v>
      </c>
      <c r="C1327" t="s">
        <v>1339</v>
      </c>
      <c r="D1327" t="s">
        <v>1512</v>
      </c>
      <c r="E1327" s="867">
        <v>2019</v>
      </c>
      <c r="F1327" s="867">
        <v>2019</v>
      </c>
      <c r="G1327" s="868">
        <v>43397</v>
      </c>
      <c r="H1327" s="869">
        <f t="shared" si="60"/>
        <v>2018</v>
      </c>
      <c r="I1327" s="876"/>
      <c r="J1327" t="s">
        <v>1341</v>
      </c>
      <c r="K1327" t="s">
        <v>1342</v>
      </c>
      <c r="L1327" t="s">
        <v>1037</v>
      </c>
      <c r="M1327">
        <v>491.37599999999992</v>
      </c>
      <c r="N1327">
        <v>5.7999999999999996E-2</v>
      </c>
      <c r="O1327" s="872">
        <f>+VLOOKUP(C1327,'A. Rate Class Allocations'!$B$124:$J$128,6,FALSE)</f>
        <v>0.94261788524984402</v>
      </c>
      <c r="P1327" s="873">
        <f>+VLOOKUP(C1327,'A. Rate Class Allocations'!$B$124:$J$128,8,FALSE)</f>
        <v>0.86676492558695795</v>
      </c>
      <c r="Q1327" s="873">
        <f>+VLOOKUP(C1327,'A. Rate Class Allocations'!$B$124:$J$128,7,FALSE)</f>
        <v>0.93591420350510102</v>
      </c>
      <c r="R1327" s="873">
        <f>+VLOOKUP(C1327,'A. Rate Class Allocations'!$B$124:$J$128,9,FALSE)</f>
        <v>0.67326093337246795</v>
      </c>
      <c r="S1327" s="874">
        <f t="shared" si="61"/>
        <v>401.46801006582689</v>
      </c>
      <c r="T1327" s="874">
        <f t="shared" si="62"/>
        <v>3.6546639272086859E-2</v>
      </c>
    </row>
    <row r="1328" spans="1:20">
      <c r="A1328" s="875" t="s">
        <v>1034</v>
      </c>
      <c r="B1328" t="s">
        <v>1035</v>
      </c>
      <c r="C1328" t="s">
        <v>1339</v>
      </c>
      <c r="D1328" t="s">
        <v>1512</v>
      </c>
      <c r="E1328" s="867">
        <v>2019</v>
      </c>
      <c r="F1328" s="867">
        <v>2019</v>
      </c>
      <c r="G1328" s="868">
        <v>43397</v>
      </c>
      <c r="H1328" s="869">
        <f t="shared" si="60"/>
        <v>2018</v>
      </c>
      <c r="I1328" s="876"/>
      <c r="J1328" t="s">
        <v>1341</v>
      </c>
      <c r="K1328" t="s">
        <v>1342</v>
      </c>
      <c r="L1328" t="s">
        <v>1037</v>
      </c>
      <c r="M1328">
        <v>3083.8080000000009</v>
      </c>
      <c r="N1328">
        <v>0.36400000000000005</v>
      </c>
      <c r="O1328" s="872">
        <f>+VLOOKUP(C1328,'A. Rate Class Allocations'!$B$124:$J$128,6,FALSE)</f>
        <v>0.94261788524984402</v>
      </c>
      <c r="P1328" s="873">
        <f>+VLOOKUP(C1328,'A. Rate Class Allocations'!$B$124:$J$128,8,FALSE)</f>
        <v>0.86676492558695795</v>
      </c>
      <c r="Q1328" s="873">
        <f>+VLOOKUP(C1328,'A. Rate Class Allocations'!$B$124:$J$128,7,FALSE)</f>
        <v>0.93591420350510102</v>
      </c>
      <c r="R1328" s="873">
        <f>+VLOOKUP(C1328,'A. Rate Class Allocations'!$B$124:$J$128,9,FALSE)</f>
        <v>0.67326093337246795</v>
      </c>
      <c r="S1328" s="874">
        <f t="shared" si="61"/>
        <v>2519.5578562751907</v>
      </c>
      <c r="T1328" s="874">
        <f t="shared" si="62"/>
        <v>0.22936166715585554</v>
      </c>
    </row>
    <row r="1329" spans="1:20">
      <c r="A1329" s="875" t="s">
        <v>1034</v>
      </c>
      <c r="B1329" t="s">
        <v>1035</v>
      </c>
      <c r="C1329" t="s">
        <v>1339</v>
      </c>
      <c r="D1329" t="s">
        <v>1512</v>
      </c>
      <c r="E1329" s="867">
        <v>2019</v>
      </c>
      <c r="F1329" s="867">
        <v>2019</v>
      </c>
      <c r="G1329" s="868">
        <v>43397</v>
      </c>
      <c r="H1329" s="869">
        <f t="shared" si="60"/>
        <v>2018</v>
      </c>
      <c r="I1329" s="876"/>
      <c r="J1329" t="s">
        <v>1341</v>
      </c>
      <c r="K1329" t="s">
        <v>1342</v>
      </c>
      <c r="L1329" t="s">
        <v>1037</v>
      </c>
      <c r="M1329">
        <v>491.37599999999992</v>
      </c>
      <c r="N1329">
        <v>5.7999999999999996E-2</v>
      </c>
      <c r="O1329" s="872">
        <f>+VLOOKUP(C1329,'A. Rate Class Allocations'!$B$124:$J$128,6,FALSE)</f>
        <v>0.94261788524984402</v>
      </c>
      <c r="P1329" s="873">
        <f>+VLOOKUP(C1329,'A. Rate Class Allocations'!$B$124:$J$128,8,FALSE)</f>
        <v>0.86676492558695795</v>
      </c>
      <c r="Q1329" s="873">
        <f>+VLOOKUP(C1329,'A. Rate Class Allocations'!$B$124:$J$128,7,FALSE)</f>
        <v>0.93591420350510102</v>
      </c>
      <c r="R1329" s="873">
        <f>+VLOOKUP(C1329,'A. Rate Class Allocations'!$B$124:$J$128,9,FALSE)</f>
        <v>0.67326093337246795</v>
      </c>
      <c r="S1329" s="874">
        <f t="shared" si="61"/>
        <v>401.46801006582689</v>
      </c>
      <c r="T1329" s="874">
        <f t="shared" si="62"/>
        <v>3.6546639272086859E-2</v>
      </c>
    </row>
    <row r="1330" spans="1:20">
      <c r="A1330" s="875" t="s">
        <v>1034</v>
      </c>
      <c r="B1330" t="s">
        <v>1035</v>
      </c>
      <c r="C1330" t="s">
        <v>1339</v>
      </c>
      <c r="D1330" t="s">
        <v>1512</v>
      </c>
      <c r="E1330" s="867">
        <v>2019</v>
      </c>
      <c r="F1330" s="867">
        <v>2019</v>
      </c>
      <c r="G1330" s="868">
        <v>43397</v>
      </c>
      <c r="H1330" s="869">
        <f t="shared" si="60"/>
        <v>2018</v>
      </c>
      <c r="I1330" s="876"/>
      <c r="J1330" t="s">
        <v>1038</v>
      </c>
      <c r="K1330" t="s">
        <v>1342</v>
      </c>
      <c r="L1330" t="s">
        <v>1037</v>
      </c>
      <c r="M1330">
        <v>245.68799999999996</v>
      </c>
      <c r="N1330">
        <v>2.8999999999999998E-2</v>
      </c>
      <c r="O1330" s="872">
        <f>+VLOOKUP(C1330,'A. Rate Class Allocations'!$B$124:$J$128,6,FALSE)</f>
        <v>0.94261788524984402</v>
      </c>
      <c r="P1330" s="873">
        <f>+VLOOKUP(C1330,'A. Rate Class Allocations'!$B$124:$J$128,8,FALSE)</f>
        <v>0.86676492558695795</v>
      </c>
      <c r="Q1330" s="873">
        <f>+VLOOKUP(C1330,'A. Rate Class Allocations'!$B$124:$J$128,7,FALSE)</f>
        <v>0.93591420350510102</v>
      </c>
      <c r="R1330" s="873">
        <f>+VLOOKUP(C1330,'A. Rate Class Allocations'!$B$124:$J$128,9,FALSE)</f>
        <v>0.67326093337246795</v>
      </c>
      <c r="S1330" s="874">
        <f t="shared" si="61"/>
        <v>200.73400503291344</v>
      </c>
      <c r="T1330" s="874">
        <f t="shared" si="62"/>
        <v>1.8273319636043429E-2</v>
      </c>
    </row>
    <row r="1331" spans="1:20">
      <c r="A1331" s="875" t="s">
        <v>1034</v>
      </c>
      <c r="B1331" t="s">
        <v>1035</v>
      </c>
      <c r="C1331" t="s">
        <v>1339</v>
      </c>
      <c r="D1331" t="s">
        <v>1513</v>
      </c>
      <c r="E1331" s="867">
        <v>2019</v>
      </c>
      <c r="F1331" s="867">
        <v>2019</v>
      </c>
      <c r="G1331" s="868">
        <v>43397</v>
      </c>
      <c r="H1331" s="869">
        <f t="shared" si="60"/>
        <v>2018</v>
      </c>
      <c r="I1331" s="876"/>
      <c r="J1331" t="s">
        <v>1341</v>
      </c>
      <c r="K1331" t="s">
        <v>1342</v>
      </c>
      <c r="L1331" t="s">
        <v>1037</v>
      </c>
      <c r="M1331">
        <v>10902.528000000002</v>
      </c>
      <c r="N1331">
        <v>1.2480000000000002</v>
      </c>
      <c r="O1331" s="872">
        <f>+VLOOKUP(C1331,'A. Rate Class Allocations'!$B$124:$J$128,6,FALSE)</f>
        <v>0.94261788524984402</v>
      </c>
      <c r="P1331" s="873">
        <f>+VLOOKUP(C1331,'A. Rate Class Allocations'!$B$124:$J$128,8,FALSE)</f>
        <v>0.86676492558695795</v>
      </c>
      <c r="Q1331" s="873">
        <f>+VLOOKUP(C1331,'A. Rate Class Allocations'!$B$124:$J$128,7,FALSE)</f>
        <v>0.93591420350510102</v>
      </c>
      <c r="R1331" s="873">
        <f>+VLOOKUP(C1331,'A. Rate Class Allocations'!$B$124:$J$128,9,FALSE)</f>
        <v>0.67326093337246795</v>
      </c>
      <c r="S1331" s="874">
        <f t="shared" si="61"/>
        <v>8907.6719677944402</v>
      </c>
      <c r="T1331" s="874">
        <f t="shared" si="62"/>
        <v>0.78638285882007619</v>
      </c>
    </row>
    <row r="1332" spans="1:20">
      <c r="A1332" s="875" t="s">
        <v>1034</v>
      </c>
      <c r="B1332" t="s">
        <v>1035</v>
      </c>
      <c r="C1332" t="s">
        <v>1339</v>
      </c>
      <c r="D1332" t="s">
        <v>1514</v>
      </c>
      <c r="E1332" s="867">
        <v>2019</v>
      </c>
      <c r="F1332" s="867">
        <v>2019</v>
      </c>
      <c r="G1332" s="868">
        <v>43396</v>
      </c>
      <c r="H1332" s="869">
        <f t="shared" si="60"/>
        <v>2018</v>
      </c>
      <c r="I1332" s="876"/>
      <c r="J1332" t="s">
        <v>1341</v>
      </c>
      <c r="K1332" t="s">
        <v>1342</v>
      </c>
      <c r="L1332" t="s">
        <v>1037</v>
      </c>
      <c r="M1332">
        <v>1899.5600000000009</v>
      </c>
      <c r="N1332">
        <v>0.52000000000000013</v>
      </c>
      <c r="O1332" s="872">
        <f>+VLOOKUP(C1332,'A. Rate Class Allocations'!$B$124:$J$128,6,FALSE)</f>
        <v>0.94261788524984402</v>
      </c>
      <c r="P1332" s="873">
        <f>+VLOOKUP(C1332,'A. Rate Class Allocations'!$B$124:$J$128,8,FALSE)</f>
        <v>0.86676492558695795</v>
      </c>
      <c r="Q1332" s="873">
        <f>+VLOOKUP(C1332,'A. Rate Class Allocations'!$B$124:$J$128,7,FALSE)</f>
        <v>0.93591420350510102</v>
      </c>
      <c r="R1332" s="873">
        <f>+VLOOKUP(C1332,'A. Rate Class Allocations'!$B$124:$J$128,9,FALSE)</f>
        <v>0.67326093337246795</v>
      </c>
      <c r="S1332" s="874">
        <f t="shared" si="61"/>
        <v>1551.9939378411696</v>
      </c>
      <c r="T1332" s="874">
        <f t="shared" si="62"/>
        <v>0.32765952450836505</v>
      </c>
    </row>
    <row r="1333" spans="1:20">
      <c r="A1333" s="875" t="s">
        <v>1034</v>
      </c>
      <c r="B1333" t="s">
        <v>1035</v>
      </c>
      <c r="C1333" t="s">
        <v>1339</v>
      </c>
      <c r="D1333" t="s">
        <v>1514</v>
      </c>
      <c r="E1333" s="867">
        <v>2019</v>
      </c>
      <c r="F1333" s="867">
        <v>2019</v>
      </c>
      <c r="G1333" s="868">
        <v>43396</v>
      </c>
      <c r="H1333" s="869">
        <f t="shared" si="60"/>
        <v>2018</v>
      </c>
      <c r="I1333" s="876"/>
      <c r="J1333" t="s">
        <v>1341</v>
      </c>
      <c r="K1333" t="s">
        <v>1342</v>
      </c>
      <c r="L1333" t="s">
        <v>1037</v>
      </c>
      <c r="M1333">
        <v>317.81100000000004</v>
      </c>
      <c r="N1333">
        <v>8.6999999999999994E-2</v>
      </c>
      <c r="O1333" s="872">
        <f>+VLOOKUP(C1333,'A. Rate Class Allocations'!$B$124:$J$128,6,FALSE)</f>
        <v>0.94261788524984402</v>
      </c>
      <c r="P1333" s="873">
        <f>+VLOOKUP(C1333,'A. Rate Class Allocations'!$B$124:$J$128,8,FALSE)</f>
        <v>0.86676492558695795</v>
      </c>
      <c r="Q1333" s="873">
        <f>+VLOOKUP(C1333,'A. Rate Class Allocations'!$B$124:$J$128,7,FALSE)</f>
        <v>0.93591420350510102</v>
      </c>
      <c r="R1333" s="873">
        <f>+VLOOKUP(C1333,'A. Rate Class Allocations'!$B$124:$J$128,9,FALSE)</f>
        <v>0.67326093337246795</v>
      </c>
      <c r="S1333" s="874">
        <f t="shared" si="61"/>
        <v>259.66052421573409</v>
      </c>
      <c r="T1333" s="874">
        <f t="shared" si="62"/>
        <v>5.4819958908130288E-2</v>
      </c>
    </row>
    <row r="1334" spans="1:20">
      <c r="A1334" s="875" t="s">
        <v>1034</v>
      </c>
      <c r="B1334" t="s">
        <v>1035</v>
      </c>
      <c r="C1334" t="s">
        <v>1339</v>
      </c>
      <c r="D1334" t="s">
        <v>1515</v>
      </c>
      <c r="E1334" s="867">
        <v>2019</v>
      </c>
      <c r="F1334" s="867">
        <v>2019</v>
      </c>
      <c r="G1334" s="868">
        <v>43396</v>
      </c>
      <c r="H1334" s="869">
        <f t="shared" si="60"/>
        <v>2018</v>
      </c>
      <c r="I1334" s="876"/>
      <c r="J1334" t="s">
        <v>1341</v>
      </c>
      <c r="K1334" t="s">
        <v>1342</v>
      </c>
      <c r="L1334" t="s">
        <v>1037</v>
      </c>
      <c r="M1334">
        <v>2706.132000000001</v>
      </c>
      <c r="N1334">
        <v>0.98800000000000021</v>
      </c>
      <c r="O1334" s="872">
        <f>+VLOOKUP(C1334,'A. Rate Class Allocations'!$B$124:$J$128,6,FALSE)</f>
        <v>0.94261788524984402</v>
      </c>
      <c r="P1334" s="873">
        <f>+VLOOKUP(C1334,'A. Rate Class Allocations'!$B$124:$J$128,8,FALSE)</f>
        <v>0.86676492558695795</v>
      </c>
      <c r="Q1334" s="873">
        <f>+VLOOKUP(C1334,'A. Rate Class Allocations'!$B$124:$J$128,7,FALSE)</f>
        <v>0.93591420350510102</v>
      </c>
      <c r="R1334" s="873">
        <f>+VLOOKUP(C1334,'A. Rate Class Allocations'!$B$124:$J$128,9,FALSE)</f>
        <v>0.67326093337246795</v>
      </c>
      <c r="S1334" s="874">
        <f t="shared" si="61"/>
        <v>2210.9859435858825</v>
      </c>
      <c r="T1334" s="874">
        <f t="shared" si="62"/>
        <v>0.62255309656589364</v>
      </c>
    </row>
    <row r="1335" spans="1:20">
      <c r="A1335" s="875" t="s">
        <v>1034</v>
      </c>
      <c r="B1335" t="s">
        <v>1035</v>
      </c>
      <c r="C1335" t="s">
        <v>1339</v>
      </c>
      <c r="D1335" t="s">
        <v>1515</v>
      </c>
      <c r="E1335" s="867">
        <v>2019</v>
      </c>
      <c r="F1335" s="867">
        <v>2019</v>
      </c>
      <c r="G1335" s="868">
        <v>43396</v>
      </c>
      <c r="H1335" s="869">
        <f t="shared" si="60"/>
        <v>2018</v>
      </c>
      <c r="I1335" s="876"/>
      <c r="J1335" t="s">
        <v>1341</v>
      </c>
      <c r="K1335" t="s">
        <v>1342</v>
      </c>
      <c r="L1335" t="s">
        <v>1037</v>
      </c>
      <c r="M1335">
        <v>714.87899999999979</v>
      </c>
      <c r="N1335">
        <v>0.2609999999999999</v>
      </c>
      <c r="O1335" s="872">
        <f>+VLOOKUP(C1335,'A. Rate Class Allocations'!$B$124:$J$128,6,FALSE)</f>
        <v>0.94261788524984402</v>
      </c>
      <c r="P1335" s="873">
        <f>+VLOOKUP(C1335,'A. Rate Class Allocations'!$B$124:$J$128,8,FALSE)</f>
        <v>0.86676492558695795</v>
      </c>
      <c r="Q1335" s="873">
        <f>+VLOOKUP(C1335,'A. Rate Class Allocations'!$B$124:$J$128,7,FALSE)</f>
        <v>0.93591420350510102</v>
      </c>
      <c r="R1335" s="873">
        <f>+VLOOKUP(C1335,'A. Rate Class Allocations'!$B$124:$J$128,9,FALSE)</f>
        <v>0.67326093337246795</v>
      </c>
      <c r="S1335" s="874">
        <f t="shared" si="61"/>
        <v>584.0762462306833</v>
      </c>
      <c r="T1335" s="874">
        <f t="shared" si="62"/>
        <v>0.16445987672439083</v>
      </c>
    </row>
    <row r="1336" spans="1:20">
      <c r="A1336" s="875" t="s">
        <v>1034</v>
      </c>
      <c r="B1336" t="s">
        <v>1035</v>
      </c>
      <c r="C1336" t="s">
        <v>1339</v>
      </c>
      <c r="D1336" t="s">
        <v>1515</v>
      </c>
      <c r="E1336" s="867">
        <v>2019</v>
      </c>
      <c r="F1336" s="867">
        <v>2019</v>
      </c>
      <c r="G1336" s="868">
        <v>43396</v>
      </c>
      <c r="H1336" s="869">
        <f t="shared" si="60"/>
        <v>2018</v>
      </c>
      <c r="I1336" s="876"/>
      <c r="J1336" t="s">
        <v>1341</v>
      </c>
      <c r="K1336" t="s">
        <v>1342</v>
      </c>
      <c r="L1336" t="s">
        <v>1037</v>
      </c>
      <c r="M1336">
        <v>76.692000000000007</v>
      </c>
      <c r="N1336">
        <v>2.8000000000000001E-2</v>
      </c>
      <c r="O1336" s="872">
        <f>+VLOOKUP(C1336,'A. Rate Class Allocations'!$B$124:$J$128,6,FALSE)</f>
        <v>0.94261788524984402</v>
      </c>
      <c r="P1336" s="873">
        <f>+VLOOKUP(C1336,'A. Rate Class Allocations'!$B$124:$J$128,8,FALSE)</f>
        <v>0.86676492558695795</v>
      </c>
      <c r="Q1336" s="873">
        <f>+VLOOKUP(C1336,'A. Rate Class Allocations'!$B$124:$J$128,7,FALSE)</f>
        <v>0.93591420350510102</v>
      </c>
      <c r="R1336" s="873">
        <f>+VLOOKUP(C1336,'A. Rate Class Allocations'!$B$124:$J$128,9,FALSE)</f>
        <v>0.67326093337246795</v>
      </c>
      <c r="S1336" s="874">
        <f t="shared" si="61"/>
        <v>62.659520668425813</v>
      </c>
      <c r="T1336" s="874">
        <f t="shared" si="62"/>
        <v>1.7643205165835039E-2</v>
      </c>
    </row>
    <row r="1337" spans="1:20">
      <c r="A1337" s="875" t="s">
        <v>1034</v>
      </c>
      <c r="B1337" t="s">
        <v>1035</v>
      </c>
      <c r="C1337" t="s">
        <v>1339</v>
      </c>
      <c r="D1337" t="s">
        <v>1515</v>
      </c>
      <c r="E1337" s="867">
        <v>2019</v>
      </c>
      <c r="F1337" s="867">
        <v>2019</v>
      </c>
      <c r="G1337" s="868">
        <v>43396</v>
      </c>
      <c r="H1337" s="869">
        <f t="shared" si="60"/>
        <v>2018</v>
      </c>
      <c r="I1337" s="876"/>
      <c r="J1337" t="s">
        <v>1038</v>
      </c>
      <c r="K1337" t="s">
        <v>1342</v>
      </c>
      <c r="L1337" t="s">
        <v>1037</v>
      </c>
      <c r="M1337">
        <v>361.548</v>
      </c>
      <c r="N1337">
        <v>0.13200000000000001</v>
      </c>
      <c r="O1337" s="872">
        <f>+VLOOKUP(C1337,'A. Rate Class Allocations'!$B$124:$J$128,6,FALSE)</f>
        <v>0.94261788524984402</v>
      </c>
      <c r="P1337" s="873">
        <f>+VLOOKUP(C1337,'A. Rate Class Allocations'!$B$124:$J$128,8,FALSE)</f>
        <v>0.86676492558695795</v>
      </c>
      <c r="Q1337" s="873">
        <f>+VLOOKUP(C1337,'A. Rate Class Allocations'!$B$124:$J$128,7,FALSE)</f>
        <v>0.93591420350510102</v>
      </c>
      <c r="R1337" s="873">
        <f>+VLOOKUP(C1337,'A. Rate Class Allocations'!$B$124:$J$128,9,FALSE)</f>
        <v>0.67326093337246795</v>
      </c>
      <c r="S1337" s="874">
        <f t="shared" si="61"/>
        <v>295.39488315115022</v>
      </c>
      <c r="T1337" s="874">
        <f t="shared" si="62"/>
        <v>8.3175110067508037E-2</v>
      </c>
    </row>
    <row r="1338" spans="1:20">
      <c r="A1338" s="875" t="s">
        <v>1034</v>
      </c>
      <c r="B1338" t="s">
        <v>1035</v>
      </c>
      <c r="C1338" t="s">
        <v>1339</v>
      </c>
      <c r="D1338" t="s">
        <v>1516</v>
      </c>
      <c r="E1338" s="867">
        <v>2019</v>
      </c>
      <c r="F1338" s="867">
        <v>2019</v>
      </c>
      <c r="G1338" s="868">
        <v>43395</v>
      </c>
      <c r="H1338" s="869">
        <f t="shared" si="60"/>
        <v>2018</v>
      </c>
      <c r="I1338" s="876"/>
      <c r="J1338" t="s">
        <v>1341</v>
      </c>
      <c r="K1338" t="s">
        <v>1342</v>
      </c>
      <c r="L1338" t="s">
        <v>1037</v>
      </c>
      <c r="M1338">
        <v>3066.3359999999998</v>
      </c>
      <c r="N1338">
        <v>0.93599999999999994</v>
      </c>
      <c r="O1338" s="872">
        <f>+VLOOKUP(C1338,'A. Rate Class Allocations'!$B$124:$J$128,6,FALSE)</f>
        <v>0.94261788524984402</v>
      </c>
      <c r="P1338" s="873">
        <f>+VLOOKUP(C1338,'A. Rate Class Allocations'!$B$124:$J$128,8,FALSE)</f>
        <v>0.86676492558695795</v>
      </c>
      <c r="Q1338" s="873">
        <f>+VLOOKUP(C1338,'A. Rate Class Allocations'!$B$124:$J$128,7,FALSE)</f>
        <v>0.93591420350510102</v>
      </c>
      <c r="R1338" s="873">
        <f>+VLOOKUP(C1338,'A. Rate Class Allocations'!$B$124:$J$128,9,FALSE)</f>
        <v>0.67326093337246795</v>
      </c>
      <c r="S1338" s="874">
        <f t="shared" si="61"/>
        <v>2505.2827409421857</v>
      </c>
      <c r="T1338" s="874">
        <f t="shared" si="62"/>
        <v>0.58978714411505695</v>
      </c>
    </row>
    <row r="1339" spans="1:20">
      <c r="A1339" s="875" t="s">
        <v>1034</v>
      </c>
      <c r="B1339" t="s">
        <v>1035</v>
      </c>
      <c r="C1339" t="s">
        <v>1339</v>
      </c>
      <c r="D1339" t="s">
        <v>1516</v>
      </c>
      <c r="E1339" s="867">
        <v>2019</v>
      </c>
      <c r="F1339" s="867">
        <v>2019</v>
      </c>
      <c r="G1339" s="868">
        <v>43395</v>
      </c>
      <c r="H1339" s="869">
        <f t="shared" si="60"/>
        <v>2018</v>
      </c>
      <c r="I1339" s="876"/>
      <c r="J1339" t="s">
        <v>1341</v>
      </c>
      <c r="K1339" t="s">
        <v>1342</v>
      </c>
      <c r="L1339" t="s">
        <v>1037</v>
      </c>
      <c r="M1339">
        <v>95.003999999999991</v>
      </c>
      <c r="N1339">
        <v>2.8999999999999998E-2</v>
      </c>
      <c r="O1339" s="872">
        <f>+VLOOKUP(C1339,'A. Rate Class Allocations'!$B$124:$J$128,6,FALSE)</f>
        <v>0.94261788524984402</v>
      </c>
      <c r="P1339" s="873">
        <f>+VLOOKUP(C1339,'A. Rate Class Allocations'!$B$124:$J$128,8,FALSE)</f>
        <v>0.86676492558695795</v>
      </c>
      <c r="Q1339" s="873">
        <f>+VLOOKUP(C1339,'A. Rate Class Allocations'!$B$124:$J$128,7,FALSE)</f>
        <v>0.93591420350510102</v>
      </c>
      <c r="R1339" s="873">
        <f>+VLOOKUP(C1339,'A. Rate Class Allocations'!$B$124:$J$128,9,FALSE)</f>
        <v>0.67326093337246795</v>
      </c>
      <c r="S1339" s="874">
        <f t="shared" si="61"/>
        <v>77.620939623208741</v>
      </c>
      <c r="T1339" s="874">
        <f t="shared" si="62"/>
        <v>1.8273319636043429E-2</v>
      </c>
    </row>
    <row r="1340" spans="1:20">
      <c r="A1340" s="875" t="s">
        <v>1034</v>
      </c>
      <c r="B1340" t="s">
        <v>1035</v>
      </c>
      <c r="C1340" t="s">
        <v>1339</v>
      </c>
      <c r="D1340" t="s">
        <v>1517</v>
      </c>
      <c r="E1340" s="867">
        <v>2019</v>
      </c>
      <c r="F1340" s="867">
        <v>2019</v>
      </c>
      <c r="G1340" s="868">
        <v>43395</v>
      </c>
      <c r="H1340" s="869">
        <f t="shared" si="60"/>
        <v>2018</v>
      </c>
      <c r="I1340" s="876"/>
      <c r="J1340" t="s">
        <v>1341</v>
      </c>
      <c r="K1340" t="s">
        <v>1342</v>
      </c>
      <c r="L1340" t="s">
        <v>1037</v>
      </c>
      <c r="M1340">
        <v>1993.9920000000006</v>
      </c>
      <c r="N1340">
        <v>0.72800000000000009</v>
      </c>
      <c r="O1340" s="872">
        <f>+VLOOKUP(C1340,'A. Rate Class Allocations'!$B$124:$J$128,6,FALSE)</f>
        <v>0.94261788524984402</v>
      </c>
      <c r="P1340" s="873">
        <f>+VLOOKUP(C1340,'A. Rate Class Allocations'!$B$124:$J$128,8,FALSE)</f>
        <v>0.86676492558695795</v>
      </c>
      <c r="Q1340" s="873">
        <f>+VLOOKUP(C1340,'A. Rate Class Allocations'!$B$124:$J$128,7,FALSE)</f>
        <v>0.93591420350510102</v>
      </c>
      <c r="R1340" s="873">
        <f>+VLOOKUP(C1340,'A. Rate Class Allocations'!$B$124:$J$128,9,FALSE)</f>
        <v>0.67326093337246795</v>
      </c>
      <c r="S1340" s="874">
        <f t="shared" si="61"/>
        <v>1629.1475373790715</v>
      </c>
      <c r="T1340" s="874">
        <f t="shared" si="62"/>
        <v>0.45872333431171108</v>
      </c>
    </row>
    <row r="1341" spans="1:20">
      <c r="A1341" s="875" t="s">
        <v>1034</v>
      </c>
      <c r="B1341" t="s">
        <v>1035</v>
      </c>
      <c r="C1341" t="s">
        <v>1339</v>
      </c>
      <c r="D1341" t="s">
        <v>1517</v>
      </c>
      <c r="E1341" s="867">
        <v>2019</v>
      </c>
      <c r="F1341" s="867">
        <v>2019</v>
      </c>
      <c r="G1341" s="868">
        <v>43395</v>
      </c>
      <c r="H1341" s="869">
        <f t="shared" si="60"/>
        <v>2018</v>
      </c>
      <c r="I1341" s="876"/>
      <c r="J1341" t="s">
        <v>1341</v>
      </c>
      <c r="K1341" t="s">
        <v>1342</v>
      </c>
      <c r="L1341" t="s">
        <v>1037</v>
      </c>
      <c r="M1341">
        <v>76.692000000000007</v>
      </c>
      <c r="N1341">
        <v>2.8000000000000001E-2</v>
      </c>
      <c r="O1341" s="872">
        <f>+VLOOKUP(C1341,'A. Rate Class Allocations'!$B$124:$J$128,6,FALSE)</f>
        <v>0.94261788524984402</v>
      </c>
      <c r="P1341" s="873">
        <f>+VLOOKUP(C1341,'A. Rate Class Allocations'!$B$124:$J$128,8,FALSE)</f>
        <v>0.86676492558695795</v>
      </c>
      <c r="Q1341" s="873">
        <f>+VLOOKUP(C1341,'A. Rate Class Allocations'!$B$124:$J$128,7,FALSE)</f>
        <v>0.93591420350510102</v>
      </c>
      <c r="R1341" s="873">
        <f>+VLOOKUP(C1341,'A. Rate Class Allocations'!$B$124:$J$128,9,FALSE)</f>
        <v>0.67326093337246795</v>
      </c>
      <c r="S1341" s="874">
        <f t="shared" si="61"/>
        <v>62.659520668425813</v>
      </c>
      <c r="T1341" s="874">
        <f t="shared" si="62"/>
        <v>1.7643205165835039E-2</v>
      </c>
    </row>
    <row r="1342" spans="1:20">
      <c r="A1342" s="875" t="s">
        <v>1034</v>
      </c>
      <c r="B1342" t="s">
        <v>1035</v>
      </c>
      <c r="C1342" t="s">
        <v>1339</v>
      </c>
      <c r="D1342" t="s">
        <v>1517</v>
      </c>
      <c r="E1342" s="867">
        <v>2019</v>
      </c>
      <c r="F1342" s="867">
        <v>2019</v>
      </c>
      <c r="G1342" s="868">
        <v>43395</v>
      </c>
      <c r="H1342" s="869">
        <f t="shared" si="60"/>
        <v>2018</v>
      </c>
      <c r="I1342" s="876"/>
      <c r="J1342" t="s">
        <v>1341</v>
      </c>
      <c r="K1342" t="s">
        <v>1342</v>
      </c>
      <c r="L1342" t="s">
        <v>1037</v>
      </c>
      <c r="M1342">
        <v>657.3599999999999</v>
      </c>
      <c r="N1342">
        <v>0.24</v>
      </c>
      <c r="O1342" s="872">
        <f>+VLOOKUP(C1342,'A. Rate Class Allocations'!$B$124:$J$128,6,FALSE)</f>
        <v>0.94261788524984402</v>
      </c>
      <c r="P1342" s="873">
        <f>+VLOOKUP(C1342,'A. Rate Class Allocations'!$B$124:$J$128,8,FALSE)</f>
        <v>0.86676492558695795</v>
      </c>
      <c r="Q1342" s="873">
        <f>+VLOOKUP(C1342,'A. Rate Class Allocations'!$B$124:$J$128,7,FALSE)</f>
        <v>0.93591420350510102</v>
      </c>
      <c r="R1342" s="873">
        <f>+VLOOKUP(C1342,'A. Rate Class Allocations'!$B$124:$J$128,9,FALSE)</f>
        <v>0.67326093337246795</v>
      </c>
      <c r="S1342" s="874">
        <f t="shared" si="61"/>
        <v>537.0816057293639</v>
      </c>
      <c r="T1342" s="874">
        <f t="shared" si="62"/>
        <v>0.15122747285001462</v>
      </c>
    </row>
    <row r="1343" spans="1:20">
      <c r="A1343" s="875" t="s">
        <v>1034</v>
      </c>
      <c r="B1343" t="s">
        <v>1035</v>
      </c>
      <c r="C1343" t="s">
        <v>1339</v>
      </c>
      <c r="D1343" t="s">
        <v>1518</v>
      </c>
      <c r="E1343" s="867">
        <v>2019</v>
      </c>
      <c r="F1343" s="867">
        <v>2019</v>
      </c>
      <c r="G1343" s="868">
        <v>43396</v>
      </c>
      <c r="H1343" s="869">
        <f t="shared" si="60"/>
        <v>2018</v>
      </c>
      <c r="I1343" s="876"/>
      <c r="J1343" t="s">
        <v>1341</v>
      </c>
      <c r="K1343" t="s">
        <v>1342</v>
      </c>
      <c r="L1343" t="s">
        <v>1037</v>
      </c>
      <c r="M1343">
        <v>2848.56</v>
      </c>
      <c r="N1343">
        <v>1.1440000000000001</v>
      </c>
      <c r="O1343" s="872">
        <f>+VLOOKUP(C1343,'A. Rate Class Allocations'!$B$124:$J$128,6,FALSE)</f>
        <v>0.94261788524984402</v>
      </c>
      <c r="P1343" s="873">
        <f>+VLOOKUP(C1343,'A. Rate Class Allocations'!$B$124:$J$128,8,FALSE)</f>
        <v>0.86676492558695795</v>
      </c>
      <c r="Q1343" s="873">
        <f>+VLOOKUP(C1343,'A. Rate Class Allocations'!$B$124:$J$128,7,FALSE)</f>
        <v>0.93591420350510102</v>
      </c>
      <c r="R1343" s="873">
        <f>+VLOOKUP(C1343,'A. Rate Class Allocations'!$B$124:$J$128,9,FALSE)</f>
        <v>0.67326093337246795</v>
      </c>
      <c r="S1343" s="874">
        <f t="shared" si="61"/>
        <v>2327.3536248272444</v>
      </c>
      <c r="T1343" s="874">
        <f t="shared" si="62"/>
        <v>0.72085095391840304</v>
      </c>
    </row>
    <row r="1344" spans="1:20">
      <c r="A1344" s="875" t="s">
        <v>1034</v>
      </c>
      <c r="B1344" t="s">
        <v>1035</v>
      </c>
      <c r="C1344" t="s">
        <v>1339</v>
      </c>
      <c r="D1344" t="s">
        <v>1519</v>
      </c>
      <c r="E1344" s="867">
        <v>2019</v>
      </c>
      <c r="F1344" s="867">
        <v>2019</v>
      </c>
      <c r="G1344" s="868">
        <v>43395</v>
      </c>
      <c r="H1344" s="869">
        <f t="shared" si="60"/>
        <v>2018</v>
      </c>
      <c r="I1344" s="876"/>
      <c r="J1344" t="s">
        <v>1341</v>
      </c>
      <c r="K1344" t="s">
        <v>1342</v>
      </c>
      <c r="L1344" t="s">
        <v>1037</v>
      </c>
      <c r="M1344">
        <v>3075.8</v>
      </c>
      <c r="N1344">
        <v>0.72800000000000009</v>
      </c>
      <c r="O1344" s="872">
        <f>+VLOOKUP(C1344,'A. Rate Class Allocations'!$B$124:$J$128,6,FALSE)</f>
        <v>0.94261788524984402</v>
      </c>
      <c r="P1344" s="873">
        <f>+VLOOKUP(C1344,'A. Rate Class Allocations'!$B$124:$J$128,8,FALSE)</f>
        <v>0.86676492558695795</v>
      </c>
      <c r="Q1344" s="873">
        <f>+VLOOKUP(C1344,'A. Rate Class Allocations'!$B$124:$J$128,7,FALSE)</f>
        <v>0.93591420350510102</v>
      </c>
      <c r="R1344" s="873">
        <f>+VLOOKUP(C1344,'A. Rate Class Allocations'!$B$124:$J$128,9,FALSE)</f>
        <v>0.67326093337246795</v>
      </c>
      <c r="S1344" s="874">
        <f t="shared" si="61"/>
        <v>2513.0150950808966</v>
      </c>
      <c r="T1344" s="874">
        <f t="shared" si="62"/>
        <v>0.45872333431171108</v>
      </c>
    </row>
    <row r="1345" spans="1:20">
      <c r="A1345" s="875" t="s">
        <v>1034</v>
      </c>
      <c r="B1345" t="s">
        <v>1035</v>
      </c>
      <c r="C1345" t="s">
        <v>1339</v>
      </c>
      <c r="D1345" t="s">
        <v>1519</v>
      </c>
      <c r="E1345" s="867">
        <v>2019</v>
      </c>
      <c r="F1345" s="867">
        <v>2019</v>
      </c>
      <c r="G1345" s="868">
        <v>43395</v>
      </c>
      <c r="H1345" s="869">
        <f t="shared" si="60"/>
        <v>2018</v>
      </c>
      <c r="I1345" s="876"/>
      <c r="J1345" t="s">
        <v>1341</v>
      </c>
      <c r="K1345" t="s">
        <v>1342</v>
      </c>
      <c r="L1345" t="s">
        <v>1037</v>
      </c>
      <c r="M1345">
        <v>367.57499999999993</v>
      </c>
      <c r="N1345">
        <v>8.6999999999999994E-2</v>
      </c>
      <c r="O1345" s="872">
        <f>+VLOOKUP(C1345,'A. Rate Class Allocations'!$B$124:$J$128,6,FALSE)</f>
        <v>0.94261788524984402</v>
      </c>
      <c r="P1345" s="873">
        <f>+VLOOKUP(C1345,'A. Rate Class Allocations'!$B$124:$J$128,8,FALSE)</f>
        <v>0.86676492558695795</v>
      </c>
      <c r="Q1345" s="873">
        <f>+VLOOKUP(C1345,'A. Rate Class Allocations'!$B$124:$J$128,7,FALSE)</f>
        <v>0.93591420350510102</v>
      </c>
      <c r="R1345" s="873">
        <f>+VLOOKUP(C1345,'A. Rate Class Allocations'!$B$124:$J$128,9,FALSE)</f>
        <v>0.67326093337246795</v>
      </c>
      <c r="S1345" s="874">
        <f t="shared" si="61"/>
        <v>300.31911163741478</v>
      </c>
      <c r="T1345" s="874">
        <f t="shared" si="62"/>
        <v>5.4819958908130288E-2</v>
      </c>
    </row>
    <row r="1346" spans="1:20">
      <c r="A1346" s="875" t="s">
        <v>1034</v>
      </c>
      <c r="B1346" t="s">
        <v>1035</v>
      </c>
      <c r="C1346" t="s">
        <v>1339</v>
      </c>
      <c r="D1346" t="s">
        <v>1520</v>
      </c>
      <c r="E1346" s="867">
        <v>2019</v>
      </c>
      <c r="F1346" s="867">
        <v>2019</v>
      </c>
      <c r="G1346" s="868">
        <v>43410</v>
      </c>
      <c r="H1346" s="869">
        <f t="shared" si="60"/>
        <v>2018</v>
      </c>
      <c r="I1346" s="876"/>
      <c r="J1346" t="s">
        <v>1341</v>
      </c>
      <c r="K1346" t="s">
        <v>1342</v>
      </c>
      <c r="L1346" t="s">
        <v>1037</v>
      </c>
      <c r="M1346">
        <v>1643.46</v>
      </c>
      <c r="N1346">
        <v>0.78</v>
      </c>
      <c r="O1346" s="872">
        <f>+VLOOKUP(C1346,'A. Rate Class Allocations'!$B$124:$J$128,6,FALSE)</f>
        <v>0.94261788524984402</v>
      </c>
      <c r="P1346" s="873">
        <f>+VLOOKUP(C1346,'A. Rate Class Allocations'!$B$124:$J$128,8,FALSE)</f>
        <v>0.86676492558695795</v>
      </c>
      <c r="Q1346" s="873">
        <f>+VLOOKUP(C1346,'A. Rate Class Allocations'!$B$124:$J$128,7,FALSE)</f>
        <v>0.93591420350510102</v>
      </c>
      <c r="R1346" s="873">
        <f>+VLOOKUP(C1346,'A. Rate Class Allocations'!$B$124:$J$128,9,FALSE)</f>
        <v>0.67326093337246795</v>
      </c>
      <c r="S1346" s="874">
        <f t="shared" si="61"/>
        <v>1342.75303601068</v>
      </c>
      <c r="T1346" s="874">
        <f t="shared" si="62"/>
        <v>0.49148928676254749</v>
      </c>
    </row>
    <row r="1347" spans="1:20">
      <c r="A1347" s="875" t="s">
        <v>1034</v>
      </c>
      <c r="B1347" t="s">
        <v>1035</v>
      </c>
      <c r="C1347" t="s">
        <v>1339</v>
      </c>
      <c r="D1347" t="s">
        <v>1521</v>
      </c>
      <c r="E1347" s="867">
        <v>2019</v>
      </c>
      <c r="F1347" s="867">
        <v>2019</v>
      </c>
      <c r="G1347" s="868">
        <v>43397</v>
      </c>
      <c r="H1347" s="869">
        <f t="shared" si="60"/>
        <v>2018</v>
      </c>
      <c r="I1347" s="876"/>
      <c r="J1347" t="s">
        <v>1341</v>
      </c>
      <c r="K1347" t="s">
        <v>1342</v>
      </c>
      <c r="L1347" t="s">
        <v>1037</v>
      </c>
      <c r="M1347">
        <v>3473.9639999999999</v>
      </c>
      <c r="N1347">
        <v>0.67599999999999993</v>
      </c>
      <c r="O1347" s="872">
        <f>+VLOOKUP(C1347,'A. Rate Class Allocations'!$B$124:$J$128,6,FALSE)</f>
        <v>0.94261788524984402</v>
      </c>
      <c r="P1347" s="873">
        <f>+VLOOKUP(C1347,'A. Rate Class Allocations'!$B$124:$J$128,8,FALSE)</f>
        <v>0.86676492558695795</v>
      </c>
      <c r="Q1347" s="873">
        <f>+VLOOKUP(C1347,'A. Rate Class Allocations'!$B$124:$J$128,7,FALSE)</f>
        <v>0.93591420350510102</v>
      </c>
      <c r="R1347" s="873">
        <f>+VLOOKUP(C1347,'A. Rate Class Allocations'!$B$124:$J$128,9,FALSE)</f>
        <v>0.67326093337246795</v>
      </c>
      <c r="S1347" s="874">
        <f t="shared" si="61"/>
        <v>2838.3262799166432</v>
      </c>
      <c r="T1347" s="874">
        <f t="shared" si="62"/>
        <v>0.42595738186087445</v>
      </c>
    </row>
    <row r="1348" spans="1:20">
      <c r="A1348" s="875" t="s">
        <v>1034</v>
      </c>
      <c r="B1348" t="s">
        <v>1035</v>
      </c>
      <c r="C1348" t="s">
        <v>1339</v>
      </c>
      <c r="D1348" t="s">
        <v>1521</v>
      </c>
      <c r="E1348" s="867">
        <v>2019</v>
      </c>
      <c r="F1348" s="867">
        <v>2019</v>
      </c>
      <c r="G1348" s="868">
        <v>43397</v>
      </c>
      <c r="H1348" s="869">
        <f t="shared" ref="H1348:H1411" si="63">YEAR(G1348)</f>
        <v>2018</v>
      </c>
      <c r="I1348" s="876"/>
      <c r="J1348" t="s">
        <v>1341</v>
      </c>
      <c r="K1348" t="s">
        <v>1342</v>
      </c>
      <c r="L1348" t="s">
        <v>1037</v>
      </c>
      <c r="M1348">
        <v>149.03099999999998</v>
      </c>
      <c r="N1348">
        <v>2.8999999999999998E-2</v>
      </c>
      <c r="O1348" s="872">
        <f>+VLOOKUP(C1348,'A. Rate Class Allocations'!$B$124:$J$128,6,FALSE)</f>
        <v>0.94261788524984402</v>
      </c>
      <c r="P1348" s="873">
        <f>+VLOOKUP(C1348,'A. Rate Class Allocations'!$B$124:$J$128,8,FALSE)</f>
        <v>0.86676492558695795</v>
      </c>
      <c r="Q1348" s="873">
        <f>+VLOOKUP(C1348,'A. Rate Class Allocations'!$B$124:$J$128,7,FALSE)</f>
        <v>0.93591420350510102</v>
      </c>
      <c r="R1348" s="873">
        <f>+VLOOKUP(C1348,'A. Rate Class Allocations'!$B$124:$J$128,9,FALSE)</f>
        <v>0.67326093337246795</v>
      </c>
      <c r="S1348" s="874">
        <f t="shared" ref="S1348:S1411" si="64">M1348*O1348*P1348</f>
        <v>121.76251792541809</v>
      </c>
      <c r="T1348" s="874">
        <f t="shared" ref="T1348:T1411" si="65">N1348*Q1348*R1348</f>
        <v>1.8273319636043429E-2</v>
      </c>
    </row>
    <row r="1349" spans="1:20">
      <c r="A1349" s="875" t="s">
        <v>1034</v>
      </c>
      <c r="B1349" t="s">
        <v>1035</v>
      </c>
      <c r="C1349" t="s">
        <v>1339</v>
      </c>
      <c r="D1349" t="s">
        <v>1522</v>
      </c>
      <c r="E1349" s="867">
        <v>2019</v>
      </c>
      <c r="F1349" s="867">
        <v>2019</v>
      </c>
      <c r="G1349" s="868">
        <v>43396</v>
      </c>
      <c r="H1349" s="869">
        <f t="shared" si="63"/>
        <v>2018</v>
      </c>
      <c r="I1349" s="876"/>
      <c r="J1349" t="s">
        <v>1341</v>
      </c>
      <c r="K1349" t="s">
        <v>1342</v>
      </c>
      <c r="L1349" t="s">
        <v>1037</v>
      </c>
      <c r="M1349">
        <v>2589.6000000000004</v>
      </c>
      <c r="N1349">
        <v>1.0400000000000003</v>
      </c>
      <c r="O1349" s="872">
        <f>+VLOOKUP(C1349,'A. Rate Class Allocations'!$B$124:$J$128,6,FALSE)</f>
        <v>0.94261788524984402</v>
      </c>
      <c r="P1349" s="873">
        <f>+VLOOKUP(C1349,'A. Rate Class Allocations'!$B$124:$J$128,8,FALSE)</f>
        <v>0.86676492558695795</v>
      </c>
      <c r="Q1349" s="873">
        <f>+VLOOKUP(C1349,'A. Rate Class Allocations'!$B$124:$J$128,7,FALSE)</f>
        <v>0.93591420350510102</v>
      </c>
      <c r="R1349" s="873">
        <f>+VLOOKUP(C1349,'A. Rate Class Allocations'!$B$124:$J$128,9,FALSE)</f>
        <v>0.67326093337246795</v>
      </c>
      <c r="S1349" s="874">
        <f t="shared" si="64"/>
        <v>2115.7760225702223</v>
      </c>
      <c r="T1349" s="874">
        <f t="shared" si="65"/>
        <v>0.6553190490167301</v>
      </c>
    </row>
    <row r="1350" spans="1:20">
      <c r="A1350" s="875" t="s">
        <v>1034</v>
      </c>
      <c r="B1350" t="s">
        <v>1035</v>
      </c>
      <c r="C1350" t="s">
        <v>1339</v>
      </c>
      <c r="D1350" t="s">
        <v>1522</v>
      </c>
      <c r="E1350" s="867">
        <v>2019</v>
      </c>
      <c r="F1350" s="867">
        <v>2019</v>
      </c>
      <c r="G1350" s="868">
        <v>43396</v>
      </c>
      <c r="H1350" s="869">
        <f t="shared" si="63"/>
        <v>2018</v>
      </c>
      <c r="I1350" s="876"/>
      <c r="J1350" t="s">
        <v>1341</v>
      </c>
      <c r="K1350" t="s">
        <v>1342</v>
      </c>
      <c r="L1350" t="s">
        <v>1037</v>
      </c>
      <c r="M1350">
        <v>361.04999999999995</v>
      </c>
      <c r="N1350">
        <v>0.14499999999999999</v>
      </c>
      <c r="O1350" s="872">
        <f>+VLOOKUP(C1350,'A. Rate Class Allocations'!$B$124:$J$128,6,FALSE)</f>
        <v>0.94261788524984402</v>
      </c>
      <c r="P1350" s="873">
        <f>+VLOOKUP(C1350,'A. Rate Class Allocations'!$B$124:$J$128,8,FALSE)</f>
        <v>0.86676492558695795</v>
      </c>
      <c r="Q1350" s="873">
        <f>+VLOOKUP(C1350,'A. Rate Class Allocations'!$B$124:$J$128,7,FALSE)</f>
        <v>0.93591420350510102</v>
      </c>
      <c r="R1350" s="873">
        <f>+VLOOKUP(C1350,'A. Rate Class Allocations'!$B$124:$J$128,9,FALSE)</f>
        <v>0.67326093337246795</v>
      </c>
      <c r="S1350" s="874">
        <f t="shared" si="64"/>
        <v>294.98800314680977</v>
      </c>
      <c r="T1350" s="874">
        <f t="shared" si="65"/>
        <v>9.1366598180217168E-2</v>
      </c>
    </row>
    <row r="1351" spans="1:20">
      <c r="A1351" s="875" t="s">
        <v>1034</v>
      </c>
      <c r="B1351" t="s">
        <v>1035</v>
      </c>
      <c r="C1351" t="s">
        <v>1339</v>
      </c>
      <c r="D1351" t="s">
        <v>1523</v>
      </c>
      <c r="E1351" s="867">
        <v>2019</v>
      </c>
      <c r="F1351" s="867">
        <v>2019</v>
      </c>
      <c r="G1351" s="868">
        <v>43389</v>
      </c>
      <c r="H1351" s="869">
        <f t="shared" si="63"/>
        <v>2018</v>
      </c>
      <c r="I1351" s="876"/>
      <c r="J1351" t="s">
        <v>1341</v>
      </c>
      <c r="K1351" t="s">
        <v>1342</v>
      </c>
      <c r="L1351" t="s">
        <v>1037</v>
      </c>
      <c r="M1351">
        <v>3218.0720000000006</v>
      </c>
      <c r="N1351">
        <v>1.1440000000000001</v>
      </c>
      <c r="O1351" s="872">
        <f>+VLOOKUP(C1351,'A. Rate Class Allocations'!$B$124:$J$128,6,FALSE)</f>
        <v>0.94261788524984402</v>
      </c>
      <c r="P1351" s="873">
        <f>+VLOOKUP(C1351,'A. Rate Class Allocations'!$B$124:$J$128,8,FALSE)</f>
        <v>0.86676492558695795</v>
      </c>
      <c r="Q1351" s="873">
        <f>+VLOOKUP(C1351,'A. Rate Class Allocations'!$B$124:$J$128,7,FALSE)</f>
        <v>0.93591420350510102</v>
      </c>
      <c r="R1351" s="873">
        <f>+VLOOKUP(C1351,'A. Rate Class Allocations'!$B$124:$J$128,9,FALSE)</f>
        <v>0.67326093337246795</v>
      </c>
      <c r="S1351" s="874">
        <f t="shared" si="64"/>
        <v>2629.255319935357</v>
      </c>
      <c r="T1351" s="874">
        <f t="shared" si="65"/>
        <v>0.72085095391840304</v>
      </c>
    </row>
    <row r="1352" spans="1:20">
      <c r="A1352" s="875" t="s">
        <v>1034</v>
      </c>
      <c r="B1352" t="s">
        <v>1035</v>
      </c>
      <c r="C1352" t="s">
        <v>1339</v>
      </c>
      <c r="D1352" t="s">
        <v>1523</v>
      </c>
      <c r="E1352" s="867">
        <v>2019</v>
      </c>
      <c r="F1352" s="867">
        <v>2019</v>
      </c>
      <c r="G1352" s="868">
        <v>43389</v>
      </c>
      <c r="H1352" s="869">
        <f t="shared" si="63"/>
        <v>2018</v>
      </c>
      <c r="I1352" s="876"/>
      <c r="J1352" t="s">
        <v>1341</v>
      </c>
      <c r="K1352" t="s">
        <v>1342</v>
      </c>
      <c r="L1352" t="s">
        <v>1037</v>
      </c>
      <c r="M1352">
        <v>115.33299999999998</v>
      </c>
      <c r="N1352">
        <v>4.0999999999999995E-2</v>
      </c>
      <c r="O1352" s="872">
        <f>+VLOOKUP(C1352,'A. Rate Class Allocations'!$B$124:$J$128,6,FALSE)</f>
        <v>0.94261788524984402</v>
      </c>
      <c r="P1352" s="873">
        <f>+VLOOKUP(C1352,'A. Rate Class Allocations'!$B$124:$J$128,8,FALSE)</f>
        <v>0.86676492558695795</v>
      </c>
      <c r="Q1352" s="873">
        <f>+VLOOKUP(C1352,'A. Rate Class Allocations'!$B$124:$J$128,7,FALSE)</f>
        <v>0.93591420350510102</v>
      </c>
      <c r="R1352" s="873">
        <f>+VLOOKUP(C1352,'A. Rate Class Allocations'!$B$124:$J$128,9,FALSE)</f>
        <v>0.67326093337246795</v>
      </c>
      <c r="S1352" s="874">
        <f t="shared" si="64"/>
        <v>94.230304298382535</v>
      </c>
      <c r="T1352" s="874">
        <f t="shared" si="65"/>
        <v>2.5834693278544159E-2</v>
      </c>
    </row>
    <row r="1353" spans="1:20">
      <c r="A1353" s="875" t="s">
        <v>1034</v>
      </c>
      <c r="B1353" t="s">
        <v>1035</v>
      </c>
      <c r="C1353" t="s">
        <v>1339</v>
      </c>
      <c r="D1353" t="s">
        <v>1524</v>
      </c>
      <c r="E1353" s="867">
        <v>2019</v>
      </c>
      <c r="F1353" s="867">
        <v>2019</v>
      </c>
      <c r="G1353" s="868">
        <v>43427</v>
      </c>
      <c r="H1353" s="869">
        <f t="shared" si="63"/>
        <v>2018</v>
      </c>
      <c r="I1353" s="876"/>
      <c r="J1353" t="s">
        <v>1341</v>
      </c>
      <c r="K1353" t="s">
        <v>1342</v>
      </c>
      <c r="L1353" t="s">
        <v>1037</v>
      </c>
      <c r="M1353">
        <v>2599.3109999999997</v>
      </c>
      <c r="N1353">
        <v>0.94899999999999995</v>
      </c>
      <c r="O1353" s="872">
        <f>+VLOOKUP(C1353,'A. Rate Class Allocations'!$B$124:$J$128,6,FALSE)</f>
        <v>0.94261788524984402</v>
      </c>
      <c r="P1353" s="873">
        <f>+VLOOKUP(C1353,'A. Rate Class Allocations'!$B$124:$J$128,8,FALSE)</f>
        <v>0.86676492558695795</v>
      </c>
      <c r="Q1353" s="873">
        <f>+VLOOKUP(C1353,'A. Rate Class Allocations'!$B$124:$J$128,7,FALSE)</f>
        <v>0.93591420350510102</v>
      </c>
      <c r="R1353" s="873">
        <f>+VLOOKUP(C1353,'A. Rate Class Allocations'!$B$124:$J$128,9,FALSE)</f>
        <v>0.67326093337246795</v>
      </c>
      <c r="S1353" s="874">
        <f t="shared" si="64"/>
        <v>2123.7101826548601</v>
      </c>
      <c r="T1353" s="874">
        <f t="shared" si="65"/>
        <v>0.59797863222776604</v>
      </c>
    </row>
    <row r="1354" spans="1:20">
      <c r="A1354" s="875" t="s">
        <v>1034</v>
      </c>
      <c r="B1354" t="s">
        <v>1035</v>
      </c>
      <c r="C1354" t="s">
        <v>1339</v>
      </c>
      <c r="D1354" t="s">
        <v>1524</v>
      </c>
      <c r="E1354" s="867">
        <v>2019</v>
      </c>
      <c r="F1354" s="867">
        <v>2019</v>
      </c>
      <c r="G1354" s="868">
        <v>43427</v>
      </c>
      <c r="H1354" s="869">
        <f t="shared" si="63"/>
        <v>2018</v>
      </c>
      <c r="I1354" s="876"/>
      <c r="J1354" t="s">
        <v>1038</v>
      </c>
      <c r="K1354" t="s">
        <v>1342</v>
      </c>
      <c r="L1354" t="s">
        <v>1037</v>
      </c>
      <c r="M1354">
        <v>1369.4999999999995</v>
      </c>
      <c r="N1354">
        <v>0.49999999999999989</v>
      </c>
      <c r="O1354" s="872">
        <f>+VLOOKUP(C1354,'A. Rate Class Allocations'!$B$124:$J$128,6,FALSE)</f>
        <v>0.94261788524984402</v>
      </c>
      <c r="P1354" s="873">
        <f>+VLOOKUP(C1354,'A. Rate Class Allocations'!$B$124:$J$128,8,FALSE)</f>
        <v>0.86676492558695795</v>
      </c>
      <c r="Q1354" s="873">
        <f>+VLOOKUP(C1354,'A. Rate Class Allocations'!$B$124:$J$128,7,FALSE)</f>
        <v>0.93591420350510102</v>
      </c>
      <c r="R1354" s="873">
        <f>+VLOOKUP(C1354,'A. Rate Class Allocations'!$B$124:$J$128,9,FALSE)</f>
        <v>0.67326093337246795</v>
      </c>
      <c r="S1354" s="874">
        <f t="shared" si="64"/>
        <v>1118.9200119361747</v>
      </c>
      <c r="T1354" s="874">
        <f t="shared" si="65"/>
        <v>0.31505723510419703</v>
      </c>
    </row>
    <row r="1355" spans="1:20">
      <c r="A1355" s="875" t="s">
        <v>1034</v>
      </c>
      <c r="B1355" t="s">
        <v>1035</v>
      </c>
      <c r="C1355" t="s">
        <v>1339</v>
      </c>
      <c r="D1355" t="s">
        <v>1525</v>
      </c>
      <c r="E1355" s="867">
        <v>2019</v>
      </c>
      <c r="F1355" s="867">
        <v>2019</v>
      </c>
      <c r="G1355" s="868">
        <v>43398</v>
      </c>
      <c r="H1355" s="869">
        <f t="shared" si="63"/>
        <v>2018</v>
      </c>
      <c r="I1355" s="876"/>
      <c r="J1355" t="s">
        <v>1341</v>
      </c>
      <c r="K1355" t="s">
        <v>1342</v>
      </c>
      <c r="L1355" t="s">
        <v>1037</v>
      </c>
      <c r="M1355">
        <v>1828.125</v>
      </c>
      <c r="N1355">
        <v>0.58499999999999996</v>
      </c>
      <c r="O1355" s="872">
        <f>+VLOOKUP(C1355,'A. Rate Class Allocations'!$B$124:$J$128,6,FALSE)</f>
        <v>0.94261788524984402</v>
      </c>
      <c r="P1355" s="873">
        <f>+VLOOKUP(C1355,'A. Rate Class Allocations'!$B$124:$J$128,8,FALSE)</f>
        <v>0.86676492558695795</v>
      </c>
      <c r="Q1355" s="873">
        <f>+VLOOKUP(C1355,'A. Rate Class Allocations'!$B$124:$J$128,7,FALSE)</f>
        <v>0.93591420350510102</v>
      </c>
      <c r="R1355" s="873">
        <f>+VLOOKUP(C1355,'A. Rate Class Allocations'!$B$124:$J$128,9,FALSE)</f>
        <v>0.67326093337246795</v>
      </c>
      <c r="S1355" s="874">
        <f t="shared" si="64"/>
        <v>1493.6295340057102</v>
      </c>
      <c r="T1355" s="874">
        <f t="shared" si="65"/>
        <v>0.36861696507191061</v>
      </c>
    </row>
    <row r="1356" spans="1:20">
      <c r="A1356" s="875" t="s">
        <v>1034</v>
      </c>
      <c r="B1356" t="s">
        <v>1035</v>
      </c>
      <c r="C1356" t="s">
        <v>1339</v>
      </c>
      <c r="D1356" t="s">
        <v>1525</v>
      </c>
      <c r="E1356" s="867">
        <v>2019</v>
      </c>
      <c r="F1356" s="867">
        <v>2019</v>
      </c>
      <c r="G1356" s="868">
        <v>43398</v>
      </c>
      <c r="H1356" s="869">
        <f t="shared" si="63"/>
        <v>2018</v>
      </c>
      <c r="I1356" s="876"/>
      <c r="J1356" t="s">
        <v>1341</v>
      </c>
      <c r="K1356" t="s">
        <v>1342</v>
      </c>
      <c r="L1356" t="s">
        <v>1037</v>
      </c>
      <c r="M1356">
        <v>1787.5000000000005</v>
      </c>
      <c r="N1356">
        <v>0.57200000000000006</v>
      </c>
      <c r="O1356" s="872">
        <f>+VLOOKUP(C1356,'A. Rate Class Allocations'!$B$124:$J$128,6,FALSE)</f>
        <v>0.94261788524984402</v>
      </c>
      <c r="P1356" s="873">
        <f>+VLOOKUP(C1356,'A. Rate Class Allocations'!$B$124:$J$128,8,FALSE)</f>
        <v>0.86676492558695795</v>
      </c>
      <c r="Q1356" s="873">
        <f>+VLOOKUP(C1356,'A. Rate Class Allocations'!$B$124:$J$128,7,FALSE)</f>
        <v>0.93591420350510102</v>
      </c>
      <c r="R1356" s="873">
        <f>+VLOOKUP(C1356,'A. Rate Class Allocations'!$B$124:$J$128,9,FALSE)</f>
        <v>0.67326093337246795</v>
      </c>
      <c r="S1356" s="874">
        <f t="shared" si="64"/>
        <v>1460.4377665833615</v>
      </c>
      <c r="T1356" s="874">
        <f t="shared" si="65"/>
        <v>0.36042547695920152</v>
      </c>
    </row>
    <row r="1357" spans="1:20">
      <c r="A1357" s="875" t="s">
        <v>1034</v>
      </c>
      <c r="B1357" t="s">
        <v>1035</v>
      </c>
      <c r="C1357" t="s">
        <v>1339</v>
      </c>
      <c r="D1357" t="s">
        <v>1525</v>
      </c>
      <c r="E1357" s="867">
        <v>2019</v>
      </c>
      <c r="F1357" s="867">
        <v>2019</v>
      </c>
      <c r="G1357" s="868">
        <v>43398</v>
      </c>
      <c r="H1357" s="869">
        <f t="shared" si="63"/>
        <v>2018</v>
      </c>
      <c r="I1357" s="876"/>
      <c r="J1357" t="s">
        <v>1341</v>
      </c>
      <c r="K1357" t="s">
        <v>1342</v>
      </c>
      <c r="L1357" t="s">
        <v>1037</v>
      </c>
      <c r="M1357">
        <v>90.625</v>
      </c>
      <c r="N1357">
        <v>2.8999999999999998E-2</v>
      </c>
      <c r="O1357" s="872">
        <f>+VLOOKUP(C1357,'A. Rate Class Allocations'!$B$124:$J$128,6,FALSE)</f>
        <v>0.94261788524984402</v>
      </c>
      <c r="P1357" s="873">
        <f>+VLOOKUP(C1357,'A. Rate Class Allocations'!$B$124:$J$128,8,FALSE)</f>
        <v>0.86676492558695795</v>
      </c>
      <c r="Q1357" s="873">
        <f>+VLOOKUP(C1357,'A. Rate Class Allocations'!$B$124:$J$128,7,FALSE)</f>
        <v>0.93591420350510102</v>
      </c>
      <c r="R1357" s="873">
        <f>+VLOOKUP(C1357,'A. Rate Class Allocations'!$B$124:$J$128,9,FALSE)</f>
        <v>0.67326093337246795</v>
      </c>
      <c r="S1357" s="874">
        <f t="shared" si="64"/>
        <v>74.043173480624944</v>
      </c>
      <c r="T1357" s="874">
        <f t="shared" si="65"/>
        <v>1.8273319636043429E-2</v>
      </c>
    </row>
    <row r="1358" spans="1:20">
      <c r="A1358" s="875" t="s">
        <v>1034</v>
      </c>
      <c r="B1358" t="s">
        <v>1035</v>
      </c>
      <c r="C1358" t="s">
        <v>1339</v>
      </c>
      <c r="D1358" t="s">
        <v>1526</v>
      </c>
      <c r="E1358" s="867">
        <v>2019</v>
      </c>
      <c r="F1358" s="867">
        <v>2019</v>
      </c>
      <c r="G1358" s="868">
        <v>43438</v>
      </c>
      <c r="H1358" s="869">
        <f t="shared" si="63"/>
        <v>2018</v>
      </c>
      <c r="I1358" s="876"/>
      <c r="J1358" t="s">
        <v>1341</v>
      </c>
      <c r="K1358" t="s">
        <v>1342</v>
      </c>
      <c r="L1358" t="s">
        <v>1037</v>
      </c>
      <c r="M1358">
        <v>1747.9799999999998</v>
      </c>
      <c r="N1358">
        <v>0.78</v>
      </c>
      <c r="O1358" s="872">
        <f>+VLOOKUP(C1358,'A. Rate Class Allocations'!$B$124:$J$128,6,FALSE)</f>
        <v>0.94261788524984402</v>
      </c>
      <c r="P1358" s="873">
        <f>+VLOOKUP(C1358,'A. Rate Class Allocations'!$B$124:$J$128,8,FALSE)</f>
        <v>0.86676492558695795</v>
      </c>
      <c r="Q1358" s="873">
        <f>+VLOOKUP(C1358,'A. Rate Class Allocations'!$B$124:$J$128,7,FALSE)</f>
        <v>0.93591420350510102</v>
      </c>
      <c r="R1358" s="873">
        <f>+VLOOKUP(C1358,'A. Rate Class Allocations'!$B$124:$J$128,9,FALSE)</f>
        <v>0.67326093337246795</v>
      </c>
      <c r="S1358" s="874">
        <f t="shared" si="64"/>
        <v>1428.1488152348998</v>
      </c>
      <c r="T1358" s="874">
        <f t="shared" si="65"/>
        <v>0.49148928676254749</v>
      </c>
    </row>
    <row r="1359" spans="1:20">
      <c r="A1359" s="875" t="s">
        <v>1034</v>
      </c>
      <c r="B1359" t="s">
        <v>1035</v>
      </c>
      <c r="C1359" t="s">
        <v>1339</v>
      </c>
      <c r="D1359" t="s">
        <v>1527</v>
      </c>
      <c r="E1359" s="867">
        <v>2019</v>
      </c>
      <c r="F1359" s="867">
        <v>2019</v>
      </c>
      <c r="G1359" s="868">
        <v>43404</v>
      </c>
      <c r="H1359" s="869">
        <f t="shared" si="63"/>
        <v>2018</v>
      </c>
      <c r="I1359" s="876"/>
      <c r="J1359" t="s">
        <v>1341</v>
      </c>
      <c r="K1359" t="s">
        <v>1342</v>
      </c>
      <c r="L1359" t="s">
        <v>1037</v>
      </c>
      <c r="M1359">
        <v>3972.8000000000011</v>
      </c>
      <c r="N1359">
        <v>1.0400000000000003</v>
      </c>
      <c r="O1359" s="872">
        <f>+VLOOKUP(C1359,'A. Rate Class Allocations'!$B$124:$J$128,6,FALSE)</f>
        <v>0.94261788524984402</v>
      </c>
      <c r="P1359" s="873">
        <f>+VLOOKUP(C1359,'A. Rate Class Allocations'!$B$124:$J$128,8,FALSE)</f>
        <v>0.86676492558695795</v>
      </c>
      <c r="Q1359" s="873">
        <f>+VLOOKUP(C1359,'A. Rate Class Allocations'!$B$124:$J$128,7,FALSE)</f>
        <v>0.93591420350510102</v>
      </c>
      <c r="R1359" s="873">
        <f>+VLOOKUP(C1359,'A. Rate Class Allocations'!$B$124:$J$128,9,FALSE)</f>
        <v>0.67326093337246795</v>
      </c>
      <c r="S1359" s="874">
        <f t="shared" si="64"/>
        <v>3245.8893197663656</v>
      </c>
      <c r="T1359" s="874">
        <f t="shared" si="65"/>
        <v>0.6553190490167301</v>
      </c>
    </row>
    <row r="1360" spans="1:20">
      <c r="A1360" s="875" t="s">
        <v>1034</v>
      </c>
      <c r="B1360" t="s">
        <v>1035</v>
      </c>
      <c r="C1360" t="s">
        <v>1339</v>
      </c>
      <c r="D1360" t="s">
        <v>1528</v>
      </c>
      <c r="E1360" s="867">
        <v>2019</v>
      </c>
      <c r="F1360" s="867">
        <v>2019</v>
      </c>
      <c r="G1360" s="868">
        <v>43390</v>
      </c>
      <c r="H1360" s="869">
        <f t="shared" si="63"/>
        <v>2018</v>
      </c>
      <c r="I1360" s="876"/>
      <c r="J1360" t="s">
        <v>1341</v>
      </c>
      <c r="K1360" t="s">
        <v>1342</v>
      </c>
      <c r="L1360" t="s">
        <v>1037</v>
      </c>
      <c r="M1360">
        <v>4145.8560000000007</v>
      </c>
      <c r="N1360">
        <v>1.2480000000000002</v>
      </c>
      <c r="O1360" s="872">
        <f>+VLOOKUP(C1360,'A. Rate Class Allocations'!$B$124:$J$128,6,FALSE)</f>
        <v>0.94261788524984402</v>
      </c>
      <c r="P1360" s="873">
        <f>+VLOOKUP(C1360,'A. Rate Class Allocations'!$B$124:$J$128,8,FALSE)</f>
        <v>0.86676492558695795</v>
      </c>
      <c r="Q1360" s="873">
        <f>+VLOOKUP(C1360,'A. Rate Class Allocations'!$B$124:$J$128,7,FALSE)</f>
        <v>0.93591420350510102</v>
      </c>
      <c r="R1360" s="873">
        <f>+VLOOKUP(C1360,'A. Rate Class Allocations'!$B$124:$J$128,9,FALSE)</f>
        <v>0.67326093337246795</v>
      </c>
      <c r="S1360" s="874">
        <f t="shared" si="64"/>
        <v>3387.2809383027852</v>
      </c>
      <c r="T1360" s="874">
        <f t="shared" si="65"/>
        <v>0.78638285882007619</v>
      </c>
    </row>
    <row r="1361" spans="1:20">
      <c r="A1361" s="875" t="s">
        <v>1034</v>
      </c>
      <c r="B1361" t="s">
        <v>1035</v>
      </c>
      <c r="C1361" t="s">
        <v>1339</v>
      </c>
      <c r="D1361" t="s">
        <v>1529</v>
      </c>
      <c r="E1361" s="867">
        <v>2019</v>
      </c>
      <c r="F1361" s="867">
        <v>2019</v>
      </c>
      <c r="G1361" s="868">
        <v>43389</v>
      </c>
      <c r="H1361" s="869">
        <f t="shared" si="63"/>
        <v>2018</v>
      </c>
      <c r="I1361" s="876"/>
      <c r="J1361" t="s">
        <v>1341</v>
      </c>
      <c r="K1361" t="s">
        <v>1342</v>
      </c>
      <c r="L1361" t="s">
        <v>1037</v>
      </c>
      <c r="M1361">
        <v>3630.9000000000005</v>
      </c>
      <c r="N1361">
        <v>0.98800000000000021</v>
      </c>
      <c r="O1361" s="872">
        <f>+VLOOKUP(C1361,'A. Rate Class Allocations'!$B$124:$J$128,6,FALSE)</f>
        <v>0.94261788524984402</v>
      </c>
      <c r="P1361" s="873">
        <f>+VLOOKUP(C1361,'A. Rate Class Allocations'!$B$124:$J$128,8,FALSE)</f>
        <v>0.86676492558695795</v>
      </c>
      <c r="Q1361" s="873">
        <f>+VLOOKUP(C1361,'A. Rate Class Allocations'!$B$124:$J$128,7,FALSE)</f>
        <v>0.93591420350510102</v>
      </c>
      <c r="R1361" s="873">
        <f>+VLOOKUP(C1361,'A. Rate Class Allocations'!$B$124:$J$128,9,FALSE)</f>
        <v>0.67326093337246795</v>
      </c>
      <c r="S1361" s="874">
        <f t="shared" si="64"/>
        <v>2966.5474051398751</v>
      </c>
      <c r="T1361" s="874">
        <f t="shared" si="65"/>
        <v>0.62255309656589364</v>
      </c>
    </row>
    <row r="1362" spans="1:20">
      <c r="A1362" s="875" t="s">
        <v>1034</v>
      </c>
      <c r="B1362" t="s">
        <v>1035</v>
      </c>
      <c r="C1362" t="s">
        <v>1339</v>
      </c>
      <c r="D1362" t="s">
        <v>1529</v>
      </c>
      <c r="E1362" s="867">
        <v>2019</v>
      </c>
      <c r="F1362" s="867">
        <v>2019</v>
      </c>
      <c r="G1362" s="868">
        <v>43389</v>
      </c>
      <c r="H1362" s="869">
        <f t="shared" si="63"/>
        <v>2018</v>
      </c>
      <c r="I1362" s="876"/>
      <c r="J1362" t="s">
        <v>1341</v>
      </c>
      <c r="K1362" t="s">
        <v>1342</v>
      </c>
      <c r="L1362" t="s">
        <v>1037</v>
      </c>
      <c r="M1362">
        <v>51.449999999999996</v>
      </c>
      <c r="N1362">
        <v>1.4E-2</v>
      </c>
      <c r="O1362" s="872">
        <f>+VLOOKUP(C1362,'A. Rate Class Allocations'!$B$124:$J$128,6,FALSE)</f>
        <v>0.94261788524984402</v>
      </c>
      <c r="P1362" s="873">
        <f>+VLOOKUP(C1362,'A. Rate Class Allocations'!$B$124:$J$128,8,FALSE)</f>
        <v>0.86676492558695795</v>
      </c>
      <c r="Q1362" s="873">
        <f>+VLOOKUP(C1362,'A. Rate Class Allocations'!$B$124:$J$128,7,FALSE)</f>
        <v>0.93591420350510102</v>
      </c>
      <c r="R1362" s="873">
        <f>+VLOOKUP(C1362,'A. Rate Class Allocations'!$B$124:$J$128,9,FALSE)</f>
        <v>0.67326093337246795</v>
      </c>
      <c r="S1362" s="874">
        <f t="shared" si="64"/>
        <v>42.036096833965836</v>
      </c>
      <c r="T1362" s="874">
        <f t="shared" si="65"/>
        <v>8.8216025829175194E-3</v>
      </c>
    </row>
    <row r="1363" spans="1:20">
      <c r="A1363" s="875" t="s">
        <v>1034</v>
      </c>
      <c r="B1363" t="s">
        <v>1035</v>
      </c>
      <c r="C1363" t="s">
        <v>1339</v>
      </c>
      <c r="D1363" t="s">
        <v>1530</v>
      </c>
      <c r="E1363" s="867">
        <v>2019</v>
      </c>
      <c r="F1363" s="867">
        <v>2019</v>
      </c>
      <c r="G1363" s="868">
        <v>43404</v>
      </c>
      <c r="H1363" s="869">
        <f t="shared" si="63"/>
        <v>2018</v>
      </c>
      <c r="I1363" s="876"/>
      <c r="J1363" t="s">
        <v>1341</v>
      </c>
      <c r="K1363" t="s">
        <v>1342</v>
      </c>
      <c r="L1363" t="s">
        <v>1037</v>
      </c>
      <c r="M1363">
        <v>647.40000000000009</v>
      </c>
      <c r="N1363">
        <v>0.26000000000000006</v>
      </c>
      <c r="O1363" s="872">
        <f>+VLOOKUP(C1363,'A. Rate Class Allocations'!$B$124:$J$128,6,FALSE)</f>
        <v>0.94261788524984402</v>
      </c>
      <c r="P1363" s="873">
        <f>+VLOOKUP(C1363,'A. Rate Class Allocations'!$B$124:$J$128,8,FALSE)</f>
        <v>0.86676492558695795</v>
      </c>
      <c r="Q1363" s="873">
        <f>+VLOOKUP(C1363,'A. Rate Class Allocations'!$B$124:$J$128,7,FALSE)</f>
        <v>0.93591420350510102</v>
      </c>
      <c r="R1363" s="873">
        <f>+VLOOKUP(C1363,'A. Rate Class Allocations'!$B$124:$J$128,9,FALSE)</f>
        <v>0.67326093337246795</v>
      </c>
      <c r="S1363" s="874">
        <f t="shared" si="64"/>
        <v>528.94400564255557</v>
      </c>
      <c r="T1363" s="874">
        <f t="shared" si="65"/>
        <v>0.16382976225418253</v>
      </c>
    </row>
    <row r="1364" spans="1:20">
      <c r="A1364" s="875" t="s">
        <v>1034</v>
      </c>
      <c r="B1364" t="s">
        <v>1035</v>
      </c>
      <c r="C1364" t="s">
        <v>1339</v>
      </c>
      <c r="D1364" t="s">
        <v>1530</v>
      </c>
      <c r="E1364" s="867">
        <v>2019</v>
      </c>
      <c r="F1364" s="867">
        <v>2019</v>
      </c>
      <c r="G1364" s="868">
        <v>43404</v>
      </c>
      <c r="H1364" s="869">
        <f t="shared" si="63"/>
        <v>2018</v>
      </c>
      <c r="I1364" s="876"/>
      <c r="J1364" t="s">
        <v>1341</v>
      </c>
      <c r="K1364" t="s">
        <v>1342</v>
      </c>
      <c r="L1364" t="s">
        <v>1037</v>
      </c>
      <c r="M1364">
        <v>119.52</v>
      </c>
      <c r="N1364">
        <v>4.8000000000000001E-2</v>
      </c>
      <c r="O1364" s="872">
        <f>+VLOOKUP(C1364,'A. Rate Class Allocations'!$B$124:$J$128,6,FALSE)</f>
        <v>0.94261788524984402</v>
      </c>
      <c r="P1364" s="873">
        <f>+VLOOKUP(C1364,'A. Rate Class Allocations'!$B$124:$J$128,8,FALSE)</f>
        <v>0.86676492558695795</v>
      </c>
      <c r="Q1364" s="873">
        <f>+VLOOKUP(C1364,'A. Rate Class Allocations'!$B$124:$J$128,7,FALSE)</f>
        <v>0.93591420350510102</v>
      </c>
      <c r="R1364" s="873">
        <f>+VLOOKUP(C1364,'A. Rate Class Allocations'!$B$124:$J$128,9,FALSE)</f>
        <v>0.67326093337246795</v>
      </c>
      <c r="S1364" s="874">
        <f t="shared" si="64"/>
        <v>97.651201041702564</v>
      </c>
      <c r="T1364" s="874">
        <f t="shared" si="65"/>
        <v>3.0245494570002921E-2</v>
      </c>
    </row>
    <row r="1365" spans="1:20">
      <c r="A1365" s="875" t="s">
        <v>1034</v>
      </c>
      <c r="B1365" t="s">
        <v>1035</v>
      </c>
      <c r="C1365" t="s">
        <v>1339</v>
      </c>
      <c r="D1365" t="s">
        <v>1530</v>
      </c>
      <c r="E1365" s="867">
        <v>2019</v>
      </c>
      <c r="F1365" s="867">
        <v>2019</v>
      </c>
      <c r="G1365" s="868">
        <v>43404</v>
      </c>
      <c r="H1365" s="869">
        <f t="shared" si="63"/>
        <v>2018</v>
      </c>
      <c r="I1365" s="876"/>
      <c r="J1365" t="s">
        <v>1341</v>
      </c>
      <c r="K1365" t="s">
        <v>1342</v>
      </c>
      <c r="L1365" t="s">
        <v>1037</v>
      </c>
      <c r="M1365">
        <v>507.96000000000004</v>
      </c>
      <c r="N1365">
        <v>0.20399999999999999</v>
      </c>
      <c r="O1365" s="872">
        <f>+VLOOKUP(C1365,'A. Rate Class Allocations'!$B$124:$J$128,6,FALSE)</f>
        <v>0.94261788524984402</v>
      </c>
      <c r="P1365" s="873">
        <f>+VLOOKUP(C1365,'A. Rate Class Allocations'!$B$124:$J$128,8,FALSE)</f>
        <v>0.86676492558695795</v>
      </c>
      <c r="Q1365" s="873">
        <f>+VLOOKUP(C1365,'A. Rate Class Allocations'!$B$124:$J$128,7,FALSE)</f>
        <v>0.93591420350510102</v>
      </c>
      <c r="R1365" s="873">
        <f>+VLOOKUP(C1365,'A. Rate Class Allocations'!$B$124:$J$128,9,FALSE)</f>
        <v>0.67326093337246795</v>
      </c>
      <c r="S1365" s="874">
        <f t="shared" si="64"/>
        <v>415.01760442723588</v>
      </c>
      <c r="T1365" s="874">
        <f t="shared" si="65"/>
        <v>0.1285433519225124</v>
      </c>
    </row>
    <row r="1366" spans="1:20">
      <c r="A1366" s="875" t="s">
        <v>1034</v>
      </c>
      <c r="B1366" t="s">
        <v>1035</v>
      </c>
      <c r="C1366" t="s">
        <v>1339</v>
      </c>
      <c r="D1366" t="s">
        <v>1531</v>
      </c>
      <c r="E1366" s="867">
        <v>2019</v>
      </c>
      <c r="F1366" s="867">
        <v>2019</v>
      </c>
      <c r="G1366" s="868">
        <v>43405</v>
      </c>
      <c r="H1366" s="869">
        <f t="shared" si="63"/>
        <v>2018</v>
      </c>
      <c r="I1366" s="876"/>
      <c r="J1366" t="s">
        <v>1341</v>
      </c>
      <c r="K1366" t="s">
        <v>1342</v>
      </c>
      <c r="L1366" t="s">
        <v>1037</v>
      </c>
      <c r="M1366">
        <v>1999.8979999999997</v>
      </c>
      <c r="N1366">
        <v>0.84099999999999986</v>
      </c>
      <c r="O1366" s="872">
        <f>+VLOOKUP(C1366,'A. Rate Class Allocations'!$B$124:$J$128,6,FALSE)</f>
        <v>0.94261788524984402</v>
      </c>
      <c r="P1366" s="873">
        <f>+VLOOKUP(C1366,'A. Rate Class Allocations'!$B$124:$J$128,8,FALSE)</f>
        <v>0.86676492558695795</v>
      </c>
      <c r="Q1366" s="873">
        <f>+VLOOKUP(C1366,'A. Rate Class Allocations'!$B$124:$J$128,7,FALSE)</f>
        <v>0.93591420350510102</v>
      </c>
      <c r="R1366" s="873">
        <f>+VLOOKUP(C1366,'A. Rate Class Allocations'!$B$124:$J$128,9,FALSE)</f>
        <v>0.67326093337246795</v>
      </c>
      <c r="S1366" s="874">
        <f t="shared" si="64"/>
        <v>1633.9729054626744</v>
      </c>
      <c r="T1366" s="874">
        <f t="shared" si="65"/>
        <v>0.52992626944525945</v>
      </c>
    </row>
    <row r="1367" spans="1:20">
      <c r="A1367" s="875" t="s">
        <v>1034</v>
      </c>
      <c r="B1367" t="s">
        <v>1035</v>
      </c>
      <c r="C1367" t="s">
        <v>1339</v>
      </c>
      <c r="D1367" t="s">
        <v>1532</v>
      </c>
      <c r="E1367" s="867">
        <v>2019</v>
      </c>
      <c r="F1367" s="867">
        <v>2019</v>
      </c>
      <c r="G1367" s="868">
        <v>43493</v>
      </c>
      <c r="H1367" s="869">
        <f t="shared" si="63"/>
        <v>2019</v>
      </c>
      <c r="I1367" s="876"/>
      <c r="J1367" t="s">
        <v>1341</v>
      </c>
      <c r="K1367" t="s">
        <v>1342</v>
      </c>
      <c r="L1367" t="s">
        <v>1037</v>
      </c>
      <c r="M1367">
        <v>330.40800000000002</v>
      </c>
      <c r="N1367">
        <v>0.10400000000000001</v>
      </c>
      <c r="O1367" s="872">
        <f>+VLOOKUP(C1367,'A. Rate Class Allocations'!$B$124:$J$128,6,FALSE)</f>
        <v>0.94261788524984402</v>
      </c>
      <c r="P1367" s="873">
        <f>+VLOOKUP(C1367,'A. Rate Class Allocations'!$B$124:$J$128,8,FALSE)</f>
        <v>0.86676492558695795</v>
      </c>
      <c r="Q1367" s="873">
        <f>+VLOOKUP(C1367,'A. Rate Class Allocations'!$B$124:$J$128,7,FALSE)</f>
        <v>0.93591420350510102</v>
      </c>
      <c r="R1367" s="873">
        <f>+VLOOKUP(C1367,'A. Rate Class Allocations'!$B$124:$J$128,9,FALSE)</f>
        <v>0.67326093337246795</v>
      </c>
      <c r="S1367" s="874">
        <f t="shared" si="64"/>
        <v>269.95262745805604</v>
      </c>
      <c r="T1367" s="874">
        <f t="shared" si="65"/>
        <v>6.5531904901673016E-2</v>
      </c>
    </row>
    <row r="1368" spans="1:20">
      <c r="A1368" s="875" t="s">
        <v>1034</v>
      </c>
      <c r="B1368" t="s">
        <v>1035</v>
      </c>
      <c r="C1368" t="s">
        <v>1339</v>
      </c>
      <c r="D1368" t="s">
        <v>1532</v>
      </c>
      <c r="E1368" s="867">
        <v>2019</v>
      </c>
      <c r="F1368" s="867">
        <v>2019</v>
      </c>
      <c r="G1368" s="868">
        <v>43493</v>
      </c>
      <c r="H1368" s="869">
        <f t="shared" si="63"/>
        <v>2019</v>
      </c>
      <c r="I1368" s="876"/>
      <c r="J1368" t="s">
        <v>1341</v>
      </c>
      <c r="K1368" t="s">
        <v>1342</v>
      </c>
      <c r="L1368" t="s">
        <v>1037</v>
      </c>
      <c r="M1368">
        <v>1381.9950000000001</v>
      </c>
      <c r="N1368">
        <v>0.43500000000000005</v>
      </c>
      <c r="O1368" s="872">
        <f>+VLOOKUP(C1368,'A. Rate Class Allocations'!$B$124:$J$128,6,FALSE)</f>
        <v>0.94261788524984402</v>
      </c>
      <c r="P1368" s="873">
        <f>+VLOOKUP(C1368,'A. Rate Class Allocations'!$B$124:$J$128,8,FALSE)</f>
        <v>0.86676492558695795</v>
      </c>
      <c r="Q1368" s="873">
        <f>+VLOOKUP(C1368,'A. Rate Class Allocations'!$B$124:$J$128,7,FALSE)</f>
        <v>0.93591420350510102</v>
      </c>
      <c r="R1368" s="873">
        <f>+VLOOKUP(C1368,'A. Rate Class Allocations'!$B$124:$J$128,9,FALSE)</f>
        <v>0.67326093337246795</v>
      </c>
      <c r="S1368" s="874">
        <f t="shared" si="64"/>
        <v>1129.1287783101384</v>
      </c>
      <c r="T1368" s="874">
        <f t="shared" si="65"/>
        <v>0.27409979454065153</v>
      </c>
    </row>
    <row r="1369" spans="1:20">
      <c r="A1369" s="875" t="s">
        <v>1034</v>
      </c>
      <c r="B1369" t="s">
        <v>1035</v>
      </c>
      <c r="C1369" t="s">
        <v>1339</v>
      </c>
      <c r="D1369" t="s">
        <v>1532</v>
      </c>
      <c r="E1369" s="867">
        <v>2019</v>
      </c>
      <c r="F1369" s="867">
        <v>2019</v>
      </c>
      <c r="G1369" s="868">
        <v>43493</v>
      </c>
      <c r="H1369" s="869">
        <f t="shared" si="63"/>
        <v>2019</v>
      </c>
      <c r="I1369" s="876"/>
      <c r="J1369" t="s">
        <v>1341</v>
      </c>
      <c r="K1369" t="s">
        <v>1342</v>
      </c>
      <c r="L1369" t="s">
        <v>1037</v>
      </c>
      <c r="M1369">
        <v>4574.88</v>
      </c>
      <c r="N1369">
        <v>1.44</v>
      </c>
      <c r="O1369" s="872">
        <f>+VLOOKUP(C1369,'A. Rate Class Allocations'!$B$124:$J$128,6,FALSE)</f>
        <v>0.94261788524984402</v>
      </c>
      <c r="P1369" s="873">
        <f>+VLOOKUP(C1369,'A. Rate Class Allocations'!$B$124:$J$128,8,FALSE)</f>
        <v>0.86676492558695795</v>
      </c>
      <c r="Q1369" s="873">
        <f>+VLOOKUP(C1369,'A. Rate Class Allocations'!$B$124:$J$128,7,FALSE)</f>
        <v>0.93591420350510102</v>
      </c>
      <c r="R1369" s="873">
        <f>+VLOOKUP(C1369,'A. Rate Class Allocations'!$B$124:$J$128,9,FALSE)</f>
        <v>0.67326093337246795</v>
      </c>
      <c r="S1369" s="874">
        <f t="shared" si="64"/>
        <v>3737.8056109576992</v>
      </c>
      <c r="T1369" s="874">
        <f t="shared" si="65"/>
        <v>0.90736483710008764</v>
      </c>
    </row>
    <row r="1370" spans="1:20">
      <c r="A1370" s="875" t="s">
        <v>1034</v>
      </c>
      <c r="B1370" t="s">
        <v>1035</v>
      </c>
      <c r="C1370" t="s">
        <v>1339</v>
      </c>
      <c r="D1370" t="s">
        <v>1533</v>
      </c>
      <c r="E1370" s="867">
        <v>2019</v>
      </c>
      <c r="F1370" s="867">
        <v>2019</v>
      </c>
      <c r="G1370" s="868">
        <v>43437</v>
      </c>
      <c r="H1370" s="869">
        <f t="shared" si="63"/>
        <v>2018</v>
      </c>
      <c r="I1370" s="876"/>
      <c r="J1370" t="s">
        <v>1341</v>
      </c>
      <c r="K1370" t="s">
        <v>1342</v>
      </c>
      <c r="L1370" t="s">
        <v>1037</v>
      </c>
      <c r="M1370">
        <v>1294.8000000000002</v>
      </c>
      <c r="N1370">
        <v>0.52000000000000013</v>
      </c>
      <c r="O1370" s="872">
        <f>+VLOOKUP(C1370,'A. Rate Class Allocations'!$B$124:$J$128,6,FALSE)</f>
        <v>0.94261788524984402</v>
      </c>
      <c r="P1370" s="873">
        <f>+VLOOKUP(C1370,'A. Rate Class Allocations'!$B$124:$J$128,8,FALSE)</f>
        <v>0.86676492558695795</v>
      </c>
      <c r="Q1370" s="873">
        <f>+VLOOKUP(C1370,'A. Rate Class Allocations'!$B$124:$J$128,7,FALSE)</f>
        <v>0.93591420350510102</v>
      </c>
      <c r="R1370" s="873">
        <f>+VLOOKUP(C1370,'A. Rate Class Allocations'!$B$124:$J$128,9,FALSE)</f>
        <v>0.67326093337246795</v>
      </c>
      <c r="S1370" s="874">
        <f t="shared" si="64"/>
        <v>1057.8880112851111</v>
      </c>
      <c r="T1370" s="874">
        <f t="shared" si="65"/>
        <v>0.32765952450836505</v>
      </c>
    </row>
    <row r="1371" spans="1:20">
      <c r="A1371" s="875" t="s">
        <v>1034</v>
      </c>
      <c r="B1371" t="s">
        <v>1035</v>
      </c>
      <c r="C1371" t="s">
        <v>1339</v>
      </c>
      <c r="D1371" t="s">
        <v>1533</v>
      </c>
      <c r="E1371" s="867">
        <v>2019</v>
      </c>
      <c r="F1371" s="867">
        <v>2019</v>
      </c>
      <c r="G1371" s="868">
        <v>43437</v>
      </c>
      <c r="H1371" s="869">
        <f t="shared" si="63"/>
        <v>2018</v>
      </c>
      <c r="I1371" s="876"/>
      <c r="J1371" t="s">
        <v>1341</v>
      </c>
      <c r="K1371" t="s">
        <v>1342</v>
      </c>
      <c r="L1371" t="s">
        <v>1037</v>
      </c>
      <c r="M1371">
        <v>72.209999999999994</v>
      </c>
      <c r="N1371">
        <v>2.8999999999999998E-2</v>
      </c>
      <c r="O1371" s="872">
        <f>+VLOOKUP(C1371,'A. Rate Class Allocations'!$B$124:$J$128,6,FALSE)</f>
        <v>0.94261788524984402</v>
      </c>
      <c r="P1371" s="873">
        <f>+VLOOKUP(C1371,'A. Rate Class Allocations'!$B$124:$J$128,8,FALSE)</f>
        <v>0.86676492558695795</v>
      </c>
      <c r="Q1371" s="873">
        <f>+VLOOKUP(C1371,'A. Rate Class Allocations'!$B$124:$J$128,7,FALSE)</f>
        <v>0.93591420350510102</v>
      </c>
      <c r="R1371" s="873">
        <f>+VLOOKUP(C1371,'A. Rate Class Allocations'!$B$124:$J$128,9,FALSE)</f>
        <v>0.67326093337246795</v>
      </c>
      <c r="S1371" s="874">
        <f t="shared" si="64"/>
        <v>58.997600629361955</v>
      </c>
      <c r="T1371" s="874">
        <f t="shared" si="65"/>
        <v>1.8273319636043429E-2</v>
      </c>
    </row>
    <row r="1372" spans="1:20">
      <c r="A1372" s="875" t="s">
        <v>1034</v>
      </c>
      <c r="B1372" t="s">
        <v>1035</v>
      </c>
      <c r="C1372" t="s">
        <v>1339</v>
      </c>
      <c r="D1372" t="s">
        <v>1533</v>
      </c>
      <c r="E1372" s="867">
        <v>2019</v>
      </c>
      <c r="F1372" s="867">
        <v>2019</v>
      </c>
      <c r="G1372" s="868">
        <v>43437</v>
      </c>
      <c r="H1372" s="869">
        <f t="shared" si="63"/>
        <v>2018</v>
      </c>
      <c r="I1372" s="876"/>
      <c r="J1372" t="s">
        <v>1341</v>
      </c>
      <c r="K1372" t="s">
        <v>1342</v>
      </c>
      <c r="L1372" t="s">
        <v>1037</v>
      </c>
      <c r="M1372">
        <v>119.52</v>
      </c>
      <c r="N1372">
        <v>4.8000000000000001E-2</v>
      </c>
      <c r="O1372" s="872">
        <f>+VLOOKUP(C1372,'A. Rate Class Allocations'!$B$124:$J$128,6,FALSE)</f>
        <v>0.94261788524984402</v>
      </c>
      <c r="P1372" s="873">
        <f>+VLOOKUP(C1372,'A. Rate Class Allocations'!$B$124:$J$128,8,FALSE)</f>
        <v>0.86676492558695795</v>
      </c>
      <c r="Q1372" s="873">
        <f>+VLOOKUP(C1372,'A. Rate Class Allocations'!$B$124:$J$128,7,FALSE)</f>
        <v>0.93591420350510102</v>
      </c>
      <c r="R1372" s="873">
        <f>+VLOOKUP(C1372,'A. Rate Class Allocations'!$B$124:$J$128,9,FALSE)</f>
        <v>0.67326093337246795</v>
      </c>
      <c r="S1372" s="874">
        <f t="shared" si="64"/>
        <v>97.651201041702564</v>
      </c>
      <c r="T1372" s="874">
        <f t="shared" si="65"/>
        <v>3.0245494570002921E-2</v>
      </c>
    </row>
    <row r="1373" spans="1:20">
      <c r="A1373" s="875" t="s">
        <v>1034</v>
      </c>
      <c r="B1373" t="s">
        <v>1035</v>
      </c>
      <c r="C1373" t="s">
        <v>1339</v>
      </c>
      <c r="D1373" t="s">
        <v>1534</v>
      </c>
      <c r="E1373" s="867">
        <v>2019</v>
      </c>
      <c r="F1373" s="867">
        <v>2019</v>
      </c>
      <c r="G1373" s="868">
        <v>43437</v>
      </c>
      <c r="H1373" s="869">
        <f t="shared" si="63"/>
        <v>2018</v>
      </c>
      <c r="I1373" s="876"/>
      <c r="J1373" t="s">
        <v>1341</v>
      </c>
      <c r="K1373" t="s">
        <v>1342</v>
      </c>
      <c r="L1373" t="s">
        <v>1037</v>
      </c>
      <c r="M1373">
        <v>647.40000000000009</v>
      </c>
      <c r="N1373">
        <v>0.26000000000000006</v>
      </c>
      <c r="O1373" s="872">
        <f>+VLOOKUP(C1373,'A. Rate Class Allocations'!$B$124:$J$128,6,FALSE)</f>
        <v>0.94261788524984402</v>
      </c>
      <c r="P1373" s="873">
        <f>+VLOOKUP(C1373,'A. Rate Class Allocations'!$B$124:$J$128,8,FALSE)</f>
        <v>0.86676492558695795</v>
      </c>
      <c r="Q1373" s="873">
        <f>+VLOOKUP(C1373,'A. Rate Class Allocations'!$B$124:$J$128,7,FALSE)</f>
        <v>0.93591420350510102</v>
      </c>
      <c r="R1373" s="873">
        <f>+VLOOKUP(C1373,'A. Rate Class Allocations'!$B$124:$J$128,9,FALSE)</f>
        <v>0.67326093337246795</v>
      </c>
      <c r="S1373" s="874">
        <f t="shared" si="64"/>
        <v>528.94400564255557</v>
      </c>
      <c r="T1373" s="874">
        <f t="shared" si="65"/>
        <v>0.16382976225418253</v>
      </c>
    </row>
    <row r="1374" spans="1:20">
      <c r="A1374" s="875" t="s">
        <v>1034</v>
      </c>
      <c r="B1374" t="s">
        <v>1035</v>
      </c>
      <c r="C1374" t="s">
        <v>1339</v>
      </c>
      <c r="D1374" t="s">
        <v>1534</v>
      </c>
      <c r="E1374" s="867">
        <v>2019</v>
      </c>
      <c r="F1374" s="867">
        <v>2019</v>
      </c>
      <c r="G1374" s="868">
        <v>43437</v>
      </c>
      <c r="H1374" s="869">
        <f t="shared" si="63"/>
        <v>2018</v>
      </c>
      <c r="I1374" s="876"/>
      <c r="J1374" t="s">
        <v>1341</v>
      </c>
      <c r="K1374" t="s">
        <v>1342</v>
      </c>
      <c r="L1374" t="s">
        <v>1037</v>
      </c>
      <c r="M1374">
        <v>253.98000000000005</v>
      </c>
      <c r="N1374">
        <v>0.10200000000000001</v>
      </c>
      <c r="O1374" s="872">
        <f>+VLOOKUP(C1374,'A. Rate Class Allocations'!$B$124:$J$128,6,FALSE)</f>
        <v>0.94261788524984402</v>
      </c>
      <c r="P1374" s="873">
        <f>+VLOOKUP(C1374,'A. Rate Class Allocations'!$B$124:$J$128,8,FALSE)</f>
        <v>0.86676492558695795</v>
      </c>
      <c r="Q1374" s="873">
        <f>+VLOOKUP(C1374,'A. Rate Class Allocations'!$B$124:$J$128,7,FALSE)</f>
        <v>0.93591420350510102</v>
      </c>
      <c r="R1374" s="873">
        <f>+VLOOKUP(C1374,'A. Rate Class Allocations'!$B$124:$J$128,9,FALSE)</f>
        <v>0.67326093337246795</v>
      </c>
      <c r="S1374" s="874">
        <f t="shared" si="64"/>
        <v>207.50880221361797</v>
      </c>
      <c r="T1374" s="874">
        <f t="shared" si="65"/>
        <v>6.4271675961256214E-2</v>
      </c>
    </row>
    <row r="1375" spans="1:20">
      <c r="A1375" s="875" t="s">
        <v>1034</v>
      </c>
      <c r="B1375" t="s">
        <v>1035</v>
      </c>
      <c r="C1375" t="s">
        <v>1339</v>
      </c>
      <c r="D1375" t="s">
        <v>1534</v>
      </c>
      <c r="E1375" s="867">
        <v>2019</v>
      </c>
      <c r="F1375" s="867">
        <v>2019</v>
      </c>
      <c r="G1375" s="868">
        <v>43437</v>
      </c>
      <c r="H1375" s="869">
        <f t="shared" si="63"/>
        <v>2018</v>
      </c>
      <c r="I1375" s="876"/>
      <c r="J1375" t="s">
        <v>1341</v>
      </c>
      <c r="K1375" t="s">
        <v>1342</v>
      </c>
      <c r="L1375" t="s">
        <v>1037</v>
      </c>
      <c r="M1375">
        <v>139.44</v>
      </c>
      <c r="N1375">
        <v>5.6000000000000001E-2</v>
      </c>
      <c r="O1375" s="872">
        <f>+VLOOKUP(C1375,'A. Rate Class Allocations'!$B$124:$J$128,6,FALSE)</f>
        <v>0.94261788524984402</v>
      </c>
      <c r="P1375" s="873">
        <f>+VLOOKUP(C1375,'A. Rate Class Allocations'!$B$124:$J$128,8,FALSE)</f>
        <v>0.86676492558695795</v>
      </c>
      <c r="Q1375" s="873">
        <f>+VLOOKUP(C1375,'A. Rate Class Allocations'!$B$124:$J$128,7,FALSE)</f>
        <v>0.93591420350510102</v>
      </c>
      <c r="R1375" s="873">
        <f>+VLOOKUP(C1375,'A. Rate Class Allocations'!$B$124:$J$128,9,FALSE)</f>
        <v>0.67326093337246795</v>
      </c>
      <c r="S1375" s="874">
        <f t="shared" si="64"/>
        <v>113.92640121531966</v>
      </c>
      <c r="T1375" s="874">
        <f t="shared" si="65"/>
        <v>3.5286410331670078E-2</v>
      </c>
    </row>
    <row r="1376" spans="1:20">
      <c r="A1376" s="875" t="s">
        <v>1034</v>
      </c>
      <c r="B1376" t="s">
        <v>1035</v>
      </c>
      <c r="C1376" t="s">
        <v>1339</v>
      </c>
      <c r="D1376" t="s">
        <v>1534</v>
      </c>
      <c r="E1376" s="867">
        <v>2019</v>
      </c>
      <c r="F1376" s="867">
        <v>2019</v>
      </c>
      <c r="G1376" s="868">
        <v>43437</v>
      </c>
      <c r="H1376" s="869">
        <f t="shared" si="63"/>
        <v>2018</v>
      </c>
      <c r="I1376" s="876"/>
      <c r="J1376" t="s">
        <v>1341</v>
      </c>
      <c r="K1376" t="s">
        <v>1342</v>
      </c>
      <c r="L1376" t="s">
        <v>1037</v>
      </c>
      <c r="M1376">
        <v>453.18</v>
      </c>
      <c r="N1376">
        <v>0.18200000000000002</v>
      </c>
      <c r="O1376" s="872">
        <f>+VLOOKUP(C1376,'A. Rate Class Allocations'!$B$124:$J$128,6,FALSE)</f>
        <v>0.94261788524984402</v>
      </c>
      <c r="P1376" s="873">
        <f>+VLOOKUP(C1376,'A. Rate Class Allocations'!$B$124:$J$128,8,FALSE)</f>
        <v>0.86676492558695795</v>
      </c>
      <c r="Q1376" s="873">
        <f>+VLOOKUP(C1376,'A. Rate Class Allocations'!$B$124:$J$128,7,FALSE)</f>
        <v>0.93591420350510102</v>
      </c>
      <c r="R1376" s="873">
        <f>+VLOOKUP(C1376,'A. Rate Class Allocations'!$B$124:$J$128,9,FALSE)</f>
        <v>0.67326093337246795</v>
      </c>
      <c r="S1376" s="874">
        <f t="shared" si="64"/>
        <v>370.26080394978885</v>
      </c>
      <c r="T1376" s="874">
        <f t="shared" si="65"/>
        <v>0.11468083357792777</v>
      </c>
    </row>
    <row r="1377" spans="1:20">
      <c r="A1377" s="875" t="s">
        <v>1034</v>
      </c>
      <c r="B1377" t="s">
        <v>1035</v>
      </c>
      <c r="C1377" t="s">
        <v>1339</v>
      </c>
      <c r="D1377" t="s">
        <v>1535</v>
      </c>
      <c r="E1377" s="867">
        <v>2019</v>
      </c>
      <c r="F1377" s="867">
        <v>2019</v>
      </c>
      <c r="G1377" s="868">
        <v>43413</v>
      </c>
      <c r="H1377" s="869">
        <f t="shared" si="63"/>
        <v>2018</v>
      </c>
      <c r="I1377" s="876"/>
      <c r="J1377" t="s">
        <v>1341</v>
      </c>
      <c r="K1377" t="s">
        <v>1342</v>
      </c>
      <c r="L1377" t="s">
        <v>1037</v>
      </c>
      <c r="M1377">
        <v>1820.7280000000001</v>
      </c>
      <c r="N1377">
        <v>0.72800000000000009</v>
      </c>
      <c r="O1377" s="872">
        <f>+VLOOKUP(C1377,'A. Rate Class Allocations'!$B$124:$J$128,6,FALSE)</f>
        <v>0.94261788524984402</v>
      </c>
      <c r="P1377" s="873">
        <f>+VLOOKUP(C1377,'A. Rate Class Allocations'!$B$124:$J$128,8,FALSE)</f>
        <v>0.86676492558695795</v>
      </c>
      <c r="Q1377" s="873">
        <f>+VLOOKUP(C1377,'A. Rate Class Allocations'!$B$124:$J$128,7,FALSE)</f>
        <v>0.93591420350510102</v>
      </c>
      <c r="R1377" s="873">
        <f>+VLOOKUP(C1377,'A. Rate Class Allocations'!$B$124:$J$128,9,FALSE)</f>
        <v>0.67326093337246795</v>
      </c>
      <c r="S1377" s="874">
        <f t="shared" si="64"/>
        <v>1487.5859769934489</v>
      </c>
      <c r="T1377" s="874">
        <f t="shared" si="65"/>
        <v>0.45872333431171108</v>
      </c>
    </row>
    <row r="1378" spans="1:20">
      <c r="A1378" s="875" t="s">
        <v>1034</v>
      </c>
      <c r="B1378" t="s">
        <v>1035</v>
      </c>
      <c r="C1378" t="s">
        <v>1339</v>
      </c>
      <c r="D1378" t="s">
        <v>1536</v>
      </c>
      <c r="E1378" s="867">
        <v>2019</v>
      </c>
      <c r="F1378" s="867">
        <v>2019</v>
      </c>
      <c r="G1378" s="868">
        <v>43433</v>
      </c>
      <c r="H1378" s="869">
        <f t="shared" si="63"/>
        <v>2018</v>
      </c>
      <c r="I1378" s="876"/>
      <c r="J1378" t="s">
        <v>1341</v>
      </c>
      <c r="K1378" t="s">
        <v>1342</v>
      </c>
      <c r="L1378" t="s">
        <v>1037</v>
      </c>
      <c r="M1378">
        <v>556.01699999999994</v>
      </c>
      <c r="N1378">
        <v>0.20299999999999999</v>
      </c>
      <c r="O1378" s="872">
        <f>+VLOOKUP(C1378,'A. Rate Class Allocations'!$B$124:$J$128,6,FALSE)</f>
        <v>0.94261788524984402</v>
      </c>
      <c r="P1378" s="873">
        <f>+VLOOKUP(C1378,'A. Rate Class Allocations'!$B$124:$J$128,8,FALSE)</f>
        <v>0.86676492558695795</v>
      </c>
      <c r="Q1378" s="873">
        <f>+VLOOKUP(C1378,'A. Rate Class Allocations'!$B$124:$J$128,7,FALSE)</f>
        <v>0.93591420350510102</v>
      </c>
      <c r="R1378" s="873">
        <f>+VLOOKUP(C1378,'A. Rate Class Allocations'!$B$124:$J$128,9,FALSE)</f>
        <v>0.67326093337246795</v>
      </c>
      <c r="S1378" s="874">
        <f t="shared" si="64"/>
        <v>454.28152484608705</v>
      </c>
      <c r="T1378" s="874">
        <f t="shared" si="65"/>
        <v>0.12791323745230401</v>
      </c>
    </row>
    <row r="1379" spans="1:20">
      <c r="A1379" s="875" t="s">
        <v>1034</v>
      </c>
      <c r="B1379" t="s">
        <v>1035</v>
      </c>
      <c r="C1379" t="s">
        <v>1339</v>
      </c>
      <c r="D1379" t="s">
        <v>1537</v>
      </c>
      <c r="E1379" s="867">
        <v>2019</v>
      </c>
      <c r="F1379" s="867">
        <v>2019</v>
      </c>
      <c r="G1379" s="868">
        <v>43425</v>
      </c>
      <c r="H1379" s="869">
        <f t="shared" si="63"/>
        <v>2018</v>
      </c>
      <c r="I1379" s="876"/>
      <c r="J1379" t="s">
        <v>1341</v>
      </c>
      <c r="K1379" t="s">
        <v>1342</v>
      </c>
      <c r="L1379" t="s">
        <v>1037</v>
      </c>
      <c r="M1379">
        <v>1705.8599999999997</v>
      </c>
      <c r="N1379">
        <v>0.46799999999999997</v>
      </c>
      <c r="O1379" s="872">
        <f>+VLOOKUP(C1379,'A. Rate Class Allocations'!$B$124:$J$128,6,FALSE)</f>
        <v>0.94261788524984402</v>
      </c>
      <c r="P1379" s="873">
        <f>+VLOOKUP(C1379,'A. Rate Class Allocations'!$B$124:$J$128,8,FALSE)</f>
        <v>0.86676492558695795</v>
      </c>
      <c r="Q1379" s="873">
        <f>+VLOOKUP(C1379,'A. Rate Class Allocations'!$B$124:$J$128,7,FALSE)</f>
        <v>0.93591420350510102</v>
      </c>
      <c r="R1379" s="873">
        <f>+VLOOKUP(C1379,'A. Rate Class Allocations'!$B$124:$J$128,9,FALSE)</f>
        <v>0.67326093337246795</v>
      </c>
      <c r="S1379" s="874">
        <f t="shared" si="64"/>
        <v>1393.7355907714082</v>
      </c>
      <c r="T1379" s="874">
        <f t="shared" si="65"/>
        <v>0.29489357205752847</v>
      </c>
    </row>
    <row r="1380" spans="1:20">
      <c r="A1380" s="875" t="s">
        <v>1034</v>
      </c>
      <c r="B1380" t="s">
        <v>1035</v>
      </c>
      <c r="C1380" t="s">
        <v>1339</v>
      </c>
      <c r="D1380" t="s">
        <v>1537</v>
      </c>
      <c r="E1380" s="867">
        <v>2019</v>
      </c>
      <c r="F1380" s="867">
        <v>2019</v>
      </c>
      <c r="G1380" s="868">
        <v>43425</v>
      </c>
      <c r="H1380" s="869">
        <f t="shared" si="63"/>
        <v>2018</v>
      </c>
      <c r="I1380" s="876"/>
      <c r="J1380" t="s">
        <v>1341</v>
      </c>
      <c r="K1380" t="s">
        <v>1342</v>
      </c>
      <c r="L1380" t="s">
        <v>1037</v>
      </c>
      <c r="M1380">
        <v>1301.2649999999999</v>
      </c>
      <c r="N1380">
        <v>0.35699999999999998</v>
      </c>
      <c r="O1380" s="872">
        <f>+VLOOKUP(C1380,'A. Rate Class Allocations'!$B$124:$J$128,6,FALSE)</f>
        <v>0.94261788524984402</v>
      </c>
      <c r="P1380" s="873">
        <f>+VLOOKUP(C1380,'A. Rate Class Allocations'!$B$124:$J$128,8,FALSE)</f>
        <v>0.86676492558695795</v>
      </c>
      <c r="Q1380" s="873">
        <f>+VLOOKUP(C1380,'A. Rate Class Allocations'!$B$124:$J$128,7,FALSE)</f>
        <v>0.93591420350510102</v>
      </c>
      <c r="R1380" s="873">
        <f>+VLOOKUP(C1380,'A. Rate Class Allocations'!$B$124:$J$128,9,FALSE)</f>
        <v>0.67326093337246795</v>
      </c>
      <c r="S1380" s="874">
        <f t="shared" si="64"/>
        <v>1063.1700980884461</v>
      </c>
      <c r="T1380" s="874">
        <f t="shared" si="65"/>
        <v>0.22495086586439672</v>
      </c>
    </row>
    <row r="1381" spans="1:20">
      <c r="A1381" s="875" t="s">
        <v>1034</v>
      </c>
      <c r="B1381" t="s">
        <v>1035</v>
      </c>
      <c r="C1381" t="s">
        <v>1339</v>
      </c>
      <c r="D1381" t="s">
        <v>1538</v>
      </c>
      <c r="E1381" s="867">
        <v>2019</v>
      </c>
      <c r="F1381" s="867">
        <v>2019</v>
      </c>
      <c r="G1381" s="868">
        <v>43413</v>
      </c>
      <c r="H1381" s="869">
        <f t="shared" si="63"/>
        <v>2018</v>
      </c>
      <c r="I1381" s="876"/>
      <c r="J1381" t="s">
        <v>1341</v>
      </c>
      <c r="K1381" t="s">
        <v>1342</v>
      </c>
      <c r="L1381" t="s">
        <v>1037</v>
      </c>
      <c r="M1381">
        <v>967.14800000000014</v>
      </c>
      <c r="N1381">
        <v>0.36400000000000005</v>
      </c>
      <c r="O1381" s="872">
        <f>+VLOOKUP(C1381,'A. Rate Class Allocations'!$B$124:$J$128,6,FALSE)</f>
        <v>0.94261788524984402</v>
      </c>
      <c r="P1381" s="873">
        <f>+VLOOKUP(C1381,'A. Rate Class Allocations'!$B$124:$J$128,8,FALSE)</f>
        <v>0.86676492558695795</v>
      </c>
      <c r="Q1381" s="873">
        <f>+VLOOKUP(C1381,'A. Rate Class Allocations'!$B$124:$J$128,7,FALSE)</f>
        <v>0.93591420350510102</v>
      </c>
      <c r="R1381" s="873">
        <f>+VLOOKUP(C1381,'A. Rate Class Allocations'!$B$124:$J$128,9,FALSE)</f>
        <v>0.67326093337246795</v>
      </c>
      <c r="S1381" s="874">
        <f t="shared" si="64"/>
        <v>790.18711332898727</v>
      </c>
      <c r="T1381" s="874">
        <f t="shared" si="65"/>
        <v>0.22936166715585554</v>
      </c>
    </row>
    <row r="1382" spans="1:20">
      <c r="A1382" s="875" t="s">
        <v>1034</v>
      </c>
      <c r="B1382" t="s">
        <v>1035</v>
      </c>
      <c r="C1382" t="s">
        <v>1339</v>
      </c>
      <c r="D1382" t="s">
        <v>1538</v>
      </c>
      <c r="E1382" s="867">
        <v>2019</v>
      </c>
      <c r="F1382" s="867">
        <v>2019</v>
      </c>
      <c r="G1382" s="868">
        <v>43413</v>
      </c>
      <c r="H1382" s="869">
        <f t="shared" si="63"/>
        <v>2018</v>
      </c>
      <c r="I1382" s="876"/>
      <c r="J1382" t="s">
        <v>1341</v>
      </c>
      <c r="K1382" t="s">
        <v>1342</v>
      </c>
      <c r="L1382" t="s">
        <v>1037</v>
      </c>
      <c r="M1382">
        <v>135.50700000000001</v>
      </c>
      <c r="N1382">
        <v>5.0999999999999997E-2</v>
      </c>
      <c r="O1382" s="872">
        <f>+VLOOKUP(C1382,'A. Rate Class Allocations'!$B$124:$J$128,6,FALSE)</f>
        <v>0.94261788524984402</v>
      </c>
      <c r="P1382" s="873">
        <f>+VLOOKUP(C1382,'A. Rate Class Allocations'!$B$124:$J$128,8,FALSE)</f>
        <v>0.86676492558695795</v>
      </c>
      <c r="Q1382" s="873">
        <f>+VLOOKUP(C1382,'A. Rate Class Allocations'!$B$124:$J$128,7,FALSE)</f>
        <v>0.93591420350510102</v>
      </c>
      <c r="R1382" s="873">
        <f>+VLOOKUP(C1382,'A. Rate Class Allocations'!$B$124:$J$128,9,FALSE)</f>
        <v>0.67326093337246795</v>
      </c>
      <c r="S1382" s="874">
        <f t="shared" si="64"/>
        <v>110.71302961477568</v>
      </c>
      <c r="T1382" s="874">
        <f t="shared" si="65"/>
        <v>3.21358379806281E-2</v>
      </c>
    </row>
    <row r="1383" spans="1:20">
      <c r="A1383" s="875" t="s">
        <v>1034</v>
      </c>
      <c r="B1383" t="s">
        <v>1035</v>
      </c>
      <c r="C1383" t="s">
        <v>1339</v>
      </c>
      <c r="D1383" t="s">
        <v>1539</v>
      </c>
      <c r="E1383" s="867">
        <v>2019</v>
      </c>
      <c r="F1383" s="867">
        <v>2019</v>
      </c>
      <c r="G1383" s="868">
        <v>43418</v>
      </c>
      <c r="H1383" s="869">
        <f t="shared" si="63"/>
        <v>2018</v>
      </c>
      <c r="I1383" s="876"/>
      <c r="J1383" t="s">
        <v>1341</v>
      </c>
      <c r="K1383" t="s">
        <v>1342</v>
      </c>
      <c r="L1383" t="s">
        <v>1037</v>
      </c>
      <c r="M1383">
        <v>3319.9649999999997</v>
      </c>
      <c r="N1383">
        <v>0.627</v>
      </c>
      <c r="O1383" s="872">
        <f>+VLOOKUP(C1383,'A. Rate Class Allocations'!$B$124:$J$128,6,FALSE)</f>
        <v>0.94261788524984402</v>
      </c>
      <c r="P1383" s="873">
        <f>+VLOOKUP(C1383,'A. Rate Class Allocations'!$B$124:$J$128,8,FALSE)</f>
        <v>0.86676492558695795</v>
      </c>
      <c r="Q1383" s="873">
        <f>+VLOOKUP(C1383,'A. Rate Class Allocations'!$B$124:$J$128,7,FALSE)</f>
        <v>0.93591420350510102</v>
      </c>
      <c r="R1383" s="873">
        <f>+VLOOKUP(C1383,'A. Rate Class Allocations'!$B$124:$J$128,9,FALSE)</f>
        <v>0.67326093337246795</v>
      </c>
      <c r="S1383" s="874">
        <f t="shared" si="64"/>
        <v>2712.5047662852744</v>
      </c>
      <c r="T1383" s="874">
        <f t="shared" si="65"/>
        <v>0.3950817728206632</v>
      </c>
    </row>
    <row r="1384" spans="1:20">
      <c r="A1384" s="875" t="s">
        <v>1034</v>
      </c>
      <c r="B1384" t="s">
        <v>1035</v>
      </c>
      <c r="C1384" t="s">
        <v>1339</v>
      </c>
      <c r="D1384" t="s">
        <v>1539</v>
      </c>
      <c r="E1384" s="867">
        <v>2019</v>
      </c>
      <c r="F1384" s="867">
        <v>2019</v>
      </c>
      <c r="G1384" s="868">
        <v>43418</v>
      </c>
      <c r="H1384" s="869">
        <f t="shared" si="63"/>
        <v>2018</v>
      </c>
      <c r="I1384" s="876"/>
      <c r="J1384" t="s">
        <v>1341</v>
      </c>
      <c r="K1384" t="s">
        <v>1342</v>
      </c>
      <c r="L1384" t="s">
        <v>1037</v>
      </c>
      <c r="M1384">
        <v>1101.3599999999999</v>
      </c>
      <c r="N1384">
        <v>0.20800000000000002</v>
      </c>
      <c r="O1384" s="872">
        <f>+VLOOKUP(C1384,'A. Rate Class Allocations'!$B$124:$J$128,6,FALSE)</f>
        <v>0.94261788524984402</v>
      </c>
      <c r="P1384" s="873">
        <f>+VLOOKUP(C1384,'A. Rate Class Allocations'!$B$124:$J$128,8,FALSE)</f>
        <v>0.86676492558695795</v>
      </c>
      <c r="Q1384" s="873">
        <f>+VLOOKUP(C1384,'A. Rate Class Allocations'!$B$124:$J$128,7,FALSE)</f>
        <v>0.93591420350510102</v>
      </c>
      <c r="R1384" s="873">
        <f>+VLOOKUP(C1384,'A. Rate Class Allocations'!$B$124:$J$128,9,FALSE)</f>
        <v>0.67326093337246795</v>
      </c>
      <c r="S1384" s="874">
        <f t="shared" si="64"/>
        <v>899.84209152685355</v>
      </c>
      <c r="T1384" s="874">
        <f t="shared" si="65"/>
        <v>0.13106380980334603</v>
      </c>
    </row>
    <row r="1385" spans="1:20">
      <c r="A1385" s="875" t="s">
        <v>1034</v>
      </c>
      <c r="B1385" t="s">
        <v>1035</v>
      </c>
      <c r="C1385" t="s">
        <v>1339</v>
      </c>
      <c r="D1385" t="s">
        <v>1539</v>
      </c>
      <c r="E1385" s="867">
        <v>2019</v>
      </c>
      <c r="F1385" s="867">
        <v>2019</v>
      </c>
      <c r="G1385" s="868">
        <v>43418</v>
      </c>
      <c r="H1385" s="869">
        <f t="shared" si="63"/>
        <v>2018</v>
      </c>
      <c r="I1385" s="876"/>
      <c r="J1385" t="s">
        <v>1341</v>
      </c>
      <c r="K1385" t="s">
        <v>1342</v>
      </c>
      <c r="L1385" t="s">
        <v>1037</v>
      </c>
      <c r="M1385">
        <v>307.10999999999996</v>
      </c>
      <c r="N1385">
        <v>5.7999999999999996E-2</v>
      </c>
      <c r="O1385" s="872">
        <f>+VLOOKUP(C1385,'A. Rate Class Allocations'!$B$124:$J$128,6,FALSE)</f>
        <v>0.94261788524984402</v>
      </c>
      <c r="P1385" s="873">
        <f>+VLOOKUP(C1385,'A. Rate Class Allocations'!$B$124:$J$128,8,FALSE)</f>
        <v>0.86676492558695795</v>
      </c>
      <c r="Q1385" s="873">
        <f>+VLOOKUP(C1385,'A. Rate Class Allocations'!$B$124:$J$128,7,FALSE)</f>
        <v>0.93591420350510102</v>
      </c>
      <c r="R1385" s="873">
        <f>+VLOOKUP(C1385,'A. Rate Class Allocations'!$B$124:$J$128,9,FALSE)</f>
        <v>0.67326093337246795</v>
      </c>
      <c r="S1385" s="874">
        <f t="shared" si="64"/>
        <v>250.91750629114179</v>
      </c>
      <c r="T1385" s="874">
        <f t="shared" si="65"/>
        <v>3.6546639272086859E-2</v>
      </c>
    </row>
    <row r="1386" spans="1:20">
      <c r="A1386" s="875" t="s">
        <v>1034</v>
      </c>
      <c r="B1386" t="s">
        <v>1035</v>
      </c>
      <c r="C1386" t="s">
        <v>1339</v>
      </c>
      <c r="D1386" t="s">
        <v>1540</v>
      </c>
      <c r="E1386" s="867">
        <v>2019</v>
      </c>
      <c r="F1386" s="867">
        <v>2019</v>
      </c>
      <c r="G1386" s="868">
        <v>43412</v>
      </c>
      <c r="H1386" s="869">
        <f t="shared" si="63"/>
        <v>2018</v>
      </c>
      <c r="I1386" s="876"/>
      <c r="J1386" t="s">
        <v>1341</v>
      </c>
      <c r="K1386" t="s">
        <v>1342</v>
      </c>
      <c r="L1386" t="s">
        <v>1037</v>
      </c>
      <c r="M1386">
        <v>3733.2569999999996</v>
      </c>
      <c r="N1386">
        <v>1.3629999999999998</v>
      </c>
      <c r="O1386" s="872">
        <f>+VLOOKUP(C1386,'A. Rate Class Allocations'!$B$124:$J$128,6,FALSE)</f>
        <v>0.94261788524984402</v>
      </c>
      <c r="P1386" s="873">
        <f>+VLOOKUP(C1386,'A. Rate Class Allocations'!$B$124:$J$128,8,FALSE)</f>
        <v>0.86676492558695795</v>
      </c>
      <c r="Q1386" s="873">
        <f>+VLOOKUP(C1386,'A. Rate Class Allocations'!$B$124:$J$128,7,FALSE)</f>
        <v>0.93591420350510102</v>
      </c>
      <c r="R1386" s="873">
        <f>+VLOOKUP(C1386,'A. Rate Class Allocations'!$B$124:$J$128,9,FALSE)</f>
        <v>0.67326093337246795</v>
      </c>
      <c r="S1386" s="874">
        <f t="shared" si="64"/>
        <v>3050.175952538013</v>
      </c>
      <c r="T1386" s="874">
        <f t="shared" si="65"/>
        <v>0.85884602289404111</v>
      </c>
    </row>
    <row r="1387" spans="1:20">
      <c r="A1387" s="875" t="s">
        <v>1034</v>
      </c>
      <c r="B1387" t="s">
        <v>1035</v>
      </c>
      <c r="C1387" t="s">
        <v>1339</v>
      </c>
      <c r="D1387" t="s">
        <v>1540</v>
      </c>
      <c r="E1387" s="867">
        <v>2019</v>
      </c>
      <c r="F1387" s="867">
        <v>2019</v>
      </c>
      <c r="G1387" s="868">
        <v>43412</v>
      </c>
      <c r="H1387" s="869">
        <f t="shared" si="63"/>
        <v>2018</v>
      </c>
      <c r="I1387" s="876"/>
      <c r="J1387" t="s">
        <v>1038</v>
      </c>
      <c r="K1387" t="s">
        <v>1342</v>
      </c>
      <c r="L1387" t="s">
        <v>1037</v>
      </c>
      <c r="M1387">
        <v>476.58600000000001</v>
      </c>
      <c r="N1387">
        <v>0.17399999999999999</v>
      </c>
      <c r="O1387" s="872">
        <f>+VLOOKUP(C1387,'A. Rate Class Allocations'!$B$124:$J$128,6,FALSE)</f>
        <v>0.94261788524984402</v>
      </c>
      <c r="P1387" s="873">
        <f>+VLOOKUP(C1387,'A. Rate Class Allocations'!$B$124:$J$128,8,FALSE)</f>
        <v>0.86676492558695795</v>
      </c>
      <c r="Q1387" s="873">
        <f>+VLOOKUP(C1387,'A. Rate Class Allocations'!$B$124:$J$128,7,FALSE)</f>
        <v>0.93591420350510102</v>
      </c>
      <c r="R1387" s="873">
        <f>+VLOOKUP(C1387,'A. Rate Class Allocations'!$B$124:$J$128,9,FALSE)</f>
        <v>0.67326093337246795</v>
      </c>
      <c r="S1387" s="874">
        <f t="shared" si="64"/>
        <v>389.38416415378896</v>
      </c>
      <c r="T1387" s="874">
        <f t="shared" si="65"/>
        <v>0.10963991781626058</v>
      </c>
    </row>
    <row r="1388" spans="1:20">
      <c r="A1388" s="875" t="s">
        <v>1034</v>
      </c>
      <c r="B1388" t="s">
        <v>1035</v>
      </c>
      <c r="C1388" t="s">
        <v>1339</v>
      </c>
      <c r="D1388" t="s">
        <v>1540</v>
      </c>
      <c r="E1388" s="867">
        <v>2019</v>
      </c>
      <c r="F1388" s="867">
        <v>2019</v>
      </c>
      <c r="G1388" s="868">
        <v>43412</v>
      </c>
      <c r="H1388" s="869">
        <f t="shared" si="63"/>
        <v>2018</v>
      </c>
      <c r="I1388" s="876"/>
      <c r="J1388" t="s">
        <v>1038</v>
      </c>
      <c r="K1388" t="s">
        <v>1342</v>
      </c>
      <c r="L1388" t="s">
        <v>1037</v>
      </c>
      <c r="M1388">
        <v>427.28400000000011</v>
      </c>
      <c r="N1388">
        <v>0.15600000000000003</v>
      </c>
      <c r="O1388" s="872">
        <f>+VLOOKUP(C1388,'A. Rate Class Allocations'!$B$124:$J$128,6,FALSE)</f>
        <v>0.94261788524984402</v>
      </c>
      <c r="P1388" s="873">
        <f>+VLOOKUP(C1388,'A. Rate Class Allocations'!$B$124:$J$128,8,FALSE)</f>
        <v>0.86676492558695795</v>
      </c>
      <c r="Q1388" s="873">
        <f>+VLOOKUP(C1388,'A. Rate Class Allocations'!$B$124:$J$128,7,FALSE)</f>
        <v>0.93591420350510102</v>
      </c>
      <c r="R1388" s="873">
        <f>+VLOOKUP(C1388,'A. Rate Class Allocations'!$B$124:$J$128,9,FALSE)</f>
        <v>0.67326093337246795</v>
      </c>
      <c r="S1388" s="874">
        <f t="shared" si="64"/>
        <v>349.10304372408672</v>
      </c>
      <c r="T1388" s="874">
        <f t="shared" si="65"/>
        <v>9.8297857352509524E-2</v>
      </c>
    </row>
    <row r="1389" spans="1:20">
      <c r="A1389" s="875" t="s">
        <v>1034</v>
      </c>
      <c r="B1389" t="s">
        <v>1035</v>
      </c>
      <c r="C1389" t="s">
        <v>1339</v>
      </c>
      <c r="D1389" t="s">
        <v>1541</v>
      </c>
      <c r="E1389" s="867">
        <v>2019</v>
      </c>
      <c r="F1389" s="867">
        <v>2019</v>
      </c>
      <c r="G1389" s="868">
        <v>43412</v>
      </c>
      <c r="H1389" s="869">
        <f t="shared" si="63"/>
        <v>2018</v>
      </c>
      <c r="I1389" s="876"/>
      <c r="J1389" t="s">
        <v>1341</v>
      </c>
      <c r="K1389" t="s">
        <v>1342</v>
      </c>
      <c r="L1389" t="s">
        <v>1037</v>
      </c>
      <c r="M1389">
        <v>388.44000000000011</v>
      </c>
      <c r="N1389">
        <v>0.15600000000000003</v>
      </c>
      <c r="O1389" s="872">
        <f>+VLOOKUP(C1389,'A. Rate Class Allocations'!$B$124:$J$128,6,FALSE)</f>
        <v>0.94261788524984402</v>
      </c>
      <c r="P1389" s="873">
        <f>+VLOOKUP(C1389,'A. Rate Class Allocations'!$B$124:$J$128,8,FALSE)</f>
        <v>0.86676492558695795</v>
      </c>
      <c r="Q1389" s="873">
        <f>+VLOOKUP(C1389,'A. Rate Class Allocations'!$B$124:$J$128,7,FALSE)</f>
        <v>0.93591420350510102</v>
      </c>
      <c r="R1389" s="873">
        <f>+VLOOKUP(C1389,'A. Rate Class Allocations'!$B$124:$J$128,9,FALSE)</f>
        <v>0.67326093337246795</v>
      </c>
      <c r="S1389" s="874">
        <f t="shared" si="64"/>
        <v>317.36640338553343</v>
      </c>
      <c r="T1389" s="874">
        <f t="shared" si="65"/>
        <v>9.8297857352509524E-2</v>
      </c>
    </row>
    <row r="1390" spans="1:20">
      <c r="A1390" s="875" t="s">
        <v>1034</v>
      </c>
      <c r="B1390" t="s">
        <v>1035</v>
      </c>
      <c r="C1390" t="s">
        <v>1339</v>
      </c>
      <c r="D1390" t="s">
        <v>1541</v>
      </c>
      <c r="E1390" s="867">
        <v>2019</v>
      </c>
      <c r="F1390" s="867">
        <v>2019</v>
      </c>
      <c r="G1390" s="868">
        <v>43412</v>
      </c>
      <c r="H1390" s="869">
        <f t="shared" si="63"/>
        <v>2018</v>
      </c>
      <c r="I1390" s="876"/>
      <c r="J1390" t="s">
        <v>1341</v>
      </c>
      <c r="K1390" t="s">
        <v>1342</v>
      </c>
      <c r="L1390" t="s">
        <v>1037</v>
      </c>
      <c r="M1390">
        <v>433.25999999999993</v>
      </c>
      <c r="N1390">
        <v>0.17399999999999999</v>
      </c>
      <c r="O1390" s="872">
        <f>+VLOOKUP(C1390,'A. Rate Class Allocations'!$B$124:$J$128,6,FALSE)</f>
        <v>0.94261788524984402</v>
      </c>
      <c r="P1390" s="873">
        <f>+VLOOKUP(C1390,'A. Rate Class Allocations'!$B$124:$J$128,8,FALSE)</f>
        <v>0.86676492558695795</v>
      </c>
      <c r="Q1390" s="873">
        <f>+VLOOKUP(C1390,'A. Rate Class Allocations'!$B$124:$J$128,7,FALSE)</f>
        <v>0.93591420350510102</v>
      </c>
      <c r="R1390" s="873">
        <f>+VLOOKUP(C1390,'A. Rate Class Allocations'!$B$124:$J$128,9,FALSE)</f>
        <v>0.67326093337246795</v>
      </c>
      <c r="S1390" s="874">
        <f t="shared" si="64"/>
        <v>353.98560377617173</v>
      </c>
      <c r="T1390" s="874">
        <f t="shared" si="65"/>
        <v>0.10963991781626058</v>
      </c>
    </row>
    <row r="1391" spans="1:20">
      <c r="A1391" s="875" t="s">
        <v>1034</v>
      </c>
      <c r="B1391" t="s">
        <v>1035</v>
      </c>
      <c r="C1391" t="s">
        <v>1339</v>
      </c>
      <c r="D1391" t="s">
        <v>1542</v>
      </c>
      <c r="E1391" s="867">
        <v>2019</v>
      </c>
      <c r="F1391" s="867">
        <v>2019</v>
      </c>
      <c r="G1391" s="868">
        <v>43412</v>
      </c>
      <c r="H1391" s="869">
        <f t="shared" si="63"/>
        <v>2018</v>
      </c>
      <c r="I1391" s="876"/>
      <c r="J1391" t="s">
        <v>1341</v>
      </c>
      <c r="K1391" t="s">
        <v>1342</v>
      </c>
      <c r="L1391" t="s">
        <v>1037</v>
      </c>
      <c r="M1391">
        <v>4836.0319999999992</v>
      </c>
      <c r="N1391">
        <v>1.3119999999999998</v>
      </c>
      <c r="O1391" s="872">
        <f>+VLOOKUP(C1391,'A. Rate Class Allocations'!$B$124:$J$128,6,FALSE)</f>
        <v>0.94261788524984402</v>
      </c>
      <c r="P1391" s="873">
        <f>+VLOOKUP(C1391,'A. Rate Class Allocations'!$B$124:$J$128,8,FALSE)</f>
        <v>0.86676492558695795</v>
      </c>
      <c r="Q1391" s="873">
        <f>+VLOOKUP(C1391,'A. Rate Class Allocations'!$B$124:$J$128,7,FALSE)</f>
        <v>0.93591420350510102</v>
      </c>
      <c r="R1391" s="873">
        <f>+VLOOKUP(C1391,'A. Rate Class Allocations'!$B$124:$J$128,9,FALSE)</f>
        <v>0.67326093337246795</v>
      </c>
      <c r="S1391" s="874">
        <f t="shared" si="64"/>
        <v>3951.1741388563159</v>
      </c>
      <c r="T1391" s="874">
        <f t="shared" si="65"/>
        <v>0.82671018491341308</v>
      </c>
    </row>
    <row r="1392" spans="1:20">
      <c r="A1392" s="875" t="s">
        <v>1034</v>
      </c>
      <c r="B1392" t="s">
        <v>1035</v>
      </c>
      <c r="C1392" t="s">
        <v>1339</v>
      </c>
      <c r="D1392" t="s">
        <v>1542</v>
      </c>
      <c r="E1392" s="867">
        <v>2019</v>
      </c>
      <c r="F1392" s="867">
        <v>2019</v>
      </c>
      <c r="G1392" s="868">
        <v>43412</v>
      </c>
      <c r="H1392" s="869">
        <f t="shared" si="63"/>
        <v>2018</v>
      </c>
      <c r="I1392" s="876"/>
      <c r="J1392" t="s">
        <v>1038</v>
      </c>
      <c r="K1392" t="s">
        <v>1342</v>
      </c>
      <c r="L1392" t="s">
        <v>1037</v>
      </c>
      <c r="M1392">
        <v>302.25199999999995</v>
      </c>
      <c r="N1392">
        <v>8.199999999999999E-2</v>
      </c>
      <c r="O1392" s="872">
        <f>+VLOOKUP(C1392,'A. Rate Class Allocations'!$B$124:$J$128,6,FALSE)</f>
        <v>0.94261788524984402</v>
      </c>
      <c r="P1392" s="873">
        <f>+VLOOKUP(C1392,'A. Rate Class Allocations'!$B$124:$J$128,8,FALSE)</f>
        <v>0.86676492558695795</v>
      </c>
      <c r="Q1392" s="873">
        <f>+VLOOKUP(C1392,'A. Rate Class Allocations'!$B$124:$J$128,7,FALSE)</f>
        <v>0.93591420350510102</v>
      </c>
      <c r="R1392" s="873">
        <f>+VLOOKUP(C1392,'A. Rate Class Allocations'!$B$124:$J$128,9,FALSE)</f>
        <v>0.67326093337246795</v>
      </c>
      <c r="S1392" s="874">
        <f t="shared" si="64"/>
        <v>246.94838367851975</v>
      </c>
      <c r="T1392" s="874">
        <f t="shared" si="65"/>
        <v>5.1669386557088318E-2</v>
      </c>
    </row>
    <row r="1393" spans="1:20">
      <c r="A1393" s="875" t="s">
        <v>1034</v>
      </c>
      <c r="B1393" t="s">
        <v>1035</v>
      </c>
      <c r="C1393" t="s">
        <v>1339</v>
      </c>
      <c r="D1393" t="s">
        <v>1543</v>
      </c>
      <c r="E1393" s="867">
        <v>2019</v>
      </c>
      <c r="F1393" s="867">
        <v>2019</v>
      </c>
      <c r="G1393" s="868">
        <v>43412</v>
      </c>
      <c r="H1393" s="869">
        <f t="shared" si="63"/>
        <v>2018</v>
      </c>
      <c r="I1393" s="876"/>
      <c r="J1393" t="s">
        <v>1341</v>
      </c>
      <c r="K1393" t="s">
        <v>1342</v>
      </c>
      <c r="L1393" t="s">
        <v>1037</v>
      </c>
      <c r="M1393">
        <v>4526.08</v>
      </c>
      <c r="N1393">
        <v>0.83200000000000007</v>
      </c>
      <c r="O1393" s="872">
        <f>+VLOOKUP(C1393,'A. Rate Class Allocations'!$B$124:$J$128,6,FALSE)</f>
        <v>0.94261788524984402</v>
      </c>
      <c r="P1393" s="873">
        <f>+VLOOKUP(C1393,'A. Rate Class Allocations'!$B$124:$J$128,8,FALSE)</f>
        <v>0.86676492558695795</v>
      </c>
      <c r="Q1393" s="873">
        <f>+VLOOKUP(C1393,'A. Rate Class Allocations'!$B$124:$J$128,7,FALSE)</f>
        <v>0.93591420350510102</v>
      </c>
      <c r="R1393" s="873">
        <f>+VLOOKUP(C1393,'A. Rate Class Allocations'!$B$124:$J$128,9,FALSE)</f>
        <v>0.67326093337246795</v>
      </c>
      <c r="S1393" s="874">
        <f t="shared" si="64"/>
        <v>3697.9346386448215</v>
      </c>
      <c r="T1393" s="874">
        <f t="shared" si="65"/>
        <v>0.52425523921338413</v>
      </c>
    </row>
    <row r="1394" spans="1:20">
      <c r="A1394" s="875" t="s">
        <v>1034</v>
      </c>
      <c r="B1394" t="s">
        <v>1035</v>
      </c>
      <c r="C1394" t="s">
        <v>1339</v>
      </c>
      <c r="D1394" t="s">
        <v>1544</v>
      </c>
      <c r="E1394" s="867">
        <v>2019</v>
      </c>
      <c r="F1394" s="867">
        <v>2019</v>
      </c>
      <c r="G1394" s="868">
        <v>43410</v>
      </c>
      <c r="H1394" s="869">
        <f t="shared" si="63"/>
        <v>2018</v>
      </c>
      <c r="I1394" s="876"/>
      <c r="J1394" t="s">
        <v>1341</v>
      </c>
      <c r="K1394" t="s">
        <v>1342</v>
      </c>
      <c r="L1394" t="s">
        <v>1037</v>
      </c>
      <c r="M1394">
        <v>3084.9389999999994</v>
      </c>
      <c r="N1394">
        <v>1.2869999999999999</v>
      </c>
      <c r="O1394" s="872">
        <f>+VLOOKUP(C1394,'A. Rate Class Allocations'!$B$124:$J$128,6,FALSE)</f>
        <v>0.94261788524984402</v>
      </c>
      <c r="P1394" s="873">
        <f>+VLOOKUP(C1394,'A. Rate Class Allocations'!$B$124:$J$128,8,FALSE)</f>
        <v>0.86676492558695795</v>
      </c>
      <c r="Q1394" s="873">
        <f>+VLOOKUP(C1394,'A. Rate Class Allocations'!$B$124:$J$128,7,FALSE)</f>
        <v>0.93591420350510102</v>
      </c>
      <c r="R1394" s="873">
        <f>+VLOOKUP(C1394,'A. Rate Class Allocations'!$B$124:$J$128,9,FALSE)</f>
        <v>0.67326093337246795</v>
      </c>
      <c r="S1394" s="874">
        <f t="shared" si="64"/>
        <v>2520.4819150802273</v>
      </c>
      <c r="T1394" s="874">
        <f t="shared" si="65"/>
        <v>0.81095732315820335</v>
      </c>
    </row>
    <row r="1395" spans="1:20">
      <c r="A1395" s="875" t="s">
        <v>1034</v>
      </c>
      <c r="B1395" t="s">
        <v>1035</v>
      </c>
      <c r="C1395" t="s">
        <v>1339</v>
      </c>
      <c r="D1395" t="s">
        <v>1545</v>
      </c>
      <c r="E1395" s="867">
        <v>2019</v>
      </c>
      <c r="F1395" s="867">
        <v>2019</v>
      </c>
      <c r="G1395" s="868">
        <v>43417</v>
      </c>
      <c r="H1395" s="869">
        <f t="shared" si="63"/>
        <v>2018</v>
      </c>
      <c r="I1395" s="876"/>
      <c r="J1395" t="s">
        <v>1341</v>
      </c>
      <c r="K1395" t="s">
        <v>1342</v>
      </c>
      <c r="L1395" t="s">
        <v>1037</v>
      </c>
      <c r="M1395">
        <v>907.91999999999985</v>
      </c>
      <c r="N1395">
        <v>0.46799999999999997</v>
      </c>
      <c r="O1395" s="872">
        <f>+VLOOKUP(C1395,'A. Rate Class Allocations'!$B$124:$J$128,6,FALSE)</f>
        <v>0.94261788524984402</v>
      </c>
      <c r="P1395" s="873">
        <f>+VLOOKUP(C1395,'A. Rate Class Allocations'!$B$124:$J$128,8,FALSE)</f>
        <v>0.86676492558695795</v>
      </c>
      <c r="Q1395" s="873">
        <f>+VLOOKUP(C1395,'A. Rate Class Allocations'!$B$124:$J$128,7,FALSE)</f>
        <v>0.93591420350510102</v>
      </c>
      <c r="R1395" s="873">
        <f>+VLOOKUP(C1395,'A. Rate Class Allocations'!$B$124:$J$128,9,FALSE)</f>
        <v>0.67326093337246795</v>
      </c>
      <c r="S1395" s="874">
        <f t="shared" si="64"/>
        <v>741.79617176859585</v>
      </c>
      <c r="T1395" s="874">
        <f t="shared" si="65"/>
        <v>0.29489357205752847</v>
      </c>
    </row>
    <row r="1396" spans="1:20">
      <c r="A1396" s="875" t="s">
        <v>1034</v>
      </c>
      <c r="B1396" t="s">
        <v>1035</v>
      </c>
      <c r="C1396" t="s">
        <v>1339</v>
      </c>
      <c r="D1396" t="s">
        <v>1545</v>
      </c>
      <c r="E1396" s="867">
        <v>2019</v>
      </c>
      <c r="F1396" s="867">
        <v>2019</v>
      </c>
      <c r="G1396" s="868">
        <v>43417</v>
      </c>
      <c r="H1396" s="869">
        <f t="shared" si="63"/>
        <v>2018</v>
      </c>
      <c r="I1396" s="876"/>
      <c r="J1396" t="s">
        <v>1341</v>
      </c>
      <c r="K1396" t="s">
        <v>1342</v>
      </c>
      <c r="L1396" t="s">
        <v>1037</v>
      </c>
      <c r="M1396">
        <v>651.83999999999992</v>
      </c>
      <c r="N1396">
        <v>0.33599999999999997</v>
      </c>
      <c r="O1396" s="872">
        <f>+VLOOKUP(C1396,'A. Rate Class Allocations'!$B$124:$J$128,6,FALSE)</f>
        <v>0.94261788524984402</v>
      </c>
      <c r="P1396" s="873">
        <f>+VLOOKUP(C1396,'A. Rate Class Allocations'!$B$124:$J$128,8,FALSE)</f>
        <v>0.86676492558695795</v>
      </c>
      <c r="Q1396" s="873">
        <f>+VLOOKUP(C1396,'A. Rate Class Allocations'!$B$124:$J$128,7,FALSE)</f>
        <v>0.93591420350510102</v>
      </c>
      <c r="R1396" s="873">
        <f>+VLOOKUP(C1396,'A. Rate Class Allocations'!$B$124:$J$128,9,FALSE)</f>
        <v>0.67326093337246795</v>
      </c>
      <c r="S1396" s="874">
        <f t="shared" si="64"/>
        <v>532.57161050053037</v>
      </c>
      <c r="T1396" s="874">
        <f t="shared" si="65"/>
        <v>0.21171846199002045</v>
      </c>
    </row>
    <row r="1397" spans="1:20">
      <c r="A1397" s="875" t="s">
        <v>1034</v>
      </c>
      <c r="B1397" t="s">
        <v>1035</v>
      </c>
      <c r="C1397" t="s">
        <v>1339</v>
      </c>
      <c r="D1397" t="s">
        <v>1546</v>
      </c>
      <c r="E1397" s="867">
        <v>2019</v>
      </c>
      <c r="F1397" s="867">
        <v>2019</v>
      </c>
      <c r="G1397" s="868">
        <v>43437</v>
      </c>
      <c r="H1397" s="869">
        <f t="shared" si="63"/>
        <v>2018</v>
      </c>
      <c r="I1397" s="876"/>
      <c r="J1397" t="s">
        <v>1341</v>
      </c>
      <c r="K1397" t="s">
        <v>1342</v>
      </c>
      <c r="L1397" t="s">
        <v>1037</v>
      </c>
      <c r="M1397">
        <v>190.39999999999998</v>
      </c>
      <c r="N1397">
        <v>6.9999999999999993E-2</v>
      </c>
      <c r="O1397" s="872">
        <f>+VLOOKUP(C1397,'A. Rate Class Allocations'!$B$124:$J$128,6,FALSE)</f>
        <v>0.94261788524984402</v>
      </c>
      <c r="P1397" s="873">
        <f>+VLOOKUP(C1397,'A. Rate Class Allocations'!$B$124:$J$128,8,FALSE)</f>
        <v>0.86676492558695795</v>
      </c>
      <c r="Q1397" s="873">
        <f>+VLOOKUP(C1397,'A. Rate Class Allocations'!$B$124:$J$128,7,FALSE)</f>
        <v>0.93591420350510102</v>
      </c>
      <c r="R1397" s="873">
        <f>+VLOOKUP(C1397,'A. Rate Class Allocations'!$B$124:$J$128,9,FALSE)</f>
        <v>0.67326093337246795</v>
      </c>
      <c r="S1397" s="874">
        <f t="shared" si="64"/>
        <v>155.56215426991434</v>
      </c>
      <c r="T1397" s="874">
        <f t="shared" si="65"/>
        <v>4.4108012914587588E-2</v>
      </c>
    </row>
    <row r="1398" spans="1:20">
      <c r="A1398" s="875" t="s">
        <v>1034</v>
      </c>
      <c r="B1398" t="s">
        <v>1035</v>
      </c>
      <c r="C1398" t="s">
        <v>1339</v>
      </c>
      <c r="D1398" t="s">
        <v>1546</v>
      </c>
      <c r="E1398" s="867">
        <v>2019</v>
      </c>
      <c r="F1398" s="867">
        <v>2019</v>
      </c>
      <c r="G1398" s="868">
        <v>43437</v>
      </c>
      <c r="H1398" s="869">
        <f t="shared" si="63"/>
        <v>2018</v>
      </c>
      <c r="I1398" s="876"/>
      <c r="J1398" t="s">
        <v>1341</v>
      </c>
      <c r="K1398" t="s">
        <v>1342</v>
      </c>
      <c r="L1398" t="s">
        <v>1037</v>
      </c>
      <c r="M1398">
        <v>138.72</v>
      </c>
      <c r="N1398">
        <v>5.1000000000000004E-2</v>
      </c>
      <c r="O1398" s="872">
        <f>+VLOOKUP(C1398,'A. Rate Class Allocations'!$B$124:$J$128,6,FALSE)</f>
        <v>0.94261788524984402</v>
      </c>
      <c r="P1398" s="873">
        <f>+VLOOKUP(C1398,'A. Rate Class Allocations'!$B$124:$J$128,8,FALSE)</f>
        <v>0.86676492558695795</v>
      </c>
      <c r="Q1398" s="873">
        <f>+VLOOKUP(C1398,'A. Rate Class Allocations'!$B$124:$J$128,7,FALSE)</f>
        <v>0.93591420350510102</v>
      </c>
      <c r="R1398" s="873">
        <f>+VLOOKUP(C1398,'A. Rate Class Allocations'!$B$124:$J$128,9,FALSE)</f>
        <v>0.67326093337246795</v>
      </c>
      <c r="S1398" s="874">
        <f t="shared" si="64"/>
        <v>113.33814096808047</v>
      </c>
      <c r="T1398" s="874">
        <f t="shared" si="65"/>
        <v>3.2135837980628107E-2</v>
      </c>
    </row>
    <row r="1399" spans="1:20">
      <c r="A1399" s="875" t="s">
        <v>1034</v>
      </c>
      <c r="B1399" t="s">
        <v>1035</v>
      </c>
      <c r="C1399" t="s">
        <v>1339</v>
      </c>
      <c r="D1399" t="s">
        <v>1546</v>
      </c>
      <c r="E1399" s="867">
        <v>2019</v>
      </c>
      <c r="F1399" s="867">
        <v>2019</v>
      </c>
      <c r="G1399" s="868">
        <v>43437</v>
      </c>
      <c r="H1399" s="869">
        <f t="shared" si="63"/>
        <v>2018</v>
      </c>
      <c r="I1399" s="876"/>
      <c r="J1399" t="s">
        <v>1341</v>
      </c>
      <c r="K1399" t="s">
        <v>1342</v>
      </c>
      <c r="L1399" t="s">
        <v>1037</v>
      </c>
      <c r="M1399">
        <v>242.08</v>
      </c>
      <c r="N1399">
        <v>8.900000000000001E-2</v>
      </c>
      <c r="O1399" s="872">
        <f>+VLOOKUP(C1399,'A. Rate Class Allocations'!$B$124:$J$128,6,FALSE)</f>
        <v>0.94261788524984402</v>
      </c>
      <c r="P1399" s="873">
        <f>+VLOOKUP(C1399,'A. Rate Class Allocations'!$B$124:$J$128,8,FALSE)</f>
        <v>0.86676492558695795</v>
      </c>
      <c r="Q1399" s="873">
        <f>+VLOOKUP(C1399,'A. Rate Class Allocations'!$B$124:$J$128,7,FALSE)</f>
        <v>0.93591420350510102</v>
      </c>
      <c r="R1399" s="873">
        <f>+VLOOKUP(C1399,'A. Rate Class Allocations'!$B$124:$J$128,9,FALSE)</f>
        <v>0.67326093337246795</v>
      </c>
      <c r="S1399" s="874">
        <f t="shared" si="64"/>
        <v>197.78616757174828</v>
      </c>
      <c r="T1399" s="874">
        <f t="shared" si="65"/>
        <v>5.608018784854709E-2</v>
      </c>
    </row>
    <row r="1400" spans="1:20">
      <c r="A1400" s="875" t="s">
        <v>1034</v>
      </c>
      <c r="B1400" t="s">
        <v>1035</v>
      </c>
      <c r="C1400" t="s">
        <v>1339</v>
      </c>
      <c r="D1400" t="s">
        <v>1547</v>
      </c>
      <c r="E1400" s="867">
        <v>2019</v>
      </c>
      <c r="F1400" s="867">
        <v>2019</v>
      </c>
      <c r="G1400" s="868">
        <v>43434</v>
      </c>
      <c r="H1400" s="869">
        <f t="shared" si="63"/>
        <v>2018</v>
      </c>
      <c r="I1400" s="876"/>
      <c r="J1400" t="s">
        <v>1341</v>
      </c>
      <c r="K1400" t="s">
        <v>1342</v>
      </c>
      <c r="L1400" t="s">
        <v>1037</v>
      </c>
      <c r="M1400">
        <v>342.87299999999999</v>
      </c>
      <c r="N1400">
        <v>0.153</v>
      </c>
      <c r="O1400" s="872">
        <f>+VLOOKUP(C1400,'A. Rate Class Allocations'!$B$124:$J$128,6,FALSE)</f>
        <v>0.94261788524984402</v>
      </c>
      <c r="P1400" s="873">
        <f>+VLOOKUP(C1400,'A. Rate Class Allocations'!$B$124:$J$128,8,FALSE)</f>
        <v>0.86676492558695795</v>
      </c>
      <c r="Q1400" s="873">
        <f>+VLOOKUP(C1400,'A. Rate Class Allocations'!$B$124:$J$128,7,FALSE)</f>
        <v>0.93591420350510102</v>
      </c>
      <c r="R1400" s="873">
        <f>+VLOOKUP(C1400,'A. Rate Class Allocations'!$B$124:$J$128,9,FALSE)</f>
        <v>0.67326093337246795</v>
      </c>
      <c r="S1400" s="874">
        <f t="shared" si="64"/>
        <v>280.13688298838417</v>
      </c>
      <c r="T1400" s="874">
        <f t="shared" si="65"/>
        <v>9.6407513941884321E-2</v>
      </c>
    </row>
    <row r="1401" spans="1:20">
      <c r="A1401" s="875" t="s">
        <v>1034</v>
      </c>
      <c r="B1401" t="s">
        <v>1035</v>
      </c>
      <c r="C1401" t="s">
        <v>1339</v>
      </c>
      <c r="D1401" t="s">
        <v>1547</v>
      </c>
      <c r="E1401" s="867">
        <v>2019</v>
      </c>
      <c r="F1401" s="867">
        <v>2019</v>
      </c>
      <c r="G1401" s="868">
        <v>43434</v>
      </c>
      <c r="H1401" s="869">
        <f t="shared" si="63"/>
        <v>2018</v>
      </c>
      <c r="I1401" s="876"/>
      <c r="J1401" t="s">
        <v>1341</v>
      </c>
      <c r="K1401" t="s">
        <v>1342</v>
      </c>
      <c r="L1401" t="s">
        <v>1037</v>
      </c>
      <c r="M1401">
        <v>1048.7879999999998</v>
      </c>
      <c r="N1401">
        <v>0.46799999999999997</v>
      </c>
      <c r="O1401" s="872">
        <f>+VLOOKUP(C1401,'A. Rate Class Allocations'!$B$124:$J$128,6,FALSE)</f>
        <v>0.94261788524984402</v>
      </c>
      <c r="P1401" s="873">
        <f>+VLOOKUP(C1401,'A. Rate Class Allocations'!$B$124:$J$128,8,FALSE)</f>
        <v>0.86676492558695795</v>
      </c>
      <c r="Q1401" s="873">
        <f>+VLOOKUP(C1401,'A. Rate Class Allocations'!$B$124:$J$128,7,FALSE)</f>
        <v>0.93591420350510102</v>
      </c>
      <c r="R1401" s="873">
        <f>+VLOOKUP(C1401,'A. Rate Class Allocations'!$B$124:$J$128,9,FALSE)</f>
        <v>0.67326093337246795</v>
      </c>
      <c r="S1401" s="874">
        <f t="shared" si="64"/>
        <v>856.88928914093981</v>
      </c>
      <c r="T1401" s="874">
        <f t="shared" si="65"/>
        <v>0.29489357205752847</v>
      </c>
    </row>
    <row r="1402" spans="1:20">
      <c r="A1402" s="875" t="s">
        <v>1034</v>
      </c>
      <c r="B1402" t="s">
        <v>1035</v>
      </c>
      <c r="C1402" t="s">
        <v>1339</v>
      </c>
      <c r="D1402" t="s">
        <v>1547</v>
      </c>
      <c r="E1402" s="867">
        <v>2019</v>
      </c>
      <c r="F1402" s="867">
        <v>2019</v>
      </c>
      <c r="G1402" s="868">
        <v>43434</v>
      </c>
      <c r="H1402" s="869">
        <f t="shared" si="63"/>
        <v>2018</v>
      </c>
      <c r="I1402" s="876"/>
      <c r="J1402" t="s">
        <v>1341</v>
      </c>
      <c r="K1402" t="s">
        <v>1342</v>
      </c>
      <c r="L1402" t="s">
        <v>1037</v>
      </c>
      <c r="M1402">
        <v>524.39400000000001</v>
      </c>
      <c r="N1402">
        <v>0.23399999999999999</v>
      </c>
      <c r="O1402" s="872">
        <f>+VLOOKUP(C1402,'A. Rate Class Allocations'!$B$124:$J$128,6,FALSE)</f>
        <v>0.94261788524984402</v>
      </c>
      <c r="P1402" s="873">
        <f>+VLOOKUP(C1402,'A. Rate Class Allocations'!$B$124:$J$128,8,FALSE)</f>
        <v>0.86676492558695795</v>
      </c>
      <c r="Q1402" s="873">
        <f>+VLOOKUP(C1402,'A. Rate Class Allocations'!$B$124:$J$128,7,FALSE)</f>
        <v>0.93591420350510102</v>
      </c>
      <c r="R1402" s="873">
        <f>+VLOOKUP(C1402,'A. Rate Class Allocations'!$B$124:$J$128,9,FALSE)</f>
        <v>0.67326093337246795</v>
      </c>
      <c r="S1402" s="874">
        <f t="shared" si="64"/>
        <v>428.44464457046996</v>
      </c>
      <c r="T1402" s="874">
        <f t="shared" si="65"/>
        <v>0.14744678602876424</v>
      </c>
    </row>
    <row r="1403" spans="1:20">
      <c r="A1403" s="875" t="s">
        <v>1034</v>
      </c>
      <c r="B1403" t="s">
        <v>1035</v>
      </c>
      <c r="C1403" t="s">
        <v>1339</v>
      </c>
      <c r="D1403" t="s">
        <v>1548</v>
      </c>
      <c r="E1403" s="867">
        <v>2019</v>
      </c>
      <c r="F1403" s="867">
        <v>2019</v>
      </c>
      <c r="G1403" s="868">
        <v>43422</v>
      </c>
      <c r="H1403" s="869">
        <f t="shared" si="63"/>
        <v>2018</v>
      </c>
      <c r="I1403" s="876"/>
      <c r="J1403" t="s">
        <v>1341</v>
      </c>
      <c r="K1403" t="s">
        <v>1342</v>
      </c>
      <c r="L1403" t="s">
        <v>1037</v>
      </c>
      <c r="M1403">
        <v>9870.5859999999993</v>
      </c>
      <c r="N1403">
        <v>1.2709999999999999</v>
      </c>
      <c r="O1403" s="872">
        <f>+VLOOKUP(C1403,'A. Rate Class Allocations'!$B$124:$J$128,6,FALSE)</f>
        <v>0.94261788524984402</v>
      </c>
      <c r="P1403" s="873">
        <f>+VLOOKUP(C1403,'A. Rate Class Allocations'!$B$124:$J$128,8,FALSE)</f>
        <v>0.86676492558695795</v>
      </c>
      <c r="Q1403" s="873">
        <f>+VLOOKUP(C1403,'A. Rate Class Allocations'!$B$124:$J$128,7,FALSE)</f>
        <v>0.93591420350510102</v>
      </c>
      <c r="R1403" s="873">
        <f>+VLOOKUP(C1403,'A. Rate Class Allocations'!$B$124:$J$128,9,FALSE)</f>
        <v>0.67326093337246795</v>
      </c>
      <c r="S1403" s="874">
        <f t="shared" si="64"/>
        <v>8064.5463343826532</v>
      </c>
      <c r="T1403" s="874">
        <f t="shared" si="65"/>
        <v>0.80087549163486904</v>
      </c>
    </row>
    <row r="1404" spans="1:20">
      <c r="A1404" s="875" t="s">
        <v>1034</v>
      </c>
      <c r="B1404" t="s">
        <v>1035</v>
      </c>
      <c r="C1404" t="s">
        <v>1339</v>
      </c>
      <c r="D1404" t="s">
        <v>1548</v>
      </c>
      <c r="E1404" s="867">
        <v>2019</v>
      </c>
      <c r="F1404" s="867">
        <v>2019</v>
      </c>
      <c r="G1404" s="868">
        <v>43422</v>
      </c>
      <c r="H1404" s="869">
        <f t="shared" si="63"/>
        <v>2018</v>
      </c>
      <c r="I1404" s="876"/>
      <c r="J1404" t="s">
        <v>1341</v>
      </c>
      <c r="K1404" t="s">
        <v>1342</v>
      </c>
      <c r="L1404" t="s">
        <v>1037</v>
      </c>
      <c r="M1404">
        <v>225.21399999999997</v>
      </c>
      <c r="N1404">
        <v>2.8999999999999998E-2</v>
      </c>
      <c r="O1404" s="872">
        <f>+VLOOKUP(C1404,'A. Rate Class Allocations'!$B$124:$J$128,6,FALSE)</f>
        <v>0.94261788524984402</v>
      </c>
      <c r="P1404" s="873">
        <f>+VLOOKUP(C1404,'A. Rate Class Allocations'!$B$124:$J$128,8,FALSE)</f>
        <v>0.86676492558695795</v>
      </c>
      <c r="Q1404" s="873">
        <f>+VLOOKUP(C1404,'A. Rate Class Allocations'!$B$124:$J$128,7,FALSE)</f>
        <v>0.93591420350510102</v>
      </c>
      <c r="R1404" s="873">
        <f>+VLOOKUP(C1404,'A. Rate Class Allocations'!$B$124:$J$128,9,FALSE)</f>
        <v>0.67326093337246795</v>
      </c>
      <c r="S1404" s="874">
        <f t="shared" si="64"/>
        <v>184.00617128017066</v>
      </c>
      <c r="T1404" s="874">
        <f t="shared" si="65"/>
        <v>1.8273319636043429E-2</v>
      </c>
    </row>
    <row r="1405" spans="1:20">
      <c r="A1405" s="875" t="s">
        <v>1034</v>
      </c>
      <c r="B1405" t="s">
        <v>1035</v>
      </c>
      <c r="C1405" t="s">
        <v>1339</v>
      </c>
      <c r="D1405" t="s">
        <v>1548</v>
      </c>
      <c r="E1405" s="867">
        <v>2019</v>
      </c>
      <c r="F1405" s="867">
        <v>2019</v>
      </c>
      <c r="G1405" s="868">
        <v>43422</v>
      </c>
      <c r="H1405" s="869">
        <f t="shared" si="63"/>
        <v>2018</v>
      </c>
      <c r="I1405" s="876"/>
      <c r="J1405" t="s">
        <v>1038</v>
      </c>
      <c r="K1405" t="s">
        <v>1342</v>
      </c>
      <c r="L1405" t="s">
        <v>1037</v>
      </c>
      <c r="M1405">
        <v>2228.8419999999996</v>
      </c>
      <c r="N1405">
        <v>0.28699999999999998</v>
      </c>
      <c r="O1405" s="872">
        <f>+VLOOKUP(C1405,'A. Rate Class Allocations'!$B$124:$J$128,6,FALSE)</f>
        <v>0.94261788524984402</v>
      </c>
      <c r="P1405" s="873">
        <f>+VLOOKUP(C1405,'A. Rate Class Allocations'!$B$124:$J$128,8,FALSE)</f>
        <v>0.86676492558695795</v>
      </c>
      <c r="Q1405" s="873">
        <f>+VLOOKUP(C1405,'A. Rate Class Allocations'!$B$124:$J$128,7,FALSE)</f>
        <v>0.93591420350510102</v>
      </c>
      <c r="R1405" s="873">
        <f>+VLOOKUP(C1405,'A. Rate Class Allocations'!$B$124:$J$128,9,FALSE)</f>
        <v>0.67326093337246795</v>
      </c>
      <c r="S1405" s="874">
        <f t="shared" si="64"/>
        <v>1821.0265916347921</v>
      </c>
      <c r="T1405" s="874">
        <f t="shared" si="65"/>
        <v>0.18084285294980915</v>
      </c>
    </row>
    <row r="1406" spans="1:20">
      <c r="A1406" s="875" t="s">
        <v>1034</v>
      </c>
      <c r="B1406" t="s">
        <v>1035</v>
      </c>
      <c r="C1406" t="s">
        <v>1339</v>
      </c>
      <c r="D1406" t="s">
        <v>1549</v>
      </c>
      <c r="E1406" s="867">
        <v>2019</v>
      </c>
      <c r="F1406" s="867">
        <v>2019</v>
      </c>
      <c r="G1406" s="868">
        <v>43438</v>
      </c>
      <c r="H1406" s="869">
        <f t="shared" si="63"/>
        <v>2018</v>
      </c>
      <c r="I1406" s="876"/>
      <c r="J1406" t="s">
        <v>1341</v>
      </c>
      <c r="K1406" t="s">
        <v>1342</v>
      </c>
      <c r="L1406" t="s">
        <v>1037</v>
      </c>
      <c r="M1406">
        <v>683.0200000000001</v>
      </c>
      <c r="N1406">
        <v>0.26000000000000006</v>
      </c>
      <c r="O1406" s="872">
        <f>+VLOOKUP(C1406,'A. Rate Class Allocations'!$B$124:$J$128,6,FALSE)</f>
        <v>0.94261788524984402</v>
      </c>
      <c r="P1406" s="873">
        <f>+VLOOKUP(C1406,'A. Rate Class Allocations'!$B$124:$J$128,8,FALSE)</f>
        <v>0.86676492558695795</v>
      </c>
      <c r="Q1406" s="873">
        <f>+VLOOKUP(C1406,'A. Rate Class Allocations'!$B$124:$J$128,7,FALSE)</f>
        <v>0.93591420350510102</v>
      </c>
      <c r="R1406" s="873">
        <f>+VLOOKUP(C1406,'A. Rate Class Allocations'!$B$124:$J$128,9,FALSE)</f>
        <v>0.67326093337246795</v>
      </c>
      <c r="S1406" s="874">
        <f t="shared" si="64"/>
        <v>558.04654731847131</v>
      </c>
      <c r="T1406" s="874">
        <f t="shared" si="65"/>
        <v>0.16382976225418253</v>
      </c>
    </row>
    <row r="1407" spans="1:20">
      <c r="A1407" s="875" t="s">
        <v>1034</v>
      </c>
      <c r="B1407" t="s">
        <v>1035</v>
      </c>
      <c r="C1407" t="s">
        <v>1339</v>
      </c>
      <c r="D1407" t="s">
        <v>1549</v>
      </c>
      <c r="E1407" s="867">
        <v>2019</v>
      </c>
      <c r="F1407" s="867">
        <v>2019</v>
      </c>
      <c r="G1407" s="868">
        <v>43438</v>
      </c>
      <c r="H1407" s="869">
        <f t="shared" si="63"/>
        <v>2018</v>
      </c>
      <c r="I1407" s="876"/>
      <c r="J1407" t="s">
        <v>1341</v>
      </c>
      <c r="K1407" t="s">
        <v>1342</v>
      </c>
      <c r="L1407" t="s">
        <v>1037</v>
      </c>
      <c r="M1407">
        <v>42.031999999999996</v>
      </c>
      <c r="N1407">
        <v>1.6E-2</v>
      </c>
      <c r="O1407" s="872">
        <f>+VLOOKUP(C1407,'A. Rate Class Allocations'!$B$124:$J$128,6,FALSE)</f>
        <v>0.94261788524984402</v>
      </c>
      <c r="P1407" s="873">
        <f>+VLOOKUP(C1407,'A. Rate Class Allocations'!$B$124:$J$128,8,FALSE)</f>
        <v>0.86676492558695795</v>
      </c>
      <c r="Q1407" s="873">
        <f>+VLOOKUP(C1407,'A. Rate Class Allocations'!$B$124:$J$128,7,FALSE)</f>
        <v>0.93591420350510102</v>
      </c>
      <c r="R1407" s="873">
        <f>+VLOOKUP(C1407,'A. Rate Class Allocations'!$B$124:$J$128,9,FALSE)</f>
        <v>0.67326093337246795</v>
      </c>
      <c r="S1407" s="874">
        <f t="shared" si="64"/>
        <v>34.341325988828991</v>
      </c>
      <c r="T1407" s="874">
        <f t="shared" si="65"/>
        <v>1.0081831523334308E-2</v>
      </c>
    </row>
    <row r="1408" spans="1:20">
      <c r="A1408" s="875" t="s">
        <v>1034</v>
      </c>
      <c r="B1408" t="s">
        <v>1035</v>
      </c>
      <c r="C1408" t="s">
        <v>1339</v>
      </c>
      <c r="D1408" t="s">
        <v>1550</v>
      </c>
      <c r="E1408" s="867">
        <v>2019</v>
      </c>
      <c r="F1408" s="867">
        <v>2019</v>
      </c>
      <c r="G1408" s="868">
        <v>43472</v>
      </c>
      <c r="H1408" s="869">
        <f t="shared" si="63"/>
        <v>2019</v>
      </c>
      <c r="I1408" s="876"/>
      <c r="J1408" t="s">
        <v>1341</v>
      </c>
      <c r="K1408" t="s">
        <v>1342</v>
      </c>
      <c r="L1408" t="s">
        <v>1037</v>
      </c>
      <c r="M1408">
        <v>815.72400000000005</v>
      </c>
      <c r="N1408">
        <v>0.36400000000000005</v>
      </c>
      <c r="O1408" s="872">
        <f>+VLOOKUP(C1408,'A. Rate Class Allocations'!$B$124:$J$128,6,FALSE)</f>
        <v>0.94261788524984402</v>
      </c>
      <c r="P1408" s="873">
        <f>+VLOOKUP(C1408,'A. Rate Class Allocations'!$B$124:$J$128,8,FALSE)</f>
        <v>0.86676492558695795</v>
      </c>
      <c r="Q1408" s="873">
        <f>+VLOOKUP(C1408,'A. Rate Class Allocations'!$B$124:$J$128,7,FALSE)</f>
        <v>0.93591420350510102</v>
      </c>
      <c r="R1408" s="873">
        <f>+VLOOKUP(C1408,'A. Rate Class Allocations'!$B$124:$J$128,9,FALSE)</f>
        <v>0.67326093337246795</v>
      </c>
      <c r="S1408" s="874">
        <f t="shared" si="64"/>
        <v>666.46944710962009</v>
      </c>
      <c r="T1408" s="874">
        <f t="shared" si="65"/>
        <v>0.22936166715585554</v>
      </c>
    </row>
    <row r="1409" spans="1:20">
      <c r="A1409" s="875" t="s">
        <v>1034</v>
      </c>
      <c r="B1409" t="s">
        <v>1035</v>
      </c>
      <c r="C1409" t="s">
        <v>1339</v>
      </c>
      <c r="D1409" t="s">
        <v>1550</v>
      </c>
      <c r="E1409" s="867">
        <v>2019</v>
      </c>
      <c r="F1409" s="867">
        <v>2019</v>
      </c>
      <c r="G1409" s="868">
        <v>43472</v>
      </c>
      <c r="H1409" s="869">
        <f t="shared" si="63"/>
        <v>2019</v>
      </c>
      <c r="I1409" s="876"/>
      <c r="J1409" t="s">
        <v>1341</v>
      </c>
      <c r="K1409" t="s">
        <v>1342</v>
      </c>
      <c r="L1409" t="s">
        <v>1037</v>
      </c>
      <c r="M1409">
        <v>64.98899999999999</v>
      </c>
      <c r="N1409">
        <v>2.8999999999999998E-2</v>
      </c>
      <c r="O1409" s="872">
        <f>+VLOOKUP(C1409,'A. Rate Class Allocations'!$B$124:$J$128,6,FALSE)</f>
        <v>0.94261788524984402</v>
      </c>
      <c r="P1409" s="873">
        <f>+VLOOKUP(C1409,'A. Rate Class Allocations'!$B$124:$J$128,8,FALSE)</f>
        <v>0.86676492558695795</v>
      </c>
      <c r="Q1409" s="873">
        <f>+VLOOKUP(C1409,'A. Rate Class Allocations'!$B$124:$J$128,7,FALSE)</f>
        <v>0.93591420350510102</v>
      </c>
      <c r="R1409" s="873">
        <f>+VLOOKUP(C1409,'A. Rate Class Allocations'!$B$124:$J$128,9,FALSE)</f>
        <v>0.67326093337246795</v>
      </c>
      <c r="S1409" s="874">
        <f t="shared" si="64"/>
        <v>53.097840566425759</v>
      </c>
      <c r="T1409" s="874">
        <f t="shared" si="65"/>
        <v>1.8273319636043429E-2</v>
      </c>
    </row>
    <row r="1410" spans="1:20">
      <c r="A1410" s="875" t="s">
        <v>1034</v>
      </c>
      <c r="B1410" t="s">
        <v>1035</v>
      </c>
      <c r="C1410" t="s">
        <v>1339</v>
      </c>
      <c r="D1410" t="s">
        <v>1550</v>
      </c>
      <c r="E1410" s="867">
        <v>2019</v>
      </c>
      <c r="F1410" s="867">
        <v>2019</v>
      </c>
      <c r="G1410" s="868">
        <v>43472</v>
      </c>
      <c r="H1410" s="869">
        <f t="shared" si="63"/>
        <v>2019</v>
      </c>
      <c r="I1410" s="876"/>
      <c r="J1410" t="s">
        <v>1341</v>
      </c>
      <c r="K1410" t="s">
        <v>1342</v>
      </c>
      <c r="L1410" t="s">
        <v>1037</v>
      </c>
      <c r="M1410">
        <v>596.10599999999999</v>
      </c>
      <c r="N1410">
        <v>0.26600000000000001</v>
      </c>
      <c r="O1410" s="872">
        <f>+VLOOKUP(C1410,'A. Rate Class Allocations'!$B$124:$J$128,6,FALSE)</f>
        <v>0.94261788524984402</v>
      </c>
      <c r="P1410" s="873">
        <f>+VLOOKUP(C1410,'A. Rate Class Allocations'!$B$124:$J$128,8,FALSE)</f>
        <v>0.86676492558695795</v>
      </c>
      <c r="Q1410" s="873">
        <f>+VLOOKUP(C1410,'A. Rate Class Allocations'!$B$124:$J$128,7,FALSE)</f>
        <v>0.93591420350510102</v>
      </c>
      <c r="R1410" s="873">
        <f>+VLOOKUP(C1410,'A. Rate Class Allocations'!$B$124:$J$128,9,FALSE)</f>
        <v>0.67326093337246795</v>
      </c>
      <c r="S1410" s="874">
        <f t="shared" si="64"/>
        <v>487.03536519549152</v>
      </c>
      <c r="T1410" s="874">
        <f t="shared" si="65"/>
        <v>0.16761044907543288</v>
      </c>
    </row>
    <row r="1411" spans="1:20">
      <c r="A1411" s="875" t="s">
        <v>1034</v>
      </c>
      <c r="B1411" t="s">
        <v>1035</v>
      </c>
      <c r="C1411" t="s">
        <v>1339</v>
      </c>
      <c r="D1411" t="s">
        <v>1551</v>
      </c>
      <c r="E1411" s="867">
        <v>2019</v>
      </c>
      <c r="F1411" s="867">
        <v>2019</v>
      </c>
      <c r="G1411" s="868">
        <v>43439</v>
      </c>
      <c r="H1411" s="869">
        <f t="shared" si="63"/>
        <v>2018</v>
      </c>
      <c r="I1411" s="876"/>
      <c r="J1411" t="s">
        <v>1341</v>
      </c>
      <c r="K1411" t="s">
        <v>1342</v>
      </c>
      <c r="L1411" t="s">
        <v>1037</v>
      </c>
      <c r="M1411">
        <v>477.54</v>
      </c>
      <c r="N1411">
        <v>0.21</v>
      </c>
      <c r="O1411" s="872">
        <f>+VLOOKUP(C1411,'A. Rate Class Allocations'!$B$124:$J$128,6,FALSE)</f>
        <v>0.94261788524984402</v>
      </c>
      <c r="P1411" s="873">
        <f>+VLOOKUP(C1411,'A. Rate Class Allocations'!$B$124:$J$128,8,FALSE)</f>
        <v>0.86676492558695795</v>
      </c>
      <c r="Q1411" s="873">
        <f>+VLOOKUP(C1411,'A. Rate Class Allocations'!$B$124:$J$128,7,FALSE)</f>
        <v>0.93591420350510102</v>
      </c>
      <c r="R1411" s="873">
        <f>+VLOOKUP(C1411,'A. Rate Class Allocations'!$B$124:$J$128,9,FALSE)</f>
        <v>0.67326093337246795</v>
      </c>
      <c r="S1411" s="874">
        <f t="shared" si="64"/>
        <v>390.16360898138083</v>
      </c>
      <c r="T1411" s="874">
        <f t="shared" si="65"/>
        <v>0.13232403874376278</v>
      </c>
    </row>
    <row r="1412" spans="1:20">
      <c r="A1412" s="875" t="s">
        <v>1034</v>
      </c>
      <c r="B1412" t="s">
        <v>1035</v>
      </c>
      <c r="C1412" t="s">
        <v>1339</v>
      </c>
      <c r="D1412" t="s">
        <v>1551</v>
      </c>
      <c r="E1412" s="867">
        <v>2019</v>
      </c>
      <c r="F1412" s="867">
        <v>2019</v>
      </c>
      <c r="G1412" s="868">
        <v>43439</v>
      </c>
      <c r="H1412" s="869">
        <f t="shared" ref="H1412:H1475" si="66">YEAR(G1412)</f>
        <v>2018</v>
      </c>
      <c r="I1412" s="876"/>
      <c r="J1412" t="s">
        <v>1341</v>
      </c>
      <c r="K1412" t="s">
        <v>1342</v>
      </c>
      <c r="L1412" t="s">
        <v>1037</v>
      </c>
      <c r="M1412">
        <v>86.412000000000006</v>
      </c>
      <c r="N1412">
        <v>3.8000000000000006E-2</v>
      </c>
      <c r="O1412" s="872">
        <f>+VLOOKUP(C1412,'A. Rate Class Allocations'!$B$124:$J$128,6,FALSE)</f>
        <v>0.94261788524984402</v>
      </c>
      <c r="P1412" s="873">
        <f>+VLOOKUP(C1412,'A. Rate Class Allocations'!$B$124:$J$128,8,FALSE)</f>
        <v>0.86676492558695795</v>
      </c>
      <c r="Q1412" s="873">
        <f>+VLOOKUP(C1412,'A. Rate Class Allocations'!$B$124:$J$128,7,FALSE)</f>
        <v>0.93591420350510102</v>
      </c>
      <c r="R1412" s="873">
        <f>+VLOOKUP(C1412,'A. Rate Class Allocations'!$B$124:$J$128,9,FALSE)</f>
        <v>0.67326093337246795</v>
      </c>
      <c r="S1412" s="874">
        <f t="shared" ref="S1412:S1475" si="67">M1412*O1412*P1412</f>
        <v>70.601034006154634</v>
      </c>
      <c r="T1412" s="874">
        <f t="shared" ref="T1412:T1475" si="68">N1412*Q1412*R1412</f>
        <v>2.3944349867918983E-2</v>
      </c>
    </row>
    <row r="1413" spans="1:20">
      <c r="A1413" s="875" t="s">
        <v>1034</v>
      </c>
      <c r="B1413" t="s">
        <v>1035</v>
      </c>
      <c r="C1413" t="s">
        <v>1339</v>
      </c>
      <c r="D1413" t="s">
        <v>1551</v>
      </c>
      <c r="E1413" s="867">
        <v>2019</v>
      </c>
      <c r="F1413" s="867">
        <v>2019</v>
      </c>
      <c r="G1413" s="868">
        <v>43439</v>
      </c>
      <c r="H1413" s="869">
        <f t="shared" si="66"/>
        <v>2018</v>
      </c>
      <c r="I1413" s="876"/>
      <c r="J1413" t="s">
        <v>1341</v>
      </c>
      <c r="K1413" t="s">
        <v>1342</v>
      </c>
      <c r="L1413" t="s">
        <v>1037</v>
      </c>
      <c r="M1413">
        <v>347.92200000000003</v>
      </c>
      <c r="N1413">
        <v>0.153</v>
      </c>
      <c r="O1413" s="872">
        <f>+VLOOKUP(C1413,'A. Rate Class Allocations'!$B$124:$J$128,6,FALSE)</f>
        <v>0.94261788524984402</v>
      </c>
      <c r="P1413" s="873">
        <f>+VLOOKUP(C1413,'A. Rate Class Allocations'!$B$124:$J$128,8,FALSE)</f>
        <v>0.86676492558695795</v>
      </c>
      <c r="Q1413" s="873">
        <f>+VLOOKUP(C1413,'A. Rate Class Allocations'!$B$124:$J$128,7,FALSE)</f>
        <v>0.93591420350510102</v>
      </c>
      <c r="R1413" s="873">
        <f>+VLOOKUP(C1413,'A. Rate Class Allocations'!$B$124:$J$128,9,FALSE)</f>
        <v>0.67326093337246795</v>
      </c>
      <c r="S1413" s="874">
        <f t="shared" si="67"/>
        <v>284.26205797214891</v>
      </c>
      <c r="T1413" s="874">
        <f t="shared" si="68"/>
        <v>9.6407513941884321E-2</v>
      </c>
    </row>
    <row r="1414" spans="1:20">
      <c r="A1414" s="875" t="s">
        <v>1034</v>
      </c>
      <c r="B1414" t="s">
        <v>1035</v>
      </c>
      <c r="C1414" t="s">
        <v>1339</v>
      </c>
      <c r="D1414" t="s">
        <v>1551</v>
      </c>
      <c r="E1414" s="867">
        <v>2019</v>
      </c>
      <c r="F1414" s="867">
        <v>2019</v>
      </c>
      <c r="G1414" s="868">
        <v>43439</v>
      </c>
      <c r="H1414" s="869">
        <f t="shared" si="66"/>
        <v>2018</v>
      </c>
      <c r="I1414" s="876"/>
      <c r="J1414" t="s">
        <v>1341</v>
      </c>
      <c r="K1414" t="s">
        <v>1342</v>
      </c>
      <c r="L1414" t="s">
        <v>1037</v>
      </c>
      <c r="M1414">
        <v>445.70400000000001</v>
      </c>
      <c r="N1414">
        <v>0.19600000000000001</v>
      </c>
      <c r="O1414" s="872">
        <f>+VLOOKUP(C1414,'A. Rate Class Allocations'!$B$124:$J$128,6,FALSE)</f>
        <v>0.94261788524984402</v>
      </c>
      <c r="P1414" s="873">
        <f>+VLOOKUP(C1414,'A. Rate Class Allocations'!$B$124:$J$128,8,FALSE)</f>
        <v>0.86676492558695795</v>
      </c>
      <c r="Q1414" s="873">
        <f>+VLOOKUP(C1414,'A. Rate Class Allocations'!$B$124:$J$128,7,FALSE)</f>
        <v>0.93591420350510102</v>
      </c>
      <c r="R1414" s="873">
        <f>+VLOOKUP(C1414,'A. Rate Class Allocations'!$B$124:$J$128,9,FALSE)</f>
        <v>0.67326093337246795</v>
      </c>
      <c r="S1414" s="874">
        <f t="shared" si="67"/>
        <v>364.15270171595546</v>
      </c>
      <c r="T1414" s="874">
        <f t="shared" si="68"/>
        <v>0.12350243616084527</v>
      </c>
    </row>
    <row r="1415" spans="1:20">
      <c r="A1415" s="875" t="s">
        <v>1034</v>
      </c>
      <c r="B1415" t="s">
        <v>1035</v>
      </c>
      <c r="C1415" t="s">
        <v>1339</v>
      </c>
      <c r="D1415" t="s">
        <v>1552</v>
      </c>
      <c r="E1415" s="867">
        <v>2019</v>
      </c>
      <c r="F1415" s="867">
        <v>2019</v>
      </c>
      <c r="G1415" s="868">
        <v>43439</v>
      </c>
      <c r="H1415" s="869">
        <f t="shared" si="66"/>
        <v>2018</v>
      </c>
      <c r="I1415" s="876"/>
      <c r="J1415" t="s">
        <v>1341</v>
      </c>
      <c r="K1415" t="s">
        <v>1342</v>
      </c>
      <c r="L1415" t="s">
        <v>1037</v>
      </c>
      <c r="M1415">
        <v>650.06399999999985</v>
      </c>
      <c r="N1415">
        <v>0.23199999999999998</v>
      </c>
      <c r="O1415" s="872">
        <f>+VLOOKUP(C1415,'A. Rate Class Allocations'!$B$124:$J$128,6,FALSE)</f>
        <v>0.94261788524984402</v>
      </c>
      <c r="P1415" s="873">
        <f>+VLOOKUP(C1415,'A. Rate Class Allocations'!$B$124:$J$128,8,FALSE)</f>
        <v>0.86676492558695795</v>
      </c>
      <c r="Q1415" s="873">
        <f>+VLOOKUP(C1415,'A. Rate Class Allocations'!$B$124:$J$128,7,FALSE)</f>
        <v>0.93591420350510102</v>
      </c>
      <c r="R1415" s="873">
        <f>+VLOOKUP(C1415,'A. Rate Class Allocations'!$B$124:$J$128,9,FALSE)</f>
        <v>0.67326093337246795</v>
      </c>
      <c r="S1415" s="874">
        <f t="shared" si="67"/>
        <v>531.12056855734033</v>
      </c>
      <c r="T1415" s="874">
        <f t="shared" si="68"/>
        <v>0.14618655708834744</v>
      </c>
    </row>
    <row r="1416" spans="1:20">
      <c r="A1416" s="875" t="s">
        <v>1034</v>
      </c>
      <c r="B1416" t="s">
        <v>1035</v>
      </c>
      <c r="C1416" t="s">
        <v>1339</v>
      </c>
      <c r="D1416" t="s">
        <v>1552</v>
      </c>
      <c r="E1416" s="867">
        <v>2019</v>
      </c>
      <c r="F1416" s="867">
        <v>2019</v>
      </c>
      <c r="G1416" s="868">
        <v>43439</v>
      </c>
      <c r="H1416" s="869">
        <f t="shared" si="66"/>
        <v>2018</v>
      </c>
      <c r="I1416" s="876"/>
      <c r="J1416" t="s">
        <v>1341</v>
      </c>
      <c r="K1416" t="s">
        <v>1342</v>
      </c>
      <c r="L1416" t="s">
        <v>1037</v>
      </c>
      <c r="M1416">
        <v>313.82400000000001</v>
      </c>
      <c r="N1416">
        <v>0.112</v>
      </c>
      <c r="O1416" s="872">
        <f>+VLOOKUP(C1416,'A. Rate Class Allocations'!$B$124:$J$128,6,FALSE)</f>
        <v>0.94261788524984402</v>
      </c>
      <c r="P1416" s="873">
        <f>+VLOOKUP(C1416,'A. Rate Class Allocations'!$B$124:$J$128,8,FALSE)</f>
        <v>0.86676492558695795</v>
      </c>
      <c r="Q1416" s="873">
        <f>+VLOOKUP(C1416,'A. Rate Class Allocations'!$B$124:$J$128,7,FALSE)</f>
        <v>0.93591420350510102</v>
      </c>
      <c r="R1416" s="873">
        <f>+VLOOKUP(C1416,'A. Rate Class Allocations'!$B$124:$J$128,9,FALSE)</f>
        <v>0.67326093337246795</v>
      </c>
      <c r="S1416" s="874">
        <f t="shared" si="67"/>
        <v>256.40303309664716</v>
      </c>
      <c r="T1416" s="874">
        <f t="shared" si="68"/>
        <v>7.0572820663340155E-2</v>
      </c>
    </row>
    <row r="1417" spans="1:20">
      <c r="A1417" s="875" t="s">
        <v>1034</v>
      </c>
      <c r="B1417" t="s">
        <v>1035</v>
      </c>
      <c r="C1417" t="s">
        <v>1339</v>
      </c>
      <c r="D1417" t="s">
        <v>1552</v>
      </c>
      <c r="E1417" s="867">
        <v>2019</v>
      </c>
      <c r="F1417" s="867">
        <v>2019</v>
      </c>
      <c r="G1417" s="868">
        <v>43439</v>
      </c>
      <c r="H1417" s="869">
        <f t="shared" si="66"/>
        <v>2018</v>
      </c>
      <c r="I1417" s="876"/>
      <c r="J1417" t="s">
        <v>1341</v>
      </c>
      <c r="K1417" t="s">
        <v>1342</v>
      </c>
      <c r="L1417" t="s">
        <v>1037</v>
      </c>
      <c r="M1417">
        <v>134.49599999999998</v>
      </c>
      <c r="N1417">
        <v>4.8000000000000001E-2</v>
      </c>
      <c r="O1417" s="872">
        <f>+VLOOKUP(C1417,'A. Rate Class Allocations'!$B$124:$J$128,6,FALSE)</f>
        <v>0.94261788524984402</v>
      </c>
      <c r="P1417" s="873">
        <f>+VLOOKUP(C1417,'A. Rate Class Allocations'!$B$124:$J$128,8,FALSE)</f>
        <v>0.86676492558695795</v>
      </c>
      <c r="Q1417" s="873">
        <f>+VLOOKUP(C1417,'A. Rate Class Allocations'!$B$124:$J$128,7,FALSE)</f>
        <v>0.93591420350510102</v>
      </c>
      <c r="R1417" s="873">
        <f>+VLOOKUP(C1417,'A. Rate Class Allocations'!$B$124:$J$128,9,FALSE)</f>
        <v>0.67326093337246795</v>
      </c>
      <c r="S1417" s="874">
        <f t="shared" si="67"/>
        <v>109.88701418427732</v>
      </c>
      <c r="T1417" s="874">
        <f t="shared" si="68"/>
        <v>3.0245494570002921E-2</v>
      </c>
    </row>
    <row r="1418" spans="1:20">
      <c r="A1418" s="875" t="s">
        <v>1034</v>
      </c>
      <c r="B1418" t="s">
        <v>1035</v>
      </c>
      <c r="C1418" t="s">
        <v>1339</v>
      </c>
      <c r="D1418" t="s">
        <v>1553</v>
      </c>
      <c r="E1418" s="867">
        <v>2019</v>
      </c>
      <c r="F1418" s="867">
        <v>2019</v>
      </c>
      <c r="G1418" s="868">
        <v>43439</v>
      </c>
      <c r="H1418" s="869">
        <f t="shared" si="66"/>
        <v>2018</v>
      </c>
      <c r="I1418" s="876"/>
      <c r="J1418" t="s">
        <v>1341</v>
      </c>
      <c r="K1418" t="s">
        <v>1342</v>
      </c>
      <c r="L1418" t="s">
        <v>1037</v>
      </c>
      <c r="M1418">
        <v>1009.9440000000002</v>
      </c>
      <c r="N1418">
        <v>0.67599999999999993</v>
      </c>
      <c r="O1418" s="872">
        <f>+VLOOKUP(C1418,'A. Rate Class Allocations'!$B$124:$J$128,6,FALSE)</f>
        <v>0.94261788524984402</v>
      </c>
      <c r="P1418" s="873">
        <f>+VLOOKUP(C1418,'A. Rate Class Allocations'!$B$124:$J$128,8,FALSE)</f>
        <v>0.86676492558695795</v>
      </c>
      <c r="Q1418" s="873">
        <f>+VLOOKUP(C1418,'A. Rate Class Allocations'!$B$124:$J$128,7,FALSE)</f>
        <v>0.93591420350510102</v>
      </c>
      <c r="R1418" s="873">
        <f>+VLOOKUP(C1418,'A. Rate Class Allocations'!$B$124:$J$128,9,FALSE)</f>
        <v>0.67326093337246795</v>
      </c>
      <c r="S1418" s="874">
        <f t="shared" si="67"/>
        <v>825.15264880238681</v>
      </c>
      <c r="T1418" s="874">
        <f t="shared" si="68"/>
        <v>0.42595738186087445</v>
      </c>
    </row>
    <row r="1419" spans="1:20">
      <c r="A1419" s="875" t="s">
        <v>1034</v>
      </c>
      <c r="B1419" t="s">
        <v>1035</v>
      </c>
      <c r="C1419" t="s">
        <v>1339</v>
      </c>
      <c r="D1419" t="s">
        <v>1554</v>
      </c>
      <c r="E1419" s="867">
        <v>2019</v>
      </c>
      <c r="F1419" s="867">
        <v>2019</v>
      </c>
      <c r="G1419" s="868">
        <v>43451</v>
      </c>
      <c r="H1419" s="869">
        <f t="shared" si="66"/>
        <v>2018</v>
      </c>
      <c r="I1419" s="876"/>
      <c r="J1419" t="s">
        <v>1341</v>
      </c>
      <c r="K1419" t="s">
        <v>1342</v>
      </c>
      <c r="L1419" t="s">
        <v>1037</v>
      </c>
      <c r="M1419">
        <v>3988.6080000000002</v>
      </c>
      <c r="N1419">
        <v>1.2480000000000002</v>
      </c>
      <c r="O1419" s="872">
        <f>+VLOOKUP(C1419,'A. Rate Class Allocations'!$B$124:$J$128,6,FALSE)</f>
        <v>0.94261788524984402</v>
      </c>
      <c r="P1419" s="873">
        <f>+VLOOKUP(C1419,'A. Rate Class Allocations'!$B$124:$J$128,8,FALSE)</f>
        <v>0.86676492558695795</v>
      </c>
      <c r="Q1419" s="873">
        <f>+VLOOKUP(C1419,'A. Rate Class Allocations'!$B$124:$J$128,7,FALSE)</f>
        <v>0.93591420350510102</v>
      </c>
      <c r="R1419" s="873">
        <f>+VLOOKUP(C1419,'A. Rate Class Allocations'!$B$124:$J$128,9,FALSE)</f>
        <v>0.67326093337246795</v>
      </c>
      <c r="S1419" s="874">
        <f t="shared" si="67"/>
        <v>3258.8049003057495</v>
      </c>
      <c r="T1419" s="874">
        <f t="shared" si="68"/>
        <v>0.78638285882007619</v>
      </c>
    </row>
    <row r="1420" spans="1:20">
      <c r="A1420" s="875" t="s">
        <v>1034</v>
      </c>
      <c r="B1420" t="s">
        <v>1035</v>
      </c>
      <c r="C1420" t="s">
        <v>1339</v>
      </c>
      <c r="D1420" t="s">
        <v>1555</v>
      </c>
      <c r="E1420" s="867">
        <v>2019</v>
      </c>
      <c r="F1420" s="867">
        <v>2019</v>
      </c>
      <c r="G1420" s="868">
        <v>43434</v>
      </c>
      <c r="H1420" s="869">
        <f t="shared" si="66"/>
        <v>2018</v>
      </c>
      <c r="I1420" s="876"/>
      <c r="J1420" t="s">
        <v>1341</v>
      </c>
      <c r="K1420" t="s">
        <v>1342</v>
      </c>
      <c r="L1420" t="s">
        <v>1037</v>
      </c>
      <c r="M1420">
        <v>2486.0160000000001</v>
      </c>
      <c r="N1420">
        <v>1.2480000000000002</v>
      </c>
      <c r="O1420" s="872">
        <f>+VLOOKUP(C1420,'A. Rate Class Allocations'!$B$124:$J$128,6,FALSE)</f>
        <v>0.94261788524984402</v>
      </c>
      <c r="P1420" s="873">
        <f>+VLOOKUP(C1420,'A. Rate Class Allocations'!$B$124:$J$128,8,FALSE)</f>
        <v>0.86676492558695795</v>
      </c>
      <c r="Q1420" s="873">
        <f>+VLOOKUP(C1420,'A. Rate Class Allocations'!$B$124:$J$128,7,FALSE)</f>
        <v>0.93591420350510102</v>
      </c>
      <c r="R1420" s="873">
        <f>+VLOOKUP(C1420,'A. Rate Class Allocations'!$B$124:$J$128,9,FALSE)</f>
        <v>0.67326093337246795</v>
      </c>
      <c r="S1420" s="874">
        <f t="shared" si="67"/>
        <v>2031.1449816674133</v>
      </c>
      <c r="T1420" s="874">
        <f t="shared" si="68"/>
        <v>0.78638285882007619</v>
      </c>
    </row>
    <row r="1421" spans="1:20">
      <c r="A1421" s="875" t="s">
        <v>1034</v>
      </c>
      <c r="B1421" t="s">
        <v>1035</v>
      </c>
      <c r="C1421" t="s">
        <v>1339</v>
      </c>
      <c r="D1421" t="s">
        <v>1556</v>
      </c>
      <c r="E1421" s="867">
        <v>2019</v>
      </c>
      <c r="F1421" s="867">
        <v>2019</v>
      </c>
      <c r="G1421" s="868">
        <v>43425</v>
      </c>
      <c r="H1421" s="869">
        <f t="shared" si="66"/>
        <v>2018</v>
      </c>
      <c r="I1421" s="876"/>
      <c r="J1421" t="s">
        <v>1341</v>
      </c>
      <c r="K1421" t="s">
        <v>1342</v>
      </c>
      <c r="L1421" t="s">
        <v>1037</v>
      </c>
      <c r="M1421">
        <v>520.20800000000008</v>
      </c>
      <c r="N1421">
        <v>0.20800000000000002</v>
      </c>
      <c r="O1421" s="872">
        <f>+VLOOKUP(C1421,'A. Rate Class Allocations'!$B$124:$J$128,6,FALSE)</f>
        <v>0.94261788524984402</v>
      </c>
      <c r="P1421" s="873">
        <f>+VLOOKUP(C1421,'A. Rate Class Allocations'!$B$124:$J$128,8,FALSE)</f>
        <v>0.86676492558695795</v>
      </c>
      <c r="Q1421" s="873">
        <f>+VLOOKUP(C1421,'A. Rate Class Allocations'!$B$124:$J$128,7,FALSE)</f>
        <v>0.93591420350510102</v>
      </c>
      <c r="R1421" s="873">
        <f>+VLOOKUP(C1421,'A. Rate Class Allocations'!$B$124:$J$128,9,FALSE)</f>
        <v>0.67326093337246795</v>
      </c>
      <c r="S1421" s="874">
        <f t="shared" si="67"/>
        <v>425.02456485527119</v>
      </c>
      <c r="T1421" s="874">
        <f t="shared" si="68"/>
        <v>0.13106380980334603</v>
      </c>
    </row>
    <row r="1422" spans="1:20">
      <c r="A1422" s="875" t="s">
        <v>1034</v>
      </c>
      <c r="B1422" t="s">
        <v>1035</v>
      </c>
      <c r="C1422" t="s">
        <v>1339</v>
      </c>
      <c r="D1422" t="s">
        <v>1556</v>
      </c>
      <c r="E1422" s="867">
        <v>2019</v>
      </c>
      <c r="F1422" s="867">
        <v>2019</v>
      </c>
      <c r="G1422" s="868">
        <v>43425</v>
      </c>
      <c r="H1422" s="869">
        <f t="shared" si="66"/>
        <v>2018</v>
      </c>
      <c r="I1422" s="876"/>
      <c r="J1422" t="s">
        <v>1341</v>
      </c>
      <c r="K1422" t="s">
        <v>1342</v>
      </c>
      <c r="L1422" t="s">
        <v>1037</v>
      </c>
      <c r="M1422">
        <v>72.528999999999996</v>
      </c>
      <c r="N1422">
        <v>2.8999999999999998E-2</v>
      </c>
      <c r="O1422" s="872">
        <f>+VLOOKUP(C1422,'A. Rate Class Allocations'!$B$124:$J$128,6,FALSE)</f>
        <v>0.94261788524984402</v>
      </c>
      <c r="P1422" s="873">
        <f>+VLOOKUP(C1422,'A. Rate Class Allocations'!$B$124:$J$128,8,FALSE)</f>
        <v>0.86676492558695795</v>
      </c>
      <c r="Q1422" s="873">
        <f>+VLOOKUP(C1422,'A. Rate Class Allocations'!$B$124:$J$128,7,FALSE)</f>
        <v>0.93591420350510102</v>
      </c>
      <c r="R1422" s="873">
        <f>+VLOOKUP(C1422,'A. Rate Class Allocations'!$B$124:$J$128,9,FALSE)</f>
        <v>0.67326093337246795</v>
      </c>
      <c r="S1422" s="874">
        <f t="shared" si="67"/>
        <v>59.258232600013763</v>
      </c>
      <c r="T1422" s="874">
        <f t="shared" si="68"/>
        <v>1.8273319636043429E-2</v>
      </c>
    </row>
    <row r="1423" spans="1:20">
      <c r="A1423" s="875" t="s">
        <v>1034</v>
      </c>
      <c r="B1423" t="s">
        <v>1035</v>
      </c>
      <c r="C1423" t="s">
        <v>1339</v>
      </c>
      <c r="D1423" t="s">
        <v>1557</v>
      </c>
      <c r="E1423" s="867">
        <v>2019</v>
      </c>
      <c r="F1423" s="867">
        <v>2019</v>
      </c>
      <c r="G1423" s="868">
        <v>43430</v>
      </c>
      <c r="H1423" s="869">
        <f t="shared" si="66"/>
        <v>2018</v>
      </c>
      <c r="I1423" s="876"/>
      <c r="J1423" t="s">
        <v>1341</v>
      </c>
      <c r="K1423" t="s">
        <v>1342</v>
      </c>
      <c r="L1423" t="s">
        <v>1037</v>
      </c>
      <c r="M1423">
        <v>1484.288</v>
      </c>
      <c r="N1423">
        <v>0.83200000000000007</v>
      </c>
      <c r="O1423" s="872">
        <f>+VLOOKUP(C1423,'A. Rate Class Allocations'!$B$124:$J$128,6,FALSE)</f>
        <v>0.94261788524984402</v>
      </c>
      <c r="P1423" s="873">
        <f>+VLOOKUP(C1423,'A. Rate Class Allocations'!$B$124:$J$128,8,FALSE)</f>
        <v>0.86676492558695795</v>
      </c>
      <c r="Q1423" s="873">
        <f>+VLOOKUP(C1423,'A. Rate Class Allocations'!$B$124:$J$128,7,FALSE)</f>
        <v>0.93591420350510102</v>
      </c>
      <c r="R1423" s="873">
        <f>+VLOOKUP(C1423,'A. Rate Class Allocations'!$B$124:$J$128,9,FALSE)</f>
        <v>0.67326093337246795</v>
      </c>
      <c r="S1423" s="874">
        <f t="shared" si="67"/>
        <v>1212.7050359085226</v>
      </c>
      <c r="T1423" s="874">
        <f t="shared" si="68"/>
        <v>0.52425523921338413</v>
      </c>
    </row>
    <row r="1424" spans="1:20">
      <c r="A1424" s="875" t="s">
        <v>1034</v>
      </c>
      <c r="B1424" t="s">
        <v>1035</v>
      </c>
      <c r="C1424" t="s">
        <v>1339</v>
      </c>
      <c r="D1424" t="s">
        <v>1557</v>
      </c>
      <c r="E1424" s="867">
        <v>2019</v>
      </c>
      <c r="F1424" s="867">
        <v>2019</v>
      </c>
      <c r="G1424" s="868">
        <v>43430</v>
      </c>
      <c r="H1424" s="869">
        <f t="shared" si="66"/>
        <v>2018</v>
      </c>
      <c r="I1424" s="876"/>
      <c r="J1424" t="s">
        <v>1341</v>
      </c>
      <c r="K1424" t="s">
        <v>1342</v>
      </c>
      <c r="L1424" t="s">
        <v>1037</v>
      </c>
      <c r="M1424">
        <v>181.96799999999999</v>
      </c>
      <c r="N1424">
        <v>0.10199999999999999</v>
      </c>
      <c r="O1424" s="872">
        <f>+VLOOKUP(C1424,'A. Rate Class Allocations'!$B$124:$J$128,6,FALSE)</f>
        <v>0.94261788524984402</v>
      </c>
      <c r="P1424" s="873">
        <f>+VLOOKUP(C1424,'A. Rate Class Allocations'!$B$124:$J$128,8,FALSE)</f>
        <v>0.86676492558695795</v>
      </c>
      <c r="Q1424" s="873">
        <f>+VLOOKUP(C1424,'A. Rate Class Allocations'!$B$124:$J$128,7,FALSE)</f>
        <v>0.93591420350510102</v>
      </c>
      <c r="R1424" s="873">
        <f>+VLOOKUP(C1424,'A. Rate Class Allocations'!$B$124:$J$128,9,FALSE)</f>
        <v>0.67326093337246795</v>
      </c>
      <c r="S1424" s="874">
        <f t="shared" si="67"/>
        <v>148.67297315224675</v>
      </c>
      <c r="T1424" s="874">
        <f t="shared" si="68"/>
        <v>6.42716759612562E-2</v>
      </c>
    </row>
    <row r="1425" spans="1:20">
      <c r="A1425" s="875" t="s">
        <v>1034</v>
      </c>
      <c r="B1425" t="s">
        <v>1035</v>
      </c>
      <c r="C1425" t="s">
        <v>1339</v>
      </c>
      <c r="D1425" t="s">
        <v>1558</v>
      </c>
      <c r="E1425" s="867">
        <v>2019</v>
      </c>
      <c r="F1425" s="867">
        <v>2019</v>
      </c>
      <c r="G1425" s="868">
        <v>43419</v>
      </c>
      <c r="H1425" s="869">
        <f t="shared" si="66"/>
        <v>2018</v>
      </c>
      <c r="I1425" s="876"/>
      <c r="J1425" t="s">
        <v>1341</v>
      </c>
      <c r="K1425" t="s">
        <v>1342</v>
      </c>
      <c r="L1425" t="s">
        <v>1037</v>
      </c>
      <c r="M1425">
        <v>2929.0039999999999</v>
      </c>
      <c r="N1425">
        <v>1.1960000000000002</v>
      </c>
      <c r="O1425" s="872">
        <f>+VLOOKUP(C1425,'A. Rate Class Allocations'!$B$124:$J$128,6,FALSE)</f>
        <v>0.94261788524984402</v>
      </c>
      <c r="P1425" s="873">
        <f>+VLOOKUP(C1425,'A. Rate Class Allocations'!$B$124:$J$128,8,FALSE)</f>
        <v>0.86676492558695795</v>
      </c>
      <c r="Q1425" s="873">
        <f>+VLOOKUP(C1425,'A. Rate Class Allocations'!$B$124:$J$128,7,FALSE)</f>
        <v>0.93591420350510102</v>
      </c>
      <c r="R1425" s="873">
        <f>+VLOOKUP(C1425,'A. Rate Class Allocations'!$B$124:$J$128,9,FALSE)</f>
        <v>0.67326093337246795</v>
      </c>
      <c r="S1425" s="874">
        <f t="shared" si="67"/>
        <v>2393.0786350062831</v>
      </c>
      <c r="T1425" s="874">
        <f t="shared" si="68"/>
        <v>0.7536169063692395</v>
      </c>
    </row>
    <row r="1426" spans="1:20">
      <c r="A1426" s="875" t="s">
        <v>1034</v>
      </c>
      <c r="B1426" t="s">
        <v>1035</v>
      </c>
      <c r="C1426" t="s">
        <v>1339</v>
      </c>
      <c r="D1426" t="s">
        <v>1558</v>
      </c>
      <c r="E1426" s="867">
        <v>2019</v>
      </c>
      <c r="F1426" s="867">
        <v>2019</v>
      </c>
      <c r="G1426" s="868">
        <v>43419</v>
      </c>
      <c r="H1426" s="869">
        <f t="shared" si="66"/>
        <v>2018</v>
      </c>
      <c r="I1426" s="876"/>
      <c r="J1426" t="s">
        <v>1341</v>
      </c>
      <c r="K1426" t="s">
        <v>1342</v>
      </c>
      <c r="L1426" t="s">
        <v>1037</v>
      </c>
      <c r="M1426">
        <v>142.04199999999997</v>
      </c>
      <c r="N1426">
        <v>5.7999999999999996E-2</v>
      </c>
      <c r="O1426" s="872">
        <f>+VLOOKUP(C1426,'A. Rate Class Allocations'!$B$124:$J$128,6,FALSE)</f>
        <v>0.94261788524984402</v>
      </c>
      <c r="P1426" s="873">
        <f>+VLOOKUP(C1426,'A. Rate Class Allocations'!$B$124:$J$128,8,FALSE)</f>
        <v>0.86676492558695795</v>
      </c>
      <c r="Q1426" s="873">
        <f>+VLOOKUP(C1426,'A. Rate Class Allocations'!$B$124:$J$128,7,FALSE)</f>
        <v>0.93591420350510102</v>
      </c>
      <c r="R1426" s="873">
        <f>+VLOOKUP(C1426,'A. Rate Class Allocations'!$B$124:$J$128,9,FALSE)</f>
        <v>0.67326093337246795</v>
      </c>
      <c r="S1426" s="874">
        <f t="shared" si="67"/>
        <v>116.0523083865923</v>
      </c>
      <c r="T1426" s="874">
        <f t="shared" si="68"/>
        <v>3.6546639272086859E-2</v>
      </c>
    </row>
    <row r="1427" spans="1:20">
      <c r="A1427" s="875" t="s">
        <v>1034</v>
      </c>
      <c r="B1427" t="s">
        <v>1035</v>
      </c>
      <c r="C1427" t="s">
        <v>1339</v>
      </c>
      <c r="D1427" t="s">
        <v>1558</v>
      </c>
      <c r="E1427" s="867">
        <v>2019</v>
      </c>
      <c r="F1427" s="867">
        <v>2019</v>
      </c>
      <c r="G1427" s="868">
        <v>43419</v>
      </c>
      <c r="H1427" s="869">
        <f t="shared" si="66"/>
        <v>2018</v>
      </c>
      <c r="I1427" s="876"/>
      <c r="J1427" t="s">
        <v>1038</v>
      </c>
      <c r="K1427" t="s">
        <v>1342</v>
      </c>
      <c r="L1427" t="s">
        <v>1037</v>
      </c>
      <c r="M1427">
        <v>852.25199999999984</v>
      </c>
      <c r="N1427">
        <v>0.34799999999999998</v>
      </c>
      <c r="O1427" s="872">
        <f>+VLOOKUP(C1427,'A. Rate Class Allocations'!$B$124:$J$128,6,FALSE)</f>
        <v>0.94261788524984402</v>
      </c>
      <c r="P1427" s="873">
        <f>+VLOOKUP(C1427,'A. Rate Class Allocations'!$B$124:$J$128,8,FALSE)</f>
        <v>0.86676492558695795</v>
      </c>
      <c r="Q1427" s="873">
        <f>+VLOOKUP(C1427,'A. Rate Class Allocations'!$B$124:$J$128,7,FALSE)</f>
        <v>0.93591420350510102</v>
      </c>
      <c r="R1427" s="873">
        <f>+VLOOKUP(C1427,'A. Rate Class Allocations'!$B$124:$J$128,9,FALSE)</f>
        <v>0.67326093337246795</v>
      </c>
      <c r="S1427" s="874">
        <f t="shared" si="67"/>
        <v>696.31385031955381</v>
      </c>
      <c r="T1427" s="874">
        <f t="shared" si="68"/>
        <v>0.21927983563252115</v>
      </c>
    </row>
    <row r="1428" spans="1:20">
      <c r="A1428" s="875" t="s">
        <v>1034</v>
      </c>
      <c r="B1428" t="s">
        <v>1035</v>
      </c>
      <c r="C1428" t="s">
        <v>1339</v>
      </c>
      <c r="D1428" t="s">
        <v>1558</v>
      </c>
      <c r="E1428" s="867">
        <v>2019</v>
      </c>
      <c r="F1428" s="867">
        <v>2019</v>
      </c>
      <c r="G1428" s="868">
        <v>43419</v>
      </c>
      <c r="H1428" s="869">
        <f t="shared" si="66"/>
        <v>2018</v>
      </c>
      <c r="I1428" s="876"/>
      <c r="J1428" t="s">
        <v>1038</v>
      </c>
      <c r="K1428" t="s">
        <v>1342</v>
      </c>
      <c r="L1428" t="s">
        <v>1037</v>
      </c>
      <c r="M1428">
        <v>124.899</v>
      </c>
      <c r="N1428">
        <v>5.1000000000000004E-2</v>
      </c>
      <c r="O1428" s="872">
        <f>+VLOOKUP(C1428,'A. Rate Class Allocations'!$B$124:$J$128,6,FALSE)</f>
        <v>0.94261788524984402</v>
      </c>
      <c r="P1428" s="873">
        <f>+VLOOKUP(C1428,'A. Rate Class Allocations'!$B$124:$J$128,8,FALSE)</f>
        <v>0.86676492558695795</v>
      </c>
      <c r="Q1428" s="873">
        <f>+VLOOKUP(C1428,'A. Rate Class Allocations'!$B$124:$J$128,7,FALSE)</f>
        <v>0.93591420350510102</v>
      </c>
      <c r="R1428" s="873">
        <f>+VLOOKUP(C1428,'A. Rate Class Allocations'!$B$124:$J$128,9,FALSE)</f>
        <v>0.67326093337246795</v>
      </c>
      <c r="S1428" s="874">
        <f t="shared" si="67"/>
        <v>102.04599530545187</v>
      </c>
      <c r="T1428" s="874">
        <f t="shared" si="68"/>
        <v>3.2135837980628107E-2</v>
      </c>
    </row>
    <row r="1429" spans="1:20">
      <c r="A1429" s="875" t="s">
        <v>1034</v>
      </c>
      <c r="B1429" t="s">
        <v>1035</v>
      </c>
      <c r="C1429" t="s">
        <v>1339</v>
      </c>
      <c r="D1429" t="s">
        <v>1559</v>
      </c>
      <c r="E1429" s="867">
        <v>2019</v>
      </c>
      <c r="F1429" s="867">
        <v>2019</v>
      </c>
      <c r="G1429" s="868">
        <v>43425</v>
      </c>
      <c r="H1429" s="869">
        <f t="shared" si="66"/>
        <v>2018</v>
      </c>
      <c r="I1429" s="876"/>
      <c r="J1429" t="s">
        <v>1341</v>
      </c>
      <c r="K1429" t="s">
        <v>1342</v>
      </c>
      <c r="L1429" t="s">
        <v>1037</v>
      </c>
      <c r="M1429">
        <v>2719.0799999999995</v>
      </c>
      <c r="N1429">
        <v>1.0919999999999999</v>
      </c>
      <c r="O1429" s="872">
        <f>+VLOOKUP(C1429,'A. Rate Class Allocations'!$B$124:$J$128,6,FALSE)</f>
        <v>0.94261788524984402</v>
      </c>
      <c r="P1429" s="873">
        <f>+VLOOKUP(C1429,'A. Rate Class Allocations'!$B$124:$J$128,8,FALSE)</f>
        <v>0.86676492558695795</v>
      </c>
      <c r="Q1429" s="873">
        <f>+VLOOKUP(C1429,'A. Rate Class Allocations'!$B$124:$J$128,7,FALSE)</f>
        <v>0.93591420350510102</v>
      </c>
      <c r="R1429" s="873">
        <f>+VLOOKUP(C1429,'A. Rate Class Allocations'!$B$124:$J$128,9,FALSE)</f>
        <v>0.67326093337246795</v>
      </c>
      <c r="S1429" s="874">
        <f t="shared" si="67"/>
        <v>2221.5648236987327</v>
      </c>
      <c r="T1429" s="874">
        <f t="shared" si="68"/>
        <v>0.68808500146756635</v>
      </c>
    </row>
    <row r="1430" spans="1:20">
      <c r="A1430" s="875" t="s">
        <v>1034</v>
      </c>
      <c r="B1430" t="s">
        <v>1035</v>
      </c>
      <c r="C1430" t="s">
        <v>1339</v>
      </c>
      <c r="D1430" t="s">
        <v>1559</v>
      </c>
      <c r="E1430" s="867">
        <v>2019</v>
      </c>
      <c r="F1430" s="867">
        <v>2019</v>
      </c>
      <c r="G1430" s="868">
        <v>43425</v>
      </c>
      <c r="H1430" s="869">
        <f t="shared" si="66"/>
        <v>2018</v>
      </c>
      <c r="I1430" s="876"/>
      <c r="J1430" t="s">
        <v>1341</v>
      </c>
      <c r="K1430" t="s">
        <v>1342</v>
      </c>
      <c r="L1430" t="s">
        <v>1037</v>
      </c>
      <c r="M1430">
        <v>433.25999999999993</v>
      </c>
      <c r="N1430">
        <v>0.17399999999999999</v>
      </c>
      <c r="O1430" s="872">
        <f>+VLOOKUP(C1430,'A. Rate Class Allocations'!$B$124:$J$128,6,FALSE)</f>
        <v>0.94261788524984402</v>
      </c>
      <c r="P1430" s="873">
        <f>+VLOOKUP(C1430,'A. Rate Class Allocations'!$B$124:$J$128,8,FALSE)</f>
        <v>0.86676492558695795</v>
      </c>
      <c r="Q1430" s="873">
        <f>+VLOOKUP(C1430,'A. Rate Class Allocations'!$B$124:$J$128,7,FALSE)</f>
        <v>0.93591420350510102</v>
      </c>
      <c r="R1430" s="873">
        <f>+VLOOKUP(C1430,'A. Rate Class Allocations'!$B$124:$J$128,9,FALSE)</f>
        <v>0.67326093337246795</v>
      </c>
      <c r="S1430" s="874">
        <f t="shared" si="67"/>
        <v>353.98560377617173</v>
      </c>
      <c r="T1430" s="874">
        <f t="shared" si="68"/>
        <v>0.10963991781626058</v>
      </c>
    </row>
    <row r="1431" spans="1:20">
      <c r="A1431" s="875" t="s">
        <v>1034</v>
      </c>
      <c r="B1431" t="s">
        <v>1035</v>
      </c>
      <c r="C1431" t="s">
        <v>1339</v>
      </c>
      <c r="D1431" t="s">
        <v>1559</v>
      </c>
      <c r="E1431" s="867">
        <v>2019</v>
      </c>
      <c r="F1431" s="867">
        <v>2019</v>
      </c>
      <c r="G1431" s="868">
        <v>43425</v>
      </c>
      <c r="H1431" s="869">
        <f t="shared" si="66"/>
        <v>2018</v>
      </c>
      <c r="I1431" s="876"/>
      <c r="J1431" t="s">
        <v>1038</v>
      </c>
      <c r="K1431" t="s">
        <v>1342</v>
      </c>
      <c r="L1431" t="s">
        <v>1037</v>
      </c>
      <c r="M1431">
        <v>1010.9399999999998</v>
      </c>
      <c r="N1431">
        <v>0.40599999999999997</v>
      </c>
      <c r="O1431" s="872">
        <f>+VLOOKUP(C1431,'A. Rate Class Allocations'!$B$124:$J$128,6,FALSE)</f>
        <v>0.94261788524984402</v>
      </c>
      <c r="P1431" s="873">
        <f>+VLOOKUP(C1431,'A. Rate Class Allocations'!$B$124:$J$128,8,FALSE)</f>
        <v>0.86676492558695795</v>
      </c>
      <c r="Q1431" s="873">
        <f>+VLOOKUP(C1431,'A. Rate Class Allocations'!$B$124:$J$128,7,FALSE)</f>
        <v>0.93591420350510102</v>
      </c>
      <c r="R1431" s="873">
        <f>+VLOOKUP(C1431,'A. Rate Class Allocations'!$B$124:$J$128,9,FALSE)</f>
        <v>0.67326093337246795</v>
      </c>
      <c r="S1431" s="874">
        <f t="shared" si="67"/>
        <v>825.96640881106725</v>
      </c>
      <c r="T1431" s="874">
        <f t="shared" si="68"/>
        <v>0.25582647490460803</v>
      </c>
    </row>
    <row r="1432" spans="1:20">
      <c r="A1432" s="875" t="s">
        <v>1034</v>
      </c>
      <c r="B1432" t="s">
        <v>1035</v>
      </c>
      <c r="C1432" t="s">
        <v>1339</v>
      </c>
      <c r="D1432" t="s">
        <v>1559</v>
      </c>
      <c r="E1432" s="867">
        <v>2019</v>
      </c>
      <c r="F1432" s="867">
        <v>2019</v>
      </c>
      <c r="G1432" s="868">
        <v>43425</v>
      </c>
      <c r="H1432" s="869">
        <f t="shared" si="66"/>
        <v>2018</v>
      </c>
      <c r="I1432" s="876"/>
      <c r="J1432" t="s">
        <v>1038</v>
      </c>
      <c r="K1432" t="s">
        <v>1342</v>
      </c>
      <c r="L1432" t="s">
        <v>1037</v>
      </c>
      <c r="M1432">
        <v>139.44</v>
      </c>
      <c r="N1432">
        <v>5.6000000000000001E-2</v>
      </c>
      <c r="O1432" s="872">
        <f>+VLOOKUP(C1432,'A. Rate Class Allocations'!$B$124:$J$128,6,FALSE)</f>
        <v>0.94261788524984402</v>
      </c>
      <c r="P1432" s="873">
        <f>+VLOOKUP(C1432,'A. Rate Class Allocations'!$B$124:$J$128,8,FALSE)</f>
        <v>0.86676492558695795</v>
      </c>
      <c r="Q1432" s="873">
        <f>+VLOOKUP(C1432,'A. Rate Class Allocations'!$B$124:$J$128,7,FALSE)</f>
        <v>0.93591420350510102</v>
      </c>
      <c r="R1432" s="873">
        <f>+VLOOKUP(C1432,'A. Rate Class Allocations'!$B$124:$J$128,9,FALSE)</f>
        <v>0.67326093337246795</v>
      </c>
      <c r="S1432" s="874">
        <f t="shared" si="67"/>
        <v>113.92640121531966</v>
      </c>
      <c r="T1432" s="874">
        <f t="shared" si="68"/>
        <v>3.5286410331670078E-2</v>
      </c>
    </row>
    <row r="1433" spans="1:20">
      <c r="A1433" s="875" t="s">
        <v>1034</v>
      </c>
      <c r="B1433" t="s">
        <v>1035</v>
      </c>
      <c r="C1433" t="s">
        <v>1339</v>
      </c>
      <c r="D1433" t="s">
        <v>1560</v>
      </c>
      <c r="E1433" s="867">
        <v>2019</v>
      </c>
      <c r="F1433" s="867">
        <v>2019</v>
      </c>
      <c r="G1433" s="868">
        <v>43420</v>
      </c>
      <c r="H1433" s="869">
        <f t="shared" si="66"/>
        <v>2018</v>
      </c>
      <c r="I1433" s="876"/>
      <c r="J1433" t="s">
        <v>1341</v>
      </c>
      <c r="K1433" t="s">
        <v>1342</v>
      </c>
      <c r="L1433" t="s">
        <v>1037</v>
      </c>
      <c r="M1433">
        <v>1543.2560000000003</v>
      </c>
      <c r="N1433">
        <v>0.57200000000000006</v>
      </c>
      <c r="O1433" s="872">
        <f>+VLOOKUP(C1433,'A. Rate Class Allocations'!$B$124:$J$128,6,FALSE)</f>
        <v>0.94261788524984402</v>
      </c>
      <c r="P1433" s="873">
        <f>+VLOOKUP(C1433,'A. Rate Class Allocations'!$B$124:$J$128,8,FALSE)</f>
        <v>0.86676492558695795</v>
      </c>
      <c r="Q1433" s="873">
        <f>+VLOOKUP(C1433,'A. Rate Class Allocations'!$B$124:$J$128,7,FALSE)</f>
        <v>0.93591420350510102</v>
      </c>
      <c r="R1433" s="873">
        <f>+VLOOKUP(C1433,'A. Rate Class Allocations'!$B$124:$J$128,9,FALSE)</f>
        <v>0.67326093337246795</v>
      </c>
      <c r="S1433" s="874">
        <f t="shared" si="67"/>
        <v>1260.8835501574108</v>
      </c>
      <c r="T1433" s="874">
        <f t="shared" si="68"/>
        <v>0.36042547695920152</v>
      </c>
    </row>
    <row r="1434" spans="1:20">
      <c r="A1434" s="875" t="s">
        <v>1034</v>
      </c>
      <c r="B1434" t="s">
        <v>1035</v>
      </c>
      <c r="C1434" t="s">
        <v>1339</v>
      </c>
      <c r="D1434" t="s">
        <v>1560</v>
      </c>
      <c r="E1434" s="867">
        <v>2019</v>
      </c>
      <c r="F1434" s="867">
        <v>2019</v>
      </c>
      <c r="G1434" s="868">
        <v>43420</v>
      </c>
      <c r="H1434" s="869">
        <f t="shared" si="66"/>
        <v>2018</v>
      </c>
      <c r="I1434" s="876"/>
      <c r="J1434" t="s">
        <v>1341</v>
      </c>
      <c r="K1434" t="s">
        <v>1342</v>
      </c>
      <c r="L1434" t="s">
        <v>1037</v>
      </c>
      <c r="M1434">
        <v>2034.291999999999</v>
      </c>
      <c r="N1434">
        <v>0.75399999999999978</v>
      </c>
      <c r="O1434" s="872">
        <f>+VLOOKUP(C1434,'A. Rate Class Allocations'!$B$124:$J$128,6,FALSE)</f>
        <v>0.94261788524984402</v>
      </c>
      <c r="P1434" s="873">
        <f>+VLOOKUP(C1434,'A. Rate Class Allocations'!$B$124:$J$128,8,FALSE)</f>
        <v>0.86676492558695795</v>
      </c>
      <c r="Q1434" s="873">
        <f>+VLOOKUP(C1434,'A. Rate Class Allocations'!$B$124:$J$128,7,FALSE)</f>
        <v>0.93591420350510102</v>
      </c>
      <c r="R1434" s="873">
        <f>+VLOOKUP(C1434,'A. Rate Class Allocations'!$B$124:$J$128,9,FALSE)</f>
        <v>0.67326093337246795</v>
      </c>
      <c r="S1434" s="874">
        <f t="shared" si="67"/>
        <v>1662.0737706620407</v>
      </c>
      <c r="T1434" s="874">
        <f t="shared" si="68"/>
        <v>0.4751063105371291</v>
      </c>
    </row>
    <row r="1435" spans="1:20">
      <c r="A1435" s="875" t="s">
        <v>1034</v>
      </c>
      <c r="B1435" t="s">
        <v>1035</v>
      </c>
      <c r="C1435" t="s">
        <v>1339</v>
      </c>
      <c r="D1435" t="s">
        <v>1560</v>
      </c>
      <c r="E1435" s="867">
        <v>2019</v>
      </c>
      <c r="F1435" s="867">
        <v>2019</v>
      </c>
      <c r="G1435" s="868">
        <v>43420</v>
      </c>
      <c r="H1435" s="869">
        <f t="shared" si="66"/>
        <v>2018</v>
      </c>
      <c r="I1435" s="876"/>
      <c r="J1435" t="s">
        <v>1038</v>
      </c>
      <c r="K1435" t="s">
        <v>1342</v>
      </c>
      <c r="L1435" t="s">
        <v>1037</v>
      </c>
      <c r="M1435">
        <v>701.48000000000013</v>
      </c>
      <c r="N1435">
        <v>0.26000000000000006</v>
      </c>
      <c r="O1435" s="872">
        <f>+VLOOKUP(C1435,'A. Rate Class Allocations'!$B$124:$J$128,6,FALSE)</f>
        <v>0.94261788524984402</v>
      </c>
      <c r="P1435" s="873">
        <f>+VLOOKUP(C1435,'A. Rate Class Allocations'!$B$124:$J$128,8,FALSE)</f>
        <v>0.86676492558695795</v>
      </c>
      <c r="Q1435" s="873">
        <f>+VLOOKUP(C1435,'A. Rate Class Allocations'!$B$124:$J$128,7,FALSE)</f>
        <v>0.93591420350510102</v>
      </c>
      <c r="R1435" s="873">
        <f>+VLOOKUP(C1435,'A. Rate Class Allocations'!$B$124:$J$128,9,FALSE)</f>
        <v>0.67326093337246795</v>
      </c>
      <c r="S1435" s="874">
        <f t="shared" si="67"/>
        <v>573.12888643518681</v>
      </c>
      <c r="T1435" s="874">
        <f t="shared" si="68"/>
        <v>0.16382976225418253</v>
      </c>
    </row>
    <row r="1436" spans="1:20">
      <c r="A1436" s="875" t="s">
        <v>1034</v>
      </c>
      <c r="B1436" t="s">
        <v>1035</v>
      </c>
      <c r="C1436" t="s">
        <v>1339</v>
      </c>
      <c r="D1436" t="s">
        <v>1560</v>
      </c>
      <c r="E1436" s="867">
        <v>2019</v>
      </c>
      <c r="F1436" s="867">
        <v>2019</v>
      </c>
      <c r="G1436" s="868">
        <v>43420</v>
      </c>
      <c r="H1436" s="869">
        <f t="shared" si="66"/>
        <v>2018</v>
      </c>
      <c r="I1436" s="876"/>
      <c r="J1436" t="s">
        <v>1038</v>
      </c>
      <c r="K1436" t="s">
        <v>1342</v>
      </c>
      <c r="L1436" t="s">
        <v>1037</v>
      </c>
      <c r="M1436">
        <v>78.24199999999999</v>
      </c>
      <c r="N1436">
        <v>2.8999999999999998E-2</v>
      </c>
      <c r="O1436" s="872">
        <f>+VLOOKUP(C1436,'A. Rate Class Allocations'!$B$124:$J$128,6,FALSE)</f>
        <v>0.94261788524984402</v>
      </c>
      <c r="P1436" s="873">
        <f>+VLOOKUP(C1436,'A. Rate Class Allocations'!$B$124:$J$128,8,FALSE)</f>
        <v>0.86676492558695795</v>
      </c>
      <c r="Q1436" s="873">
        <f>+VLOOKUP(C1436,'A. Rate Class Allocations'!$B$124:$J$128,7,FALSE)</f>
        <v>0.93591420350510102</v>
      </c>
      <c r="R1436" s="873">
        <f>+VLOOKUP(C1436,'A. Rate Class Allocations'!$B$124:$J$128,9,FALSE)</f>
        <v>0.67326093337246795</v>
      </c>
      <c r="S1436" s="874">
        <f t="shared" si="67"/>
        <v>63.925914256232346</v>
      </c>
      <c r="T1436" s="874">
        <f t="shared" si="68"/>
        <v>1.8273319636043429E-2</v>
      </c>
    </row>
    <row r="1437" spans="1:20">
      <c r="A1437" s="875" t="s">
        <v>1034</v>
      </c>
      <c r="B1437" t="s">
        <v>1035</v>
      </c>
      <c r="C1437" t="s">
        <v>1339</v>
      </c>
      <c r="D1437" t="s">
        <v>1560</v>
      </c>
      <c r="E1437" s="867">
        <v>2019</v>
      </c>
      <c r="F1437" s="867">
        <v>2019</v>
      </c>
      <c r="G1437" s="868">
        <v>43420</v>
      </c>
      <c r="H1437" s="869">
        <f t="shared" si="66"/>
        <v>2018</v>
      </c>
      <c r="I1437" s="876"/>
      <c r="J1437" t="s">
        <v>1038</v>
      </c>
      <c r="K1437" t="s">
        <v>1342</v>
      </c>
      <c r="L1437" t="s">
        <v>1037</v>
      </c>
      <c r="M1437">
        <v>302.17600000000004</v>
      </c>
      <c r="N1437">
        <v>0.112</v>
      </c>
      <c r="O1437" s="872">
        <f>+VLOOKUP(C1437,'A. Rate Class Allocations'!$B$124:$J$128,6,FALSE)</f>
        <v>0.94261788524984402</v>
      </c>
      <c r="P1437" s="873">
        <f>+VLOOKUP(C1437,'A. Rate Class Allocations'!$B$124:$J$128,8,FALSE)</f>
        <v>0.86676492558695795</v>
      </c>
      <c r="Q1437" s="873">
        <f>+VLOOKUP(C1437,'A. Rate Class Allocations'!$B$124:$J$128,7,FALSE)</f>
        <v>0.93591420350510102</v>
      </c>
      <c r="R1437" s="873">
        <f>+VLOOKUP(C1437,'A. Rate Class Allocations'!$B$124:$J$128,9,FALSE)</f>
        <v>0.67326093337246795</v>
      </c>
      <c r="S1437" s="874">
        <f t="shared" si="67"/>
        <v>246.88628954131121</v>
      </c>
      <c r="T1437" s="874">
        <f t="shared" si="68"/>
        <v>7.0572820663340155E-2</v>
      </c>
    </row>
    <row r="1438" spans="1:20">
      <c r="A1438" s="875" t="s">
        <v>1034</v>
      </c>
      <c r="B1438" t="s">
        <v>1035</v>
      </c>
      <c r="C1438" t="s">
        <v>1339</v>
      </c>
      <c r="D1438" t="s">
        <v>1561</v>
      </c>
      <c r="E1438" s="867">
        <v>2019</v>
      </c>
      <c r="F1438" s="867">
        <v>2019</v>
      </c>
      <c r="G1438" s="868">
        <v>43419</v>
      </c>
      <c r="H1438" s="869">
        <f t="shared" si="66"/>
        <v>2018</v>
      </c>
      <c r="I1438" s="876"/>
      <c r="J1438" t="s">
        <v>1341</v>
      </c>
      <c r="K1438" t="s">
        <v>1342</v>
      </c>
      <c r="L1438" t="s">
        <v>1037</v>
      </c>
      <c r="M1438">
        <v>3755.616</v>
      </c>
      <c r="N1438">
        <v>1.3919999999999999</v>
      </c>
      <c r="O1438" s="872">
        <f>+VLOOKUP(C1438,'A. Rate Class Allocations'!$B$124:$J$128,6,FALSE)</f>
        <v>0.94261788524984402</v>
      </c>
      <c r="P1438" s="873">
        <f>+VLOOKUP(C1438,'A. Rate Class Allocations'!$B$124:$J$128,8,FALSE)</f>
        <v>0.86676492558695795</v>
      </c>
      <c r="Q1438" s="873">
        <f>+VLOOKUP(C1438,'A. Rate Class Allocations'!$B$124:$J$128,7,FALSE)</f>
        <v>0.93591420350510102</v>
      </c>
      <c r="R1438" s="873">
        <f>+VLOOKUP(C1438,'A. Rate Class Allocations'!$B$124:$J$128,9,FALSE)</f>
        <v>0.67326093337246795</v>
      </c>
      <c r="S1438" s="874">
        <f t="shared" si="67"/>
        <v>3068.4438842991535</v>
      </c>
      <c r="T1438" s="874">
        <f t="shared" si="68"/>
        <v>0.87711934253008461</v>
      </c>
    </row>
    <row r="1439" spans="1:20">
      <c r="A1439" s="875" t="s">
        <v>1034</v>
      </c>
      <c r="B1439" t="s">
        <v>1035</v>
      </c>
      <c r="C1439" t="s">
        <v>1339</v>
      </c>
      <c r="D1439" t="s">
        <v>1561</v>
      </c>
      <c r="E1439" s="867">
        <v>2019</v>
      </c>
      <c r="F1439" s="867">
        <v>2019</v>
      </c>
      <c r="G1439" s="868">
        <v>43419</v>
      </c>
      <c r="H1439" s="869">
        <f t="shared" si="66"/>
        <v>2018</v>
      </c>
      <c r="I1439" s="876"/>
      <c r="J1439" t="s">
        <v>1341</v>
      </c>
      <c r="K1439" t="s">
        <v>1342</v>
      </c>
      <c r="L1439" t="s">
        <v>1037</v>
      </c>
      <c r="M1439">
        <v>43.168000000000006</v>
      </c>
      <c r="N1439">
        <v>1.6E-2</v>
      </c>
      <c r="O1439" s="872">
        <f>+VLOOKUP(C1439,'A. Rate Class Allocations'!$B$124:$J$128,6,FALSE)</f>
        <v>0.94261788524984402</v>
      </c>
      <c r="P1439" s="873">
        <f>+VLOOKUP(C1439,'A. Rate Class Allocations'!$B$124:$J$128,8,FALSE)</f>
        <v>0.86676492558695795</v>
      </c>
      <c r="Q1439" s="873">
        <f>+VLOOKUP(C1439,'A. Rate Class Allocations'!$B$124:$J$128,7,FALSE)</f>
        <v>0.93591420350510102</v>
      </c>
      <c r="R1439" s="873">
        <f>+VLOOKUP(C1439,'A. Rate Class Allocations'!$B$124:$J$128,9,FALSE)</f>
        <v>0.67326093337246795</v>
      </c>
      <c r="S1439" s="874">
        <f t="shared" si="67"/>
        <v>35.26946993447303</v>
      </c>
      <c r="T1439" s="874">
        <f t="shared" si="68"/>
        <v>1.0081831523334308E-2</v>
      </c>
    </row>
    <row r="1440" spans="1:20">
      <c r="A1440" s="875" t="s">
        <v>1034</v>
      </c>
      <c r="B1440" t="s">
        <v>1035</v>
      </c>
      <c r="C1440" t="s">
        <v>1339</v>
      </c>
      <c r="D1440" t="s">
        <v>1561</v>
      </c>
      <c r="E1440" s="867">
        <v>2019</v>
      </c>
      <c r="F1440" s="867">
        <v>2019</v>
      </c>
      <c r="G1440" s="868">
        <v>43419</v>
      </c>
      <c r="H1440" s="869">
        <f t="shared" si="66"/>
        <v>2018</v>
      </c>
      <c r="I1440" s="876"/>
      <c r="J1440" t="s">
        <v>1038</v>
      </c>
      <c r="K1440" t="s">
        <v>1342</v>
      </c>
      <c r="L1440" t="s">
        <v>1037</v>
      </c>
      <c r="M1440">
        <v>3520.89</v>
      </c>
      <c r="N1440">
        <v>1.3049999999999999</v>
      </c>
      <c r="O1440" s="872">
        <f>+VLOOKUP(C1440,'A. Rate Class Allocations'!$B$124:$J$128,6,FALSE)</f>
        <v>0.94261788524984402</v>
      </c>
      <c r="P1440" s="873">
        <f>+VLOOKUP(C1440,'A. Rate Class Allocations'!$B$124:$J$128,8,FALSE)</f>
        <v>0.86676492558695795</v>
      </c>
      <c r="Q1440" s="873">
        <f>+VLOOKUP(C1440,'A. Rate Class Allocations'!$B$124:$J$128,7,FALSE)</f>
        <v>0.93591420350510102</v>
      </c>
      <c r="R1440" s="873">
        <f>+VLOOKUP(C1440,'A. Rate Class Allocations'!$B$124:$J$128,9,FALSE)</f>
        <v>0.67326093337246795</v>
      </c>
      <c r="S1440" s="874">
        <f t="shared" si="67"/>
        <v>2876.6661415304561</v>
      </c>
      <c r="T1440" s="874">
        <f t="shared" si="68"/>
        <v>0.82229938362195443</v>
      </c>
    </row>
    <row r="1441" spans="1:20">
      <c r="A1441" s="875" t="s">
        <v>1034</v>
      </c>
      <c r="B1441" t="s">
        <v>1035</v>
      </c>
      <c r="C1441" t="s">
        <v>1339</v>
      </c>
      <c r="D1441" t="s">
        <v>1561</v>
      </c>
      <c r="E1441" s="867">
        <v>2019</v>
      </c>
      <c r="F1441" s="867">
        <v>2019</v>
      </c>
      <c r="G1441" s="868">
        <v>43419</v>
      </c>
      <c r="H1441" s="869">
        <f t="shared" si="66"/>
        <v>2018</v>
      </c>
      <c r="I1441" s="876"/>
      <c r="J1441" t="s">
        <v>1038</v>
      </c>
      <c r="K1441" t="s">
        <v>1342</v>
      </c>
      <c r="L1441" t="s">
        <v>1037</v>
      </c>
      <c r="M1441">
        <v>86.336000000000013</v>
      </c>
      <c r="N1441">
        <v>3.2000000000000001E-2</v>
      </c>
      <c r="O1441" s="872">
        <f>+VLOOKUP(C1441,'A. Rate Class Allocations'!$B$124:$J$128,6,FALSE)</f>
        <v>0.94261788524984402</v>
      </c>
      <c r="P1441" s="873">
        <f>+VLOOKUP(C1441,'A. Rate Class Allocations'!$B$124:$J$128,8,FALSE)</f>
        <v>0.86676492558695795</v>
      </c>
      <c r="Q1441" s="873">
        <f>+VLOOKUP(C1441,'A. Rate Class Allocations'!$B$124:$J$128,7,FALSE)</f>
        <v>0.93591420350510102</v>
      </c>
      <c r="R1441" s="873">
        <f>+VLOOKUP(C1441,'A. Rate Class Allocations'!$B$124:$J$128,9,FALSE)</f>
        <v>0.67326093337246795</v>
      </c>
      <c r="S1441" s="874">
        <f t="shared" si="67"/>
        <v>70.538939868946059</v>
      </c>
      <c r="T1441" s="874">
        <f t="shared" si="68"/>
        <v>2.0163663046668615E-2</v>
      </c>
    </row>
    <row r="1442" spans="1:20">
      <c r="A1442" s="875" t="s">
        <v>1034</v>
      </c>
      <c r="B1442" t="s">
        <v>1035</v>
      </c>
      <c r="C1442" t="s">
        <v>1339</v>
      </c>
      <c r="D1442" t="s">
        <v>1562</v>
      </c>
      <c r="E1442" s="867">
        <v>2019</v>
      </c>
      <c r="F1442" s="867">
        <v>2019</v>
      </c>
      <c r="G1442" s="868">
        <v>43425</v>
      </c>
      <c r="H1442" s="869">
        <f t="shared" si="66"/>
        <v>2018</v>
      </c>
      <c r="I1442" s="876"/>
      <c r="J1442" t="s">
        <v>1341</v>
      </c>
      <c r="K1442" t="s">
        <v>1342</v>
      </c>
      <c r="L1442" t="s">
        <v>1037</v>
      </c>
      <c r="M1442">
        <v>388.44000000000011</v>
      </c>
      <c r="N1442">
        <v>0.15600000000000003</v>
      </c>
      <c r="O1442" s="872">
        <f>+VLOOKUP(C1442,'A. Rate Class Allocations'!$B$124:$J$128,6,FALSE)</f>
        <v>0.94261788524984402</v>
      </c>
      <c r="P1442" s="873">
        <f>+VLOOKUP(C1442,'A. Rate Class Allocations'!$B$124:$J$128,8,FALSE)</f>
        <v>0.86676492558695795</v>
      </c>
      <c r="Q1442" s="873">
        <f>+VLOOKUP(C1442,'A. Rate Class Allocations'!$B$124:$J$128,7,FALSE)</f>
        <v>0.93591420350510102</v>
      </c>
      <c r="R1442" s="873">
        <f>+VLOOKUP(C1442,'A. Rate Class Allocations'!$B$124:$J$128,9,FALSE)</f>
        <v>0.67326093337246795</v>
      </c>
      <c r="S1442" s="874">
        <f t="shared" si="67"/>
        <v>317.36640338553343</v>
      </c>
      <c r="T1442" s="874">
        <f t="shared" si="68"/>
        <v>9.8297857352509524E-2</v>
      </c>
    </row>
    <row r="1443" spans="1:20">
      <c r="A1443" s="875" t="s">
        <v>1034</v>
      </c>
      <c r="B1443" t="s">
        <v>1035</v>
      </c>
      <c r="C1443" t="s">
        <v>1339</v>
      </c>
      <c r="D1443" t="s">
        <v>1562</v>
      </c>
      <c r="E1443" s="867">
        <v>2019</v>
      </c>
      <c r="F1443" s="867">
        <v>2019</v>
      </c>
      <c r="G1443" s="868">
        <v>43425</v>
      </c>
      <c r="H1443" s="869">
        <f t="shared" si="66"/>
        <v>2018</v>
      </c>
      <c r="I1443" s="876"/>
      <c r="J1443" t="s">
        <v>1341</v>
      </c>
      <c r="K1443" t="s">
        <v>1342</v>
      </c>
      <c r="L1443" t="s">
        <v>1037</v>
      </c>
      <c r="M1443">
        <v>649.88999999999976</v>
      </c>
      <c r="N1443">
        <v>0.2609999999999999</v>
      </c>
      <c r="O1443" s="872">
        <f>+VLOOKUP(C1443,'A. Rate Class Allocations'!$B$124:$J$128,6,FALSE)</f>
        <v>0.94261788524984402</v>
      </c>
      <c r="P1443" s="873">
        <f>+VLOOKUP(C1443,'A. Rate Class Allocations'!$B$124:$J$128,8,FALSE)</f>
        <v>0.86676492558695795</v>
      </c>
      <c r="Q1443" s="873">
        <f>+VLOOKUP(C1443,'A. Rate Class Allocations'!$B$124:$J$128,7,FALSE)</f>
        <v>0.93591420350510102</v>
      </c>
      <c r="R1443" s="873">
        <f>+VLOOKUP(C1443,'A. Rate Class Allocations'!$B$124:$J$128,9,FALSE)</f>
        <v>0.67326093337246795</v>
      </c>
      <c r="S1443" s="874">
        <f t="shared" si="67"/>
        <v>530.97840566425748</v>
      </c>
      <c r="T1443" s="874">
        <f t="shared" si="68"/>
        <v>0.16445987672439083</v>
      </c>
    </row>
    <row r="1444" spans="1:20">
      <c r="A1444" s="875" t="s">
        <v>1034</v>
      </c>
      <c r="B1444" t="s">
        <v>1035</v>
      </c>
      <c r="C1444" t="s">
        <v>1339</v>
      </c>
      <c r="D1444" t="s">
        <v>1562</v>
      </c>
      <c r="E1444" s="867">
        <v>2019</v>
      </c>
      <c r="F1444" s="867">
        <v>2019</v>
      </c>
      <c r="G1444" s="868">
        <v>43425</v>
      </c>
      <c r="H1444" s="869">
        <f t="shared" si="66"/>
        <v>2018</v>
      </c>
      <c r="I1444" s="876"/>
      <c r="J1444" t="s">
        <v>1341</v>
      </c>
      <c r="K1444" t="s">
        <v>1342</v>
      </c>
      <c r="L1444" t="s">
        <v>1037</v>
      </c>
      <c r="M1444">
        <v>1513.92</v>
      </c>
      <c r="N1444">
        <v>0.6080000000000001</v>
      </c>
      <c r="O1444" s="872">
        <f>+VLOOKUP(C1444,'A. Rate Class Allocations'!$B$124:$J$128,6,FALSE)</f>
        <v>0.94261788524984402</v>
      </c>
      <c r="P1444" s="873">
        <f>+VLOOKUP(C1444,'A. Rate Class Allocations'!$B$124:$J$128,8,FALSE)</f>
        <v>0.86676492558695795</v>
      </c>
      <c r="Q1444" s="873">
        <f>+VLOOKUP(C1444,'A. Rate Class Allocations'!$B$124:$J$128,7,FALSE)</f>
        <v>0.93591420350510102</v>
      </c>
      <c r="R1444" s="873">
        <f>+VLOOKUP(C1444,'A. Rate Class Allocations'!$B$124:$J$128,9,FALSE)</f>
        <v>0.67326093337246795</v>
      </c>
      <c r="S1444" s="874">
        <f t="shared" si="67"/>
        <v>1236.915213194899</v>
      </c>
      <c r="T1444" s="874">
        <f t="shared" si="68"/>
        <v>0.38310959788670373</v>
      </c>
    </row>
    <row r="1445" spans="1:20">
      <c r="A1445" s="875" t="s">
        <v>1034</v>
      </c>
      <c r="B1445" t="s">
        <v>1035</v>
      </c>
      <c r="C1445" t="s">
        <v>1339</v>
      </c>
      <c r="D1445" t="s">
        <v>1562</v>
      </c>
      <c r="E1445" s="867">
        <v>2019</v>
      </c>
      <c r="F1445" s="867">
        <v>2019</v>
      </c>
      <c r="G1445" s="868">
        <v>43425</v>
      </c>
      <c r="H1445" s="869">
        <f t="shared" si="66"/>
        <v>2018</v>
      </c>
      <c r="I1445" s="876"/>
      <c r="J1445" t="s">
        <v>1341</v>
      </c>
      <c r="K1445" t="s">
        <v>1342</v>
      </c>
      <c r="L1445" t="s">
        <v>1037</v>
      </c>
      <c r="M1445">
        <v>388.44000000000011</v>
      </c>
      <c r="N1445">
        <v>0.15600000000000003</v>
      </c>
      <c r="O1445" s="872">
        <f>+VLOOKUP(C1445,'A. Rate Class Allocations'!$B$124:$J$128,6,FALSE)</f>
        <v>0.94261788524984402</v>
      </c>
      <c r="P1445" s="873">
        <f>+VLOOKUP(C1445,'A. Rate Class Allocations'!$B$124:$J$128,8,FALSE)</f>
        <v>0.86676492558695795</v>
      </c>
      <c r="Q1445" s="873">
        <f>+VLOOKUP(C1445,'A. Rate Class Allocations'!$B$124:$J$128,7,FALSE)</f>
        <v>0.93591420350510102</v>
      </c>
      <c r="R1445" s="873">
        <f>+VLOOKUP(C1445,'A. Rate Class Allocations'!$B$124:$J$128,9,FALSE)</f>
        <v>0.67326093337246795</v>
      </c>
      <c r="S1445" s="874">
        <f t="shared" si="67"/>
        <v>317.36640338553343</v>
      </c>
      <c r="T1445" s="874">
        <f t="shared" si="68"/>
        <v>9.8297857352509524E-2</v>
      </c>
    </row>
    <row r="1446" spans="1:20">
      <c r="A1446" s="875" t="s">
        <v>1034</v>
      </c>
      <c r="B1446" t="s">
        <v>1035</v>
      </c>
      <c r="C1446" t="s">
        <v>1339</v>
      </c>
      <c r="D1446" t="s">
        <v>1562</v>
      </c>
      <c r="E1446" s="867">
        <v>2019</v>
      </c>
      <c r="F1446" s="867">
        <v>2019</v>
      </c>
      <c r="G1446" s="868">
        <v>43425</v>
      </c>
      <c r="H1446" s="869">
        <f t="shared" si="66"/>
        <v>2018</v>
      </c>
      <c r="I1446" s="876"/>
      <c r="J1446" t="s">
        <v>1341</v>
      </c>
      <c r="K1446" t="s">
        <v>1342</v>
      </c>
      <c r="L1446" t="s">
        <v>1037</v>
      </c>
      <c r="M1446">
        <v>216.62999999999997</v>
      </c>
      <c r="N1446">
        <v>8.6999999999999994E-2</v>
      </c>
      <c r="O1446" s="872">
        <f>+VLOOKUP(C1446,'A. Rate Class Allocations'!$B$124:$J$128,6,FALSE)</f>
        <v>0.94261788524984402</v>
      </c>
      <c r="P1446" s="873">
        <f>+VLOOKUP(C1446,'A. Rate Class Allocations'!$B$124:$J$128,8,FALSE)</f>
        <v>0.86676492558695795</v>
      </c>
      <c r="Q1446" s="873">
        <f>+VLOOKUP(C1446,'A. Rate Class Allocations'!$B$124:$J$128,7,FALSE)</f>
        <v>0.93591420350510102</v>
      </c>
      <c r="R1446" s="873">
        <f>+VLOOKUP(C1446,'A. Rate Class Allocations'!$B$124:$J$128,9,FALSE)</f>
        <v>0.67326093337246795</v>
      </c>
      <c r="S1446" s="874">
        <f t="shared" si="67"/>
        <v>176.99280188808586</v>
      </c>
      <c r="T1446" s="874">
        <f t="shared" si="68"/>
        <v>5.4819958908130288E-2</v>
      </c>
    </row>
    <row r="1447" spans="1:20">
      <c r="A1447" s="875" t="s">
        <v>1034</v>
      </c>
      <c r="B1447" t="s">
        <v>1035</v>
      </c>
      <c r="C1447" t="s">
        <v>1339</v>
      </c>
      <c r="D1447" t="s">
        <v>1562</v>
      </c>
      <c r="E1447" s="867">
        <v>2019</v>
      </c>
      <c r="F1447" s="867">
        <v>2019</v>
      </c>
      <c r="G1447" s="868">
        <v>43425</v>
      </c>
      <c r="H1447" s="869">
        <f t="shared" si="66"/>
        <v>2018</v>
      </c>
      <c r="I1447" s="876"/>
      <c r="J1447" t="s">
        <v>1341</v>
      </c>
      <c r="K1447" t="s">
        <v>1342</v>
      </c>
      <c r="L1447" t="s">
        <v>1037</v>
      </c>
      <c r="M1447">
        <v>1673.2799999999997</v>
      </c>
      <c r="N1447">
        <v>0.67199999999999993</v>
      </c>
      <c r="O1447" s="872">
        <f>+VLOOKUP(C1447,'A. Rate Class Allocations'!$B$124:$J$128,6,FALSE)</f>
        <v>0.94261788524984402</v>
      </c>
      <c r="P1447" s="873">
        <f>+VLOOKUP(C1447,'A. Rate Class Allocations'!$B$124:$J$128,8,FALSE)</f>
        <v>0.86676492558695795</v>
      </c>
      <c r="Q1447" s="873">
        <f>+VLOOKUP(C1447,'A. Rate Class Allocations'!$B$124:$J$128,7,FALSE)</f>
        <v>0.93591420350510102</v>
      </c>
      <c r="R1447" s="873">
        <f>+VLOOKUP(C1447,'A. Rate Class Allocations'!$B$124:$J$128,9,FALSE)</f>
        <v>0.67326093337246795</v>
      </c>
      <c r="S1447" s="874">
        <f t="shared" si="67"/>
        <v>1367.1168145838355</v>
      </c>
      <c r="T1447" s="874">
        <f t="shared" si="68"/>
        <v>0.4234369239800409</v>
      </c>
    </row>
    <row r="1448" spans="1:20">
      <c r="A1448" s="875" t="s">
        <v>1034</v>
      </c>
      <c r="B1448" t="s">
        <v>1035</v>
      </c>
      <c r="C1448" t="s">
        <v>1339</v>
      </c>
      <c r="D1448" t="s">
        <v>1562</v>
      </c>
      <c r="E1448" s="867">
        <v>2019</v>
      </c>
      <c r="F1448" s="867">
        <v>2019</v>
      </c>
      <c r="G1448" s="868">
        <v>43425</v>
      </c>
      <c r="H1448" s="869">
        <f t="shared" si="66"/>
        <v>2018</v>
      </c>
      <c r="I1448" s="876"/>
      <c r="J1448" t="s">
        <v>1341</v>
      </c>
      <c r="K1448" t="s">
        <v>1342</v>
      </c>
      <c r="L1448" t="s">
        <v>1037</v>
      </c>
      <c r="M1448">
        <v>478.08</v>
      </c>
      <c r="N1448">
        <v>0.192</v>
      </c>
      <c r="O1448" s="872">
        <f>+VLOOKUP(C1448,'A. Rate Class Allocations'!$B$124:$J$128,6,FALSE)</f>
        <v>0.94261788524984402</v>
      </c>
      <c r="P1448" s="873">
        <f>+VLOOKUP(C1448,'A. Rate Class Allocations'!$B$124:$J$128,8,FALSE)</f>
        <v>0.86676492558695795</v>
      </c>
      <c r="Q1448" s="873">
        <f>+VLOOKUP(C1448,'A. Rate Class Allocations'!$B$124:$J$128,7,FALSE)</f>
        <v>0.93591420350510102</v>
      </c>
      <c r="R1448" s="873">
        <f>+VLOOKUP(C1448,'A. Rate Class Allocations'!$B$124:$J$128,9,FALSE)</f>
        <v>0.67326093337246795</v>
      </c>
      <c r="S1448" s="874">
        <f t="shared" si="67"/>
        <v>390.60480416681025</v>
      </c>
      <c r="T1448" s="874">
        <f t="shared" si="68"/>
        <v>0.12098197828001168</v>
      </c>
    </row>
    <row r="1449" spans="1:20">
      <c r="A1449" s="875" t="s">
        <v>1034</v>
      </c>
      <c r="B1449" t="s">
        <v>1035</v>
      </c>
      <c r="C1449" t="s">
        <v>1339</v>
      </c>
      <c r="D1449" t="s">
        <v>1562</v>
      </c>
      <c r="E1449" s="867">
        <v>2019</v>
      </c>
      <c r="F1449" s="867">
        <v>2019</v>
      </c>
      <c r="G1449" s="868">
        <v>43425</v>
      </c>
      <c r="H1449" s="869">
        <f t="shared" si="66"/>
        <v>2018</v>
      </c>
      <c r="I1449" s="876"/>
      <c r="J1449" t="s">
        <v>1341</v>
      </c>
      <c r="K1449" t="s">
        <v>1342</v>
      </c>
      <c r="L1449" t="s">
        <v>1037</v>
      </c>
      <c r="M1449">
        <v>380.96999999999991</v>
      </c>
      <c r="N1449">
        <v>0.153</v>
      </c>
      <c r="O1449" s="872">
        <f>+VLOOKUP(C1449,'A. Rate Class Allocations'!$B$124:$J$128,6,FALSE)</f>
        <v>0.94261788524984402</v>
      </c>
      <c r="P1449" s="873">
        <f>+VLOOKUP(C1449,'A. Rate Class Allocations'!$B$124:$J$128,8,FALSE)</f>
        <v>0.86676492558695795</v>
      </c>
      <c r="Q1449" s="873">
        <f>+VLOOKUP(C1449,'A. Rate Class Allocations'!$B$124:$J$128,7,FALSE)</f>
        <v>0.93591420350510102</v>
      </c>
      <c r="R1449" s="873">
        <f>+VLOOKUP(C1449,'A. Rate Class Allocations'!$B$124:$J$128,9,FALSE)</f>
        <v>0.67326093337246795</v>
      </c>
      <c r="S1449" s="874">
        <f t="shared" si="67"/>
        <v>311.26320332042684</v>
      </c>
      <c r="T1449" s="874">
        <f t="shared" si="68"/>
        <v>9.6407513941884321E-2</v>
      </c>
    </row>
    <row r="1450" spans="1:20">
      <c r="A1450" s="875" t="s">
        <v>1034</v>
      </c>
      <c r="B1450" t="s">
        <v>1035</v>
      </c>
      <c r="C1450" t="s">
        <v>1339</v>
      </c>
      <c r="D1450" t="s">
        <v>1562</v>
      </c>
      <c r="E1450" s="867">
        <v>2019</v>
      </c>
      <c r="F1450" s="867">
        <v>2019</v>
      </c>
      <c r="G1450" s="868">
        <v>43425</v>
      </c>
      <c r="H1450" s="869">
        <f t="shared" si="66"/>
        <v>2018</v>
      </c>
      <c r="I1450" s="876"/>
      <c r="J1450" t="s">
        <v>1341</v>
      </c>
      <c r="K1450" t="s">
        <v>1342</v>
      </c>
      <c r="L1450" t="s">
        <v>1037</v>
      </c>
      <c r="M1450">
        <v>129.47999999999999</v>
      </c>
      <c r="N1450">
        <v>5.2000000000000005E-2</v>
      </c>
      <c r="O1450" s="872">
        <f>+VLOOKUP(C1450,'A. Rate Class Allocations'!$B$124:$J$128,6,FALSE)</f>
        <v>0.94261788524984402</v>
      </c>
      <c r="P1450" s="873">
        <f>+VLOOKUP(C1450,'A. Rate Class Allocations'!$B$124:$J$128,8,FALSE)</f>
        <v>0.86676492558695795</v>
      </c>
      <c r="Q1450" s="873">
        <f>+VLOOKUP(C1450,'A. Rate Class Allocations'!$B$124:$J$128,7,FALSE)</f>
        <v>0.93591420350510102</v>
      </c>
      <c r="R1450" s="873">
        <f>+VLOOKUP(C1450,'A. Rate Class Allocations'!$B$124:$J$128,9,FALSE)</f>
        <v>0.67326093337246795</v>
      </c>
      <c r="S1450" s="874">
        <f t="shared" si="67"/>
        <v>105.7888011285111</v>
      </c>
      <c r="T1450" s="874">
        <f t="shared" si="68"/>
        <v>3.2765952450836508E-2</v>
      </c>
    </row>
    <row r="1451" spans="1:20">
      <c r="A1451" s="875" t="s">
        <v>1034</v>
      </c>
      <c r="B1451" t="s">
        <v>1035</v>
      </c>
      <c r="C1451" t="s">
        <v>1339</v>
      </c>
      <c r="D1451" t="s">
        <v>1562</v>
      </c>
      <c r="E1451" s="867">
        <v>2019</v>
      </c>
      <c r="F1451" s="867">
        <v>2019</v>
      </c>
      <c r="G1451" s="868">
        <v>43425</v>
      </c>
      <c r="H1451" s="869">
        <f t="shared" si="66"/>
        <v>2018</v>
      </c>
      <c r="I1451" s="876"/>
      <c r="J1451" t="s">
        <v>1038</v>
      </c>
      <c r="K1451" t="s">
        <v>1342</v>
      </c>
      <c r="L1451" t="s">
        <v>1037</v>
      </c>
      <c r="M1451">
        <v>1942.1999999999998</v>
      </c>
      <c r="N1451">
        <v>0.78</v>
      </c>
      <c r="O1451" s="872">
        <f>+VLOOKUP(C1451,'A. Rate Class Allocations'!$B$124:$J$128,6,FALSE)</f>
        <v>0.94261788524984402</v>
      </c>
      <c r="P1451" s="873">
        <f>+VLOOKUP(C1451,'A. Rate Class Allocations'!$B$124:$J$128,8,FALSE)</f>
        <v>0.86676492558695795</v>
      </c>
      <c r="Q1451" s="873">
        <f>+VLOOKUP(C1451,'A. Rate Class Allocations'!$B$124:$J$128,7,FALSE)</f>
        <v>0.93591420350510102</v>
      </c>
      <c r="R1451" s="873">
        <f>+VLOOKUP(C1451,'A. Rate Class Allocations'!$B$124:$J$128,9,FALSE)</f>
        <v>0.67326093337246795</v>
      </c>
      <c r="S1451" s="874">
        <f t="shared" si="67"/>
        <v>1586.8320169276665</v>
      </c>
      <c r="T1451" s="874">
        <f t="shared" si="68"/>
        <v>0.49148928676254749</v>
      </c>
    </row>
    <row r="1452" spans="1:20">
      <c r="A1452" s="875" t="s">
        <v>1034</v>
      </c>
      <c r="B1452" t="s">
        <v>1035</v>
      </c>
      <c r="C1452" t="s">
        <v>1339</v>
      </c>
      <c r="D1452" t="s">
        <v>1562</v>
      </c>
      <c r="E1452" s="867">
        <v>2019</v>
      </c>
      <c r="F1452" s="867">
        <v>2019</v>
      </c>
      <c r="G1452" s="868">
        <v>43425</v>
      </c>
      <c r="H1452" s="869">
        <f t="shared" si="66"/>
        <v>2018</v>
      </c>
      <c r="I1452" s="876"/>
      <c r="J1452" t="s">
        <v>1038</v>
      </c>
      <c r="K1452" t="s">
        <v>1342</v>
      </c>
      <c r="L1452" t="s">
        <v>1037</v>
      </c>
      <c r="M1452">
        <v>1949.6699999999998</v>
      </c>
      <c r="N1452">
        <v>0.78300000000000003</v>
      </c>
      <c r="O1452" s="872">
        <f>+VLOOKUP(C1452,'A. Rate Class Allocations'!$B$124:$J$128,6,FALSE)</f>
        <v>0.94261788524984402</v>
      </c>
      <c r="P1452" s="873">
        <f>+VLOOKUP(C1452,'A. Rate Class Allocations'!$B$124:$J$128,8,FALSE)</f>
        <v>0.86676492558695795</v>
      </c>
      <c r="Q1452" s="873">
        <f>+VLOOKUP(C1452,'A. Rate Class Allocations'!$B$124:$J$128,7,FALSE)</f>
        <v>0.93591420350510102</v>
      </c>
      <c r="R1452" s="873">
        <f>+VLOOKUP(C1452,'A. Rate Class Allocations'!$B$124:$J$128,9,FALSE)</f>
        <v>0.67326093337246795</v>
      </c>
      <c r="S1452" s="874">
        <f t="shared" si="67"/>
        <v>1592.9352169927729</v>
      </c>
      <c r="T1452" s="874">
        <f t="shared" si="68"/>
        <v>0.49337963017317271</v>
      </c>
    </row>
    <row r="1453" spans="1:20">
      <c r="A1453" s="875" t="s">
        <v>1034</v>
      </c>
      <c r="B1453" t="s">
        <v>1035</v>
      </c>
      <c r="C1453" t="s">
        <v>1339</v>
      </c>
      <c r="D1453" t="s">
        <v>1562</v>
      </c>
      <c r="E1453" s="867">
        <v>2019</v>
      </c>
      <c r="F1453" s="867">
        <v>2019</v>
      </c>
      <c r="G1453" s="868">
        <v>43425</v>
      </c>
      <c r="H1453" s="869">
        <f t="shared" si="66"/>
        <v>2018</v>
      </c>
      <c r="I1453" s="876"/>
      <c r="J1453" t="s">
        <v>1038</v>
      </c>
      <c r="K1453" t="s">
        <v>1342</v>
      </c>
      <c r="L1453" t="s">
        <v>1037</v>
      </c>
      <c r="M1453">
        <v>2151.36</v>
      </c>
      <c r="N1453">
        <v>0.8640000000000001</v>
      </c>
      <c r="O1453" s="872">
        <f>+VLOOKUP(C1453,'A. Rate Class Allocations'!$B$124:$J$128,6,FALSE)</f>
        <v>0.94261788524984402</v>
      </c>
      <c r="P1453" s="873">
        <f>+VLOOKUP(C1453,'A. Rate Class Allocations'!$B$124:$J$128,8,FALSE)</f>
        <v>0.86676492558695795</v>
      </c>
      <c r="Q1453" s="873">
        <f>+VLOOKUP(C1453,'A. Rate Class Allocations'!$B$124:$J$128,7,FALSE)</f>
        <v>0.93591420350510102</v>
      </c>
      <c r="R1453" s="873">
        <f>+VLOOKUP(C1453,'A. Rate Class Allocations'!$B$124:$J$128,9,FALSE)</f>
        <v>0.67326093337246795</v>
      </c>
      <c r="S1453" s="874">
        <f t="shared" si="67"/>
        <v>1757.7216187506463</v>
      </c>
      <c r="T1453" s="874">
        <f t="shared" si="68"/>
        <v>0.54441890226005274</v>
      </c>
    </row>
    <row r="1454" spans="1:20">
      <c r="A1454" s="875" t="s">
        <v>1034</v>
      </c>
      <c r="B1454" t="s">
        <v>1035</v>
      </c>
      <c r="C1454" t="s">
        <v>1339</v>
      </c>
      <c r="D1454" t="s">
        <v>1562</v>
      </c>
      <c r="E1454" s="867">
        <v>2019</v>
      </c>
      <c r="F1454" s="867">
        <v>2019</v>
      </c>
      <c r="G1454" s="868">
        <v>43425</v>
      </c>
      <c r="H1454" s="869">
        <f t="shared" si="66"/>
        <v>2018</v>
      </c>
      <c r="I1454" s="876"/>
      <c r="J1454" t="s">
        <v>1038</v>
      </c>
      <c r="K1454" t="s">
        <v>1342</v>
      </c>
      <c r="L1454" t="s">
        <v>1037</v>
      </c>
      <c r="M1454">
        <v>761.93999999999983</v>
      </c>
      <c r="N1454">
        <v>0.30599999999999999</v>
      </c>
      <c r="O1454" s="872">
        <f>+VLOOKUP(C1454,'A. Rate Class Allocations'!$B$124:$J$128,6,FALSE)</f>
        <v>0.94261788524984402</v>
      </c>
      <c r="P1454" s="873">
        <f>+VLOOKUP(C1454,'A. Rate Class Allocations'!$B$124:$J$128,8,FALSE)</f>
        <v>0.86676492558695795</v>
      </c>
      <c r="Q1454" s="873">
        <f>+VLOOKUP(C1454,'A. Rate Class Allocations'!$B$124:$J$128,7,FALSE)</f>
        <v>0.93591420350510102</v>
      </c>
      <c r="R1454" s="873">
        <f>+VLOOKUP(C1454,'A. Rate Class Allocations'!$B$124:$J$128,9,FALSE)</f>
        <v>0.67326093337246795</v>
      </c>
      <c r="S1454" s="874">
        <f t="shared" si="67"/>
        <v>622.52640664085368</v>
      </c>
      <c r="T1454" s="874">
        <f t="shared" si="68"/>
        <v>0.19281502788376864</v>
      </c>
    </row>
    <row r="1455" spans="1:20">
      <c r="A1455" s="875" t="s">
        <v>1034</v>
      </c>
      <c r="B1455" t="s">
        <v>1035</v>
      </c>
      <c r="C1455" t="s">
        <v>1339</v>
      </c>
      <c r="D1455" t="s">
        <v>1563</v>
      </c>
      <c r="E1455" s="867">
        <v>2019</v>
      </c>
      <c r="F1455" s="867">
        <v>2019</v>
      </c>
      <c r="G1455" s="868">
        <v>43423</v>
      </c>
      <c r="H1455" s="869">
        <f t="shared" si="66"/>
        <v>2018</v>
      </c>
      <c r="I1455" s="876"/>
      <c r="J1455" t="s">
        <v>1341</v>
      </c>
      <c r="K1455" t="s">
        <v>1342</v>
      </c>
      <c r="L1455" t="s">
        <v>1037</v>
      </c>
      <c r="M1455">
        <v>427.28400000000011</v>
      </c>
      <c r="N1455">
        <v>0.15600000000000003</v>
      </c>
      <c r="O1455" s="872">
        <f>+VLOOKUP(C1455,'A. Rate Class Allocations'!$B$124:$J$128,6,FALSE)</f>
        <v>0.94261788524984402</v>
      </c>
      <c r="P1455" s="873">
        <f>+VLOOKUP(C1455,'A. Rate Class Allocations'!$B$124:$J$128,8,FALSE)</f>
        <v>0.86676492558695795</v>
      </c>
      <c r="Q1455" s="873">
        <f>+VLOOKUP(C1455,'A. Rate Class Allocations'!$B$124:$J$128,7,FALSE)</f>
        <v>0.93591420350510102</v>
      </c>
      <c r="R1455" s="873">
        <f>+VLOOKUP(C1455,'A. Rate Class Allocations'!$B$124:$J$128,9,FALSE)</f>
        <v>0.67326093337246795</v>
      </c>
      <c r="S1455" s="874">
        <f t="shared" si="67"/>
        <v>349.10304372408672</v>
      </c>
      <c r="T1455" s="874">
        <f t="shared" si="68"/>
        <v>9.8297857352509524E-2</v>
      </c>
    </row>
    <row r="1456" spans="1:20">
      <c r="A1456" s="875" t="s">
        <v>1034</v>
      </c>
      <c r="B1456" t="s">
        <v>1035</v>
      </c>
      <c r="C1456" t="s">
        <v>1339</v>
      </c>
      <c r="D1456" t="s">
        <v>1563</v>
      </c>
      <c r="E1456" s="867">
        <v>2019</v>
      </c>
      <c r="F1456" s="867">
        <v>2019</v>
      </c>
      <c r="G1456" s="868">
        <v>43423</v>
      </c>
      <c r="H1456" s="869">
        <f t="shared" si="66"/>
        <v>2018</v>
      </c>
      <c r="I1456" s="876"/>
      <c r="J1456" t="s">
        <v>1341</v>
      </c>
      <c r="K1456" t="s">
        <v>1342</v>
      </c>
      <c r="L1456" t="s">
        <v>1037</v>
      </c>
      <c r="M1456">
        <v>635.44799999999998</v>
      </c>
      <c r="N1456">
        <v>0.23199999999999998</v>
      </c>
      <c r="O1456" s="872">
        <f>+VLOOKUP(C1456,'A. Rate Class Allocations'!$B$124:$J$128,6,FALSE)</f>
        <v>0.94261788524984402</v>
      </c>
      <c r="P1456" s="873">
        <f>+VLOOKUP(C1456,'A. Rate Class Allocations'!$B$124:$J$128,8,FALSE)</f>
        <v>0.86676492558695795</v>
      </c>
      <c r="Q1456" s="873">
        <f>+VLOOKUP(C1456,'A. Rate Class Allocations'!$B$124:$J$128,7,FALSE)</f>
        <v>0.93591420350510102</v>
      </c>
      <c r="R1456" s="873">
        <f>+VLOOKUP(C1456,'A. Rate Class Allocations'!$B$124:$J$128,9,FALSE)</f>
        <v>0.67326093337246795</v>
      </c>
      <c r="S1456" s="874">
        <f t="shared" si="67"/>
        <v>519.1788855383852</v>
      </c>
      <c r="T1456" s="874">
        <f t="shared" si="68"/>
        <v>0.14618655708834744</v>
      </c>
    </row>
    <row r="1457" spans="1:20">
      <c r="A1457" s="875" t="s">
        <v>1034</v>
      </c>
      <c r="B1457" t="s">
        <v>1035</v>
      </c>
      <c r="C1457" t="s">
        <v>1339</v>
      </c>
      <c r="D1457" t="s">
        <v>1564</v>
      </c>
      <c r="E1457" s="867">
        <v>2019</v>
      </c>
      <c r="F1457" s="867">
        <v>2019</v>
      </c>
      <c r="G1457" s="868">
        <v>43423</v>
      </c>
      <c r="H1457" s="869">
        <f t="shared" si="66"/>
        <v>2018</v>
      </c>
      <c r="I1457" s="876"/>
      <c r="J1457" t="s">
        <v>1341</v>
      </c>
      <c r="K1457" t="s">
        <v>1342</v>
      </c>
      <c r="L1457" t="s">
        <v>1037</v>
      </c>
      <c r="M1457">
        <v>517.91999999999996</v>
      </c>
      <c r="N1457">
        <v>0.20800000000000002</v>
      </c>
      <c r="O1457" s="872">
        <f>+VLOOKUP(C1457,'A. Rate Class Allocations'!$B$124:$J$128,6,FALSE)</f>
        <v>0.94261788524984402</v>
      </c>
      <c r="P1457" s="873">
        <f>+VLOOKUP(C1457,'A. Rate Class Allocations'!$B$124:$J$128,8,FALSE)</f>
        <v>0.86676492558695795</v>
      </c>
      <c r="Q1457" s="873">
        <f>+VLOOKUP(C1457,'A. Rate Class Allocations'!$B$124:$J$128,7,FALSE)</f>
        <v>0.93591420350510102</v>
      </c>
      <c r="R1457" s="873">
        <f>+VLOOKUP(C1457,'A. Rate Class Allocations'!$B$124:$J$128,9,FALSE)</f>
        <v>0.67326093337246795</v>
      </c>
      <c r="S1457" s="874">
        <f t="shared" si="67"/>
        <v>423.15520451404439</v>
      </c>
      <c r="T1457" s="874">
        <f t="shared" si="68"/>
        <v>0.13106380980334603</v>
      </c>
    </row>
    <row r="1458" spans="1:20">
      <c r="A1458" s="875" t="s">
        <v>1034</v>
      </c>
      <c r="B1458" t="s">
        <v>1035</v>
      </c>
      <c r="C1458" t="s">
        <v>1339</v>
      </c>
      <c r="D1458" t="s">
        <v>1564</v>
      </c>
      <c r="E1458" s="867">
        <v>2019</v>
      </c>
      <c r="F1458" s="867">
        <v>2019</v>
      </c>
      <c r="G1458" s="868">
        <v>43423</v>
      </c>
      <c r="H1458" s="869">
        <f t="shared" si="66"/>
        <v>2018</v>
      </c>
      <c r="I1458" s="876"/>
      <c r="J1458" t="s">
        <v>1341</v>
      </c>
      <c r="K1458" t="s">
        <v>1342</v>
      </c>
      <c r="L1458" t="s">
        <v>1037</v>
      </c>
      <c r="M1458">
        <v>577.67999999999995</v>
      </c>
      <c r="N1458">
        <v>0.23199999999999998</v>
      </c>
      <c r="O1458" s="872">
        <f>+VLOOKUP(C1458,'A. Rate Class Allocations'!$B$124:$J$128,6,FALSE)</f>
        <v>0.94261788524984402</v>
      </c>
      <c r="P1458" s="873">
        <f>+VLOOKUP(C1458,'A. Rate Class Allocations'!$B$124:$J$128,8,FALSE)</f>
        <v>0.86676492558695795</v>
      </c>
      <c r="Q1458" s="873">
        <f>+VLOOKUP(C1458,'A. Rate Class Allocations'!$B$124:$J$128,7,FALSE)</f>
        <v>0.93591420350510102</v>
      </c>
      <c r="R1458" s="873">
        <f>+VLOOKUP(C1458,'A. Rate Class Allocations'!$B$124:$J$128,9,FALSE)</f>
        <v>0.67326093337246795</v>
      </c>
      <c r="S1458" s="874">
        <f t="shared" si="67"/>
        <v>471.98080503489564</v>
      </c>
      <c r="T1458" s="874">
        <f t="shared" si="68"/>
        <v>0.14618655708834744</v>
      </c>
    </row>
    <row r="1459" spans="1:20">
      <c r="A1459" s="875" t="s">
        <v>1034</v>
      </c>
      <c r="B1459" t="s">
        <v>1035</v>
      </c>
      <c r="C1459" t="s">
        <v>1339</v>
      </c>
      <c r="D1459" t="s">
        <v>1565</v>
      </c>
      <c r="E1459" s="867">
        <v>2019</v>
      </c>
      <c r="F1459" s="867">
        <v>2019</v>
      </c>
      <c r="G1459" s="868">
        <v>43423</v>
      </c>
      <c r="H1459" s="869">
        <f t="shared" si="66"/>
        <v>2018</v>
      </c>
      <c r="I1459" s="876"/>
      <c r="J1459" t="s">
        <v>1341</v>
      </c>
      <c r="K1459" t="s">
        <v>1342</v>
      </c>
      <c r="L1459" t="s">
        <v>1037</v>
      </c>
      <c r="M1459">
        <v>142.42800000000003</v>
      </c>
      <c r="N1459">
        <v>5.2000000000000005E-2</v>
      </c>
      <c r="O1459" s="872">
        <f>+VLOOKUP(C1459,'A. Rate Class Allocations'!$B$124:$J$128,6,FALSE)</f>
        <v>0.94261788524984402</v>
      </c>
      <c r="P1459" s="873">
        <f>+VLOOKUP(C1459,'A. Rate Class Allocations'!$B$124:$J$128,8,FALSE)</f>
        <v>0.86676492558695795</v>
      </c>
      <c r="Q1459" s="873">
        <f>+VLOOKUP(C1459,'A. Rate Class Allocations'!$B$124:$J$128,7,FALSE)</f>
        <v>0.93591420350510102</v>
      </c>
      <c r="R1459" s="873">
        <f>+VLOOKUP(C1459,'A. Rate Class Allocations'!$B$124:$J$128,9,FALSE)</f>
        <v>0.67326093337246795</v>
      </c>
      <c r="S1459" s="874">
        <f t="shared" si="67"/>
        <v>116.36768124136223</v>
      </c>
      <c r="T1459" s="874">
        <f t="shared" si="68"/>
        <v>3.2765952450836508E-2</v>
      </c>
    </row>
    <row r="1460" spans="1:20">
      <c r="A1460" s="875" t="s">
        <v>1034</v>
      </c>
      <c r="B1460" t="s">
        <v>1035</v>
      </c>
      <c r="C1460" t="s">
        <v>1339</v>
      </c>
      <c r="D1460" t="s">
        <v>1565</v>
      </c>
      <c r="E1460" s="867">
        <v>2019</v>
      </c>
      <c r="F1460" s="867">
        <v>2019</v>
      </c>
      <c r="G1460" s="868">
        <v>43423</v>
      </c>
      <c r="H1460" s="869">
        <f t="shared" si="66"/>
        <v>2018</v>
      </c>
      <c r="I1460" s="876"/>
      <c r="J1460" t="s">
        <v>1341</v>
      </c>
      <c r="K1460" t="s">
        <v>1342</v>
      </c>
      <c r="L1460" t="s">
        <v>1037</v>
      </c>
      <c r="M1460">
        <v>794.31000000000006</v>
      </c>
      <c r="N1460">
        <v>0.28999999999999998</v>
      </c>
      <c r="O1460" s="872">
        <f>+VLOOKUP(C1460,'A. Rate Class Allocations'!$B$124:$J$128,6,FALSE)</f>
        <v>0.94261788524984402</v>
      </c>
      <c r="P1460" s="873">
        <f>+VLOOKUP(C1460,'A. Rate Class Allocations'!$B$124:$J$128,8,FALSE)</f>
        <v>0.86676492558695795</v>
      </c>
      <c r="Q1460" s="873">
        <f>+VLOOKUP(C1460,'A. Rate Class Allocations'!$B$124:$J$128,7,FALSE)</f>
        <v>0.93591420350510102</v>
      </c>
      <c r="R1460" s="873">
        <f>+VLOOKUP(C1460,'A. Rate Class Allocations'!$B$124:$J$128,9,FALSE)</f>
        <v>0.67326093337246795</v>
      </c>
      <c r="S1460" s="874">
        <f t="shared" si="67"/>
        <v>648.97360692298162</v>
      </c>
      <c r="T1460" s="874">
        <f t="shared" si="68"/>
        <v>0.18273319636043434</v>
      </c>
    </row>
    <row r="1461" spans="1:20">
      <c r="A1461" s="875" t="s">
        <v>1034</v>
      </c>
      <c r="B1461" t="s">
        <v>1035</v>
      </c>
      <c r="C1461" t="s">
        <v>1339</v>
      </c>
      <c r="D1461" t="s">
        <v>1565</v>
      </c>
      <c r="E1461" s="867">
        <v>2019</v>
      </c>
      <c r="F1461" s="867">
        <v>2019</v>
      </c>
      <c r="G1461" s="868">
        <v>43423</v>
      </c>
      <c r="H1461" s="869">
        <f t="shared" si="66"/>
        <v>2018</v>
      </c>
      <c r="I1461" s="876"/>
      <c r="J1461" t="s">
        <v>1341</v>
      </c>
      <c r="K1461" t="s">
        <v>1342</v>
      </c>
      <c r="L1461" t="s">
        <v>1037</v>
      </c>
      <c r="M1461">
        <v>98.604000000000013</v>
      </c>
      <c r="N1461">
        <v>3.6000000000000004E-2</v>
      </c>
      <c r="O1461" s="872">
        <f>+VLOOKUP(C1461,'A. Rate Class Allocations'!$B$124:$J$128,6,FALSE)</f>
        <v>0.94261788524984402</v>
      </c>
      <c r="P1461" s="873">
        <f>+VLOOKUP(C1461,'A. Rate Class Allocations'!$B$124:$J$128,8,FALSE)</f>
        <v>0.86676492558695795</v>
      </c>
      <c r="Q1461" s="873">
        <f>+VLOOKUP(C1461,'A. Rate Class Allocations'!$B$124:$J$128,7,FALSE)</f>
        <v>0.93591420350510102</v>
      </c>
      <c r="R1461" s="873">
        <f>+VLOOKUP(C1461,'A. Rate Class Allocations'!$B$124:$J$128,9,FALSE)</f>
        <v>0.67326093337246795</v>
      </c>
      <c r="S1461" s="874">
        <f t="shared" si="67"/>
        <v>80.562240859404611</v>
      </c>
      <c r="T1461" s="874">
        <f t="shared" si="68"/>
        <v>2.2684120927502195E-2</v>
      </c>
    </row>
    <row r="1462" spans="1:20">
      <c r="A1462" s="875" t="s">
        <v>1034</v>
      </c>
      <c r="B1462" t="s">
        <v>1035</v>
      </c>
      <c r="C1462" t="s">
        <v>1339</v>
      </c>
      <c r="D1462" t="s">
        <v>1566</v>
      </c>
      <c r="E1462" s="867">
        <v>2019</v>
      </c>
      <c r="F1462" s="867">
        <v>2019</v>
      </c>
      <c r="G1462" s="868">
        <v>43420</v>
      </c>
      <c r="H1462" s="869">
        <f t="shared" si="66"/>
        <v>2018</v>
      </c>
      <c r="I1462" s="876"/>
      <c r="J1462" t="s">
        <v>1341</v>
      </c>
      <c r="K1462" t="s">
        <v>1342</v>
      </c>
      <c r="L1462" t="s">
        <v>1037</v>
      </c>
      <c r="M1462">
        <v>714.87900000000025</v>
      </c>
      <c r="N1462">
        <v>0.31900000000000006</v>
      </c>
      <c r="O1462" s="872">
        <f>+VLOOKUP(C1462,'A. Rate Class Allocations'!$B$124:$J$128,6,FALSE)</f>
        <v>0.94261788524984402</v>
      </c>
      <c r="P1462" s="873">
        <f>+VLOOKUP(C1462,'A. Rate Class Allocations'!$B$124:$J$128,8,FALSE)</f>
        <v>0.86676492558695795</v>
      </c>
      <c r="Q1462" s="873">
        <f>+VLOOKUP(C1462,'A. Rate Class Allocations'!$B$124:$J$128,7,FALSE)</f>
        <v>0.93591420350510102</v>
      </c>
      <c r="R1462" s="873">
        <f>+VLOOKUP(C1462,'A. Rate Class Allocations'!$B$124:$J$128,9,FALSE)</f>
        <v>0.67326093337246795</v>
      </c>
      <c r="S1462" s="874">
        <f t="shared" si="67"/>
        <v>584.07624623068364</v>
      </c>
      <c r="T1462" s="874">
        <f t="shared" si="68"/>
        <v>0.20100651599647781</v>
      </c>
    </row>
    <row r="1463" spans="1:20">
      <c r="A1463" s="875" t="s">
        <v>1034</v>
      </c>
      <c r="B1463" t="s">
        <v>1035</v>
      </c>
      <c r="C1463" t="s">
        <v>1339</v>
      </c>
      <c r="D1463" t="s">
        <v>1567</v>
      </c>
      <c r="E1463" s="867">
        <v>2019</v>
      </c>
      <c r="F1463" s="867">
        <v>2019</v>
      </c>
      <c r="G1463" s="868">
        <v>43427</v>
      </c>
      <c r="H1463" s="869">
        <f t="shared" si="66"/>
        <v>2018</v>
      </c>
      <c r="I1463" s="876"/>
      <c r="J1463" t="s">
        <v>1341</v>
      </c>
      <c r="K1463" t="s">
        <v>1342</v>
      </c>
      <c r="L1463" t="s">
        <v>1037</v>
      </c>
      <c r="M1463">
        <v>349.596</v>
      </c>
      <c r="N1463">
        <v>0.15600000000000003</v>
      </c>
      <c r="O1463" s="872">
        <f>+VLOOKUP(C1463,'A. Rate Class Allocations'!$B$124:$J$128,6,FALSE)</f>
        <v>0.94261788524984402</v>
      </c>
      <c r="P1463" s="873">
        <f>+VLOOKUP(C1463,'A. Rate Class Allocations'!$B$124:$J$128,8,FALSE)</f>
        <v>0.86676492558695795</v>
      </c>
      <c r="Q1463" s="873">
        <f>+VLOOKUP(C1463,'A. Rate Class Allocations'!$B$124:$J$128,7,FALSE)</f>
        <v>0.93591420350510102</v>
      </c>
      <c r="R1463" s="873">
        <f>+VLOOKUP(C1463,'A. Rate Class Allocations'!$B$124:$J$128,9,FALSE)</f>
        <v>0.67326093337246795</v>
      </c>
      <c r="S1463" s="874">
        <f t="shared" si="67"/>
        <v>285.62976304697997</v>
      </c>
      <c r="T1463" s="874">
        <f t="shared" si="68"/>
        <v>9.8297857352509524E-2</v>
      </c>
    </row>
    <row r="1464" spans="1:20">
      <c r="A1464" s="875" t="s">
        <v>1034</v>
      </c>
      <c r="B1464" t="s">
        <v>1035</v>
      </c>
      <c r="C1464" t="s">
        <v>1339</v>
      </c>
      <c r="D1464" t="s">
        <v>1567</v>
      </c>
      <c r="E1464" s="867">
        <v>2019</v>
      </c>
      <c r="F1464" s="867">
        <v>2019</v>
      </c>
      <c r="G1464" s="868">
        <v>43427</v>
      </c>
      <c r="H1464" s="869">
        <f t="shared" si="66"/>
        <v>2018</v>
      </c>
      <c r="I1464" s="876"/>
      <c r="J1464" t="s">
        <v>1341</v>
      </c>
      <c r="K1464" t="s">
        <v>1342</v>
      </c>
      <c r="L1464" t="s">
        <v>1037</v>
      </c>
      <c r="M1464">
        <v>779.86799999999994</v>
      </c>
      <c r="N1464">
        <v>0.34799999999999998</v>
      </c>
      <c r="O1464" s="872">
        <f>+VLOOKUP(C1464,'A. Rate Class Allocations'!$B$124:$J$128,6,FALSE)</f>
        <v>0.94261788524984402</v>
      </c>
      <c r="P1464" s="873">
        <f>+VLOOKUP(C1464,'A. Rate Class Allocations'!$B$124:$J$128,8,FALSE)</f>
        <v>0.86676492558695795</v>
      </c>
      <c r="Q1464" s="873">
        <f>+VLOOKUP(C1464,'A. Rate Class Allocations'!$B$124:$J$128,7,FALSE)</f>
        <v>0.93591420350510102</v>
      </c>
      <c r="R1464" s="873">
        <f>+VLOOKUP(C1464,'A. Rate Class Allocations'!$B$124:$J$128,9,FALSE)</f>
        <v>0.67326093337246795</v>
      </c>
      <c r="S1464" s="874">
        <f t="shared" si="67"/>
        <v>637.17408679710911</v>
      </c>
      <c r="T1464" s="874">
        <f t="shared" si="68"/>
        <v>0.21927983563252115</v>
      </c>
    </row>
    <row r="1465" spans="1:20">
      <c r="A1465" s="875" t="s">
        <v>1034</v>
      </c>
      <c r="B1465" t="s">
        <v>1035</v>
      </c>
      <c r="C1465" t="s">
        <v>1339</v>
      </c>
      <c r="D1465" t="s">
        <v>1568</v>
      </c>
      <c r="E1465" s="867">
        <v>2019</v>
      </c>
      <c r="F1465" s="867">
        <v>2019</v>
      </c>
      <c r="G1465" s="868">
        <v>43420</v>
      </c>
      <c r="H1465" s="869">
        <f t="shared" si="66"/>
        <v>2018</v>
      </c>
      <c r="I1465" s="876"/>
      <c r="J1465" t="s">
        <v>1341</v>
      </c>
      <c r="K1465" t="s">
        <v>1342</v>
      </c>
      <c r="L1465" t="s">
        <v>1037</v>
      </c>
      <c r="M1465">
        <v>582.66000000000008</v>
      </c>
      <c r="N1465">
        <v>0.26000000000000006</v>
      </c>
      <c r="O1465" s="872">
        <f>+VLOOKUP(C1465,'A. Rate Class Allocations'!$B$124:$J$128,6,FALSE)</f>
        <v>0.94261788524984402</v>
      </c>
      <c r="P1465" s="873">
        <f>+VLOOKUP(C1465,'A. Rate Class Allocations'!$B$124:$J$128,8,FALSE)</f>
        <v>0.86676492558695795</v>
      </c>
      <c r="Q1465" s="873">
        <f>+VLOOKUP(C1465,'A. Rate Class Allocations'!$B$124:$J$128,7,FALSE)</f>
        <v>0.93591420350510102</v>
      </c>
      <c r="R1465" s="873">
        <f>+VLOOKUP(C1465,'A. Rate Class Allocations'!$B$124:$J$128,9,FALSE)</f>
        <v>0.67326093337246795</v>
      </c>
      <c r="S1465" s="874">
        <f t="shared" si="67"/>
        <v>476.04960507830003</v>
      </c>
      <c r="T1465" s="874">
        <f t="shared" si="68"/>
        <v>0.16382976225418253</v>
      </c>
    </row>
    <row r="1466" spans="1:20">
      <c r="A1466" s="875" t="s">
        <v>1034</v>
      </c>
      <c r="B1466" t="s">
        <v>1035</v>
      </c>
      <c r="C1466" t="s">
        <v>1339</v>
      </c>
      <c r="D1466" t="s">
        <v>1568</v>
      </c>
      <c r="E1466" s="867">
        <v>2019</v>
      </c>
      <c r="F1466" s="867">
        <v>2019</v>
      </c>
      <c r="G1466" s="868">
        <v>43420</v>
      </c>
      <c r="H1466" s="869">
        <f t="shared" si="66"/>
        <v>2018</v>
      </c>
      <c r="I1466" s="876"/>
      <c r="J1466" t="s">
        <v>1341</v>
      </c>
      <c r="K1466" t="s">
        <v>1342</v>
      </c>
      <c r="L1466" t="s">
        <v>1037</v>
      </c>
      <c r="M1466">
        <v>129.97799999999998</v>
      </c>
      <c r="N1466">
        <v>5.7999999999999996E-2</v>
      </c>
      <c r="O1466" s="872">
        <f>+VLOOKUP(C1466,'A. Rate Class Allocations'!$B$124:$J$128,6,FALSE)</f>
        <v>0.94261788524984402</v>
      </c>
      <c r="P1466" s="873">
        <f>+VLOOKUP(C1466,'A. Rate Class Allocations'!$B$124:$J$128,8,FALSE)</f>
        <v>0.86676492558695795</v>
      </c>
      <c r="Q1466" s="873">
        <f>+VLOOKUP(C1466,'A. Rate Class Allocations'!$B$124:$J$128,7,FALSE)</f>
        <v>0.93591420350510102</v>
      </c>
      <c r="R1466" s="873">
        <f>+VLOOKUP(C1466,'A. Rate Class Allocations'!$B$124:$J$128,9,FALSE)</f>
        <v>0.67326093337246795</v>
      </c>
      <c r="S1466" s="874">
        <f t="shared" si="67"/>
        <v>106.19568113285152</v>
      </c>
      <c r="T1466" s="874">
        <f t="shared" si="68"/>
        <v>3.6546639272086859E-2</v>
      </c>
    </row>
    <row r="1467" spans="1:20">
      <c r="A1467" s="875" t="s">
        <v>1034</v>
      </c>
      <c r="B1467" t="s">
        <v>1035</v>
      </c>
      <c r="C1467" t="s">
        <v>1339</v>
      </c>
      <c r="D1467" t="s">
        <v>1569</v>
      </c>
      <c r="E1467" s="867">
        <v>2019</v>
      </c>
      <c r="F1467" s="867">
        <v>2019</v>
      </c>
      <c r="G1467" s="868">
        <v>43427</v>
      </c>
      <c r="H1467" s="869">
        <f t="shared" si="66"/>
        <v>2018</v>
      </c>
      <c r="I1467" s="876"/>
      <c r="J1467" t="s">
        <v>1341</v>
      </c>
      <c r="K1467" t="s">
        <v>1342</v>
      </c>
      <c r="L1467" t="s">
        <v>1037</v>
      </c>
      <c r="M1467">
        <v>233.06400000000002</v>
      </c>
      <c r="N1467">
        <v>0.10400000000000001</v>
      </c>
      <c r="O1467" s="872">
        <f>+VLOOKUP(C1467,'A. Rate Class Allocations'!$B$124:$J$128,6,FALSE)</f>
        <v>0.94261788524984402</v>
      </c>
      <c r="P1467" s="873">
        <f>+VLOOKUP(C1467,'A. Rate Class Allocations'!$B$124:$J$128,8,FALSE)</f>
        <v>0.86676492558695795</v>
      </c>
      <c r="Q1467" s="873">
        <f>+VLOOKUP(C1467,'A. Rate Class Allocations'!$B$124:$J$128,7,FALSE)</f>
        <v>0.93591420350510102</v>
      </c>
      <c r="R1467" s="873">
        <f>+VLOOKUP(C1467,'A. Rate Class Allocations'!$B$124:$J$128,9,FALSE)</f>
        <v>0.67326093337246795</v>
      </c>
      <c r="S1467" s="874">
        <f t="shared" si="67"/>
        <v>190.41984203132</v>
      </c>
      <c r="T1467" s="874">
        <f t="shared" si="68"/>
        <v>6.5531904901673016E-2</v>
      </c>
    </row>
    <row r="1468" spans="1:20">
      <c r="A1468" s="875" t="s">
        <v>1034</v>
      </c>
      <c r="B1468" t="s">
        <v>1035</v>
      </c>
      <c r="C1468" t="s">
        <v>1339</v>
      </c>
      <c r="D1468" t="s">
        <v>1569</v>
      </c>
      <c r="E1468" s="867">
        <v>2019</v>
      </c>
      <c r="F1468" s="867">
        <v>2019</v>
      </c>
      <c r="G1468" s="868">
        <v>43427</v>
      </c>
      <c r="H1468" s="869">
        <f t="shared" si="66"/>
        <v>2018</v>
      </c>
      <c r="I1468" s="876"/>
      <c r="J1468" t="s">
        <v>1341</v>
      </c>
      <c r="K1468" t="s">
        <v>1342</v>
      </c>
      <c r="L1468" t="s">
        <v>1037</v>
      </c>
      <c r="M1468">
        <v>844.85699999999974</v>
      </c>
      <c r="N1468">
        <v>0.37699999999999989</v>
      </c>
      <c r="O1468" s="872">
        <f>+VLOOKUP(C1468,'A. Rate Class Allocations'!$B$124:$J$128,6,FALSE)</f>
        <v>0.94261788524984402</v>
      </c>
      <c r="P1468" s="873">
        <f>+VLOOKUP(C1468,'A. Rate Class Allocations'!$B$124:$J$128,8,FALSE)</f>
        <v>0.86676492558695795</v>
      </c>
      <c r="Q1468" s="873">
        <f>+VLOOKUP(C1468,'A. Rate Class Allocations'!$B$124:$J$128,7,FALSE)</f>
        <v>0.93591420350510102</v>
      </c>
      <c r="R1468" s="873">
        <f>+VLOOKUP(C1468,'A. Rate Class Allocations'!$B$124:$J$128,9,FALSE)</f>
        <v>0.67326093337246795</v>
      </c>
      <c r="S1468" s="874">
        <f t="shared" si="67"/>
        <v>690.2719273635347</v>
      </c>
      <c r="T1468" s="874">
        <f t="shared" si="68"/>
        <v>0.23755315526856455</v>
      </c>
    </row>
    <row r="1469" spans="1:20">
      <c r="A1469" s="875" t="s">
        <v>1034</v>
      </c>
      <c r="B1469" t="s">
        <v>1035</v>
      </c>
      <c r="C1469" t="s">
        <v>1339</v>
      </c>
      <c r="D1469" t="s">
        <v>1570</v>
      </c>
      <c r="E1469" s="867">
        <v>2019</v>
      </c>
      <c r="F1469" s="867">
        <v>2019</v>
      </c>
      <c r="G1469" s="868">
        <v>43427</v>
      </c>
      <c r="H1469" s="869">
        <f t="shared" si="66"/>
        <v>2018</v>
      </c>
      <c r="I1469" s="876"/>
      <c r="J1469" t="s">
        <v>1341</v>
      </c>
      <c r="K1469" t="s">
        <v>1342</v>
      </c>
      <c r="L1469" t="s">
        <v>1037</v>
      </c>
      <c r="M1469">
        <v>112.29899999999998</v>
      </c>
      <c r="N1469">
        <v>4.0999999999999995E-2</v>
      </c>
      <c r="O1469" s="872">
        <f>+VLOOKUP(C1469,'A. Rate Class Allocations'!$B$124:$J$128,6,FALSE)</f>
        <v>0.94261788524984402</v>
      </c>
      <c r="P1469" s="873">
        <f>+VLOOKUP(C1469,'A. Rate Class Allocations'!$B$124:$J$128,8,FALSE)</f>
        <v>0.86676492558695795</v>
      </c>
      <c r="Q1469" s="873">
        <f>+VLOOKUP(C1469,'A. Rate Class Allocations'!$B$124:$J$128,7,FALSE)</f>
        <v>0.93591420350510102</v>
      </c>
      <c r="R1469" s="873">
        <f>+VLOOKUP(C1469,'A. Rate Class Allocations'!$B$124:$J$128,9,FALSE)</f>
        <v>0.67326093337246795</v>
      </c>
      <c r="S1469" s="874">
        <f t="shared" si="67"/>
        <v>91.751440978766354</v>
      </c>
      <c r="T1469" s="874">
        <f t="shared" si="68"/>
        <v>2.5834693278544159E-2</v>
      </c>
    </row>
    <row r="1470" spans="1:20">
      <c r="A1470" s="875" t="s">
        <v>1034</v>
      </c>
      <c r="B1470" t="s">
        <v>1035</v>
      </c>
      <c r="C1470" t="s">
        <v>1339</v>
      </c>
      <c r="D1470" t="s">
        <v>1570</v>
      </c>
      <c r="E1470" s="867">
        <v>2019</v>
      </c>
      <c r="F1470" s="867">
        <v>2019</v>
      </c>
      <c r="G1470" s="868">
        <v>43427</v>
      </c>
      <c r="H1470" s="869">
        <f t="shared" si="66"/>
        <v>2018</v>
      </c>
      <c r="I1470" s="876"/>
      <c r="J1470" t="s">
        <v>1341</v>
      </c>
      <c r="K1470" t="s">
        <v>1342</v>
      </c>
      <c r="L1470" t="s">
        <v>1037</v>
      </c>
      <c r="M1470">
        <v>556.01699999999994</v>
      </c>
      <c r="N1470">
        <v>0.20299999999999999</v>
      </c>
      <c r="O1470" s="872">
        <f>+VLOOKUP(C1470,'A. Rate Class Allocations'!$B$124:$J$128,6,FALSE)</f>
        <v>0.94261788524984402</v>
      </c>
      <c r="P1470" s="873">
        <f>+VLOOKUP(C1470,'A. Rate Class Allocations'!$B$124:$J$128,8,FALSE)</f>
        <v>0.86676492558695795</v>
      </c>
      <c r="Q1470" s="873">
        <f>+VLOOKUP(C1470,'A. Rate Class Allocations'!$B$124:$J$128,7,FALSE)</f>
        <v>0.93591420350510102</v>
      </c>
      <c r="R1470" s="873">
        <f>+VLOOKUP(C1470,'A. Rate Class Allocations'!$B$124:$J$128,9,FALSE)</f>
        <v>0.67326093337246795</v>
      </c>
      <c r="S1470" s="874">
        <f t="shared" si="67"/>
        <v>454.28152484608705</v>
      </c>
      <c r="T1470" s="874">
        <f t="shared" si="68"/>
        <v>0.12791323745230401</v>
      </c>
    </row>
    <row r="1471" spans="1:20">
      <c r="A1471" s="875" t="s">
        <v>1034</v>
      </c>
      <c r="B1471" t="s">
        <v>1035</v>
      </c>
      <c r="C1471" t="s">
        <v>1339</v>
      </c>
      <c r="D1471" t="s">
        <v>1570</v>
      </c>
      <c r="E1471" s="867">
        <v>2019</v>
      </c>
      <c r="F1471" s="867">
        <v>2019</v>
      </c>
      <c r="G1471" s="868">
        <v>43427</v>
      </c>
      <c r="H1471" s="869">
        <f t="shared" si="66"/>
        <v>2018</v>
      </c>
      <c r="I1471" s="876"/>
      <c r="J1471" t="s">
        <v>1341</v>
      </c>
      <c r="K1471" t="s">
        <v>1342</v>
      </c>
      <c r="L1471" t="s">
        <v>1037</v>
      </c>
      <c r="M1471">
        <v>698.44500000000016</v>
      </c>
      <c r="N1471">
        <v>0.255</v>
      </c>
      <c r="O1471" s="872">
        <f>+VLOOKUP(C1471,'A. Rate Class Allocations'!$B$124:$J$128,6,FALSE)</f>
        <v>0.94261788524984402</v>
      </c>
      <c r="P1471" s="873">
        <f>+VLOOKUP(C1471,'A. Rate Class Allocations'!$B$124:$J$128,8,FALSE)</f>
        <v>0.86676492558695795</v>
      </c>
      <c r="Q1471" s="873">
        <f>+VLOOKUP(C1471,'A. Rate Class Allocations'!$B$124:$J$128,7,FALSE)</f>
        <v>0.93591420350510102</v>
      </c>
      <c r="R1471" s="873">
        <f>+VLOOKUP(C1471,'A. Rate Class Allocations'!$B$124:$J$128,9,FALSE)</f>
        <v>0.67326093337246795</v>
      </c>
      <c r="S1471" s="874">
        <f t="shared" si="67"/>
        <v>570.64920608744944</v>
      </c>
      <c r="T1471" s="874">
        <f t="shared" si="68"/>
        <v>0.16067918990314053</v>
      </c>
    </row>
    <row r="1472" spans="1:20">
      <c r="A1472" s="875" t="s">
        <v>1034</v>
      </c>
      <c r="B1472" t="s">
        <v>1035</v>
      </c>
      <c r="C1472" t="s">
        <v>1339</v>
      </c>
      <c r="D1472" t="s">
        <v>1570</v>
      </c>
      <c r="E1472" s="867">
        <v>2019</v>
      </c>
      <c r="F1472" s="867">
        <v>2019</v>
      </c>
      <c r="G1472" s="868">
        <v>43427</v>
      </c>
      <c r="H1472" s="869">
        <f t="shared" si="66"/>
        <v>2018</v>
      </c>
      <c r="I1472" s="876"/>
      <c r="J1472" t="s">
        <v>1341</v>
      </c>
      <c r="K1472" t="s">
        <v>1342</v>
      </c>
      <c r="L1472" t="s">
        <v>1037</v>
      </c>
      <c r="M1472">
        <v>2654.0910000000013</v>
      </c>
      <c r="N1472">
        <v>0.96900000000000019</v>
      </c>
      <c r="O1472" s="872">
        <f>+VLOOKUP(C1472,'A. Rate Class Allocations'!$B$124:$J$128,6,FALSE)</f>
        <v>0.94261788524984402</v>
      </c>
      <c r="P1472" s="873">
        <f>+VLOOKUP(C1472,'A. Rate Class Allocations'!$B$124:$J$128,8,FALSE)</f>
        <v>0.86676492558695795</v>
      </c>
      <c r="Q1472" s="873">
        <f>+VLOOKUP(C1472,'A. Rate Class Allocations'!$B$124:$J$128,7,FALSE)</f>
        <v>0.93591420350510102</v>
      </c>
      <c r="R1472" s="873">
        <f>+VLOOKUP(C1472,'A. Rate Class Allocations'!$B$124:$J$128,9,FALSE)</f>
        <v>0.67326093337246795</v>
      </c>
      <c r="S1472" s="874">
        <f t="shared" si="67"/>
        <v>2168.4669831323085</v>
      </c>
      <c r="T1472" s="874">
        <f t="shared" si="68"/>
        <v>0.61058092163193411</v>
      </c>
    </row>
    <row r="1473" spans="1:20">
      <c r="A1473" s="875" t="s">
        <v>1034</v>
      </c>
      <c r="B1473" t="s">
        <v>1035</v>
      </c>
      <c r="C1473" t="s">
        <v>1339</v>
      </c>
      <c r="D1473" t="s">
        <v>1570</v>
      </c>
      <c r="E1473" s="867">
        <v>2019</v>
      </c>
      <c r="F1473" s="867">
        <v>2019</v>
      </c>
      <c r="G1473" s="868">
        <v>43427</v>
      </c>
      <c r="H1473" s="869">
        <f t="shared" si="66"/>
        <v>2018</v>
      </c>
      <c r="I1473" s="876"/>
      <c r="J1473" t="s">
        <v>1341</v>
      </c>
      <c r="K1473" t="s">
        <v>1342</v>
      </c>
      <c r="L1473" t="s">
        <v>1037</v>
      </c>
      <c r="M1473">
        <v>262.94399999999996</v>
      </c>
      <c r="N1473">
        <v>9.6000000000000002E-2</v>
      </c>
      <c r="O1473" s="872">
        <f>+VLOOKUP(C1473,'A. Rate Class Allocations'!$B$124:$J$128,6,FALSE)</f>
        <v>0.94261788524984402</v>
      </c>
      <c r="P1473" s="873">
        <f>+VLOOKUP(C1473,'A. Rate Class Allocations'!$B$124:$J$128,8,FALSE)</f>
        <v>0.86676492558695795</v>
      </c>
      <c r="Q1473" s="873">
        <f>+VLOOKUP(C1473,'A. Rate Class Allocations'!$B$124:$J$128,7,FALSE)</f>
        <v>0.93591420350510102</v>
      </c>
      <c r="R1473" s="873">
        <f>+VLOOKUP(C1473,'A. Rate Class Allocations'!$B$124:$J$128,9,FALSE)</f>
        <v>0.67326093337246795</v>
      </c>
      <c r="S1473" s="874">
        <f t="shared" si="67"/>
        <v>214.8326422917456</v>
      </c>
      <c r="T1473" s="874">
        <f t="shared" si="68"/>
        <v>6.0490989140005842E-2</v>
      </c>
    </row>
    <row r="1474" spans="1:20">
      <c r="A1474" s="875" t="s">
        <v>1034</v>
      </c>
      <c r="B1474" t="s">
        <v>1035</v>
      </c>
      <c r="C1474" t="s">
        <v>1339</v>
      </c>
      <c r="D1474" t="s">
        <v>1570</v>
      </c>
      <c r="E1474" s="867">
        <v>2019</v>
      </c>
      <c r="F1474" s="867">
        <v>2019</v>
      </c>
      <c r="G1474" s="868">
        <v>43427</v>
      </c>
      <c r="H1474" s="869">
        <f t="shared" si="66"/>
        <v>2018</v>
      </c>
      <c r="I1474" s="876"/>
      <c r="J1474" t="s">
        <v>1341</v>
      </c>
      <c r="K1474" t="s">
        <v>1342</v>
      </c>
      <c r="L1474" t="s">
        <v>1037</v>
      </c>
      <c r="M1474">
        <v>279.37800000000004</v>
      </c>
      <c r="N1474">
        <v>0.10200000000000001</v>
      </c>
      <c r="O1474" s="872">
        <f>+VLOOKUP(C1474,'A. Rate Class Allocations'!$B$124:$J$128,6,FALSE)</f>
        <v>0.94261788524984402</v>
      </c>
      <c r="P1474" s="873">
        <f>+VLOOKUP(C1474,'A. Rate Class Allocations'!$B$124:$J$128,8,FALSE)</f>
        <v>0.86676492558695795</v>
      </c>
      <c r="Q1474" s="873">
        <f>+VLOOKUP(C1474,'A. Rate Class Allocations'!$B$124:$J$128,7,FALSE)</f>
        <v>0.93591420350510102</v>
      </c>
      <c r="R1474" s="873">
        <f>+VLOOKUP(C1474,'A. Rate Class Allocations'!$B$124:$J$128,9,FALSE)</f>
        <v>0.67326093337246795</v>
      </c>
      <c r="S1474" s="874">
        <f t="shared" si="67"/>
        <v>228.25968243497977</v>
      </c>
      <c r="T1474" s="874">
        <f t="shared" si="68"/>
        <v>6.4271675961256214E-2</v>
      </c>
    </row>
    <row r="1475" spans="1:20">
      <c r="A1475" s="875" t="s">
        <v>1034</v>
      </c>
      <c r="B1475" t="s">
        <v>1035</v>
      </c>
      <c r="C1475" t="s">
        <v>1339</v>
      </c>
      <c r="D1475" t="s">
        <v>1570</v>
      </c>
      <c r="E1475" s="867">
        <v>2019</v>
      </c>
      <c r="F1475" s="867">
        <v>2019</v>
      </c>
      <c r="G1475" s="868">
        <v>43427</v>
      </c>
      <c r="H1475" s="869">
        <f t="shared" si="66"/>
        <v>2018</v>
      </c>
      <c r="I1475" s="876"/>
      <c r="J1475" t="s">
        <v>1341</v>
      </c>
      <c r="K1475" t="s">
        <v>1342</v>
      </c>
      <c r="L1475" t="s">
        <v>1037</v>
      </c>
      <c r="M1475">
        <v>419.06700000000001</v>
      </c>
      <c r="N1475">
        <v>0.153</v>
      </c>
      <c r="O1475" s="872">
        <f>+VLOOKUP(C1475,'A. Rate Class Allocations'!$B$124:$J$128,6,FALSE)</f>
        <v>0.94261788524984402</v>
      </c>
      <c r="P1475" s="873">
        <f>+VLOOKUP(C1475,'A. Rate Class Allocations'!$B$124:$J$128,8,FALSE)</f>
        <v>0.86676492558695795</v>
      </c>
      <c r="Q1475" s="873">
        <f>+VLOOKUP(C1475,'A. Rate Class Allocations'!$B$124:$J$128,7,FALSE)</f>
        <v>0.93591420350510102</v>
      </c>
      <c r="R1475" s="873">
        <f>+VLOOKUP(C1475,'A. Rate Class Allocations'!$B$124:$J$128,9,FALSE)</f>
        <v>0.67326093337246795</v>
      </c>
      <c r="S1475" s="874">
        <f t="shared" si="67"/>
        <v>342.38952365246956</v>
      </c>
      <c r="T1475" s="874">
        <f t="shared" si="68"/>
        <v>9.6407513941884321E-2</v>
      </c>
    </row>
    <row r="1476" spans="1:20">
      <c r="A1476" s="875" t="s">
        <v>1034</v>
      </c>
      <c r="B1476" t="s">
        <v>1035</v>
      </c>
      <c r="C1476" t="s">
        <v>1339</v>
      </c>
      <c r="D1476" t="s">
        <v>1570</v>
      </c>
      <c r="E1476" s="867">
        <v>2019</v>
      </c>
      <c r="F1476" s="867">
        <v>2019</v>
      </c>
      <c r="G1476" s="868">
        <v>43427</v>
      </c>
      <c r="H1476" s="869">
        <f t="shared" ref="H1476:H1539" si="69">YEAR(G1476)</f>
        <v>2018</v>
      </c>
      <c r="I1476" s="876"/>
      <c r="J1476" t="s">
        <v>1341</v>
      </c>
      <c r="K1476" t="s">
        <v>1342</v>
      </c>
      <c r="L1476" t="s">
        <v>1037</v>
      </c>
      <c r="M1476">
        <v>556.01699999999994</v>
      </c>
      <c r="N1476">
        <v>0.20299999999999999</v>
      </c>
      <c r="O1476" s="872">
        <f>+VLOOKUP(C1476,'A. Rate Class Allocations'!$B$124:$J$128,6,FALSE)</f>
        <v>0.94261788524984402</v>
      </c>
      <c r="P1476" s="873">
        <f>+VLOOKUP(C1476,'A. Rate Class Allocations'!$B$124:$J$128,8,FALSE)</f>
        <v>0.86676492558695795</v>
      </c>
      <c r="Q1476" s="873">
        <f>+VLOOKUP(C1476,'A. Rate Class Allocations'!$B$124:$J$128,7,FALSE)</f>
        <v>0.93591420350510102</v>
      </c>
      <c r="R1476" s="873">
        <f>+VLOOKUP(C1476,'A. Rate Class Allocations'!$B$124:$J$128,9,FALSE)</f>
        <v>0.67326093337246795</v>
      </c>
      <c r="S1476" s="874">
        <f t="shared" ref="S1476:S1539" si="70">M1476*O1476*P1476</f>
        <v>454.28152484608705</v>
      </c>
      <c r="T1476" s="874">
        <f t="shared" ref="T1476:T1539" si="71">N1476*Q1476*R1476</f>
        <v>0.12791323745230401</v>
      </c>
    </row>
    <row r="1477" spans="1:20">
      <c r="A1477" s="875" t="s">
        <v>1034</v>
      </c>
      <c r="B1477" t="s">
        <v>1035</v>
      </c>
      <c r="C1477" t="s">
        <v>1339</v>
      </c>
      <c r="D1477" t="s">
        <v>1570</v>
      </c>
      <c r="E1477" s="867">
        <v>2019</v>
      </c>
      <c r="F1477" s="867">
        <v>2019</v>
      </c>
      <c r="G1477" s="868">
        <v>43427</v>
      </c>
      <c r="H1477" s="869">
        <f t="shared" si="69"/>
        <v>2018</v>
      </c>
      <c r="I1477" s="876"/>
      <c r="J1477" t="s">
        <v>1038</v>
      </c>
      <c r="K1477" t="s">
        <v>1342</v>
      </c>
      <c r="L1477" t="s">
        <v>1037</v>
      </c>
      <c r="M1477">
        <v>561.49499999999978</v>
      </c>
      <c r="N1477">
        <v>0.20499999999999996</v>
      </c>
      <c r="O1477" s="872">
        <f>+VLOOKUP(C1477,'A. Rate Class Allocations'!$B$124:$J$128,6,FALSE)</f>
        <v>0.94261788524984402</v>
      </c>
      <c r="P1477" s="873">
        <f>+VLOOKUP(C1477,'A. Rate Class Allocations'!$B$124:$J$128,8,FALSE)</f>
        <v>0.86676492558695795</v>
      </c>
      <c r="Q1477" s="873">
        <f>+VLOOKUP(C1477,'A. Rate Class Allocations'!$B$124:$J$128,7,FALSE)</f>
        <v>0.93591420350510102</v>
      </c>
      <c r="R1477" s="873">
        <f>+VLOOKUP(C1477,'A. Rate Class Allocations'!$B$124:$J$128,9,FALSE)</f>
        <v>0.67326093337246795</v>
      </c>
      <c r="S1477" s="874">
        <f t="shared" si="70"/>
        <v>458.75720489383167</v>
      </c>
      <c r="T1477" s="874">
        <f t="shared" si="71"/>
        <v>0.12917346639272079</v>
      </c>
    </row>
    <row r="1478" spans="1:20">
      <c r="A1478" s="875" t="s">
        <v>1034</v>
      </c>
      <c r="B1478" t="s">
        <v>1035</v>
      </c>
      <c r="C1478" t="s">
        <v>1339</v>
      </c>
      <c r="D1478" t="s">
        <v>1570</v>
      </c>
      <c r="E1478" s="867">
        <v>2019</v>
      </c>
      <c r="F1478" s="867">
        <v>2019</v>
      </c>
      <c r="G1478" s="868">
        <v>43427</v>
      </c>
      <c r="H1478" s="869">
        <f t="shared" si="69"/>
        <v>2018</v>
      </c>
      <c r="I1478" s="876"/>
      <c r="J1478" t="s">
        <v>1038</v>
      </c>
      <c r="K1478" t="s">
        <v>1342</v>
      </c>
      <c r="L1478" t="s">
        <v>1037</v>
      </c>
      <c r="M1478">
        <v>635.44799999999998</v>
      </c>
      <c r="N1478">
        <v>0.23199999999999998</v>
      </c>
      <c r="O1478" s="872">
        <f>+VLOOKUP(C1478,'A. Rate Class Allocations'!$B$124:$J$128,6,FALSE)</f>
        <v>0.94261788524984402</v>
      </c>
      <c r="P1478" s="873">
        <f>+VLOOKUP(C1478,'A. Rate Class Allocations'!$B$124:$J$128,8,FALSE)</f>
        <v>0.86676492558695795</v>
      </c>
      <c r="Q1478" s="873">
        <f>+VLOOKUP(C1478,'A. Rate Class Allocations'!$B$124:$J$128,7,FALSE)</f>
        <v>0.93591420350510102</v>
      </c>
      <c r="R1478" s="873">
        <f>+VLOOKUP(C1478,'A. Rate Class Allocations'!$B$124:$J$128,9,FALSE)</f>
        <v>0.67326093337246795</v>
      </c>
      <c r="S1478" s="874">
        <f t="shared" si="70"/>
        <v>519.1788855383852</v>
      </c>
      <c r="T1478" s="874">
        <f t="shared" si="71"/>
        <v>0.14618655708834744</v>
      </c>
    </row>
    <row r="1479" spans="1:20">
      <c r="A1479" s="875" t="s">
        <v>1034</v>
      </c>
      <c r="B1479" t="s">
        <v>1035</v>
      </c>
      <c r="C1479" t="s">
        <v>1339</v>
      </c>
      <c r="D1479" t="s">
        <v>1571</v>
      </c>
      <c r="E1479" s="867">
        <v>2019</v>
      </c>
      <c r="F1479" s="867">
        <v>2019</v>
      </c>
      <c r="G1479" s="868">
        <v>43423</v>
      </c>
      <c r="H1479" s="869">
        <f t="shared" si="69"/>
        <v>2018</v>
      </c>
      <c r="I1479" s="876"/>
      <c r="J1479" t="s">
        <v>1341</v>
      </c>
      <c r="K1479" t="s">
        <v>1342</v>
      </c>
      <c r="L1479" t="s">
        <v>1037</v>
      </c>
      <c r="M1479">
        <v>1048.7879999999998</v>
      </c>
      <c r="N1479">
        <v>0.46799999999999997</v>
      </c>
      <c r="O1479" s="872">
        <f>+VLOOKUP(C1479,'A. Rate Class Allocations'!$B$124:$J$128,6,FALSE)</f>
        <v>0.94261788524984402</v>
      </c>
      <c r="P1479" s="873">
        <f>+VLOOKUP(C1479,'A. Rate Class Allocations'!$B$124:$J$128,8,FALSE)</f>
        <v>0.86676492558695795</v>
      </c>
      <c r="Q1479" s="873">
        <f>+VLOOKUP(C1479,'A. Rate Class Allocations'!$B$124:$J$128,7,FALSE)</f>
        <v>0.93591420350510102</v>
      </c>
      <c r="R1479" s="873">
        <f>+VLOOKUP(C1479,'A. Rate Class Allocations'!$B$124:$J$128,9,FALSE)</f>
        <v>0.67326093337246795</v>
      </c>
      <c r="S1479" s="874">
        <f t="shared" si="70"/>
        <v>856.88928914093981</v>
      </c>
      <c r="T1479" s="874">
        <f t="shared" si="71"/>
        <v>0.29489357205752847</v>
      </c>
    </row>
    <row r="1480" spans="1:20">
      <c r="A1480" s="875" t="s">
        <v>1034</v>
      </c>
      <c r="B1480" t="s">
        <v>1035</v>
      </c>
      <c r="C1480" t="s">
        <v>1339</v>
      </c>
      <c r="D1480" t="s">
        <v>1571</v>
      </c>
      <c r="E1480" s="867">
        <v>2019</v>
      </c>
      <c r="F1480" s="867">
        <v>2019</v>
      </c>
      <c r="G1480" s="868">
        <v>43423</v>
      </c>
      <c r="H1480" s="869">
        <f t="shared" si="69"/>
        <v>2018</v>
      </c>
      <c r="I1480" s="876"/>
      <c r="J1480" t="s">
        <v>1341</v>
      </c>
      <c r="K1480" t="s">
        <v>1342</v>
      </c>
      <c r="L1480" t="s">
        <v>1037</v>
      </c>
      <c r="M1480">
        <v>129.97799999999998</v>
      </c>
      <c r="N1480">
        <v>5.7999999999999996E-2</v>
      </c>
      <c r="O1480" s="872">
        <f>+VLOOKUP(C1480,'A. Rate Class Allocations'!$B$124:$J$128,6,FALSE)</f>
        <v>0.94261788524984402</v>
      </c>
      <c r="P1480" s="873">
        <f>+VLOOKUP(C1480,'A. Rate Class Allocations'!$B$124:$J$128,8,FALSE)</f>
        <v>0.86676492558695795</v>
      </c>
      <c r="Q1480" s="873">
        <f>+VLOOKUP(C1480,'A. Rate Class Allocations'!$B$124:$J$128,7,FALSE)</f>
        <v>0.93591420350510102</v>
      </c>
      <c r="R1480" s="873">
        <f>+VLOOKUP(C1480,'A. Rate Class Allocations'!$B$124:$J$128,9,FALSE)</f>
        <v>0.67326093337246795</v>
      </c>
      <c r="S1480" s="874">
        <f t="shared" si="70"/>
        <v>106.19568113285152</v>
      </c>
      <c r="T1480" s="874">
        <f t="shared" si="71"/>
        <v>3.6546639272086859E-2</v>
      </c>
    </row>
    <row r="1481" spans="1:20">
      <c r="A1481" s="875" t="s">
        <v>1034</v>
      </c>
      <c r="B1481" t="s">
        <v>1035</v>
      </c>
      <c r="C1481" t="s">
        <v>1339</v>
      </c>
      <c r="D1481" t="s">
        <v>1572</v>
      </c>
      <c r="E1481" s="867">
        <v>2019</v>
      </c>
      <c r="F1481" s="867">
        <v>2019</v>
      </c>
      <c r="G1481" s="868">
        <v>43427</v>
      </c>
      <c r="H1481" s="869">
        <f t="shared" si="69"/>
        <v>2018</v>
      </c>
      <c r="I1481" s="876"/>
      <c r="J1481" t="s">
        <v>1341</v>
      </c>
      <c r="K1481" t="s">
        <v>1342</v>
      </c>
      <c r="L1481" t="s">
        <v>1037</v>
      </c>
      <c r="M1481">
        <v>1566.7080000000001</v>
      </c>
      <c r="N1481">
        <v>0.57200000000000006</v>
      </c>
      <c r="O1481" s="872">
        <f>+VLOOKUP(C1481,'A. Rate Class Allocations'!$B$124:$J$128,6,FALSE)</f>
        <v>0.94261788524984402</v>
      </c>
      <c r="P1481" s="873">
        <f>+VLOOKUP(C1481,'A. Rate Class Allocations'!$B$124:$J$128,8,FALSE)</f>
        <v>0.86676492558695795</v>
      </c>
      <c r="Q1481" s="873">
        <f>+VLOOKUP(C1481,'A. Rate Class Allocations'!$B$124:$J$128,7,FALSE)</f>
        <v>0.93591420350510102</v>
      </c>
      <c r="R1481" s="873">
        <f>+VLOOKUP(C1481,'A. Rate Class Allocations'!$B$124:$J$128,9,FALSE)</f>
        <v>0.67326093337246795</v>
      </c>
      <c r="S1481" s="874">
        <f t="shared" si="70"/>
        <v>1280.0444936549845</v>
      </c>
      <c r="T1481" s="874">
        <f t="shared" si="71"/>
        <v>0.36042547695920152</v>
      </c>
    </row>
    <row r="1482" spans="1:20">
      <c r="A1482" s="875" t="s">
        <v>1034</v>
      </c>
      <c r="B1482" t="s">
        <v>1035</v>
      </c>
      <c r="C1482" t="s">
        <v>1339</v>
      </c>
      <c r="D1482" t="s">
        <v>1572</v>
      </c>
      <c r="E1482" s="867">
        <v>2019</v>
      </c>
      <c r="F1482" s="867">
        <v>2019</v>
      </c>
      <c r="G1482" s="868">
        <v>43427</v>
      </c>
      <c r="H1482" s="869">
        <f t="shared" si="69"/>
        <v>2018</v>
      </c>
      <c r="I1482" s="876"/>
      <c r="J1482" t="s">
        <v>1341</v>
      </c>
      <c r="K1482" t="s">
        <v>1342</v>
      </c>
      <c r="L1482" t="s">
        <v>1037</v>
      </c>
      <c r="M1482">
        <v>1112.0339999999999</v>
      </c>
      <c r="N1482">
        <v>0.40599999999999997</v>
      </c>
      <c r="O1482" s="872">
        <f>+VLOOKUP(C1482,'A. Rate Class Allocations'!$B$124:$J$128,6,FALSE)</f>
        <v>0.94261788524984402</v>
      </c>
      <c r="P1482" s="873">
        <f>+VLOOKUP(C1482,'A. Rate Class Allocations'!$B$124:$J$128,8,FALSE)</f>
        <v>0.86676492558695795</v>
      </c>
      <c r="Q1482" s="873">
        <f>+VLOOKUP(C1482,'A. Rate Class Allocations'!$B$124:$J$128,7,FALSE)</f>
        <v>0.93591420350510102</v>
      </c>
      <c r="R1482" s="873">
        <f>+VLOOKUP(C1482,'A. Rate Class Allocations'!$B$124:$J$128,9,FALSE)</f>
        <v>0.67326093337246795</v>
      </c>
      <c r="S1482" s="874">
        <f t="shared" si="70"/>
        <v>908.5630496921741</v>
      </c>
      <c r="T1482" s="874">
        <f t="shared" si="71"/>
        <v>0.25582647490460803</v>
      </c>
    </row>
    <row r="1483" spans="1:20">
      <c r="A1483" s="875" t="s">
        <v>1034</v>
      </c>
      <c r="B1483" t="s">
        <v>1035</v>
      </c>
      <c r="C1483" t="s">
        <v>1339</v>
      </c>
      <c r="D1483" t="s">
        <v>1573</v>
      </c>
      <c r="E1483" s="867">
        <v>2019</v>
      </c>
      <c r="F1483" s="867">
        <v>2019</v>
      </c>
      <c r="G1483" s="868">
        <v>43420</v>
      </c>
      <c r="H1483" s="869">
        <f t="shared" si="69"/>
        <v>2018</v>
      </c>
      <c r="I1483" s="876"/>
      <c r="J1483" t="s">
        <v>1341</v>
      </c>
      <c r="K1483" t="s">
        <v>1342</v>
      </c>
      <c r="L1483" t="s">
        <v>1037</v>
      </c>
      <c r="M1483">
        <v>2214.1080000000002</v>
      </c>
      <c r="N1483">
        <v>0.98800000000000021</v>
      </c>
      <c r="O1483" s="872">
        <f>+VLOOKUP(C1483,'A. Rate Class Allocations'!$B$124:$J$128,6,FALSE)</f>
        <v>0.94261788524984402</v>
      </c>
      <c r="P1483" s="873">
        <f>+VLOOKUP(C1483,'A. Rate Class Allocations'!$B$124:$J$128,8,FALSE)</f>
        <v>0.86676492558695795</v>
      </c>
      <c r="Q1483" s="873">
        <f>+VLOOKUP(C1483,'A. Rate Class Allocations'!$B$124:$J$128,7,FALSE)</f>
        <v>0.93591420350510102</v>
      </c>
      <c r="R1483" s="873">
        <f>+VLOOKUP(C1483,'A. Rate Class Allocations'!$B$124:$J$128,9,FALSE)</f>
        <v>0.67326093337246795</v>
      </c>
      <c r="S1483" s="874">
        <f t="shared" si="70"/>
        <v>1808.9884992975401</v>
      </c>
      <c r="T1483" s="874">
        <f t="shared" si="71"/>
        <v>0.62255309656589364</v>
      </c>
    </row>
    <row r="1484" spans="1:20">
      <c r="A1484" s="875" t="s">
        <v>1034</v>
      </c>
      <c r="B1484" t="s">
        <v>1035</v>
      </c>
      <c r="C1484" t="s">
        <v>1339</v>
      </c>
      <c r="D1484" t="s">
        <v>1573</v>
      </c>
      <c r="E1484" s="867">
        <v>2019</v>
      </c>
      <c r="F1484" s="867">
        <v>2019</v>
      </c>
      <c r="G1484" s="868">
        <v>43420</v>
      </c>
      <c r="H1484" s="869">
        <f t="shared" si="69"/>
        <v>2018</v>
      </c>
      <c r="I1484" s="876"/>
      <c r="J1484" t="s">
        <v>1341</v>
      </c>
      <c r="K1484" t="s">
        <v>1342</v>
      </c>
      <c r="L1484" t="s">
        <v>1037</v>
      </c>
      <c r="M1484">
        <v>649.88999999999987</v>
      </c>
      <c r="N1484">
        <v>0.28999999999999998</v>
      </c>
      <c r="O1484" s="872">
        <f>+VLOOKUP(C1484,'A. Rate Class Allocations'!$B$124:$J$128,6,FALSE)</f>
        <v>0.94261788524984402</v>
      </c>
      <c r="P1484" s="873">
        <f>+VLOOKUP(C1484,'A. Rate Class Allocations'!$B$124:$J$128,8,FALSE)</f>
        <v>0.86676492558695795</v>
      </c>
      <c r="Q1484" s="873">
        <f>+VLOOKUP(C1484,'A. Rate Class Allocations'!$B$124:$J$128,7,FALSE)</f>
        <v>0.93591420350510102</v>
      </c>
      <c r="R1484" s="873">
        <f>+VLOOKUP(C1484,'A. Rate Class Allocations'!$B$124:$J$128,9,FALSE)</f>
        <v>0.67326093337246795</v>
      </c>
      <c r="S1484" s="874">
        <f t="shared" si="70"/>
        <v>530.97840566425748</v>
      </c>
      <c r="T1484" s="874">
        <f t="shared" si="71"/>
        <v>0.18273319636043434</v>
      </c>
    </row>
    <row r="1485" spans="1:20">
      <c r="A1485" s="875" t="s">
        <v>1034</v>
      </c>
      <c r="B1485" t="s">
        <v>1035</v>
      </c>
      <c r="C1485" t="s">
        <v>1339</v>
      </c>
      <c r="D1485" t="s">
        <v>1573</v>
      </c>
      <c r="E1485" s="867">
        <v>2019</v>
      </c>
      <c r="F1485" s="867">
        <v>2019</v>
      </c>
      <c r="G1485" s="868">
        <v>43420</v>
      </c>
      <c r="H1485" s="869">
        <f t="shared" si="69"/>
        <v>2018</v>
      </c>
      <c r="I1485" s="876"/>
      <c r="J1485" t="s">
        <v>1341</v>
      </c>
      <c r="K1485" t="s">
        <v>1342</v>
      </c>
      <c r="L1485" t="s">
        <v>1037</v>
      </c>
      <c r="M1485">
        <v>114.29100000000001</v>
      </c>
      <c r="N1485">
        <v>5.0999999999999997E-2</v>
      </c>
      <c r="O1485" s="872">
        <f>+VLOOKUP(C1485,'A. Rate Class Allocations'!$B$124:$J$128,6,FALSE)</f>
        <v>0.94261788524984402</v>
      </c>
      <c r="P1485" s="873">
        <f>+VLOOKUP(C1485,'A. Rate Class Allocations'!$B$124:$J$128,8,FALSE)</f>
        <v>0.86676492558695795</v>
      </c>
      <c r="Q1485" s="873">
        <f>+VLOOKUP(C1485,'A. Rate Class Allocations'!$B$124:$J$128,7,FALSE)</f>
        <v>0.93591420350510102</v>
      </c>
      <c r="R1485" s="873">
        <f>+VLOOKUP(C1485,'A. Rate Class Allocations'!$B$124:$J$128,9,FALSE)</f>
        <v>0.67326093337246795</v>
      </c>
      <c r="S1485" s="874">
        <f t="shared" si="70"/>
        <v>93.378960996128086</v>
      </c>
      <c r="T1485" s="874">
        <f t="shared" si="71"/>
        <v>3.21358379806281E-2</v>
      </c>
    </row>
    <row r="1486" spans="1:20">
      <c r="A1486" s="875" t="s">
        <v>1034</v>
      </c>
      <c r="B1486" t="s">
        <v>1035</v>
      </c>
      <c r="C1486" t="s">
        <v>1339</v>
      </c>
      <c r="D1486" t="s">
        <v>1573</v>
      </c>
      <c r="E1486" s="867">
        <v>2019</v>
      </c>
      <c r="F1486" s="867">
        <v>2019</v>
      </c>
      <c r="G1486" s="868">
        <v>43420</v>
      </c>
      <c r="H1486" s="869">
        <f t="shared" si="69"/>
        <v>2018</v>
      </c>
      <c r="I1486" s="876"/>
      <c r="J1486" t="s">
        <v>1038</v>
      </c>
      <c r="K1486" t="s">
        <v>1342</v>
      </c>
      <c r="L1486" t="s">
        <v>1037</v>
      </c>
      <c r="M1486">
        <v>116.53200000000001</v>
      </c>
      <c r="N1486">
        <v>5.2000000000000005E-2</v>
      </c>
      <c r="O1486" s="872">
        <f>+VLOOKUP(C1486,'A. Rate Class Allocations'!$B$124:$J$128,6,FALSE)</f>
        <v>0.94261788524984402</v>
      </c>
      <c r="P1486" s="873">
        <f>+VLOOKUP(C1486,'A. Rate Class Allocations'!$B$124:$J$128,8,FALSE)</f>
        <v>0.86676492558695795</v>
      </c>
      <c r="Q1486" s="873">
        <f>+VLOOKUP(C1486,'A. Rate Class Allocations'!$B$124:$J$128,7,FALSE)</f>
        <v>0.93591420350510102</v>
      </c>
      <c r="R1486" s="873">
        <f>+VLOOKUP(C1486,'A. Rate Class Allocations'!$B$124:$J$128,9,FALSE)</f>
        <v>0.67326093337246795</v>
      </c>
      <c r="S1486" s="874">
        <f t="shared" si="70"/>
        <v>95.209921015660001</v>
      </c>
      <c r="T1486" s="874">
        <f t="shared" si="71"/>
        <v>3.2765952450836508E-2</v>
      </c>
    </row>
    <row r="1487" spans="1:20">
      <c r="A1487" s="875" t="s">
        <v>1034</v>
      </c>
      <c r="B1487" t="s">
        <v>1035</v>
      </c>
      <c r="C1487" t="s">
        <v>1339</v>
      </c>
      <c r="D1487" t="s">
        <v>1573</v>
      </c>
      <c r="E1487" s="867">
        <v>2019</v>
      </c>
      <c r="F1487" s="867">
        <v>2019</v>
      </c>
      <c r="G1487" s="868">
        <v>43420</v>
      </c>
      <c r="H1487" s="869">
        <f t="shared" si="69"/>
        <v>2018</v>
      </c>
      <c r="I1487" s="876"/>
      <c r="J1487" t="s">
        <v>1038</v>
      </c>
      <c r="K1487" t="s">
        <v>1342</v>
      </c>
      <c r="L1487" t="s">
        <v>1037</v>
      </c>
      <c r="M1487">
        <v>64.98899999999999</v>
      </c>
      <c r="N1487">
        <v>2.8999999999999998E-2</v>
      </c>
      <c r="O1487" s="872">
        <f>+VLOOKUP(C1487,'A. Rate Class Allocations'!$B$124:$J$128,6,FALSE)</f>
        <v>0.94261788524984402</v>
      </c>
      <c r="P1487" s="873">
        <f>+VLOOKUP(C1487,'A. Rate Class Allocations'!$B$124:$J$128,8,FALSE)</f>
        <v>0.86676492558695795</v>
      </c>
      <c r="Q1487" s="873">
        <f>+VLOOKUP(C1487,'A. Rate Class Allocations'!$B$124:$J$128,7,FALSE)</f>
        <v>0.93591420350510102</v>
      </c>
      <c r="R1487" s="873">
        <f>+VLOOKUP(C1487,'A. Rate Class Allocations'!$B$124:$J$128,9,FALSE)</f>
        <v>0.67326093337246795</v>
      </c>
      <c r="S1487" s="874">
        <f t="shared" si="70"/>
        <v>53.097840566425759</v>
      </c>
      <c r="T1487" s="874">
        <f t="shared" si="71"/>
        <v>1.8273319636043429E-2</v>
      </c>
    </row>
    <row r="1488" spans="1:20">
      <c r="A1488" s="875" t="s">
        <v>1034</v>
      </c>
      <c r="B1488" t="s">
        <v>1035</v>
      </c>
      <c r="C1488" t="s">
        <v>1339</v>
      </c>
      <c r="D1488" t="s">
        <v>1573</v>
      </c>
      <c r="E1488" s="867">
        <v>2019</v>
      </c>
      <c r="F1488" s="867">
        <v>2019</v>
      </c>
      <c r="G1488" s="868">
        <v>43420</v>
      </c>
      <c r="H1488" s="869">
        <f t="shared" si="69"/>
        <v>2018</v>
      </c>
      <c r="I1488" s="876"/>
      <c r="J1488" t="s">
        <v>1038</v>
      </c>
      <c r="K1488" t="s">
        <v>1342</v>
      </c>
      <c r="L1488" t="s">
        <v>1037</v>
      </c>
      <c r="M1488">
        <v>914.32800000000009</v>
      </c>
      <c r="N1488">
        <v>0.40799999999999997</v>
      </c>
      <c r="O1488" s="872">
        <f>+VLOOKUP(C1488,'A. Rate Class Allocations'!$B$124:$J$128,6,FALSE)</f>
        <v>0.94261788524984402</v>
      </c>
      <c r="P1488" s="873">
        <f>+VLOOKUP(C1488,'A. Rate Class Allocations'!$B$124:$J$128,8,FALSE)</f>
        <v>0.86676492558695795</v>
      </c>
      <c r="Q1488" s="873">
        <f>+VLOOKUP(C1488,'A. Rate Class Allocations'!$B$124:$J$128,7,FALSE)</f>
        <v>0.93591420350510102</v>
      </c>
      <c r="R1488" s="873">
        <f>+VLOOKUP(C1488,'A. Rate Class Allocations'!$B$124:$J$128,9,FALSE)</f>
        <v>0.67326093337246795</v>
      </c>
      <c r="S1488" s="874">
        <f t="shared" si="70"/>
        <v>747.03168796902469</v>
      </c>
      <c r="T1488" s="874">
        <f t="shared" si="71"/>
        <v>0.2570867038450248</v>
      </c>
    </row>
    <row r="1489" spans="1:20">
      <c r="A1489" s="875" t="s">
        <v>1034</v>
      </c>
      <c r="B1489" t="s">
        <v>1035</v>
      </c>
      <c r="C1489" t="s">
        <v>1339</v>
      </c>
      <c r="D1489" t="s">
        <v>1574</v>
      </c>
      <c r="E1489" s="867">
        <v>2019</v>
      </c>
      <c r="F1489" s="867">
        <v>2019</v>
      </c>
      <c r="G1489" s="868">
        <v>43420</v>
      </c>
      <c r="H1489" s="869">
        <f t="shared" si="69"/>
        <v>2018</v>
      </c>
      <c r="I1489" s="876"/>
      <c r="J1489" t="s">
        <v>1341</v>
      </c>
      <c r="K1489" t="s">
        <v>1342</v>
      </c>
      <c r="L1489" t="s">
        <v>1037</v>
      </c>
      <c r="M1489">
        <v>1299.7799999999997</v>
      </c>
      <c r="N1489">
        <v>0.57999999999999996</v>
      </c>
      <c r="O1489" s="872">
        <f>+VLOOKUP(C1489,'A. Rate Class Allocations'!$B$124:$J$128,6,FALSE)</f>
        <v>0.94261788524984402</v>
      </c>
      <c r="P1489" s="873">
        <f>+VLOOKUP(C1489,'A. Rate Class Allocations'!$B$124:$J$128,8,FALSE)</f>
        <v>0.86676492558695795</v>
      </c>
      <c r="Q1489" s="873">
        <f>+VLOOKUP(C1489,'A. Rate Class Allocations'!$B$124:$J$128,7,FALSE)</f>
        <v>0.93591420350510102</v>
      </c>
      <c r="R1489" s="873">
        <f>+VLOOKUP(C1489,'A. Rate Class Allocations'!$B$124:$J$128,9,FALSE)</f>
        <v>0.67326093337246795</v>
      </c>
      <c r="S1489" s="874">
        <f t="shared" si="70"/>
        <v>1061.956811328515</v>
      </c>
      <c r="T1489" s="874">
        <f t="shared" si="71"/>
        <v>0.36546639272086867</v>
      </c>
    </row>
    <row r="1490" spans="1:20">
      <c r="A1490" s="875" t="s">
        <v>1034</v>
      </c>
      <c r="B1490" t="s">
        <v>1035</v>
      </c>
      <c r="C1490" t="s">
        <v>1339</v>
      </c>
      <c r="D1490" t="s">
        <v>1574</v>
      </c>
      <c r="E1490" s="867">
        <v>2019</v>
      </c>
      <c r="F1490" s="867">
        <v>2019</v>
      </c>
      <c r="G1490" s="868">
        <v>43420</v>
      </c>
      <c r="H1490" s="869">
        <f t="shared" si="69"/>
        <v>2018</v>
      </c>
      <c r="I1490" s="876"/>
      <c r="J1490" t="s">
        <v>1341</v>
      </c>
      <c r="K1490" t="s">
        <v>1342</v>
      </c>
      <c r="L1490" t="s">
        <v>1037</v>
      </c>
      <c r="M1490">
        <v>228.58200000000002</v>
      </c>
      <c r="N1490">
        <v>0.10199999999999999</v>
      </c>
      <c r="O1490" s="872">
        <f>+VLOOKUP(C1490,'A. Rate Class Allocations'!$B$124:$J$128,6,FALSE)</f>
        <v>0.94261788524984402</v>
      </c>
      <c r="P1490" s="873">
        <f>+VLOOKUP(C1490,'A. Rate Class Allocations'!$B$124:$J$128,8,FALSE)</f>
        <v>0.86676492558695795</v>
      </c>
      <c r="Q1490" s="873">
        <f>+VLOOKUP(C1490,'A. Rate Class Allocations'!$B$124:$J$128,7,FALSE)</f>
        <v>0.93591420350510102</v>
      </c>
      <c r="R1490" s="873">
        <f>+VLOOKUP(C1490,'A. Rate Class Allocations'!$B$124:$J$128,9,FALSE)</f>
        <v>0.67326093337246795</v>
      </c>
      <c r="S1490" s="874">
        <f t="shared" si="70"/>
        <v>186.75792199225617</v>
      </c>
      <c r="T1490" s="874">
        <f t="shared" si="71"/>
        <v>6.42716759612562E-2</v>
      </c>
    </row>
    <row r="1491" spans="1:20">
      <c r="A1491" s="875" t="s">
        <v>1034</v>
      </c>
      <c r="B1491" t="s">
        <v>1035</v>
      </c>
      <c r="C1491" t="s">
        <v>1339</v>
      </c>
      <c r="D1491" t="s">
        <v>1575</v>
      </c>
      <c r="E1491" s="867">
        <v>2019</v>
      </c>
      <c r="F1491" s="867">
        <v>2019</v>
      </c>
      <c r="G1491" s="868">
        <v>43420</v>
      </c>
      <c r="H1491" s="869">
        <f t="shared" si="69"/>
        <v>2018</v>
      </c>
      <c r="I1491" s="876"/>
      <c r="J1491" t="s">
        <v>1341</v>
      </c>
      <c r="K1491" t="s">
        <v>1342</v>
      </c>
      <c r="L1491" t="s">
        <v>1037</v>
      </c>
      <c r="M1491">
        <v>519.91199999999992</v>
      </c>
      <c r="N1491">
        <v>0.23199999999999998</v>
      </c>
      <c r="O1491" s="872">
        <f>+VLOOKUP(C1491,'A. Rate Class Allocations'!$B$124:$J$128,6,FALSE)</f>
        <v>0.94261788524984402</v>
      </c>
      <c r="P1491" s="873">
        <f>+VLOOKUP(C1491,'A. Rate Class Allocations'!$B$124:$J$128,8,FALSE)</f>
        <v>0.86676492558695795</v>
      </c>
      <c r="Q1491" s="873">
        <f>+VLOOKUP(C1491,'A. Rate Class Allocations'!$B$124:$J$128,7,FALSE)</f>
        <v>0.93591420350510102</v>
      </c>
      <c r="R1491" s="873">
        <f>+VLOOKUP(C1491,'A. Rate Class Allocations'!$B$124:$J$128,9,FALSE)</f>
        <v>0.67326093337246795</v>
      </c>
      <c r="S1491" s="874">
        <f t="shared" si="70"/>
        <v>424.78272453140607</v>
      </c>
      <c r="T1491" s="874">
        <f t="shared" si="71"/>
        <v>0.14618655708834744</v>
      </c>
    </row>
    <row r="1492" spans="1:20">
      <c r="A1492" s="875" t="s">
        <v>1034</v>
      </c>
      <c r="B1492" t="s">
        <v>1035</v>
      </c>
      <c r="C1492" t="s">
        <v>1339</v>
      </c>
      <c r="D1492" t="s">
        <v>1575</v>
      </c>
      <c r="E1492" s="867">
        <v>2019</v>
      </c>
      <c r="F1492" s="867">
        <v>2019</v>
      </c>
      <c r="G1492" s="868">
        <v>43420</v>
      </c>
      <c r="H1492" s="869">
        <f t="shared" si="69"/>
        <v>2018</v>
      </c>
      <c r="I1492" s="876"/>
      <c r="J1492" t="s">
        <v>1341</v>
      </c>
      <c r="K1492" t="s">
        <v>1342</v>
      </c>
      <c r="L1492" t="s">
        <v>1037</v>
      </c>
      <c r="M1492">
        <v>466.12800000000004</v>
      </c>
      <c r="N1492">
        <v>0.20800000000000002</v>
      </c>
      <c r="O1492" s="872">
        <f>+VLOOKUP(C1492,'A. Rate Class Allocations'!$B$124:$J$128,6,FALSE)</f>
        <v>0.94261788524984402</v>
      </c>
      <c r="P1492" s="873">
        <f>+VLOOKUP(C1492,'A. Rate Class Allocations'!$B$124:$J$128,8,FALSE)</f>
        <v>0.86676492558695795</v>
      </c>
      <c r="Q1492" s="873">
        <f>+VLOOKUP(C1492,'A. Rate Class Allocations'!$B$124:$J$128,7,FALSE)</f>
        <v>0.93591420350510102</v>
      </c>
      <c r="R1492" s="873">
        <f>+VLOOKUP(C1492,'A. Rate Class Allocations'!$B$124:$J$128,9,FALSE)</f>
        <v>0.67326093337246795</v>
      </c>
      <c r="S1492" s="874">
        <f t="shared" si="70"/>
        <v>380.83968406264</v>
      </c>
      <c r="T1492" s="874">
        <f t="shared" si="71"/>
        <v>0.13106380980334603</v>
      </c>
    </row>
    <row r="1493" spans="1:20">
      <c r="A1493" s="875" t="s">
        <v>1034</v>
      </c>
      <c r="B1493" t="s">
        <v>1035</v>
      </c>
      <c r="C1493" t="s">
        <v>1339</v>
      </c>
      <c r="D1493" t="s">
        <v>1575</v>
      </c>
      <c r="E1493" s="867">
        <v>2019</v>
      </c>
      <c r="F1493" s="867">
        <v>2019</v>
      </c>
      <c r="G1493" s="868">
        <v>43420</v>
      </c>
      <c r="H1493" s="869">
        <f t="shared" si="69"/>
        <v>2018</v>
      </c>
      <c r="I1493" s="876"/>
      <c r="J1493" t="s">
        <v>1341</v>
      </c>
      <c r="K1493" t="s">
        <v>1342</v>
      </c>
      <c r="L1493" t="s">
        <v>1037</v>
      </c>
      <c r="M1493">
        <v>228.58200000000002</v>
      </c>
      <c r="N1493">
        <v>0.10199999999999999</v>
      </c>
      <c r="O1493" s="872">
        <f>+VLOOKUP(C1493,'A. Rate Class Allocations'!$B$124:$J$128,6,FALSE)</f>
        <v>0.94261788524984402</v>
      </c>
      <c r="P1493" s="873">
        <f>+VLOOKUP(C1493,'A. Rate Class Allocations'!$B$124:$J$128,8,FALSE)</f>
        <v>0.86676492558695795</v>
      </c>
      <c r="Q1493" s="873">
        <f>+VLOOKUP(C1493,'A. Rate Class Allocations'!$B$124:$J$128,7,FALSE)</f>
        <v>0.93591420350510102</v>
      </c>
      <c r="R1493" s="873">
        <f>+VLOOKUP(C1493,'A. Rate Class Allocations'!$B$124:$J$128,9,FALSE)</f>
        <v>0.67326093337246795</v>
      </c>
      <c r="S1493" s="874">
        <f t="shared" si="70"/>
        <v>186.75792199225617</v>
      </c>
      <c r="T1493" s="874">
        <f t="shared" si="71"/>
        <v>6.42716759612562E-2</v>
      </c>
    </row>
    <row r="1494" spans="1:20">
      <c r="A1494" s="875" t="s">
        <v>1034</v>
      </c>
      <c r="B1494" t="s">
        <v>1035</v>
      </c>
      <c r="C1494" t="s">
        <v>1339</v>
      </c>
      <c r="D1494" t="s">
        <v>1576</v>
      </c>
      <c r="E1494" s="867">
        <v>2019</v>
      </c>
      <c r="F1494" s="867">
        <v>2019</v>
      </c>
      <c r="G1494" s="868">
        <v>43420</v>
      </c>
      <c r="H1494" s="869">
        <f t="shared" si="69"/>
        <v>2018</v>
      </c>
      <c r="I1494" s="876"/>
      <c r="J1494" t="s">
        <v>1341</v>
      </c>
      <c r="K1494" t="s">
        <v>1342</v>
      </c>
      <c r="L1494" t="s">
        <v>1037</v>
      </c>
      <c r="M1494">
        <v>1039.8239999999998</v>
      </c>
      <c r="N1494">
        <v>0.46399999999999997</v>
      </c>
      <c r="O1494" s="872">
        <f>+VLOOKUP(C1494,'A. Rate Class Allocations'!$B$124:$J$128,6,FALSE)</f>
        <v>0.94261788524984402</v>
      </c>
      <c r="P1494" s="873">
        <f>+VLOOKUP(C1494,'A. Rate Class Allocations'!$B$124:$J$128,8,FALSE)</f>
        <v>0.86676492558695795</v>
      </c>
      <c r="Q1494" s="873">
        <f>+VLOOKUP(C1494,'A. Rate Class Allocations'!$B$124:$J$128,7,FALSE)</f>
        <v>0.93591420350510102</v>
      </c>
      <c r="R1494" s="873">
        <f>+VLOOKUP(C1494,'A. Rate Class Allocations'!$B$124:$J$128,9,FALSE)</f>
        <v>0.67326093337246795</v>
      </c>
      <c r="S1494" s="874">
        <f t="shared" si="70"/>
        <v>849.56544906281215</v>
      </c>
      <c r="T1494" s="874">
        <f t="shared" si="71"/>
        <v>0.29237311417669487</v>
      </c>
    </row>
    <row r="1495" spans="1:20">
      <c r="A1495" s="875" t="s">
        <v>1034</v>
      </c>
      <c r="B1495" t="s">
        <v>1035</v>
      </c>
      <c r="C1495" t="s">
        <v>1339</v>
      </c>
      <c r="D1495" t="s">
        <v>1577</v>
      </c>
      <c r="E1495" s="867">
        <v>2019</v>
      </c>
      <c r="F1495" s="867">
        <v>2019</v>
      </c>
      <c r="G1495" s="868">
        <v>43419</v>
      </c>
      <c r="H1495" s="869">
        <f t="shared" si="69"/>
        <v>2018</v>
      </c>
      <c r="I1495" s="876"/>
      <c r="J1495" t="s">
        <v>1341</v>
      </c>
      <c r="K1495" t="s">
        <v>1342</v>
      </c>
      <c r="L1495" t="s">
        <v>1037</v>
      </c>
      <c r="M1495">
        <v>1048.7879999999998</v>
      </c>
      <c r="N1495">
        <v>0.46799999999999997</v>
      </c>
      <c r="O1495" s="872">
        <f>+VLOOKUP(C1495,'A. Rate Class Allocations'!$B$124:$J$128,6,FALSE)</f>
        <v>0.94261788524984402</v>
      </c>
      <c r="P1495" s="873">
        <f>+VLOOKUP(C1495,'A. Rate Class Allocations'!$B$124:$J$128,8,FALSE)</f>
        <v>0.86676492558695795</v>
      </c>
      <c r="Q1495" s="873">
        <f>+VLOOKUP(C1495,'A. Rate Class Allocations'!$B$124:$J$128,7,FALSE)</f>
        <v>0.93591420350510102</v>
      </c>
      <c r="R1495" s="873">
        <f>+VLOOKUP(C1495,'A. Rate Class Allocations'!$B$124:$J$128,9,FALSE)</f>
        <v>0.67326093337246795</v>
      </c>
      <c r="S1495" s="874">
        <f t="shared" si="70"/>
        <v>856.88928914093981</v>
      </c>
      <c r="T1495" s="874">
        <f t="shared" si="71"/>
        <v>0.29489357205752847</v>
      </c>
    </row>
    <row r="1496" spans="1:20">
      <c r="A1496" s="875" t="s">
        <v>1034</v>
      </c>
      <c r="B1496" t="s">
        <v>1035</v>
      </c>
      <c r="C1496" t="s">
        <v>1339</v>
      </c>
      <c r="D1496" t="s">
        <v>1577</v>
      </c>
      <c r="E1496" s="867">
        <v>2019</v>
      </c>
      <c r="F1496" s="867">
        <v>2019</v>
      </c>
      <c r="G1496" s="868">
        <v>43419</v>
      </c>
      <c r="H1496" s="869">
        <f t="shared" si="69"/>
        <v>2018</v>
      </c>
      <c r="I1496" s="876"/>
      <c r="J1496" t="s">
        <v>1341</v>
      </c>
      <c r="K1496" t="s">
        <v>1342</v>
      </c>
      <c r="L1496" t="s">
        <v>1037</v>
      </c>
      <c r="M1496">
        <v>779.86799999999994</v>
      </c>
      <c r="N1496">
        <v>0.34799999999999998</v>
      </c>
      <c r="O1496" s="872">
        <f>+VLOOKUP(C1496,'A. Rate Class Allocations'!$B$124:$J$128,6,FALSE)</f>
        <v>0.94261788524984402</v>
      </c>
      <c r="P1496" s="873">
        <f>+VLOOKUP(C1496,'A. Rate Class Allocations'!$B$124:$J$128,8,FALSE)</f>
        <v>0.86676492558695795</v>
      </c>
      <c r="Q1496" s="873">
        <f>+VLOOKUP(C1496,'A. Rate Class Allocations'!$B$124:$J$128,7,FALSE)</f>
        <v>0.93591420350510102</v>
      </c>
      <c r="R1496" s="873">
        <f>+VLOOKUP(C1496,'A. Rate Class Allocations'!$B$124:$J$128,9,FALSE)</f>
        <v>0.67326093337246795</v>
      </c>
      <c r="S1496" s="874">
        <f t="shared" si="70"/>
        <v>637.17408679710911</v>
      </c>
      <c r="T1496" s="874">
        <f t="shared" si="71"/>
        <v>0.21927983563252115</v>
      </c>
    </row>
    <row r="1497" spans="1:20">
      <c r="A1497" s="875" t="s">
        <v>1034</v>
      </c>
      <c r="B1497" t="s">
        <v>1035</v>
      </c>
      <c r="C1497" t="s">
        <v>1339</v>
      </c>
      <c r="D1497" t="s">
        <v>1578</v>
      </c>
      <c r="E1497" s="867">
        <v>2019</v>
      </c>
      <c r="F1497" s="867">
        <v>2019</v>
      </c>
      <c r="G1497" s="868">
        <v>43420</v>
      </c>
      <c r="H1497" s="869">
        <f t="shared" si="69"/>
        <v>2018</v>
      </c>
      <c r="I1497" s="876"/>
      <c r="J1497" t="s">
        <v>1341</v>
      </c>
      <c r="K1497" t="s">
        <v>1342</v>
      </c>
      <c r="L1497" t="s">
        <v>1037</v>
      </c>
      <c r="M1497">
        <v>844.85699999999974</v>
      </c>
      <c r="N1497">
        <v>0.37699999999999989</v>
      </c>
      <c r="O1497" s="872">
        <f>+VLOOKUP(C1497,'A. Rate Class Allocations'!$B$124:$J$128,6,FALSE)</f>
        <v>0.94261788524984402</v>
      </c>
      <c r="P1497" s="873">
        <f>+VLOOKUP(C1497,'A. Rate Class Allocations'!$B$124:$J$128,8,FALSE)</f>
        <v>0.86676492558695795</v>
      </c>
      <c r="Q1497" s="873">
        <f>+VLOOKUP(C1497,'A. Rate Class Allocations'!$B$124:$J$128,7,FALSE)</f>
        <v>0.93591420350510102</v>
      </c>
      <c r="R1497" s="873">
        <f>+VLOOKUP(C1497,'A. Rate Class Allocations'!$B$124:$J$128,9,FALSE)</f>
        <v>0.67326093337246795</v>
      </c>
      <c r="S1497" s="874">
        <f t="shared" si="70"/>
        <v>690.2719273635347</v>
      </c>
      <c r="T1497" s="874">
        <f t="shared" si="71"/>
        <v>0.23755315526856455</v>
      </c>
    </row>
    <row r="1498" spans="1:20">
      <c r="A1498" s="875" t="s">
        <v>1034</v>
      </c>
      <c r="B1498" t="s">
        <v>1035</v>
      </c>
      <c r="C1498" t="s">
        <v>1339</v>
      </c>
      <c r="D1498" t="s">
        <v>1579</v>
      </c>
      <c r="E1498" s="867">
        <v>2019</v>
      </c>
      <c r="F1498" s="867">
        <v>2019</v>
      </c>
      <c r="G1498" s="868">
        <v>43419</v>
      </c>
      <c r="H1498" s="869">
        <f t="shared" si="69"/>
        <v>2018</v>
      </c>
      <c r="I1498" s="876"/>
      <c r="J1498" t="s">
        <v>1341</v>
      </c>
      <c r="K1498" t="s">
        <v>1342</v>
      </c>
      <c r="L1498" t="s">
        <v>1037</v>
      </c>
      <c r="M1498">
        <v>561.18399999999997</v>
      </c>
      <c r="N1498">
        <v>0.20800000000000002</v>
      </c>
      <c r="O1498" s="872">
        <f>+VLOOKUP(C1498,'A. Rate Class Allocations'!$B$124:$J$128,6,FALSE)</f>
        <v>0.94261788524984402</v>
      </c>
      <c r="P1498" s="873">
        <f>+VLOOKUP(C1498,'A. Rate Class Allocations'!$B$124:$J$128,8,FALSE)</f>
        <v>0.86676492558695795</v>
      </c>
      <c r="Q1498" s="873">
        <f>+VLOOKUP(C1498,'A. Rate Class Allocations'!$B$124:$J$128,7,FALSE)</f>
        <v>0.93591420350510102</v>
      </c>
      <c r="R1498" s="873">
        <f>+VLOOKUP(C1498,'A. Rate Class Allocations'!$B$124:$J$128,9,FALSE)</f>
        <v>0.67326093337246795</v>
      </c>
      <c r="S1498" s="874">
        <f t="shared" si="70"/>
        <v>458.50310914814929</v>
      </c>
      <c r="T1498" s="874">
        <f t="shared" si="71"/>
        <v>0.13106380980334603</v>
      </c>
    </row>
    <row r="1499" spans="1:20">
      <c r="A1499" s="875" t="s">
        <v>1034</v>
      </c>
      <c r="B1499" t="s">
        <v>1035</v>
      </c>
      <c r="C1499" t="s">
        <v>1339</v>
      </c>
      <c r="D1499" t="s">
        <v>1579</v>
      </c>
      <c r="E1499" s="867">
        <v>2019</v>
      </c>
      <c r="F1499" s="867">
        <v>2019</v>
      </c>
      <c r="G1499" s="868">
        <v>43419</v>
      </c>
      <c r="H1499" s="869">
        <f t="shared" si="69"/>
        <v>2018</v>
      </c>
      <c r="I1499" s="876"/>
      <c r="J1499" t="s">
        <v>1341</v>
      </c>
      <c r="K1499" t="s">
        <v>1342</v>
      </c>
      <c r="L1499" t="s">
        <v>1037</v>
      </c>
      <c r="M1499">
        <v>469.452</v>
      </c>
      <c r="N1499">
        <v>0.17399999999999999</v>
      </c>
      <c r="O1499" s="872">
        <f>+VLOOKUP(C1499,'A. Rate Class Allocations'!$B$124:$J$128,6,FALSE)</f>
        <v>0.94261788524984402</v>
      </c>
      <c r="P1499" s="873">
        <f>+VLOOKUP(C1499,'A. Rate Class Allocations'!$B$124:$J$128,8,FALSE)</f>
        <v>0.86676492558695795</v>
      </c>
      <c r="Q1499" s="873">
        <f>+VLOOKUP(C1499,'A. Rate Class Allocations'!$B$124:$J$128,7,FALSE)</f>
        <v>0.93591420350510102</v>
      </c>
      <c r="R1499" s="873">
        <f>+VLOOKUP(C1499,'A. Rate Class Allocations'!$B$124:$J$128,9,FALSE)</f>
        <v>0.67326093337246795</v>
      </c>
      <c r="S1499" s="874">
        <f t="shared" si="70"/>
        <v>383.55548553739419</v>
      </c>
      <c r="T1499" s="874">
        <f t="shared" si="71"/>
        <v>0.10963991781626058</v>
      </c>
    </row>
    <row r="1500" spans="1:20">
      <c r="A1500" s="875" t="s">
        <v>1034</v>
      </c>
      <c r="B1500" t="s">
        <v>1035</v>
      </c>
      <c r="C1500" t="s">
        <v>1339</v>
      </c>
      <c r="D1500" t="s">
        <v>1580</v>
      </c>
      <c r="E1500" s="867">
        <v>2019</v>
      </c>
      <c r="F1500" s="867">
        <v>2019</v>
      </c>
      <c r="G1500" s="868">
        <v>43419</v>
      </c>
      <c r="H1500" s="869">
        <f t="shared" si="69"/>
        <v>2018</v>
      </c>
      <c r="I1500" s="876"/>
      <c r="J1500" t="s">
        <v>1341</v>
      </c>
      <c r="K1500" t="s">
        <v>1342</v>
      </c>
      <c r="L1500" t="s">
        <v>1037</v>
      </c>
      <c r="M1500">
        <v>1330.1139999999996</v>
      </c>
      <c r="N1500">
        <v>0.49299999999999988</v>
      </c>
      <c r="O1500" s="872">
        <f>+VLOOKUP(C1500,'A. Rate Class Allocations'!$B$124:$J$128,6,FALSE)</f>
        <v>0.94261788524984402</v>
      </c>
      <c r="P1500" s="873">
        <f>+VLOOKUP(C1500,'A. Rate Class Allocations'!$B$124:$J$128,8,FALSE)</f>
        <v>0.86676492558695795</v>
      </c>
      <c r="Q1500" s="873">
        <f>+VLOOKUP(C1500,'A. Rate Class Allocations'!$B$124:$J$128,7,FALSE)</f>
        <v>0.93591420350510102</v>
      </c>
      <c r="R1500" s="873">
        <f>+VLOOKUP(C1500,'A. Rate Class Allocations'!$B$124:$J$128,9,FALSE)</f>
        <v>0.67326093337246795</v>
      </c>
      <c r="S1500" s="874">
        <f t="shared" si="70"/>
        <v>1086.7405423559499</v>
      </c>
      <c r="T1500" s="874">
        <f t="shared" si="71"/>
        <v>0.31064643381273827</v>
      </c>
    </row>
    <row r="1501" spans="1:20">
      <c r="A1501" s="875" t="s">
        <v>1034</v>
      </c>
      <c r="B1501" t="s">
        <v>1035</v>
      </c>
      <c r="C1501" t="s">
        <v>1339</v>
      </c>
      <c r="D1501" t="s">
        <v>1581</v>
      </c>
      <c r="E1501" s="867">
        <v>2019</v>
      </c>
      <c r="F1501" s="867">
        <v>2019</v>
      </c>
      <c r="G1501" s="868">
        <v>43419</v>
      </c>
      <c r="H1501" s="869">
        <f t="shared" si="69"/>
        <v>2018</v>
      </c>
      <c r="I1501" s="876"/>
      <c r="J1501" t="s">
        <v>1341</v>
      </c>
      <c r="K1501" t="s">
        <v>1342</v>
      </c>
      <c r="L1501" t="s">
        <v>1037</v>
      </c>
      <c r="M1501">
        <v>420.88800000000003</v>
      </c>
      <c r="N1501">
        <v>0.15600000000000003</v>
      </c>
      <c r="O1501" s="872">
        <f>+VLOOKUP(C1501,'A. Rate Class Allocations'!$B$124:$J$128,6,FALSE)</f>
        <v>0.94261788524984402</v>
      </c>
      <c r="P1501" s="873">
        <f>+VLOOKUP(C1501,'A. Rate Class Allocations'!$B$124:$J$128,8,FALSE)</f>
        <v>0.86676492558695795</v>
      </c>
      <c r="Q1501" s="873">
        <f>+VLOOKUP(C1501,'A. Rate Class Allocations'!$B$124:$J$128,7,FALSE)</f>
        <v>0.93591420350510102</v>
      </c>
      <c r="R1501" s="873">
        <f>+VLOOKUP(C1501,'A. Rate Class Allocations'!$B$124:$J$128,9,FALSE)</f>
        <v>0.67326093337246795</v>
      </c>
      <c r="S1501" s="874">
        <f t="shared" si="70"/>
        <v>343.87733186111205</v>
      </c>
      <c r="T1501" s="874">
        <f t="shared" si="71"/>
        <v>9.8297857352509524E-2</v>
      </c>
    </row>
    <row r="1502" spans="1:20">
      <c r="A1502" s="875" t="s">
        <v>1034</v>
      </c>
      <c r="B1502" t="s">
        <v>1035</v>
      </c>
      <c r="C1502" t="s">
        <v>1339</v>
      </c>
      <c r="D1502" t="s">
        <v>1581</v>
      </c>
      <c r="E1502" s="867">
        <v>2019</v>
      </c>
      <c r="F1502" s="867">
        <v>2019</v>
      </c>
      <c r="G1502" s="868">
        <v>43419</v>
      </c>
      <c r="H1502" s="869">
        <f t="shared" si="69"/>
        <v>2018</v>
      </c>
      <c r="I1502" s="876"/>
      <c r="J1502" t="s">
        <v>1341</v>
      </c>
      <c r="K1502" t="s">
        <v>1342</v>
      </c>
      <c r="L1502" t="s">
        <v>1037</v>
      </c>
      <c r="M1502">
        <v>391.21</v>
      </c>
      <c r="N1502">
        <v>0.14499999999999999</v>
      </c>
      <c r="O1502" s="872">
        <f>+VLOOKUP(C1502,'A. Rate Class Allocations'!$B$124:$J$128,6,FALSE)</f>
        <v>0.94261788524984402</v>
      </c>
      <c r="P1502" s="873">
        <f>+VLOOKUP(C1502,'A. Rate Class Allocations'!$B$124:$J$128,8,FALSE)</f>
        <v>0.86676492558695795</v>
      </c>
      <c r="Q1502" s="873">
        <f>+VLOOKUP(C1502,'A. Rate Class Allocations'!$B$124:$J$128,7,FALSE)</f>
        <v>0.93591420350510102</v>
      </c>
      <c r="R1502" s="873">
        <f>+VLOOKUP(C1502,'A. Rate Class Allocations'!$B$124:$J$128,9,FALSE)</f>
        <v>0.67326093337246795</v>
      </c>
      <c r="S1502" s="874">
        <f t="shared" si="70"/>
        <v>319.62957128116176</v>
      </c>
      <c r="T1502" s="874">
        <f t="shared" si="71"/>
        <v>9.1366598180217168E-2</v>
      </c>
    </row>
    <row r="1503" spans="1:20">
      <c r="A1503" s="875" t="s">
        <v>1034</v>
      </c>
      <c r="B1503" t="s">
        <v>1035</v>
      </c>
      <c r="C1503" t="s">
        <v>1339</v>
      </c>
      <c r="D1503" t="s">
        <v>1582</v>
      </c>
      <c r="E1503" s="867">
        <v>2019</v>
      </c>
      <c r="F1503" s="867">
        <v>2019</v>
      </c>
      <c r="G1503" s="868">
        <v>43420</v>
      </c>
      <c r="H1503" s="869">
        <f t="shared" si="69"/>
        <v>2018</v>
      </c>
      <c r="I1503" s="876"/>
      <c r="J1503" t="s">
        <v>1341</v>
      </c>
      <c r="K1503" t="s">
        <v>1342</v>
      </c>
      <c r="L1503" t="s">
        <v>1037</v>
      </c>
      <c r="M1503">
        <v>194.96699999999998</v>
      </c>
      <c r="N1503">
        <v>8.6999999999999994E-2</v>
      </c>
      <c r="O1503" s="872">
        <f>+VLOOKUP(C1503,'A. Rate Class Allocations'!$B$124:$J$128,6,FALSE)</f>
        <v>0.94261788524984402</v>
      </c>
      <c r="P1503" s="873">
        <f>+VLOOKUP(C1503,'A. Rate Class Allocations'!$B$124:$J$128,8,FALSE)</f>
        <v>0.86676492558695795</v>
      </c>
      <c r="Q1503" s="873">
        <f>+VLOOKUP(C1503,'A. Rate Class Allocations'!$B$124:$J$128,7,FALSE)</f>
        <v>0.93591420350510102</v>
      </c>
      <c r="R1503" s="873">
        <f>+VLOOKUP(C1503,'A. Rate Class Allocations'!$B$124:$J$128,9,FALSE)</f>
        <v>0.67326093337246795</v>
      </c>
      <c r="S1503" s="874">
        <f t="shared" si="70"/>
        <v>159.29352169927728</v>
      </c>
      <c r="T1503" s="874">
        <f t="shared" si="71"/>
        <v>5.4819958908130288E-2</v>
      </c>
    </row>
    <row r="1504" spans="1:20">
      <c r="A1504" s="875" t="s">
        <v>1034</v>
      </c>
      <c r="B1504" t="s">
        <v>1035</v>
      </c>
      <c r="C1504" t="s">
        <v>1339</v>
      </c>
      <c r="D1504" t="s">
        <v>1582</v>
      </c>
      <c r="E1504" s="867">
        <v>2019</v>
      </c>
      <c r="F1504" s="867">
        <v>2019</v>
      </c>
      <c r="G1504" s="868">
        <v>43420</v>
      </c>
      <c r="H1504" s="869">
        <f t="shared" si="69"/>
        <v>2018</v>
      </c>
      <c r="I1504" s="876"/>
      <c r="J1504" t="s">
        <v>1341</v>
      </c>
      <c r="K1504" t="s">
        <v>1342</v>
      </c>
      <c r="L1504" t="s">
        <v>1037</v>
      </c>
      <c r="M1504">
        <v>35.856000000000002</v>
      </c>
      <c r="N1504">
        <v>1.6E-2</v>
      </c>
      <c r="O1504" s="872">
        <f>+VLOOKUP(C1504,'A. Rate Class Allocations'!$B$124:$J$128,6,FALSE)</f>
        <v>0.94261788524984402</v>
      </c>
      <c r="P1504" s="873">
        <f>+VLOOKUP(C1504,'A. Rate Class Allocations'!$B$124:$J$128,8,FALSE)</f>
        <v>0.86676492558695795</v>
      </c>
      <c r="Q1504" s="873">
        <f>+VLOOKUP(C1504,'A. Rate Class Allocations'!$B$124:$J$128,7,FALSE)</f>
        <v>0.93591420350510102</v>
      </c>
      <c r="R1504" s="873">
        <f>+VLOOKUP(C1504,'A. Rate Class Allocations'!$B$124:$J$128,9,FALSE)</f>
        <v>0.67326093337246795</v>
      </c>
      <c r="S1504" s="874">
        <f t="shared" si="70"/>
        <v>29.295360312510766</v>
      </c>
      <c r="T1504" s="874">
        <f t="shared" si="71"/>
        <v>1.0081831523334308E-2</v>
      </c>
    </row>
    <row r="1505" spans="1:20">
      <c r="A1505" s="875" t="s">
        <v>1034</v>
      </c>
      <c r="B1505" t="s">
        <v>1035</v>
      </c>
      <c r="C1505" t="s">
        <v>1339</v>
      </c>
      <c r="D1505" t="s">
        <v>1582</v>
      </c>
      <c r="E1505" s="867">
        <v>2019</v>
      </c>
      <c r="F1505" s="867">
        <v>2019</v>
      </c>
      <c r="G1505" s="868">
        <v>43420</v>
      </c>
      <c r="H1505" s="869">
        <f t="shared" si="69"/>
        <v>2018</v>
      </c>
      <c r="I1505" s="876"/>
      <c r="J1505" t="s">
        <v>1341</v>
      </c>
      <c r="K1505" t="s">
        <v>1342</v>
      </c>
      <c r="L1505" t="s">
        <v>1037</v>
      </c>
      <c r="M1505">
        <v>389.93399999999997</v>
      </c>
      <c r="N1505">
        <v>0.17399999999999999</v>
      </c>
      <c r="O1505" s="872">
        <f>+VLOOKUP(C1505,'A. Rate Class Allocations'!$B$124:$J$128,6,FALSE)</f>
        <v>0.94261788524984402</v>
      </c>
      <c r="P1505" s="873">
        <f>+VLOOKUP(C1505,'A. Rate Class Allocations'!$B$124:$J$128,8,FALSE)</f>
        <v>0.86676492558695795</v>
      </c>
      <c r="Q1505" s="873">
        <f>+VLOOKUP(C1505,'A. Rate Class Allocations'!$B$124:$J$128,7,FALSE)</f>
        <v>0.93591420350510102</v>
      </c>
      <c r="R1505" s="873">
        <f>+VLOOKUP(C1505,'A. Rate Class Allocations'!$B$124:$J$128,9,FALSE)</f>
        <v>0.67326093337246795</v>
      </c>
      <c r="S1505" s="874">
        <f t="shared" si="70"/>
        <v>318.58704339855456</v>
      </c>
      <c r="T1505" s="874">
        <f t="shared" si="71"/>
        <v>0.10963991781626058</v>
      </c>
    </row>
    <row r="1506" spans="1:20">
      <c r="A1506" s="875" t="s">
        <v>1034</v>
      </c>
      <c r="B1506" t="s">
        <v>1035</v>
      </c>
      <c r="C1506" t="s">
        <v>1339</v>
      </c>
      <c r="D1506" t="s">
        <v>1582</v>
      </c>
      <c r="E1506" s="867">
        <v>2019</v>
      </c>
      <c r="F1506" s="867">
        <v>2019</v>
      </c>
      <c r="G1506" s="868">
        <v>43420</v>
      </c>
      <c r="H1506" s="869">
        <f t="shared" si="69"/>
        <v>2018</v>
      </c>
      <c r="I1506" s="876"/>
      <c r="J1506" t="s">
        <v>1341</v>
      </c>
      <c r="K1506" t="s">
        <v>1342</v>
      </c>
      <c r="L1506" t="s">
        <v>1037</v>
      </c>
      <c r="M1506">
        <v>324.94499999999994</v>
      </c>
      <c r="N1506">
        <v>0.14499999999999999</v>
      </c>
      <c r="O1506" s="872">
        <f>+VLOOKUP(C1506,'A. Rate Class Allocations'!$B$124:$J$128,6,FALSE)</f>
        <v>0.94261788524984402</v>
      </c>
      <c r="P1506" s="873">
        <f>+VLOOKUP(C1506,'A. Rate Class Allocations'!$B$124:$J$128,8,FALSE)</f>
        <v>0.86676492558695795</v>
      </c>
      <c r="Q1506" s="873">
        <f>+VLOOKUP(C1506,'A. Rate Class Allocations'!$B$124:$J$128,7,FALSE)</f>
        <v>0.93591420350510102</v>
      </c>
      <c r="R1506" s="873">
        <f>+VLOOKUP(C1506,'A. Rate Class Allocations'!$B$124:$J$128,9,FALSE)</f>
        <v>0.67326093337246795</v>
      </c>
      <c r="S1506" s="874">
        <f t="shared" si="70"/>
        <v>265.48920283212874</v>
      </c>
      <c r="T1506" s="874">
        <f t="shared" si="71"/>
        <v>9.1366598180217168E-2</v>
      </c>
    </row>
    <row r="1507" spans="1:20">
      <c r="A1507" s="875" t="s">
        <v>1034</v>
      </c>
      <c r="B1507" t="s">
        <v>1035</v>
      </c>
      <c r="C1507" t="s">
        <v>1339</v>
      </c>
      <c r="D1507" t="s">
        <v>1583</v>
      </c>
      <c r="E1507" s="867">
        <v>2019</v>
      </c>
      <c r="F1507" s="867">
        <v>2019</v>
      </c>
      <c r="G1507" s="868">
        <v>43420</v>
      </c>
      <c r="H1507" s="869">
        <f t="shared" si="69"/>
        <v>2018</v>
      </c>
      <c r="I1507" s="876"/>
      <c r="J1507" t="s">
        <v>1341</v>
      </c>
      <c r="K1507" t="s">
        <v>1342</v>
      </c>
      <c r="L1507" t="s">
        <v>1037</v>
      </c>
      <c r="M1507">
        <v>466.12800000000004</v>
      </c>
      <c r="N1507">
        <v>0.20800000000000002</v>
      </c>
      <c r="O1507" s="872">
        <f>+VLOOKUP(C1507,'A. Rate Class Allocations'!$B$124:$J$128,6,FALSE)</f>
        <v>0.94261788524984402</v>
      </c>
      <c r="P1507" s="873">
        <f>+VLOOKUP(C1507,'A. Rate Class Allocations'!$B$124:$J$128,8,FALSE)</f>
        <v>0.86676492558695795</v>
      </c>
      <c r="Q1507" s="873">
        <f>+VLOOKUP(C1507,'A. Rate Class Allocations'!$B$124:$J$128,7,FALSE)</f>
        <v>0.93591420350510102</v>
      </c>
      <c r="R1507" s="873">
        <f>+VLOOKUP(C1507,'A. Rate Class Allocations'!$B$124:$J$128,9,FALSE)</f>
        <v>0.67326093337246795</v>
      </c>
      <c r="S1507" s="874">
        <f t="shared" si="70"/>
        <v>380.83968406264</v>
      </c>
      <c r="T1507" s="874">
        <f t="shared" si="71"/>
        <v>0.13106380980334603</v>
      </c>
    </row>
    <row r="1508" spans="1:20">
      <c r="A1508" s="875" t="s">
        <v>1034</v>
      </c>
      <c r="B1508" t="s">
        <v>1035</v>
      </c>
      <c r="C1508" t="s">
        <v>1339</v>
      </c>
      <c r="D1508" t="s">
        <v>1583</v>
      </c>
      <c r="E1508" s="867">
        <v>2019</v>
      </c>
      <c r="F1508" s="867">
        <v>2019</v>
      </c>
      <c r="G1508" s="868">
        <v>43420</v>
      </c>
      <c r="H1508" s="869">
        <f t="shared" si="69"/>
        <v>2018</v>
      </c>
      <c r="I1508" s="876"/>
      <c r="J1508" t="s">
        <v>1341</v>
      </c>
      <c r="K1508" t="s">
        <v>1342</v>
      </c>
      <c r="L1508" t="s">
        <v>1037</v>
      </c>
      <c r="M1508">
        <v>64.98899999999999</v>
      </c>
      <c r="N1508">
        <v>2.8999999999999998E-2</v>
      </c>
      <c r="O1508" s="872">
        <f>+VLOOKUP(C1508,'A. Rate Class Allocations'!$B$124:$J$128,6,FALSE)</f>
        <v>0.94261788524984402</v>
      </c>
      <c r="P1508" s="873">
        <f>+VLOOKUP(C1508,'A. Rate Class Allocations'!$B$124:$J$128,8,FALSE)</f>
        <v>0.86676492558695795</v>
      </c>
      <c r="Q1508" s="873">
        <f>+VLOOKUP(C1508,'A. Rate Class Allocations'!$B$124:$J$128,7,FALSE)</f>
        <v>0.93591420350510102</v>
      </c>
      <c r="R1508" s="873">
        <f>+VLOOKUP(C1508,'A. Rate Class Allocations'!$B$124:$J$128,9,FALSE)</f>
        <v>0.67326093337246795</v>
      </c>
      <c r="S1508" s="874">
        <f t="shared" si="70"/>
        <v>53.097840566425759</v>
      </c>
      <c r="T1508" s="874">
        <f t="shared" si="71"/>
        <v>1.8273319636043429E-2</v>
      </c>
    </row>
    <row r="1509" spans="1:20">
      <c r="A1509" s="875" t="s">
        <v>1034</v>
      </c>
      <c r="B1509" t="s">
        <v>1035</v>
      </c>
      <c r="C1509" t="s">
        <v>1339</v>
      </c>
      <c r="D1509" t="s">
        <v>1583</v>
      </c>
      <c r="E1509" s="867">
        <v>2019</v>
      </c>
      <c r="F1509" s="867">
        <v>2019</v>
      </c>
      <c r="G1509" s="868">
        <v>43420</v>
      </c>
      <c r="H1509" s="869">
        <f t="shared" si="69"/>
        <v>2018</v>
      </c>
      <c r="I1509" s="876"/>
      <c r="J1509" t="s">
        <v>1341</v>
      </c>
      <c r="K1509" t="s">
        <v>1342</v>
      </c>
      <c r="L1509" t="s">
        <v>1037</v>
      </c>
      <c r="M1509">
        <v>914.32800000000009</v>
      </c>
      <c r="N1509">
        <v>0.40799999999999997</v>
      </c>
      <c r="O1509" s="872">
        <f>+VLOOKUP(C1509,'A. Rate Class Allocations'!$B$124:$J$128,6,FALSE)</f>
        <v>0.94261788524984402</v>
      </c>
      <c r="P1509" s="873">
        <f>+VLOOKUP(C1509,'A. Rate Class Allocations'!$B$124:$J$128,8,FALSE)</f>
        <v>0.86676492558695795</v>
      </c>
      <c r="Q1509" s="873">
        <f>+VLOOKUP(C1509,'A. Rate Class Allocations'!$B$124:$J$128,7,FALSE)</f>
        <v>0.93591420350510102</v>
      </c>
      <c r="R1509" s="873">
        <f>+VLOOKUP(C1509,'A. Rate Class Allocations'!$B$124:$J$128,9,FALSE)</f>
        <v>0.67326093337246795</v>
      </c>
      <c r="S1509" s="874">
        <f t="shared" si="70"/>
        <v>747.03168796902469</v>
      </c>
      <c r="T1509" s="874">
        <f t="shared" si="71"/>
        <v>0.2570867038450248</v>
      </c>
    </row>
    <row r="1510" spans="1:20">
      <c r="A1510" s="875" t="s">
        <v>1034</v>
      </c>
      <c r="B1510" t="s">
        <v>1035</v>
      </c>
      <c r="C1510" t="s">
        <v>1339</v>
      </c>
      <c r="D1510" t="s">
        <v>1584</v>
      </c>
      <c r="E1510" s="867">
        <v>2019</v>
      </c>
      <c r="F1510" s="867">
        <v>2019</v>
      </c>
      <c r="G1510" s="868">
        <v>43419</v>
      </c>
      <c r="H1510" s="869">
        <f t="shared" si="69"/>
        <v>2018</v>
      </c>
      <c r="I1510" s="876"/>
      <c r="J1510" t="s">
        <v>1341</v>
      </c>
      <c r="K1510" t="s">
        <v>1342</v>
      </c>
      <c r="L1510" t="s">
        <v>1037</v>
      </c>
      <c r="M1510">
        <v>982.07200000000012</v>
      </c>
      <c r="N1510">
        <v>0.36400000000000005</v>
      </c>
      <c r="O1510" s="872">
        <f>+VLOOKUP(C1510,'A. Rate Class Allocations'!$B$124:$J$128,6,FALSE)</f>
        <v>0.94261788524984402</v>
      </c>
      <c r="P1510" s="873">
        <f>+VLOOKUP(C1510,'A. Rate Class Allocations'!$B$124:$J$128,8,FALSE)</f>
        <v>0.86676492558695795</v>
      </c>
      <c r="Q1510" s="873">
        <f>+VLOOKUP(C1510,'A. Rate Class Allocations'!$B$124:$J$128,7,FALSE)</f>
        <v>0.93591420350510102</v>
      </c>
      <c r="R1510" s="873">
        <f>+VLOOKUP(C1510,'A. Rate Class Allocations'!$B$124:$J$128,9,FALSE)</f>
        <v>0.67326093337246795</v>
      </c>
      <c r="S1510" s="874">
        <f t="shared" si="70"/>
        <v>802.3804410092614</v>
      </c>
      <c r="T1510" s="874">
        <f t="shared" si="71"/>
        <v>0.22936166715585554</v>
      </c>
    </row>
    <row r="1511" spans="1:20">
      <c r="A1511" s="875" t="s">
        <v>1034</v>
      </c>
      <c r="B1511" t="s">
        <v>1035</v>
      </c>
      <c r="C1511" t="s">
        <v>1339</v>
      </c>
      <c r="D1511" t="s">
        <v>1584</v>
      </c>
      <c r="E1511" s="867">
        <v>2019</v>
      </c>
      <c r="F1511" s="867">
        <v>2019</v>
      </c>
      <c r="G1511" s="868">
        <v>43419</v>
      </c>
      <c r="H1511" s="869">
        <f t="shared" si="69"/>
        <v>2018</v>
      </c>
      <c r="I1511" s="876"/>
      <c r="J1511" t="s">
        <v>1341</v>
      </c>
      <c r="K1511" t="s">
        <v>1342</v>
      </c>
      <c r="L1511" t="s">
        <v>1037</v>
      </c>
      <c r="M1511">
        <v>1564.84</v>
      </c>
      <c r="N1511">
        <v>0.57999999999999996</v>
      </c>
      <c r="O1511" s="872">
        <f>+VLOOKUP(C1511,'A. Rate Class Allocations'!$B$124:$J$128,6,FALSE)</f>
        <v>0.94261788524984402</v>
      </c>
      <c r="P1511" s="873">
        <f>+VLOOKUP(C1511,'A. Rate Class Allocations'!$B$124:$J$128,8,FALSE)</f>
        <v>0.86676492558695795</v>
      </c>
      <c r="Q1511" s="873">
        <f>+VLOOKUP(C1511,'A. Rate Class Allocations'!$B$124:$J$128,7,FALSE)</f>
        <v>0.93591420350510102</v>
      </c>
      <c r="R1511" s="873">
        <f>+VLOOKUP(C1511,'A. Rate Class Allocations'!$B$124:$J$128,9,FALSE)</f>
        <v>0.67326093337246795</v>
      </c>
      <c r="S1511" s="874">
        <f t="shared" si="70"/>
        <v>1278.518285124647</v>
      </c>
      <c r="T1511" s="874">
        <f t="shared" si="71"/>
        <v>0.36546639272086867</v>
      </c>
    </row>
    <row r="1512" spans="1:20">
      <c r="A1512" s="875" t="s">
        <v>1034</v>
      </c>
      <c r="B1512" t="s">
        <v>1035</v>
      </c>
      <c r="C1512" t="s">
        <v>1339</v>
      </c>
      <c r="D1512" t="s">
        <v>1585</v>
      </c>
      <c r="E1512" s="867">
        <v>2019</v>
      </c>
      <c r="F1512" s="867">
        <v>2019</v>
      </c>
      <c r="G1512" s="868">
        <v>43419</v>
      </c>
      <c r="H1512" s="869">
        <f t="shared" si="69"/>
        <v>2018</v>
      </c>
      <c r="I1512" s="876"/>
      <c r="J1512" t="s">
        <v>1341</v>
      </c>
      <c r="K1512" t="s">
        <v>1342</v>
      </c>
      <c r="L1512" t="s">
        <v>1037</v>
      </c>
      <c r="M1512">
        <v>116.53200000000001</v>
      </c>
      <c r="N1512">
        <v>5.2000000000000005E-2</v>
      </c>
      <c r="O1512" s="872">
        <f>+VLOOKUP(C1512,'A. Rate Class Allocations'!$B$124:$J$128,6,FALSE)</f>
        <v>0.94261788524984402</v>
      </c>
      <c r="P1512" s="873">
        <f>+VLOOKUP(C1512,'A. Rate Class Allocations'!$B$124:$J$128,8,FALSE)</f>
        <v>0.86676492558695795</v>
      </c>
      <c r="Q1512" s="873">
        <f>+VLOOKUP(C1512,'A. Rate Class Allocations'!$B$124:$J$128,7,FALSE)</f>
        <v>0.93591420350510102</v>
      </c>
      <c r="R1512" s="873">
        <f>+VLOOKUP(C1512,'A. Rate Class Allocations'!$B$124:$J$128,9,FALSE)</f>
        <v>0.67326093337246795</v>
      </c>
      <c r="S1512" s="874">
        <f t="shared" si="70"/>
        <v>95.209921015660001</v>
      </c>
      <c r="T1512" s="874">
        <f t="shared" si="71"/>
        <v>3.2765952450836508E-2</v>
      </c>
    </row>
    <row r="1513" spans="1:20">
      <c r="A1513" s="875" t="s">
        <v>1034</v>
      </c>
      <c r="B1513" t="s">
        <v>1035</v>
      </c>
      <c r="C1513" t="s">
        <v>1339</v>
      </c>
      <c r="D1513" t="s">
        <v>1585</v>
      </c>
      <c r="E1513" s="867">
        <v>2019</v>
      </c>
      <c r="F1513" s="867">
        <v>2019</v>
      </c>
      <c r="G1513" s="868">
        <v>43419</v>
      </c>
      <c r="H1513" s="869">
        <f t="shared" si="69"/>
        <v>2018</v>
      </c>
      <c r="I1513" s="876"/>
      <c r="J1513" t="s">
        <v>1341</v>
      </c>
      <c r="K1513" t="s">
        <v>1342</v>
      </c>
      <c r="L1513" t="s">
        <v>1037</v>
      </c>
      <c r="M1513">
        <v>714.87900000000025</v>
      </c>
      <c r="N1513">
        <v>0.31900000000000006</v>
      </c>
      <c r="O1513" s="872">
        <f>+VLOOKUP(C1513,'A. Rate Class Allocations'!$B$124:$J$128,6,FALSE)</f>
        <v>0.94261788524984402</v>
      </c>
      <c r="P1513" s="873">
        <f>+VLOOKUP(C1513,'A. Rate Class Allocations'!$B$124:$J$128,8,FALSE)</f>
        <v>0.86676492558695795</v>
      </c>
      <c r="Q1513" s="873">
        <f>+VLOOKUP(C1513,'A. Rate Class Allocations'!$B$124:$J$128,7,FALSE)</f>
        <v>0.93591420350510102</v>
      </c>
      <c r="R1513" s="873">
        <f>+VLOOKUP(C1513,'A. Rate Class Allocations'!$B$124:$J$128,9,FALSE)</f>
        <v>0.67326093337246795</v>
      </c>
      <c r="S1513" s="874">
        <f t="shared" si="70"/>
        <v>584.07624623068364</v>
      </c>
      <c r="T1513" s="874">
        <f t="shared" si="71"/>
        <v>0.20100651599647781</v>
      </c>
    </row>
    <row r="1514" spans="1:20">
      <c r="A1514" s="875" t="s">
        <v>1034</v>
      </c>
      <c r="B1514" t="s">
        <v>1035</v>
      </c>
      <c r="C1514" t="s">
        <v>1339</v>
      </c>
      <c r="D1514" t="s">
        <v>1586</v>
      </c>
      <c r="E1514" s="867">
        <v>2019</v>
      </c>
      <c r="F1514" s="867">
        <v>2019</v>
      </c>
      <c r="G1514" s="868">
        <v>43419</v>
      </c>
      <c r="H1514" s="869">
        <f t="shared" si="69"/>
        <v>2018</v>
      </c>
      <c r="I1514" s="876"/>
      <c r="J1514" t="s">
        <v>1341</v>
      </c>
      <c r="K1514" t="s">
        <v>1342</v>
      </c>
      <c r="L1514" t="s">
        <v>1037</v>
      </c>
      <c r="M1514">
        <v>174.72</v>
      </c>
      <c r="N1514">
        <v>0.10400000000000001</v>
      </c>
      <c r="O1514" s="872">
        <f>+VLOOKUP(C1514,'A. Rate Class Allocations'!$B$124:$J$128,6,FALSE)</f>
        <v>0.94261788524984402</v>
      </c>
      <c r="P1514" s="873">
        <f>+VLOOKUP(C1514,'A. Rate Class Allocations'!$B$124:$J$128,8,FALSE)</f>
        <v>0.86676492558695795</v>
      </c>
      <c r="Q1514" s="873">
        <f>+VLOOKUP(C1514,'A. Rate Class Allocations'!$B$124:$J$128,7,FALSE)</f>
        <v>0.93591420350510102</v>
      </c>
      <c r="R1514" s="873">
        <f>+VLOOKUP(C1514,'A. Rate Class Allocations'!$B$124:$J$128,9,FALSE)</f>
        <v>0.67326093337246795</v>
      </c>
      <c r="S1514" s="874">
        <f t="shared" si="70"/>
        <v>142.75115333003907</v>
      </c>
      <c r="T1514" s="874">
        <f t="shared" si="71"/>
        <v>6.5531904901673016E-2</v>
      </c>
    </row>
    <row r="1515" spans="1:20">
      <c r="A1515" s="875" t="s">
        <v>1034</v>
      </c>
      <c r="B1515" t="s">
        <v>1035</v>
      </c>
      <c r="C1515" t="s">
        <v>1339</v>
      </c>
      <c r="D1515" t="s">
        <v>1586</v>
      </c>
      <c r="E1515" s="867">
        <v>2019</v>
      </c>
      <c r="F1515" s="867">
        <v>2019</v>
      </c>
      <c r="G1515" s="868">
        <v>43419</v>
      </c>
      <c r="H1515" s="869">
        <f t="shared" si="69"/>
        <v>2018</v>
      </c>
      <c r="I1515" s="876"/>
      <c r="J1515" t="s">
        <v>1341</v>
      </c>
      <c r="K1515" t="s">
        <v>1342</v>
      </c>
      <c r="L1515" t="s">
        <v>1037</v>
      </c>
      <c r="M1515">
        <v>535.91999999999996</v>
      </c>
      <c r="N1515">
        <v>0.31900000000000006</v>
      </c>
      <c r="O1515" s="872">
        <f>+VLOOKUP(C1515,'A. Rate Class Allocations'!$B$124:$J$128,6,FALSE)</f>
        <v>0.94261788524984402</v>
      </c>
      <c r="P1515" s="873">
        <f>+VLOOKUP(C1515,'A. Rate Class Allocations'!$B$124:$J$128,8,FALSE)</f>
        <v>0.86676492558695795</v>
      </c>
      <c r="Q1515" s="873">
        <f>+VLOOKUP(C1515,'A. Rate Class Allocations'!$B$124:$J$128,7,FALSE)</f>
        <v>0.93591420350510102</v>
      </c>
      <c r="R1515" s="873">
        <f>+VLOOKUP(C1515,'A. Rate Class Allocations'!$B$124:$J$128,9,FALSE)</f>
        <v>0.67326093337246795</v>
      </c>
      <c r="S1515" s="874">
        <f t="shared" si="70"/>
        <v>437.8617106950237</v>
      </c>
      <c r="T1515" s="874">
        <f t="shared" si="71"/>
        <v>0.20100651599647781</v>
      </c>
    </row>
    <row r="1516" spans="1:20">
      <c r="A1516" s="875" t="s">
        <v>1034</v>
      </c>
      <c r="B1516" t="s">
        <v>1035</v>
      </c>
      <c r="C1516" t="s">
        <v>1339</v>
      </c>
      <c r="D1516" t="s">
        <v>1587</v>
      </c>
      <c r="E1516" s="867">
        <v>2019</v>
      </c>
      <c r="F1516" s="867">
        <v>2019</v>
      </c>
      <c r="G1516" s="868">
        <v>43423</v>
      </c>
      <c r="H1516" s="869">
        <f t="shared" si="69"/>
        <v>2018</v>
      </c>
      <c r="I1516" s="876"/>
      <c r="J1516" t="s">
        <v>1341</v>
      </c>
      <c r="K1516" t="s">
        <v>1342</v>
      </c>
      <c r="L1516" t="s">
        <v>1037</v>
      </c>
      <c r="M1516">
        <v>349.596</v>
      </c>
      <c r="N1516">
        <v>0.15600000000000003</v>
      </c>
      <c r="O1516" s="872">
        <f>+VLOOKUP(C1516,'A. Rate Class Allocations'!$B$124:$J$128,6,FALSE)</f>
        <v>0.94261788524984402</v>
      </c>
      <c r="P1516" s="873">
        <f>+VLOOKUP(C1516,'A. Rate Class Allocations'!$B$124:$J$128,8,FALSE)</f>
        <v>0.86676492558695795</v>
      </c>
      <c r="Q1516" s="873">
        <f>+VLOOKUP(C1516,'A. Rate Class Allocations'!$B$124:$J$128,7,FALSE)</f>
        <v>0.93591420350510102</v>
      </c>
      <c r="R1516" s="873">
        <f>+VLOOKUP(C1516,'A. Rate Class Allocations'!$B$124:$J$128,9,FALSE)</f>
        <v>0.67326093337246795</v>
      </c>
      <c r="S1516" s="874">
        <f t="shared" si="70"/>
        <v>285.62976304697997</v>
      </c>
      <c r="T1516" s="874">
        <f t="shared" si="71"/>
        <v>9.8297857352509524E-2</v>
      </c>
    </row>
    <row r="1517" spans="1:20">
      <c r="A1517" s="875" t="s">
        <v>1034</v>
      </c>
      <c r="B1517" t="s">
        <v>1035</v>
      </c>
      <c r="C1517" t="s">
        <v>1339</v>
      </c>
      <c r="D1517" t="s">
        <v>1587</v>
      </c>
      <c r="E1517" s="867">
        <v>2019</v>
      </c>
      <c r="F1517" s="867">
        <v>2019</v>
      </c>
      <c r="G1517" s="868">
        <v>43423</v>
      </c>
      <c r="H1517" s="869">
        <f t="shared" si="69"/>
        <v>2018</v>
      </c>
      <c r="I1517" s="876"/>
      <c r="J1517" t="s">
        <v>1341</v>
      </c>
      <c r="K1517" t="s">
        <v>1342</v>
      </c>
      <c r="L1517" t="s">
        <v>1037</v>
      </c>
      <c r="M1517">
        <v>194.96699999999998</v>
      </c>
      <c r="N1517">
        <v>8.6999999999999994E-2</v>
      </c>
      <c r="O1517" s="872">
        <f>+VLOOKUP(C1517,'A. Rate Class Allocations'!$B$124:$J$128,6,FALSE)</f>
        <v>0.94261788524984402</v>
      </c>
      <c r="P1517" s="873">
        <f>+VLOOKUP(C1517,'A. Rate Class Allocations'!$B$124:$J$128,8,FALSE)</f>
        <v>0.86676492558695795</v>
      </c>
      <c r="Q1517" s="873">
        <f>+VLOOKUP(C1517,'A. Rate Class Allocations'!$B$124:$J$128,7,FALSE)</f>
        <v>0.93591420350510102</v>
      </c>
      <c r="R1517" s="873">
        <f>+VLOOKUP(C1517,'A. Rate Class Allocations'!$B$124:$J$128,9,FALSE)</f>
        <v>0.67326093337246795</v>
      </c>
      <c r="S1517" s="874">
        <f t="shared" si="70"/>
        <v>159.29352169927728</v>
      </c>
      <c r="T1517" s="874">
        <f t="shared" si="71"/>
        <v>5.4819958908130288E-2</v>
      </c>
    </row>
    <row r="1518" spans="1:20">
      <c r="A1518" s="875" t="s">
        <v>1034</v>
      </c>
      <c r="B1518" t="s">
        <v>1035</v>
      </c>
      <c r="C1518" t="s">
        <v>1339</v>
      </c>
      <c r="D1518" t="s">
        <v>1587</v>
      </c>
      <c r="E1518" s="867">
        <v>2019</v>
      </c>
      <c r="F1518" s="867">
        <v>2019</v>
      </c>
      <c r="G1518" s="868">
        <v>43423</v>
      </c>
      <c r="H1518" s="869">
        <f t="shared" si="69"/>
        <v>2018</v>
      </c>
      <c r="I1518" s="876"/>
      <c r="J1518" t="s">
        <v>1341</v>
      </c>
      <c r="K1518" t="s">
        <v>1342</v>
      </c>
      <c r="L1518" t="s">
        <v>1037</v>
      </c>
      <c r="M1518">
        <v>1129.4639999999999</v>
      </c>
      <c r="N1518">
        <v>0.504</v>
      </c>
      <c r="O1518" s="872">
        <f>+VLOOKUP(C1518,'A. Rate Class Allocations'!$B$124:$J$128,6,FALSE)</f>
        <v>0.94261788524984402</v>
      </c>
      <c r="P1518" s="873">
        <f>+VLOOKUP(C1518,'A. Rate Class Allocations'!$B$124:$J$128,8,FALSE)</f>
        <v>0.86676492558695795</v>
      </c>
      <c r="Q1518" s="873">
        <f>+VLOOKUP(C1518,'A. Rate Class Allocations'!$B$124:$J$128,7,FALSE)</f>
        <v>0.93591420350510102</v>
      </c>
      <c r="R1518" s="873">
        <f>+VLOOKUP(C1518,'A. Rate Class Allocations'!$B$124:$J$128,9,FALSE)</f>
        <v>0.67326093337246795</v>
      </c>
      <c r="S1518" s="874">
        <f t="shared" si="70"/>
        <v>922.80384984408909</v>
      </c>
      <c r="T1518" s="874">
        <f t="shared" si="71"/>
        <v>0.31757769298503069</v>
      </c>
    </row>
    <row r="1519" spans="1:20">
      <c r="A1519" s="875" t="s">
        <v>1034</v>
      </c>
      <c r="B1519" t="s">
        <v>1035</v>
      </c>
      <c r="C1519" t="s">
        <v>1339</v>
      </c>
      <c r="D1519" t="s">
        <v>1587</v>
      </c>
      <c r="E1519" s="867">
        <v>2019</v>
      </c>
      <c r="F1519" s="867">
        <v>2019</v>
      </c>
      <c r="G1519" s="868">
        <v>43423</v>
      </c>
      <c r="H1519" s="869">
        <f t="shared" si="69"/>
        <v>2018</v>
      </c>
      <c r="I1519" s="876"/>
      <c r="J1519" t="s">
        <v>1341</v>
      </c>
      <c r="K1519" t="s">
        <v>1342</v>
      </c>
      <c r="L1519" t="s">
        <v>1037</v>
      </c>
      <c r="M1519">
        <v>94.122000000000028</v>
      </c>
      <c r="N1519">
        <v>4.200000000000001E-2</v>
      </c>
      <c r="O1519" s="872">
        <f>+VLOOKUP(C1519,'A. Rate Class Allocations'!$B$124:$J$128,6,FALSE)</f>
        <v>0.94261788524984402</v>
      </c>
      <c r="P1519" s="873">
        <f>+VLOOKUP(C1519,'A. Rate Class Allocations'!$B$124:$J$128,8,FALSE)</f>
        <v>0.86676492558695795</v>
      </c>
      <c r="Q1519" s="873">
        <f>+VLOOKUP(C1519,'A. Rate Class Allocations'!$B$124:$J$128,7,FALSE)</f>
        <v>0.93591420350510102</v>
      </c>
      <c r="R1519" s="873">
        <f>+VLOOKUP(C1519,'A. Rate Class Allocations'!$B$124:$J$128,9,FALSE)</f>
        <v>0.67326093337246795</v>
      </c>
      <c r="S1519" s="874">
        <f t="shared" si="70"/>
        <v>76.900320820340781</v>
      </c>
      <c r="T1519" s="874">
        <f t="shared" si="71"/>
        <v>2.646480774875256E-2</v>
      </c>
    </row>
    <row r="1520" spans="1:20">
      <c r="A1520" s="875" t="s">
        <v>1034</v>
      </c>
      <c r="B1520" t="s">
        <v>1035</v>
      </c>
      <c r="C1520" t="s">
        <v>1339</v>
      </c>
      <c r="D1520" t="s">
        <v>1587</v>
      </c>
      <c r="E1520" s="867">
        <v>2019</v>
      </c>
      <c r="F1520" s="867">
        <v>2019</v>
      </c>
      <c r="G1520" s="868">
        <v>43423</v>
      </c>
      <c r="H1520" s="869">
        <f t="shared" si="69"/>
        <v>2018</v>
      </c>
      <c r="I1520" s="876"/>
      <c r="J1520" t="s">
        <v>1341</v>
      </c>
      <c r="K1520" t="s">
        <v>1342</v>
      </c>
      <c r="L1520" t="s">
        <v>1037</v>
      </c>
      <c r="M1520">
        <v>114.29100000000001</v>
      </c>
      <c r="N1520">
        <v>5.0999999999999997E-2</v>
      </c>
      <c r="O1520" s="872">
        <f>+VLOOKUP(C1520,'A. Rate Class Allocations'!$B$124:$J$128,6,FALSE)</f>
        <v>0.94261788524984402</v>
      </c>
      <c r="P1520" s="873">
        <f>+VLOOKUP(C1520,'A. Rate Class Allocations'!$B$124:$J$128,8,FALSE)</f>
        <v>0.86676492558695795</v>
      </c>
      <c r="Q1520" s="873">
        <f>+VLOOKUP(C1520,'A. Rate Class Allocations'!$B$124:$J$128,7,FALSE)</f>
        <v>0.93591420350510102</v>
      </c>
      <c r="R1520" s="873">
        <f>+VLOOKUP(C1520,'A. Rate Class Allocations'!$B$124:$J$128,9,FALSE)</f>
        <v>0.67326093337246795</v>
      </c>
      <c r="S1520" s="874">
        <f t="shared" si="70"/>
        <v>93.378960996128086</v>
      </c>
      <c r="T1520" s="874">
        <f t="shared" si="71"/>
        <v>3.21358379806281E-2</v>
      </c>
    </row>
    <row r="1521" spans="1:20">
      <c r="A1521" s="875" t="s">
        <v>1034</v>
      </c>
      <c r="B1521" t="s">
        <v>1035</v>
      </c>
      <c r="C1521" t="s">
        <v>1339</v>
      </c>
      <c r="D1521" t="s">
        <v>1588</v>
      </c>
      <c r="E1521" s="867">
        <v>2019</v>
      </c>
      <c r="F1521" s="867">
        <v>2019</v>
      </c>
      <c r="G1521" s="868">
        <v>43424</v>
      </c>
      <c r="H1521" s="869">
        <f t="shared" si="69"/>
        <v>2018</v>
      </c>
      <c r="I1521" s="876"/>
      <c r="J1521" t="s">
        <v>1341</v>
      </c>
      <c r="K1521" t="s">
        <v>1342</v>
      </c>
      <c r="L1521" t="s">
        <v>1037</v>
      </c>
      <c r="M1521">
        <v>2911.5320000000002</v>
      </c>
      <c r="N1521">
        <v>0.67599999999999993</v>
      </c>
      <c r="O1521" s="872">
        <f>+VLOOKUP(C1521,'A. Rate Class Allocations'!$B$124:$J$128,6,FALSE)</f>
        <v>0.94261788524984402</v>
      </c>
      <c r="P1521" s="873">
        <f>+VLOOKUP(C1521,'A. Rate Class Allocations'!$B$124:$J$128,8,FALSE)</f>
        <v>0.86676492558695795</v>
      </c>
      <c r="Q1521" s="873">
        <f>+VLOOKUP(C1521,'A. Rate Class Allocations'!$B$124:$J$128,7,FALSE)</f>
        <v>0.93591420350510102</v>
      </c>
      <c r="R1521" s="873">
        <f>+VLOOKUP(C1521,'A. Rate Class Allocations'!$B$124:$J$128,9,FALSE)</f>
        <v>0.67326093337246795</v>
      </c>
      <c r="S1521" s="874">
        <f t="shared" si="70"/>
        <v>2378.8035196732794</v>
      </c>
      <c r="T1521" s="874">
        <f t="shared" si="71"/>
        <v>0.42595738186087445</v>
      </c>
    </row>
    <row r="1522" spans="1:20">
      <c r="A1522" s="875" t="s">
        <v>1034</v>
      </c>
      <c r="B1522" t="s">
        <v>1035</v>
      </c>
      <c r="C1522" t="s">
        <v>1339</v>
      </c>
      <c r="D1522" t="s">
        <v>1589</v>
      </c>
      <c r="E1522" s="867">
        <v>2019</v>
      </c>
      <c r="F1522" s="867">
        <v>2019</v>
      </c>
      <c r="G1522" s="868">
        <v>43573</v>
      </c>
      <c r="H1522" s="869">
        <f t="shared" si="69"/>
        <v>2019</v>
      </c>
      <c r="I1522" s="876"/>
      <c r="J1522" t="s">
        <v>1341</v>
      </c>
      <c r="K1522" t="s">
        <v>1342</v>
      </c>
      <c r="L1522" t="s">
        <v>1037</v>
      </c>
      <c r="M1522">
        <v>181.76999999999998</v>
      </c>
      <c r="N1522">
        <v>7.3000000000000009E-2</v>
      </c>
      <c r="O1522" s="872">
        <f>+VLOOKUP(C1522,'A. Rate Class Allocations'!$B$124:$J$128,6,FALSE)</f>
        <v>0.94261788524984402</v>
      </c>
      <c r="P1522" s="873">
        <f>+VLOOKUP(C1522,'A. Rate Class Allocations'!$B$124:$J$128,8,FALSE)</f>
        <v>0.86676492558695795</v>
      </c>
      <c r="Q1522" s="873">
        <f>+VLOOKUP(C1522,'A. Rate Class Allocations'!$B$124:$J$128,7,FALSE)</f>
        <v>0.93591420350510102</v>
      </c>
      <c r="R1522" s="873">
        <f>+VLOOKUP(C1522,'A. Rate Class Allocations'!$B$124:$J$128,9,FALSE)</f>
        <v>0.67326093337246795</v>
      </c>
      <c r="S1522" s="874">
        <f t="shared" si="70"/>
        <v>148.51120158425596</v>
      </c>
      <c r="T1522" s="874">
        <f t="shared" si="71"/>
        <v>4.5998356325212784E-2</v>
      </c>
    </row>
    <row r="1523" spans="1:20">
      <c r="A1523" s="875" t="s">
        <v>1034</v>
      </c>
      <c r="B1523" t="s">
        <v>1035</v>
      </c>
      <c r="C1523" t="s">
        <v>1339</v>
      </c>
      <c r="D1523" t="s">
        <v>1589</v>
      </c>
      <c r="E1523" s="867">
        <v>2019</v>
      </c>
      <c r="F1523" s="867">
        <v>2019</v>
      </c>
      <c r="G1523" s="868">
        <v>43573</v>
      </c>
      <c r="H1523" s="869">
        <f t="shared" si="69"/>
        <v>2019</v>
      </c>
      <c r="I1523" s="876"/>
      <c r="J1523" t="s">
        <v>1341</v>
      </c>
      <c r="K1523" t="s">
        <v>1342</v>
      </c>
      <c r="L1523" t="s">
        <v>1037</v>
      </c>
      <c r="M1523">
        <v>181.76999999999998</v>
      </c>
      <c r="N1523">
        <v>7.3000000000000009E-2</v>
      </c>
      <c r="O1523" s="872">
        <f>+VLOOKUP(C1523,'A. Rate Class Allocations'!$B$124:$J$128,6,FALSE)</f>
        <v>0.94261788524984402</v>
      </c>
      <c r="P1523" s="873">
        <f>+VLOOKUP(C1523,'A. Rate Class Allocations'!$B$124:$J$128,8,FALSE)</f>
        <v>0.86676492558695795</v>
      </c>
      <c r="Q1523" s="873">
        <f>+VLOOKUP(C1523,'A. Rate Class Allocations'!$B$124:$J$128,7,FALSE)</f>
        <v>0.93591420350510102</v>
      </c>
      <c r="R1523" s="873">
        <f>+VLOOKUP(C1523,'A. Rate Class Allocations'!$B$124:$J$128,9,FALSE)</f>
        <v>0.67326093337246795</v>
      </c>
      <c r="S1523" s="874">
        <f t="shared" si="70"/>
        <v>148.51120158425596</v>
      </c>
      <c r="T1523" s="874">
        <f t="shared" si="71"/>
        <v>4.5998356325212784E-2</v>
      </c>
    </row>
    <row r="1524" spans="1:20">
      <c r="A1524" s="875" t="s">
        <v>1034</v>
      </c>
      <c r="B1524" t="s">
        <v>1035</v>
      </c>
      <c r="C1524" t="s">
        <v>1339</v>
      </c>
      <c r="D1524" t="s">
        <v>1589</v>
      </c>
      <c r="E1524" s="867">
        <v>2019</v>
      </c>
      <c r="F1524" s="867">
        <v>2019</v>
      </c>
      <c r="G1524" s="868">
        <v>43573</v>
      </c>
      <c r="H1524" s="869">
        <f t="shared" si="69"/>
        <v>2019</v>
      </c>
      <c r="I1524" s="876"/>
      <c r="J1524" t="s">
        <v>1341</v>
      </c>
      <c r="K1524" t="s">
        <v>1342</v>
      </c>
      <c r="L1524" t="s">
        <v>1037</v>
      </c>
      <c r="M1524">
        <v>181.76999999999998</v>
      </c>
      <c r="N1524">
        <v>7.3000000000000009E-2</v>
      </c>
      <c r="O1524" s="872">
        <f>+VLOOKUP(C1524,'A. Rate Class Allocations'!$B$124:$J$128,6,FALSE)</f>
        <v>0.94261788524984402</v>
      </c>
      <c r="P1524" s="873">
        <f>+VLOOKUP(C1524,'A. Rate Class Allocations'!$B$124:$J$128,8,FALSE)</f>
        <v>0.86676492558695795</v>
      </c>
      <c r="Q1524" s="873">
        <f>+VLOOKUP(C1524,'A. Rate Class Allocations'!$B$124:$J$128,7,FALSE)</f>
        <v>0.93591420350510102</v>
      </c>
      <c r="R1524" s="873">
        <f>+VLOOKUP(C1524,'A. Rate Class Allocations'!$B$124:$J$128,9,FALSE)</f>
        <v>0.67326093337246795</v>
      </c>
      <c r="S1524" s="874">
        <f t="shared" si="70"/>
        <v>148.51120158425596</v>
      </c>
      <c r="T1524" s="874">
        <f t="shared" si="71"/>
        <v>4.5998356325212784E-2</v>
      </c>
    </row>
    <row r="1525" spans="1:20">
      <c r="A1525" s="875" t="s">
        <v>1034</v>
      </c>
      <c r="B1525" t="s">
        <v>1035</v>
      </c>
      <c r="C1525" t="s">
        <v>1339</v>
      </c>
      <c r="D1525" t="s">
        <v>1589</v>
      </c>
      <c r="E1525" s="867">
        <v>2019</v>
      </c>
      <c r="F1525" s="867">
        <v>2019</v>
      </c>
      <c r="G1525" s="868">
        <v>43573</v>
      </c>
      <c r="H1525" s="869">
        <f t="shared" si="69"/>
        <v>2019</v>
      </c>
      <c r="I1525" s="876"/>
      <c r="J1525" t="s">
        <v>1341</v>
      </c>
      <c r="K1525" t="s">
        <v>1342</v>
      </c>
      <c r="L1525" t="s">
        <v>1037</v>
      </c>
      <c r="M1525">
        <v>181.76999999999998</v>
      </c>
      <c r="N1525">
        <v>7.3000000000000009E-2</v>
      </c>
      <c r="O1525" s="872">
        <f>+VLOOKUP(C1525,'A. Rate Class Allocations'!$B$124:$J$128,6,FALSE)</f>
        <v>0.94261788524984402</v>
      </c>
      <c r="P1525" s="873">
        <f>+VLOOKUP(C1525,'A. Rate Class Allocations'!$B$124:$J$128,8,FALSE)</f>
        <v>0.86676492558695795</v>
      </c>
      <c r="Q1525" s="873">
        <f>+VLOOKUP(C1525,'A. Rate Class Allocations'!$B$124:$J$128,7,FALSE)</f>
        <v>0.93591420350510102</v>
      </c>
      <c r="R1525" s="873">
        <f>+VLOOKUP(C1525,'A. Rate Class Allocations'!$B$124:$J$128,9,FALSE)</f>
        <v>0.67326093337246795</v>
      </c>
      <c r="S1525" s="874">
        <f t="shared" si="70"/>
        <v>148.51120158425596</v>
      </c>
      <c r="T1525" s="874">
        <f t="shared" si="71"/>
        <v>4.5998356325212784E-2</v>
      </c>
    </row>
    <row r="1526" spans="1:20">
      <c r="A1526" s="875" t="s">
        <v>1034</v>
      </c>
      <c r="B1526" t="s">
        <v>1035</v>
      </c>
      <c r="C1526" t="s">
        <v>1339</v>
      </c>
      <c r="D1526" t="s">
        <v>1589</v>
      </c>
      <c r="E1526" s="867">
        <v>2019</v>
      </c>
      <c r="F1526" s="867">
        <v>2019</v>
      </c>
      <c r="G1526" s="868">
        <v>43573</v>
      </c>
      <c r="H1526" s="869">
        <f t="shared" si="69"/>
        <v>2019</v>
      </c>
      <c r="I1526" s="876"/>
      <c r="J1526" t="s">
        <v>1341</v>
      </c>
      <c r="K1526" t="s">
        <v>1342</v>
      </c>
      <c r="L1526" t="s">
        <v>1037</v>
      </c>
      <c r="M1526">
        <v>181.76999999999998</v>
      </c>
      <c r="N1526">
        <v>7.3000000000000009E-2</v>
      </c>
      <c r="O1526" s="872">
        <f>+VLOOKUP(C1526,'A. Rate Class Allocations'!$B$124:$J$128,6,FALSE)</f>
        <v>0.94261788524984402</v>
      </c>
      <c r="P1526" s="873">
        <f>+VLOOKUP(C1526,'A. Rate Class Allocations'!$B$124:$J$128,8,FALSE)</f>
        <v>0.86676492558695795</v>
      </c>
      <c r="Q1526" s="873">
        <f>+VLOOKUP(C1526,'A. Rate Class Allocations'!$B$124:$J$128,7,FALSE)</f>
        <v>0.93591420350510102</v>
      </c>
      <c r="R1526" s="873">
        <f>+VLOOKUP(C1526,'A. Rate Class Allocations'!$B$124:$J$128,9,FALSE)</f>
        <v>0.67326093337246795</v>
      </c>
      <c r="S1526" s="874">
        <f t="shared" si="70"/>
        <v>148.51120158425596</v>
      </c>
      <c r="T1526" s="874">
        <f t="shared" si="71"/>
        <v>4.5998356325212784E-2</v>
      </c>
    </row>
    <row r="1527" spans="1:20">
      <c r="A1527" s="875" t="s">
        <v>1034</v>
      </c>
      <c r="B1527" t="s">
        <v>1035</v>
      </c>
      <c r="C1527" t="s">
        <v>1339</v>
      </c>
      <c r="D1527" t="s">
        <v>1589</v>
      </c>
      <c r="E1527" s="867">
        <v>2019</v>
      </c>
      <c r="F1527" s="867">
        <v>2019</v>
      </c>
      <c r="G1527" s="868">
        <v>43573</v>
      </c>
      <c r="H1527" s="869">
        <f t="shared" si="69"/>
        <v>2019</v>
      </c>
      <c r="I1527" s="876"/>
      <c r="J1527" t="s">
        <v>1341</v>
      </c>
      <c r="K1527" t="s">
        <v>1342</v>
      </c>
      <c r="L1527" t="s">
        <v>1037</v>
      </c>
      <c r="M1527">
        <v>181.76999999999998</v>
      </c>
      <c r="N1527">
        <v>7.3000000000000009E-2</v>
      </c>
      <c r="O1527" s="872">
        <f>+VLOOKUP(C1527,'A. Rate Class Allocations'!$B$124:$J$128,6,FALSE)</f>
        <v>0.94261788524984402</v>
      </c>
      <c r="P1527" s="873">
        <f>+VLOOKUP(C1527,'A. Rate Class Allocations'!$B$124:$J$128,8,FALSE)</f>
        <v>0.86676492558695795</v>
      </c>
      <c r="Q1527" s="873">
        <f>+VLOOKUP(C1527,'A. Rate Class Allocations'!$B$124:$J$128,7,FALSE)</f>
        <v>0.93591420350510102</v>
      </c>
      <c r="R1527" s="873">
        <f>+VLOOKUP(C1527,'A. Rate Class Allocations'!$B$124:$J$128,9,FALSE)</f>
        <v>0.67326093337246795</v>
      </c>
      <c r="S1527" s="874">
        <f t="shared" si="70"/>
        <v>148.51120158425596</v>
      </c>
      <c r="T1527" s="874">
        <f t="shared" si="71"/>
        <v>4.5998356325212784E-2</v>
      </c>
    </row>
    <row r="1528" spans="1:20">
      <c r="A1528" s="875" t="s">
        <v>1034</v>
      </c>
      <c r="B1528" t="s">
        <v>1035</v>
      </c>
      <c r="C1528" t="s">
        <v>1339</v>
      </c>
      <c r="D1528" t="s">
        <v>1589</v>
      </c>
      <c r="E1528" s="867">
        <v>2019</v>
      </c>
      <c r="F1528" s="867">
        <v>2019</v>
      </c>
      <c r="G1528" s="868">
        <v>43573</v>
      </c>
      <c r="H1528" s="869">
        <f t="shared" si="69"/>
        <v>2019</v>
      </c>
      <c r="I1528" s="876"/>
      <c r="J1528" t="s">
        <v>1341</v>
      </c>
      <c r="K1528" t="s">
        <v>1342</v>
      </c>
      <c r="L1528" t="s">
        <v>1037</v>
      </c>
      <c r="M1528">
        <v>149.39999999999998</v>
      </c>
      <c r="N1528">
        <v>0.06</v>
      </c>
      <c r="O1528" s="872">
        <f>+VLOOKUP(C1528,'A. Rate Class Allocations'!$B$124:$J$128,6,FALSE)</f>
        <v>0.94261788524984402</v>
      </c>
      <c r="P1528" s="873">
        <f>+VLOOKUP(C1528,'A. Rate Class Allocations'!$B$124:$J$128,8,FALSE)</f>
        <v>0.86676492558695795</v>
      </c>
      <c r="Q1528" s="873">
        <f>+VLOOKUP(C1528,'A. Rate Class Allocations'!$B$124:$J$128,7,FALSE)</f>
        <v>0.93591420350510102</v>
      </c>
      <c r="R1528" s="873">
        <f>+VLOOKUP(C1528,'A. Rate Class Allocations'!$B$124:$J$128,9,FALSE)</f>
        <v>0.67326093337246795</v>
      </c>
      <c r="S1528" s="874">
        <f t="shared" si="70"/>
        <v>122.06400130212819</v>
      </c>
      <c r="T1528" s="874">
        <f t="shared" si="71"/>
        <v>3.7806868212503654E-2</v>
      </c>
    </row>
    <row r="1529" spans="1:20">
      <c r="A1529" s="875" t="s">
        <v>1034</v>
      </c>
      <c r="B1529" t="s">
        <v>1035</v>
      </c>
      <c r="C1529" t="s">
        <v>1339</v>
      </c>
      <c r="D1529" t="s">
        <v>1589</v>
      </c>
      <c r="E1529" s="867">
        <v>2019</v>
      </c>
      <c r="F1529" s="867">
        <v>2019</v>
      </c>
      <c r="G1529" s="868">
        <v>43573</v>
      </c>
      <c r="H1529" s="869">
        <f t="shared" si="69"/>
        <v>2019</v>
      </c>
      <c r="I1529" s="876"/>
      <c r="J1529" t="s">
        <v>1341</v>
      </c>
      <c r="K1529" t="s">
        <v>1342</v>
      </c>
      <c r="L1529" t="s">
        <v>1037</v>
      </c>
      <c r="M1529">
        <v>149.39999999999998</v>
      </c>
      <c r="N1529">
        <v>0.06</v>
      </c>
      <c r="O1529" s="872">
        <f>+VLOOKUP(C1529,'A. Rate Class Allocations'!$B$124:$J$128,6,FALSE)</f>
        <v>0.94261788524984402</v>
      </c>
      <c r="P1529" s="873">
        <f>+VLOOKUP(C1529,'A. Rate Class Allocations'!$B$124:$J$128,8,FALSE)</f>
        <v>0.86676492558695795</v>
      </c>
      <c r="Q1529" s="873">
        <f>+VLOOKUP(C1529,'A. Rate Class Allocations'!$B$124:$J$128,7,FALSE)</f>
        <v>0.93591420350510102</v>
      </c>
      <c r="R1529" s="873">
        <f>+VLOOKUP(C1529,'A. Rate Class Allocations'!$B$124:$J$128,9,FALSE)</f>
        <v>0.67326093337246795</v>
      </c>
      <c r="S1529" s="874">
        <f t="shared" si="70"/>
        <v>122.06400130212819</v>
      </c>
      <c r="T1529" s="874">
        <f t="shared" si="71"/>
        <v>3.7806868212503654E-2</v>
      </c>
    </row>
    <row r="1530" spans="1:20">
      <c r="A1530" s="875" t="s">
        <v>1034</v>
      </c>
      <c r="B1530" t="s">
        <v>1035</v>
      </c>
      <c r="C1530" t="s">
        <v>1339</v>
      </c>
      <c r="D1530" t="s">
        <v>1589</v>
      </c>
      <c r="E1530" s="867">
        <v>2019</v>
      </c>
      <c r="F1530" s="867">
        <v>2019</v>
      </c>
      <c r="G1530" s="868">
        <v>43573</v>
      </c>
      <c r="H1530" s="869">
        <f t="shared" si="69"/>
        <v>2019</v>
      </c>
      <c r="I1530" s="876"/>
      <c r="J1530" t="s">
        <v>1341</v>
      </c>
      <c r="K1530" t="s">
        <v>1342</v>
      </c>
      <c r="L1530" t="s">
        <v>1037</v>
      </c>
      <c r="M1530">
        <v>363.53999999999996</v>
      </c>
      <c r="N1530">
        <v>0.14600000000000002</v>
      </c>
      <c r="O1530" s="872">
        <f>+VLOOKUP(C1530,'A. Rate Class Allocations'!$B$124:$J$128,6,FALSE)</f>
        <v>0.94261788524984402</v>
      </c>
      <c r="P1530" s="873">
        <f>+VLOOKUP(C1530,'A. Rate Class Allocations'!$B$124:$J$128,8,FALSE)</f>
        <v>0.86676492558695795</v>
      </c>
      <c r="Q1530" s="873">
        <f>+VLOOKUP(C1530,'A. Rate Class Allocations'!$B$124:$J$128,7,FALSE)</f>
        <v>0.93591420350510102</v>
      </c>
      <c r="R1530" s="873">
        <f>+VLOOKUP(C1530,'A. Rate Class Allocations'!$B$124:$J$128,9,FALSE)</f>
        <v>0.67326093337246795</v>
      </c>
      <c r="S1530" s="874">
        <f t="shared" si="70"/>
        <v>297.02240316851191</v>
      </c>
      <c r="T1530" s="874">
        <f t="shared" si="71"/>
        <v>9.1996712650425569E-2</v>
      </c>
    </row>
    <row r="1531" spans="1:20">
      <c r="A1531" s="875" t="s">
        <v>1034</v>
      </c>
      <c r="B1531" t="s">
        <v>1035</v>
      </c>
      <c r="C1531" t="s">
        <v>1339</v>
      </c>
      <c r="D1531" t="s">
        <v>1590</v>
      </c>
      <c r="E1531" s="867">
        <v>2019</v>
      </c>
      <c r="F1531" s="867">
        <v>2019</v>
      </c>
      <c r="G1531" s="868">
        <v>43418</v>
      </c>
      <c r="H1531" s="869">
        <f t="shared" si="69"/>
        <v>2018</v>
      </c>
      <c r="I1531" s="876"/>
      <c r="J1531" t="s">
        <v>1341</v>
      </c>
      <c r="K1531" t="s">
        <v>1342</v>
      </c>
      <c r="L1531" t="s">
        <v>1037</v>
      </c>
      <c r="M1531">
        <v>104.19999999999999</v>
      </c>
      <c r="N1531">
        <v>3.9999999999999994E-2</v>
      </c>
      <c r="O1531" s="872">
        <f>+VLOOKUP(C1531,'A. Rate Class Allocations'!$B$124:$J$128,6,FALSE)</f>
        <v>0.94261788524984402</v>
      </c>
      <c r="P1531" s="873">
        <f>+VLOOKUP(C1531,'A. Rate Class Allocations'!$B$124:$J$128,8,FALSE)</f>
        <v>0.86676492558695795</v>
      </c>
      <c r="Q1531" s="873">
        <f>+VLOOKUP(C1531,'A. Rate Class Allocations'!$B$124:$J$128,7,FALSE)</f>
        <v>0.93591420350510102</v>
      </c>
      <c r="R1531" s="873">
        <f>+VLOOKUP(C1531,'A. Rate Class Allocations'!$B$124:$J$128,9,FALSE)</f>
        <v>0.67326093337246795</v>
      </c>
      <c r="S1531" s="874">
        <f t="shared" si="70"/>
        <v>85.134330225446831</v>
      </c>
      <c r="T1531" s="874">
        <f t="shared" si="71"/>
        <v>2.5204578808335765E-2</v>
      </c>
    </row>
    <row r="1532" spans="1:20">
      <c r="A1532" s="875" t="s">
        <v>1034</v>
      </c>
      <c r="B1532" t="s">
        <v>1035</v>
      </c>
      <c r="C1532" t="s">
        <v>1339</v>
      </c>
      <c r="D1532" t="s">
        <v>1590</v>
      </c>
      <c r="E1532" s="867">
        <v>2019</v>
      </c>
      <c r="F1532" s="867">
        <v>2019</v>
      </c>
      <c r="G1532" s="868">
        <v>43418</v>
      </c>
      <c r="H1532" s="869">
        <f t="shared" si="69"/>
        <v>2018</v>
      </c>
      <c r="I1532" s="876"/>
      <c r="J1532" t="s">
        <v>1341</v>
      </c>
      <c r="K1532" t="s">
        <v>1342</v>
      </c>
      <c r="L1532" t="s">
        <v>1037</v>
      </c>
      <c r="M1532">
        <v>2281.9800000000005</v>
      </c>
      <c r="N1532">
        <v>0.87600000000000011</v>
      </c>
      <c r="O1532" s="872">
        <f>+VLOOKUP(C1532,'A. Rate Class Allocations'!$B$124:$J$128,6,FALSE)</f>
        <v>0.94261788524984402</v>
      </c>
      <c r="P1532" s="873">
        <f>+VLOOKUP(C1532,'A. Rate Class Allocations'!$B$124:$J$128,8,FALSE)</f>
        <v>0.86676492558695795</v>
      </c>
      <c r="Q1532" s="873">
        <f>+VLOOKUP(C1532,'A. Rate Class Allocations'!$B$124:$J$128,7,FALSE)</f>
        <v>0.93591420350510102</v>
      </c>
      <c r="R1532" s="873">
        <f>+VLOOKUP(C1532,'A. Rate Class Allocations'!$B$124:$J$128,9,FALSE)</f>
        <v>0.67326093337246795</v>
      </c>
      <c r="S1532" s="874">
        <f t="shared" si="70"/>
        <v>1864.4418319372862</v>
      </c>
      <c r="T1532" s="874">
        <f t="shared" si="71"/>
        <v>0.55198027590255339</v>
      </c>
    </row>
    <row r="1533" spans="1:20">
      <c r="A1533" s="875" t="s">
        <v>1034</v>
      </c>
      <c r="B1533" t="s">
        <v>1035</v>
      </c>
      <c r="C1533" t="s">
        <v>1339</v>
      </c>
      <c r="D1533" t="s">
        <v>1590</v>
      </c>
      <c r="E1533" s="867">
        <v>2019</v>
      </c>
      <c r="F1533" s="867">
        <v>2019</v>
      </c>
      <c r="G1533" s="868">
        <v>43418</v>
      </c>
      <c r="H1533" s="869">
        <f t="shared" si="69"/>
        <v>2018</v>
      </c>
      <c r="I1533" s="876"/>
      <c r="J1533" t="s">
        <v>1038</v>
      </c>
      <c r="K1533" t="s">
        <v>1342</v>
      </c>
      <c r="L1533" t="s">
        <v>1037</v>
      </c>
      <c r="M1533">
        <v>380.33</v>
      </c>
      <c r="N1533">
        <v>0.14600000000000002</v>
      </c>
      <c r="O1533" s="872">
        <f>+VLOOKUP(C1533,'A. Rate Class Allocations'!$B$124:$J$128,6,FALSE)</f>
        <v>0.94261788524984402</v>
      </c>
      <c r="P1533" s="873">
        <f>+VLOOKUP(C1533,'A. Rate Class Allocations'!$B$124:$J$128,8,FALSE)</f>
        <v>0.86676492558695795</v>
      </c>
      <c r="Q1533" s="873">
        <f>+VLOOKUP(C1533,'A. Rate Class Allocations'!$B$124:$J$128,7,FALSE)</f>
        <v>0.93591420350510102</v>
      </c>
      <c r="R1533" s="873">
        <f>+VLOOKUP(C1533,'A. Rate Class Allocations'!$B$124:$J$128,9,FALSE)</f>
        <v>0.67326093337246795</v>
      </c>
      <c r="S1533" s="874">
        <f t="shared" si="70"/>
        <v>310.740305322881</v>
      </c>
      <c r="T1533" s="874">
        <f t="shared" si="71"/>
        <v>9.1996712650425569E-2</v>
      </c>
    </row>
    <row r="1534" spans="1:20">
      <c r="A1534" s="875" t="s">
        <v>1034</v>
      </c>
      <c r="B1534" t="s">
        <v>1035</v>
      </c>
      <c r="C1534" t="s">
        <v>1339</v>
      </c>
      <c r="D1534" t="s">
        <v>1591</v>
      </c>
      <c r="E1534" s="867">
        <v>2019</v>
      </c>
      <c r="F1534" s="867">
        <v>2019</v>
      </c>
      <c r="G1534" s="868">
        <v>43423</v>
      </c>
      <c r="H1534" s="869">
        <f t="shared" si="69"/>
        <v>2018</v>
      </c>
      <c r="I1534" s="876"/>
      <c r="J1534" t="s">
        <v>1341</v>
      </c>
      <c r="K1534" t="s">
        <v>1342</v>
      </c>
      <c r="L1534" t="s">
        <v>1037</v>
      </c>
      <c r="M1534">
        <v>509.39200000000005</v>
      </c>
      <c r="N1534">
        <v>0.20800000000000002</v>
      </c>
      <c r="O1534" s="872">
        <f>+VLOOKUP(C1534,'A. Rate Class Allocations'!$B$124:$J$128,6,FALSE)</f>
        <v>0.94261788524984402</v>
      </c>
      <c r="P1534" s="873">
        <f>+VLOOKUP(C1534,'A. Rate Class Allocations'!$B$124:$J$128,8,FALSE)</f>
        <v>0.86676492558695795</v>
      </c>
      <c r="Q1534" s="873">
        <f>+VLOOKUP(C1534,'A. Rate Class Allocations'!$B$124:$J$128,7,FALSE)</f>
        <v>0.93591420350510102</v>
      </c>
      <c r="R1534" s="873">
        <f>+VLOOKUP(C1534,'A. Rate Class Allocations'!$B$124:$J$128,9,FALSE)</f>
        <v>0.67326093337246795</v>
      </c>
      <c r="S1534" s="874">
        <f t="shared" si="70"/>
        <v>416.18758869674491</v>
      </c>
      <c r="T1534" s="874">
        <f t="shared" si="71"/>
        <v>0.13106380980334603</v>
      </c>
    </row>
    <row r="1535" spans="1:20">
      <c r="A1535" s="875" t="s">
        <v>1034</v>
      </c>
      <c r="B1535" t="s">
        <v>1035</v>
      </c>
      <c r="C1535" t="s">
        <v>1339</v>
      </c>
      <c r="D1535" t="s">
        <v>1592</v>
      </c>
      <c r="E1535" s="867">
        <v>2019</v>
      </c>
      <c r="F1535" s="867">
        <v>2019</v>
      </c>
      <c r="G1535" s="868">
        <v>43417</v>
      </c>
      <c r="H1535" s="869">
        <f t="shared" si="69"/>
        <v>2018</v>
      </c>
      <c r="I1535" s="876"/>
      <c r="J1535" t="s">
        <v>1341</v>
      </c>
      <c r="K1535" t="s">
        <v>1342</v>
      </c>
      <c r="L1535" t="s">
        <v>1037</v>
      </c>
      <c r="M1535">
        <v>6643.7279999999992</v>
      </c>
      <c r="N1535">
        <v>1.0919999999999999</v>
      </c>
      <c r="O1535" s="872">
        <f>+VLOOKUP(C1535,'A. Rate Class Allocations'!$B$124:$J$128,6,FALSE)</f>
        <v>0.94261788524984402</v>
      </c>
      <c r="P1535" s="873">
        <f>+VLOOKUP(C1535,'A. Rate Class Allocations'!$B$124:$J$128,8,FALSE)</f>
        <v>0.86676492558695795</v>
      </c>
      <c r="Q1535" s="873">
        <f>+VLOOKUP(C1535,'A. Rate Class Allocations'!$B$124:$J$128,7,FALSE)</f>
        <v>0.93591420350510102</v>
      </c>
      <c r="R1535" s="873">
        <f>+VLOOKUP(C1535,'A. Rate Class Allocations'!$B$124:$J$128,9,FALSE)</f>
        <v>0.67326093337246795</v>
      </c>
      <c r="S1535" s="874">
        <f t="shared" si="70"/>
        <v>5428.1126053747348</v>
      </c>
      <c r="T1535" s="874">
        <f t="shared" si="71"/>
        <v>0.68808500146756635</v>
      </c>
    </row>
    <row r="1536" spans="1:20">
      <c r="A1536" s="875" t="s">
        <v>1034</v>
      </c>
      <c r="B1536" t="s">
        <v>1035</v>
      </c>
      <c r="C1536" t="s">
        <v>1339</v>
      </c>
      <c r="D1536" t="s">
        <v>1592</v>
      </c>
      <c r="E1536" s="867">
        <v>2019</v>
      </c>
      <c r="F1536" s="867">
        <v>2019</v>
      </c>
      <c r="G1536" s="868">
        <v>43417</v>
      </c>
      <c r="H1536" s="869">
        <f t="shared" si="69"/>
        <v>2018</v>
      </c>
      <c r="I1536" s="876"/>
      <c r="J1536" t="s">
        <v>1341</v>
      </c>
      <c r="K1536" t="s">
        <v>1342</v>
      </c>
      <c r="L1536" t="s">
        <v>1037</v>
      </c>
      <c r="M1536">
        <v>176.43599999999998</v>
      </c>
      <c r="N1536">
        <v>2.8999999999999998E-2</v>
      </c>
      <c r="O1536" s="872">
        <f>+VLOOKUP(C1536,'A. Rate Class Allocations'!$B$124:$J$128,6,FALSE)</f>
        <v>0.94261788524984402</v>
      </c>
      <c r="P1536" s="873">
        <f>+VLOOKUP(C1536,'A. Rate Class Allocations'!$B$124:$J$128,8,FALSE)</f>
        <v>0.86676492558695795</v>
      </c>
      <c r="Q1536" s="873">
        <f>+VLOOKUP(C1536,'A. Rate Class Allocations'!$B$124:$J$128,7,FALSE)</f>
        <v>0.93591420350510102</v>
      </c>
      <c r="R1536" s="873">
        <f>+VLOOKUP(C1536,'A. Rate Class Allocations'!$B$124:$J$128,9,FALSE)</f>
        <v>0.67326093337246795</v>
      </c>
      <c r="S1536" s="874">
        <f t="shared" si="70"/>
        <v>144.15317358595908</v>
      </c>
      <c r="T1536" s="874">
        <f t="shared" si="71"/>
        <v>1.8273319636043429E-2</v>
      </c>
    </row>
    <row r="1537" spans="1:20">
      <c r="A1537" s="875" t="s">
        <v>1034</v>
      </c>
      <c r="B1537" t="s">
        <v>1035</v>
      </c>
      <c r="C1537" t="s">
        <v>1339</v>
      </c>
      <c r="D1537" t="s">
        <v>1593</v>
      </c>
      <c r="E1537" s="867">
        <v>2019</v>
      </c>
      <c r="F1537" s="867">
        <v>2019</v>
      </c>
      <c r="G1537" s="868">
        <v>43416</v>
      </c>
      <c r="H1537" s="869">
        <f t="shared" si="69"/>
        <v>2018</v>
      </c>
      <c r="I1537" s="876"/>
      <c r="J1537" t="s">
        <v>1341</v>
      </c>
      <c r="K1537" t="s">
        <v>1342</v>
      </c>
      <c r="L1537" t="s">
        <v>1037</v>
      </c>
      <c r="M1537">
        <v>1429.7580000000005</v>
      </c>
      <c r="N1537">
        <v>0.63800000000000012</v>
      </c>
      <c r="O1537" s="872">
        <f>+VLOOKUP(C1537,'A. Rate Class Allocations'!$B$124:$J$128,6,FALSE)</f>
        <v>0.94261788524984402</v>
      </c>
      <c r="P1537" s="873">
        <f>+VLOOKUP(C1537,'A. Rate Class Allocations'!$B$124:$J$128,8,FALSE)</f>
        <v>0.86676492558695795</v>
      </c>
      <c r="Q1537" s="873">
        <f>+VLOOKUP(C1537,'A. Rate Class Allocations'!$B$124:$J$128,7,FALSE)</f>
        <v>0.93591420350510102</v>
      </c>
      <c r="R1537" s="873">
        <f>+VLOOKUP(C1537,'A. Rate Class Allocations'!$B$124:$J$128,9,FALSE)</f>
        <v>0.67326093337246795</v>
      </c>
      <c r="S1537" s="874">
        <f t="shared" si="70"/>
        <v>1168.1524924613673</v>
      </c>
      <c r="T1537" s="874">
        <f t="shared" si="71"/>
        <v>0.40201303199295563</v>
      </c>
    </row>
    <row r="1538" spans="1:20">
      <c r="A1538" s="875" t="s">
        <v>1034</v>
      </c>
      <c r="B1538" t="s">
        <v>1035</v>
      </c>
      <c r="C1538" t="s">
        <v>1339</v>
      </c>
      <c r="D1538" t="s">
        <v>1594</v>
      </c>
      <c r="E1538" s="867">
        <v>2019</v>
      </c>
      <c r="F1538" s="867">
        <v>2019</v>
      </c>
      <c r="G1538" s="868">
        <v>43416</v>
      </c>
      <c r="H1538" s="869">
        <f t="shared" si="69"/>
        <v>2018</v>
      </c>
      <c r="I1538" s="876"/>
      <c r="J1538" t="s">
        <v>1341</v>
      </c>
      <c r="K1538" t="s">
        <v>1342</v>
      </c>
      <c r="L1538" t="s">
        <v>1037</v>
      </c>
      <c r="M1538">
        <v>1408.6799999999998</v>
      </c>
      <c r="N1538">
        <v>0.46799999999999997</v>
      </c>
      <c r="O1538" s="872">
        <f>+VLOOKUP(C1538,'A. Rate Class Allocations'!$B$124:$J$128,6,FALSE)</f>
        <v>0.94261788524984402</v>
      </c>
      <c r="P1538" s="873">
        <f>+VLOOKUP(C1538,'A. Rate Class Allocations'!$B$124:$J$128,8,FALSE)</f>
        <v>0.86676492558695795</v>
      </c>
      <c r="Q1538" s="873">
        <f>+VLOOKUP(C1538,'A. Rate Class Allocations'!$B$124:$J$128,7,FALSE)</f>
        <v>0.93591420350510102</v>
      </c>
      <c r="R1538" s="873">
        <f>+VLOOKUP(C1538,'A. Rate Class Allocations'!$B$124:$J$128,9,FALSE)</f>
        <v>0.67326093337246795</v>
      </c>
      <c r="S1538" s="874">
        <f t="shared" si="70"/>
        <v>1150.93117372344</v>
      </c>
      <c r="T1538" s="874">
        <f t="shared" si="71"/>
        <v>0.29489357205752847</v>
      </c>
    </row>
    <row r="1539" spans="1:20">
      <c r="A1539" s="875" t="s">
        <v>1034</v>
      </c>
      <c r="B1539" t="s">
        <v>1035</v>
      </c>
      <c r="C1539" t="s">
        <v>1339</v>
      </c>
      <c r="D1539" t="s">
        <v>1594</v>
      </c>
      <c r="E1539" s="867">
        <v>2019</v>
      </c>
      <c r="F1539" s="867">
        <v>2019</v>
      </c>
      <c r="G1539" s="868">
        <v>43416</v>
      </c>
      <c r="H1539" s="869">
        <f t="shared" si="69"/>
        <v>2018</v>
      </c>
      <c r="I1539" s="876"/>
      <c r="J1539" t="s">
        <v>1341</v>
      </c>
      <c r="K1539" t="s">
        <v>1342</v>
      </c>
      <c r="L1539" t="s">
        <v>1037</v>
      </c>
      <c r="M1539">
        <v>2531.41</v>
      </c>
      <c r="N1539">
        <v>0.84099999999999986</v>
      </c>
      <c r="O1539" s="872">
        <f>+VLOOKUP(C1539,'A. Rate Class Allocations'!$B$124:$J$128,6,FALSE)</f>
        <v>0.94261788524984402</v>
      </c>
      <c r="P1539" s="873">
        <f>+VLOOKUP(C1539,'A. Rate Class Allocations'!$B$124:$J$128,8,FALSE)</f>
        <v>0.86676492558695795</v>
      </c>
      <c r="Q1539" s="873">
        <f>+VLOOKUP(C1539,'A. Rate Class Allocations'!$B$124:$J$128,7,FALSE)</f>
        <v>0.93591420350510102</v>
      </c>
      <c r="R1539" s="873">
        <f>+VLOOKUP(C1539,'A. Rate Class Allocations'!$B$124:$J$128,9,FALSE)</f>
        <v>0.67326093337246795</v>
      </c>
      <c r="S1539" s="874">
        <f t="shared" si="70"/>
        <v>2068.2331561996007</v>
      </c>
      <c r="T1539" s="874">
        <f t="shared" si="71"/>
        <v>0.52992626944525945</v>
      </c>
    </row>
    <row r="1540" spans="1:20">
      <c r="A1540" s="875" t="s">
        <v>1034</v>
      </c>
      <c r="B1540" t="s">
        <v>1035</v>
      </c>
      <c r="C1540" t="s">
        <v>1339</v>
      </c>
      <c r="D1540" t="s">
        <v>1594</v>
      </c>
      <c r="E1540" s="867">
        <v>2019</v>
      </c>
      <c r="F1540" s="867">
        <v>2019</v>
      </c>
      <c r="G1540" s="868">
        <v>43416</v>
      </c>
      <c r="H1540" s="869">
        <f t="shared" ref="H1540:H1603" si="72">YEAR(G1540)</f>
        <v>2018</v>
      </c>
      <c r="I1540" s="876"/>
      <c r="J1540" t="s">
        <v>1038</v>
      </c>
      <c r="K1540" t="s">
        <v>1342</v>
      </c>
      <c r="L1540" t="s">
        <v>1037</v>
      </c>
      <c r="M1540">
        <v>611.02999999999986</v>
      </c>
      <c r="N1540">
        <v>0.20299999999999999</v>
      </c>
      <c r="O1540" s="872">
        <f>+VLOOKUP(C1540,'A. Rate Class Allocations'!$B$124:$J$128,6,FALSE)</f>
        <v>0.94261788524984402</v>
      </c>
      <c r="P1540" s="873">
        <f>+VLOOKUP(C1540,'A. Rate Class Allocations'!$B$124:$J$128,8,FALSE)</f>
        <v>0.86676492558695795</v>
      </c>
      <c r="Q1540" s="873">
        <f>+VLOOKUP(C1540,'A. Rate Class Allocations'!$B$124:$J$128,7,FALSE)</f>
        <v>0.93591420350510102</v>
      </c>
      <c r="R1540" s="873">
        <f>+VLOOKUP(C1540,'A. Rate Class Allocations'!$B$124:$J$128,9,FALSE)</f>
        <v>0.67326093337246795</v>
      </c>
      <c r="S1540" s="874">
        <f t="shared" ref="S1540:S1603" si="73">M1540*O1540*P1540</f>
        <v>499.2286928757656</v>
      </c>
      <c r="T1540" s="874">
        <f t="shared" ref="T1540:T1603" si="74">N1540*Q1540*R1540</f>
        <v>0.12791323745230401</v>
      </c>
    </row>
    <row r="1541" spans="1:20">
      <c r="A1541" s="875" t="s">
        <v>1034</v>
      </c>
      <c r="B1541" t="s">
        <v>1035</v>
      </c>
      <c r="C1541" t="s">
        <v>1339</v>
      </c>
      <c r="D1541" t="s">
        <v>1595</v>
      </c>
      <c r="E1541" s="867">
        <v>2019</v>
      </c>
      <c r="F1541" s="867">
        <v>2019</v>
      </c>
      <c r="G1541" s="868">
        <v>43433</v>
      </c>
      <c r="H1541" s="869">
        <f t="shared" si="72"/>
        <v>2018</v>
      </c>
      <c r="I1541" s="876"/>
      <c r="J1541" t="s">
        <v>1341</v>
      </c>
      <c r="K1541" t="s">
        <v>1342</v>
      </c>
      <c r="L1541" t="s">
        <v>1037</v>
      </c>
      <c r="M1541">
        <v>4541.6519999999982</v>
      </c>
      <c r="N1541">
        <v>0.73799999999999988</v>
      </c>
      <c r="O1541" s="872">
        <f>+VLOOKUP(C1541,'A. Rate Class Allocations'!$B$124:$J$128,6,FALSE)</f>
        <v>0.94261788524984402</v>
      </c>
      <c r="P1541" s="873">
        <f>+VLOOKUP(C1541,'A. Rate Class Allocations'!$B$124:$J$128,8,FALSE)</f>
        <v>0.86676492558695795</v>
      </c>
      <c r="Q1541" s="873">
        <f>+VLOOKUP(C1541,'A. Rate Class Allocations'!$B$124:$J$128,7,FALSE)</f>
        <v>0.93591420350510102</v>
      </c>
      <c r="R1541" s="873">
        <f>+VLOOKUP(C1541,'A. Rate Class Allocations'!$B$124:$J$128,9,FALSE)</f>
        <v>0.67326093337246795</v>
      </c>
      <c r="S1541" s="874">
        <f t="shared" si="73"/>
        <v>3710.6574005476105</v>
      </c>
      <c r="T1541" s="874">
        <f t="shared" si="74"/>
        <v>0.46502447901379484</v>
      </c>
    </row>
    <row r="1542" spans="1:20">
      <c r="A1542" s="875" t="s">
        <v>1034</v>
      </c>
      <c r="B1542" t="s">
        <v>1035</v>
      </c>
      <c r="C1542" t="s">
        <v>1339</v>
      </c>
      <c r="D1542" t="s">
        <v>1595</v>
      </c>
      <c r="E1542" s="867">
        <v>2019</v>
      </c>
      <c r="F1542" s="867">
        <v>2019</v>
      </c>
      <c r="G1542" s="868">
        <v>43433</v>
      </c>
      <c r="H1542" s="869">
        <f t="shared" si="72"/>
        <v>2018</v>
      </c>
      <c r="I1542" s="876"/>
      <c r="J1542" t="s">
        <v>1341</v>
      </c>
      <c r="K1542" t="s">
        <v>1342</v>
      </c>
      <c r="L1542" t="s">
        <v>1037</v>
      </c>
      <c r="M1542">
        <v>283.08399999999995</v>
      </c>
      <c r="N1542">
        <v>4.5999999999999999E-2</v>
      </c>
      <c r="O1542" s="872">
        <f>+VLOOKUP(C1542,'A. Rate Class Allocations'!$B$124:$J$128,6,FALSE)</f>
        <v>0.94261788524984402</v>
      </c>
      <c r="P1542" s="873">
        <f>+VLOOKUP(C1542,'A. Rate Class Allocations'!$B$124:$J$128,8,FALSE)</f>
        <v>0.86676492558695795</v>
      </c>
      <c r="Q1542" s="873">
        <f>+VLOOKUP(C1542,'A. Rate Class Allocations'!$B$124:$J$128,7,FALSE)</f>
        <v>0.93591420350510102</v>
      </c>
      <c r="R1542" s="873">
        <f>+VLOOKUP(C1542,'A. Rate Class Allocations'!$B$124:$J$128,9,FALSE)</f>
        <v>0.67326093337246795</v>
      </c>
      <c r="S1542" s="874">
        <f t="shared" si="73"/>
        <v>231.28758865201908</v>
      </c>
      <c r="T1542" s="874">
        <f t="shared" si="74"/>
        <v>2.8985265629586133E-2</v>
      </c>
    </row>
    <row r="1543" spans="1:20">
      <c r="A1543" s="875" t="s">
        <v>1034</v>
      </c>
      <c r="B1543" t="s">
        <v>1035</v>
      </c>
      <c r="C1543" t="s">
        <v>1339</v>
      </c>
      <c r="D1543" t="s">
        <v>1595</v>
      </c>
      <c r="E1543" s="867">
        <v>2019</v>
      </c>
      <c r="F1543" s="867">
        <v>2019</v>
      </c>
      <c r="G1543" s="868">
        <v>43433</v>
      </c>
      <c r="H1543" s="869">
        <f t="shared" si="72"/>
        <v>2018</v>
      </c>
      <c r="I1543" s="876"/>
      <c r="J1543" t="s">
        <v>1341</v>
      </c>
      <c r="K1543" t="s">
        <v>1342</v>
      </c>
      <c r="L1543" t="s">
        <v>1037</v>
      </c>
      <c r="M1543">
        <v>3027.7679999999996</v>
      </c>
      <c r="N1543">
        <v>0.49199999999999999</v>
      </c>
      <c r="O1543" s="872">
        <f>+VLOOKUP(C1543,'A. Rate Class Allocations'!$B$124:$J$128,6,FALSE)</f>
        <v>0.94261788524984402</v>
      </c>
      <c r="P1543" s="873">
        <f>+VLOOKUP(C1543,'A. Rate Class Allocations'!$B$124:$J$128,8,FALSE)</f>
        <v>0.86676492558695795</v>
      </c>
      <c r="Q1543" s="873">
        <f>+VLOOKUP(C1543,'A. Rate Class Allocations'!$B$124:$J$128,7,FALSE)</f>
        <v>0.93591420350510102</v>
      </c>
      <c r="R1543" s="873">
        <f>+VLOOKUP(C1543,'A. Rate Class Allocations'!$B$124:$J$128,9,FALSE)</f>
        <v>0.67326093337246795</v>
      </c>
      <c r="S1543" s="874">
        <f t="shared" si="73"/>
        <v>2473.7716003650739</v>
      </c>
      <c r="T1543" s="874">
        <f t="shared" si="74"/>
        <v>0.31001631934252993</v>
      </c>
    </row>
    <row r="1544" spans="1:20">
      <c r="A1544" s="875" t="s">
        <v>1034</v>
      </c>
      <c r="B1544" t="s">
        <v>1035</v>
      </c>
      <c r="C1544" t="s">
        <v>1339</v>
      </c>
      <c r="D1544" t="s">
        <v>1595</v>
      </c>
      <c r="E1544" s="867">
        <v>2019</v>
      </c>
      <c r="F1544" s="867">
        <v>2019</v>
      </c>
      <c r="G1544" s="868">
        <v>43433</v>
      </c>
      <c r="H1544" s="869">
        <f t="shared" si="72"/>
        <v>2018</v>
      </c>
      <c r="I1544" s="876"/>
      <c r="J1544" t="s">
        <v>1038</v>
      </c>
      <c r="K1544" t="s">
        <v>1342</v>
      </c>
      <c r="L1544" t="s">
        <v>1037</v>
      </c>
      <c r="M1544">
        <v>756.94199999999989</v>
      </c>
      <c r="N1544">
        <v>0.123</v>
      </c>
      <c r="O1544" s="872">
        <f>+VLOOKUP(C1544,'A. Rate Class Allocations'!$B$124:$J$128,6,FALSE)</f>
        <v>0.94261788524984402</v>
      </c>
      <c r="P1544" s="873">
        <f>+VLOOKUP(C1544,'A. Rate Class Allocations'!$B$124:$J$128,8,FALSE)</f>
        <v>0.86676492558695795</v>
      </c>
      <c r="Q1544" s="873">
        <f>+VLOOKUP(C1544,'A. Rate Class Allocations'!$B$124:$J$128,7,FALSE)</f>
        <v>0.93591420350510102</v>
      </c>
      <c r="R1544" s="873">
        <f>+VLOOKUP(C1544,'A. Rate Class Allocations'!$B$124:$J$128,9,FALSE)</f>
        <v>0.67326093337246795</v>
      </c>
      <c r="S1544" s="874">
        <f t="shared" si="73"/>
        <v>618.44290009126848</v>
      </c>
      <c r="T1544" s="874">
        <f t="shared" si="74"/>
        <v>7.7504079835632483E-2</v>
      </c>
    </row>
    <row r="1545" spans="1:20">
      <c r="A1545" s="875" t="s">
        <v>1034</v>
      </c>
      <c r="B1545" t="s">
        <v>1035</v>
      </c>
      <c r="C1545" t="s">
        <v>1339</v>
      </c>
      <c r="D1545" t="s">
        <v>1595</v>
      </c>
      <c r="E1545" s="867">
        <v>2019</v>
      </c>
      <c r="F1545" s="867">
        <v>2019</v>
      </c>
      <c r="G1545" s="868">
        <v>43433</v>
      </c>
      <c r="H1545" s="869">
        <f t="shared" si="72"/>
        <v>2018</v>
      </c>
      <c r="I1545" s="876"/>
      <c r="J1545" t="s">
        <v>1038</v>
      </c>
      <c r="K1545" t="s">
        <v>1342</v>
      </c>
      <c r="L1545" t="s">
        <v>1037</v>
      </c>
      <c r="M1545">
        <v>941.56200000000001</v>
      </c>
      <c r="N1545">
        <v>0.153</v>
      </c>
      <c r="O1545" s="872">
        <f>+VLOOKUP(C1545,'A. Rate Class Allocations'!$B$124:$J$128,6,FALSE)</f>
        <v>0.94261788524984402</v>
      </c>
      <c r="P1545" s="873">
        <f>+VLOOKUP(C1545,'A. Rate Class Allocations'!$B$124:$J$128,8,FALSE)</f>
        <v>0.86676492558695795</v>
      </c>
      <c r="Q1545" s="873">
        <f>+VLOOKUP(C1545,'A. Rate Class Allocations'!$B$124:$J$128,7,FALSE)</f>
        <v>0.93591420350510102</v>
      </c>
      <c r="R1545" s="873">
        <f>+VLOOKUP(C1545,'A. Rate Class Allocations'!$B$124:$J$128,9,FALSE)</f>
        <v>0.67326093337246795</v>
      </c>
      <c r="S1545" s="874">
        <f t="shared" si="73"/>
        <v>769.28263182084629</v>
      </c>
      <c r="T1545" s="874">
        <f t="shared" si="74"/>
        <v>9.6407513941884321E-2</v>
      </c>
    </row>
    <row r="1546" spans="1:20">
      <c r="A1546" s="875" t="s">
        <v>1034</v>
      </c>
      <c r="B1546" t="s">
        <v>1035</v>
      </c>
      <c r="C1546" t="s">
        <v>1339</v>
      </c>
      <c r="D1546" t="s">
        <v>1595</v>
      </c>
      <c r="E1546" s="867">
        <v>2019</v>
      </c>
      <c r="F1546" s="867">
        <v>2019</v>
      </c>
      <c r="G1546" s="868">
        <v>43433</v>
      </c>
      <c r="H1546" s="869">
        <f t="shared" si="72"/>
        <v>2018</v>
      </c>
      <c r="I1546" s="876"/>
      <c r="J1546" t="s">
        <v>1038</v>
      </c>
      <c r="K1546" t="s">
        <v>1342</v>
      </c>
      <c r="L1546" t="s">
        <v>1037</v>
      </c>
      <c r="M1546">
        <v>713.86399999999981</v>
      </c>
      <c r="N1546">
        <v>0.11599999999999999</v>
      </c>
      <c r="O1546" s="872">
        <f>+VLOOKUP(C1546,'A. Rate Class Allocations'!$B$124:$J$128,6,FALSE)</f>
        <v>0.94261788524984402</v>
      </c>
      <c r="P1546" s="873">
        <f>+VLOOKUP(C1546,'A. Rate Class Allocations'!$B$124:$J$128,8,FALSE)</f>
        <v>0.86676492558695795</v>
      </c>
      <c r="Q1546" s="873">
        <f>+VLOOKUP(C1546,'A. Rate Class Allocations'!$B$124:$J$128,7,FALSE)</f>
        <v>0.93591420350510102</v>
      </c>
      <c r="R1546" s="873">
        <f>+VLOOKUP(C1546,'A. Rate Class Allocations'!$B$124:$J$128,9,FALSE)</f>
        <v>0.67326093337246795</v>
      </c>
      <c r="S1546" s="874">
        <f t="shared" si="73"/>
        <v>583.24696268770026</v>
      </c>
      <c r="T1546" s="874">
        <f t="shared" si="74"/>
        <v>7.3093278544173718E-2</v>
      </c>
    </row>
    <row r="1547" spans="1:20">
      <c r="A1547" s="875" t="s">
        <v>1034</v>
      </c>
      <c r="B1547" t="s">
        <v>1035</v>
      </c>
      <c r="C1547" t="s">
        <v>1339</v>
      </c>
      <c r="D1547" t="s">
        <v>1596</v>
      </c>
      <c r="E1547" s="867">
        <v>2019</v>
      </c>
      <c r="F1547" s="867">
        <v>2019</v>
      </c>
      <c r="G1547" s="868">
        <v>43431</v>
      </c>
      <c r="H1547" s="869">
        <f t="shared" si="72"/>
        <v>2018</v>
      </c>
      <c r="I1547" s="876"/>
      <c r="J1547" t="s">
        <v>1341</v>
      </c>
      <c r="K1547" t="s">
        <v>1342</v>
      </c>
      <c r="L1547" t="s">
        <v>1037</v>
      </c>
      <c r="M1547">
        <v>3799.5519999999997</v>
      </c>
      <c r="N1547">
        <v>0.65599999999999992</v>
      </c>
      <c r="O1547" s="872">
        <f>+VLOOKUP(C1547,'A. Rate Class Allocations'!$B$124:$J$128,6,FALSE)</f>
        <v>0.94261788524984402</v>
      </c>
      <c r="P1547" s="873">
        <f>+VLOOKUP(C1547,'A. Rate Class Allocations'!$B$124:$J$128,8,FALSE)</f>
        <v>0.86676492558695795</v>
      </c>
      <c r="Q1547" s="873">
        <f>+VLOOKUP(C1547,'A. Rate Class Allocations'!$B$124:$J$128,7,FALSE)</f>
        <v>0.93591420350510102</v>
      </c>
      <c r="R1547" s="873">
        <f>+VLOOKUP(C1547,'A. Rate Class Allocations'!$B$124:$J$128,9,FALSE)</f>
        <v>0.67326093337246795</v>
      </c>
      <c r="S1547" s="874">
        <f t="shared" si="73"/>
        <v>3104.3408318306811</v>
      </c>
      <c r="T1547" s="874">
        <f t="shared" si="74"/>
        <v>0.41335509245670654</v>
      </c>
    </row>
    <row r="1548" spans="1:20">
      <c r="A1548" s="875" t="s">
        <v>1034</v>
      </c>
      <c r="B1548" t="s">
        <v>1035</v>
      </c>
      <c r="C1548" t="s">
        <v>1339</v>
      </c>
      <c r="D1548" t="s">
        <v>1596</v>
      </c>
      <c r="E1548" s="867">
        <v>2019</v>
      </c>
      <c r="F1548" s="867">
        <v>2019</v>
      </c>
      <c r="G1548" s="868">
        <v>43431</v>
      </c>
      <c r="H1548" s="869">
        <f t="shared" si="72"/>
        <v>2018</v>
      </c>
      <c r="I1548" s="876"/>
      <c r="J1548" t="s">
        <v>1341</v>
      </c>
      <c r="K1548" t="s">
        <v>1342</v>
      </c>
      <c r="L1548" t="s">
        <v>1037</v>
      </c>
      <c r="M1548">
        <v>1679.6799999999998</v>
      </c>
      <c r="N1548">
        <v>0.28999999999999998</v>
      </c>
      <c r="O1548" s="872">
        <f>+VLOOKUP(C1548,'A. Rate Class Allocations'!$B$124:$J$128,6,FALSE)</f>
        <v>0.94261788524984402</v>
      </c>
      <c r="P1548" s="873">
        <f>+VLOOKUP(C1548,'A. Rate Class Allocations'!$B$124:$J$128,8,FALSE)</f>
        <v>0.86676492558695795</v>
      </c>
      <c r="Q1548" s="873">
        <f>+VLOOKUP(C1548,'A. Rate Class Allocations'!$B$124:$J$128,7,FALSE)</f>
        <v>0.93591420350510102</v>
      </c>
      <c r="R1548" s="873">
        <f>+VLOOKUP(C1548,'A. Rate Class Allocations'!$B$124:$J$128,9,FALSE)</f>
        <v>0.67326093337246795</v>
      </c>
      <c r="S1548" s="874">
        <f t="shared" si="73"/>
        <v>1372.345794559295</v>
      </c>
      <c r="T1548" s="874">
        <f t="shared" si="74"/>
        <v>0.18273319636043434</v>
      </c>
    </row>
    <row r="1549" spans="1:20">
      <c r="A1549" s="875" t="s">
        <v>1034</v>
      </c>
      <c r="B1549" t="s">
        <v>1035</v>
      </c>
      <c r="C1549" t="s">
        <v>1339</v>
      </c>
      <c r="D1549" t="s">
        <v>1596</v>
      </c>
      <c r="E1549" s="867">
        <v>2019</v>
      </c>
      <c r="F1549" s="867">
        <v>2019</v>
      </c>
      <c r="G1549" s="868">
        <v>43431</v>
      </c>
      <c r="H1549" s="869">
        <f t="shared" si="72"/>
        <v>2018</v>
      </c>
      <c r="I1549" s="876"/>
      <c r="J1549" t="s">
        <v>1341</v>
      </c>
      <c r="K1549" t="s">
        <v>1342</v>
      </c>
      <c r="L1549" t="s">
        <v>1037</v>
      </c>
      <c r="M1549">
        <v>891.96800000000007</v>
      </c>
      <c r="N1549">
        <v>0.15400000000000003</v>
      </c>
      <c r="O1549" s="872">
        <f>+VLOOKUP(C1549,'A. Rate Class Allocations'!$B$124:$J$128,6,FALSE)</f>
        <v>0.94261788524984402</v>
      </c>
      <c r="P1549" s="873">
        <f>+VLOOKUP(C1549,'A. Rate Class Allocations'!$B$124:$J$128,8,FALSE)</f>
        <v>0.86676492558695795</v>
      </c>
      <c r="Q1549" s="873">
        <f>+VLOOKUP(C1549,'A. Rate Class Allocations'!$B$124:$J$128,7,FALSE)</f>
        <v>0.93591420350510102</v>
      </c>
      <c r="R1549" s="873">
        <f>+VLOOKUP(C1549,'A. Rate Class Allocations'!$B$124:$J$128,9,FALSE)</f>
        <v>0.67326093337246795</v>
      </c>
      <c r="S1549" s="874">
        <f t="shared" si="73"/>
        <v>728.76293917976375</v>
      </c>
      <c r="T1549" s="874">
        <f t="shared" si="74"/>
        <v>9.7037628412092722E-2</v>
      </c>
    </row>
    <row r="1550" spans="1:20">
      <c r="A1550" s="875" t="s">
        <v>1034</v>
      </c>
      <c r="B1550" t="s">
        <v>1035</v>
      </c>
      <c r="C1550" t="s">
        <v>1339</v>
      </c>
      <c r="D1550" t="s">
        <v>1596</v>
      </c>
      <c r="E1550" s="867">
        <v>2019</v>
      </c>
      <c r="F1550" s="867">
        <v>2019</v>
      </c>
      <c r="G1550" s="868">
        <v>43431</v>
      </c>
      <c r="H1550" s="869">
        <f t="shared" si="72"/>
        <v>2018</v>
      </c>
      <c r="I1550" s="876"/>
      <c r="J1550" t="s">
        <v>1341</v>
      </c>
      <c r="K1550" t="s">
        <v>1342</v>
      </c>
      <c r="L1550" t="s">
        <v>1037</v>
      </c>
      <c r="M1550">
        <v>1007.808</v>
      </c>
      <c r="N1550">
        <v>0.17399999999999999</v>
      </c>
      <c r="O1550" s="872">
        <f>+VLOOKUP(C1550,'A. Rate Class Allocations'!$B$124:$J$128,6,FALSE)</f>
        <v>0.94261788524984402</v>
      </c>
      <c r="P1550" s="873">
        <f>+VLOOKUP(C1550,'A. Rate Class Allocations'!$B$124:$J$128,8,FALSE)</f>
        <v>0.86676492558695795</v>
      </c>
      <c r="Q1550" s="873">
        <f>+VLOOKUP(C1550,'A. Rate Class Allocations'!$B$124:$J$128,7,FALSE)</f>
        <v>0.93591420350510102</v>
      </c>
      <c r="R1550" s="873">
        <f>+VLOOKUP(C1550,'A. Rate Class Allocations'!$B$124:$J$128,9,FALSE)</f>
        <v>0.67326093337246795</v>
      </c>
      <c r="S1550" s="874">
        <f t="shared" si="73"/>
        <v>823.40747673557712</v>
      </c>
      <c r="T1550" s="874">
        <f t="shared" si="74"/>
        <v>0.10963991781626058</v>
      </c>
    </row>
    <row r="1551" spans="1:20">
      <c r="A1551" s="875" t="s">
        <v>1034</v>
      </c>
      <c r="B1551" t="s">
        <v>1035</v>
      </c>
      <c r="C1551" t="s">
        <v>1339</v>
      </c>
      <c r="D1551" t="s">
        <v>1596</v>
      </c>
      <c r="E1551" s="867">
        <v>2019</v>
      </c>
      <c r="F1551" s="867">
        <v>2019</v>
      </c>
      <c r="G1551" s="868">
        <v>43431</v>
      </c>
      <c r="H1551" s="869">
        <f t="shared" si="72"/>
        <v>2018</v>
      </c>
      <c r="I1551" s="876"/>
      <c r="J1551" t="s">
        <v>1341</v>
      </c>
      <c r="K1551" t="s">
        <v>1342</v>
      </c>
      <c r="L1551" t="s">
        <v>1037</v>
      </c>
      <c r="M1551">
        <v>671.87200000000007</v>
      </c>
      <c r="N1551">
        <v>0.11599999999999999</v>
      </c>
      <c r="O1551" s="872">
        <f>+VLOOKUP(C1551,'A. Rate Class Allocations'!$B$124:$J$128,6,FALSE)</f>
        <v>0.94261788524984402</v>
      </c>
      <c r="P1551" s="873">
        <f>+VLOOKUP(C1551,'A. Rate Class Allocations'!$B$124:$J$128,8,FALSE)</f>
        <v>0.86676492558695795</v>
      </c>
      <c r="Q1551" s="873">
        <f>+VLOOKUP(C1551,'A. Rate Class Allocations'!$B$124:$J$128,7,FALSE)</f>
        <v>0.93591420350510102</v>
      </c>
      <c r="R1551" s="873">
        <f>+VLOOKUP(C1551,'A. Rate Class Allocations'!$B$124:$J$128,9,FALSE)</f>
        <v>0.67326093337246795</v>
      </c>
      <c r="S1551" s="874">
        <f t="shared" si="73"/>
        <v>548.93831782371808</v>
      </c>
      <c r="T1551" s="874">
        <f t="shared" si="74"/>
        <v>7.3093278544173718E-2</v>
      </c>
    </row>
    <row r="1552" spans="1:20">
      <c r="A1552" s="875" t="s">
        <v>1034</v>
      </c>
      <c r="B1552" t="s">
        <v>1035</v>
      </c>
      <c r="C1552" t="s">
        <v>1339</v>
      </c>
      <c r="D1552" t="s">
        <v>1596</v>
      </c>
      <c r="E1552" s="867">
        <v>2019</v>
      </c>
      <c r="F1552" s="867">
        <v>2019</v>
      </c>
      <c r="G1552" s="868">
        <v>43431</v>
      </c>
      <c r="H1552" s="869">
        <f t="shared" si="72"/>
        <v>2018</v>
      </c>
      <c r="I1552" s="876"/>
      <c r="J1552" t="s">
        <v>1038</v>
      </c>
      <c r="K1552" t="s">
        <v>1342</v>
      </c>
      <c r="L1552" t="s">
        <v>1037</v>
      </c>
      <c r="M1552">
        <v>4986.9119999999994</v>
      </c>
      <c r="N1552">
        <v>0.86099999999999988</v>
      </c>
      <c r="O1552" s="872">
        <f>+VLOOKUP(C1552,'A. Rate Class Allocations'!$B$124:$J$128,6,FALSE)</f>
        <v>0.94261788524984402</v>
      </c>
      <c r="P1552" s="873">
        <f>+VLOOKUP(C1552,'A. Rate Class Allocations'!$B$124:$J$128,8,FALSE)</f>
        <v>0.86676492558695795</v>
      </c>
      <c r="Q1552" s="873">
        <f>+VLOOKUP(C1552,'A. Rate Class Allocations'!$B$124:$J$128,7,FALSE)</f>
        <v>0.93591420350510102</v>
      </c>
      <c r="R1552" s="873">
        <f>+VLOOKUP(C1552,'A. Rate Class Allocations'!$B$124:$J$128,9,FALSE)</f>
        <v>0.67326093337246795</v>
      </c>
      <c r="S1552" s="874">
        <f t="shared" si="73"/>
        <v>4074.447341777769</v>
      </c>
      <c r="T1552" s="874">
        <f t="shared" si="74"/>
        <v>0.54252855884942741</v>
      </c>
    </row>
    <row r="1553" spans="1:20">
      <c r="A1553" s="875" t="s">
        <v>1034</v>
      </c>
      <c r="B1553" t="s">
        <v>1035</v>
      </c>
      <c r="C1553" t="s">
        <v>1339</v>
      </c>
      <c r="D1553" t="s">
        <v>1597</v>
      </c>
      <c r="E1553" s="867">
        <v>2019</v>
      </c>
      <c r="F1553" s="867">
        <v>2019</v>
      </c>
      <c r="G1553" s="868">
        <v>43445</v>
      </c>
      <c r="H1553" s="869">
        <f t="shared" si="72"/>
        <v>2018</v>
      </c>
      <c r="I1553" s="876"/>
      <c r="J1553" t="s">
        <v>1341</v>
      </c>
      <c r="K1553" t="s">
        <v>1342</v>
      </c>
      <c r="L1553" t="s">
        <v>1037</v>
      </c>
      <c r="M1553">
        <v>712.14000000000021</v>
      </c>
      <c r="N1553">
        <v>0.26000000000000006</v>
      </c>
      <c r="O1553" s="872">
        <f>+VLOOKUP(C1553,'A. Rate Class Allocations'!$B$124:$J$128,6,FALSE)</f>
        <v>0.94261788524984402</v>
      </c>
      <c r="P1553" s="873">
        <f>+VLOOKUP(C1553,'A. Rate Class Allocations'!$B$124:$J$128,8,FALSE)</f>
        <v>0.86676492558695795</v>
      </c>
      <c r="Q1553" s="873">
        <f>+VLOOKUP(C1553,'A. Rate Class Allocations'!$B$124:$J$128,7,FALSE)</f>
        <v>0.93591420350510102</v>
      </c>
      <c r="R1553" s="873">
        <f>+VLOOKUP(C1553,'A. Rate Class Allocations'!$B$124:$J$128,9,FALSE)</f>
        <v>0.67326093337246795</v>
      </c>
      <c r="S1553" s="874">
        <f t="shared" si="73"/>
        <v>581.83840620681133</v>
      </c>
      <c r="T1553" s="874">
        <f t="shared" si="74"/>
        <v>0.16382976225418253</v>
      </c>
    </row>
    <row r="1554" spans="1:20">
      <c r="A1554" s="875" t="s">
        <v>1034</v>
      </c>
      <c r="B1554" t="s">
        <v>1035</v>
      </c>
      <c r="C1554" t="s">
        <v>1339</v>
      </c>
      <c r="D1554" t="s">
        <v>1597</v>
      </c>
      <c r="E1554" s="867">
        <v>2019</v>
      </c>
      <c r="F1554" s="867">
        <v>2019</v>
      </c>
      <c r="G1554" s="868">
        <v>43445</v>
      </c>
      <c r="H1554" s="869">
        <f t="shared" si="72"/>
        <v>2018</v>
      </c>
      <c r="I1554" s="876"/>
      <c r="J1554" t="s">
        <v>1341</v>
      </c>
      <c r="K1554" t="s">
        <v>1342</v>
      </c>
      <c r="L1554" t="s">
        <v>1037</v>
      </c>
      <c r="M1554">
        <v>158.86199999999999</v>
      </c>
      <c r="N1554">
        <v>5.7999999999999996E-2</v>
      </c>
      <c r="O1554" s="872">
        <f>+VLOOKUP(C1554,'A. Rate Class Allocations'!$B$124:$J$128,6,FALSE)</f>
        <v>0.94261788524984402</v>
      </c>
      <c r="P1554" s="873">
        <f>+VLOOKUP(C1554,'A. Rate Class Allocations'!$B$124:$J$128,8,FALSE)</f>
        <v>0.86676492558695795</v>
      </c>
      <c r="Q1554" s="873">
        <f>+VLOOKUP(C1554,'A. Rate Class Allocations'!$B$124:$J$128,7,FALSE)</f>
        <v>0.93591420350510102</v>
      </c>
      <c r="R1554" s="873">
        <f>+VLOOKUP(C1554,'A. Rate Class Allocations'!$B$124:$J$128,9,FALSE)</f>
        <v>0.67326093337246795</v>
      </c>
      <c r="S1554" s="874">
        <f t="shared" si="73"/>
        <v>129.7947213845963</v>
      </c>
      <c r="T1554" s="874">
        <f t="shared" si="74"/>
        <v>3.6546639272086859E-2</v>
      </c>
    </row>
    <row r="1555" spans="1:20">
      <c r="A1555" s="875" t="s">
        <v>1034</v>
      </c>
      <c r="B1555" t="s">
        <v>1035</v>
      </c>
      <c r="C1555" t="s">
        <v>1339</v>
      </c>
      <c r="D1555" t="s">
        <v>1597</v>
      </c>
      <c r="E1555" s="867">
        <v>2019</v>
      </c>
      <c r="F1555" s="867">
        <v>2019</v>
      </c>
      <c r="G1555" s="868">
        <v>43445</v>
      </c>
      <c r="H1555" s="869">
        <f t="shared" si="72"/>
        <v>2018</v>
      </c>
      <c r="I1555" s="876"/>
      <c r="J1555" t="s">
        <v>1341</v>
      </c>
      <c r="K1555" t="s">
        <v>1342</v>
      </c>
      <c r="L1555" t="s">
        <v>1037</v>
      </c>
      <c r="M1555">
        <v>383.45999999999992</v>
      </c>
      <c r="N1555">
        <v>0.13999999999999999</v>
      </c>
      <c r="O1555" s="872">
        <f>+VLOOKUP(C1555,'A. Rate Class Allocations'!$B$124:$J$128,6,FALSE)</f>
        <v>0.94261788524984402</v>
      </c>
      <c r="P1555" s="873">
        <f>+VLOOKUP(C1555,'A. Rate Class Allocations'!$B$124:$J$128,8,FALSE)</f>
        <v>0.86676492558695795</v>
      </c>
      <c r="Q1555" s="873">
        <f>+VLOOKUP(C1555,'A. Rate Class Allocations'!$B$124:$J$128,7,FALSE)</f>
        <v>0.93591420350510102</v>
      </c>
      <c r="R1555" s="873">
        <f>+VLOOKUP(C1555,'A. Rate Class Allocations'!$B$124:$J$128,9,FALSE)</f>
        <v>0.67326093337246795</v>
      </c>
      <c r="S1555" s="874">
        <f t="shared" si="73"/>
        <v>313.29760334212898</v>
      </c>
      <c r="T1555" s="874">
        <f t="shared" si="74"/>
        <v>8.8216025829175176E-2</v>
      </c>
    </row>
    <row r="1556" spans="1:20">
      <c r="A1556" s="875" t="s">
        <v>1034</v>
      </c>
      <c r="B1556" t="s">
        <v>1035</v>
      </c>
      <c r="C1556" t="s">
        <v>1339</v>
      </c>
      <c r="D1556" t="s">
        <v>1597</v>
      </c>
      <c r="E1556" s="867">
        <v>2019</v>
      </c>
      <c r="F1556" s="867">
        <v>2019</v>
      </c>
      <c r="G1556" s="868">
        <v>43445</v>
      </c>
      <c r="H1556" s="869">
        <f t="shared" si="72"/>
        <v>2018</v>
      </c>
      <c r="I1556" s="876"/>
      <c r="J1556" t="s">
        <v>1341</v>
      </c>
      <c r="K1556" t="s">
        <v>1342</v>
      </c>
      <c r="L1556" t="s">
        <v>1037</v>
      </c>
      <c r="M1556">
        <v>838.13400000000001</v>
      </c>
      <c r="N1556">
        <v>0.30599999999999999</v>
      </c>
      <c r="O1556" s="872">
        <f>+VLOOKUP(C1556,'A. Rate Class Allocations'!$B$124:$J$128,6,FALSE)</f>
        <v>0.94261788524984402</v>
      </c>
      <c r="P1556" s="873">
        <f>+VLOOKUP(C1556,'A. Rate Class Allocations'!$B$124:$J$128,8,FALSE)</f>
        <v>0.86676492558695795</v>
      </c>
      <c r="Q1556" s="873">
        <f>+VLOOKUP(C1556,'A. Rate Class Allocations'!$B$124:$J$128,7,FALSE)</f>
        <v>0.93591420350510102</v>
      </c>
      <c r="R1556" s="873">
        <f>+VLOOKUP(C1556,'A. Rate Class Allocations'!$B$124:$J$128,9,FALSE)</f>
        <v>0.67326093337246795</v>
      </c>
      <c r="S1556" s="874">
        <f t="shared" si="73"/>
        <v>684.77904730493913</v>
      </c>
      <c r="T1556" s="874">
        <f t="shared" si="74"/>
        <v>0.19281502788376864</v>
      </c>
    </row>
    <row r="1557" spans="1:20">
      <c r="A1557" s="875" t="s">
        <v>1034</v>
      </c>
      <c r="B1557" t="s">
        <v>1035</v>
      </c>
      <c r="C1557" t="s">
        <v>1339</v>
      </c>
      <c r="D1557" t="s">
        <v>1598</v>
      </c>
      <c r="E1557" s="867">
        <v>2019</v>
      </c>
      <c r="F1557" s="867">
        <v>2019</v>
      </c>
      <c r="G1557" s="868">
        <v>43455</v>
      </c>
      <c r="H1557" s="869">
        <f t="shared" si="72"/>
        <v>2018</v>
      </c>
      <c r="I1557" s="876"/>
      <c r="J1557" t="s">
        <v>1341</v>
      </c>
      <c r="K1557" t="s">
        <v>1342</v>
      </c>
      <c r="L1557" t="s">
        <v>1037</v>
      </c>
      <c r="M1557">
        <v>1683.1360000000004</v>
      </c>
      <c r="N1557">
        <v>0.72800000000000009</v>
      </c>
      <c r="O1557" s="872">
        <f>+VLOOKUP(C1557,'A. Rate Class Allocations'!$B$124:$J$128,6,FALSE)</f>
        <v>0.94261788524984402</v>
      </c>
      <c r="P1557" s="873">
        <f>+VLOOKUP(C1557,'A. Rate Class Allocations'!$B$124:$J$128,8,FALSE)</f>
        <v>0.86676492558695795</v>
      </c>
      <c r="Q1557" s="873">
        <f>+VLOOKUP(C1557,'A. Rate Class Allocations'!$B$124:$J$128,7,FALSE)</f>
        <v>0.93591420350510102</v>
      </c>
      <c r="R1557" s="873">
        <f>+VLOOKUP(C1557,'A. Rate Class Allocations'!$B$124:$J$128,9,FALSE)</f>
        <v>0.67326093337246795</v>
      </c>
      <c r="S1557" s="874">
        <f t="shared" si="73"/>
        <v>1375.1694437460435</v>
      </c>
      <c r="T1557" s="874">
        <f t="shared" si="74"/>
        <v>0.45872333431171108</v>
      </c>
    </row>
    <row r="1558" spans="1:20">
      <c r="A1558" s="875" t="s">
        <v>1034</v>
      </c>
      <c r="B1558" t="s">
        <v>1035</v>
      </c>
      <c r="C1558" t="s">
        <v>1339</v>
      </c>
      <c r="D1558" t="s">
        <v>1598</v>
      </c>
      <c r="E1558" s="867">
        <v>2019</v>
      </c>
      <c r="F1558" s="867">
        <v>2019</v>
      </c>
      <c r="G1558" s="868">
        <v>43455</v>
      </c>
      <c r="H1558" s="869">
        <f t="shared" si="72"/>
        <v>2018</v>
      </c>
      <c r="I1558" s="876"/>
      <c r="J1558" t="s">
        <v>1341</v>
      </c>
      <c r="K1558" t="s">
        <v>1342</v>
      </c>
      <c r="L1558" t="s">
        <v>1037</v>
      </c>
      <c r="M1558">
        <v>536.3839999999999</v>
      </c>
      <c r="N1558">
        <v>0.23199999999999998</v>
      </c>
      <c r="O1558" s="872">
        <f>+VLOOKUP(C1558,'A. Rate Class Allocations'!$B$124:$J$128,6,FALSE)</f>
        <v>0.94261788524984402</v>
      </c>
      <c r="P1558" s="873">
        <f>+VLOOKUP(C1558,'A. Rate Class Allocations'!$B$124:$J$128,8,FALSE)</f>
        <v>0.86676492558695795</v>
      </c>
      <c r="Q1558" s="873">
        <f>+VLOOKUP(C1558,'A. Rate Class Allocations'!$B$124:$J$128,7,FALSE)</f>
        <v>0.93591420350510102</v>
      </c>
      <c r="R1558" s="873">
        <f>+VLOOKUP(C1558,'A. Rate Class Allocations'!$B$124:$J$128,9,FALSE)</f>
        <v>0.67326093337246795</v>
      </c>
      <c r="S1558" s="874">
        <f t="shared" si="73"/>
        <v>438.24081174324442</v>
      </c>
      <c r="T1558" s="874">
        <f t="shared" si="74"/>
        <v>0.14618655708834744</v>
      </c>
    </row>
    <row r="1559" spans="1:20">
      <c r="A1559" s="875" t="s">
        <v>1034</v>
      </c>
      <c r="B1559" t="s">
        <v>1035</v>
      </c>
      <c r="C1559" t="s">
        <v>1339</v>
      </c>
      <c r="D1559" t="s">
        <v>1598</v>
      </c>
      <c r="E1559" s="867">
        <v>2019</v>
      </c>
      <c r="F1559" s="867">
        <v>2019</v>
      </c>
      <c r="G1559" s="868">
        <v>43455</v>
      </c>
      <c r="H1559" s="869">
        <f t="shared" si="72"/>
        <v>2018</v>
      </c>
      <c r="I1559" s="876"/>
      <c r="J1559" t="s">
        <v>1341</v>
      </c>
      <c r="K1559" t="s">
        <v>1342</v>
      </c>
      <c r="L1559" t="s">
        <v>1037</v>
      </c>
      <c r="M1559">
        <v>1768.6799999999998</v>
      </c>
      <c r="N1559">
        <v>0.7649999999999999</v>
      </c>
      <c r="O1559" s="872">
        <f>+VLOOKUP(C1559,'A. Rate Class Allocations'!$B$124:$J$128,6,FALSE)</f>
        <v>0.94261788524984402</v>
      </c>
      <c r="P1559" s="873">
        <f>+VLOOKUP(C1559,'A. Rate Class Allocations'!$B$124:$J$128,8,FALSE)</f>
        <v>0.86676492558695795</v>
      </c>
      <c r="Q1559" s="873">
        <f>+VLOOKUP(C1559,'A. Rate Class Allocations'!$B$124:$J$128,7,FALSE)</f>
        <v>0.93591420350510102</v>
      </c>
      <c r="R1559" s="873">
        <f>+VLOOKUP(C1559,'A. Rate Class Allocations'!$B$124:$J$128,9,FALSE)</f>
        <v>0.67326093337246795</v>
      </c>
      <c r="S1559" s="874">
        <f t="shared" si="73"/>
        <v>1445.0612973430259</v>
      </c>
      <c r="T1559" s="874">
        <f t="shared" si="74"/>
        <v>0.48203756970942152</v>
      </c>
    </row>
    <row r="1560" spans="1:20">
      <c r="A1560" s="875" t="s">
        <v>1034</v>
      </c>
      <c r="B1560" t="s">
        <v>1035</v>
      </c>
      <c r="C1560" t="s">
        <v>1339</v>
      </c>
      <c r="D1560" t="s">
        <v>1598</v>
      </c>
      <c r="E1560" s="867">
        <v>2019</v>
      </c>
      <c r="F1560" s="867">
        <v>2019</v>
      </c>
      <c r="G1560" s="868">
        <v>43455</v>
      </c>
      <c r="H1560" s="869">
        <f t="shared" si="72"/>
        <v>2018</v>
      </c>
      <c r="I1560" s="876"/>
      <c r="J1560" t="s">
        <v>1341</v>
      </c>
      <c r="K1560" t="s">
        <v>1342</v>
      </c>
      <c r="L1560" t="s">
        <v>1037</v>
      </c>
      <c r="M1560">
        <v>1054.2720000000002</v>
      </c>
      <c r="N1560">
        <v>0.45600000000000007</v>
      </c>
      <c r="O1560" s="872">
        <f>+VLOOKUP(C1560,'A. Rate Class Allocations'!$B$124:$J$128,6,FALSE)</f>
        <v>0.94261788524984402</v>
      </c>
      <c r="P1560" s="873">
        <f>+VLOOKUP(C1560,'A. Rate Class Allocations'!$B$124:$J$128,8,FALSE)</f>
        <v>0.86676492558695795</v>
      </c>
      <c r="Q1560" s="873">
        <f>+VLOOKUP(C1560,'A. Rate Class Allocations'!$B$124:$J$128,7,FALSE)</f>
        <v>0.93591420350510102</v>
      </c>
      <c r="R1560" s="873">
        <f>+VLOOKUP(C1560,'A. Rate Class Allocations'!$B$124:$J$128,9,FALSE)</f>
        <v>0.67326093337246795</v>
      </c>
      <c r="S1560" s="874">
        <f t="shared" si="73"/>
        <v>861.36987135741185</v>
      </c>
      <c r="T1560" s="874">
        <f t="shared" si="74"/>
        <v>0.28733219841502783</v>
      </c>
    </row>
    <row r="1561" spans="1:20">
      <c r="A1561" s="875" t="s">
        <v>1034</v>
      </c>
      <c r="B1561" t="s">
        <v>1035</v>
      </c>
      <c r="C1561" t="s">
        <v>1339</v>
      </c>
      <c r="D1561" t="s">
        <v>1599</v>
      </c>
      <c r="E1561" s="867">
        <v>2019</v>
      </c>
      <c r="F1561" s="867">
        <v>2019</v>
      </c>
      <c r="G1561" s="868">
        <v>43419</v>
      </c>
      <c r="H1561" s="869">
        <f t="shared" si="72"/>
        <v>2018</v>
      </c>
      <c r="I1561" s="876"/>
      <c r="J1561" t="s">
        <v>1341</v>
      </c>
      <c r="K1561" t="s">
        <v>1342</v>
      </c>
      <c r="L1561" t="s">
        <v>1037</v>
      </c>
      <c r="M1561">
        <v>582.66000000000008</v>
      </c>
      <c r="N1561">
        <v>0.26000000000000006</v>
      </c>
      <c r="O1561" s="872">
        <f>+VLOOKUP(C1561,'A. Rate Class Allocations'!$B$124:$J$128,6,FALSE)</f>
        <v>0.94261788524984402</v>
      </c>
      <c r="P1561" s="873">
        <f>+VLOOKUP(C1561,'A. Rate Class Allocations'!$B$124:$J$128,8,FALSE)</f>
        <v>0.86676492558695795</v>
      </c>
      <c r="Q1561" s="873">
        <f>+VLOOKUP(C1561,'A. Rate Class Allocations'!$B$124:$J$128,7,FALSE)</f>
        <v>0.93591420350510102</v>
      </c>
      <c r="R1561" s="873">
        <f>+VLOOKUP(C1561,'A. Rate Class Allocations'!$B$124:$J$128,9,FALSE)</f>
        <v>0.67326093337246795</v>
      </c>
      <c r="S1561" s="874">
        <f t="shared" si="73"/>
        <v>476.04960507830003</v>
      </c>
      <c r="T1561" s="874">
        <f t="shared" si="74"/>
        <v>0.16382976225418253</v>
      </c>
    </row>
    <row r="1562" spans="1:20">
      <c r="A1562" s="875" t="s">
        <v>1034</v>
      </c>
      <c r="B1562" t="s">
        <v>1035</v>
      </c>
      <c r="C1562" t="s">
        <v>1339</v>
      </c>
      <c r="D1562" t="s">
        <v>1599</v>
      </c>
      <c r="E1562" s="867">
        <v>2019</v>
      </c>
      <c r="F1562" s="867">
        <v>2019</v>
      </c>
      <c r="G1562" s="868">
        <v>43419</v>
      </c>
      <c r="H1562" s="869">
        <f t="shared" si="72"/>
        <v>2018</v>
      </c>
      <c r="I1562" s="876"/>
      <c r="J1562" t="s">
        <v>1341</v>
      </c>
      <c r="K1562" t="s">
        <v>1342</v>
      </c>
      <c r="L1562" t="s">
        <v>1037</v>
      </c>
      <c r="M1562">
        <v>194.96699999999998</v>
      </c>
      <c r="N1562">
        <v>8.6999999999999994E-2</v>
      </c>
      <c r="O1562" s="872">
        <f>+VLOOKUP(C1562,'A. Rate Class Allocations'!$B$124:$J$128,6,FALSE)</f>
        <v>0.94261788524984402</v>
      </c>
      <c r="P1562" s="873">
        <f>+VLOOKUP(C1562,'A. Rate Class Allocations'!$B$124:$J$128,8,FALSE)</f>
        <v>0.86676492558695795</v>
      </c>
      <c r="Q1562" s="873">
        <f>+VLOOKUP(C1562,'A. Rate Class Allocations'!$B$124:$J$128,7,FALSE)</f>
        <v>0.93591420350510102</v>
      </c>
      <c r="R1562" s="873">
        <f>+VLOOKUP(C1562,'A. Rate Class Allocations'!$B$124:$J$128,9,FALSE)</f>
        <v>0.67326093337246795</v>
      </c>
      <c r="S1562" s="874">
        <f t="shared" si="73"/>
        <v>159.29352169927728</v>
      </c>
      <c r="T1562" s="874">
        <f t="shared" si="74"/>
        <v>5.4819958908130288E-2</v>
      </c>
    </row>
    <row r="1563" spans="1:20">
      <c r="A1563" s="875" t="s">
        <v>1034</v>
      </c>
      <c r="B1563" t="s">
        <v>1035</v>
      </c>
      <c r="C1563" t="s">
        <v>1339</v>
      </c>
      <c r="D1563" t="s">
        <v>1600</v>
      </c>
      <c r="E1563" s="867">
        <v>2019</v>
      </c>
      <c r="F1563" s="867">
        <v>2019</v>
      </c>
      <c r="G1563" s="868">
        <v>43432</v>
      </c>
      <c r="H1563" s="869">
        <f t="shared" si="72"/>
        <v>2018</v>
      </c>
      <c r="I1563" s="876"/>
      <c r="J1563" t="s">
        <v>1341</v>
      </c>
      <c r="K1563" t="s">
        <v>1342</v>
      </c>
      <c r="L1563" t="s">
        <v>1037</v>
      </c>
      <c r="M1563">
        <v>3723.4079999999994</v>
      </c>
      <c r="N1563">
        <v>0.93599999999999994</v>
      </c>
      <c r="O1563" s="872">
        <f>+VLOOKUP(C1563,'A. Rate Class Allocations'!$B$124:$J$128,6,FALSE)</f>
        <v>0.94261788524984402</v>
      </c>
      <c r="P1563" s="873">
        <f>+VLOOKUP(C1563,'A. Rate Class Allocations'!$B$124:$J$128,8,FALSE)</f>
        <v>0.86676492558695795</v>
      </c>
      <c r="Q1563" s="873">
        <f>+VLOOKUP(C1563,'A. Rate Class Allocations'!$B$124:$J$128,7,FALSE)</f>
        <v>0.93591420350510102</v>
      </c>
      <c r="R1563" s="873">
        <f>+VLOOKUP(C1563,'A. Rate Class Allocations'!$B$124:$J$128,9,FALSE)</f>
        <v>0.67326093337246795</v>
      </c>
      <c r="S1563" s="874">
        <f t="shared" si="73"/>
        <v>3042.1290425726538</v>
      </c>
      <c r="T1563" s="874">
        <f t="shared" si="74"/>
        <v>0.58978714411505695</v>
      </c>
    </row>
    <row r="1564" spans="1:20">
      <c r="A1564" s="875" t="s">
        <v>1034</v>
      </c>
      <c r="B1564" t="s">
        <v>1035</v>
      </c>
      <c r="C1564" t="s">
        <v>1339</v>
      </c>
      <c r="D1564" t="s">
        <v>1600</v>
      </c>
      <c r="E1564" s="867">
        <v>2019</v>
      </c>
      <c r="F1564" s="867">
        <v>2019</v>
      </c>
      <c r="G1564" s="868">
        <v>43432</v>
      </c>
      <c r="H1564" s="869">
        <f t="shared" si="72"/>
        <v>2018</v>
      </c>
      <c r="I1564" s="876"/>
      <c r="J1564" t="s">
        <v>1341</v>
      </c>
      <c r="K1564" t="s">
        <v>1342</v>
      </c>
      <c r="L1564" t="s">
        <v>1037</v>
      </c>
      <c r="M1564">
        <v>55.692</v>
      </c>
      <c r="N1564">
        <v>1.4E-2</v>
      </c>
      <c r="O1564" s="872">
        <f>+VLOOKUP(C1564,'A. Rate Class Allocations'!$B$124:$J$128,6,FALSE)</f>
        <v>0.94261788524984402</v>
      </c>
      <c r="P1564" s="873">
        <f>+VLOOKUP(C1564,'A. Rate Class Allocations'!$B$124:$J$128,8,FALSE)</f>
        <v>0.86676492558695795</v>
      </c>
      <c r="Q1564" s="873">
        <f>+VLOOKUP(C1564,'A. Rate Class Allocations'!$B$124:$J$128,7,FALSE)</f>
        <v>0.93591420350510102</v>
      </c>
      <c r="R1564" s="873">
        <f>+VLOOKUP(C1564,'A. Rate Class Allocations'!$B$124:$J$128,9,FALSE)</f>
        <v>0.67326093337246795</v>
      </c>
      <c r="S1564" s="874">
        <f t="shared" si="73"/>
        <v>45.501930123949954</v>
      </c>
      <c r="T1564" s="874">
        <f t="shared" si="74"/>
        <v>8.8216025829175194E-3</v>
      </c>
    </row>
    <row r="1565" spans="1:20">
      <c r="A1565" s="875" t="s">
        <v>1034</v>
      </c>
      <c r="B1565" t="s">
        <v>1035</v>
      </c>
      <c r="C1565" t="s">
        <v>1339</v>
      </c>
      <c r="D1565" t="s">
        <v>1600</v>
      </c>
      <c r="E1565" s="867">
        <v>2019</v>
      </c>
      <c r="F1565" s="867">
        <v>2019</v>
      </c>
      <c r="G1565" s="868">
        <v>43432</v>
      </c>
      <c r="H1565" s="869">
        <f t="shared" si="72"/>
        <v>2018</v>
      </c>
      <c r="I1565" s="876"/>
      <c r="J1565" t="s">
        <v>1341</v>
      </c>
      <c r="K1565" t="s">
        <v>1342</v>
      </c>
      <c r="L1565" t="s">
        <v>1037</v>
      </c>
      <c r="M1565">
        <v>405.75600000000003</v>
      </c>
      <c r="N1565">
        <v>0.10200000000000002</v>
      </c>
      <c r="O1565" s="872">
        <f>+VLOOKUP(C1565,'A. Rate Class Allocations'!$B$124:$J$128,6,FALSE)</f>
        <v>0.94261788524984402</v>
      </c>
      <c r="P1565" s="873">
        <f>+VLOOKUP(C1565,'A. Rate Class Allocations'!$B$124:$J$128,8,FALSE)</f>
        <v>0.86676492558695795</v>
      </c>
      <c r="Q1565" s="873">
        <f>+VLOOKUP(C1565,'A. Rate Class Allocations'!$B$124:$J$128,7,FALSE)</f>
        <v>0.93591420350510102</v>
      </c>
      <c r="R1565" s="873">
        <f>+VLOOKUP(C1565,'A. Rate Class Allocations'!$B$124:$J$128,9,FALSE)</f>
        <v>0.67326093337246795</v>
      </c>
      <c r="S1565" s="874">
        <f t="shared" si="73"/>
        <v>331.51406233163544</v>
      </c>
      <c r="T1565" s="874">
        <f t="shared" si="74"/>
        <v>6.4271675961256228E-2</v>
      </c>
    </row>
    <row r="1566" spans="1:20">
      <c r="A1566" s="875" t="s">
        <v>1034</v>
      </c>
      <c r="B1566" t="s">
        <v>1035</v>
      </c>
      <c r="C1566" t="s">
        <v>1339</v>
      </c>
      <c r="D1566" t="s">
        <v>1601</v>
      </c>
      <c r="E1566" s="867">
        <v>2019</v>
      </c>
      <c r="F1566" s="867">
        <v>2019</v>
      </c>
      <c r="G1566" s="868">
        <v>43416</v>
      </c>
      <c r="H1566" s="869">
        <f t="shared" si="72"/>
        <v>2018</v>
      </c>
      <c r="I1566" s="876"/>
      <c r="J1566" t="s">
        <v>1341</v>
      </c>
      <c r="K1566" t="s">
        <v>1342</v>
      </c>
      <c r="L1566" t="s">
        <v>1037</v>
      </c>
      <c r="M1566">
        <v>5301.8679999999995</v>
      </c>
      <c r="N1566">
        <v>1.1960000000000002</v>
      </c>
      <c r="O1566" s="872">
        <f>+VLOOKUP(C1566,'A. Rate Class Allocations'!$B$124:$J$128,6,FALSE)</f>
        <v>0.94261788524984402</v>
      </c>
      <c r="P1566" s="873">
        <f>+VLOOKUP(C1566,'A. Rate Class Allocations'!$B$124:$J$128,8,FALSE)</f>
        <v>0.86676492558695795</v>
      </c>
      <c r="Q1566" s="873">
        <f>+VLOOKUP(C1566,'A. Rate Class Allocations'!$B$124:$J$128,7,FALSE)</f>
        <v>0.93591420350510102</v>
      </c>
      <c r="R1566" s="873">
        <f>+VLOOKUP(C1566,'A. Rate Class Allocations'!$B$124:$J$128,9,FALSE)</f>
        <v>0.67326093337246795</v>
      </c>
      <c r="S1566" s="874">
        <f t="shared" si="73"/>
        <v>4331.7752507075757</v>
      </c>
      <c r="T1566" s="874">
        <f t="shared" si="74"/>
        <v>0.7536169063692395</v>
      </c>
    </row>
    <row r="1567" spans="1:20">
      <c r="A1567" s="875" t="s">
        <v>1034</v>
      </c>
      <c r="B1567" t="s">
        <v>1035</v>
      </c>
      <c r="C1567" t="s">
        <v>1339</v>
      </c>
      <c r="D1567" t="s">
        <v>1601</v>
      </c>
      <c r="E1567" s="867">
        <v>2019</v>
      </c>
      <c r="F1567" s="867">
        <v>2019</v>
      </c>
      <c r="G1567" s="868">
        <v>43416</v>
      </c>
      <c r="H1567" s="869">
        <f t="shared" si="72"/>
        <v>2018</v>
      </c>
      <c r="I1567" s="876"/>
      <c r="J1567" t="s">
        <v>1341</v>
      </c>
      <c r="K1567" t="s">
        <v>1342</v>
      </c>
      <c r="L1567" t="s">
        <v>1037</v>
      </c>
      <c r="M1567">
        <v>1538.1600000000005</v>
      </c>
      <c r="N1567">
        <v>0.52000000000000013</v>
      </c>
      <c r="O1567" s="872">
        <f>+VLOOKUP(C1567,'A. Rate Class Allocations'!$B$124:$J$128,6,FALSE)</f>
        <v>0.94261788524984402</v>
      </c>
      <c r="P1567" s="873">
        <f>+VLOOKUP(C1567,'A. Rate Class Allocations'!$B$124:$J$128,8,FALSE)</f>
        <v>0.86676492558695795</v>
      </c>
      <c r="Q1567" s="873">
        <f>+VLOOKUP(C1567,'A. Rate Class Allocations'!$B$124:$J$128,7,FALSE)</f>
        <v>0.93591420350510102</v>
      </c>
      <c r="R1567" s="873">
        <f>+VLOOKUP(C1567,'A. Rate Class Allocations'!$B$124:$J$128,9,FALSE)</f>
        <v>0.67326093337246795</v>
      </c>
      <c r="S1567" s="874">
        <f t="shared" si="73"/>
        <v>1256.7199748519517</v>
      </c>
      <c r="T1567" s="874">
        <f t="shared" si="74"/>
        <v>0.32765952450836505</v>
      </c>
    </row>
    <row r="1568" spans="1:20">
      <c r="A1568" s="875" t="s">
        <v>1034</v>
      </c>
      <c r="B1568" t="s">
        <v>1035</v>
      </c>
      <c r="C1568" t="s">
        <v>1339</v>
      </c>
      <c r="D1568" t="s">
        <v>1601</v>
      </c>
      <c r="E1568" s="867">
        <v>2019</v>
      </c>
      <c r="F1568" s="867">
        <v>2019</v>
      </c>
      <c r="G1568" s="868">
        <v>43416</v>
      </c>
      <c r="H1568" s="869">
        <f t="shared" si="72"/>
        <v>2018</v>
      </c>
      <c r="I1568" s="876"/>
      <c r="J1568" t="s">
        <v>1341</v>
      </c>
      <c r="K1568" t="s">
        <v>1342</v>
      </c>
      <c r="L1568" t="s">
        <v>1037</v>
      </c>
      <c r="M1568">
        <v>150.858</v>
      </c>
      <c r="N1568">
        <v>5.1000000000000004E-2</v>
      </c>
      <c r="O1568" s="872">
        <f>+VLOOKUP(C1568,'A. Rate Class Allocations'!$B$124:$J$128,6,FALSE)</f>
        <v>0.94261788524984402</v>
      </c>
      <c r="P1568" s="873">
        <f>+VLOOKUP(C1568,'A. Rate Class Allocations'!$B$124:$J$128,8,FALSE)</f>
        <v>0.86676492558695795</v>
      </c>
      <c r="Q1568" s="873">
        <f>+VLOOKUP(C1568,'A. Rate Class Allocations'!$B$124:$J$128,7,FALSE)</f>
        <v>0.93591420350510102</v>
      </c>
      <c r="R1568" s="873">
        <f>+VLOOKUP(C1568,'A. Rate Class Allocations'!$B$124:$J$128,9,FALSE)</f>
        <v>0.67326093337246795</v>
      </c>
      <c r="S1568" s="874">
        <f t="shared" si="73"/>
        <v>123.25522830278751</v>
      </c>
      <c r="T1568" s="874">
        <f t="shared" si="74"/>
        <v>3.2135837980628107E-2</v>
      </c>
    </row>
    <row r="1569" spans="1:20">
      <c r="A1569" s="875" t="s">
        <v>1034</v>
      </c>
      <c r="B1569" t="s">
        <v>1035</v>
      </c>
      <c r="C1569" t="s">
        <v>1339</v>
      </c>
      <c r="D1569" t="s">
        <v>1602</v>
      </c>
      <c r="E1569" s="867">
        <v>2019</v>
      </c>
      <c r="F1569" s="867">
        <v>2019</v>
      </c>
      <c r="G1569" s="868">
        <v>43423</v>
      </c>
      <c r="H1569" s="869">
        <f t="shared" si="72"/>
        <v>2018</v>
      </c>
      <c r="I1569" s="876"/>
      <c r="J1569" t="s">
        <v>1341</v>
      </c>
      <c r="K1569" t="s">
        <v>1342</v>
      </c>
      <c r="L1569" t="s">
        <v>1037</v>
      </c>
      <c r="M1569">
        <v>3409.1200000000008</v>
      </c>
      <c r="N1569">
        <v>0.57200000000000006</v>
      </c>
      <c r="O1569" s="872">
        <f>+VLOOKUP(C1569,'A. Rate Class Allocations'!$B$124:$J$128,6,FALSE)</f>
        <v>0.94261788524984402</v>
      </c>
      <c r="P1569" s="873">
        <f>+VLOOKUP(C1569,'A. Rate Class Allocations'!$B$124:$J$128,8,FALSE)</f>
        <v>0.86676492558695795</v>
      </c>
      <c r="Q1569" s="873">
        <f>+VLOOKUP(C1569,'A. Rate Class Allocations'!$B$124:$J$128,7,FALSE)</f>
        <v>0.93591420350510102</v>
      </c>
      <c r="R1569" s="873">
        <f>+VLOOKUP(C1569,'A. Rate Class Allocations'!$B$124:$J$128,9,FALSE)</f>
        <v>0.67326093337246795</v>
      </c>
      <c r="S1569" s="874">
        <f t="shared" si="73"/>
        <v>2785.3469084277867</v>
      </c>
      <c r="T1569" s="874">
        <f t="shared" si="74"/>
        <v>0.36042547695920152</v>
      </c>
    </row>
    <row r="1570" spans="1:20">
      <c r="A1570" s="875" t="s">
        <v>1034</v>
      </c>
      <c r="B1570" t="s">
        <v>1035</v>
      </c>
      <c r="C1570" t="s">
        <v>1339</v>
      </c>
      <c r="D1570" t="s">
        <v>1602</v>
      </c>
      <c r="E1570" s="867">
        <v>2019</v>
      </c>
      <c r="F1570" s="867">
        <v>2019</v>
      </c>
      <c r="G1570" s="868">
        <v>43423</v>
      </c>
      <c r="H1570" s="869">
        <f t="shared" si="72"/>
        <v>2018</v>
      </c>
      <c r="I1570" s="876"/>
      <c r="J1570" t="s">
        <v>1341</v>
      </c>
      <c r="K1570" t="s">
        <v>1342</v>
      </c>
      <c r="L1570" t="s">
        <v>1037</v>
      </c>
      <c r="M1570">
        <v>172.84</v>
      </c>
      <c r="N1570">
        <v>2.8999999999999998E-2</v>
      </c>
      <c r="O1570" s="872">
        <f>+VLOOKUP(C1570,'A. Rate Class Allocations'!$B$124:$J$128,6,FALSE)</f>
        <v>0.94261788524984402</v>
      </c>
      <c r="P1570" s="873">
        <f>+VLOOKUP(C1570,'A. Rate Class Allocations'!$B$124:$J$128,8,FALSE)</f>
        <v>0.86676492558695795</v>
      </c>
      <c r="Q1570" s="873">
        <f>+VLOOKUP(C1570,'A. Rate Class Allocations'!$B$124:$J$128,7,FALSE)</f>
        <v>0.93591420350510102</v>
      </c>
      <c r="R1570" s="873">
        <f>+VLOOKUP(C1570,'A. Rate Class Allocations'!$B$124:$J$128,9,FALSE)</f>
        <v>0.67326093337246795</v>
      </c>
      <c r="S1570" s="874">
        <f t="shared" si="73"/>
        <v>141.21514046224792</v>
      </c>
      <c r="T1570" s="874">
        <f t="shared" si="74"/>
        <v>1.8273319636043429E-2</v>
      </c>
    </row>
    <row r="1571" spans="1:20">
      <c r="A1571" s="875" t="s">
        <v>1034</v>
      </c>
      <c r="B1571" t="s">
        <v>1035</v>
      </c>
      <c r="C1571" t="s">
        <v>1339</v>
      </c>
      <c r="D1571" t="s">
        <v>1603</v>
      </c>
      <c r="E1571" s="867">
        <v>2019</v>
      </c>
      <c r="F1571" s="867">
        <v>2019</v>
      </c>
      <c r="G1571" s="868">
        <v>43475</v>
      </c>
      <c r="H1571" s="869">
        <f t="shared" si="72"/>
        <v>2019</v>
      </c>
      <c r="I1571" s="876"/>
      <c r="J1571" t="s">
        <v>1341</v>
      </c>
      <c r="K1571" t="s">
        <v>1342</v>
      </c>
      <c r="L1571" t="s">
        <v>1037</v>
      </c>
      <c r="M1571">
        <v>1992.1720000000005</v>
      </c>
      <c r="N1571">
        <v>0.67599999999999993</v>
      </c>
      <c r="O1571" s="872">
        <f>+VLOOKUP(C1571,'A. Rate Class Allocations'!$B$124:$J$128,6,FALSE)</f>
        <v>0.94261788524984402</v>
      </c>
      <c r="P1571" s="873">
        <f>+VLOOKUP(C1571,'A. Rate Class Allocations'!$B$124:$J$128,8,FALSE)</f>
        <v>0.86676492558695795</v>
      </c>
      <c r="Q1571" s="873">
        <f>+VLOOKUP(C1571,'A. Rate Class Allocations'!$B$124:$J$128,7,FALSE)</f>
        <v>0.93591420350510102</v>
      </c>
      <c r="R1571" s="873">
        <f>+VLOOKUP(C1571,'A. Rate Class Allocations'!$B$124:$J$128,9,FALSE)</f>
        <v>0.67326093337246795</v>
      </c>
      <c r="S1571" s="874">
        <f t="shared" si="73"/>
        <v>1627.66054619855</v>
      </c>
      <c r="T1571" s="874">
        <f t="shared" si="74"/>
        <v>0.42595738186087445</v>
      </c>
    </row>
    <row r="1572" spans="1:20">
      <c r="A1572" s="875" t="s">
        <v>1034</v>
      </c>
      <c r="B1572" t="s">
        <v>1035</v>
      </c>
      <c r="C1572" t="s">
        <v>1339</v>
      </c>
      <c r="D1572" t="s">
        <v>1603</v>
      </c>
      <c r="E1572" s="867">
        <v>2019</v>
      </c>
      <c r="F1572" s="867">
        <v>2019</v>
      </c>
      <c r="G1572" s="868">
        <v>43475</v>
      </c>
      <c r="H1572" s="869">
        <f t="shared" si="72"/>
        <v>2019</v>
      </c>
      <c r="I1572" s="876"/>
      <c r="J1572" t="s">
        <v>1341</v>
      </c>
      <c r="K1572" t="s">
        <v>1342</v>
      </c>
      <c r="L1572" t="s">
        <v>1037</v>
      </c>
      <c r="M1572">
        <v>512.77800000000002</v>
      </c>
      <c r="N1572">
        <v>0.17399999999999999</v>
      </c>
      <c r="O1572" s="872">
        <f>+VLOOKUP(C1572,'A. Rate Class Allocations'!$B$124:$J$128,6,FALSE)</f>
        <v>0.94261788524984402</v>
      </c>
      <c r="P1572" s="873">
        <f>+VLOOKUP(C1572,'A. Rate Class Allocations'!$B$124:$J$128,8,FALSE)</f>
        <v>0.86676492558695795</v>
      </c>
      <c r="Q1572" s="873">
        <f>+VLOOKUP(C1572,'A. Rate Class Allocations'!$B$124:$J$128,7,FALSE)</f>
        <v>0.93591420350510102</v>
      </c>
      <c r="R1572" s="873">
        <f>+VLOOKUP(C1572,'A. Rate Class Allocations'!$B$124:$J$128,9,FALSE)</f>
        <v>0.67326093337246795</v>
      </c>
      <c r="S1572" s="874">
        <f t="shared" si="73"/>
        <v>418.95404591501131</v>
      </c>
      <c r="T1572" s="874">
        <f t="shared" si="74"/>
        <v>0.10963991781626058</v>
      </c>
    </row>
    <row r="1573" spans="1:20">
      <c r="A1573" s="875" t="s">
        <v>1034</v>
      </c>
      <c r="B1573" t="s">
        <v>1035</v>
      </c>
      <c r="C1573" t="s">
        <v>1339</v>
      </c>
      <c r="D1573" t="s">
        <v>1604</v>
      </c>
      <c r="E1573" s="867">
        <v>2019</v>
      </c>
      <c r="F1573" s="867">
        <v>2019</v>
      </c>
      <c r="G1573" s="868">
        <v>43427</v>
      </c>
      <c r="H1573" s="869">
        <f t="shared" si="72"/>
        <v>2018</v>
      </c>
      <c r="I1573" s="876"/>
      <c r="J1573" t="s">
        <v>1341</v>
      </c>
      <c r="K1573" t="s">
        <v>1342</v>
      </c>
      <c r="L1573" t="s">
        <v>1037</v>
      </c>
      <c r="M1573">
        <v>1972.1520000000005</v>
      </c>
      <c r="N1573">
        <v>0.72800000000000009</v>
      </c>
      <c r="O1573" s="872">
        <f>+VLOOKUP(C1573,'A. Rate Class Allocations'!$B$124:$J$128,6,FALSE)</f>
        <v>0.94261788524984402</v>
      </c>
      <c r="P1573" s="873">
        <f>+VLOOKUP(C1573,'A. Rate Class Allocations'!$B$124:$J$128,8,FALSE)</f>
        <v>0.86676492558695795</v>
      </c>
      <c r="Q1573" s="873">
        <f>+VLOOKUP(C1573,'A. Rate Class Allocations'!$B$124:$J$128,7,FALSE)</f>
        <v>0.93591420350510102</v>
      </c>
      <c r="R1573" s="873">
        <f>+VLOOKUP(C1573,'A. Rate Class Allocations'!$B$124:$J$128,9,FALSE)</f>
        <v>0.67326093337246795</v>
      </c>
      <c r="S1573" s="874">
        <f t="shared" si="73"/>
        <v>1611.3036432128165</v>
      </c>
      <c r="T1573" s="874">
        <f t="shared" si="74"/>
        <v>0.45872333431171108</v>
      </c>
    </row>
    <row r="1574" spans="1:20">
      <c r="A1574" s="875" t="s">
        <v>1034</v>
      </c>
      <c r="B1574" t="s">
        <v>1035</v>
      </c>
      <c r="C1574" t="s">
        <v>1339</v>
      </c>
      <c r="D1574" t="s">
        <v>1604</v>
      </c>
      <c r="E1574" s="867">
        <v>2019</v>
      </c>
      <c r="F1574" s="867">
        <v>2019</v>
      </c>
      <c r="G1574" s="868">
        <v>43427</v>
      </c>
      <c r="H1574" s="869">
        <f t="shared" si="72"/>
        <v>2018</v>
      </c>
      <c r="I1574" s="876"/>
      <c r="J1574" t="s">
        <v>1341</v>
      </c>
      <c r="K1574" t="s">
        <v>1342</v>
      </c>
      <c r="L1574" t="s">
        <v>1037</v>
      </c>
      <c r="M1574">
        <v>75.852000000000004</v>
      </c>
      <c r="N1574">
        <v>2.8000000000000001E-2</v>
      </c>
      <c r="O1574" s="872">
        <f>+VLOOKUP(C1574,'A. Rate Class Allocations'!$B$124:$J$128,6,FALSE)</f>
        <v>0.94261788524984402</v>
      </c>
      <c r="P1574" s="873">
        <f>+VLOOKUP(C1574,'A. Rate Class Allocations'!$B$124:$J$128,8,FALSE)</f>
        <v>0.86676492558695795</v>
      </c>
      <c r="Q1574" s="873">
        <f>+VLOOKUP(C1574,'A. Rate Class Allocations'!$B$124:$J$128,7,FALSE)</f>
        <v>0.93591420350510102</v>
      </c>
      <c r="R1574" s="873">
        <f>+VLOOKUP(C1574,'A. Rate Class Allocations'!$B$124:$J$128,9,FALSE)</f>
        <v>0.67326093337246795</v>
      </c>
      <c r="S1574" s="874">
        <f t="shared" si="73"/>
        <v>61.973217046646774</v>
      </c>
      <c r="T1574" s="874">
        <f t="shared" si="74"/>
        <v>1.7643205165835039E-2</v>
      </c>
    </row>
    <row r="1575" spans="1:20">
      <c r="A1575" s="875" t="s">
        <v>1034</v>
      </c>
      <c r="B1575" t="s">
        <v>1035</v>
      </c>
      <c r="C1575" t="s">
        <v>1339</v>
      </c>
      <c r="D1575" t="s">
        <v>1605</v>
      </c>
      <c r="E1575" s="867">
        <v>2019</v>
      </c>
      <c r="F1575" s="867">
        <v>2019</v>
      </c>
      <c r="G1575" s="868">
        <v>43430</v>
      </c>
      <c r="H1575" s="869">
        <f t="shared" si="72"/>
        <v>2018</v>
      </c>
      <c r="I1575" s="876"/>
      <c r="J1575" t="s">
        <v>1341</v>
      </c>
      <c r="K1575" t="s">
        <v>1342</v>
      </c>
      <c r="L1575" t="s">
        <v>1037</v>
      </c>
      <c r="M1575">
        <v>1576.432</v>
      </c>
      <c r="N1575">
        <v>0.57200000000000006</v>
      </c>
      <c r="O1575" s="872">
        <f>+VLOOKUP(C1575,'A. Rate Class Allocations'!$B$124:$J$128,6,FALSE)</f>
        <v>0.94261788524984402</v>
      </c>
      <c r="P1575" s="873">
        <f>+VLOOKUP(C1575,'A. Rate Class Allocations'!$B$124:$J$128,8,FALSE)</f>
        <v>0.86676492558695795</v>
      </c>
      <c r="Q1575" s="873">
        <f>+VLOOKUP(C1575,'A. Rate Class Allocations'!$B$124:$J$128,7,FALSE)</f>
        <v>0.93591420350510102</v>
      </c>
      <c r="R1575" s="873">
        <f>+VLOOKUP(C1575,'A. Rate Class Allocations'!$B$124:$J$128,9,FALSE)</f>
        <v>0.67326093337246795</v>
      </c>
      <c r="S1575" s="874">
        <f t="shared" si="73"/>
        <v>1287.989275105198</v>
      </c>
      <c r="T1575" s="874">
        <f t="shared" si="74"/>
        <v>0.36042547695920152</v>
      </c>
    </row>
    <row r="1576" spans="1:20">
      <c r="A1576" s="875" t="s">
        <v>1034</v>
      </c>
      <c r="B1576" t="s">
        <v>1035</v>
      </c>
      <c r="C1576" t="s">
        <v>1339</v>
      </c>
      <c r="D1576" t="s">
        <v>1605</v>
      </c>
      <c r="E1576" s="867">
        <v>2019</v>
      </c>
      <c r="F1576" s="867">
        <v>2019</v>
      </c>
      <c r="G1576" s="868">
        <v>43430</v>
      </c>
      <c r="H1576" s="869">
        <f t="shared" si="72"/>
        <v>2018</v>
      </c>
      <c r="I1576" s="876"/>
      <c r="J1576" t="s">
        <v>1341</v>
      </c>
      <c r="K1576" t="s">
        <v>1342</v>
      </c>
      <c r="L1576" t="s">
        <v>1037</v>
      </c>
      <c r="M1576">
        <v>79.923999999999992</v>
      </c>
      <c r="N1576">
        <v>2.8999999999999998E-2</v>
      </c>
      <c r="O1576" s="872">
        <f>+VLOOKUP(C1576,'A. Rate Class Allocations'!$B$124:$J$128,6,FALSE)</f>
        <v>0.94261788524984402</v>
      </c>
      <c r="P1576" s="873">
        <f>+VLOOKUP(C1576,'A. Rate Class Allocations'!$B$124:$J$128,8,FALSE)</f>
        <v>0.86676492558695795</v>
      </c>
      <c r="Q1576" s="873">
        <f>+VLOOKUP(C1576,'A. Rate Class Allocations'!$B$124:$J$128,7,FALSE)</f>
        <v>0.93591420350510102</v>
      </c>
      <c r="R1576" s="873">
        <f>+VLOOKUP(C1576,'A. Rate Class Allocations'!$B$124:$J$128,9,FALSE)</f>
        <v>0.67326093337246795</v>
      </c>
      <c r="S1576" s="874">
        <f t="shared" si="73"/>
        <v>65.300155556032749</v>
      </c>
      <c r="T1576" s="874">
        <f t="shared" si="74"/>
        <v>1.8273319636043429E-2</v>
      </c>
    </row>
    <row r="1577" spans="1:20">
      <c r="A1577" s="875" t="s">
        <v>1034</v>
      </c>
      <c r="B1577" t="s">
        <v>1035</v>
      </c>
      <c r="C1577" t="s">
        <v>1339</v>
      </c>
      <c r="D1577" t="s">
        <v>1605</v>
      </c>
      <c r="E1577" s="867">
        <v>2019</v>
      </c>
      <c r="F1577" s="867">
        <v>2019</v>
      </c>
      <c r="G1577" s="868">
        <v>43430</v>
      </c>
      <c r="H1577" s="869">
        <f t="shared" si="72"/>
        <v>2018</v>
      </c>
      <c r="I1577" s="876"/>
      <c r="J1577" t="s">
        <v>1341</v>
      </c>
      <c r="K1577" t="s">
        <v>1342</v>
      </c>
      <c r="L1577" t="s">
        <v>1037</v>
      </c>
      <c r="M1577">
        <v>38.584000000000003</v>
      </c>
      <c r="N1577">
        <v>1.4E-2</v>
      </c>
      <c r="O1577" s="872">
        <f>+VLOOKUP(C1577,'A. Rate Class Allocations'!$B$124:$J$128,6,FALSE)</f>
        <v>0.94261788524984402</v>
      </c>
      <c r="P1577" s="873">
        <f>+VLOOKUP(C1577,'A. Rate Class Allocations'!$B$124:$J$128,8,FALSE)</f>
        <v>0.86676492558695795</v>
      </c>
      <c r="Q1577" s="873">
        <f>+VLOOKUP(C1577,'A. Rate Class Allocations'!$B$124:$J$128,7,FALSE)</f>
        <v>0.93591420350510102</v>
      </c>
      <c r="R1577" s="873">
        <f>+VLOOKUP(C1577,'A. Rate Class Allocations'!$B$124:$J$128,9,FALSE)</f>
        <v>0.67326093337246795</v>
      </c>
      <c r="S1577" s="874">
        <f t="shared" si="73"/>
        <v>31.524213027050298</v>
      </c>
      <c r="T1577" s="874">
        <f t="shared" si="74"/>
        <v>8.8216025829175194E-3</v>
      </c>
    </row>
    <row r="1578" spans="1:20">
      <c r="A1578" s="875" t="s">
        <v>1034</v>
      </c>
      <c r="B1578" t="s">
        <v>1035</v>
      </c>
      <c r="C1578" t="s">
        <v>1339</v>
      </c>
      <c r="D1578" t="s">
        <v>1606</v>
      </c>
      <c r="E1578" s="867">
        <v>2019</v>
      </c>
      <c r="F1578" s="867">
        <v>2019</v>
      </c>
      <c r="G1578" s="868">
        <v>43430</v>
      </c>
      <c r="H1578" s="869">
        <f t="shared" si="72"/>
        <v>2018</v>
      </c>
      <c r="I1578" s="876"/>
      <c r="J1578" t="s">
        <v>1341</v>
      </c>
      <c r="K1578" t="s">
        <v>1342</v>
      </c>
      <c r="L1578" t="s">
        <v>1037</v>
      </c>
      <c r="M1578">
        <v>1750.8400000000001</v>
      </c>
      <c r="N1578">
        <v>0.36400000000000005</v>
      </c>
      <c r="O1578" s="872">
        <f>+VLOOKUP(C1578,'A. Rate Class Allocations'!$B$124:$J$128,6,FALSE)</f>
        <v>0.94261788524984402</v>
      </c>
      <c r="P1578" s="873">
        <f>+VLOOKUP(C1578,'A. Rate Class Allocations'!$B$124:$J$128,8,FALSE)</f>
        <v>0.86676492558695795</v>
      </c>
      <c r="Q1578" s="873">
        <f>+VLOOKUP(C1578,'A. Rate Class Allocations'!$B$124:$J$128,7,FALSE)</f>
        <v>0.93591420350510102</v>
      </c>
      <c r="R1578" s="873">
        <f>+VLOOKUP(C1578,'A. Rate Class Allocations'!$B$124:$J$128,9,FALSE)</f>
        <v>0.67326093337246795</v>
      </c>
      <c r="S1578" s="874">
        <f t="shared" si="73"/>
        <v>1430.4855156614335</v>
      </c>
      <c r="T1578" s="874">
        <f t="shared" si="74"/>
        <v>0.22936166715585554</v>
      </c>
    </row>
    <row r="1579" spans="1:20">
      <c r="A1579" s="875" t="s">
        <v>1034</v>
      </c>
      <c r="B1579" t="s">
        <v>1035</v>
      </c>
      <c r="C1579" t="s">
        <v>1339</v>
      </c>
      <c r="D1579" t="s">
        <v>1606</v>
      </c>
      <c r="E1579" s="867">
        <v>2019</v>
      </c>
      <c r="F1579" s="867">
        <v>2019</v>
      </c>
      <c r="G1579" s="868">
        <v>43430</v>
      </c>
      <c r="H1579" s="869">
        <f t="shared" si="72"/>
        <v>2018</v>
      </c>
      <c r="I1579" s="876"/>
      <c r="J1579" t="s">
        <v>1341</v>
      </c>
      <c r="K1579" t="s">
        <v>1342</v>
      </c>
      <c r="L1579" t="s">
        <v>1037</v>
      </c>
      <c r="M1579">
        <v>278.97999999999996</v>
      </c>
      <c r="N1579">
        <v>5.7999999999999996E-2</v>
      </c>
      <c r="O1579" s="872">
        <f>+VLOOKUP(C1579,'A. Rate Class Allocations'!$B$124:$J$128,6,FALSE)</f>
        <v>0.94261788524984402</v>
      </c>
      <c r="P1579" s="873">
        <f>+VLOOKUP(C1579,'A. Rate Class Allocations'!$B$124:$J$128,8,FALSE)</f>
        <v>0.86676492558695795</v>
      </c>
      <c r="Q1579" s="873">
        <f>+VLOOKUP(C1579,'A. Rate Class Allocations'!$B$124:$J$128,7,FALSE)</f>
        <v>0.93591420350510102</v>
      </c>
      <c r="R1579" s="873">
        <f>+VLOOKUP(C1579,'A. Rate Class Allocations'!$B$124:$J$128,9,FALSE)</f>
        <v>0.67326093337246795</v>
      </c>
      <c r="S1579" s="874">
        <f t="shared" si="73"/>
        <v>227.93450524275582</v>
      </c>
      <c r="T1579" s="874">
        <f t="shared" si="74"/>
        <v>3.6546639272086859E-2</v>
      </c>
    </row>
    <row r="1580" spans="1:20">
      <c r="A1580" s="875" t="s">
        <v>1034</v>
      </c>
      <c r="B1580" t="s">
        <v>1035</v>
      </c>
      <c r="C1580" t="s">
        <v>1339</v>
      </c>
      <c r="D1580" t="s">
        <v>1606</v>
      </c>
      <c r="E1580" s="867">
        <v>2019</v>
      </c>
      <c r="F1580" s="867">
        <v>2019</v>
      </c>
      <c r="G1580" s="868">
        <v>43430</v>
      </c>
      <c r="H1580" s="869">
        <f t="shared" si="72"/>
        <v>2018</v>
      </c>
      <c r="I1580" s="876"/>
      <c r="J1580" t="s">
        <v>1341</v>
      </c>
      <c r="K1580" t="s">
        <v>1342</v>
      </c>
      <c r="L1580" t="s">
        <v>1037</v>
      </c>
      <c r="M1580">
        <v>336.7</v>
      </c>
      <c r="N1580">
        <v>6.9999999999999993E-2</v>
      </c>
      <c r="O1580" s="872">
        <f>+VLOOKUP(C1580,'A. Rate Class Allocations'!$B$124:$J$128,6,FALSE)</f>
        <v>0.94261788524984402</v>
      </c>
      <c r="P1580" s="873">
        <f>+VLOOKUP(C1580,'A. Rate Class Allocations'!$B$124:$J$128,8,FALSE)</f>
        <v>0.86676492558695795</v>
      </c>
      <c r="Q1580" s="873">
        <f>+VLOOKUP(C1580,'A. Rate Class Allocations'!$B$124:$J$128,7,FALSE)</f>
        <v>0.93591420350510102</v>
      </c>
      <c r="R1580" s="873">
        <f>+VLOOKUP(C1580,'A. Rate Class Allocations'!$B$124:$J$128,9,FALSE)</f>
        <v>0.67326093337246795</v>
      </c>
      <c r="S1580" s="874">
        <f t="shared" si="73"/>
        <v>275.09336839642947</v>
      </c>
      <c r="T1580" s="874">
        <f t="shared" si="74"/>
        <v>4.4108012914587588E-2</v>
      </c>
    </row>
    <row r="1581" spans="1:20">
      <c r="A1581" s="875" t="s">
        <v>1034</v>
      </c>
      <c r="B1581" t="s">
        <v>1035</v>
      </c>
      <c r="C1581" t="s">
        <v>1339</v>
      </c>
      <c r="D1581" t="s">
        <v>1607</v>
      </c>
      <c r="E1581" s="867">
        <v>2019</v>
      </c>
      <c r="F1581" s="867">
        <v>2019</v>
      </c>
      <c r="G1581" s="868">
        <v>43430</v>
      </c>
      <c r="H1581" s="869">
        <f t="shared" si="72"/>
        <v>2018</v>
      </c>
      <c r="I1581" s="876"/>
      <c r="J1581" t="s">
        <v>1341</v>
      </c>
      <c r="K1581" t="s">
        <v>1342</v>
      </c>
      <c r="L1581" t="s">
        <v>1037</v>
      </c>
      <c r="M1581">
        <v>2547.5840000000003</v>
      </c>
      <c r="N1581">
        <v>0.83200000000000007</v>
      </c>
      <c r="O1581" s="872">
        <f>+VLOOKUP(C1581,'A. Rate Class Allocations'!$B$124:$J$128,6,FALSE)</f>
        <v>0.94261788524984402</v>
      </c>
      <c r="P1581" s="873">
        <f>+VLOOKUP(C1581,'A. Rate Class Allocations'!$B$124:$J$128,8,FALSE)</f>
        <v>0.86676492558695795</v>
      </c>
      <c r="Q1581" s="873">
        <f>+VLOOKUP(C1581,'A. Rate Class Allocations'!$B$124:$J$128,7,FALSE)</f>
        <v>0.93591420350510102</v>
      </c>
      <c r="R1581" s="873">
        <f>+VLOOKUP(C1581,'A. Rate Class Allocations'!$B$124:$J$128,9,FALSE)</f>
        <v>0.67326093337246795</v>
      </c>
      <c r="S1581" s="874">
        <f t="shared" si="73"/>
        <v>2081.447769031332</v>
      </c>
      <c r="T1581" s="874">
        <f t="shared" si="74"/>
        <v>0.52425523921338413</v>
      </c>
    </row>
    <row r="1582" spans="1:20">
      <c r="A1582" s="875" t="s">
        <v>1034</v>
      </c>
      <c r="B1582" t="s">
        <v>1035</v>
      </c>
      <c r="C1582" t="s">
        <v>1339</v>
      </c>
      <c r="D1582" t="s">
        <v>1608</v>
      </c>
      <c r="E1582" s="867">
        <v>2019</v>
      </c>
      <c r="F1582" s="867">
        <v>2019</v>
      </c>
      <c r="G1582" s="868">
        <v>43430</v>
      </c>
      <c r="H1582" s="869">
        <f t="shared" si="72"/>
        <v>2018</v>
      </c>
      <c r="I1582" s="876"/>
      <c r="J1582" t="s">
        <v>1341</v>
      </c>
      <c r="K1582" t="s">
        <v>1342</v>
      </c>
      <c r="L1582" t="s">
        <v>1037</v>
      </c>
      <c r="M1582">
        <v>1845.7920000000004</v>
      </c>
      <c r="N1582">
        <v>0.62400000000000011</v>
      </c>
      <c r="O1582" s="872">
        <f>+VLOOKUP(C1582,'A. Rate Class Allocations'!$B$124:$J$128,6,FALSE)</f>
        <v>0.94261788524984402</v>
      </c>
      <c r="P1582" s="873">
        <f>+VLOOKUP(C1582,'A. Rate Class Allocations'!$B$124:$J$128,8,FALSE)</f>
        <v>0.86676492558695795</v>
      </c>
      <c r="Q1582" s="873">
        <f>+VLOOKUP(C1582,'A. Rate Class Allocations'!$B$124:$J$128,7,FALSE)</f>
        <v>0.93591420350510102</v>
      </c>
      <c r="R1582" s="873">
        <f>+VLOOKUP(C1582,'A. Rate Class Allocations'!$B$124:$J$128,9,FALSE)</f>
        <v>0.67326093337246795</v>
      </c>
      <c r="S1582" s="874">
        <f t="shared" si="73"/>
        <v>1508.0639698223417</v>
      </c>
      <c r="T1582" s="874">
        <f t="shared" si="74"/>
        <v>0.3931914294100381</v>
      </c>
    </row>
    <row r="1583" spans="1:20">
      <c r="A1583" s="875" t="s">
        <v>1034</v>
      </c>
      <c r="B1583" t="s">
        <v>1035</v>
      </c>
      <c r="C1583" t="s">
        <v>1339</v>
      </c>
      <c r="D1583" t="s">
        <v>1608</v>
      </c>
      <c r="E1583" s="867">
        <v>2019</v>
      </c>
      <c r="F1583" s="867">
        <v>2019</v>
      </c>
      <c r="G1583" s="868">
        <v>43430</v>
      </c>
      <c r="H1583" s="869">
        <f t="shared" si="72"/>
        <v>2018</v>
      </c>
      <c r="I1583" s="876"/>
      <c r="J1583" t="s">
        <v>1341</v>
      </c>
      <c r="K1583" t="s">
        <v>1342</v>
      </c>
      <c r="L1583" t="s">
        <v>1037</v>
      </c>
      <c r="M1583">
        <v>85.781999999999996</v>
      </c>
      <c r="N1583">
        <v>2.8999999999999998E-2</v>
      </c>
      <c r="O1583" s="872">
        <f>+VLOOKUP(C1583,'A. Rate Class Allocations'!$B$124:$J$128,6,FALSE)</f>
        <v>0.94261788524984402</v>
      </c>
      <c r="P1583" s="873">
        <f>+VLOOKUP(C1583,'A. Rate Class Allocations'!$B$124:$J$128,8,FALSE)</f>
        <v>0.86676492558695795</v>
      </c>
      <c r="Q1583" s="873">
        <f>+VLOOKUP(C1583,'A. Rate Class Allocations'!$B$124:$J$128,7,FALSE)</f>
        <v>0.93591420350510102</v>
      </c>
      <c r="R1583" s="873">
        <f>+VLOOKUP(C1583,'A. Rate Class Allocations'!$B$124:$J$128,9,FALSE)</f>
        <v>0.67326093337246795</v>
      </c>
      <c r="S1583" s="874">
        <f t="shared" si="73"/>
        <v>70.086306289820357</v>
      </c>
      <c r="T1583" s="874">
        <f t="shared" si="74"/>
        <v>1.8273319636043429E-2</v>
      </c>
    </row>
    <row r="1584" spans="1:20">
      <c r="A1584" s="875" t="s">
        <v>1034</v>
      </c>
      <c r="B1584" t="s">
        <v>1035</v>
      </c>
      <c r="C1584" t="s">
        <v>1339</v>
      </c>
      <c r="D1584" t="s">
        <v>1608</v>
      </c>
      <c r="E1584" s="867">
        <v>2019</v>
      </c>
      <c r="F1584" s="867">
        <v>2019</v>
      </c>
      <c r="G1584" s="868">
        <v>43430</v>
      </c>
      <c r="H1584" s="869">
        <f t="shared" si="72"/>
        <v>2018</v>
      </c>
      <c r="I1584" s="876"/>
      <c r="J1584" t="s">
        <v>1341</v>
      </c>
      <c r="K1584" t="s">
        <v>1342</v>
      </c>
      <c r="L1584" t="s">
        <v>1037</v>
      </c>
      <c r="M1584">
        <v>301.71600000000001</v>
      </c>
      <c r="N1584">
        <v>0.10199999999999999</v>
      </c>
      <c r="O1584" s="872">
        <f>+VLOOKUP(C1584,'A. Rate Class Allocations'!$B$124:$J$128,6,FALSE)</f>
        <v>0.94261788524984402</v>
      </c>
      <c r="P1584" s="873">
        <f>+VLOOKUP(C1584,'A. Rate Class Allocations'!$B$124:$J$128,8,FALSE)</f>
        <v>0.86676492558695795</v>
      </c>
      <c r="Q1584" s="873">
        <f>+VLOOKUP(C1584,'A. Rate Class Allocations'!$B$124:$J$128,7,FALSE)</f>
        <v>0.93591420350510102</v>
      </c>
      <c r="R1584" s="873">
        <f>+VLOOKUP(C1584,'A. Rate Class Allocations'!$B$124:$J$128,9,FALSE)</f>
        <v>0.67326093337246795</v>
      </c>
      <c r="S1584" s="874">
        <f t="shared" si="73"/>
        <v>246.51045660557503</v>
      </c>
      <c r="T1584" s="874">
        <f t="shared" si="74"/>
        <v>6.42716759612562E-2</v>
      </c>
    </row>
    <row r="1585" spans="1:20">
      <c r="A1585" s="875" t="s">
        <v>1034</v>
      </c>
      <c r="B1585" t="s">
        <v>1035</v>
      </c>
      <c r="C1585" t="s">
        <v>1339</v>
      </c>
      <c r="D1585" t="s">
        <v>1609</v>
      </c>
      <c r="E1585" s="867">
        <v>2019</v>
      </c>
      <c r="F1585" s="867">
        <v>2019</v>
      </c>
      <c r="G1585" s="868">
        <v>43424</v>
      </c>
      <c r="H1585" s="869">
        <f t="shared" si="72"/>
        <v>2018</v>
      </c>
      <c r="I1585" s="876"/>
      <c r="J1585" t="s">
        <v>1341</v>
      </c>
      <c r="K1585" t="s">
        <v>1342</v>
      </c>
      <c r="L1585" t="s">
        <v>1037</v>
      </c>
      <c r="M1585">
        <v>5209.0499999999993</v>
      </c>
      <c r="N1585">
        <v>1.0249999999999999</v>
      </c>
      <c r="O1585" s="872">
        <f>+VLOOKUP(C1585,'A. Rate Class Allocations'!$B$124:$J$128,6,FALSE)</f>
        <v>0.94261788524984402</v>
      </c>
      <c r="P1585" s="873">
        <f>+VLOOKUP(C1585,'A. Rate Class Allocations'!$B$124:$J$128,8,FALSE)</f>
        <v>0.86676492558695795</v>
      </c>
      <c r="Q1585" s="873">
        <f>+VLOOKUP(C1585,'A. Rate Class Allocations'!$B$124:$J$128,7,FALSE)</f>
        <v>0.93591420350510102</v>
      </c>
      <c r="R1585" s="873">
        <f>+VLOOKUP(C1585,'A. Rate Class Allocations'!$B$124:$J$128,9,FALSE)</f>
        <v>0.67326093337246795</v>
      </c>
      <c r="S1585" s="874">
        <f t="shared" si="73"/>
        <v>4255.9403345572346</v>
      </c>
      <c r="T1585" s="874">
        <f t="shared" si="74"/>
        <v>0.64586733196360402</v>
      </c>
    </row>
    <row r="1586" spans="1:20">
      <c r="A1586" s="875" t="s">
        <v>1034</v>
      </c>
      <c r="B1586" t="s">
        <v>1035</v>
      </c>
      <c r="C1586" t="s">
        <v>1339</v>
      </c>
      <c r="D1586" t="s">
        <v>1609</v>
      </c>
      <c r="E1586" s="867">
        <v>2019</v>
      </c>
      <c r="F1586" s="867">
        <v>2019</v>
      </c>
      <c r="G1586" s="868">
        <v>43424</v>
      </c>
      <c r="H1586" s="869">
        <f t="shared" si="72"/>
        <v>2018</v>
      </c>
      <c r="I1586" s="876"/>
      <c r="J1586" t="s">
        <v>1341</v>
      </c>
      <c r="K1586" t="s">
        <v>1342</v>
      </c>
      <c r="L1586" t="s">
        <v>1037</v>
      </c>
      <c r="M1586">
        <v>589.51199999999983</v>
      </c>
      <c r="N1586">
        <v>0.11599999999999999</v>
      </c>
      <c r="O1586" s="872">
        <f>+VLOOKUP(C1586,'A. Rate Class Allocations'!$B$124:$J$128,6,FALSE)</f>
        <v>0.94261788524984402</v>
      </c>
      <c r="P1586" s="873">
        <f>+VLOOKUP(C1586,'A. Rate Class Allocations'!$B$124:$J$128,8,FALSE)</f>
        <v>0.86676492558695795</v>
      </c>
      <c r="Q1586" s="873">
        <f>+VLOOKUP(C1586,'A. Rate Class Allocations'!$B$124:$J$128,7,FALSE)</f>
        <v>0.93591420350510102</v>
      </c>
      <c r="R1586" s="873">
        <f>+VLOOKUP(C1586,'A. Rate Class Allocations'!$B$124:$J$128,9,FALSE)</f>
        <v>0.67326093337246795</v>
      </c>
      <c r="S1586" s="874">
        <f t="shared" si="73"/>
        <v>481.64788176452589</v>
      </c>
      <c r="T1586" s="874">
        <f t="shared" si="74"/>
        <v>7.3093278544173718E-2</v>
      </c>
    </row>
    <row r="1587" spans="1:20">
      <c r="A1587" s="875" t="s">
        <v>1034</v>
      </c>
      <c r="B1587" t="s">
        <v>1035</v>
      </c>
      <c r="C1587" t="s">
        <v>1339</v>
      </c>
      <c r="D1587" t="s">
        <v>1609</v>
      </c>
      <c r="E1587" s="867">
        <v>2019</v>
      </c>
      <c r="F1587" s="867">
        <v>2019</v>
      </c>
      <c r="G1587" s="868">
        <v>43424</v>
      </c>
      <c r="H1587" s="869">
        <f t="shared" si="72"/>
        <v>2018</v>
      </c>
      <c r="I1587" s="876"/>
      <c r="J1587" t="s">
        <v>1341</v>
      </c>
      <c r="K1587" t="s">
        <v>1342</v>
      </c>
      <c r="L1587" t="s">
        <v>1037</v>
      </c>
      <c r="M1587">
        <v>350.65800000000002</v>
      </c>
      <c r="N1587">
        <v>6.9000000000000006E-2</v>
      </c>
      <c r="O1587" s="872">
        <f>+VLOOKUP(C1587,'A. Rate Class Allocations'!$B$124:$J$128,6,FALSE)</f>
        <v>0.94261788524984402</v>
      </c>
      <c r="P1587" s="873">
        <f>+VLOOKUP(C1587,'A. Rate Class Allocations'!$B$124:$J$128,8,FALSE)</f>
        <v>0.86676492558695795</v>
      </c>
      <c r="Q1587" s="873">
        <f>+VLOOKUP(C1587,'A. Rate Class Allocations'!$B$124:$J$128,7,FALSE)</f>
        <v>0.93591420350510102</v>
      </c>
      <c r="R1587" s="873">
        <f>+VLOOKUP(C1587,'A. Rate Class Allocations'!$B$124:$J$128,9,FALSE)</f>
        <v>0.67326093337246795</v>
      </c>
      <c r="S1587" s="874">
        <f t="shared" si="73"/>
        <v>286.49744691165779</v>
      </c>
      <c r="T1587" s="874">
        <f t="shared" si="74"/>
        <v>4.3477898444379208E-2</v>
      </c>
    </row>
    <row r="1588" spans="1:20">
      <c r="A1588" s="875" t="s">
        <v>1034</v>
      </c>
      <c r="B1588" t="s">
        <v>1035</v>
      </c>
      <c r="C1588" t="s">
        <v>1339</v>
      </c>
      <c r="D1588" t="s">
        <v>1609</v>
      </c>
      <c r="E1588" s="867">
        <v>2019</v>
      </c>
      <c r="F1588" s="867">
        <v>2019</v>
      </c>
      <c r="G1588" s="868">
        <v>43424</v>
      </c>
      <c r="H1588" s="869">
        <f t="shared" si="72"/>
        <v>2018</v>
      </c>
      <c r="I1588" s="876"/>
      <c r="J1588" t="s">
        <v>1341</v>
      </c>
      <c r="K1588" t="s">
        <v>1342</v>
      </c>
      <c r="L1588" t="s">
        <v>1037</v>
      </c>
      <c r="M1588">
        <v>5148.4160000000011</v>
      </c>
      <c r="N1588">
        <v>0.83200000000000007</v>
      </c>
      <c r="O1588" s="872">
        <f>+VLOOKUP(C1588,'A. Rate Class Allocations'!$B$124:$J$128,6,FALSE)</f>
        <v>0.94261788524984402</v>
      </c>
      <c r="P1588" s="873">
        <f>+VLOOKUP(C1588,'A. Rate Class Allocations'!$B$124:$J$128,8,FALSE)</f>
        <v>0.86676492558695795</v>
      </c>
      <c r="Q1588" s="873">
        <f>+VLOOKUP(C1588,'A. Rate Class Allocations'!$B$124:$J$128,7,FALSE)</f>
        <v>0.93591420350510102</v>
      </c>
      <c r="R1588" s="873">
        <f>+VLOOKUP(C1588,'A. Rate Class Allocations'!$B$124:$J$128,9,FALSE)</f>
        <v>0.67326093337246795</v>
      </c>
      <c r="S1588" s="874">
        <f t="shared" si="73"/>
        <v>4206.4006514584853</v>
      </c>
      <c r="T1588" s="874">
        <f t="shared" si="74"/>
        <v>0.52425523921338413</v>
      </c>
    </row>
    <row r="1589" spans="1:20">
      <c r="A1589" s="875" t="s">
        <v>1034</v>
      </c>
      <c r="B1589" t="s">
        <v>1035</v>
      </c>
      <c r="C1589" t="s">
        <v>1339</v>
      </c>
      <c r="D1589" t="s">
        <v>1610</v>
      </c>
      <c r="E1589" s="867">
        <v>2019</v>
      </c>
      <c r="F1589" s="867">
        <v>2019</v>
      </c>
      <c r="G1589" s="868">
        <v>43430</v>
      </c>
      <c r="H1589" s="869">
        <f t="shared" si="72"/>
        <v>2018</v>
      </c>
      <c r="I1589" s="876"/>
      <c r="J1589" t="s">
        <v>1341</v>
      </c>
      <c r="K1589" t="s">
        <v>1342</v>
      </c>
      <c r="L1589" t="s">
        <v>1037</v>
      </c>
      <c r="M1589">
        <v>1736.5920000000003</v>
      </c>
      <c r="N1589">
        <v>0.62400000000000011</v>
      </c>
      <c r="O1589" s="872">
        <f>+VLOOKUP(C1589,'A. Rate Class Allocations'!$B$124:$J$128,6,FALSE)</f>
        <v>0.94261788524984402</v>
      </c>
      <c r="P1589" s="873">
        <f>+VLOOKUP(C1589,'A. Rate Class Allocations'!$B$124:$J$128,8,FALSE)</f>
        <v>0.86676492558695795</v>
      </c>
      <c r="Q1589" s="873">
        <f>+VLOOKUP(C1589,'A. Rate Class Allocations'!$B$124:$J$128,7,FALSE)</f>
        <v>0.93591420350510102</v>
      </c>
      <c r="R1589" s="873">
        <f>+VLOOKUP(C1589,'A. Rate Class Allocations'!$B$124:$J$128,9,FALSE)</f>
        <v>0.67326093337246795</v>
      </c>
      <c r="S1589" s="874">
        <f t="shared" si="73"/>
        <v>1418.8444989910674</v>
      </c>
      <c r="T1589" s="874">
        <f t="shared" si="74"/>
        <v>0.3931914294100381</v>
      </c>
    </row>
    <row r="1590" spans="1:20">
      <c r="A1590" s="875" t="s">
        <v>1034</v>
      </c>
      <c r="B1590" t="s">
        <v>1035</v>
      </c>
      <c r="C1590" t="s">
        <v>1339</v>
      </c>
      <c r="D1590" t="s">
        <v>1610</v>
      </c>
      <c r="E1590" s="867">
        <v>2019</v>
      </c>
      <c r="F1590" s="867">
        <v>2019</v>
      </c>
      <c r="G1590" s="868">
        <v>43430</v>
      </c>
      <c r="H1590" s="869">
        <f t="shared" si="72"/>
        <v>2018</v>
      </c>
      <c r="I1590" s="876"/>
      <c r="J1590" t="s">
        <v>1341</v>
      </c>
      <c r="K1590" t="s">
        <v>1342</v>
      </c>
      <c r="L1590" t="s">
        <v>1037</v>
      </c>
      <c r="M1590">
        <v>80.707000000000008</v>
      </c>
      <c r="N1590">
        <v>2.8999999999999998E-2</v>
      </c>
      <c r="O1590" s="872">
        <f>+VLOOKUP(C1590,'A. Rate Class Allocations'!$B$124:$J$128,6,FALSE)</f>
        <v>0.94261788524984402</v>
      </c>
      <c r="P1590" s="873">
        <f>+VLOOKUP(C1590,'A. Rate Class Allocations'!$B$124:$J$128,8,FALSE)</f>
        <v>0.86676492558695795</v>
      </c>
      <c r="Q1590" s="873">
        <f>+VLOOKUP(C1590,'A. Rate Class Allocations'!$B$124:$J$128,7,FALSE)</f>
        <v>0.93591420350510102</v>
      </c>
      <c r="R1590" s="873">
        <f>+VLOOKUP(C1590,'A. Rate Class Allocations'!$B$124:$J$128,9,FALSE)</f>
        <v>0.67326093337246795</v>
      </c>
      <c r="S1590" s="874">
        <f t="shared" si="73"/>
        <v>65.939888574905368</v>
      </c>
      <c r="T1590" s="874">
        <f t="shared" si="74"/>
        <v>1.8273319636043429E-2</v>
      </c>
    </row>
    <row r="1591" spans="1:20">
      <c r="A1591" s="875" t="s">
        <v>1034</v>
      </c>
      <c r="B1591" t="s">
        <v>1035</v>
      </c>
      <c r="C1591" t="s">
        <v>1339</v>
      </c>
      <c r="D1591" t="s">
        <v>1611</v>
      </c>
      <c r="E1591" s="867">
        <v>2019</v>
      </c>
      <c r="F1591" s="867">
        <v>2019</v>
      </c>
      <c r="G1591" s="868">
        <v>43432</v>
      </c>
      <c r="H1591" s="869">
        <f t="shared" si="72"/>
        <v>2018</v>
      </c>
      <c r="I1591" s="876"/>
      <c r="J1591" t="s">
        <v>1341</v>
      </c>
      <c r="K1591" t="s">
        <v>1342</v>
      </c>
      <c r="L1591" t="s">
        <v>1037</v>
      </c>
      <c r="M1591">
        <v>1466.1920000000002</v>
      </c>
      <c r="N1591">
        <v>0.36400000000000005</v>
      </c>
      <c r="O1591" s="872">
        <f>+VLOOKUP(C1591,'A. Rate Class Allocations'!$B$124:$J$128,6,FALSE)</f>
        <v>0.94261788524984402</v>
      </c>
      <c r="P1591" s="873">
        <f>+VLOOKUP(C1591,'A. Rate Class Allocations'!$B$124:$J$128,8,FALSE)</f>
        <v>0.86676492558695795</v>
      </c>
      <c r="Q1591" s="873">
        <f>+VLOOKUP(C1591,'A. Rate Class Allocations'!$B$124:$J$128,7,FALSE)</f>
        <v>0.93591420350510102</v>
      </c>
      <c r="R1591" s="873">
        <f>+VLOOKUP(C1591,'A. Rate Class Allocations'!$B$124:$J$128,9,FALSE)</f>
        <v>0.67326093337246795</v>
      </c>
      <c r="S1591" s="874">
        <f t="shared" si="73"/>
        <v>1197.9200950279114</v>
      </c>
      <c r="T1591" s="874">
        <f t="shared" si="74"/>
        <v>0.22936166715585554</v>
      </c>
    </row>
    <row r="1592" spans="1:20">
      <c r="A1592" s="875" t="s">
        <v>1034</v>
      </c>
      <c r="B1592" t="s">
        <v>1035</v>
      </c>
      <c r="C1592" t="s">
        <v>1339</v>
      </c>
      <c r="D1592" t="s">
        <v>1611</v>
      </c>
      <c r="E1592" s="867">
        <v>2019</v>
      </c>
      <c r="F1592" s="867">
        <v>2019</v>
      </c>
      <c r="G1592" s="868">
        <v>43432</v>
      </c>
      <c r="H1592" s="869">
        <f t="shared" si="72"/>
        <v>2018</v>
      </c>
      <c r="I1592" s="876"/>
      <c r="J1592" t="s">
        <v>1341</v>
      </c>
      <c r="K1592" t="s">
        <v>1342</v>
      </c>
      <c r="L1592" t="s">
        <v>1037</v>
      </c>
      <c r="M1592">
        <v>825.73999999999978</v>
      </c>
      <c r="N1592">
        <v>0.20499999999999996</v>
      </c>
      <c r="O1592" s="872">
        <f>+VLOOKUP(C1592,'A. Rate Class Allocations'!$B$124:$J$128,6,FALSE)</f>
        <v>0.94261788524984402</v>
      </c>
      <c r="P1592" s="873">
        <f>+VLOOKUP(C1592,'A. Rate Class Allocations'!$B$124:$J$128,8,FALSE)</f>
        <v>0.86676492558695795</v>
      </c>
      <c r="Q1592" s="873">
        <f>+VLOOKUP(C1592,'A. Rate Class Allocations'!$B$124:$J$128,7,FALSE)</f>
        <v>0.93591420350510102</v>
      </c>
      <c r="R1592" s="873">
        <f>+VLOOKUP(C1592,'A. Rate Class Allocations'!$B$124:$J$128,9,FALSE)</f>
        <v>0.67326093337246795</v>
      </c>
      <c r="S1592" s="874">
        <f t="shared" si="73"/>
        <v>674.65280077121361</v>
      </c>
      <c r="T1592" s="874">
        <f t="shared" si="74"/>
        <v>0.12917346639272079</v>
      </c>
    </row>
    <row r="1593" spans="1:20">
      <c r="A1593" s="875" t="s">
        <v>1034</v>
      </c>
      <c r="B1593" t="s">
        <v>1035</v>
      </c>
      <c r="C1593" t="s">
        <v>1339</v>
      </c>
      <c r="D1593" t="s">
        <v>1611</v>
      </c>
      <c r="E1593" s="867">
        <v>2019</v>
      </c>
      <c r="F1593" s="867">
        <v>2019</v>
      </c>
      <c r="G1593" s="868">
        <v>43432</v>
      </c>
      <c r="H1593" s="869">
        <f t="shared" si="72"/>
        <v>2018</v>
      </c>
      <c r="I1593" s="876"/>
      <c r="J1593" t="s">
        <v>1341</v>
      </c>
      <c r="K1593" t="s">
        <v>1342</v>
      </c>
      <c r="L1593" t="s">
        <v>1037</v>
      </c>
      <c r="M1593">
        <v>1848.8520000000003</v>
      </c>
      <c r="N1593">
        <v>0.45900000000000007</v>
      </c>
      <c r="O1593" s="872">
        <f>+VLOOKUP(C1593,'A. Rate Class Allocations'!$B$124:$J$128,6,FALSE)</f>
        <v>0.94261788524984402</v>
      </c>
      <c r="P1593" s="873">
        <f>+VLOOKUP(C1593,'A. Rate Class Allocations'!$B$124:$J$128,8,FALSE)</f>
        <v>0.86676492558695795</v>
      </c>
      <c r="Q1593" s="873">
        <f>+VLOOKUP(C1593,'A. Rate Class Allocations'!$B$124:$J$128,7,FALSE)</f>
        <v>0.93591420350510102</v>
      </c>
      <c r="R1593" s="873">
        <f>+VLOOKUP(C1593,'A. Rate Class Allocations'!$B$124:$J$128,9,FALSE)</f>
        <v>0.67326093337246795</v>
      </c>
      <c r="S1593" s="874">
        <f t="shared" si="73"/>
        <v>1510.5640758731081</v>
      </c>
      <c r="T1593" s="874">
        <f t="shared" si="74"/>
        <v>0.28922254182565299</v>
      </c>
    </row>
    <row r="1594" spans="1:20">
      <c r="A1594" s="875" t="s">
        <v>1034</v>
      </c>
      <c r="B1594" t="s">
        <v>1035</v>
      </c>
      <c r="C1594" t="s">
        <v>1339</v>
      </c>
      <c r="D1594" t="s">
        <v>1611</v>
      </c>
      <c r="E1594" s="867">
        <v>2019</v>
      </c>
      <c r="F1594" s="867">
        <v>2019</v>
      </c>
      <c r="G1594" s="868">
        <v>43432</v>
      </c>
      <c r="H1594" s="869">
        <f t="shared" si="72"/>
        <v>2018</v>
      </c>
      <c r="I1594" s="876"/>
      <c r="J1594" t="s">
        <v>1341</v>
      </c>
      <c r="K1594" t="s">
        <v>1342</v>
      </c>
      <c r="L1594" t="s">
        <v>1037</v>
      </c>
      <c r="M1594">
        <v>1063.3920000000001</v>
      </c>
      <c r="N1594">
        <v>0.26400000000000001</v>
      </c>
      <c r="O1594" s="872">
        <f>+VLOOKUP(C1594,'A. Rate Class Allocations'!$B$124:$J$128,6,FALSE)</f>
        <v>0.94261788524984402</v>
      </c>
      <c r="P1594" s="873">
        <f>+VLOOKUP(C1594,'A. Rate Class Allocations'!$B$124:$J$128,8,FALSE)</f>
        <v>0.86676492558695795</v>
      </c>
      <c r="Q1594" s="873">
        <f>+VLOOKUP(C1594,'A. Rate Class Allocations'!$B$124:$J$128,7,FALSE)</f>
        <v>0.93591420350510102</v>
      </c>
      <c r="R1594" s="873">
        <f>+VLOOKUP(C1594,'A. Rate Class Allocations'!$B$124:$J$128,9,FALSE)</f>
        <v>0.67326093337246795</v>
      </c>
      <c r="S1594" s="874">
        <f t="shared" si="73"/>
        <v>868.82116782244123</v>
      </c>
      <c r="T1594" s="874">
        <f t="shared" si="74"/>
        <v>0.16635022013501607</v>
      </c>
    </row>
    <row r="1595" spans="1:20">
      <c r="A1595" s="875" t="s">
        <v>1034</v>
      </c>
      <c r="B1595" t="s">
        <v>1035</v>
      </c>
      <c r="C1595" t="s">
        <v>1339</v>
      </c>
      <c r="D1595" t="s">
        <v>1612</v>
      </c>
      <c r="E1595" s="867">
        <v>2019</v>
      </c>
      <c r="F1595" s="867">
        <v>2019</v>
      </c>
      <c r="G1595" s="868">
        <v>43557</v>
      </c>
      <c r="H1595" s="869">
        <f t="shared" si="72"/>
        <v>2019</v>
      </c>
      <c r="I1595" s="876"/>
      <c r="J1595" t="s">
        <v>1341</v>
      </c>
      <c r="K1595" t="s">
        <v>1342</v>
      </c>
      <c r="L1595" t="s">
        <v>1037</v>
      </c>
      <c r="M1595">
        <v>2544.2139999999995</v>
      </c>
      <c r="N1595">
        <v>0.94299999999999984</v>
      </c>
      <c r="O1595" s="872">
        <f>+VLOOKUP(C1595,'A. Rate Class Allocations'!$B$124:$J$128,6,FALSE)</f>
        <v>0.94261788524984402</v>
      </c>
      <c r="P1595" s="873">
        <f>+VLOOKUP(C1595,'A. Rate Class Allocations'!$B$124:$J$128,8,FALSE)</f>
        <v>0.86676492558695795</v>
      </c>
      <c r="Q1595" s="873">
        <f>+VLOOKUP(C1595,'A. Rate Class Allocations'!$B$124:$J$128,7,FALSE)</f>
        <v>0.93591420350510102</v>
      </c>
      <c r="R1595" s="873">
        <f>+VLOOKUP(C1595,'A. Rate Class Allocations'!$B$124:$J$128,9,FALSE)</f>
        <v>0.67326093337246795</v>
      </c>
      <c r="S1595" s="874">
        <f t="shared" si="73"/>
        <v>2078.6943842630035</v>
      </c>
      <c r="T1595" s="874">
        <f t="shared" si="74"/>
        <v>0.5941979454065156</v>
      </c>
    </row>
    <row r="1596" spans="1:20">
      <c r="A1596" s="875" t="s">
        <v>1034</v>
      </c>
      <c r="B1596" t="s">
        <v>1035</v>
      </c>
      <c r="C1596" t="s">
        <v>1339</v>
      </c>
      <c r="D1596" t="s">
        <v>1612</v>
      </c>
      <c r="E1596" s="867">
        <v>2019</v>
      </c>
      <c r="F1596" s="867">
        <v>2019</v>
      </c>
      <c r="G1596" s="868">
        <v>43557</v>
      </c>
      <c r="H1596" s="869">
        <f t="shared" si="72"/>
        <v>2019</v>
      </c>
      <c r="I1596" s="876"/>
      <c r="J1596" t="s">
        <v>1341</v>
      </c>
      <c r="K1596" t="s">
        <v>1342</v>
      </c>
      <c r="L1596" t="s">
        <v>1037</v>
      </c>
      <c r="M1596">
        <v>312.96799999999996</v>
      </c>
      <c r="N1596">
        <v>0.11599999999999999</v>
      </c>
      <c r="O1596" s="872">
        <f>+VLOOKUP(C1596,'A. Rate Class Allocations'!$B$124:$J$128,6,FALSE)</f>
        <v>0.94261788524984402</v>
      </c>
      <c r="P1596" s="873">
        <f>+VLOOKUP(C1596,'A. Rate Class Allocations'!$B$124:$J$128,8,FALSE)</f>
        <v>0.86676492558695795</v>
      </c>
      <c r="Q1596" s="873">
        <f>+VLOOKUP(C1596,'A. Rate Class Allocations'!$B$124:$J$128,7,FALSE)</f>
        <v>0.93591420350510102</v>
      </c>
      <c r="R1596" s="873">
        <f>+VLOOKUP(C1596,'A. Rate Class Allocations'!$B$124:$J$128,9,FALSE)</f>
        <v>0.67326093337246795</v>
      </c>
      <c r="S1596" s="874">
        <f t="shared" si="73"/>
        <v>255.70365702492938</v>
      </c>
      <c r="T1596" s="874">
        <f t="shared" si="74"/>
        <v>7.3093278544173718E-2</v>
      </c>
    </row>
    <row r="1597" spans="1:20">
      <c r="A1597" s="875" t="s">
        <v>1034</v>
      </c>
      <c r="B1597" t="s">
        <v>1035</v>
      </c>
      <c r="C1597" t="s">
        <v>1339</v>
      </c>
      <c r="D1597" t="s">
        <v>1613</v>
      </c>
      <c r="E1597" s="867">
        <v>2019</v>
      </c>
      <c r="F1597" s="867">
        <v>2019</v>
      </c>
      <c r="G1597" s="868">
        <v>43433</v>
      </c>
      <c r="H1597" s="869">
        <f t="shared" si="72"/>
        <v>2018</v>
      </c>
      <c r="I1597" s="876"/>
      <c r="J1597" t="s">
        <v>1341</v>
      </c>
      <c r="K1597" t="s">
        <v>1342</v>
      </c>
      <c r="L1597" t="s">
        <v>1037</v>
      </c>
      <c r="M1597">
        <v>6401.8240000000005</v>
      </c>
      <c r="N1597">
        <v>1.1440000000000001</v>
      </c>
      <c r="O1597" s="872">
        <f>+VLOOKUP(C1597,'A. Rate Class Allocations'!$B$124:$J$128,6,FALSE)</f>
        <v>0.94261788524984402</v>
      </c>
      <c r="P1597" s="873">
        <f>+VLOOKUP(C1597,'A. Rate Class Allocations'!$B$124:$J$128,8,FALSE)</f>
        <v>0.86676492558695795</v>
      </c>
      <c r="Q1597" s="873">
        <f>+VLOOKUP(C1597,'A. Rate Class Allocations'!$B$124:$J$128,7,FALSE)</f>
        <v>0.93591420350510102</v>
      </c>
      <c r="R1597" s="873">
        <f>+VLOOKUP(C1597,'A. Rate Class Allocations'!$B$124:$J$128,9,FALSE)</f>
        <v>0.67326093337246795</v>
      </c>
      <c r="S1597" s="874">
        <f t="shared" si="73"/>
        <v>5230.4702347523134</v>
      </c>
      <c r="T1597" s="874">
        <f t="shared" si="74"/>
        <v>0.72085095391840304</v>
      </c>
    </row>
    <row r="1598" spans="1:20">
      <c r="A1598" s="875" t="s">
        <v>1034</v>
      </c>
      <c r="B1598" t="s">
        <v>1035</v>
      </c>
      <c r="C1598" t="s">
        <v>1339</v>
      </c>
      <c r="D1598" t="s">
        <v>1613</v>
      </c>
      <c r="E1598" s="867">
        <v>2019</v>
      </c>
      <c r="F1598" s="867">
        <v>2019</v>
      </c>
      <c r="G1598" s="868">
        <v>43433</v>
      </c>
      <c r="H1598" s="869">
        <f t="shared" si="72"/>
        <v>2018</v>
      </c>
      <c r="I1598" s="876"/>
      <c r="J1598" t="s">
        <v>1341</v>
      </c>
      <c r="K1598" t="s">
        <v>1342</v>
      </c>
      <c r="L1598" t="s">
        <v>1037</v>
      </c>
      <c r="M1598">
        <v>162.28399999999999</v>
      </c>
      <c r="N1598">
        <v>2.8999999999999998E-2</v>
      </c>
      <c r="O1598" s="872">
        <f>+VLOOKUP(C1598,'A. Rate Class Allocations'!$B$124:$J$128,6,FALSE)</f>
        <v>0.94261788524984402</v>
      </c>
      <c r="P1598" s="873">
        <f>+VLOOKUP(C1598,'A. Rate Class Allocations'!$B$124:$J$128,8,FALSE)</f>
        <v>0.86676492558695795</v>
      </c>
      <c r="Q1598" s="873">
        <f>+VLOOKUP(C1598,'A. Rate Class Allocations'!$B$124:$J$128,7,FALSE)</f>
        <v>0.93591420350510102</v>
      </c>
      <c r="R1598" s="873">
        <f>+VLOOKUP(C1598,'A. Rate Class Allocations'!$B$124:$J$128,9,FALSE)</f>
        <v>0.67326093337246795</v>
      </c>
      <c r="S1598" s="874">
        <f t="shared" si="73"/>
        <v>132.59059161522472</v>
      </c>
      <c r="T1598" s="874">
        <f t="shared" si="74"/>
        <v>1.8273319636043429E-2</v>
      </c>
    </row>
    <row r="1599" spans="1:20">
      <c r="A1599" s="875" t="s">
        <v>1034</v>
      </c>
      <c r="B1599" t="s">
        <v>1035</v>
      </c>
      <c r="C1599" t="s">
        <v>1339</v>
      </c>
      <c r="D1599" t="s">
        <v>1614</v>
      </c>
      <c r="E1599" s="867">
        <v>2019</v>
      </c>
      <c r="F1599" s="867">
        <v>2019</v>
      </c>
      <c r="G1599" s="868">
        <v>43432</v>
      </c>
      <c r="H1599" s="869">
        <f t="shared" si="72"/>
        <v>2018</v>
      </c>
      <c r="I1599" s="876"/>
      <c r="J1599" t="s">
        <v>1341</v>
      </c>
      <c r="K1599" t="s">
        <v>1342</v>
      </c>
      <c r="L1599" t="s">
        <v>1037</v>
      </c>
      <c r="M1599">
        <v>1593.0720000000006</v>
      </c>
      <c r="N1599">
        <v>0.62400000000000011</v>
      </c>
      <c r="O1599" s="872">
        <f>+VLOOKUP(C1599,'A. Rate Class Allocations'!$B$124:$J$128,6,FALSE)</f>
        <v>0.94261788524984402</v>
      </c>
      <c r="P1599" s="873">
        <f>+VLOOKUP(C1599,'A. Rate Class Allocations'!$B$124:$J$128,8,FALSE)</f>
        <v>0.86676492558695795</v>
      </c>
      <c r="Q1599" s="873">
        <f>+VLOOKUP(C1599,'A. Rate Class Allocations'!$B$124:$J$128,7,FALSE)</f>
        <v>0.93591420350510102</v>
      </c>
      <c r="R1599" s="873">
        <f>+VLOOKUP(C1599,'A. Rate Class Allocations'!$B$124:$J$128,9,FALSE)</f>
        <v>0.67326093337246795</v>
      </c>
      <c r="S1599" s="874">
        <f t="shared" si="73"/>
        <v>1301.5846230413927</v>
      </c>
      <c r="T1599" s="874">
        <f t="shared" si="74"/>
        <v>0.3931914294100381</v>
      </c>
    </row>
    <row r="1600" spans="1:20">
      <c r="A1600" s="875" t="s">
        <v>1034</v>
      </c>
      <c r="B1600" t="s">
        <v>1035</v>
      </c>
      <c r="C1600" t="s">
        <v>1339</v>
      </c>
      <c r="D1600" t="s">
        <v>1614</v>
      </c>
      <c r="E1600" s="867">
        <v>2019</v>
      </c>
      <c r="F1600" s="867">
        <v>2019</v>
      </c>
      <c r="G1600" s="868">
        <v>43432</v>
      </c>
      <c r="H1600" s="869">
        <f t="shared" si="72"/>
        <v>2018</v>
      </c>
      <c r="I1600" s="876"/>
      <c r="J1600" t="s">
        <v>1341</v>
      </c>
      <c r="K1600" t="s">
        <v>1342</v>
      </c>
      <c r="L1600" t="s">
        <v>1037</v>
      </c>
      <c r="M1600">
        <v>1041.624</v>
      </c>
      <c r="N1600">
        <v>0.40800000000000003</v>
      </c>
      <c r="O1600" s="872">
        <f>+VLOOKUP(C1600,'A. Rate Class Allocations'!$B$124:$J$128,6,FALSE)</f>
        <v>0.94261788524984402</v>
      </c>
      <c r="P1600" s="873">
        <f>+VLOOKUP(C1600,'A. Rate Class Allocations'!$B$124:$J$128,8,FALSE)</f>
        <v>0.86676492558695795</v>
      </c>
      <c r="Q1600" s="873">
        <f>+VLOOKUP(C1600,'A. Rate Class Allocations'!$B$124:$J$128,7,FALSE)</f>
        <v>0.93591420350510102</v>
      </c>
      <c r="R1600" s="873">
        <f>+VLOOKUP(C1600,'A. Rate Class Allocations'!$B$124:$J$128,9,FALSE)</f>
        <v>0.67326093337246795</v>
      </c>
      <c r="S1600" s="874">
        <f t="shared" si="73"/>
        <v>851.03609968091018</v>
      </c>
      <c r="T1600" s="874">
        <f t="shared" si="74"/>
        <v>0.25708670384502486</v>
      </c>
    </row>
    <row r="1601" spans="1:20">
      <c r="A1601" s="875" t="s">
        <v>1034</v>
      </c>
      <c r="B1601" t="s">
        <v>1035</v>
      </c>
      <c r="C1601" t="s">
        <v>1339</v>
      </c>
      <c r="D1601" t="s">
        <v>1614</v>
      </c>
      <c r="E1601" s="867">
        <v>2019</v>
      </c>
      <c r="F1601" s="867">
        <v>2019</v>
      </c>
      <c r="G1601" s="868">
        <v>43432</v>
      </c>
      <c r="H1601" s="869">
        <f t="shared" si="72"/>
        <v>2018</v>
      </c>
      <c r="I1601" s="876"/>
      <c r="J1601" t="s">
        <v>1341</v>
      </c>
      <c r="K1601" t="s">
        <v>1342</v>
      </c>
      <c r="L1601" t="s">
        <v>1037</v>
      </c>
      <c r="M1601">
        <v>518.2589999999999</v>
      </c>
      <c r="N1601">
        <v>0.20299999999999999</v>
      </c>
      <c r="O1601" s="872">
        <f>+VLOOKUP(C1601,'A. Rate Class Allocations'!$B$124:$J$128,6,FALSE)</f>
        <v>0.94261788524984402</v>
      </c>
      <c r="P1601" s="873">
        <f>+VLOOKUP(C1601,'A. Rate Class Allocations'!$B$124:$J$128,8,FALSE)</f>
        <v>0.86676492558695795</v>
      </c>
      <c r="Q1601" s="873">
        <f>+VLOOKUP(C1601,'A. Rate Class Allocations'!$B$124:$J$128,7,FALSE)</f>
        <v>0.93591420350510102</v>
      </c>
      <c r="R1601" s="873">
        <f>+VLOOKUP(C1601,'A. Rate Class Allocations'!$B$124:$J$128,9,FALSE)</f>
        <v>0.67326093337246795</v>
      </c>
      <c r="S1601" s="874">
        <f t="shared" si="73"/>
        <v>423.43217704711947</v>
      </c>
      <c r="T1601" s="874">
        <f t="shared" si="74"/>
        <v>0.12791323745230401</v>
      </c>
    </row>
    <row r="1602" spans="1:20">
      <c r="A1602" s="875" t="s">
        <v>1034</v>
      </c>
      <c r="B1602" t="s">
        <v>1035</v>
      </c>
      <c r="C1602" t="s">
        <v>1339</v>
      </c>
      <c r="D1602" t="s">
        <v>1614</v>
      </c>
      <c r="E1602" s="867">
        <v>2019</v>
      </c>
      <c r="F1602" s="867">
        <v>2019</v>
      </c>
      <c r="G1602" s="868">
        <v>43432</v>
      </c>
      <c r="H1602" s="869">
        <f t="shared" si="72"/>
        <v>2018</v>
      </c>
      <c r="I1602" s="876"/>
      <c r="J1602" t="s">
        <v>1341</v>
      </c>
      <c r="K1602" t="s">
        <v>1342</v>
      </c>
      <c r="L1602" t="s">
        <v>1037</v>
      </c>
      <c r="M1602">
        <v>176.15699999999998</v>
      </c>
      <c r="N1602">
        <v>6.9000000000000006E-2</v>
      </c>
      <c r="O1602" s="872">
        <f>+VLOOKUP(C1602,'A. Rate Class Allocations'!$B$124:$J$128,6,FALSE)</f>
        <v>0.94261788524984402</v>
      </c>
      <c r="P1602" s="873">
        <f>+VLOOKUP(C1602,'A. Rate Class Allocations'!$B$124:$J$128,8,FALSE)</f>
        <v>0.86676492558695795</v>
      </c>
      <c r="Q1602" s="873">
        <f>+VLOOKUP(C1602,'A. Rate Class Allocations'!$B$124:$J$128,7,FALSE)</f>
        <v>0.93591420350510102</v>
      </c>
      <c r="R1602" s="873">
        <f>+VLOOKUP(C1602,'A. Rate Class Allocations'!$B$124:$J$128,9,FALSE)</f>
        <v>0.67326093337246795</v>
      </c>
      <c r="S1602" s="874">
        <f t="shared" si="73"/>
        <v>143.92522274015391</v>
      </c>
      <c r="T1602" s="874">
        <f t="shared" si="74"/>
        <v>4.3477898444379208E-2</v>
      </c>
    </row>
    <row r="1603" spans="1:20">
      <c r="A1603" s="875" t="s">
        <v>1034</v>
      </c>
      <c r="B1603" t="s">
        <v>1035</v>
      </c>
      <c r="C1603" t="s">
        <v>1339</v>
      </c>
      <c r="D1603" t="s">
        <v>1615</v>
      </c>
      <c r="E1603" s="867">
        <v>2019</v>
      </c>
      <c r="F1603" s="867">
        <v>2019</v>
      </c>
      <c r="G1603" s="868">
        <v>43412</v>
      </c>
      <c r="H1603" s="869">
        <f t="shared" si="72"/>
        <v>2018</v>
      </c>
      <c r="I1603" s="876"/>
      <c r="J1603" t="s">
        <v>1341</v>
      </c>
      <c r="K1603" t="s">
        <v>1342</v>
      </c>
      <c r="L1603" t="s">
        <v>1037</v>
      </c>
      <c r="M1603">
        <v>517.91999999999996</v>
      </c>
      <c r="N1603">
        <v>0.20800000000000002</v>
      </c>
      <c r="O1603" s="872">
        <f>+VLOOKUP(C1603,'A. Rate Class Allocations'!$B$124:$J$128,6,FALSE)</f>
        <v>0.94261788524984402</v>
      </c>
      <c r="P1603" s="873">
        <f>+VLOOKUP(C1603,'A. Rate Class Allocations'!$B$124:$J$128,8,FALSE)</f>
        <v>0.86676492558695795</v>
      </c>
      <c r="Q1603" s="873">
        <f>+VLOOKUP(C1603,'A. Rate Class Allocations'!$B$124:$J$128,7,FALSE)</f>
        <v>0.93591420350510102</v>
      </c>
      <c r="R1603" s="873">
        <f>+VLOOKUP(C1603,'A. Rate Class Allocations'!$B$124:$J$128,9,FALSE)</f>
        <v>0.67326093337246795</v>
      </c>
      <c r="S1603" s="874">
        <f t="shared" si="73"/>
        <v>423.15520451404439</v>
      </c>
      <c r="T1603" s="874">
        <f t="shared" si="74"/>
        <v>0.13106380980334603</v>
      </c>
    </row>
    <row r="1604" spans="1:20">
      <c r="A1604" s="875" t="s">
        <v>1034</v>
      </c>
      <c r="B1604" t="s">
        <v>1035</v>
      </c>
      <c r="C1604" t="s">
        <v>1339</v>
      </c>
      <c r="D1604" t="s">
        <v>1615</v>
      </c>
      <c r="E1604" s="867">
        <v>2019</v>
      </c>
      <c r="F1604" s="867">
        <v>2019</v>
      </c>
      <c r="G1604" s="868">
        <v>43412</v>
      </c>
      <c r="H1604" s="869">
        <f t="shared" ref="H1604:H1667" si="75">YEAR(G1604)</f>
        <v>2018</v>
      </c>
      <c r="I1604" s="876"/>
      <c r="J1604" t="s">
        <v>1341</v>
      </c>
      <c r="K1604" t="s">
        <v>1342</v>
      </c>
      <c r="L1604" t="s">
        <v>1037</v>
      </c>
      <c r="M1604">
        <v>2527.3499999999995</v>
      </c>
      <c r="N1604">
        <v>1.0149999999999999</v>
      </c>
      <c r="O1604" s="872">
        <f>+VLOOKUP(C1604,'A. Rate Class Allocations'!$B$124:$J$128,6,FALSE)</f>
        <v>0.94261788524984402</v>
      </c>
      <c r="P1604" s="873">
        <f>+VLOOKUP(C1604,'A. Rate Class Allocations'!$B$124:$J$128,8,FALSE)</f>
        <v>0.86676492558695795</v>
      </c>
      <c r="Q1604" s="873">
        <f>+VLOOKUP(C1604,'A. Rate Class Allocations'!$B$124:$J$128,7,FALSE)</f>
        <v>0.93591420350510102</v>
      </c>
      <c r="R1604" s="873">
        <f>+VLOOKUP(C1604,'A. Rate Class Allocations'!$B$124:$J$128,9,FALSE)</f>
        <v>0.67326093337246795</v>
      </c>
      <c r="S1604" s="874">
        <f t="shared" ref="S1604:S1667" si="76">M1604*O1604*P1604</f>
        <v>2064.9160220276685</v>
      </c>
      <c r="T1604" s="874">
        <f t="shared" ref="T1604:T1667" si="77">N1604*Q1604*R1604</f>
        <v>0.63956618726152004</v>
      </c>
    </row>
    <row r="1605" spans="1:20">
      <c r="A1605" s="875" t="s">
        <v>1034</v>
      </c>
      <c r="B1605" t="s">
        <v>1035</v>
      </c>
      <c r="C1605" t="s">
        <v>1339</v>
      </c>
      <c r="D1605" t="s">
        <v>1615</v>
      </c>
      <c r="E1605" s="867">
        <v>2019</v>
      </c>
      <c r="F1605" s="867">
        <v>2019</v>
      </c>
      <c r="G1605" s="868">
        <v>43412</v>
      </c>
      <c r="H1605" s="869">
        <f t="shared" si="75"/>
        <v>2018</v>
      </c>
      <c r="I1605" s="876"/>
      <c r="J1605" t="s">
        <v>1341</v>
      </c>
      <c r="K1605" t="s">
        <v>1342</v>
      </c>
      <c r="L1605" t="s">
        <v>1037</v>
      </c>
      <c r="M1605">
        <v>313.74</v>
      </c>
      <c r="N1605">
        <v>0.126</v>
      </c>
      <c r="O1605" s="872">
        <f>+VLOOKUP(C1605,'A. Rate Class Allocations'!$B$124:$J$128,6,FALSE)</f>
        <v>0.94261788524984402</v>
      </c>
      <c r="P1605" s="873">
        <f>+VLOOKUP(C1605,'A. Rate Class Allocations'!$B$124:$J$128,8,FALSE)</f>
        <v>0.86676492558695795</v>
      </c>
      <c r="Q1605" s="873">
        <f>+VLOOKUP(C1605,'A. Rate Class Allocations'!$B$124:$J$128,7,FALSE)</f>
        <v>0.93591420350510102</v>
      </c>
      <c r="R1605" s="873">
        <f>+VLOOKUP(C1605,'A. Rate Class Allocations'!$B$124:$J$128,9,FALSE)</f>
        <v>0.67326093337246795</v>
      </c>
      <c r="S1605" s="874">
        <f t="shared" si="76"/>
        <v>256.33440273446922</v>
      </c>
      <c r="T1605" s="874">
        <f t="shared" si="77"/>
        <v>7.9394423246257673E-2</v>
      </c>
    </row>
    <row r="1606" spans="1:20">
      <c r="A1606" s="875" t="s">
        <v>1034</v>
      </c>
      <c r="B1606" t="s">
        <v>1035</v>
      </c>
      <c r="C1606" t="s">
        <v>1339</v>
      </c>
      <c r="D1606" t="s">
        <v>1615</v>
      </c>
      <c r="E1606" s="867">
        <v>2019</v>
      </c>
      <c r="F1606" s="867">
        <v>2019</v>
      </c>
      <c r="G1606" s="868">
        <v>43412</v>
      </c>
      <c r="H1606" s="869">
        <f t="shared" si="75"/>
        <v>2018</v>
      </c>
      <c r="I1606" s="876"/>
      <c r="J1606" t="s">
        <v>1341</v>
      </c>
      <c r="K1606" t="s">
        <v>1342</v>
      </c>
      <c r="L1606" t="s">
        <v>1037</v>
      </c>
      <c r="M1606">
        <v>239.04000000000002</v>
      </c>
      <c r="N1606">
        <v>9.6000000000000002E-2</v>
      </c>
      <c r="O1606" s="872">
        <f>+VLOOKUP(C1606,'A. Rate Class Allocations'!$B$124:$J$128,6,FALSE)</f>
        <v>0.94261788524984402</v>
      </c>
      <c r="P1606" s="873">
        <f>+VLOOKUP(C1606,'A. Rate Class Allocations'!$B$124:$J$128,8,FALSE)</f>
        <v>0.86676492558695795</v>
      </c>
      <c r="Q1606" s="873">
        <f>+VLOOKUP(C1606,'A. Rate Class Allocations'!$B$124:$J$128,7,FALSE)</f>
        <v>0.93591420350510102</v>
      </c>
      <c r="R1606" s="873">
        <f>+VLOOKUP(C1606,'A. Rate Class Allocations'!$B$124:$J$128,9,FALSE)</f>
        <v>0.67326093337246795</v>
      </c>
      <c r="S1606" s="874">
        <f t="shared" si="76"/>
        <v>195.30240208340516</v>
      </c>
      <c r="T1606" s="874">
        <f t="shared" si="77"/>
        <v>6.0490989140005842E-2</v>
      </c>
    </row>
    <row r="1607" spans="1:20">
      <c r="A1607" s="875" t="s">
        <v>1034</v>
      </c>
      <c r="B1607" t="s">
        <v>1035</v>
      </c>
      <c r="C1607" t="s">
        <v>1339</v>
      </c>
      <c r="D1607" t="s">
        <v>1616</v>
      </c>
      <c r="E1607" s="867">
        <v>2019</v>
      </c>
      <c r="F1607" s="867">
        <v>2019</v>
      </c>
      <c r="G1607" s="868">
        <v>43431</v>
      </c>
      <c r="H1607" s="869">
        <f t="shared" si="75"/>
        <v>2018</v>
      </c>
      <c r="I1607" s="876"/>
      <c r="J1607" t="s">
        <v>1341</v>
      </c>
      <c r="K1607" t="s">
        <v>1342</v>
      </c>
      <c r="L1607" t="s">
        <v>1037</v>
      </c>
      <c r="M1607">
        <v>1741.376</v>
      </c>
      <c r="N1607">
        <v>0.72800000000000009</v>
      </c>
      <c r="O1607" s="872">
        <f>+VLOOKUP(C1607,'A. Rate Class Allocations'!$B$124:$J$128,6,FALSE)</f>
        <v>0.94261788524984402</v>
      </c>
      <c r="P1607" s="873">
        <f>+VLOOKUP(C1607,'A. Rate Class Allocations'!$B$124:$J$128,8,FALSE)</f>
        <v>0.86676492558695795</v>
      </c>
      <c r="Q1607" s="873">
        <f>+VLOOKUP(C1607,'A. Rate Class Allocations'!$B$124:$J$128,7,FALSE)</f>
        <v>0.93591420350510102</v>
      </c>
      <c r="R1607" s="873">
        <f>+VLOOKUP(C1607,'A. Rate Class Allocations'!$B$124:$J$128,9,FALSE)</f>
        <v>0.67326093337246795</v>
      </c>
      <c r="S1607" s="874">
        <f t="shared" si="76"/>
        <v>1422.7531615227228</v>
      </c>
      <c r="T1607" s="874">
        <f t="shared" si="77"/>
        <v>0.45872333431171108</v>
      </c>
    </row>
    <row r="1608" spans="1:20">
      <c r="A1608" s="875" t="s">
        <v>1034</v>
      </c>
      <c r="B1608" t="s">
        <v>1035</v>
      </c>
      <c r="C1608" t="s">
        <v>1339</v>
      </c>
      <c r="D1608" t="s">
        <v>1616</v>
      </c>
      <c r="E1608" s="867">
        <v>2019</v>
      </c>
      <c r="F1608" s="867">
        <v>2019</v>
      </c>
      <c r="G1608" s="868">
        <v>43431</v>
      </c>
      <c r="H1608" s="869">
        <f t="shared" si="75"/>
        <v>2018</v>
      </c>
      <c r="I1608" s="876"/>
      <c r="J1608" t="s">
        <v>1341</v>
      </c>
      <c r="K1608" t="s">
        <v>1342</v>
      </c>
      <c r="L1608" t="s">
        <v>1037</v>
      </c>
      <c r="M1608">
        <v>69.367999999999995</v>
      </c>
      <c r="N1608">
        <v>2.8999999999999998E-2</v>
      </c>
      <c r="O1608" s="872">
        <f>+VLOOKUP(C1608,'A. Rate Class Allocations'!$B$124:$J$128,6,FALSE)</f>
        <v>0.94261788524984402</v>
      </c>
      <c r="P1608" s="873">
        <f>+VLOOKUP(C1608,'A. Rate Class Allocations'!$B$124:$J$128,8,FALSE)</f>
        <v>0.86676492558695795</v>
      </c>
      <c r="Q1608" s="873">
        <f>+VLOOKUP(C1608,'A. Rate Class Allocations'!$B$124:$J$128,7,FALSE)</f>
        <v>0.93591420350510102</v>
      </c>
      <c r="R1608" s="873">
        <f>+VLOOKUP(C1608,'A. Rate Class Allocations'!$B$124:$J$128,9,FALSE)</f>
        <v>0.67326093337246795</v>
      </c>
      <c r="S1608" s="874">
        <f t="shared" si="76"/>
        <v>56.675606709009564</v>
      </c>
      <c r="T1608" s="874">
        <f t="shared" si="77"/>
        <v>1.8273319636043429E-2</v>
      </c>
    </row>
    <row r="1609" spans="1:20">
      <c r="A1609" s="875" t="s">
        <v>1034</v>
      </c>
      <c r="B1609" t="s">
        <v>1035</v>
      </c>
      <c r="C1609" t="s">
        <v>1339</v>
      </c>
      <c r="D1609" t="s">
        <v>1617</v>
      </c>
      <c r="E1609" s="867">
        <v>2019</v>
      </c>
      <c r="F1609" s="867">
        <v>2019</v>
      </c>
      <c r="G1609" s="868">
        <v>43475</v>
      </c>
      <c r="H1609" s="869">
        <f t="shared" si="75"/>
        <v>2019</v>
      </c>
      <c r="I1609" s="876"/>
      <c r="J1609" t="s">
        <v>1341</v>
      </c>
      <c r="K1609" t="s">
        <v>1342</v>
      </c>
      <c r="L1609" t="s">
        <v>1037</v>
      </c>
      <c r="M1609">
        <v>2026.2200000000005</v>
      </c>
      <c r="N1609">
        <v>0.41000000000000003</v>
      </c>
      <c r="O1609" s="872">
        <f>+VLOOKUP(C1609,'A. Rate Class Allocations'!$B$124:$J$128,6,FALSE)</f>
        <v>0.94261788524984402</v>
      </c>
      <c r="P1609" s="873">
        <f>+VLOOKUP(C1609,'A. Rate Class Allocations'!$B$124:$J$128,8,FALSE)</f>
        <v>0.86676492558695795</v>
      </c>
      <c r="Q1609" s="873">
        <f>+VLOOKUP(C1609,'A. Rate Class Allocations'!$B$124:$J$128,7,FALSE)</f>
        <v>0.93591420350510102</v>
      </c>
      <c r="R1609" s="873">
        <f>+VLOOKUP(C1609,'A. Rate Class Allocations'!$B$124:$J$128,9,FALSE)</f>
        <v>0.67326093337246795</v>
      </c>
      <c r="S1609" s="874">
        <f t="shared" si="76"/>
        <v>1655.4787196679936</v>
      </c>
      <c r="T1609" s="874">
        <f t="shared" si="77"/>
        <v>0.25834693278544169</v>
      </c>
    </row>
    <row r="1610" spans="1:20">
      <c r="A1610" s="875" t="s">
        <v>1034</v>
      </c>
      <c r="B1610" t="s">
        <v>1035</v>
      </c>
      <c r="C1610" t="s">
        <v>1339</v>
      </c>
      <c r="D1610" t="s">
        <v>1617</v>
      </c>
      <c r="E1610" s="867">
        <v>2019</v>
      </c>
      <c r="F1610" s="867">
        <v>2019</v>
      </c>
      <c r="G1610" s="868">
        <v>43475</v>
      </c>
      <c r="H1610" s="869">
        <f t="shared" si="75"/>
        <v>2019</v>
      </c>
      <c r="I1610" s="876"/>
      <c r="J1610" t="s">
        <v>1341</v>
      </c>
      <c r="K1610" t="s">
        <v>1342</v>
      </c>
      <c r="L1610" t="s">
        <v>1037</v>
      </c>
      <c r="M1610">
        <v>484.31600000000003</v>
      </c>
      <c r="N1610">
        <v>9.8000000000000004E-2</v>
      </c>
      <c r="O1610" s="872">
        <f>+VLOOKUP(C1610,'A. Rate Class Allocations'!$B$124:$J$128,6,FALSE)</f>
        <v>0.94261788524984402</v>
      </c>
      <c r="P1610" s="873">
        <f>+VLOOKUP(C1610,'A. Rate Class Allocations'!$B$124:$J$128,8,FALSE)</f>
        <v>0.86676492558695795</v>
      </c>
      <c r="Q1610" s="873">
        <f>+VLOOKUP(C1610,'A. Rate Class Allocations'!$B$124:$J$128,7,FALSE)</f>
        <v>0.93591420350510102</v>
      </c>
      <c r="R1610" s="873">
        <f>+VLOOKUP(C1610,'A. Rate Class Allocations'!$B$124:$J$128,9,FALSE)</f>
        <v>0.67326093337246795</v>
      </c>
      <c r="S1610" s="874">
        <f t="shared" si="76"/>
        <v>395.69979153039844</v>
      </c>
      <c r="T1610" s="874">
        <f t="shared" si="77"/>
        <v>6.1751218080422637E-2</v>
      </c>
    </row>
    <row r="1611" spans="1:20">
      <c r="A1611" s="875" t="s">
        <v>1034</v>
      </c>
      <c r="B1611" t="s">
        <v>1035</v>
      </c>
      <c r="C1611" t="s">
        <v>1339</v>
      </c>
      <c r="D1611" t="s">
        <v>1618</v>
      </c>
      <c r="E1611" s="867">
        <v>2019</v>
      </c>
      <c r="F1611" s="867">
        <v>2019</v>
      </c>
      <c r="G1611" s="868">
        <v>43423</v>
      </c>
      <c r="H1611" s="869">
        <f t="shared" si="75"/>
        <v>2018</v>
      </c>
      <c r="I1611" s="876"/>
      <c r="J1611" t="s">
        <v>1341</v>
      </c>
      <c r="K1611" t="s">
        <v>1342</v>
      </c>
      <c r="L1611" t="s">
        <v>1037</v>
      </c>
      <c r="M1611">
        <v>4015.44</v>
      </c>
      <c r="N1611">
        <v>1.2869999999999999</v>
      </c>
      <c r="O1611" s="872">
        <f>+VLOOKUP(C1611,'A. Rate Class Allocations'!$B$124:$J$128,6,FALSE)</f>
        <v>0.94261788524984402</v>
      </c>
      <c r="P1611" s="873">
        <f>+VLOOKUP(C1611,'A. Rate Class Allocations'!$B$124:$J$128,8,FALSE)</f>
        <v>0.86676492558695795</v>
      </c>
      <c r="Q1611" s="873">
        <f>+VLOOKUP(C1611,'A. Rate Class Allocations'!$B$124:$J$128,7,FALSE)</f>
        <v>0.93591420350510102</v>
      </c>
      <c r="R1611" s="873">
        <f>+VLOOKUP(C1611,'A. Rate Class Allocations'!$B$124:$J$128,9,FALSE)</f>
        <v>0.67326093337246795</v>
      </c>
      <c r="S1611" s="874">
        <f t="shared" si="76"/>
        <v>3280.7273988528623</v>
      </c>
      <c r="T1611" s="874">
        <f t="shared" si="77"/>
        <v>0.81095732315820335</v>
      </c>
    </row>
    <row r="1612" spans="1:20">
      <c r="A1612" s="875" t="s">
        <v>1034</v>
      </c>
      <c r="B1612" t="s">
        <v>1035</v>
      </c>
      <c r="C1612" t="s">
        <v>1339</v>
      </c>
      <c r="D1612" t="s">
        <v>1618</v>
      </c>
      <c r="E1612" s="867">
        <v>2019</v>
      </c>
      <c r="F1612" s="867">
        <v>2019</v>
      </c>
      <c r="G1612" s="868">
        <v>43423</v>
      </c>
      <c r="H1612" s="869">
        <f t="shared" si="75"/>
        <v>2018</v>
      </c>
      <c r="I1612" s="876"/>
      <c r="J1612" t="s">
        <v>1038</v>
      </c>
      <c r="K1612" t="s">
        <v>1342</v>
      </c>
      <c r="L1612" t="s">
        <v>1037</v>
      </c>
      <c r="M1612">
        <v>365.04</v>
      </c>
      <c r="N1612">
        <v>0.11699999999999999</v>
      </c>
      <c r="O1612" s="872">
        <f>+VLOOKUP(C1612,'A. Rate Class Allocations'!$B$124:$J$128,6,FALSE)</f>
        <v>0.94261788524984402</v>
      </c>
      <c r="P1612" s="873">
        <f>+VLOOKUP(C1612,'A. Rate Class Allocations'!$B$124:$J$128,8,FALSE)</f>
        <v>0.86676492558695795</v>
      </c>
      <c r="Q1612" s="873">
        <f>+VLOOKUP(C1612,'A. Rate Class Allocations'!$B$124:$J$128,7,FALSE)</f>
        <v>0.93591420350510102</v>
      </c>
      <c r="R1612" s="873">
        <f>+VLOOKUP(C1612,'A. Rate Class Allocations'!$B$124:$J$128,9,FALSE)</f>
        <v>0.67326093337246795</v>
      </c>
      <c r="S1612" s="874">
        <f t="shared" si="76"/>
        <v>298.24794535026024</v>
      </c>
      <c r="T1612" s="874">
        <f t="shared" si="77"/>
        <v>7.3723393014382119E-2</v>
      </c>
    </row>
    <row r="1613" spans="1:20">
      <c r="A1613" s="875" t="s">
        <v>1034</v>
      </c>
      <c r="B1613" t="s">
        <v>1035</v>
      </c>
      <c r="C1613" t="s">
        <v>1339</v>
      </c>
      <c r="D1613" t="s">
        <v>1619</v>
      </c>
      <c r="E1613" s="867">
        <v>2019</v>
      </c>
      <c r="F1613" s="867">
        <v>2019</v>
      </c>
      <c r="G1613" s="868">
        <v>43426</v>
      </c>
      <c r="H1613" s="869">
        <f t="shared" si="75"/>
        <v>2018</v>
      </c>
      <c r="I1613" s="876"/>
      <c r="J1613" t="s">
        <v>1341</v>
      </c>
      <c r="K1613" t="s">
        <v>1342</v>
      </c>
      <c r="L1613" t="s">
        <v>1037</v>
      </c>
      <c r="M1613">
        <v>500.29200000000014</v>
      </c>
      <c r="N1613">
        <v>0.15600000000000003</v>
      </c>
      <c r="O1613" s="872">
        <f>+VLOOKUP(C1613,'A. Rate Class Allocations'!$B$124:$J$128,6,FALSE)</f>
        <v>0.94261788524984402</v>
      </c>
      <c r="P1613" s="873">
        <f>+VLOOKUP(C1613,'A. Rate Class Allocations'!$B$124:$J$128,8,FALSE)</f>
        <v>0.86676492558695795</v>
      </c>
      <c r="Q1613" s="873">
        <f>+VLOOKUP(C1613,'A. Rate Class Allocations'!$B$124:$J$128,7,FALSE)</f>
        <v>0.93591420350510102</v>
      </c>
      <c r="R1613" s="873">
        <f>+VLOOKUP(C1613,'A. Rate Class Allocations'!$B$124:$J$128,9,FALSE)</f>
        <v>0.67326093337246795</v>
      </c>
      <c r="S1613" s="874">
        <f t="shared" si="76"/>
        <v>408.75263279413883</v>
      </c>
      <c r="T1613" s="874">
        <f t="shared" si="77"/>
        <v>9.8297857352509524E-2</v>
      </c>
    </row>
    <row r="1614" spans="1:20">
      <c r="A1614" s="875" t="s">
        <v>1034</v>
      </c>
      <c r="B1614" t="s">
        <v>1035</v>
      </c>
      <c r="C1614" t="s">
        <v>1339</v>
      </c>
      <c r="D1614" t="s">
        <v>1619</v>
      </c>
      <c r="E1614" s="867">
        <v>2019</v>
      </c>
      <c r="F1614" s="867">
        <v>2019</v>
      </c>
      <c r="G1614" s="868">
        <v>43426</v>
      </c>
      <c r="H1614" s="869">
        <f t="shared" si="75"/>
        <v>2018</v>
      </c>
      <c r="I1614" s="876"/>
      <c r="J1614" t="s">
        <v>1341</v>
      </c>
      <c r="K1614" t="s">
        <v>1342</v>
      </c>
      <c r="L1614" t="s">
        <v>1037</v>
      </c>
      <c r="M1614">
        <v>89.795999999999992</v>
      </c>
      <c r="N1614">
        <v>2.8000000000000001E-2</v>
      </c>
      <c r="O1614" s="872">
        <f>+VLOOKUP(C1614,'A. Rate Class Allocations'!$B$124:$J$128,6,FALSE)</f>
        <v>0.94261788524984402</v>
      </c>
      <c r="P1614" s="873">
        <f>+VLOOKUP(C1614,'A. Rate Class Allocations'!$B$124:$J$128,8,FALSE)</f>
        <v>0.86676492558695795</v>
      </c>
      <c r="Q1614" s="873">
        <f>+VLOOKUP(C1614,'A. Rate Class Allocations'!$B$124:$J$128,7,FALSE)</f>
        <v>0.93591420350510102</v>
      </c>
      <c r="R1614" s="873">
        <f>+VLOOKUP(C1614,'A. Rate Class Allocations'!$B$124:$J$128,9,FALSE)</f>
        <v>0.67326093337246795</v>
      </c>
      <c r="S1614" s="874">
        <f t="shared" si="76"/>
        <v>73.365857168178735</v>
      </c>
      <c r="T1614" s="874">
        <f t="shared" si="77"/>
        <v>1.7643205165835039E-2</v>
      </c>
    </row>
    <row r="1615" spans="1:20">
      <c r="A1615" s="875" t="s">
        <v>1034</v>
      </c>
      <c r="B1615" t="s">
        <v>1035</v>
      </c>
      <c r="C1615" t="s">
        <v>1339</v>
      </c>
      <c r="D1615" t="s">
        <v>1620</v>
      </c>
      <c r="E1615" s="867">
        <v>2019</v>
      </c>
      <c r="F1615" s="867">
        <v>2019</v>
      </c>
      <c r="G1615" s="868">
        <v>43426</v>
      </c>
      <c r="H1615" s="869">
        <f t="shared" si="75"/>
        <v>2018</v>
      </c>
      <c r="I1615" s="876"/>
      <c r="J1615" t="s">
        <v>1341</v>
      </c>
      <c r="K1615" t="s">
        <v>1342</v>
      </c>
      <c r="L1615" t="s">
        <v>1037</v>
      </c>
      <c r="M1615">
        <v>2689.3440000000001</v>
      </c>
      <c r="N1615">
        <v>0.66700000000000004</v>
      </c>
      <c r="O1615" s="872">
        <f>+VLOOKUP(C1615,'A. Rate Class Allocations'!$B$124:$J$128,6,FALSE)</f>
        <v>0.94261788524984402</v>
      </c>
      <c r="P1615" s="873">
        <f>+VLOOKUP(C1615,'A. Rate Class Allocations'!$B$124:$J$128,8,FALSE)</f>
        <v>0.86676492558695795</v>
      </c>
      <c r="Q1615" s="873">
        <f>+VLOOKUP(C1615,'A. Rate Class Allocations'!$B$124:$J$128,7,FALSE)</f>
        <v>0.93591420350510102</v>
      </c>
      <c r="R1615" s="873">
        <f>+VLOOKUP(C1615,'A. Rate Class Allocations'!$B$124:$J$128,9,FALSE)</f>
        <v>0.67326093337246795</v>
      </c>
      <c r="S1615" s="874">
        <f t="shared" si="76"/>
        <v>2197.2696754877552</v>
      </c>
      <c r="T1615" s="874">
        <f t="shared" si="77"/>
        <v>0.42028635162899897</v>
      </c>
    </row>
    <row r="1616" spans="1:20">
      <c r="A1616" s="875" t="s">
        <v>1034</v>
      </c>
      <c r="B1616" t="s">
        <v>1035</v>
      </c>
      <c r="C1616" t="s">
        <v>1339</v>
      </c>
      <c r="D1616" t="s">
        <v>1621</v>
      </c>
      <c r="E1616" s="867">
        <v>2019</v>
      </c>
      <c r="F1616" s="867">
        <v>2019</v>
      </c>
      <c r="G1616" s="868">
        <v>43423</v>
      </c>
      <c r="H1616" s="869">
        <f t="shared" si="75"/>
        <v>2018</v>
      </c>
      <c r="I1616" s="876"/>
      <c r="J1616" t="s">
        <v>1341</v>
      </c>
      <c r="K1616" t="s">
        <v>1342</v>
      </c>
      <c r="L1616" t="s">
        <v>1037</v>
      </c>
      <c r="M1616">
        <v>1898.2079999999996</v>
      </c>
      <c r="N1616">
        <v>0.46799999999999997</v>
      </c>
      <c r="O1616" s="872">
        <f>+VLOOKUP(C1616,'A. Rate Class Allocations'!$B$124:$J$128,6,FALSE)</f>
        <v>0.94261788524984402</v>
      </c>
      <c r="P1616" s="873">
        <f>+VLOOKUP(C1616,'A. Rate Class Allocations'!$B$124:$J$128,8,FALSE)</f>
        <v>0.86676492558695795</v>
      </c>
      <c r="Q1616" s="873">
        <f>+VLOOKUP(C1616,'A. Rate Class Allocations'!$B$124:$J$128,7,FALSE)</f>
        <v>0.93591420350510102</v>
      </c>
      <c r="R1616" s="873">
        <f>+VLOOKUP(C1616,'A. Rate Class Allocations'!$B$124:$J$128,9,FALSE)</f>
        <v>0.67326093337246795</v>
      </c>
      <c r="S1616" s="874">
        <f t="shared" si="76"/>
        <v>1550.8893158213527</v>
      </c>
      <c r="T1616" s="874">
        <f t="shared" si="77"/>
        <v>0.29489357205752847</v>
      </c>
    </row>
    <row r="1617" spans="1:20">
      <c r="A1617" s="875" t="s">
        <v>1034</v>
      </c>
      <c r="B1617" t="s">
        <v>1035</v>
      </c>
      <c r="C1617" t="s">
        <v>1339</v>
      </c>
      <c r="D1617" t="s">
        <v>1622</v>
      </c>
      <c r="E1617" s="867">
        <v>2019</v>
      </c>
      <c r="F1617" s="867">
        <v>2019</v>
      </c>
      <c r="G1617" s="868">
        <v>43431</v>
      </c>
      <c r="H1617" s="869">
        <f t="shared" si="75"/>
        <v>2018</v>
      </c>
      <c r="I1617" s="876"/>
      <c r="J1617" t="s">
        <v>1341</v>
      </c>
      <c r="K1617" t="s">
        <v>1342</v>
      </c>
      <c r="L1617" t="s">
        <v>1037</v>
      </c>
      <c r="M1617">
        <v>3799.1200000000017</v>
      </c>
      <c r="N1617">
        <v>1.0400000000000003</v>
      </c>
      <c r="O1617" s="872">
        <f>+VLOOKUP(C1617,'A. Rate Class Allocations'!$B$124:$J$128,6,FALSE)</f>
        <v>0.94261788524984402</v>
      </c>
      <c r="P1617" s="873">
        <f>+VLOOKUP(C1617,'A. Rate Class Allocations'!$B$124:$J$128,8,FALSE)</f>
        <v>0.86676492558695795</v>
      </c>
      <c r="Q1617" s="873">
        <f>+VLOOKUP(C1617,'A. Rate Class Allocations'!$B$124:$J$128,7,FALSE)</f>
        <v>0.93591420350510102</v>
      </c>
      <c r="R1617" s="873">
        <f>+VLOOKUP(C1617,'A. Rate Class Allocations'!$B$124:$J$128,9,FALSE)</f>
        <v>0.67326093337246795</v>
      </c>
      <c r="S1617" s="874">
        <f t="shared" si="76"/>
        <v>3103.9878756823391</v>
      </c>
      <c r="T1617" s="874">
        <f t="shared" si="77"/>
        <v>0.6553190490167301</v>
      </c>
    </row>
    <row r="1618" spans="1:20">
      <c r="A1618" s="875" t="s">
        <v>1034</v>
      </c>
      <c r="B1618" t="s">
        <v>1035</v>
      </c>
      <c r="C1618" t="s">
        <v>1339</v>
      </c>
      <c r="D1618" t="s">
        <v>1622</v>
      </c>
      <c r="E1618" s="867">
        <v>2019</v>
      </c>
      <c r="F1618" s="867">
        <v>2019</v>
      </c>
      <c r="G1618" s="868">
        <v>43431</v>
      </c>
      <c r="H1618" s="869">
        <f t="shared" si="75"/>
        <v>2018</v>
      </c>
      <c r="I1618" s="876"/>
      <c r="J1618" t="s">
        <v>1341</v>
      </c>
      <c r="K1618" t="s">
        <v>1342</v>
      </c>
      <c r="L1618" t="s">
        <v>1037</v>
      </c>
      <c r="M1618">
        <v>372.60600000000011</v>
      </c>
      <c r="N1618">
        <v>0.10200000000000001</v>
      </c>
      <c r="O1618" s="872">
        <f>+VLOOKUP(C1618,'A. Rate Class Allocations'!$B$124:$J$128,6,FALSE)</f>
        <v>0.94261788524984402</v>
      </c>
      <c r="P1618" s="873">
        <f>+VLOOKUP(C1618,'A. Rate Class Allocations'!$B$124:$J$128,8,FALSE)</f>
        <v>0.86676492558695795</v>
      </c>
      <c r="Q1618" s="873">
        <f>+VLOOKUP(C1618,'A. Rate Class Allocations'!$B$124:$J$128,7,FALSE)</f>
        <v>0.93591420350510102</v>
      </c>
      <c r="R1618" s="873">
        <f>+VLOOKUP(C1618,'A. Rate Class Allocations'!$B$124:$J$128,9,FALSE)</f>
        <v>0.67326093337246795</v>
      </c>
      <c r="S1618" s="874">
        <f t="shared" si="76"/>
        <v>304.4295801149986</v>
      </c>
      <c r="T1618" s="874">
        <f t="shared" si="77"/>
        <v>6.4271675961256214E-2</v>
      </c>
    </row>
    <row r="1619" spans="1:20">
      <c r="A1619" s="875" t="s">
        <v>1034</v>
      </c>
      <c r="B1619" t="s">
        <v>1035</v>
      </c>
      <c r="C1619" t="s">
        <v>1339</v>
      </c>
      <c r="D1619" t="s">
        <v>1623</v>
      </c>
      <c r="E1619" s="867">
        <v>2019</v>
      </c>
      <c r="F1619" s="867">
        <v>2019</v>
      </c>
      <c r="G1619" s="868">
        <v>43432</v>
      </c>
      <c r="H1619" s="869">
        <f t="shared" si="75"/>
        <v>2018</v>
      </c>
      <c r="I1619" s="876"/>
      <c r="J1619" t="s">
        <v>1341</v>
      </c>
      <c r="K1619" t="s">
        <v>1342</v>
      </c>
      <c r="L1619" t="s">
        <v>1037</v>
      </c>
      <c r="M1619">
        <v>2331.2640000000001</v>
      </c>
      <c r="N1619">
        <v>0.83200000000000007</v>
      </c>
      <c r="O1619" s="872">
        <f>+VLOOKUP(C1619,'A. Rate Class Allocations'!$B$124:$J$128,6,FALSE)</f>
        <v>0.94261788524984402</v>
      </c>
      <c r="P1619" s="873">
        <f>+VLOOKUP(C1619,'A. Rate Class Allocations'!$B$124:$J$128,8,FALSE)</f>
        <v>0.86676492558695795</v>
      </c>
      <c r="Q1619" s="873">
        <f>+VLOOKUP(C1619,'A. Rate Class Allocations'!$B$124:$J$128,7,FALSE)</f>
        <v>0.93591420350510102</v>
      </c>
      <c r="R1619" s="873">
        <f>+VLOOKUP(C1619,'A. Rate Class Allocations'!$B$124:$J$128,9,FALSE)</f>
        <v>0.67326093337246795</v>
      </c>
      <c r="S1619" s="874">
        <f t="shared" si="76"/>
        <v>1904.7082458608072</v>
      </c>
      <c r="T1619" s="874">
        <f t="shared" si="77"/>
        <v>0.52425523921338413</v>
      </c>
    </row>
    <row r="1620" spans="1:20">
      <c r="A1620" s="875" t="s">
        <v>1034</v>
      </c>
      <c r="B1620" t="s">
        <v>1035</v>
      </c>
      <c r="C1620" t="s">
        <v>1339</v>
      </c>
      <c r="D1620" t="s">
        <v>1623</v>
      </c>
      <c r="E1620" s="867">
        <v>2019</v>
      </c>
      <c r="F1620" s="867">
        <v>2019</v>
      </c>
      <c r="G1620" s="868">
        <v>43432</v>
      </c>
      <c r="H1620" s="869">
        <f t="shared" si="75"/>
        <v>2018</v>
      </c>
      <c r="I1620" s="876"/>
      <c r="J1620" t="s">
        <v>1341</v>
      </c>
      <c r="K1620" t="s">
        <v>1342</v>
      </c>
      <c r="L1620" t="s">
        <v>1037</v>
      </c>
      <c r="M1620">
        <v>142.90200000000002</v>
      </c>
      <c r="N1620">
        <v>5.1000000000000004E-2</v>
      </c>
      <c r="O1620" s="872">
        <f>+VLOOKUP(C1620,'A. Rate Class Allocations'!$B$124:$J$128,6,FALSE)</f>
        <v>0.94261788524984402</v>
      </c>
      <c r="P1620" s="873">
        <f>+VLOOKUP(C1620,'A. Rate Class Allocations'!$B$124:$J$128,8,FALSE)</f>
        <v>0.86676492558695795</v>
      </c>
      <c r="Q1620" s="873">
        <f>+VLOOKUP(C1620,'A. Rate Class Allocations'!$B$124:$J$128,7,FALSE)</f>
        <v>0.93591420350510102</v>
      </c>
      <c r="R1620" s="873">
        <f>+VLOOKUP(C1620,'A. Rate Class Allocations'!$B$124:$J$128,9,FALSE)</f>
        <v>0.67326093337246795</v>
      </c>
      <c r="S1620" s="874">
        <f t="shared" si="76"/>
        <v>116.75495257079467</v>
      </c>
      <c r="T1620" s="874">
        <f t="shared" si="77"/>
        <v>3.2135837980628107E-2</v>
      </c>
    </row>
    <row r="1621" spans="1:20">
      <c r="A1621" s="875" t="s">
        <v>1034</v>
      </c>
      <c r="B1621" t="s">
        <v>1035</v>
      </c>
      <c r="C1621" t="s">
        <v>1339</v>
      </c>
      <c r="D1621" t="s">
        <v>1624</v>
      </c>
      <c r="E1621" s="867">
        <v>2019</v>
      </c>
      <c r="F1621" s="867">
        <v>2019</v>
      </c>
      <c r="G1621" s="868">
        <v>43523</v>
      </c>
      <c r="H1621" s="869">
        <f t="shared" si="75"/>
        <v>2019</v>
      </c>
      <c r="I1621" s="876"/>
      <c r="J1621" t="s">
        <v>1341</v>
      </c>
      <c r="K1621" t="s">
        <v>1342</v>
      </c>
      <c r="L1621" t="s">
        <v>1037</v>
      </c>
      <c r="M1621">
        <v>3338.4780000000001</v>
      </c>
      <c r="N1621">
        <v>1.2869999999999999</v>
      </c>
      <c r="O1621" s="872">
        <f>+VLOOKUP(C1621,'A. Rate Class Allocations'!$B$124:$J$128,6,FALSE)</f>
        <v>0.94261788524984402</v>
      </c>
      <c r="P1621" s="873">
        <f>+VLOOKUP(C1621,'A. Rate Class Allocations'!$B$124:$J$128,8,FALSE)</f>
        <v>0.86676492558695795</v>
      </c>
      <c r="Q1621" s="873">
        <f>+VLOOKUP(C1621,'A. Rate Class Allocations'!$B$124:$J$128,7,FALSE)</f>
        <v>0.93591420350510102</v>
      </c>
      <c r="R1621" s="873">
        <f>+VLOOKUP(C1621,'A. Rate Class Allocations'!$B$124:$J$128,9,FALSE)</f>
        <v>0.67326093337246795</v>
      </c>
      <c r="S1621" s="874">
        <f t="shared" si="76"/>
        <v>2727.6304078924122</v>
      </c>
      <c r="T1621" s="874">
        <f t="shared" si="77"/>
        <v>0.81095732315820335</v>
      </c>
    </row>
    <row r="1622" spans="1:20">
      <c r="A1622" s="875" t="s">
        <v>1034</v>
      </c>
      <c r="B1622" t="s">
        <v>1035</v>
      </c>
      <c r="C1622" t="s">
        <v>1339</v>
      </c>
      <c r="D1622" t="s">
        <v>1625</v>
      </c>
      <c r="E1622" s="867">
        <v>2019</v>
      </c>
      <c r="F1622" s="867">
        <v>2019</v>
      </c>
      <c r="G1622" s="868">
        <v>43432</v>
      </c>
      <c r="H1622" s="869">
        <f t="shared" si="75"/>
        <v>2018</v>
      </c>
      <c r="I1622" s="876"/>
      <c r="J1622" t="s">
        <v>1341</v>
      </c>
      <c r="K1622" t="s">
        <v>1342</v>
      </c>
      <c r="L1622" t="s">
        <v>1037</v>
      </c>
      <c r="M1622">
        <v>3304.0800000000008</v>
      </c>
      <c r="N1622">
        <v>0.62400000000000011</v>
      </c>
      <c r="O1622" s="872">
        <f>+VLOOKUP(C1622,'A. Rate Class Allocations'!$B$124:$J$128,6,FALSE)</f>
        <v>0.94261788524984402</v>
      </c>
      <c r="P1622" s="873">
        <f>+VLOOKUP(C1622,'A. Rate Class Allocations'!$B$124:$J$128,8,FALSE)</f>
        <v>0.86676492558695795</v>
      </c>
      <c r="Q1622" s="873">
        <f>+VLOOKUP(C1622,'A. Rate Class Allocations'!$B$124:$J$128,7,FALSE)</f>
        <v>0.93591420350510102</v>
      </c>
      <c r="R1622" s="873">
        <f>+VLOOKUP(C1622,'A. Rate Class Allocations'!$B$124:$J$128,9,FALSE)</f>
        <v>0.67326093337246795</v>
      </c>
      <c r="S1622" s="874">
        <f t="shared" si="76"/>
        <v>2699.5262745805612</v>
      </c>
      <c r="T1622" s="874">
        <f t="shared" si="77"/>
        <v>0.3931914294100381</v>
      </c>
    </row>
    <row r="1623" spans="1:20">
      <c r="A1623" s="875" t="s">
        <v>1034</v>
      </c>
      <c r="B1623" t="s">
        <v>1035</v>
      </c>
      <c r="C1623" t="s">
        <v>1339</v>
      </c>
      <c r="D1623" t="s">
        <v>1626</v>
      </c>
      <c r="E1623" s="867">
        <v>2019</v>
      </c>
      <c r="F1623" s="867">
        <v>2019</v>
      </c>
      <c r="G1623" s="868">
        <v>43433</v>
      </c>
      <c r="H1623" s="869">
        <f t="shared" si="75"/>
        <v>2018</v>
      </c>
      <c r="I1623" s="876"/>
      <c r="J1623" t="s">
        <v>1341</v>
      </c>
      <c r="K1623" t="s">
        <v>1342</v>
      </c>
      <c r="L1623" t="s">
        <v>1037</v>
      </c>
      <c r="M1623">
        <v>3854.7599999999993</v>
      </c>
      <c r="N1623">
        <v>0.72800000000000009</v>
      </c>
      <c r="O1623" s="872">
        <f>+VLOOKUP(C1623,'A. Rate Class Allocations'!$B$124:$J$128,6,FALSE)</f>
        <v>0.94261788524984402</v>
      </c>
      <c r="P1623" s="873">
        <f>+VLOOKUP(C1623,'A. Rate Class Allocations'!$B$124:$J$128,8,FALSE)</f>
        <v>0.86676492558695795</v>
      </c>
      <c r="Q1623" s="873">
        <f>+VLOOKUP(C1623,'A. Rate Class Allocations'!$B$124:$J$128,7,FALSE)</f>
        <v>0.93591420350510102</v>
      </c>
      <c r="R1623" s="873">
        <f>+VLOOKUP(C1623,'A. Rate Class Allocations'!$B$124:$J$128,9,FALSE)</f>
        <v>0.67326093337246795</v>
      </c>
      <c r="S1623" s="874">
        <f t="shared" si="76"/>
        <v>3149.4473203439866</v>
      </c>
      <c r="T1623" s="874">
        <f t="shared" si="77"/>
        <v>0.45872333431171108</v>
      </c>
    </row>
    <row r="1624" spans="1:20">
      <c r="A1624" s="875" t="s">
        <v>1034</v>
      </c>
      <c r="B1624" t="s">
        <v>1035</v>
      </c>
      <c r="C1624" t="s">
        <v>1339</v>
      </c>
      <c r="D1624" t="s">
        <v>1627</v>
      </c>
      <c r="E1624" s="867">
        <v>2019</v>
      </c>
      <c r="F1624" s="867">
        <v>2019</v>
      </c>
      <c r="G1624" s="868">
        <v>43432</v>
      </c>
      <c r="H1624" s="869">
        <f t="shared" si="75"/>
        <v>2018</v>
      </c>
      <c r="I1624" s="876"/>
      <c r="J1624" t="s">
        <v>1341</v>
      </c>
      <c r="K1624" t="s">
        <v>1342</v>
      </c>
      <c r="L1624" t="s">
        <v>1037</v>
      </c>
      <c r="M1624">
        <v>1375.5560000000005</v>
      </c>
      <c r="N1624">
        <v>0.36400000000000005</v>
      </c>
      <c r="O1624" s="872">
        <f>+VLOOKUP(C1624,'A. Rate Class Allocations'!$B$124:$J$128,6,FALSE)</f>
        <v>0.94261788524984402</v>
      </c>
      <c r="P1624" s="873">
        <f>+VLOOKUP(C1624,'A. Rate Class Allocations'!$B$124:$J$128,8,FALSE)</f>
        <v>0.86676492558695795</v>
      </c>
      <c r="Q1624" s="873">
        <f>+VLOOKUP(C1624,'A. Rate Class Allocations'!$B$124:$J$128,7,FALSE)</f>
        <v>0.93591420350510102</v>
      </c>
      <c r="R1624" s="873">
        <f>+VLOOKUP(C1624,'A. Rate Class Allocations'!$B$124:$J$128,9,FALSE)</f>
        <v>0.67326093337246795</v>
      </c>
      <c r="S1624" s="874">
        <f t="shared" si="76"/>
        <v>1123.8679342379539</v>
      </c>
      <c r="T1624" s="874">
        <f t="shared" si="77"/>
        <v>0.22936166715585554</v>
      </c>
    </row>
    <row r="1625" spans="1:20">
      <c r="A1625" s="875" t="s">
        <v>1034</v>
      </c>
      <c r="B1625" t="s">
        <v>1035</v>
      </c>
      <c r="C1625" t="s">
        <v>1339</v>
      </c>
      <c r="D1625" t="s">
        <v>1627</v>
      </c>
      <c r="E1625" s="867">
        <v>2019</v>
      </c>
      <c r="F1625" s="867">
        <v>2019</v>
      </c>
      <c r="G1625" s="868">
        <v>43432</v>
      </c>
      <c r="H1625" s="869">
        <f t="shared" si="75"/>
        <v>2018</v>
      </c>
      <c r="I1625" s="876"/>
      <c r="J1625" t="s">
        <v>1341</v>
      </c>
      <c r="K1625" t="s">
        <v>1342</v>
      </c>
      <c r="L1625" t="s">
        <v>1037</v>
      </c>
      <c r="M1625">
        <v>1549.3899999999999</v>
      </c>
      <c r="N1625">
        <v>0.40999999999999992</v>
      </c>
      <c r="O1625" s="872">
        <f>+VLOOKUP(C1625,'A. Rate Class Allocations'!$B$124:$J$128,6,FALSE)</f>
        <v>0.94261788524984402</v>
      </c>
      <c r="P1625" s="873">
        <f>+VLOOKUP(C1625,'A. Rate Class Allocations'!$B$124:$J$128,8,FALSE)</f>
        <v>0.86676492558695795</v>
      </c>
      <c r="Q1625" s="873">
        <f>+VLOOKUP(C1625,'A. Rate Class Allocations'!$B$124:$J$128,7,FALSE)</f>
        <v>0.93591420350510102</v>
      </c>
      <c r="R1625" s="873">
        <f>+VLOOKUP(C1625,'A. Rate Class Allocations'!$B$124:$J$128,9,FALSE)</f>
        <v>0.67326093337246795</v>
      </c>
      <c r="S1625" s="874">
        <f t="shared" si="76"/>
        <v>1265.8952006526399</v>
      </c>
      <c r="T1625" s="874">
        <f t="shared" si="77"/>
        <v>0.25834693278544157</v>
      </c>
    </row>
    <row r="1626" spans="1:20">
      <c r="A1626" s="875" t="s">
        <v>1034</v>
      </c>
      <c r="B1626" t="s">
        <v>1035</v>
      </c>
      <c r="C1626" t="s">
        <v>1339</v>
      </c>
      <c r="D1626" t="s">
        <v>1627</v>
      </c>
      <c r="E1626" s="867">
        <v>2019</v>
      </c>
      <c r="F1626" s="867">
        <v>2019</v>
      </c>
      <c r="G1626" s="868">
        <v>43432</v>
      </c>
      <c r="H1626" s="869">
        <f t="shared" si="75"/>
        <v>2018</v>
      </c>
      <c r="I1626" s="876"/>
      <c r="J1626" t="s">
        <v>1341</v>
      </c>
      <c r="K1626" t="s">
        <v>1342</v>
      </c>
      <c r="L1626" t="s">
        <v>1037</v>
      </c>
      <c r="M1626">
        <v>109.59099999999999</v>
      </c>
      <c r="N1626">
        <v>2.8999999999999998E-2</v>
      </c>
      <c r="O1626" s="872">
        <f>+VLOOKUP(C1626,'A. Rate Class Allocations'!$B$124:$J$128,6,FALSE)</f>
        <v>0.94261788524984402</v>
      </c>
      <c r="P1626" s="873">
        <f>+VLOOKUP(C1626,'A. Rate Class Allocations'!$B$124:$J$128,8,FALSE)</f>
        <v>0.86676492558695795</v>
      </c>
      <c r="Q1626" s="873">
        <f>+VLOOKUP(C1626,'A. Rate Class Allocations'!$B$124:$J$128,7,FALSE)</f>
        <v>0.93591420350510102</v>
      </c>
      <c r="R1626" s="873">
        <f>+VLOOKUP(C1626,'A. Rate Class Allocations'!$B$124:$J$128,9,FALSE)</f>
        <v>0.67326093337246795</v>
      </c>
      <c r="S1626" s="874">
        <f t="shared" si="76"/>
        <v>89.538928826650135</v>
      </c>
      <c r="T1626" s="874">
        <f t="shared" si="77"/>
        <v>1.8273319636043429E-2</v>
      </c>
    </row>
    <row r="1627" spans="1:20">
      <c r="A1627" s="875" t="s">
        <v>1034</v>
      </c>
      <c r="B1627" t="s">
        <v>1035</v>
      </c>
      <c r="C1627" t="s">
        <v>1339</v>
      </c>
      <c r="D1627" t="s">
        <v>1628</v>
      </c>
      <c r="E1627" s="867">
        <v>2019</v>
      </c>
      <c r="F1627" s="867">
        <v>2019</v>
      </c>
      <c r="G1627" s="868">
        <v>43447</v>
      </c>
      <c r="H1627" s="869">
        <f t="shared" si="75"/>
        <v>2018</v>
      </c>
      <c r="I1627" s="876"/>
      <c r="J1627" t="s">
        <v>1341</v>
      </c>
      <c r="K1627" t="s">
        <v>1342</v>
      </c>
      <c r="L1627" t="s">
        <v>1037</v>
      </c>
      <c r="M1627">
        <v>812.76000000000022</v>
      </c>
      <c r="N1627">
        <v>0.31200000000000006</v>
      </c>
      <c r="O1627" s="872">
        <f>+VLOOKUP(C1627,'A. Rate Class Allocations'!$B$124:$J$128,6,FALSE)</f>
        <v>0.94261788524984402</v>
      </c>
      <c r="P1627" s="873">
        <f>+VLOOKUP(C1627,'A. Rate Class Allocations'!$B$124:$J$128,8,FALSE)</f>
        <v>0.86676492558695795</v>
      </c>
      <c r="Q1627" s="873">
        <f>+VLOOKUP(C1627,'A. Rate Class Allocations'!$B$124:$J$128,7,FALSE)</f>
        <v>0.93591420350510102</v>
      </c>
      <c r="R1627" s="873">
        <f>+VLOOKUP(C1627,'A. Rate Class Allocations'!$B$124:$J$128,9,FALSE)</f>
        <v>0.67326093337246795</v>
      </c>
      <c r="S1627" s="874">
        <f t="shared" si="76"/>
        <v>664.0477757584855</v>
      </c>
      <c r="T1627" s="874">
        <f t="shared" si="77"/>
        <v>0.19659571470501905</v>
      </c>
    </row>
    <row r="1628" spans="1:20">
      <c r="A1628" s="875" t="s">
        <v>1034</v>
      </c>
      <c r="B1628" t="s">
        <v>1035</v>
      </c>
      <c r="C1628" t="s">
        <v>1339</v>
      </c>
      <c r="D1628" t="s">
        <v>1628</v>
      </c>
      <c r="E1628" s="867">
        <v>2019</v>
      </c>
      <c r="F1628" s="867">
        <v>2019</v>
      </c>
      <c r="G1628" s="868">
        <v>43447</v>
      </c>
      <c r="H1628" s="869">
        <f t="shared" si="75"/>
        <v>2018</v>
      </c>
      <c r="I1628" s="876"/>
      <c r="J1628" t="s">
        <v>1341</v>
      </c>
      <c r="K1628" t="s">
        <v>1342</v>
      </c>
      <c r="L1628" t="s">
        <v>1037</v>
      </c>
      <c r="M1628">
        <v>75.545000000000002</v>
      </c>
      <c r="N1628">
        <v>2.8999999999999998E-2</v>
      </c>
      <c r="O1628" s="872">
        <f>+VLOOKUP(C1628,'A. Rate Class Allocations'!$B$124:$J$128,6,FALSE)</f>
        <v>0.94261788524984402</v>
      </c>
      <c r="P1628" s="873">
        <f>+VLOOKUP(C1628,'A. Rate Class Allocations'!$B$124:$J$128,8,FALSE)</f>
        <v>0.86676492558695795</v>
      </c>
      <c r="Q1628" s="873">
        <f>+VLOOKUP(C1628,'A. Rate Class Allocations'!$B$124:$J$128,7,FALSE)</f>
        <v>0.93591420350510102</v>
      </c>
      <c r="R1628" s="873">
        <f>+VLOOKUP(C1628,'A. Rate Class Allocations'!$B$124:$J$128,9,FALSE)</f>
        <v>0.67326093337246795</v>
      </c>
      <c r="S1628" s="874">
        <f t="shared" si="76"/>
        <v>61.722389413448965</v>
      </c>
      <c r="T1628" s="874">
        <f t="shared" si="77"/>
        <v>1.8273319636043429E-2</v>
      </c>
    </row>
    <row r="1629" spans="1:20">
      <c r="A1629" s="875" t="s">
        <v>1034</v>
      </c>
      <c r="B1629" t="s">
        <v>1035</v>
      </c>
      <c r="C1629" t="s">
        <v>1339</v>
      </c>
      <c r="D1629" t="s">
        <v>1628</v>
      </c>
      <c r="E1629" s="867">
        <v>2019</v>
      </c>
      <c r="F1629" s="867">
        <v>2019</v>
      </c>
      <c r="G1629" s="868">
        <v>43447</v>
      </c>
      <c r="H1629" s="869">
        <f t="shared" si="75"/>
        <v>2018</v>
      </c>
      <c r="I1629" s="876"/>
      <c r="J1629" t="s">
        <v>1341</v>
      </c>
      <c r="K1629" t="s">
        <v>1342</v>
      </c>
      <c r="L1629" t="s">
        <v>1037</v>
      </c>
      <c r="M1629">
        <v>265.70999999999998</v>
      </c>
      <c r="N1629">
        <v>0.10199999999999999</v>
      </c>
      <c r="O1629" s="872">
        <f>+VLOOKUP(C1629,'A. Rate Class Allocations'!$B$124:$J$128,6,FALSE)</f>
        <v>0.94261788524984402</v>
      </c>
      <c r="P1629" s="873">
        <f>+VLOOKUP(C1629,'A. Rate Class Allocations'!$B$124:$J$128,8,FALSE)</f>
        <v>0.86676492558695795</v>
      </c>
      <c r="Q1629" s="873">
        <f>+VLOOKUP(C1629,'A. Rate Class Allocations'!$B$124:$J$128,7,FALSE)</f>
        <v>0.93591420350510102</v>
      </c>
      <c r="R1629" s="873">
        <f>+VLOOKUP(C1629,'A. Rate Class Allocations'!$B$124:$J$128,9,FALSE)</f>
        <v>0.67326093337246795</v>
      </c>
      <c r="S1629" s="874">
        <f t="shared" si="76"/>
        <v>217.09254207488945</v>
      </c>
      <c r="T1629" s="874">
        <f t="shared" si="77"/>
        <v>6.42716759612562E-2</v>
      </c>
    </row>
    <row r="1630" spans="1:20">
      <c r="A1630" s="875" t="s">
        <v>1034</v>
      </c>
      <c r="B1630" t="s">
        <v>1035</v>
      </c>
      <c r="C1630" t="s">
        <v>1339</v>
      </c>
      <c r="D1630" t="s">
        <v>1628</v>
      </c>
      <c r="E1630" s="867">
        <v>2019</v>
      </c>
      <c r="F1630" s="867">
        <v>2019</v>
      </c>
      <c r="G1630" s="868">
        <v>43447</v>
      </c>
      <c r="H1630" s="869">
        <f t="shared" si="75"/>
        <v>2018</v>
      </c>
      <c r="I1630" s="876"/>
      <c r="J1630" t="s">
        <v>1341</v>
      </c>
      <c r="K1630" t="s">
        <v>1342</v>
      </c>
      <c r="L1630" t="s">
        <v>1037</v>
      </c>
      <c r="M1630">
        <v>844.02</v>
      </c>
      <c r="N1630">
        <v>0.32399999999999995</v>
      </c>
      <c r="O1630" s="872">
        <f>+VLOOKUP(C1630,'A. Rate Class Allocations'!$B$124:$J$128,6,FALSE)</f>
        <v>0.94261788524984402</v>
      </c>
      <c r="P1630" s="873">
        <f>+VLOOKUP(C1630,'A. Rate Class Allocations'!$B$124:$J$128,8,FALSE)</f>
        <v>0.86676492558695795</v>
      </c>
      <c r="Q1630" s="873">
        <f>+VLOOKUP(C1630,'A. Rate Class Allocations'!$B$124:$J$128,7,FALSE)</f>
        <v>0.93591420350510102</v>
      </c>
      <c r="R1630" s="873">
        <f>+VLOOKUP(C1630,'A. Rate Class Allocations'!$B$124:$J$128,9,FALSE)</f>
        <v>0.67326093337246795</v>
      </c>
      <c r="S1630" s="874">
        <f t="shared" si="76"/>
        <v>689.5880748261194</v>
      </c>
      <c r="T1630" s="874">
        <f t="shared" si="77"/>
        <v>0.20415708834751972</v>
      </c>
    </row>
    <row r="1631" spans="1:20">
      <c r="A1631" s="875" t="s">
        <v>1034</v>
      </c>
      <c r="B1631" t="s">
        <v>1035</v>
      </c>
      <c r="C1631" t="s">
        <v>1339</v>
      </c>
      <c r="D1631" t="s">
        <v>1629</v>
      </c>
      <c r="E1631" s="867">
        <v>2019</v>
      </c>
      <c r="F1631" s="867">
        <v>2019</v>
      </c>
      <c r="G1631" s="868">
        <v>43441</v>
      </c>
      <c r="H1631" s="869">
        <f t="shared" si="75"/>
        <v>2018</v>
      </c>
      <c r="I1631" s="876"/>
      <c r="J1631" t="s">
        <v>1341</v>
      </c>
      <c r="K1631" t="s">
        <v>1342</v>
      </c>
      <c r="L1631" t="s">
        <v>1037</v>
      </c>
      <c r="M1631">
        <v>1683.24</v>
      </c>
      <c r="N1631">
        <v>0.67599999999999993</v>
      </c>
      <c r="O1631" s="872">
        <f>+VLOOKUP(C1631,'A. Rate Class Allocations'!$B$124:$J$128,6,FALSE)</f>
        <v>0.94261788524984402</v>
      </c>
      <c r="P1631" s="873">
        <f>+VLOOKUP(C1631,'A. Rate Class Allocations'!$B$124:$J$128,8,FALSE)</f>
        <v>0.86676492558695795</v>
      </c>
      <c r="Q1631" s="873">
        <f>+VLOOKUP(C1631,'A. Rate Class Allocations'!$B$124:$J$128,7,FALSE)</f>
        <v>0.93591420350510102</v>
      </c>
      <c r="R1631" s="873">
        <f>+VLOOKUP(C1631,'A. Rate Class Allocations'!$B$124:$J$128,9,FALSE)</f>
        <v>0.67326093337246795</v>
      </c>
      <c r="S1631" s="874">
        <f t="shared" si="76"/>
        <v>1375.2544146706443</v>
      </c>
      <c r="T1631" s="874">
        <f t="shared" si="77"/>
        <v>0.42595738186087445</v>
      </c>
    </row>
    <row r="1632" spans="1:20">
      <c r="A1632" s="875" t="s">
        <v>1034</v>
      </c>
      <c r="B1632" t="s">
        <v>1035</v>
      </c>
      <c r="C1632" t="s">
        <v>1339</v>
      </c>
      <c r="D1632" t="s">
        <v>1629</v>
      </c>
      <c r="E1632" s="867">
        <v>2019</v>
      </c>
      <c r="F1632" s="867">
        <v>2019</v>
      </c>
      <c r="G1632" s="868">
        <v>43441</v>
      </c>
      <c r="H1632" s="869">
        <f t="shared" si="75"/>
        <v>2018</v>
      </c>
      <c r="I1632" s="876"/>
      <c r="J1632" t="s">
        <v>1341</v>
      </c>
      <c r="K1632" t="s">
        <v>1342</v>
      </c>
      <c r="L1632" t="s">
        <v>1037</v>
      </c>
      <c r="M1632">
        <v>72.209999999999994</v>
      </c>
      <c r="N1632">
        <v>2.8999999999999998E-2</v>
      </c>
      <c r="O1632" s="872">
        <f>+VLOOKUP(C1632,'A. Rate Class Allocations'!$B$124:$J$128,6,FALSE)</f>
        <v>0.94261788524984402</v>
      </c>
      <c r="P1632" s="873">
        <f>+VLOOKUP(C1632,'A. Rate Class Allocations'!$B$124:$J$128,8,FALSE)</f>
        <v>0.86676492558695795</v>
      </c>
      <c r="Q1632" s="873">
        <f>+VLOOKUP(C1632,'A. Rate Class Allocations'!$B$124:$J$128,7,FALSE)</f>
        <v>0.93591420350510102</v>
      </c>
      <c r="R1632" s="873">
        <f>+VLOOKUP(C1632,'A. Rate Class Allocations'!$B$124:$J$128,9,FALSE)</f>
        <v>0.67326093337246795</v>
      </c>
      <c r="S1632" s="874">
        <f t="shared" si="76"/>
        <v>58.997600629361955</v>
      </c>
      <c r="T1632" s="874">
        <f t="shared" si="77"/>
        <v>1.8273319636043429E-2</v>
      </c>
    </row>
    <row r="1633" spans="1:20">
      <c r="A1633" s="875" t="s">
        <v>1034</v>
      </c>
      <c r="B1633" t="s">
        <v>1035</v>
      </c>
      <c r="C1633" t="s">
        <v>1339</v>
      </c>
      <c r="D1633" t="s">
        <v>1629</v>
      </c>
      <c r="E1633" s="867">
        <v>2019</v>
      </c>
      <c r="F1633" s="867">
        <v>2019</v>
      </c>
      <c r="G1633" s="868">
        <v>43441</v>
      </c>
      <c r="H1633" s="869">
        <f t="shared" si="75"/>
        <v>2018</v>
      </c>
      <c r="I1633" s="876"/>
      <c r="J1633" t="s">
        <v>1341</v>
      </c>
      <c r="K1633" t="s">
        <v>1342</v>
      </c>
      <c r="L1633" t="s">
        <v>1037</v>
      </c>
      <c r="M1633">
        <v>505.46999999999991</v>
      </c>
      <c r="N1633">
        <v>0.20299999999999999</v>
      </c>
      <c r="O1633" s="872">
        <f>+VLOOKUP(C1633,'A. Rate Class Allocations'!$B$124:$J$128,6,FALSE)</f>
        <v>0.94261788524984402</v>
      </c>
      <c r="P1633" s="873">
        <f>+VLOOKUP(C1633,'A. Rate Class Allocations'!$B$124:$J$128,8,FALSE)</f>
        <v>0.86676492558695795</v>
      </c>
      <c r="Q1633" s="873">
        <f>+VLOOKUP(C1633,'A. Rate Class Allocations'!$B$124:$J$128,7,FALSE)</f>
        <v>0.93591420350510102</v>
      </c>
      <c r="R1633" s="873">
        <f>+VLOOKUP(C1633,'A. Rate Class Allocations'!$B$124:$J$128,9,FALSE)</f>
        <v>0.67326093337246795</v>
      </c>
      <c r="S1633" s="874">
        <f t="shared" si="76"/>
        <v>412.98320440553363</v>
      </c>
      <c r="T1633" s="874">
        <f t="shared" si="77"/>
        <v>0.12791323745230401</v>
      </c>
    </row>
    <row r="1634" spans="1:20">
      <c r="A1634" s="875" t="s">
        <v>1034</v>
      </c>
      <c r="B1634" t="s">
        <v>1035</v>
      </c>
      <c r="C1634" t="s">
        <v>1339</v>
      </c>
      <c r="D1634" t="s">
        <v>1629</v>
      </c>
      <c r="E1634" s="867">
        <v>2019</v>
      </c>
      <c r="F1634" s="867">
        <v>2019</v>
      </c>
      <c r="G1634" s="868">
        <v>43441</v>
      </c>
      <c r="H1634" s="869">
        <f t="shared" si="75"/>
        <v>2018</v>
      </c>
      <c r="I1634" s="876"/>
      <c r="J1634" t="s">
        <v>1341</v>
      </c>
      <c r="K1634" t="s">
        <v>1342</v>
      </c>
      <c r="L1634" t="s">
        <v>1037</v>
      </c>
      <c r="M1634">
        <v>129.47999999999999</v>
      </c>
      <c r="N1634">
        <v>5.2000000000000005E-2</v>
      </c>
      <c r="O1634" s="872">
        <f>+VLOOKUP(C1634,'A. Rate Class Allocations'!$B$124:$J$128,6,FALSE)</f>
        <v>0.94261788524984402</v>
      </c>
      <c r="P1634" s="873">
        <f>+VLOOKUP(C1634,'A. Rate Class Allocations'!$B$124:$J$128,8,FALSE)</f>
        <v>0.86676492558695795</v>
      </c>
      <c r="Q1634" s="873">
        <f>+VLOOKUP(C1634,'A. Rate Class Allocations'!$B$124:$J$128,7,FALSE)</f>
        <v>0.93591420350510102</v>
      </c>
      <c r="R1634" s="873">
        <f>+VLOOKUP(C1634,'A. Rate Class Allocations'!$B$124:$J$128,9,FALSE)</f>
        <v>0.67326093337246795</v>
      </c>
      <c r="S1634" s="874">
        <f t="shared" si="76"/>
        <v>105.7888011285111</v>
      </c>
      <c r="T1634" s="874">
        <f t="shared" si="77"/>
        <v>3.2765952450836508E-2</v>
      </c>
    </row>
    <row r="1635" spans="1:20">
      <c r="A1635" s="875" t="s">
        <v>1034</v>
      </c>
      <c r="B1635" t="s">
        <v>1035</v>
      </c>
      <c r="C1635" t="s">
        <v>1339</v>
      </c>
      <c r="D1635" t="s">
        <v>1630</v>
      </c>
      <c r="E1635" s="867">
        <v>2019</v>
      </c>
      <c r="F1635" s="867">
        <v>2019</v>
      </c>
      <c r="G1635" s="868">
        <v>43441</v>
      </c>
      <c r="H1635" s="869">
        <f t="shared" si="75"/>
        <v>2018</v>
      </c>
      <c r="I1635" s="876"/>
      <c r="J1635" t="s">
        <v>1341</v>
      </c>
      <c r="K1635" t="s">
        <v>1342</v>
      </c>
      <c r="L1635" t="s">
        <v>1037</v>
      </c>
      <c r="M1635">
        <v>2071.6799999999998</v>
      </c>
      <c r="N1635">
        <v>0.83200000000000007</v>
      </c>
      <c r="O1635" s="872">
        <f>+VLOOKUP(C1635,'A. Rate Class Allocations'!$B$124:$J$128,6,FALSE)</f>
        <v>0.94261788524984402</v>
      </c>
      <c r="P1635" s="873">
        <f>+VLOOKUP(C1635,'A. Rate Class Allocations'!$B$124:$J$128,8,FALSE)</f>
        <v>0.86676492558695795</v>
      </c>
      <c r="Q1635" s="873">
        <f>+VLOOKUP(C1635,'A. Rate Class Allocations'!$B$124:$J$128,7,FALSE)</f>
        <v>0.93591420350510102</v>
      </c>
      <c r="R1635" s="873">
        <f>+VLOOKUP(C1635,'A. Rate Class Allocations'!$B$124:$J$128,9,FALSE)</f>
        <v>0.67326093337246795</v>
      </c>
      <c r="S1635" s="874">
        <f t="shared" si="76"/>
        <v>1692.6208180561775</v>
      </c>
      <c r="T1635" s="874">
        <f t="shared" si="77"/>
        <v>0.52425523921338413</v>
      </c>
    </row>
    <row r="1636" spans="1:20">
      <c r="A1636" s="875" t="s">
        <v>1034</v>
      </c>
      <c r="B1636" t="s">
        <v>1035</v>
      </c>
      <c r="C1636" t="s">
        <v>1339</v>
      </c>
      <c r="D1636" t="s">
        <v>1631</v>
      </c>
      <c r="E1636" s="867">
        <v>2019</v>
      </c>
      <c r="F1636" s="867">
        <v>2019</v>
      </c>
      <c r="G1636" s="868">
        <v>43441</v>
      </c>
      <c r="H1636" s="869">
        <f t="shared" si="75"/>
        <v>2018</v>
      </c>
      <c r="I1636" s="876"/>
      <c r="J1636" t="s">
        <v>1341</v>
      </c>
      <c r="K1636" t="s">
        <v>1342</v>
      </c>
      <c r="L1636" t="s">
        <v>1037</v>
      </c>
      <c r="M1636">
        <v>233.06400000000002</v>
      </c>
      <c r="N1636">
        <v>0.10400000000000001</v>
      </c>
      <c r="O1636" s="872">
        <f>+VLOOKUP(C1636,'A. Rate Class Allocations'!$B$124:$J$128,6,FALSE)</f>
        <v>0.94261788524984402</v>
      </c>
      <c r="P1636" s="873">
        <f>+VLOOKUP(C1636,'A. Rate Class Allocations'!$B$124:$J$128,8,FALSE)</f>
        <v>0.86676492558695795</v>
      </c>
      <c r="Q1636" s="873">
        <f>+VLOOKUP(C1636,'A. Rate Class Allocations'!$B$124:$J$128,7,FALSE)</f>
        <v>0.93591420350510102</v>
      </c>
      <c r="R1636" s="873">
        <f>+VLOOKUP(C1636,'A. Rate Class Allocations'!$B$124:$J$128,9,FALSE)</f>
        <v>0.67326093337246795</v>
      </c>
      <c r="S1636" s="874">
        <f t="shared" si="76"/>
        <v>190.41984203132</v>
      </c>
      <c r="T1636" s="874">
        <f t="shared" si="77"/>
        <v>6.5531904901673016E-2</v>
      </c>
    </row>
    <row r="1637" spans="1:20">
      <c r="A1637" s="875" t="s">
        <v>1034</v>
      </c>
      <c r="B1637" t="s">
        <v>1035</v>
      </c>
      <c r="C1637" t="s">
        <v>1339</v>
      </c>
      <c r="D1637" t="s">
        <v>1631</v>
      </c>
      <c r="E1637" s="867">
        <v>2019</v>
      </c>
      <c r="F1637" s="867">
        <v>2019</v>
      </c>
      <c r="G1637" s="868">
        <v>43441</v>
      </c>
      <c r="H1637" s="869">
        <f t="shared" si="75"/>
        <v>2018</v>
      </c>
      <c r="I1637" s="876"/>
      <c r="J1637" t="s">
        <v>1341</v>
      </c>
      <c r="K1637" t="s">
        <v>1342</v>
      </c>
      <c r="L1637" t="s">
        <v>1037</v>
      </c>
      <c r="M1637">
        <v>454.92299999999994</v>
      </c>
      <c r="N1637">
        <v>0.20299999999999999</v>
      </c>
      <c r="O1637" s="872">
        <f>+VLOOKUP(C1637,'A. Rate Class Allocations'!$B$124:$J$128,6,FALSE)</f>
        <v>0.94261788524984402</v>
      </c>
      <c r="P1637" s="873">
        <f>+VLOOKUP(C1637,'A. Rate Class Allocations'!$B$124:$J$128,8,FALSE)</f>
        <v>0.86676492558695795</v>
      </c>
      <c r="Q1637" s="873">
        <f>+VLOOKUP(C1637,'A. Rate Class Allocations'!$B$124:$J$128,7,FALSE)</f>
        <v>0.93591420350510102</v>
      </c>
      <c r="R1637" s="873">
        <f>+VLOOKUP(C1637,'A. Rate Class Allocations'!$B$124:$J$128,9,FALSE)</f>
        <v>0.67326093337246795</v>
      </c>
      <c r="S1637" s="874">
        <f t="shared" si="76"/>
        <v>371.68488396498032</v>
      </c>
      <c r="T1637" s="874">
        <f t="shared" si="77"/>
        <v>0.12791323745230401</v>
      </c>
    </row>
    <row r="1638" spans="1:20">
      <c r="A1638" s="875" t="s">
        <v>1034</v>
      </c>
      <c r="B1638" t="s">
        <v>1035</v>
      </c>
      <c r="C1638" t="s">
        <v>1339</v>
      </c>
      <c r="D1638" t="s">
        <v>1632</v>
      </c>
      <c r="E1638" s="867">
        <v>2019</v>
      </c>
      <c r="F1638" s="867">
        <v>2019</v>
      </c>
      <c r="G1638" s="868">
        <v>43447</v>
      </c>
      <c r="H1638" s="869">
        <f t="shared" si="75"/>
        <v>2018</v>
      </c>
      <c r="I1638" s="876"/>
      <c r="J1638" t="s">
        <v>1341</v>
      </c>
      <c r="K1638" t="s">
        <v>1342</v>
      </c>
      <c r="L1638" t="s">
        <v>1037</v>
      </c>
      <c r="M1638">
        <v>1294.8000000000002</v>
      </c>
      <c r="N1638">
        <v>0.52000000000000013</v>
      </c>
      <c r="O1638" s="872">
        <f>+VLOOKUP(C1638,'A. Rate Class Allocations'!$B$124:$J$128,6,FALSE)</f>
        <v>0.94261788524984402</v>
      </c>
      <c r="P1638" s="873">
        <f>+VLOOKUP(C1638,'A. Rate Class Allocations'!$B$124:$J$128,8,FALSE)</f>
        <v>0.86676492558695795</v>
      </c>
      <c r="Q1638" s="873">
        <f>+VLOOKUP(C1638,'A. Rate Class Allocations'!$B$124:$J$128,7,FALSE)</f>
        <v>0.93591420350510102</v>
      </c>
      <c r="R1638" s="873">
        <f>+VLOOKUP(C1638,'A. Rate Class Allocations'!$B$124:$J$128,9,FALSE)</f>
        <v>0.67326093337246795</v>
      </c>
      <c r="S1638" s="874">
        <f t="shared" si="76"/>
        <v>1057.8880112851111</v>
      </c>
      <c r="T1638" s="874">
        <f t="shared" si="77"/>
        <v>0.32765952450836505</v>
      </c>
    </row>
    <row r="1639" spans="1:20">
      <c r="A1639" s="875" t="s">
        <v>1034</v>
      </c>
      <c r="B1639" t="s">
        <v>1035</v>
      </c>
      <c r="C1639" t="s">
        <v>1339</v>
      </c>
      <c r="D1639" t="s">
        <v>1632</v>
      </c>
      <c r="E1639" s="867">
        <v>2019</v>
      </c>
      <c r="F1639" s="867">
        <v>2019</v>
      </c>
      <c r="G1639" s="868">
        <v>43447</v>
      </c>
      <c r="H1639" s="869">
        <f t="shared" si="75"/>
        <v>2018</v>
      </c>
      <c r="I1639" s="876"/>
      <c r="J1639" t="s">
        <v>1341</v>
      </c>
      <c r="K1639" t="s">
        <v>1342</v>
      </c>
      <c r="L1639" t="s">
        <v>1037</v>
      </c>
      <c r="M1639">
        <v>361.04999999999995</v>
      </c>
      <c r="N1639">
        <v>0.14499999999999999</v>
      </c>
      <c r="O1639" s="872">
        <f>+VLOOKUP(C1639,'A. Rate Class Allocations'!$B$124:$J$128,6,FALSE)</f>
        <v>0.94261788524984402</v>
      </c>
      <c r="P1639" s="873">
        <f>+VLOOKUP(C1639,'A. Rate Class Allocations'!$B$124:$J$128,8,FALSE)</f>
        <v>0.86676492558695795</v>
      </c>
      <c r="Q1639" s="873">
        <f>+VLOOKUP(C1639,'A. Rate Class Allocations'!$B$124:$J$128,7,FALSE)</f>
        <v>0.93591420350510102</v>
      </c>
      <c r="R1639" s="873">
        <f>+VLOOKUP(C1639,'A. Rate Class Allocations'!$B$124:$J$128,9,FALSE)</f>
        <v>0.67326093337246795</v>
      </c>
      <c r="S1639" s="874">
        <f t="shared" si="76"/>
        <v>294.98800314680977</v>
      </c>
      <c r="T1639" s="874">
        <f t="shared" si="77"/>
        <v>9.1366598180217168E-2</v>
      </c>
    </row>
    <row r="1640" spans="1:20">
      <c r="A1640" s="875" t="s">
        <v>1034</v>
      </c>
      <c r="B1640" t="s">
        <v>1035</v>
      </c>
      <c r="C1640" t="s">
        <v>1339</v>
      </c>
      <c r="D1640" t="s">
        <v>1633</v>
      </c>
      <c r="E1640" s="867">
        <v>2019</v>
      </c>
      <c r="F1640" s="867">
        <v>2019</v>
      </c>
      <c r="G1640" s="868">
        <v>43441</v>
      </c>
      <c r="H1640" s="869">
        <f t="shared" si="75"/>
        <v>2018</v>
      </c>
      <c r="I1640" s="876"/>
      <c r="J1640" t="s">
        <v>1341</v>
      </c>
      <c r="K1640" t="s">
        <v>1342</v>
      </c>
      <c r="L1640" t="s">
        <v>1037</v>
      </c>
      <c r="M1640">
        <v>2706.132000000001</v>
      </c>
      <c r="N1640">
        <v>0.98800000000000021</v>
      </c>
      <c r="O1640" s="872">
        <f>+VLOOKUP(C1640,'A. Rate Class Allocations'!$B$124:$J$128,6,FALSE)</f>
        <v>0.94261788524984402</v>
      </c>
      <c r="P1640" s="873">
        <f>+VLOOKUP(C1640,'A. Rate Class Allocations'!$B$124:$J$128,8,FALSE)</f>
        <v>0.86676492558695795</v>
      </c>
      <c r="Q1640" s="873">
        <f>+VLOOKUP(C1640,'A. Rate Class Allocations'!$B$124:$J$128,7,FALSE)</f>
        <v>0.93591420350510102</v>
      </c>
      <c r="R1640" s="873">
        <f>+VLOOKUP(C1640,'A. Rate Class Allocations'!$B$124:$J$128,9,FALSE)</f>
        <v>0.67326093337246795</v>
      </c>
      <c r="S1640" s="874">
        <f t="shared" si="76"/>
        <v>2210.9859435858825</v>
      </c>
      <c r="T1640" s="874">
        <f t="shared" si="77"/>
        <v>0.62255309656589364</v>
      </c>
    </row>
    <row r="1641" spans="1:20">
      <c r="A1641" s="875" t="s">
        <v>1034</v>
      </c>
      <c r="B1641" t="s">
        <v>1035</v>
      </c>
      <c r="C1641" t="s">
        <v>1339</v>
      </c>
      <c r="D1641" t="s">
        <v>1633</v>
      </c>
      <c r="E1641" s="867">
        <v>2019</v>
      </c>
      <c r="F1641" s="867">
        <v>2019</v>
      </c>
      <c r="G1641" s="868">
        <v>43441</v>
      </c>
      <c r="H1641" s="869">
        <f t="shared" si="75"/>
        <v>2018</v>
      </c>
      <c r="I1641" s="876"/>
      <c r="J1641" t="s">
        <v>1341</v>
      </c>
      <c r="K1641" t="s">
        <v>1342</v>
      </c>
      <c r="L1641" t="s">
        <v>1037</v>
      </c>
      <c r="M1641">
        <v>79.430999999999997</v>
      </c>
      <c r="N1641">
        <v>2.8999999999999998E-2</v>
      </c>
      <c r="O1641" s="872">
        <f>+VLOOKUP(C1641,'A. Rate Class Allocations'!$B$124:$J$128,6,FALSE)</f>
        <v>0.94261788524984402</v>
      </c>
      <c r="P1641" s="873">
        <f>+VLOOKUP(C1641,'A. Rate Class Allocations'!$B$124:$J$128,8,FALSE)</f>
        <v>0.86676492558695795</v>
      </c>
      <c r="Q1641" s="873">
        <f>+VLOOKUP(C1641,'A. Rate Class Allocations'!$B$124:$J$128,7,FALSE)</f>
        <v>0.93591420350510102</v>
      </c>
      <c r="R1641" s="873">
        <f>+VLOOKUP(C1641,'A. Rate Class Allocations'!$B$124:$J$128,9,FALSE)</f>
        <v>0.67326093337246795</v>
      </c>
      <c r="S1641" s="874">
        <f t="shared" si="76"/>
        <v>64.89736069229815</v>
      </c>
      <c r="T1641" s="874">
        <f t="shared" si="77"/>
        <v>1.8273319636043429E-2</v>
      </c>
    </row>
    <row r="1642" spans="1:20">
      <c r="A1642" s="875" t="s">
        <v>1034</v>
      </c>
      <c r="B1642" t="s">
        <v>1035</v>
      </c>
      <c r="C1642" t="s">
        <v>1339</v>
      </c>
      <c r="D1642" t="s">
        <v>1633</v>
      </c>
      <c r="E1642" s="867">
        <v>2019</v>
      </c>
      <c r="F1642" s="867">
        <v>2019</v>
      </c>
      <c r="G1642" s="868">
        <v>43441</v>
      </c>
      <c r="H1642" s="869">
        <f t="shared" si="75"/>
        <v>2018</v>
      </c>
      <c r="I1642" s="876"/>
      <c r="J1642" t="s">
        <v>1341</v>
      </c>
      <c r="K1642" t="s">
        <v>1342</v>
      </c>
      <c r="L1642" t="s">
        <v>1037</v>
      </c>
      <c r="M1642">
        <v>191.72999999999996</v>
      </c>
      <c r="N1642">
        <v>6.9999999999999993E-2</v>
      </c>
      <c r="O1642" s="872">
        <f>+VLOOKUP(C1642,'A. Rate Class Allocations'!$B$124:$J$128,6,FALSE)</f>
        <v>0.94261788524984402</v>
      </c>
      <c r="P1642" s="873">
        <f>+VLOOKUP(C1642,'A. Rate Class Allocations'!$B$124:$J$128,8,FALSE)</f>
        <v>0.86676492558695795</v>
      </c>
      <c r="Q1642" s="873">
        <f>+VLOOKUP(C1642,'A. Rate Class Allocations'!$B$124:$J$128,7,FALSE)</f>
        <v>0.93591420350510102</v>
      </c>
      <c r="R1642" s="873">
        <f>+VLOOKUP(C1642,'A. Rate Class Allocations'!$B$124:$J$128,9,FALSE)</f>
        <v>0.67326093337246795</v>
      </c>
      <c r="S1642" s="874">
        <f t="shared" si="76"/>
        <v>156.64880167106449</v>
      </c>
      <c r="T1642" s="874">
        <f t="shared" si="77"/>
        <v>4.4108012914587588E-2</v>
      </c>
    </row>
    <row r="1643" spans="1:20">
      <c r="A1643" s="875" t="s">
        <v>1034</v>
      </c>
      <c r="B1643" t="s">
        <v>1035</v>
      </c>
      <c r="C1643" t="s">
        <v>1339</v>
      </c>
      <c r="D1643" t="s">
        <v>1634</v>
      </c>
      <c r="E1643" s="867">
        <v>2019</v>
      </c>
      <c r="F1643" s="867">
        <v>2019</v>
      </c>
      <c r="G1643" s="868">
        <v>43445</v>
      </c>
      <c r="H1643" s="869">
        <f t="shared" si="75"/>
        <v>2018</v>
      </c>
      <c r="I1643" s="876"/>
      <c r="J1643" t="s">
        <v>1341</v>
      </c>
      <c r="K1643" t="s">
        <v>1342</v>
      </c>
      <c r="L1643" t="s">
        <v>1037</v>
      </c>
      <c r="M1643">
        <v>582.66000000000008</v>
      </c>
      <c r="N1643">
        <v>0.26000000000000006</v>
      </c>
      <c r="O1643" s="872">
        <f>+VLOOKUP(C1643,'A. Rate Class Allocations'!$B$124:$J$128,6,FALSE)</f>
        <v>0.94261788524984402</v>
      </c>
      <c r="P1643" s="873">
        <f>+VLOOKUP(C1643,'A. Rate Class Allocations'!$B$124:$J$128,8,FALSE)</f>
        <v>0.86676492558695795</v>
      </c>
      <c r="Q1643" s="873">
        <f>+VLOOKUP(C1643,'A. Rate Class Allocations'!$B$124:$J$128,7,FALSE)</f>
        <v>0.93591420350510102</v>
      </c>
      <c r="R1643" s="873">
        <f>+VLOOKUP(C1643,'A. Rate Class Allocations'!$B$124:$J$128,9,FALSE)</f>
        <v>0.67326093337246795</v>
      </c>
      <c r="S1643" s="874">
        <f t="shared" si="76"/>
        <v>476.04960507830003</v>
      </c>
      <c r="T1643" s="874">
        <f t="shared" si="77"/>
        <v>0.16382976225418253</v>
      </c>
    </row>
    <row r="1644" spans="1:20">
      <c r="A1644" s="875" t="s">
        <v>1034</v>
      </c>
      <c r="B1644" t="s">
        <v>1035</v>
      </c>
      <c r="C1644" t="s">
        <v>1339</v>
      </c>
      <c r="D1644" t="s">
        <v>1634</v>
      </c>
      <c r="E1644" s="867">
        <v>2019</v>
      </c>
      <c r="F1644" s="867">
        <v>2019</v>
      </c>
      <c r="G1644" s="868">
        <v>43445</v>
      </c>
      <c r="H1644" s="869">
        <f t="shared" si="75"/>
        <v>2018</v>
      </c>
      <c r="I1644" s="876"/>
      <c r="J1644" t="s">
        <v>1341</v>
      </c>
      <c r="K1644" t="s">
        <v>1342</v>
      </c>
      <c r="L1644" t="s">
        <v>1037</v>
      </c>
      <c r="M1644">
        <v>64.98899999999999</v>
      </c>
      <c r="N1644">
        <v>2.8999999999999998E-2</v>
      </c>
      <c r="O1644" s="872">
        <f>+VLOOKUP(C1644,'A. Rate Class Allocations'!$B$124:$J$128,6,FALSE)</f>
        <v>0.94261788524984402</v>
      </c>
      <c r="P1644" s="873">
        <f>+VLOOKUP(C1644,'A. Rate Class Allocations'!$B$124:$J$128,8,FALSE)</f>
        <v>0.86676492558695795</v>
      </c>
      <c r="Q1644" s="873">
        <f>+VLOOKUP(C1644,'A. Rate Class Allocations'!$B$124:$J$128,7,FALSE)</f>
        <v>0.93591420350510102</v>
      </c>
      <c r="R1644" s="873">
        <f>+VLOOKUP(C1644,'A. Rate Class Allocations'!$B$124:$J$128,9,FALSE)</f>
        <v>0.67326093337246795</v>
      </c>
      <c r="S1644" s="874">
        <f t="shared" si="76"/>
        <v>53.097840566425759</v>
      </c>
      <c r="T1644" s="874">
        <f t="shared" si="77"/>
        <v>1.8273319636043429E-2</v>
      </c>
    </row>
    <row r="1645" spans="1:20">
      <c r="A1645" s="875" t="s">
        <v>1034</v>
      </c>
      <c r="B1645" t="s">
        <v>1035</v>
      </c>
      <c r="C1645" t="s">
        <v>1339</v>
      </c>
      <c r="D1645" t="s">
        <v>1635</v>
      </c>
      <c r="E1645" s="867">
        <v>2019</v>
      </c>
      <c r="F1645" s="867">
        <v>2019</v>
      </c>
      <c r="G1645" s="868">
        <v>43430</v>
      </c>
      <c r="H1645" s="869">
        <f t="shared" si="75"/>
        <v>2018</v>
      </c>
      <c r="I1645" s="876"/>
      <c r="J1645" t="s">
        <v>1341</v>
      </c>
      <c r="K1645" t="s">
        <v>1342</v>
      </c>
      <c r="L1645" t="s">
        <v>1037</v>
      </c>
      <c r="M1645">
        <v>3494.9640000000009</v>
      </c>
      <c r="N1645">
        <v>1.2760000000000002</v>
      </c>
      <c r="O1645" s="872">
        <f>+VLOOKUP(C1645,'A. Rate Class Allocations'!$B$124:$J$128,6,FALSE)</f>
        <v>0.94261788524984402</v>
      </c>
      <c r="P1645" s="873">
        <f>+VLOOKUP(C1645,'A. Rate Class Allocations'!$B$124:$J$128,8,FALSE)</f>
        <v>0.86676492558695795</v>
      </c>
      <c r="Q1645" s="873">
        <f>+VLOOKUP(C1645,'A. Rate Class Allocations'!$B$124:$J$128,7,FALSE)</f>
        <v>0.93591420350510102</v>
      </c>
      <c r="R1645" s="873">
        <f>+VLOOKUP(C1645,'A. Rate Class Allocations'!$B$124:$J$128,9,FALSE)</f>
        <v>0.67326093337246795</v>
      </c>
      <c r="S1645" s="874">
        <f t="shared" si="76"/>
        <v>2855.4838704611193</v>
      </c>
      <c r="T1645" s="874">
        <f t="shared" si="77"/>
        <v>0.80402606398591125</v>
      </c>
    </row>
    <row r="1646" spans="1:20">
      <c r="A1646" s="875" t="s">
        <v>1034</v>
      </c>
      <c r="B1646" t="s">
        <v>1035</v>
      </c>
      <c r="C1646" t="s">
        <v>1339</v>
      </c>
      <c r="D1646" t="s">
        <v>1636</v>
      </c>
      <c r="E1646" s="867">
        <v>2019</v>
      </c>
      <c r="F1646" s="867">
        <v>2019</v>
      </c>
      <c r="G1646" s="868">
        <v>43433</v>
      </c>
      <c r="H1646" s="869">
        <f t="shared" si="75"/>
        <v>2018</v>
      </c>
      <c r="I1646" s="876"/>
      <c r="J1646" t="s">
        <v>1341</v>
      </c>
      <c r="K1646" t="s">
        <v>1342</v>
      </c>
      <c r="L1646" t="s">
        <v>1037</v>
      </c>
      <c r="M1646">
        <v>6080.1520000000019</v>
      </c>
      <c r="N1646">
        <v>0.98800000000000021</v>
      </c>
      <c r="O1646" s="872">
        <f>+VLOOKUP(C1646,'A. Rate Class Allocations'!$B$124:$J$128,6,FALSE)</f>
        <v>0.94261788524984402</v>
      </c>
      <c r="P1646" s="873">
        <f>+VLOOKUP(C1646,'A. Rate Class Allocations'!$B$124:$J$128,8,FALSE)</f>
        <v>0.86676492558695795</v>
      </c>
      <c r="Q1646" s="873">
        <f>+VLOOKUP(C1646,'A. Rate Class Allocations'!$B$124:$J$128,7,FALSE)</f>
        <v>0.93591420350510102</v>
      </c>
      <c r="R1646" s="873">
        <f>+VLOOKUP(C1646,'A. Rate Class Allocations'!$B$124:$J$128,9,FALSE)</f>
        <v>0.67326093337246795</v>
      </c>
      <c r="S1646" s="874">
        <f t="shared" si="76"/>
        <v>4967.6551649607609</v>
      </c>
      <c r="T1646" s="874">
        <f t="shared" si="77"/>
        <v>0.62255309656589364</v>
      </c>
    </row>
    <row r="1647" spans="1:20">
      <c r="A1647" s="875" t="s">
        <v>1034</v>
      </c>
      <c r="B1647" t="s">
        <v>1035</v>
      </c>
      <c r="C1647" t="s">
        <v>1339</v>
      </c>
      <c r="D1647" t="s">
        <v>1637</v>
      </c>
      <c r="E1647" s="867">
        <v>2019</v>
      </c>
      <c r="F1647" s="867">
        <v>2019</v>
      </c>
      <c r="G1647" s="868">
        <v>43434</v>
      </c>
      <c r="H1647" s="869">
        <f t="shared" si="75"/>
        <v>2018</v>
      </c>
      <c r="I1647" s="876"/>
      <c r="J1647" t="s">
        <v>1341</v>
      </c>
      <c r="K1647" t="s">
        <v>1342</v>
      </c>
      <c r="L1647" t="s">
        <v>1037</v>
      </c>
      <c r="M1647">
        <v>2990.9879999999998</v>
      </c>
      <c r="N1647">
        <v>1.0919999999999999</v>
      </c>
      <c r="O1647" s="872">
        <f>+VLOOKUP(C1647,'A. Rate Class Allocations'!$B$124:$J$128,6,FALSE)</f>
        <v>0.94261788524984402</v>
      </c>
      <c r="P1647" s="873">
        <f>+VLOOKUP(C1647,'A. Rate Class Allocations'!$B$124:$J$128,8,FALSE)</f>
        <v>0.86676492558695795</v>
      </c>
      <c r="Q1647" s="873">
        <f>+VLOOKUP(C1647,'A. Rate Class Allocations'!$B$124:$J$128,7,FALSE)</f>
        <v>0.93591420350510102</v>
      </c>
      <c r="R1647" s="873">
        <f>+VLOOKUP(C1647,'A. Rate Class Allocations'!$B$124:$J$128,9,FALSE)</f>
        <v>0.67326093337246795</v>
      </c>
      <c r="S1647" s="874">
        <f t="shared" si="76"/>
        <v>2443.7213060686063</v>
      </c>
      <c r="T1647" s="874">
        <f t="shared" si="77"/>
        <v>0.68808500146756635</v>
      </c>
    </row>
    <row r="1648" spans="1:20">
      <c r="A1648" s="875" t="s">
        <v>1034</v>
      </c>
      <c r="B1648" t="s">
        <v>1035</v>
      </c>
      <c r="C1648" t="s">
        <v>1339</v>
      </c>
      <c r="D1648" t="s">
        <v>1637</v>
      </c>
      <c r="E1648" s="867">
        <v>2019</v>
      </c>
      <c r="F1648" s="867">
        <v>2019</v>
      </c>
      <c r="G1648" s="868">
        <v>43434</v>
      </c>
      <c r="H1648" s="869">
        <f t="shared" si="75"/>
        <v>2018</v>
      </c>
      <c r="I1648" s="876"/>
      <c r="J1648" t="s">
        <v>1341</v>
      </c>
      <c r="K1648" t="s">
        <v>1342</v>
      </c>
      <c r="L1648" t="s">
        <v>1037</v>
      </c>
      <c r="M1648">
        <v>419.06700000000001</v>
      </c>
      <c r="N1648">
        <v>0.153</v>
      </c>
      <c r="O1648" s="872">
        <f>+VLOOKUP(C1648,'A. Rate Class Allocations'!$B$124:$J$128,6,FALSE)</f>
        <v>0.94261788524984402</v>
      </c>
      <c r="P1648" s="873">
        <f>+VLOOKUP(C1648,'A. Rate Class Allocations'!$B$124:$J$128,8,FALSE)</f>
        <v>0.86676492558695795</v>
      </c>
      <c r="Q1648" s="873">
        <f>+VLOOKUP(C1648,'A. Rate Class Allocations'!$B$124:$J$128,7,FALSE)</f>
        <v>0.93591420350510102</v>
      </c>
      <c r="R1648" s="873">
        <f>+VLOOKUP(C1648,'A. Rate Class Allocations'!$B$124:$J$128,9,FALSE)</f>
        <v>0.67326093337246795</v>
      </c>
      <c r="S1648" s="874">
        <f t="shared" si="76"/>
        <v>342.38952365246956</v>
      </c>
      <c r="T1648" s="874">
        <f t="shared" si="77"/>
        <v>9.6407513941884321E-2</v>
      </c>
    </row>
    <row r="1649" spans="1:20">
      <c r="A1649" s="875" t="s">
        <v>1034</v>
      </c>
      <c r="B1649" t="s">
        <v>1035</v>
      </c>
      <c r="C1649" t="s">
        <v>1339</v>
      </c>
      <c r="D1649" t="s">
        <v>1637</v>
      </c>
      <c r="E1649" s="867">
        <v>2019</v>
      </c>
      <c r="F1649" s="867">
        <v>2019</v>
      </c>
      <c r="G1649" s="868">
        <v>43434</v>
      </c>
      <c r="H1649" s="869">
        <f t="shared" si="75"/>
        <v>2018</v>
      </c>
      <c r="I1649" s="876"/>
      <c r="J1649" t="s">
        <v>1341</v>
      </c>
      <c r="K1649" t="s">
        <v>1342</v>
      </c>
      <c r="L1649" t="s">
        <v>1037</v>
      </c>
      <c r="M1649">
        <v>262.94399999999996</v>
      </c>
      <c r="N1649">
        <v>9.6000000000000002E-2</v>
      </c>
      <c r="O1649" s="872">
        <f>+VLOOKUP(C1649,'A. Rate Class Allocations'!$B$124:$J$128,6,FALSE)</f>
        <v>0.94261788524984402</v>
      </c>
      <c r="P1649" s="873">
        <f>+VLOOKUP(C1649,'A. Rate Class Allocations'!$B$124:$J$128,8,FALSE)</f>
        <v>0.86676492558695795</v>
      </c>
      <c r="Q1649" s="873">
        <f>+VLOOKUP(C1649,'A. Rate Class Allocations'!$B$124:$J$128,7,FALSE)</f>
        <v>0.93591420350510102</v>
      </c>
      <c r="R1649" s="873">
        <f>+VLOOKUP(C1649,'A. Rate Class Allocations'!$B$124:$J$128,9,FALSE)</f>
        <v>0.67326093337246795</v>
      </c>
      <c r="S1649" s="874">
        <f t="shared" si="76"/>
        <v>214.8326422917456</v>
      </c>
      <c r="T1649" s="874">
        <f t="shared" si="77"/>
        <v>6.0490989140005842E-2</v>
      </c>
    </row>
    <row r="1650" spans="1:20">
      <c r="A1650" s="875" t="s">
        <v>1034</v>
      </c>
      <c r="B1650" t="s">
        <v>1035</v>
      </c>
      <c r="C1650" t="s">
        <v>1339</v>
      </c>
      <c r="D1650" t="s">
        <v>1638</v>
      </c>
      <c r="E1650" s="867">
        <v>2019</v>
      </c>
      <c r="F1650" s="867">
        <v>2019</v>
      </c>
      <c r="G1650" s="868">
        <v>43434</v>
      </c>
      <c r="H1650" s="869">
        <f t="shared" si="75"/>
        <v>2018</v>
      </c>
      <c r="I1650" s="876"/>
      <c r="J1650" t="s">
        <v>1341</v>
      </c>
      <c r="K1650" t="s">
        <v>1342</v>
      </c>
      <c r="L1650" t="s">
        <v>1037</v>
      </c>
      <c r="M1650">
        <v>1709.1360000000004</v>
      </c>
      <c r="N1650">
        <v>0.62400000000000011</v>
      </c>
      <c r="O1650" s="872">
        <f>+VLOOKUP(C1650,'A. Rate Class Allocations'!$B$124:$J$128,6,FALSE)</f>
        <v>0.94261788524984402</v>
      </c>
      <c r="P1650" s="873">
        <f>+VLOOKUP(C1650,'A. Rate Class Allocations'!$B$124:$J$128,8,FALSE)</f>
        <v>0.86676492558695795</v>
      </c>
      <c r="Q1650" s="873">
        <f>+VLOOKUP(C1650,'A. Rate Class Allocations'!$B$124:$J$128,7,FALSE)</f>
        <v>0.93591420350510102</v>
      </c>
      <c r="R1650" s="873">
        <f>+VLOOKUP(C1650,'A. Rate Class Allocations'!$B$124:$J$128,9,FALSE)</f>
        <v>0.67326093337246795</v>
      </c>
      <c r="S1650" s="874">
        <f t="shared" si="76"/>
        <v>1396.4121748963469</v>
      </c>
      <c r="T1650" s="874">
        <f t="shared" si="77"/>
        <v>0.3931914294100381</v>
      </c>
    </row>
    <row r="1651" spans="1:20">
      <c r="A1651" s="875" t="s">
        <v>1034</v>
      </c>
      <c r="B1651" t="s">
        <v>1035</v>
      </c>
      <c r="C1651" t="s">
        <v>1339</v>
      </c>
      <c r="D1651" t="s">
        <v>1638</v>
      </c>
      <c r="E1651" s="867">
        <v>2019</v>
      </c>
      <c r="F1651" s="867">
        <v>2019</v>
      </c>
      <c r="G1651" s="868">
        <v>43434</v>
      </c>
      <c r="H1651" s="869">
        <f t="shared" si="75"/>
        <v>2018</v>
      </c>
      <c r="I1651" s="876"/>
      <c r="J1651" t="s">
        <v>1341</v>
      </c>
      <c r="K1651" t="s">
        <v>1342</v>
      </c>
      <c r="L1651" t="s">
        <v>1037</v>
      </c>
      <c r="M1651">
        <v>76.692000000000007</v>
      </c>
      <c r="N1651">
        <v>2.8000000000000001E-2</v>
      </c>
      <c r="O1651" s="872">
        <f>+VLOOKUP(C1651,'A. Rate Class Allocations'!$B$124:$J$128,6,FALSE)</f>
        <v>0.94261788524984402</v>
      </c>
      <c r="P1651" s="873">
        <f>+VLOOKUP(C1651,'A. Rate Class Allocations'!$B$124:$J$128,8,FALSE)</f>
        <v>0.86676492558695795</v>
      </c>
      <c r="Q1651" s="873">
        <f>+VLOOKUP(C1651,'A. Rate Class Allocations'!$B$124:$J$128,7,FALSE)</f>
        <v>0.93591420350510102</v>
      </c>
      <c r="R1651" s="873">
        <f>+VLOOKUP(C1651,'A. Rate Class Allocations'!$B$124:$J$128,9,FALSE)</f>
        <v>0.67326093337246795</v>
      </c>
      <c r="S1651" s="874">
        <f t="shared" si="76"/>
        <v>62.659520668425813</v>
      </c>
      <c r="T1651" s="874">
        <f t="shared" si="77"/>
        <v>1.7643205165835039E-2</v>
      </c>
    </row>
    <row r="1652" spans="1:20">
      <c r="A1652" s="875" t="s">
        <v>1034</v>
      </c>
      <c r="B1652" t="s">
        <v>1035</v>
      </c>
      <c r="C1652" t="s">
        <v>1339</v>
      </c>
      <c r="D1652" t="s">
        <v>1639</v>
      </c>
      <c r="E1652" s="867">
        <v>2019</v>
      </c>
      <c r="F1652" s="867">
        <v>2019</v>
      </c>
      <c r="G1652" s="868">
        <v>43503</v>
      </c>
      <c r="H1652" s="869">
        <f t="shared" si="75"/>
        <v>2019</v>
      </c>
      <c r="I1652" s="876"/>
      <c r="J1652" t="s">
        <v>1341</v>
      </c>
      <c r="K1652" t="s">
        <v>1342</v>
      </c>
      <c r="L1652" t="s">
        <v>1037</v>
      </c>
      <c r="M1652">
        <v>2320.1280000000002</v>
      </c>
      <c r="N1652">
        <v>0.76800000000000002</v>
      </c>
      <c r="O1652" s="872">
        <f>+VLOOKUP(C1652,'A. Rate Class Allocations'!$B$124:$J$128,6,FALSE)</f>
        <v>0.94261788524984402</v>
      </c>
      <c r="P1652" s="873">
        <f>+VLOOKUP(C1652,'A. Rate Class Allocations'!$B$124:$J$128,8,FALSE)</f>
        <v>0.86676492558695795</v>
      </c>
      <c r="Q1652" s="873">
        <f>+VLOOKUP(C1652,'A. Rate Class Allocations'!$B$124:$J$128,7,FALSE)</f>
        <v>0.93591420350510102</v>
      </c>
      <c r="R1652" s="873">
        <f>+VLOOKUP(C1652,'A. Rate Class Allocations'!$B$124:$J$128,9,FALSE)</f>
        <v>0.67326093337246795</v>
      </c>
      <c r="S1652" s="874">
        <f t="shared" si="76"/>
        <v>1895.6098207035079</v>
      </c>
      <c r="T1652" s="874">
        <f t="shared" si="77"/>
        <v>0.48392791312004674</v>
      </c>
    </row>
    <row r="1653" spans="1:20">
      <c r="A1653" s="875" t="s">
        <v>1034</v>
      </c>
      <c r="B1653" t="s">
        <v>1035</v>
      </c>
      <c r="C1653" t="s">
        <v>1339</v>
      </c>
      <c r="D1653" t="s">
        <v>1639</v>
      </c>
      <c r="E1653" s="867">
        <v>2019</v>
      </c>
      <c r="F1653" s="867">
        <v>2019</v>
      </c>
      <c r="G1653" s="868">
        <v>43503</v>
      </c>
      <c r="H1653" s="869">
        <f t="shared" si="75"/>
        <v>2019</v>
      </c>
      <c r="I1653" s="876"/>
      <c r="J1653" t="s">
        <v>1341</v>
      </c>
      <c r="K1653" t="s">
        <v>1342</v>
      </c>
      <c r="L1653" t="s">
        <v>1037</v>
      </c>
      <c r="M1653">
        <v>42.294000000000011</v>
      </c>
      <c r="N1653">
        <v>1.4E-2</v>
      </c>
      <c r="O1653" s="872">
        <f>+VLOOKUP(C1653,'A. Rate Class Allocations'!$B$124:$J$128,6,FALSE)</f>
        <v>0.94261788524984402</v>
      </c>
      <c r="P1653" s="873">
        <f>+VLOOKUP(C1653,'A. Rate Class Allocations'!$B$124:$J$128,8,FALSE)</f>
        <v>0.86676492558695795</v>
      </c>
      <c r="Q1653" s="873">
        <f>+VLOOKUP(C1653,'A. Rate Class Allocations'!$B$124:$J$128,7,FALSE)</f>
        <v>0.93591420350510102</v>
      </c>
      <c r="R1653" s="873">
        <f>+VLOOKUP(C1653,'A. Rate Class Allocations'!$B$124:$J$128,9,FALSE)</f>
        <v>0.67326093337246795</v>
      </c>
      <c r="S1653" s="874">
        <f t="shared" si="76"/>
        <v>34.555387356574371</v>
      </c>
      <c r="T1653" s="874">
        <f t="shared" si="77"/>
        <v>8.8216025829175194E-3</v>
      </c>
    </row>
    <row r="1654" spans="1:20">
      <c r="A1654" s="875" t="s">
        <v>1034</v>
      </c>
      <c r="B1654" t="s">
        <v>1035</v>
      </c>
      <c r="C1654" t="s">
        <v>1339</v>
      </c>
      <c r="D1654" t="s">
        <v>1640</v>
      </c>
      <c r="E1654" s="867">
        <v>2019</v>
      </c>
      <c r="F1654" s="867">
        <v>2019</v>
      </c>
      <c r="G1654" s="868">
        <v>43438</v>
      </c>
      <c r="H1654" s="869">
        <f t="shared" si="75"/>
        <v>2018</v>
      </c>
      <c r="I1654" s="876"/>
      <c r="J1654" t="s">
        <v>1341</v>
      </c>
      <c r="K1654" t="s">
        <v>1342</v>
      </c>
      <c r="L1654" t="s">
        <v>1037</v>
      </c>
      <c r="M1654">
        <v>3886.2720000000008</v>
      </c>
      <c r="N1654">
        <v>1.2480000000000002</v>
      </c>
      <c r="O1654" s="872">
        <f>+VLOOKUP(C1654,'A. Rate Class Allocations'!$B$124:$J$128,6,FALSE)</f>
        <v>0.94261788524984402</v>
      </c>
      <c r="P1654" s="873">
        <f>+VLOOKUP(C1654,'A. Rate Class Allocations'!$B$124:$J$128,8,FALSE)</f>
        <v>0.86676492558695795</v>
      </c>
      <c r="Q1654" s="873">
        <f>+VLOOKUP(C1654,'A. Rate Class Allocations'!$B$124:$J$128,7,FALSE)</f>
        <v>0.93591420350510102</v>
      </c>
      <c r="R1654" s="873">
        <f>+VLOOKUP(C1654,'A. Rate Class Allocations'!$B$124:$J$128,9,FALSE)</f>
        <v>0.67326093337246795</v>
      </c>
      <c r="S1654" s="874">
        <f t="shared" si="76"/>
        <v>3175.1935104981558</v>
      </c>
      <c r="T1654" s="874">
        <f t="shared" si="77"/>
        <v>0.78638285882007619</v>
      </c>
    </row>
    <row r="1655" spans="1:20">
      <c r="A1655" s="875" t="s">
        <v>1034</v>
      </c>
      <c r="B1655" t="s">
        <v>1035</v>
      </c>
      <c r="C1655" t="s">
        <v>1339</v>
      </c>
      <c r="D1655" t="s">
        <v>1641</v>
      </c>
      <c r="E1655" s="867">
        <v>2019</v>
      </c>
      <c r="F1655" s="867">
        <v>2019</v>
      </c>
      <c r="G1655" s="868">
        <v>43434</v>
      </c>
      <c r="H1655" s="869">
        <f t="shared" si="75"/>
        <v>2018</v>
      </c>
      <c r="I1655" s="876"/>
      <c r="J1655" t="s">
        <v>1341</v>
      </c>
      <c r="K1655" t="s">
        <v>1342</v>
      </c>
      <c r="L1655" t="s">
        <v>1037</v>
      </c>
      <c r="M1655">
        <v>1864.5119999999997</v>
      </c>
      <c r="N1655">
        <v>0.93599999999999994</v>
      </c>
      <c r="O1655" s="872">
        <f>+VLOOKUP(C1655,'A. Rate Class Allocations'!$B$124:$J$128,6,FALSE)</f>
        <v>0.94261788524984402</v>
      </c>
      <c r="P1655" s="873">
        <f>+VLOOKUP(C1655,'A. Rate Class Allocations'!$B$124:$J$128,8,FALSE)</f>
        <v>0.86676492558695795</v>
      </c>
      <c r="Q1655" s="873">
        <f>+VLOOKUP(C1655,'A. Rate Class Allocations'!$B$124:$J$128,7,FALSE)</f>
        <v>0.93591420350510102</v>
      </c>
      <c r="R1655" s="873">
        <f>+VLOOKUP(C1655,'A. Rate Class Allocations'!$B$124:$J$128,9,FALSE)</f>
        <v>0.67326093337246795</v>
      </c>
      <c r="S1655" s="874">
        <f t="shared" si="76"/>
        <v>1523.3587362505596</v>
      </c>
      <c r="T1655" s="874">
        <f t="shared" si="77"/>
        <v>0.58978714411505695</v>
      </c>
    </row>
    <row r="1656" spans="1:20">
      <c r="A1656" s="875" t="s">
        <v>1034</v>
      </c>
      <c r="B1656" t="s">
        <v>1035</v>
      </c>
      <c r="C1656" t="s">
        <v>1339</v>
      </c>
      <c r="D1656" t="s">
        <v>1641</v>
      </c>
      <c r="E1656" s="867">
        <v>2019</v>
      </c>
      <c r="F1656" s="867">
        <v>2019</v>
      </c>
      <c r="G1656" s="868">
        <v>43434</v>
      </c>
      <c r="H1656" s="869">
        <f t="shared" si="75"/>
        <v>2018</v>
      </c>
      <c r="I1656" s="876"/>
      <c r="J1656" t="s">
        <v>1341</v>
      </c>
      <c r="K1656" t="s">
        <v>1342</v>
      </c>
      <c r="L1656" t="s">
        <v>1037</v>
      </c>
      <c r="M1656">
        <v>490.03200000000004</v>
      </c>
      <c r="N1656">
        <v>0.246</v>
      </c>
      <c r="O1656" s="872">
        <f>+VLOOKUP(C1656,'A. Rate Class Allocations'!$B$124:$J$128,6,FALSE)</f>
        <v>0.94261788524984402</v>
      </c>
      <c r="P1656" s="873">
        <f>+VLOOKUP(C1656,'A. Rate Class Allocations'!$B$124:$J$128,8,FALSE)</f>
        <v>0.86676492558695795</v>
      </c>
      <c r="Q1656" s="873">
        <f>+VLOOKUP(C1656,'A. Rate Class Allocations'!$B$124:$J$128,7,FALSE)</f>
        <v>0.93591420350510102</v>
      </c>
      <c r="R1656" s="873">
        <f>+VLOOKUP(C1656,'A. Rate Class Allocations'!$B$124:$J$128,9,FALSE)</f>
        <v>0.67326093337246795</v>
      </c>
      <c r="S1656" s="874">
        <f t="shared" si="76"/>
        <v>400.3699242709805</v>
      </c>
      <c r="T1656" s="874">
        <f t="shared" si="77"/>
        <v>0.15500815967126497</v>
      </c>
    </row>
    <row r="1657" spans="1:20">
      <c r="A1657" s="875" t="s">
        <v>1034</v>
      </c>
      <c r="B1657" t="s">
        <v>1035</v>
      </c>
      <c r="C1657" t="s">
        <v>1339</v>
      </c>
      <c r="D1657" t="s">
        <v>1641</v>
      </c>
      <c r="E1657" s="867">
        <v>2019</v>
      </c>
      <c r="F1657" s="867">
        <v>2019</v>
      </c>
      <c r="G1657" s="868">
        <v>43434</v>
      </c>
      <c r="H1657" s="869">
        <f t="shared" si="75"/>
        <v>2018</v>
      </c>
      <c r="I1657" s="876"/>
      <c r="J1657" t="s">
        <v>1341</v>
      </c>
      <c r="K1657" t="s">
        <v>1342</v>
      </c>
      <c r="L1657" t="s">
        <v>1037</v>
      </c>
      <c r="M1657">
        <v>115.53599999999999</v>
      </c>
      <c r="N1657">
        <v>5.7999999999999996E-2</v>
      </c>
      <c r="O1657" s="872">
        <f>+VLOOKUP(C1657,'A. Rate Class Allocations'!$B$124:$J$128,6,FALSE)</f>
        <v>0.94261788524984402</v>
      </c>
      <c r="P1657" s="873">
        <f>+VLOOKUP(C1657,'A. Rate Class Allocations'!$B$124:$J$128,8,FALSE)</f>
        <v>0.86676492558695795</v>
      </c>
      <c r="Q1657" s="873">
        <f>+VLOOKUP(C1657,'A. Rate Class Allocations'!$B$124:$J$128,7,FALSE)</f>
        <v>0.93591420350510102</v>
      </c>
      <c r="R1657" s="873">
        <f>+VLOOKUP(C1657,'A. Rate Class Allocations'!$B$124:$J$128,9,FALSE)</f>
        <v>0.67326093337246795</v>
      </c>
      <c r="S1657" s="874">
        <f t="shared" si="76"/>
        <v>94.396161006979128</v>
      </c>
      <c r="T1657" s="874">
        <f t="shared" si="77"/>
        <v>3.6546639272086859E-2</v>
      </c>
    </row>
    <row r="1658" spans="1:20">
      <c r="A1658" s="875" t="s">
        <v>1034</v>
      </c>
      <c r="B1658" t="s">
        <v>1035</v>
      </c>
      <c r="C1658" t="s">
        <v>1339</v>
      </c>
      <c r="D1658" t="s">
        <v>1642</v>
      </c>
      <c r="E1658" s="867">
        <v>2019</v>
      </c>
      <c r="F1658" s="867">
        <v>2019</v>
      </c>
      <c r="G1658" s="868">
        <v>43446</v>
      </c>
      <c r="H1658" s="869">
        <f t="shared" si="75"/>
        <v>2018</v>
      </c>
      <c r="I1658" s="876"/>
      <c r="J1658" t="s">
        <v>1341</v>
      </c>
      <c r="K1658" t="s">
        <v>1342</v>
      </c>
      <c r="L1658" t="s">
        <v>1037</v>
      </c>
      <c r="M1658">
        <v>822.01600000000008</v>
      </c>
      <c r="N1658">
        <v>0.41600000000000004</v>
      </c>
      <c r="O1658" s="872">
        <f>+VLOOKUP(C1658,'A. Rate Class Allocations'!$B$124:$J$128,6,FALSE)</f>
        <v>0.94261788524984402</v>
      </c>
      <c r="P1658" s="873">
        <f>+VLOOKUP(C1658,'A. Rate Class Allocations'!$B$124:$J$128,8,FALSE)</f>
        <v>0.86676492558695795</v>
      </c>
      <c r="Q1658" s="873">
        <f>+VLOOKUP(C1658,'A. Rate Class Allocations'!$B$124:$J$128,7,FALSE)</f>
        <v>0.93591420350510102</v>
      </c>
      <c r="R1658" s="873">
        <f>+VLOOKUP(C1658,'A. Rate Class Allocations'!$B$124:$J$128,9,FALSE)</f>
        <v>0.67326093337246795</v>
      </c>
      <c r="S1658" s="874">
        <f t="shared" si="76"/>
        <v>671.61018804799346</v>
      </c>
      <c r="T1658" s="874">
        <f t="shared" si="77"/>
        <v>0.26212761960669206</v>
      </c>
    </row>
    <row r="1659" spans="1:20">
      <c r="A1659" s="875" t="s">
        <v>1034</v>
      </c>
      <c r="B1659" t="s">
        <v>1035</v>
      </c>
      <c r="C1659" t="s">
        <v>1339</v>
      </c>
      <c r="D1659" t="s">
        <v>1642</v>
      </c>
      <c r="E1659" s="867">
        <v>2019</v>
      </c>
      <c r="F1659" s="867">
        <v>2019</v>
      </c>
      <c r="G1659" s="868">
        <v>43446</v>
      </c>
      <c r="H1659" s="869">
        <f t="shared" si="75"/>
        <v>2018</v>
      </c>
      <c r="I1659" s="876"/>
      <c r="J1659" t="s">
        <v>1341</v>
      </c>
      <c r="K1659" t="s">
        <v>1342</v>
      </c>
      <c r="L1659" t="s">
        <v>1037</v>
      </c>
      <c r="M1659">
        <v>3793.9199999999996</v>
      </c>
      <c r="N1659">
        <v>1.92</v>
      </c>
      <c r="O1659" s="872">
        <f>+VLOOKUP(C1659,'A. Rate Class Allocations'!$B$124:$J$128,6,FALSE)</f>
        <v>0.94261788524984402</v>
      </c>
      <c r="P1659" s="873">
        <f>+VLOOKUP(C1659,'A. Rate Class Allocations'!$B$124:$J$128,8,FALSE)</f>
        <v>0.86676492558695795</v>
      </c>
      <c r="Q1659" s="873">
        <f>+VLOOKUP(C1659,'A. Rate Class Allocations'!$B$124:$J$128,7,FALSE)</f>
        <v>0.93591420350510102</v>
      </c>
      <c r="R1659" s="873">
        <f>+VLOOKUP(C1659,'A. Rate Class Allocations'!$B$124:$J$128,9,FALSE)</f>
        <v>0.67326093337246795</v>
      </c>
      <c r="S1659" s="874">
        <f t="shared" si="76"/>
        <v>3099.7393294522772</v>
      </c>
      <c r="T1659" s="874">
        <f t="shared" si="77"/>
        <v>1.2098197828001169</v>
      </c>
    </row>
    <row r="1660" spans="1:20">
      <c r="A1660" s="875" t="s">
        <v>1034</v>
      </c>
      <c r="B1660" t="s">
        <v>1035</v>
      </c>
      <c r="C1660" t="s">
        <v>1339</v>
      </c>
      <c r="D1660" t="s">
        <v>1643</v>
      </c>
      <c r="E1660" s="867">
        <v>2019</v>
      </c>
      <c r="F1660" s="867">
        <v>2019</v>
      </c>
      <c r="G1660" s="868">
        <v>43440</v>
      </c>
      <c r="H1660" s="869">
        <f t="shared" si="75"/>
        <v>2018</v>
      </c>
      <c r="I1660" s="876"/>
      <c r="J1660" t="s">
        <v>1341</v>
      </c>
      <c r="K1660" t="s">
        <v>1342</v>
      </c>
      <c r="L1660" t="s">
        <v>1037</v>
      </c>
      <c r="M1660">
        <v>116.53200000000001</v>
      </c>
      <c r="N1660">
        <v>5.2000000000000005E-2</v>
      </c>
      <c r="O1660" s="872">
        <f>+VLOOKUP(C1660,'A. Rate Class Allocations'!$B$124:$J$128,6,FALSE)</f>
        <v>0.94261788524984402</v>
      </c>
      <c r="P1660" s="873">
        <f>+VLOOKUP(C1660,'A. Rate Class Allocations'!$B$124:$J$128,8,FALSE)</f>
        <v>0.86676492558695795</v>
      </c>
      <c r="Q1660" s="873">
        <f>+VLOOKUP(C1660,'A. Rate Class Allocations'!$B$124:$J$128,7,FALSE)</f>
        <v>0.93591420350510102</v>
      </c>
      <c r="R1660" s="873">
        <f>+VLOOKUP(C1660,'A. Rate Class Allocations'!$B$124:$J$128,9,FALSE)</f>
        <v>0.67326093337246795</v>
      </c>
      <c r="S1660" s="874">
        <f t="shared" si="76"/>
        <v>95.209921015660001</v>
      </c>
      <c r="T1660" s="874">
        <f t="shared" si="77"/>
        <v>3.2765952450836508E-2</v>
      </c>
    </row>
    <row r="1661" spans="1:20">
      <c r="A1661" s="875" t="s">
        <v>1034</v>
      </c>
      <c r="B1661" t="s">
        <v>1035</v>
      </c>
      <c r="C1661" t="s">
        <v>1339</v>
      </c>
      <c r="D1661" t="s">
        <v>1643</v>
      </c>
      <c r="E1661" s="867">
        <v>2019</v>
      </c>
      <c r="F1661" s="867">
        <v>2019</v>
      </c>
      <c r="G1661" s="868">
        <v>43440</v>
      </c>
      <c r="H1661" s="869">
        <f t="shared" si="75"/>
        <v>2018</v>
      </c>
      <c r="I1661" s="876"/>
      <c r="J1661" t="s">
        <v>1341</v>
      </c>
      <c r="K1661" t="s">
        <v>1342</v>
      </c>
      <c r="L1661" t="s">
        <v>1037</v>
      </c>
      <c r="M1661">
        <v>1169.8019999999995</v>
      </c>
      <c r="N1661">
        <v>0.5219999999999998</v>
      </c>
      <c r="O1661" s="872">
        <f>+VLOOKUP(C1661,'A. Rate Class Allocations'!$B$124:$J$128,6,FALSE)</f>
        <v>0.94261788524984402</v>
      </c>
      <c r="P1661" s="873">
        <f>+VLOOKUP(C1661,'A. Rate Class Allocations'!$B$124:$J$128,8,FALSE)</f>
        <v>0.86676492558695795</v>
      </c>
      <c r="Q1661" s="873">
        <f>+VLOOKUP(C1661,'A. Rate Class Allocations'!$B$124:$J$128,7,FALSE)</f>
        <v>0.93591420350510102</v>
      </c>
      <c r="R1661" s="873">
        <f>+VLOOKUP(C1661,'A. Rate Class Allocations'!$B$124:$J$128,9,FALSE)</f>
        <v>0.67326093337246795</v>
      </c>
      <c r="S1661" s="874">
        <f t="shared" si="76"/>
        <v>955.76113019566344</v>
      </c>
      <c r="T1661" s="874">
        <f t="shared" si="77"/>
        <v>0.32891975344878166</v>
      </c>
    </row>
    <row r="1662" spans="1:20">
      <c r="A1662" s="875" t="s">
        <v>1034</v>
      </c>
      <c r="B1662" t="s">
        <v>1035</v>
      </c>
      <c r="C1662" t="s">
        <v>1339</v>
      </c>
      <c r="D1662" t="s">
        <v>1643</v>
      </c>
      <c r="E1662" s="867">
        <v>2019</v>
      </c>
      <c r="F1662" s="867">
        <v>2019</v>
      </c>
      <c r="G1662" s="868">
        <v>43440</v>
      </c>
      <c r="H1662" s="869">
        <f t="shared" si="75"/>
        <v>2018</v>
      </c>
      <c r="I1662" s="876"/>
      <c r="J1662" t="s">
        <v>1341</v>
      </c>
      <c r="K1662" t="s">
        <v>1342</v>
      </c>
      <c r="L1662" t="s">
        <v>1037</v>
      </c>
      <c r="M1662">
        <v>71.712000000000003</v>
      </c>
      <c r="N1662">
        <v>3.2000000000000001E-2</v>
      </c>
      <c r="O1662" s="872">
        <f>+VLOOKUP(C1662,'A. Rate Class Allocations'!$B$124:$J$128,6,FALSE)</f>
        <v>0.94261788524984402</v>
      </c>
      <c r="P1662" s="873">
        <f>+VLOOKUP(C1662,'A. Rate Class Allocations'!$B$124:$J$128,8,FALSE)</f>
        <v>0.86676492558695795</v>
      </c>
      <c r="Q1662" s="873">
        <f>+VLOOKUP(C1662,'A. Rate Class Allocations'!$B$124:$J$128,7,FALSE)</f>
        <v>0.93591420350510102</v>
      </c>
      <c r="R1662" s="873">
        <f>+VLOOKUP(C1662,'A. Rate Class Allocations'!$B$124:$J$128,9,FALSE)</f>
        <v>0.67326093337246795</v>
      </c>
      <c r="S1662" s="874">
        <f t="shared" si="76"/>
        <v>58.590720625021532</v>
      </c>
      <c r="T1662" s="874">
        <f t="shared" si="77"/>
        <v>2.0163663046668615E-2</v>
      </c>
    </row>
    <row r="1663" spans="1:20">
      <c r="A1663" s="875" t="s">
        <v>1034</v>
      </c>
      <c r="B1663" t="s">
        <v>1035</v>
      </c>
      <c r="C1663" t="s">
        <v>1339</v>
      </c>
      <c r="D1663" t="s">
        <v>1643</v>
      </c>
      <c r="E1663" s="867">
        <v>2019</v>
      </c>
      <c r="F1663" s="867">
        <v>2019</v>
      </c>
      <c r="G1663" s="868">
        <v>43440</v>
      </c>
      <c r="H1663" s="869">
        <f t="shared" si="75"/>
        <v>2018</v>
      </c>
      <c r="I1663" s="876"/>
      <c r="J1663" t="s">
        <v>1341</v>
      </c>
      <c r="K1663" t="s">
        <v>1342</v>
      </c>
      <c r="L1663" t="s">
        <v>1037</v>
      </c>
      <c r="M1663">
        <v>233.06400000000002</v>
      </c>
      <c r="N1663">
        <v>0.10400000000000001</v>
      </c>
      <c r="O1663" s="872">
        <f>+VLOOKUP(C1663,'A. Rate Class Allocations'!$B$124:$J$128,6,FALSE)</f>
        <v>0.94261788524984402</v>
      </c>
      <c r="P1663" s="873">
        <f>+VLOOKUP(C1663,'A. Rate Class Allocations'!$B$124:$J$128,8,FALSE)</f>
        <v>0.86676492558695795</v>
      </c>
      <c r="Q1663" s="873">
        <f>+VLOOKUP(C1663,'A. Rate Class Allocations'!$B$124:$J$128,7,FALSE)</f>
        <v>0.93591420350510102</v>
      </c>
      <c r="R1663" s="873">
        <f>+VLOOKUP(C1663,'A. Rate Class Allocations'!$B$124:$J$128,9,FALSE)</f>
        <v>0.67326093337246795</v>
      </c>
      <c r="S1663" s="874">
        <f t="shared" si="76"/>
        <v>190.41984203132</v>
      </c>
      <c r="T1663" s="874">
        <f t="shared" si="77"/>
        <v>6.5531904901673016E-2</v>
      </c>
    </row>
    <row r="1664" spans="1:20">
      <c r="A1664" s="875" t="s">
        <v>1034</v>
      </c>
      <c r="B1664" t="s">
        <v>1035</v>
      </c>
      <c r="C1664" t="s">
        <v>1339</v>
      </c>
      <c r="D1664" t="s">
        <v>1643</v>
      </c>
      <c r="E1664" s="867">
        <v>2019</v>
      </c>
      <c r="F1664" s="867">
        <v>2019</v>
      </c>
      <c r="G1664" s="868">
        <v>43440</v>
      </c>
      <c r="H1664" s="869">
        <f t="shared" si="75"/>
        <v>2018</v>
      </c>
      <c r="I1664" s="876"/>
      <c r="J1664" t="s">
        <v>1341</v>
      </c>
      <c r="K1664" t="s">
        <v>1342</v>
      </c>
      <c r="L1664" t="s">
        <v>1037</v>
      </c>
      <c r="M1664">
        <v>114.29100000000001</v>
      </c>
      <c r="N1664">
        <v>5.0999999999999997E-2</v>
      </c>
      <c r="O1664" s="872">
        <f>+VLOOKUP(C1664,'A. Rate Class Allocations'!$B$124:$J$128,6,FALSE)</f>
        <v>0.94261788524984402</v>
      </c>
      <c r="P1664" s="873">
        <f>+VLOOKUP(C1664,'A. Rate Class Allocations'!$B$124:$J$128,8,FALSE)</f>
        <v>0.86676492558695795</v>
      </c>
      <c r="Q1664" s="873">
        <f>+VLOOKUP(C1664,'A. Rate Class Allocations'!$B$124:$J$128,7,FALSE)</f>
        <v>0.93591420350510102</v>
      </c>
      <c r="R1664" s="873">
        <f>+VLOOKUP(C1664,'A. Rate Class Allocations'!$B$124:$J$128,9,FALSE)</f>
        <v>0.67326093337246795</v>
      </c>
      <c r="S1664" s="874">
        <f t="shared" si="76"/>
        <v>93.378960996128086</v>
      </c>
      <c r="T1664" s="874">
        <f t="shared" si="77"/>
        <v>3.21358379806281E-2</v>
      </c>
    </row>
    <row r="1665" spans="1:20">
      <c r="A1665" s="875" t="s">
        <v>1034</v>
      </c>
      <c r="B1665" t="s">
        <v>1035</v>
      </c>
      <c r="C1665" t="s">
        <v>1339</v>
      </c>
      <c r="D1665" t="s">
        <v>1644</v>
      </c>
      <c r="E1665" s="867">
        <v>2019</v>
      </c>
      <c r="F1665" s="867">
        <v>2019</v>
      </c>
      <c r="G1665" s="868">
        <v>43479</v>
      </c>
      <c r="H1665" s="869">
        <f t="shared" si="75"/>
        <v>2019</v>
      </c>
      <c r="I1665" s="876"/>
      <c r="J1665" t="s">
        <v>1341</v>
      </c>
      <c r="K1665" t="s">
        <v>1342</v>
      </c>
      <c r="L1665" t="s">
        <v>1037</v>
      </c>
      <c r="M1665">
        <v>3951.1680000000006</v>
      </c>
      <c r="N1665">
        <v>1.2480000000000002</v>
      </c>
      <c r="O1665" s="872">
        <f>+VLOOKUP(C1665,'A. Rate Class Allocations'!$B$124:$J$128,6,FALSE)</f>
        <v>0.94261788524984402</v>
      </c>
      <c r="P1665" s="873">
        <f>+VLOOKUP(C1665,'A. Rate Class Allocations'!$B$124:$J$128,8,FALSE)</f>
        <v>0.86676492558695795</v>
      </c>
      <c r="Q1665" s="873">
        <f>+VLOOKUP(C1665,'A. Rate Class Allocations'!$B$124:$J$128,7,FALSE)</f>
        <v>0.93591420350510102</v>
      </c>
      <c r="R1665" s="873">
        <f>+VLOOKUP(C1665,'A. Rate Class Allocations'!$B$124:$J$128,9,FALSE)</f>
        <v>0.67326093337246795</v>
      </c>
      <c r="S1665" s="874">
        <f t="shared" si="76"/>
        <v>3228.2153674493129</v>
      </c>
      <c r="T1665" s="874">
        <f t="shared" si="77"/>
        <v>0.78638285882007619</v>
      </c>
    </row>
    <row r="1666" spans="1:20">
      <c r="A1666" s="875" t="s">
        <v>1034</v>
      </c>
      <c r="B1666" t="s">
        <v>1035</v>
      </c>
      <c r="C1666" t="s">
        <v>1339</v>
      </c>
      <c r="D1666" t="s">
        <v>1645</v>
      </c>
      <c r="E1666" s="867">
        <v>2019</v>
      </c>
      <c r="F1666" s="867">
        <v>2019</v>
      </c>
      <c r="G1666" s="868">
        <v>43439</v>
      </c>
      <c r="H1666" s="869">
        <f t="shared" si="75"/>
        <v>2018</v>
      </c>
      <c r="I1666" s="876"/>
      <c r="J1666" t="s">
        <v>1341</v>
      </c>
      <c r="K1666" t="s">
        <v>1342</v>
      </c>
      <c r="L1666" t="s">
        <v>1037</v>
      </c>
      <c r="M1666">
        <v>1688.9600000000003</v>
      </c>
      <c r="N1666">
        <v>0.52000000000000013</v>
      </c>
      <c r="O1666" s="872">
        <f>+VLOOKUP(C1666,'A. Rate Class Allocations'!$B$124:$J$128,6,FALSE)</f>
        <v>0.94261788524984402</v>
      </c>
      <c r="P1666" s="873">
        <f>+VLOOKUP(C1666,'A. Rate Class Allocations'!$B$124:$J$128,8,FALSE)</f>
        <v>0.86676492558695795</v>
      </c>
      <c r="Q1666" s="873">
        <f>+VLOOKUP(C1666,'A. Rate Class Allocations'!$B$124:$J$128,7,FALSE)</f>
        <v>0.93591420350510102</v>
      </c>
      <c r="R1666" s="873">
        <f>+VLOOKUP(C1666,'A. Rate Class Allocations'!$B$124:$J$128,9,FALSE)</f>
        <v>0.67326093337246795</v>
      </c>
      <c r="S1666" s="874">
        <f t="shared" si="76"/>
        <v>1379.9278155237114</v>
      </c>
      <c r="T1666" s="874">
        <f t="shared" si="77"/>
        <v>0.32765952450836505</v>
      </c>
    </row>
    <row r="1667" spans="1:20">
      <c r="A1667" s="875" t="s">
        <v>1034</v>
      </c>
      <c r="B1667" t="s">
        <v>1035</v>
      </c>
      <c r="C1667" t="s">
        <v>1339</v>
      </c>
      <c r="D1667" t="s">
        <v>1646</v>
      </c>
      <c r="E1667" s="867">
        <v>2019</v>
      </c>
      <c r="F1667" s="867">
        <v>2019</v>
      </c>
      <c r="G1667" s="868">
        <v>43500</v>
      </c>
      <c r="H1667" s="869">
        <f t="shared" si="75"/>
        <v>2019</v>
      </c>
      <c r="I1667" s="876"/>
      <c r="J1667" t="s">
        <v>1341</v>
      </c>
      <c r="K1667" t="s">
        <v>1342</v>
      </c>
      <c r="L1667" t="s">
        <v>1037</v>
      </c>
      <c r="M1667">
        <v>2007.7200000000007</v>
      </c>
      <c r="N1667">
        <v>0.52000000000000013</v>
      </c>
      <c r="O1667" s="872">
        <f>+VLOOKUP(C1667,'A. Rate Class Allocations'!$B$124:$J$128,6,FALSE)</f>
        <v>0.94261788524984402</v>
      </c>
      <c r="P1667" s="873">
        <f>+VLOOKUP(C1667,'A. Rate Class Allocations'!$B$124:$J$128,8,FALSE)</f>
        <v>0.86676492558695795</v>
      </c>
      <c r="Q1667" s="873">
        <f>+VLOOKUP(C1667,'A. Rate Class Allocations'!$B$124:$J$128,7,FALSE)</f>
        <v>0.93591420350510102</v>
      </c>
      <c r="R1667" s="873">
        <f>+VLOOKUP(C1667,'A. Rate Class Allocations'!$B$124:$J$128,9,FALSE)</f>
        <v>0.67326093337246795</v>
      </c>
      <c r="S1667" s="874">
        <f t="shared" si="76"/>
        <v>1640.3636994264318</v>
      </c>
      <c r="T1667" s="874">
        <f t="shared" si="77"/>
        <v>0.32765952450836505</v>
      </c>
    </row>
    <row r="1668" spans="1:20">
      <c r="A1668" s="875" t="s">
        <v>1034</v>
      </c>
      <c r="B1668" t="s">
        <v>1035</v>
      </c>
      <c r="C1668" t="s">
        <v>1339</v>
      </c>
      <c r="D1668" t="s">
        <v>1646</v>
      </c>
      <c r="E1668" s="867">
        <v>2019</v>
      </c>
      <c r="F1668" s="867">
        <v>2019</v>
      </c>
      <c r="G1668" s="868">
        <v>43500</v>
      </c>
      <c r="H1668" s="869">
        <f t="shared" ref="H1668:H1731" si="78">YEAR(G1668)</f>
        <v>2019</v>
      </c>
      <c r="I1668" s="876"/>
      <c r="J1668" t="s">
        <v>1341</v>
      </c>
      <c r="K1668" t="s">
        <v>1342</v>
      </c>
      <c r="L1668" t="s">
        <v>1037</v>
      </c>
      <c r="M1668">
        <v>111.96899999999998</v>
      </c>
      <c r="N1668">
        <v>2.8999999999999998E-2</v>
      </c>
      <c r="O1668" s="872">
        <f>+VLOOKUP(C1668,'A. Rate Class Allocations'!$B$124:$J$128,6,FALSE)</f>
        <v>0.94261788524984402</v>
      </c>
      <c r="P1668" s="873">
        <f>+VLOOKUP(C1668,'A. Rate Class Allocations'!$B$124:$J$128,8,FALSE)</f>
        <v>0.86676492558695795</v>
      </c>
      <c r="Q1668" s="873">
        <f>+VLOOKUP(C1668,'A. Rate Class Allocations'!$B$124:$J$128,7,FALSE)</f>
        <v>0.93591420350510102</v>
      </c>
      <c r="R1668" s="873">
        <f>+VLOOKUP(C1668,'A. Rate Class Allocations'!$B$124:$J$128,9,FALSE)</f>
        <v>0.67326093337246795</v>
      </c>
      <c r="S1668" s="874">
        <f t="shared" ref="S1668:S1731" si="79">M1668*O1668*P1668</f>
        <v>91.481821698781715</v>
      </c>
      <c r="T1668" s="874">
        <f t="shared" ref="T1668:T1731" si="80">N1668*Q1668*R1668</f>
        <v>1.8273319636043429E-2</v>
      </c>
    </row>
    <row r="1669" spans="1:20">
      <c r="A1669" s="875" t="s">
        <v>1034</v>
      </c>
      <c r="B1669" t="s">
        <v>1035</v>
      </c>
      <c r="C1669" t="s">
        <v>1339</v>
      </c>
      <c r="D1669" t="s">
        <v>1646</v>
      </c>
      <c r="E1669" s="867">
        <v>2019</v>
      </c>
      <c r="F1669" s="867">
        <v>2019</v>
      </c>
      <c r="G1669" s="868">
        <v>43500</v>
      </c>
      <c r="H1669" s="869">
        <f t="shared" si="78"/>
        <v>2019</v>
      </c>
      <c r="I1669" s="876"/>
      <c r="J1669" t="s">
        <v>1341</v>
      </c>
      <c r="K1669" t="s">
        <v>1342</v>
      </c>
      <c r="L1669" t="s">
        <v>1037</v>
      </c>
      <c r="M1669">
        <v>162.16200000000006</v>
      </c>
      <c r="N1669">
        <v>4.200000000000001E-2</v>
      </c>
      <c r="O1669" s="872">
        <f>+VLOOKUP(C1669,'A. Rate Class Allocations'!$B$124:$J$128,6,FALSE)</f>
        <v>0.94261788524984402</v>
      </c>
      <c r="P1669" s="873">
        <f>+VLOOKUP(C1669,'A. Rate Class Allocations'!$B$124:$J$128,8,FALSE)</f>
        <v>0.86676492558695795</v>
      </c>
      <c r="Q1669" s="873">
        <f>+VLOOKUP(C1669,'A. Rate Class Allocations'!$B$124:$J$128,7,FALSE)</f>
        <v>0.93591420350510102</v>
      </c>
      <c r="R1669" s="873">
        <f>+VLOOKUP(C1669,'A. Rate Class Allocations'!$B$124:$J$128,9,FALSE)</f>
        <v>0.67326093337246795</v>
      </c>
      <c r="S1669" s="874">
        <f t="shared" si="79"/>
        <v>132.49091418444257</v>
      </c>
      <c r="T1669" s="874">
        <f t="shared" si="80"/>
        <v>2.646480774875256E-2</v>
      </c>
    </row>
    <row r="1670" spans="1:20">
      <c r="A1670" s="875" t="s">
        <v>1034</v>
      </c>
      <c r="B1670" t="s">
        <v>1035</v>
      </c>
      <c r="C1670" t="s">
        <v>1339</v>
      </c>
      <c r="D1670" t="s">
        <v>1646</v>
      </c>
      <c r="E1670" s="867">
        <v>2019</v>
      </c>
      <c r="F1670" s="867">
        <v>2019</v>
      </c>
      <c r="G1670" s="868">
        <v>43500</v>
      </c>
      <c r="H1670" s="869">
        <f t="shared" si="78"/>
        <v>2019</v>
      </c>
      <c r="I1670" s="876"/>
      <c r="J1670" t="s">
        <v>1341</v>
      </c>
      <c r="K1670" t="s">
        <v>1342</v>
      </c>
      <c r="L1670" t="s">
        <v>1037</v>
      </c>
      <c r="M1670">
        <v>891.89099999999985</v>
      </c>
      <c r="N1670">
        <v>0.23099999999999998</v>
      </c>
      <c r="O1670" s="872">
        <f>+VLOOKUP(C1670,'A. Rate Class Allocations'!$B$124:$J$128,6,FALSE)</f>
        <v>0.94261788524984402</v>
      </c>
      <c r="P1670" s="873">
        <f>+VLOOKUP(C1670,'A. Rate Class Allocations'!$B$124:$J$128,8,FALSE)</f>
        <v>0.86676492558695795</v>
      </c>
      <c r="Q1670" s="873">
        <f>+VLOOKUP(C1670,'A. Rate Class Allocations'!$B$124:$J$128,7,FALSE)</f>
        <v>0.93591420350510102</v>
      </c>
      <c r="R1670" s="873">
        <f>+VLOOKUP(C1670,'A. Rate Class Allocations'!$B$124:$J$128,9,FALSE)</f>
        <v>0.67326093337246795</v>
      </c>
      <c r="S1670" s="874">
        <f t="shared" si="79"/>
        <v>728.70002801443377</v>
      </c>
      <c r="T1670" s="874">
        <f t="shared" si="80"/>
        <v>0.14555644261813908</v>
      </c>
    </row>
    <row r="1671" spans="1:20">
      <c r="A1671" s="875" t="s">
        <v>1034</v>
      </c>
      <c r="B1671" t="s">
        <v>1035</v>
      </c>
      <c r="C1671" t="s">
        <v>1339</v>
      </c>
      <c r="D1671" t="s">
        <v>1646</v>
      </c>
      <c r="E1671" s="867">
        <v>2019</v>
      </c>
      <c r="F1671" s="867">
        <v>2019</v>
      </c>
      <c r="G1671" s="868">
        <v>43500</v>
      </c>
      <c r="H1671" s="869">
        <f t="shared" si="78"/>
        <v>2019</v>
      </c>
      <c r="I1671" s="876"/>
      <c r="J1671" t="s">
        <v>1341</v>
      </c>
      <c r="K1671" t="s">
        <v>1342</v>
      </c>
      <c r="L1671" t="s">
        <v>1037</v>
      </c>
      <c r="M1671">
        <v>1482.6240000000003</v>
      </c>
      <c r="N1671">
        <v>0.38400000000000001</v>
      </c>
      <c r="O1671" s="872">
        <f>+VLOOKUP(C1671,'A. Rate Class Allocations'!$B$124:$J$128,6,FALSE)</f>
        <v>0.94261788524984402</v>
      </c>
      <c r="P1671" s="873">
        <f>+VLOOKUP(C1671,'A. Rate Class Allocations'!$B$124:$J$128,8,FALSE)</f>
        <v>0.86676492558695795</v>
      </c>
      <c r="Q1671" s="873">
        <f>+VLOOKUP(C1671,'A. Rate Class Allocations'!$B$124:$J$128,7,FALSE)</f>
        <v>0.93591420350510102</v>
      </c>
      <c r="R1671" s="873">
        <f>+VLOOKUP(C1671,'A. Rate Class Allocations'!$B$124:$J$128,9,FALSE)</f>
        <v>0.67326093337246795</v>
      </c>
      <c r="S1671" s="874">
        <f t="shared" si="79"/>
        <v>1211.3455011149033</v>
      </c>
      <c r="T1671" s="874">
        <f t="shared" si="80"/>
        <v>0.24196395656002337</v>
      </c>
    </row>
    <row r="1672" spans="1:20">
      <c r="A1672" s="875" t="s">
        <v>1034</v>
      </c>
      <c r="B1672" t="s">
        <v>1035</v>
      </c>
      <c r="C1672" t="s">
        <v>1339</v>
      </c>
      <c r="D1672" t="s">
        <v>1647</v>
      </c>
      <c r="E1672" s="867">
        <v>2019</v>
      </c>
      <c r="F1672" s="867">
        <v>2019</v>
      </c>
      <c r="G1672" s="868">
        <v>43438</v>
      </c>
      <c r="H1672" s="869">
        <f t="shared" si="78"/>
        <v>2018</v>
      </c>
      <c r="I1672" s="876"/>
      <c r="J1672" t="s">
        <v>1341</v>
      </c>
      <c r="K1672" t="s">
        <v>1342</v>
      </c>
      <c r="L1672" t="s">
        <v>1037</v>
      </c>
      <c r="M1672">
        <v>714.87900000000025</v>
      </c>
      <c r="N1672">
        <v>0.31900000000000006</v>
      </c>
      <c r="O1672" s="872">
        <f>+VLOOKUP(C1672,'A. Rate Class Allocations'!$B$124:$J$128,6,FALSE)</f>
        <v>0.94261788524984402</v>
      </c>
      <c r="P1672" s="873">
        <f>+VLOOKUP(C1672,'A. Rate Class Allocations'!$B$124:$J$128,8,FALSE)</f>
        <v>0.86676492558695795</v>
      </c>
      <c r="Q1672" s="873">
        <f>+VLOOKUP(C1672,'A. Rate Class Allocations'!$B$124:$J$128,7,FALSE)</f>
        <v>0.93591420350510102</v>
      </c>
      <c r="R1672" s="873">
        <f>+VLOOKUP(C1672,'A. Rate Class Allocations'!$B$124:$J$128,9,FALSE)</f>
        <v>0.67326093337246795</v>
      </c>
      <c r="S1672" s="874">
        <f t="shared" si="79"/>
        <v>584.07624623068364</v>
      </c>
      <c r="T1672" s="874">
        <f t="shared" si="80"/>
        <v>0.20100651599647781</v>
      </c>
    </row>
    <row r="1673" spans="1:20">
      <c r="A1673" s="875" t="s">
        <v>1034</v>
      </c>
      <c r="B1673" t="s">
        <v>1035</v>
      </c>
      <c r="C1673" t="s">
        <v>1339</v>
      </c>
      <c r="D1673" t="s">
        <v>1648</v>
      </c>
      <c r="E1673" s="867">
        <v>2019</v>
      </c>
      <c r="F1673" s="867">
        <v>2019</v>
      </c>
      <c r="G1673" s="868">
        <v>43437</v>
      </c>
      <c r="H1673" s="869">
        <f t="shared" si="78"/>
        <v>2018</v>
      </c>
      <c r="I1673" s="876"/>
      <c r="J1673" t="s">
        <v>1341</v>
      </c>
      <c r="K1673" t="s">
        <v>1342</v>
      </c>
      <c r="L1673" t="s">
        <v>1037</v>
      </c>
      <c r="M1673">
        <v>568.16799999999989</v>
      </c>
      <c r="N1673">
        <v>0.23199999999999998</v>
      </c>
      <c r="O1673" s="872">
        <f>+VLOOKUP(C1673,'A. Rate Class Allocations'!$B$124:$J$128,6,FALSE)</f>
        <v>0.94261788524984402</v>
      </c>
      <c r="P1673" s="873">
        <f>+VLOOKUP(C1673,'A. Rate Class Allocations'!$B$124:$J$128,8,FALSE)</f>
        <v>0.86676492558695795</v>
      </c>
      <c r="Q1673" s="873">
        <f>+VLOOKUP(C1673,'A. Rate Class Allocations'!$B$124:$J$128,7,FALSE)</f>
        <v>0.93591420350510102</v>
      </c>
      <c r="R1673" s="873">
        <f>+VLOOKUP(C1673,'A. Rate Class Allocations'!$B$124:$J$128,9,FALSE)</f>
        <v>0.67326093337246795</v>
      </c>
      <c r="S1673" s="874">
        <f t="shared" si="79"/>
        <v>464.20923354636921</v>
      </c>
      <c r="T1673" s="874">
        <f t="shared" si="80"/>
        <v>0.14618655708834744</v>
      </c>
    </row>
    <row r="1674" spans="1:20">
      <c r="A1674" s="875" t="s">
        <v>1034</v>
      </c>
      <c r="B1674" t="s">
        <v>1035</v>
      </c>
      <c r="C1674" t="s">
        <v>1339</v>
      </c>
      <c r="D1674" t="s">
        <v>1648</v>
      </c>
      <c r="E1674" s="867">
        <v>2019</v>
      </c>
      <c r="F1674" s="867">
        <v>2019</v>
      </c>
      <c r="G1674" s="868">
        <v>43437</v>
      </c>
      <c r="H1674" s="869">
        <f t="shared" si="78"/>
        <v>2018</v>
      </c>
      <c r="I1674" s="876"/>
      <c r="J1674" t="s">
        <v>1341</v>
      </c>
      <c r="K1674" t="s">
        <v>1342</v>
      </c>
      <c r="L1674" t="s">
        <v>1037</v>
      </c>
      <c r="M1674">
        <v>1432.665</v>
      </c>
      <c r="N1674">
        <v>0.58499999999999996</v>
      </c>
      <c r="O1674" s="872">
        <f>+VLOOKUP(C1674,'A. Rate Class Allocations'!$B$124:$J$128,6,FALSE)</f>
        <v>0.94261788524984402</v>
      </c>
      <c r="P1674" s="873">
        <f>+VLOOKUP(C1674,'A. Rate Class Allocations'!$B$124:$J$128,8,FALSE)</f>
        <v>0.86676492558695795</v>
      </c>
      <c r="Q1674" s="873">
        <f>+VLOOKUP(C1674,'A. Rate Class Allocations'!$B$124:$J$128,7,FALSE)</f>
        <v>0.93591420350510102</v>
      </c>
      <c r="R1674" s="873">
        <f>+VLOOKUP(C1674,'A. Rate Class Allocations'!$B$124:$J$128,9,FALSE)</f>
        <v>0.67326093337246795</v>
      </c>
      <c r="S1674" s="874">
        <f t="shared" si="79"/>
        <v>1170.5275932095949</v>
      </c>
      <c r="T1674" s="874">
        <f t="shared" si="80"/>
        <v>0.36861696507191061</v>
      </c>
    </row>
    <row r="1675" spans="1:20">
      <c r="A1675" s="875" t="s">
        <v>1034</v>
      </c>
      <c r="B1675" t="s">
        <v>1035</v>
      </c>
      <c r="C1675" t="s">
        <v>1339</v>
      </c>
      <c r="D1675" t="s">
        <v>1648</v>
      </c>
      <c r="E1675" s="867">
        <v>2019</v>
      </c>
      <c r="F1675" s="867">
        <v>2019</v>
      </c>
      <c r="G1675" s="868">
        <v>43437</v>
      </c>
      <c r="H1675" s="869">
        <f t="shared" si="78"/>
        <v>2018</v>
      </c>
      <c r="I1675" s="876"/>
      <c r="J1675" t="s">
        <v>1341</v>
      </c>
      <c r="K1675" t="s">
        <v>1342</v>
      </c>
      <c r="L1675" t="s">
        <v>1037</v>
      </c>
      <c r="M1675">
        <v>34.286000000000001</v>
      </c>
      <c r="N1675">
        <v>1.4E-2</v>
      </c>
      <c r="O1675" s="872">
        <f>+VLOOKUP(C1675,'A. Rate Class Allocations'!$B$124:$J$128,6,FALSE)</f>
        <v>0.94261788524984402</v>
      </c>
      <c r="P1675" s="873">
        <f>+VLOOKUP(C1675,'A. Rate Class Allocations'!$B$124:$J$128,8,FALSE)</f>
        <v>0.86676492558695795</v>
      </c>
      <c r="Q1675" s="873">
        <f>+VLOOKUP(C1675,'A. Rate Class Allocations'!$B$124:$J$128,7,FALSE)</f>
        <v>0.93591420350510102</v>
      </c>
      <c r="R1675" s="873">
        <f>+VLOOKUP(C1675,'A. Rate Class Allocations'!$B$124:$J$128,9,FALSE)</f>
        <v>0.67326093337246795</v>
      </c>
      <c r="S1675" s="874">
        <f t="shared" si="79"/>
        <v>28.012626162280906</v>
      </c>
      <c r="T1675" s="874">
        <f t="shared" si="80"/>
        <v>8.8216025829175194E-3</v>
      </c>
    </row>
    <row r="1676" spans="1:20">
      <c r="A1676" s="875" t="s">
        <v>1034</v>
      </c>
      <c r="B1676" t="s">
        <v>1035</v>
      </c>
      <c r="C1676" t="s">
        <v>1339</v>
      </c>
      <c r="D1676" t="s">
        <v>1648</v>
      </c>
      <c r="E1676" s="867">
        <v>2019</v>
      </c>
      <c r="F1676" s="867">
        <v>2019</v>
      </c>
      <c r="G1676" s="868">
        <v>43437</v>
      </c>
      <c r="H1676" s="869">
        <f t="shared" si="78"/>
        <v>2018</v>
      </c>
      <c r="I1676" s="876"/>
      <c r="J1676" t="s">
        <v>1341</v>
      </c>
      <c r="K1676" t="s">
        <v>1342</v>
      </c>
      <c r="L1676" t="s">
        <v>1037</v>
      </c>
      <c r="M1676">
        <v>636.74000000000012</v>
      </c>
      <c r="N1676">
        <v>0.26000000000000006</v>
      </c>
      <c r="O1676" s="872">
        <f>+VLOOKUP(C1676,'A. Rate Class Allocations'!$B$124:$J$128,6,FALSE)</f>
        <v>0.94261788524984402</v>
      </c>
      <c r="P1676" s="873">
        <f>+VLOOKUP(C1676,'A. Rate Class Allocations'!$B$124:$J$128,8,FALSE)</f>
        <v>0.86676492558695795</v>
      </c>
      <c r="Q1676" s="873">
        <f>+VLOOKUP(C1676,'A. Rate Class Allocations'!$B$124:$J$128,7,FALSE)</f>
        <v>0.93591420350510102</v>
      </c>
      <c r="R1676" s="873">
        <f>+VLOOKUP(C1676,'A. Rate Class Allocations'!$B$124:$J$128,9,FALSE)</f>
        <v>0.67326093337246795</v>
      </c>
      <c r="S1676" s="874">
        <f t="shared" si="79"/>
        <v>520.23448587093117</v>
      </c>
      <c r="T1676" s="874">
        <f t="shared" si="80"/>
        <v>0.16382976225418253</v>
      </c>
    </row>
    <row r="1677" spans="1:20">
      <c r="A1677" s="875" t="s">
        <v>1034</v>
      </c>
      <c r="B1677" t="s">
        <v>1035</v>
      </c>
      <c r="C1677" t="s">
        <v>1339</v>
      </c>
      <c r="D1677" t="s">
        <v>1649</v>
      </c>
      <c r="E1677" s="867">
        <v>2019</v>
      </c>
      <c r="F1677" s="867">
        <v>2019</v>
      </c>
      <c r="G1677" s="868">
        <v>43437</v>
      </c>
      <c r="H1677" s="869">
        <f t="shared" si="78"/>
        <v>2018</v>
      </c>
      <c r="I1677" s="876"/>
      <c r="J1677" t="s">
        <v>1341</v>
      </c>
      <c r="K1677" t="s">
        <v>1342</v>
      </c>
      <c r="L1677" t="s">
        <v>1037</v>
      </c>
      <c r="M1677">
        <v>1265.4179999999999</v>
      </c>
      <c r="N1677">
        <v>0.46200000000000002</v>
      </c>
      <c r="O1677" s="872">
        <f>+VLOOKUP(C1677,'A. Rate Class Allocations'!$B$124:$J$128,6,FALSE)</f>
        <v>0.94261788524984402</v>
      </c>
      <c r="P1677" s="873">
        <f>+VLOOKUP(C1677,'A. Rate Class Allocations'!$B$124:$J$128,8,FALSE)</f>
        <v>0.86676492558695795</v>
      </c>
      <c r="Q1677" s="873">
        <f>+VLOOKUP(C1677,'A. Rate Class Allocations'!$B$124:$J$128,7,FALSE)</f>
        <v>0.93591420350510102</v>
      </c>
      <c r="R1677" s="873">
        <f>+VLOOKUP(C1677,'A. Rate Class Allocations'!$B$124:$J$128,9,FALSE)</f>
        <v>0.67326093337246795</v>
      </c>
      <c r="S1677" s="874">
        <f t="shared" si="79"/>
        <v>1033.8820910290256</v>
      </c>
      <c r="T1677" s="874">
        <f t="shared" si="80"/>
        <v>0.29111288523627815</v>
      </c>
    </row>
    <row r="1678" spans="1:20">
      <c r="A1678" s="875" t="s">
        <v>1034</v>
      </c>
      <c r="B1678" t="s">
        <v>1035</v>
      </c>
      <c r="C1678" t="s">
        <v>1339</v>
      </c>
      <c r="D1678" t="s">
        <v>1649</v>
      </c>
      <c r="E1678" s="867">
        <v>2019</v>
      </c>
      <c r="F1678" s="867">
        <v>2019</v>
      </c>
      <c r="G1678" s="868">
        <v>43437</v>
      </c>
      <c r="H1678" s="869">
        <f t="shared" si="78"/>
        <v>2018</v>
      </c>
      <c r="I1678" s="876"/>
      <c r="J1678" t="s">
        <v>1341</v>
      </c>
      <c r="K1678" t="s">
        <v>1342</v>
      </c>
      <c r="L1678" t="s">
        <v>1037</v>
      </c>
      <c r="M1678">
        <v>1347.588</v>
      </c>
      <c r="N1678">
        <v>0.49199999999999999</v>
      </c>
      <c r="O1678" s="872">
        <f>+VLOOKUP(C1678,'A. Rate Class Allocations'!$B$124:$J$128,6,FALSE)</f>
        <v>0.94261788524984402</v>
      </c>
      <c r="P1678" s="873">
        <f>+VLOOKUP(C1678,'A. Rate Class Allocations'!$B$124:$J$128,8,FALSE)</f>
        <v>0.86676492558695795</v>
      </c>
      <c r="Q1678" s="873">
        <f>+VLOOKUP(C1678,'A. Rate Class Allocations'!$B$124:$J$128,7,FALSE)</f>
        <v>0.93591420350510102</v>
      </c>
      <c r="R1678" s="873">
        <f>+VLOOKUP(C1678,'A. Rate Class Allocations'!$B$124:$J$128,9,FALSE)</f>
        <v>0.67326093337246795</v>
      </c>
      <c r="S1678" s="874">
        <f t="shared" si="79"/>
        <v>1101.0172917451964</v>
      </c>
      <c r="T1678" s="874">
        <f t="shared" si="80"/>
        <v>0.31001631934252993</v>
      </c>
    </row>
    <row r="1679" spans="1:20">
      <c r="A1679" s="875" t="s">
        <v>1034</v>
      </c>
      <c r="B1679" t="s">
        <v>1035</v>
      </c>
      <c r="C1679" t="s">
        <v>1339</v>
      </c>
      <c r="D1679" t="s">
        <v>1649</v>
      </c>
      <c r="E1679" s="867">
        <v>2019</v>
      </c>
      <c r="F1679" s="867">
        <v>2019</v>
      </c>
      <c r="G1679" s="868">
        <v>43437</v>
      </c>
      <c r="H1679" s="869">
        <f t="shared" si="78"/>
        <v>2018</v>
      </c>
      <c r="I1679" s="876"/>
      <c r="J1679" t="s">
        <v>1341</v>
      </c>
      <c r="K1679" t="s">
        <v>1342</v>
      </c>
      <c r="L1679" t="s">
        <v>1037</v>
      </c>
      <c r="M1679">
        <v>142.42800000000003</v>
      </c>
      <c r="N1679">
        <v>5.2000000000000005E-2</v>
      </c>
      <c r="O1679" s="872">
        <f>+VLOOKUP(C1679,'A. Rate Class Allocations'!$B$124:$J$128,6,FALSE)</f>
        <v>0.94261788524984402</v>
      </c>
      <c r="P1679" s="873">
        <f>+VLOOKUP(C1679,'A. Rate Class Allocations'!$B$124:$J$128,8,FALSE)</f>
        <v>0.86676492558695795</v>
      </c>
      <c r="Q1679" s="873">
        <f>+VLOOKUP(C1679,'A. Rate Class Allocations'!$B$124:$J$128,7,FALSE)</f>
        <v>0.93591420350510102</v>
      </c>
      <c r="R1679" s="873">
        <f>+VLOOKUP(C1679,'A. Rate Class Allocations'!$B$124:$J$128,9,FALSE)</f>
        <v>0.67326093337246795</v>
      </c>
      <c r="S1679" s="874">
        <f t="shared" si="79"/>
        <v>116.36768124136223</v>
      </c>
      <c r="T1679" s="874">
        <f t="shared" si="80"/>
        <v>3.2765952450836508E-2</v>
      </c>
    </row>
    <row r="1680" spans="1:20">
      <c r="A1680" s="875" t="s">
        <v>1034</v>
      </c>
      <c r="B1680" t="s">
        <v>1035</v>
      </c>
      <c r="C1680" t="s">
        <v>1339</v>
      </c>
      <c r="D1680" t="s">
        <v>1649</v>
      </c>
      <c r="E1680" s="867">
        <v>2019</v>
      </c>
      <c r="F1680" s="867">
        <v>2019</v>
      </c>
      <c r="G1680" s="868">
        <v>43437</v>
      </c>
      <c r="H1680" s="869">
        <f t="shared" si="78"/>
        <v>2018</v>
      </c>
      <c r="I1680" s="876"/>
      <c r="J1680" t="s">
        <v>1341</v>
      </c>
      <c r="K1680" t="s">
        <v>1342</v>
      </c>
      <c r="L1680" t="s">
        <v>1037</v>
      </c>
      <c r="M1680">
        <v>79.430999999999997</v>
      </c>
      <c r="N1680">
        <v>2.8999999999999998E-2</v>
      </c>
      <c r="O1680" s="872">
        <f>+VLOOKUP(C1680,'A. Rate Class Allocations'!$B$124:$J$128,6,FALSE)</f>
        <v>0.94261788524984402</v>
      </c>
      <c r="P1680" s="873">
        <f>+VLOOKUP(C1680,'A. Rate Class Allocations'!$B$124:$J$128,8,FALSE)</f>
        <v>0.86676492558695795</v>
      </c>
      <c r="Q1680" s="873">
        <f>+VLOOKUP(C1680,'A. Rate Class Allocations'!$B$124:$J$128,7,FALSE)</f>
        <v>0.93591420350510102</v>
      </c>
      <c r="R1680" s="873">
        <f>+VLOOKUP(C1680,'A. Rate Class Allocations'!$B$124:$J$128,9,FALSE)</f>
        <v>0.67326093337246795</v>
      </c>
      <c r="S1680" s="874">
        <f t="shared" si="79"/>
        <v>64.89736069229815</v>
      </c>
      <c r="T1680" s="874">
        <f t="shared" si="80"/>
        <v>1.8273319636043429E-2</v>
      </c>
    </row>
    <row r="1681" spans="1:20">
      <c r="A1681" s="875" t="s">
        <v>1034</v>
      </c>
      <c r="B1681" t="s">
        <v>1035</v>
      </c>
      <c r="C1681" t="s">
        <v>1339</v>
      </c>
      <c r="D1681" t="s">
        <v>1649</v>
      </c>
      <c r="E1681" s="867">
        <v>2019</v>
      </c>
      <c r="F1681" s="867">
        <v>2019</v>
      </c>
      <c r="G1681" s="868">
        <v>43437</v>
      </c>
      <c r="H1681" s="869">
        <f t="shared" si="78"/>
        <v>2018</v>
      </c>
      <c r="I1681" s="876"/>
      <c r="J1681" t="s">
        <v>1341</v>
      </c>
      <c r="K1681" t="s">
        <v>1342</v>
      </c>
      <c r="L1681" t="s">
        <v>1037</v>
      </c>
      <c r="M1681">
        <v>383.45999999999992</v>
      </c>
      <c r="N1681">
        <v>0.13999999999999999</v>
      </c>
      <c r="O1681" s="872">
        <f>+VLOOKUP(C1681,'A. Rate Class Allocations'!$B$124:$J$128,6,FALSE)</f>
        <v>0.94261788524984402</v>
      </c>
      <c r="P1681" s="873">
        <f>+VLOOKUP(C1681,'A. Rate Class Allocations'!$B$124:$J$128,8,FALSE)</f>
        <v>0.86676492558695795</v>
      </c>
      <c r="Q1681" s="873">
        <f>+VLOOKUP(C1681,'A. Rate Class Allocations'!$B$124:$J$128,7,FALSE)</f>
        <v>0.93591420350510102</v>
      </c>
      <c r="R1681" s="873">
        <f>+VLOOKUP(C1681,'A. Rate Class Allocations'!$B$124:$J$128,9,FALSE)</f>
        <v>0.67326093337246795</v>
      </c>
      <c r="S1681" s="874">
        <f t="shared" si="79"/>
        <v>313.29760334212898</v>
      </c>
      <c r="T1681" s="874">
        <f t="shared" si="80"/>
        <v>8.8216025829175176E-2</v>
      </c>
    </row>
    <row r="1682" spans="1:20">
      <c r="A1682" s="875" t="s">
        <v>1034</v>
      </c>
      <c r="B1682" t="s">
        <v>1035</v>
      </c>
      <c r="C1682" t="s">
        <v>1339</v>
      </c>
      <c r="D1682" t="s">
        <v>1650</v>
      </c>
      <c r="E1682" s="867">
        <v>2019</v>
      </c>
      <c r="F1682" s="867">
        <v>2019</v>
      </c>
      <c r="G1682" s="868">
        <v>43561</v>
      </c>
      <c r="H1682" s="869">
        <f t="shared" si="78"/>
        <v>2019</v>
      </c>
      <c r="I1682" s="876"/>
      <c r="J1682" t="s">
        <v>1341</v>
      </c>
      <c r="K1682" t="s">
        <v>1342</v>
      </c>
      <c r="L1682" t="s">
        <v>1037</v>
      </c>
      <c r="M1682">
        <v>1281.8519999999999</v>
      </c>
      <c r="N1682">
        <v>0.46799999999999997</v>
      </c>
      <c r="O1682" s="872">
        <f>+VLOOKUP(C1682,'A. Rate Class Allocations'!$B$124:$J$128,6,FALSE)</f>
        <v>0.94261788524984402</v>
      </c>
      <c r="P1682" s="873">
        <f>+VLOOKUP(C1682,'A. Rate Class Allocations'!$B$124:$J$128,8,FALSE)</f>
        <v>0.86676492558695795</v>
      </c>
      <c r="Q1682" s="873">
        <f>+VLOOKUP(C1682,'A. Rate Class Allocations'!$B$124:$J$128,7,FALSE)</f>
        <v>0.93591420350510102</v>
      </c>
      <c r="R1682" s="873">
        <f>+VLOOKUP(C1682,'A. Rate Class Allocations'!$B$124:$J$128,9,FALSE)</f>
        <v>0.67326093337246795</v>
      </c>
      <c r="S1682" s="874">
        <f t="shared" si="79"/>
        <v>1047.3091311722599</v>
      </c>
      <c r="T1682" s="874">
        <f t="shared" si="80"/>
        <v>0.29489357205752847</v>
      </c>
    </row>
    <row r="1683" spans="1:20">
      <c r="A1683" s="875" t="s">
        <v>1034</v>
      </c>
      <c r="B1683" t="s">
        <v>1035</v>
      </c>
      <c r="C1683" t="s">
        <v>1339</v>
      </c>
      <c r="D1683" t="s">
        <v>1650</v>
      </c>
      <c r="E1683" s="867">
        <v>2019</v>
      </c>
      <c r="F1683" s="867">
        <v>2019</v>
      </c>
      <c r="G1683" s="868">
        <v>43561</v>
      </c>
      <c r="H1683" s="869">
        <f t="shared" si="78"/>
        <v>2019</v>
      </c>
      <c r="I1683" s="876"/>
      <c r="J1683" t="s">
        <v>1341</v>
      </c>
      <c r="K1683" t="s">
        <v>1342</v>
      </c>
      <c r="L1683" t="s">
        <v>1037</v>
      </c>
      <c r="M1683">
        <v>2136.4199999999996</v>
      </c>
      <c r="N1683">
        <v>0.78</v>
      </c>
      <c r="O1683" s="872">
        <f>+VLOOKUP(C1683,'A. Rate Class Allocations'!$B$124:$J$128,6,FALSE)</f>
        <v>0.94261788524984402</v>
      </c>
      <c r="P1683" s="873">
        <f>+VLOOKUP(C1683,'A. Rate Class Allocations'!$B$124:$J$128,8,FALSE)</f>
        <v>0.86676492558695795</v>
      </c>
      <c r="Q1683" s="873">
        <f>+VLOOKUP(C1683,'A. Rate Class Allocations'!$B$124:$J$128,7,FALSE)</f>
        <v>0.93591420350510102</v>
      </c>
      <c r="R1683" s="873">
        <f>+VLOOKUP(C1683,'A. Rate Class Allocations'!$B$124:$J$128,9,FALSE)</f>
        <v>0.67326093337246795</v>
      </c>
      <c r="S1683" s="874">
        <f t="shared" si="79"/>
        <v>1745.515218620433</v>
      </c>
      <c r="T1683" s="874">
        <f t="shared" si="80"/>
        <v>0.49148928676254749</v>
      </c>
    </row>
    <row r="1684" spans="1:20">
      <c r="A1684" s="875" t="s">
        <v>1034</v>
      </c>
      <c r="B1684" t="s">
        <v>1035</v>
      </c>
      <c r="C1684" t="s">
        <v>1339</v>
      </c>
      <c r="D1684" t="s">
        <v>1650</v>
      </c>
      <c r="E1684" s="867">
        <v>2019</v>
      </c>
      <c r="F1684" s="867">
        <v>2019</v>
      </c>
      <c r="G1684" s="868">
        <v>43561</v>
      </c>
      <c r="H1684" s="869">
        <f t="shared" si="78"/>
        <v>2019</v>
      </c>
      <c r="I1684" s="876"/>
      <c r="J1684" t="s">
        <v>1038</v>
      </c>
      <c r="K1684" t="s">
        <v>1342</v>
      </c>
      <c r="L1684" t="s">
        <v>1037</v>
      </c>
      <c r="M1684">
        <v>1424.2800000000004</v>
      </c>
      <c r="N1684">
        <v>0.52000000000000013</v>
      </c>
      <c r="O1684" s="872">
        <f>+VLOOKUP(C1684,'A. Rate Class Allocations'!$B$124:$J$128,6,FALSE)</f>
        <v>0.94261788524984402</v>
      </c>
      <c r="P1684" s="873">
        <f>+VLOOKUP(C1684,'A. Rate Class Allocations'!$B$124:$J$128,8,FALSE)</f>
        <v>0.86676492558695795</v>
      </c>
      <c r="Q1684" s="873">
        <f>+VLOOKUP(C1684,'A. Rate Class Allocations'!$B$124:$J$128,7,FALSE)</f>
        <v>0.93591420350510102</v>
      </c>
      <c r="R1684" s="873">
        <f>+VLOOKUP(C1684,'A. Rate Class Allocations'!$B$124:$J$128,9,FALSE)</f>
        <v>0.67326093337246795</v>
      </c>
      <c r="S1684" s="874">
        <f t="shared" si="79"/>
        <v>1163.6768124136227</v>
      </c>
      <c r="T1684" s="874">
        <f t="shared" si="80"/>
        <v>0.32765952450836505</v>
      </c>
    </row>
    <row r="1685" spans="1:20">
      <c r="A1685" s="875" t="s">
        <v>1034</v>
      </c>
      <c r="B1685" t="s">
        <v>1035</v>
      </c>
      <c r="C1685" t="s">
        <v>1339</v>
      </c>
      <c r="D1685" t="s">
        <v>1650</v>
      </c>
      <c r="E1685" s="867">
        <v>2019</v>
      </c>
      <c r="F1685" s="867">
        <v>2019</v>
      </c>
      <c r="G1685" s="868">
        <v>43561</v>
      </c>
      <c r="H1685" s="869">
        <f t="shared" si="78"/>
        <v>2019</v>
      </c>
      <c r="I1685" s="876"/>
      <c r="J1685" t="s">
        <v>1038</v>
      </c>
      <c r="K1685" t="s">
        <v>1342</v>
      </c>
      <c r="L1685" t="s">
        <v>1037</v>
      </c>
      <c r="M1685">
        <v>1112.0339999999999</v>
      </c>
      <c r="N1685">
        <v>0.40599999999999997</v>
      </c>
      <c r="O1685" s="872">
        <f>+VLOOKUP(C1685,'A. Rate Class Allocations'!$B$124:$J$128,6,FALSE)</f>
        <v>0.94261788524984402</v>
      </c>
      <c r="P1685" s="873">
        <f>+VLOOKUP(C1685,'A. Rate Class Allocations'!$B$124:$J$128,8,FALSE)</f>
        <v>0.86676492558695795</v>
      </c>
      <c r="Q1685" s="873">
        <f>+VLOOKUP(C1685,'A. Rate Class Allocations'!$B$124:$J$128,7,FALSE)</f>
        <v>0.93591420350510102</v>
      </c>
      <c r="R1685" s="873">
        <f>+VLOOKUP(C1685,'A. Rate Class Allocations'!$B$124:$J$128,9,FALSE)</f>
        <v>0.67326093337246795</v>
      </c>
      <c r="S1685" s="874">
        <f t="shared" si="79"/>
        <v>908.5630496921741</v>
      </c>
      <c r="T1685" s="874">
        <f t="shared" si="80"/>
        <v>0.25582647490460803</v>
      </c>
    </row>
    <row r="1686" spans="1:20">
      <c r="A1686" s="875" t="s">
        <v>1034</v>
      </c>
      <c r="B1686" t="s">
        <v>1035</v>
      </c>
      <c r="C1686" t="s">
        <v>1339</v>
      </c>
      <c r="D1686" t="s">
        <v>1651</v>
      </c>
      <c r="E1686" s="867">
        <v>2019</v>
      </c>
      <c r="F1686" s="867">
        <v>2019</v>
      </c>
      <c r="G1686" s="868">
        <v>43440</v>
      </c>
      <c r="H1686" s="869">
        <f t="shared" si="78"/>
        <v>2018</v>
      </c>
      <c r="I1686" s="876"/>
      <c r="J1686" t="s">
        <v>1341</v>
      </c>
      <c r="K1686" t="s">
        <v>1342</v>
      </c>
      <c r="L1686" t="s">
        <v>1037</v>
      </c>
      <c r="M1686">
        <v>1048.7879999999998</v>
      </c>
      <c r="N1686">
        <v>0.46799999999999997</v>
      </c>
      <c r="O1686" s="872">
        <f>+VLOOKUP(C1686,'A. Rate Class Allocations'!$B$124:$J$128,6,FALSE)</f>
        <v>0.94261788524984402</v>
      </c>
      <c r="P1686" s="873">
        <f>+VLOOKUP(C1686,'A. Rate Class Allocations'!$B$124:$J$128,8,FALSE)</f>
        <v>0.86676492558695795</v>
      </c>
      <c r="Q1686" s="873">
        <f>+VLOOKUP(C1686,'A. Rate Class Allocations'!$B$124:$J$128,7,FALSE)</f>
        <v>0.93591420350510102</v>
      </c>
      <c r="R1686" s="873">
        <f>+VLOOKUP(C1686,'A. Rate Class Allocations'!$B$124:$J$128,9,FALSE)</f>
        <v>0.67326093337246795</v>
      </c>
      <c r="S1686" s="874">
        <f t="shared" si="79"/>
        <v>856.88928914093981</v>
      </c>
      <c r="T1686" s="874">
        <f t="shared" si="80"/>
        <v>0.29489357205752847</v>
      </c>
    </row>
    <row r="1687" spans="1:20">
      <c r="A1687" s="875" t="s">
        <v>1034</v>
      </c>
      <c r="B1687" t="s">
        <v>1035</v>
      </c>
      <c r="C1687" t="s">
        <v>1339</v>
      </c>
      <c r="D1687" t="s">
        <v>1651</v>
      </c>
      <c r="E1687" s="867">
        <v>2019</v>
      </c>
      <c r="F1687" s="867">
        <v>2019</v>
      </c>
      <c r="G1687" s="868">
        <v>43440</v>
      </c>
      <c r="H1687" s="869">
        <f t="shared" si="78"/>
        <v>2018</v>
      </c>
      <c r="I1687" s="876"/>
      <c r="J1687" t="s">
        <v>1341</v>
      </c>
      <c r="K1687" t="s">
        <v>1342</v>
      </c>
      <c r="L1687" t="s">
        <v>1037</v>
      </c>
      <c r="M1687">
        <v>324.94499999999994</v>
      </c>
      <c r="N1687">
        <v>0.14499999999999999</v>
      </c>
      <c r="O1687" s="872">
        <f>+VLOOKUP(C1687,'A. Rate Class Allocations'!$B$124:$J$128,6,FALSE)</f>
        <v>0.94261788524984402</v>
      </c>
      <c r="P1687" s="873">
        <f>+VLOOKUP(C1687,'A. Rate Class Allocations'!$B$124:$J$128,8,FALSE)</f>
        <v>0.86676492558695795</v>
      </c>
      <c r="Q1687" s="873">
        <f>+VLOOKUP(C1687,'A. Rate Class Allocations'!$B$124:$J$128,7,FALSE)</f>
        <v>0.93591420350510102</v>
      </c>
      <c r="R1687" s="873">
        <f>+VLOOKUP(C1687,'A. Rate Class Allocations'!$B$124:$J$128,9,FALSE)</f>
        <v>0.67326093337246795</v>
      </c>
      <c r="S1687" s="874">
        <f t="shared" si="79"/>
        <v>265.48920283212874</v>
      </c>
      <c r="T1687" s="874">
        <f t="shared" si="80"/>
        <v>9.1366598180217168E-2</v>
      </c>
    </row>
    <row r="1688" spans="1:20">
      <c r="A1688" s="875" t="s">
        <v>1034</v>
      </c>
      <c r="B1688" t="s">
        <v>1035</v>
      </c>
      <c r="C1688" t="s">
        <v>1339</v>
      </c>
      <c r="D1688" t="s">
        <v>1651</v>
      </c>
      <c r="E1688" s="867">
        <v>2019</v>
      </c>
      <c r="F1688" s="867">
        <v>2019</v>
      </c>
      <c r="G1688" s="868">
        <v>43440</v>
      </c>
      <c r="H1688" s="869">
        <f t="shared" si="78"/>
        <v>2018</v>
      </c>
      <c r="I1688" s="876"/>
      <c r="J1688" t="s">
        <v>1341</v>
      </c>
      <c r="K1688" t="s">
        <v>1342</v>
      </c>
      <c r="L1688" t="s">
        <v>1037</v>
      </c>
      <c r="M1688">
        <v>114.29100000000001</v>
      </c>
      <c r="N1688">
        <v>5.0999999999999997E-2</v>
      </c>
      <c r="O1688" s="872">
        <f>+VLOOKUP(C1688,'A. Rate Class Allocations'!$B$124:$J$128,6,FALSE)</f>
        <v>0.94261788524984402</v>
      </c>
      <c r="P1688" s="873">
        <f>+VLOOKUP(C1688,'A. Rate Class Allocations'!$B$124:$J$128,8,FALSE)</f>
        <v>0.86676492558695795</v>
      </c>
      <c r="Q1688" s="873">
        <f>+VLOOKUP(C1688,'A. Rate Class Allocations'!$B$124:$J$128,7,FALSE)</f>
        <v>0.93591420350510102</v>
      </c>
      <c r="R1688" s="873">
        <f>+VLOOKUP(C1688,'A. Rate Class Allocations'!$B$124:$J$128,9,FALSE)</f>
        <v>0.67326093337246795</v>
      </c>
      <c r="S1688" s="874">
        <f t="shared" si="79"/>
        <v>93.378960996128086</v>
      </c>
      <c r="T1688" s="874">
        <f t="shared" si="80"/>
        <v>3.21358379806281E-2</v>
      </c>
    </row>
    <row r="1689" spans="1:20">
      <c r="A1689" s="875" t="s">
        <v>1034</v>
      </c>
      <c r="B1689" t="s">
        <v>1035</v>
      </c>
      <c r="C1689" t="s">
        <v>1339</v>
      </c>
      <c r="D1689" t="s">
        <v>1652</v>
      </c>
      <c r="E1689" s="867">
        <v>2019</v>
      </c>
      <c r="F1689" s="867">
        <v>2019</v>
      </c>
      <c r="G1689" s="868">
        <v>43550</v>
      </c>
      <c r="H1689" s="869">
        <f t="shared" si="78"/>
        <v>2019</v>
      </c>
      <c r="I1689" s="876"/>
      <c r="J1689" t="s">
        <v>1341</v>
      </c>
      <c r="K1689" t="s">
        <v>1342</v>
      </c>
      <c r="L1689" t="s">
        <v>1037</v>
      </c>
      <c r="M1689">
        <v>632.7360000000001</v>
      </c>
      <c r="N1689">
        <v>0.31200000000000006</v>
      </c>
      <c r="O1689" s="872">
        <f>+VLOOKUP(C1689,'A. Rate Class Allocations'!$B$124:$J$128,6,FALSE)</f>
        <v>0.94261788524984402</v>
      </c>
      <c r="P1689" s="873">
        <f>+VLOOKUP(C1689,'A. Rate Class Allocations'!$B$124:$J$128,8,FALSE)</f>
        <v>0.86676492558695795</v>
      </c>
      <c r="Q1689" s="873">
        <f>+VLOOKUP(C1689,'A. Rate Class Allocations'!$B$124:$J$128,7,FALSE)</f>
        <v>0.93591420350510102</v>
      </c>
      <c r="R1689" s="873">
        <f>+VLOOKUP(C1689,'A. Rate Class Allocations'!$B$124:$J$128,9,FALSE)</f>
        <v>0.67326093337246795</v>
      </c>
      <c r="S1689" s="874">
        <f t="shared" si="79"/>
        <v>516.96310527378444</v>
      </c>
      <c r="T1689" s="874">
        <f t="shared" si="80"/>
        <v>0.19659571470501905</v>
      </c>
    </row>
    <row r="1690" spans="1:20">
      <c r="A1690" s="875" t="s">
        <v>1034</v>
      </c>
      <c r="B1690" t="s">
        <v>1035</v>
      </c>
      <c r="C1690" t="s">
        <v>1339</v>
      </c>
      <c r="D1690" t="s">
        <v>1652</v>
      </c>
      <c r="E1690" s="867">
        <v>2019</v>
      </c>
      <c r="F1690" s="867">
        <v>2019</v>
      </c>
      <c r="G1690" s="868">
        <v>43550</v>
      </c>
      <c r="H1690" s="869">
        <f t="shared" si="78"/>
        <v>2019</v>
      </c>
      <c r="I1690" s="876"/>
      <c r="J1690" t="s">
        <v>1341</v>
      </c>
      <c r="K1690" t="s">
        <v>1342</v>
      </c>
      <c r="L1690" t="s">
        <v>1037</v>
      </c>
      <c r="M1690">
        <v>1176.24</v>
      </c>
      <c r="N1690">
        <v>0.57999999999999996</v>
      </c>
      <c r="O1690" s="872">
        <f>+VLOOKUP(C1690,'A. Rate Class Allocations'!$B$124:$J$128,6,FALSE)</f>
        <v>0.94261788524984402</v>
      </c>
      <c r="P1690" s="873">
        <f>+VLOOKUP(C1690,'A. Rate Class Allocations'!$B$124:$J$128,8,FALSE)</f>
        <v>0.86676492558695795</v>
      </c>
      <c r="Q1690" s="873">
        <f>+VLOOKUP(C1690,'A. Rate Class Allocations'!$B$124:$J$128,7,FALSE)</f>
        <v>0.93591420350510102</v>
      </c>
      <c r="R1690" s="873">
        <f>+VLOOKUP(C1690,'A. Rate Class Allocations'!$B$124:$J$128,9,FALSE)</f>
        <v>0.67326093337246795</v>
      </c>
      <c r="S1690" s="874">
        <f t="shared" si="79"/>
        <v>961.02115723972747</v>
      </c>
      <c r="T1690" s="874">
        <f t="shared" si="80"/>
        <v>0.36546639272086867</v>
      </c>
    </row>
    <row r="1691" spans="1:20">
      <c r="A1691" s="875" t="s">
        <v>1034</v>
      </c>
      <c r="B1691" t="s">
        <v>1035</v>
      </c>
      <c r="C1691" t="s">
        <v>1339</v>
      </c>
      <c r="D1691" t="s">
        <v>1653</v>
      </c>
      <c r="E1691" s="867">
        <v>2019</v>
      </c>
      <c r="F1691" s="867">
        <v>2019</v>
      </c>
      <c r="G1691" s="868">
        <v>43440</v>
      </c>
      <c r="H1691" s="869">
        <f t="shared" si="78"/>
        <v>2018</v>
      </c>
      <c r="I1691" s="876"/>
      <c r="J1691" t="s">
        <v>1341</v>
      </c>
      <c r="K1691" t="s">
        <v>1342</v>
      </c>
      <c r="L1691" t="s">
        <v>1037</v>
      </c>
      <c r="M1691">
        <v>1371.99</v>
      </c>
      <c r="N1691">
        <v>0.55100000000000005</v>
      </c>
      <c r="O1691" s="872">
        <f>+VLOOKUP(C1691,'A. Rate Class Allocations'!$B$124:$J$128,6,FALSE)</f>
        <v>0.94261788524984402</v>
      </c>
      <c r="P1691" s="873">
        <f>+VLOOKUP(C1691,'A. Rate Class Allocations'!$B$124:$J$128,8,FALSE)</f>
        <v>0.86676492558695795</v>
      </c>
      <c r="Q1691" s="873">
        <f>+VLOOKUP(C1691,'A. Rate Class Allocations'!$B$124:$J$128,7,FALSE)</f>
        <v>0.93591420350510102</v>
      </c>
      <c r="R1691" s="873">
        <f>+VLOOKUP(C1691,'A. Rate Class Allocations'!$B$124:$J$128,9,FALSE)</f>
        <v>0.67326093337246795</v>
      </c>
      <c r="S1691" s="874">
        <f t="shared" si="79"/>
        <v>1120.9544119578773</v>
      </c>
      <c r="T1691" s="874">
        <f t="shared" si="80"/>
        <v>0.34719307308482522</v>
      </c>
    </row>
    <row r="1692" spans="1:20">
      <c r="A1692" s="875" t="s">
        <v>1034</v>
      </c>
      <c r="B1692" t="s">
        <v>1035</v>
      </c>
      <c r="C1692" t="s">
        <v>1339</v>
      </c>
      <c r="D1692" t="s">
        <v>1653</v>
      </c>
      <c r="E1692" s="867">
        <v>2019</v>
      </c>
      <c r="F1692" s="867">
        <v>2019</v>
      </c>
      <c r="G1692" s="868">
        <v>43440</v>
      </c>
      <c r="H1692" s="869">
        <f t="shared" si="78"/>
        <v>2018</v>
      </c>
      <c r="I1692" s="876"/>
      <c r="J1692" t="s">
        <v>1341</v>
      </c>
      <c r="K1692" t="s">
        <v>1342</v>
      </c>
      <c r="L1692" t="s">
        <v>1037</v>
      </c>
      <c r="M1692">
        <v>69.72</v>
      </c>
      <c r="N1692">
        <v>2.8000000000000001E-2</v>
      </c>
      <c r="O1692" s="872">
        <f>+VLOOKUP(C1692,'A. Rate Class Allocations'!$B$124:$J$128,6,FALSE)</f>
        <v>0.94261788524984402</v>
      </c>
      <c r="P1692" s="873">
        <f>+VLOOKUP(C1692,'A. Rate Class Allocations'!$B$124:$J$128,8,FALSE)</f>
        <v>0.86676492558695795</v>
      </c>
      <c r="Q1692" s="873">
        <f>+VLOOKUP(C1692,'A. Rate Class Allocations'!$B$124:$J$128,7,FALSE)</f>
        <v>0.93591420350510102</v>
      </c>
      <c r="R1692" s="873">
        <f>+VLOOKUP(C1692,'A. Rate Class Allocations'!$B$124:$J$128,9,FALSE)</f>
        <v>0.67326093337246795</v>
      </c>
      <c r="S1692" s="874">
        <f t="shared" si="79"/>
        <v>56.963200607659829</v>
      </c>
      <c r="T1692" s="874">
        <f t="shared" si="80"/>
        <v>1.7643205165835039E-2</v>
      </c>
    </row>
    <row r="1693" spans="1:20">
      <c r="A1693" s="875" t="s">
        <v>1034</v>
      </c>
      <c r="B1693" t="s">
        <v>1035</v>
      </c>
      <c r="C1693" t="s">
        <v>1339</v>
      </c>
      <c r="D1693" t="s">
        <v>1654</v>
      </c>
      <c r="E1693" s="867">
        <v>2019</v>
      </c>
      <c r="F1693" s="867">
        <v>2019</v>
      </c>
      <c r="G1693" s="868">
        <v>43438</v>
      </c>
      <c r="H1693" s="869">
        <f t="shared" si="78"/>
        <v>2018</v>
      </c>
      <c r="I1693" s="876"/>
      <c r="J1693" t="s">
        <v>1341</v>
      </c>
      <c r="K1693" t="s">
        <v>1342</v>
      </c>
      <c r="L1693" t="s">
        <v>1037</v>
      </c>
      <c r="M1693">
        <v>3177.4600000000005</v>
      </c>
      <c r="N1693">
        <v>0.57200000000000006</v>
      </c>
      <c r="O1693" s="872">
        <f>+VLOOKUP(C1693,'A. Rate Class Allocations'!$B$124:$J$128,6,FALSE)</f>
        <v>0.94261788524984402</v>
      </c>
      <c r="P1693" s="873">
        <f>+VLOOKUP(C1693,'A. Rate Class Allocations'!$B$124:$J$128,8,FALSE)</f>
        <v>0.86676492558695795</v>
      </c>
      <c r="Q1693" s="873">
        <f>+VLOOKUP(C1693,'A. Rate Class Allocations'!$B$124:$J$128,7,FALSE)</f>
        <v>0.93591420350510102</v>
      </c>
      <c r="R1693" s="873">
        <f>+VLOOKUP(C1693,'A. Rate Class Allocations'!$B$124:$J$128,9,FALSE)</f>
        <v>0.67326093337246795</v>
      </c>
      <c r="S1693" s="874">
        <f t="shared" si="79"/>
        <v>2596.0741738785832</v>
      </c>
      <c r="T1693" s="874">
        <f t="shared" si="80"/>
        <v>0.36042547695920152</v>
      </c>
    </row>
    <row r="1694" spans="1:20">
      <c r="A1694" s="875" t="s">
        <v>1034</v>
      </c>
      <c r="B1694" t="s">
        <v>1035</v>
      </c>
      <c r="C1694" t="s">
        <v>1339</v>
      </c>
      <c r="D1694" t="s">
        <v>1654</v>
      </c>
      <c r="E1694" s="867">
        <v>2019</v>
      </c>
      <c r="F1694" s="867">
        <v>2019</v>
      </c>
      <c r="G1694" s="868">
        <v>43438</v>
      </c>
      <c r="H1694" s="869">
        <f t="shared" si="78"/>
        <v>2018</v>
      </c>
      <c r="I1694" s="876"/>
      <c r="J1694" t="s">
        <v>1341</v>
      </c>
      <c r="K1694" t="s">
        <v>1342</v>
      </c>
      <c r="L1694" t="s">
        <v>1037</v>
      </c>
      <c r="M1694">
        <v>88.88000000000001</v>
      </c>
      <c r="N1694">
        <v>1.6E-2</v>
      </c>
      <c r="O1694" s="872">
        <f>+VLOOKUP(C1694,'A. Rate Class Allocations'!$B$124:$J$128,6,FALSE)</f>
        <v>0.94261788524984402</v>
      </c>
      <c r="P1694" s="873">
        <f>+VLOOKUP(C1694,'A. Rate Class Allocations'!$B$124:$J$128,8,FALSE)</f>
        <v>0.86676492558695795</v>
      </c>
      <c r="Q1694" s="873">
        <f>+VLOOKUP(C1694,'A. Rate Class Allocations'!$B$124:$J$128,7,FALSE)</f>
        <v>0.93591420350510102</v>
      </c>
      <c r="R1694" s="873">
        <f>+VLOOKUP(C1694,'A. Rate Class Allocations'!$B$124:$J$128,9,FALSE)</f>
        <v>0.67326093337246795</v>
      </c>
      <c r="S1694" s="874">
        <f t="shared" si="79"/>
        <v>72.617459409191142</v>
      </c>
      <c r="T1694" s="874">
        <f t="shared" si="80"/>
        <v>1.0081831523334308E-2</v>
      </c>
    </row>
    <row r="1695" spans="1:20">
      <c r="A1695" s="875" t="s">
        <v>1034</v>
      </c>
      <c r="B1695" t="s">
        <v>1035</v>
      </c>
      <c r="C1695" t="s">
        <v>1339</v>
      </c>
      <c r="D1695" t="s">
        <v>1655</v>
      </c>
      <c r="E1695" s="867">
        <v>2019</v>
      </c>
      <c r="F1695" s="867">
        <v>2019</v>
      </c>
      <c r="G1695" s="868">
        <v>43437</v>
      </c>
      <c r="H1695" s="869">
        <f t="shared" si="78"/>
        <v>2018</v>
      </c>
      <c r="I1695" s="876"/>
      <c r="J1695" t="s">
        <v>1341</v>
      </c>
      <c r="K1695" t="s">
        <v>1342</v>
      </c>
      <c r="L1695" t="s">
        <v>1037</v>
      </c>
      <c r="M1695">
        <v>1993.9920000000006</v>
      </c>
      <c r="N1695">
        <v>0.72800000000000009</v>
      </c>
      <c r="O1695" s="872">
        <f>+VLOOKUP(C1695,'A. Rate Class Allocations'!$B$124:$J$128,6,FALSE)</f>
        <v>0.94261788524984402</v>
      </c>
      <c r="P1695" s="873">
        <f>+VLOOKUP(C1695,'A. Rate Class Allocations'!$B$124:$J$128,8,FALSE)</f>
        <v>0.86676492558695795</v>
      </c>
      <c r="Q1695" s="873">
        <f>+VLOOKUP(C1695,'A. Rate Class Allocations'!$B$124:$J$128,7,FALSE)</f>
        <v>0.93591420350510102</v>
      </c>
      <c r="R1695" s="873">
        <f>+VLOOKUP(C1695,'A. Rate Class Allocations'!$B$124:$J$128,9,FALSE)</f>
        <v>0.67326093337246795</v>
      </c>
      <c r="S1695" s="874">
        <f t="shared" si="79"/>
        <v>1629.1475373790715</v>
      </c>
      <c r="T1695" s="874">
        <f t="shared" si="80"/>
        <v>0.45872333431171108</v>
      </c>
    </row>
    <row r="1696" spans="1:20">
      <c r="A1696" s="875" t="s">
        <v>1034</v>
      </c>
      <c r="B1696" t="s">
        <v>1035</v>
      </c>
      <c r="C1696" t="s">
        <v>1339</v>
      </c>
      <c r="D1696" t="s">
        <v>1655</v>
      </c>
      <c r="E1696" s="867">
        <v>2019</v>
      </c>
      <c r="F1696" s="867">
        <v>2019</v>
      </c>
      <c r="G1696" s="868">
        <v>43437</v>
      </c>
      <c r="H1696" s="869">
        <f t="shared" si="78"/>
        <v>2018</v>
      </c>
      <c r="I1696" s="876"/>
      <c r="J1696" t="s">
        <v>1341</v>
      </c>
      <c r="K1696" t="s">
        <v>1342</v>
      </c>
      <c r="L1696" t="s">
        <v>1037</v>
      </c>
      <c r="M1696">
        <v>79.430999999999997</v>
      </c>
      <c r="N1696">
        <v>2.8999999999999998E-2</v>
      </c>
      <c r="O1696" s="872">
        <f>+VLOOKUP(C1696,'A. Rate Class Allocations'!$B$124:$J$128,6,FALSE)</f>
        <v>0.94261788524984402</v>
      </c>
      <c r="P1696" s="873">
        <f>+VLOOKUP(C1696,'A. Rate Class Allocations'!$B$124:$J$128,8,FALSE)</f>
        <v>0.86676492558695795</v>
      </c>
      <c r="Q1696" s="873">
        <f>+VLOOKUP(C1696,'A. Rate Class Allocations'!$B$124:$J$128,7,FALSE)</f>
        <v>0.93591420350510102</v>
      </c>
      <c r="R1696" s="873">
        <f>+VLOOKUP(C1696,'A. Rate Class Allocations'!$B$124:$J$128,9,FALSE)</f>
        <v>0.67326093337246795</v>
      </c>
      <c r="S1696" s="874">
        <f t="shared" si="79"/>
        <v>64.89736069229815</v>
      </c>
      <c r="T1696" s="874">
        <f t="shared" si="80"/>
        <v>1.8273319636043429E-2</v>
      </c>
    </row>
    <row r="1697" spans="1:20">
      <c r="A1697" s="875" t="s">
        <v>1034</v>
      </c>
      <c r="B1697" t="s">
        <v>1035</v>
      </c>
      <c r="C1697" t="s">
        <v>1339</v>
      </c>
      <c r="D1697" t="s">
        <v>1656</v>
      </c>
      <c r="E1697" s="867">
        <v>2019</v>
      </c>
      <c r="F1697" s="867">
        <v>2019</v>
      </c>
      <c r="G1697" s="868">
        <v>43425</v>
      </c>
      <c r="H1697" s="869">
        <f t="shared" si="78"/>
        <v>2018</v>
      </c>
      <c r="I1697" s="876"/>
      <c r="J1697" t="s">
        <v>1341</v>
      </c>
      <c r="K1697" t="s">
        <v>1342</v>
      </c>
      <c r="L1697" t="s">
        <v>1037</v>
      </c>
      <c r="M1697">
        <v>5734.08</v>
      </c>
      <c r="N1697">
        <v>1.056</v>
      </c>
      <c r="O1697" s="872">
        <f>+VLOOKUP(C1697,'A. Rate Class Allocations'!$B$124:$J$128,6,FALSE)</f>
        <v>0.94261788524984402</v>
      </c>
      <c r="P1697" s="873">
        <f>+VLOOKUP(C1697,'A. Rate Class Allocations'!$B$124:$J$128,8,FALSE)</f>
        <v>0.86676492558695795</v>
      </c>
      <c r="Q1697" s="873">
        <f>+VLOOKUP(C1697,'A. Rate Class Allocations'!$B$124:$J$128,7,FALSE)</f>
        <v>0.93591420350510102</v>
      </c>
      <c r="R1697" s="873">
        <f>+VLOOKUP(C1697,'A. Rate Class Allocations'!$B$124:$J$128,9,FALSE)</f>
        <v>0.67326093337246795</v>
      </c>
      <c r="S1697" s="874">
        <f t="shared" si="79"/>
        <v>4684.9046090127658</v>
      </c>
      <c r="T1697" s="874">
        <f t="shared" si="80"/>
        <v>0.6654008805400643</v>
      </c>
    </row>
    <row r="1698" spans="1:20">
      <c r="A1698" s="875" t="s">
        <v>1034</v>
      </c>
      <c r="B1698" t="s">
        <v>1035</v>
      </c>
      <c r="C1698" t="s">
        <v>1339</v>
      </c>
      <c r="D1698" t="s">
        <v>1656</v>
      </c>
      <c r="E1698" s="867">
        <v>2019</v>
      </c>
      <c r="F1698" s="867">
        <v>2019</v>
      </c>
      <c r="G1698" s="868">
        <v>43425</v>
      </c>
      <c r="H1698" s="869">
        <f t="shared" si="78"/>
        <v>2018</v>
      </c>
      <c r="I1698" s="876"/>
      <c r="J1698" t="s">
        <v>1341</v>
      </c>
      <c r="K1698" t="s">
        <v>1342</v>
      </c>
      <c r="L1698" t="s">
        <v>1037</v>
      </c>
      <c r="M1698">
        <v>3323.16</v>
      </c>
      <c r="N1698">
        <v>0.61199999999999999</v>
      </c>
      <c r="O1698" s="872">
        <f>+VLOOKUP(C1698,'A. Rate Class Allocations'!$B$124:$J$128,6,FALSE)</f>
        <v>0.94261788524984402</v>
      </c>
      <c r="P1698" s="873">
        <f>+VLOOKUP(C1698,'A. Rate Class Allocations'!$B$124:$J$128,8,FALSE)</f>
        <v>0.86676492558695795</v>
      </c>
      <c r="Q1698" s="873">
        <f>+VLOOKUP(C1698,'A. Rate Class Allocations'!$B$124:$J$128,7,FALSE)</f>
        <v>0.93591420350510102</v>
      </c>
      <c r="R1698" s="873">
        <f>+VLOOKUP(C1698,'A. Rate Class Allocations'!$B$124:$J$128,9,FALSE)</f>
        <v>0.67326093337246795</v>
      </c>
      <c r="S1698" s="874">
        <f t="shared" si="79"/>
        <v>2715.1151711323987</v>
      </c>
      <c r="T1698" s="874">
        <f t="shared" si="80"/>
        <v>0.38563005576753728</v>
      </c>
    </row>
    <row r="1699" spans="1:20">
      <c r="A1699" s="875" t="s">
        <v>1034</v>
      </c>
      <c r="B1699" t="s">
        <v>1035</v>
      </c>
      <c r="C1699" t="s">
        <v>1339</v>
      </c>
      <c r="D1699" t="s">
        <v>1657</v>
      </c>
      <c r="E1699" s="867">
        <v>2019</v>
      </c>
      <c r="F1699" s="867">
        <v>2019</v>
      </c>
      <c r="G1699" s="868">
        <v>43445</v>
      </c>
      <c r="H1699" s="869">
        <f t="shared" si="78"/>
        <v>2018</v>
      </c>
      <c r="I1699" s="876"/>
      <c r="J1699" t="s">
        <v>1341</v>
      </c>
      <c r="K1699" t="s">
        <v>1342</v>
      </c>
      <c r="L1699" t="s">
        <v>1037</v>
      </c>
      <c r="M1699">
        <v>3083.8080000000009</v>
      </c>
      <c r="N1699">
        <v>0.62400000000000011</v>
      </c>
      <c r="O1699" s="872">
        <f>+VLOOKUP(C1699,'A. Rate Class Allocations'!$B$124:$J$128,6,FALSE)</f>
        <v>0.94261788524984402</v>
      </c>
      <c r="P1699" s="873">
        <f>+VLOOKUP(C1699,'A. Rate Class Allocations'!$B$124:$J$128,8,FALSE)</f>
        <v>0.86676492558695795</v>
      </c>
      <c r="Q1699" s="873">
        <f>+VLOOKUP(C1699,'A. Rate Class Allocations'!$B$124:$J$128,7,FALSE)</f>
        <v>0.93591420350510102</v>
      </c>
      <c r="R1699" s="873">
        <f>+VLOOKUP(C1699,'A. Rate Class Allocations'!$B$124:$J$128,9,FALSE)</f>
        <v>0.67326093337246795</v>
      </c>
      <c r="S1699" s="874">
        <f t="shared" si="79"/>
        <v>2519.5578562751907</v>
      </c>
      <c r="T1699" s="874">
        <f t="shared" si="80"/>
        <v>0.3931914294100381</v>
      </c>
    </row>
    <row r="1700" spans="1:20">
      <c r="A1700" s="875" t="s">
        <v>1034</v>
      </c>
      <c r="B1700" t="s">
        <v>1035</v>
      </c>
      <c r="C1700" t="s">
        <v>1339</v>
      </c>
      <c r="D1700" t="s">
        <v>1658</v>
      </c>
      <c r="E1700" s="867">
        <v>2019</v>
      </c>
      <c r="F1700" s="867">
        <v>2019</v>
      </c>
      <c r="G1700" s="868">
        <v>43441</v>
      </c>
      <c r="H1700" s="869">
        <f t="shared" si="78"/>
        <v>2018</v>
      </c>
      <c r="I1700" s="876"/>
      <c r="J1700" t="s">
        <v>1341</v>
      </c>
      <c r="K1700" t="s">
        <v>1342</v>
      </c>
      <c r="L1700" t="s">
        <v>1037</v>
      </c>
      <c r="M1700">
        <v>1817.0880000000002</v>
      </c>
      <c r="N1700">
        <v>0.20800000000000002</v>
      </c>
      <c r="O1700" s="872">
        <f>+VLOOKUP(C1700,'A. Rate Class Allocations'!$B$124:$J$128,6,FALSE)</f>
        <v>0.94261788524984402</v>
      </c>
      <c r="P1700" s="873">
        <f>+VLOOKUP(C1700,'A. Rate Class Allocations'!$B$124:$J$128,8,FALSE)</f>
        <v>0.86676492558695795</v>
      </c>
      <c r="Q1700" s="873">
        <f>+VLOOKUP(C1700,'A. Rate Class Allocations'!$B$124:$J$128,7,FALSE)</f>
        <v>0.93591420350510102</v>
      </c>
      <c r="R1700" s="873">
        <f>+VLOOKUP(C1700,'A. Rate Class Allocations'!$B$124:$J$128,9,FALSE)</f>
        <v>0.67326093337246795</v>
      </c>
      <c r="S1700" s="874">
        <f t="shared" si="79"/>
        <v>1484.6119946324065</v>
      </c>
      <c r="T1700" s="874">
        <f t="shared" si="80"/>
        <v>0.13106380980334603</v>
      </c>
    </row>
    <row r="1701" spans="1:20">
      <c r="A1701" s="875" t="s">
        <v>1034</v>
      </c>
      <c r="B1701" t="s">
        <v>1035</v>
      </c>
      <c r="C1701" t="s">
        <v>1339</v>
      </c>
      <c r="D1701" t="s">
        <v>1658</v>
      </c>
      <c r="E1701" s="867">
        <v>2019</v>
      </c>
      <c r="F1701" s="867">
        <v>2019</v>
      </c>
      <c r="G1701" s="868">
        <v>43441</v>
      </c>
      <c r="H1701" s="869">
        <f t="shared" si="78"/>
        <v>2018</v>
      </c>
      <c r="I1701" s="876"/>
      <c r="J1701" t="s">
        <v>1341</v>
      </c>
      <c r="K1701" t="s">
        <v>1342</v>
      </c>
      <c r="L1701" t="s">
        <v>1037</v>
      </c>
      <c r="M1701">
        <v>9880.4159999999974</v>
      </c>
      <c r="N1701">
        <v>1.1309999999999998</v>
      </c>
      <c r="O1701" s="872">
        <f>+VLOOKUP(C1701,'A. Rate Class Allocations'!$B$124:$J$128,6,FALSE)</f>
        <v>0.94261788524984402</v>
      </c>
      <c r="P1701" s="873">
        <f>+VLOOKUP(C1701,'A. Rate Class Allocations'!$B$124:$J$128,8,FALSE)</f>
        <v>0.86676492558695795</v>
      </c>
      <c r="Q1701" s="873">
        <f>+VLOOKUP(C1701,'A. Rate Class Allocations'!$B$124:$J$128,7,FALSE)</f>
        <v>0.93591420350510102</v>
      </c>
      <c r="R1701" s="873">
        <f>+VLOOKUP(C1701,'A. Rate Class Allocations'!$B$124:$J$128,9,FALSE)</f>
        <v>0.67326093337246795</v>
      </c>
      <c r="S1701" s="874">
        <f t="shared" si="79"/>
        <v>8072.5777208137069</v>
      </c>
      <c r="T1701" s="874">
        <f t="shared" si="80"/>
        <v>0.71265946580569361</v>
      </c>
    </row>
    <row r="1702" spans="1:20">
      <c r="A1702" s="875" t="s">
        <v>1034</v>
      </c>
      <c r="B1702" t="s">
        <v>1035</v>
      </c>
      <c r="C1702" t="s">
        <v>1339</v>
      </c>
      <c r="D1702" t="s">
        <v>1658</v>
      </c>
      <c r="E1702" s="867">
        <v>2019</v>
      </c>
      <c r="F1702" s="867">
        <v>2019</v>
      </c>
      <c r="G1702" s="868">
        <v>43441</v>
      </c>
      <c r="H1702" s="869">
        <f t="shared" si="78"/>
        <v>2018</v>
      </c>
      <c r="I1702" s="876"/>
      <c r="J1702" t="s">
        <v>1341</v>
      </c>
      <c r="K1702" t="s">
        <v>1342</v>
      </c>
      <c r="L1702" t="s">
        <v>1037</v>
      </c>
      <c r="M1702">
        <v>139.77599999999998</v>
      </c>
      <c r="N1702">
        <v>1.6E-2</v>
      </c>
      <c r="O1702" s="872">
        <f>+VLOOKUP(C1702,'A. Rate Class Allocations'!$B$124:$J$128,6,FALSE)</f>
        <v>0.94261788524984402</v>
      </c>
      <c r="P1702" s="873">
        <f>+VLOOKUP(C1702,'A. Rate Class Allocations'!$B$124:$J$128,8,FALSE)</f>
        <v>0.86676492558695795</v>
      </c>
      <c r="Q1702" s="873">
        <f>+VLOOKUP(C1702,'A. Rate Class Allocations'!$B$124:$J$128,7,FALSE)</f>
        <v>0.93591420350510102</v>
      </c>
      <c r="R1702" s="873">
        <f>+VLOOKUP(C1702,'A. Rate Class Allocations'!$B$124:$J$128,9,FALSE)</f>
        <v>0.67326093337246795</v>
      </c>
      <c r="S1702" s="874">
        <f t="shared" si="79"/>
        <v>114.20092266403124</v>
      </c>
      <c r="T1702" s="874">
        <f t="shared" si="80"/>
        <v>1.0081831523334308E-2</v>
      </c>
    </row>
    <row r="1703" spans="1:20">
      <c r="A1703" s="875" t="s">
        <v>1034</v>
      </c>
      <c r="B1703" t="s">
        <v>1035</v>
      </c>
      <c r="C1703" t="s">
        <v>1339</v>
      </c>
      <c r="D1703" t="s">
        <v>1659</v>
      </c>
      <c r="E1703" s="867">
        <v>2019</v>
      </c>
      <c r="F1703" s="867">
        <v>2019</v>
      </c>
      <c r="G1703" s="868">
        <v>43440</v>
      </c>
      <c r="H1703" s="869">
        <f t="shared" si="78"/>
        <v>2018</v>
      </c>
      <c r="I1703" s="876"/>
      <c r="J1703" t="s">
        <v>1341</v>
      </c>
      <c r="K1703" t="s">
        <v>1342</v>
      </c>
      <c r="L1703" t="s">
        <v>1037</v>
      </c>
      <c r="M1703">
        <v>2895.9839999999995</v>
      </c>
      <c r="N1703">
        <v>0.46799999999999997</v>
      </c>
      <c r="O1703" s="872">
        <f>+VLOOKUP(C1703,'A. Rate Class Allocations'!$B$124:$J$128,6,FALSE)</f>
        <v>0.94261788524984402</v>
      </c>
      <c r="P1703" s="873">
        <f>+VLOOKUP(C1703,'A. Rate Class Allocations'!$B$124:$J$128,8,FALSE)</f>
        <v>0.86676492558695795</v>
      </c>
      <c r="Q1703" s="873">
        <f>+VLOOKUP(C1703,'A. Rate Class Allocations'!$B$124:$J$128,7,FALSE)</f>
        <v>0.93591420350510102</v>
      </c>
      <c r="R1703" s="873">
        <f>+VLOOKUP(C1703,'A. Rate Class Allocations'!$B$124:$J$128,9,FALSE)</f>
        <v>0.67326093337246795</v>
      </c>
      <c r="S1703" s="874">
        <f t="shared" si="79"/>
        <v>2366.100366445397</v>
      </c>
      <c r="T1703" s="874">
        <f t="shared" si="80"/>
        <v>0.29489357205752847</v>
      </c>
    </row>
    <row r="1704" spans="1:20">
      <c r="A1704" s="875" t="s">
        <v>1034</v>
      </c>
      <c r="B1704" t="s">
        <v>1035</v>
      </c>
      <c r="C1704" t="s">
        <v>1339</v>
      </c>
      <c r="D1704" t="s">
        <v>1659</v>
      </c>
      <c r="E1704" s="867">
        <v>2019</v>
      </c>
      <c r="F1704" s="867">
        <v>2019</v>
      </c>
      <c r="G1704" s="868">
        <v>43440</v>
      </c>
      <c r="H1704" s="869">
        <f t="shared" si="78"/>
        <v>2018</v>
      </c>
      <c r="I1704" s="876"/>
      <c r="J1704" t="s">
        <v>1341</v>
      </c>
      <c r="K1704" t="s">
        <v>1342</v>
      </c>
      <c r="L1704" t="s">
        <v>1037</v>
      </c>
      <c r="M1704">
        <v>792.06399999999985</v>
      </c>
      <c r="N1704">
        <v>0.128</v>
      </c>
      <c r="O1704" s="872">
        <f>+VLOOKUP(C1704,'A. Rate Class Allocations'!$B$124:$J$128,6,FALSE)</f>
        <v>0.94261788524984402</v>
      </c>
      <c r="P1704" s="873">
        <f>+VLOOKUP(C1704,'A. Rate Class Allocations'!$B$124:$J$128,8,FALSE)</f>
        <v>0.86676492558695795</v>
      </c>
      <c r="Q1704" s="873">
        <f>+VLOOKUP(C1704,'A. Rate Class Allocations'!$B$124:$J$128,7,FALSE)</f>
        <v>0.93591420350510102</v>
      </c>
      <c r="R1704" s="873">
        <f>+VLOOKUP(C1704,'A. Rate Class Allocations'!$B$124:$J$128,9,FALSE)</f>
        <v>0.67326093337246795</v>
      </c>
      <c r="S1704" s="874">
        <f t="shared" si="79"/>
        <v>647.13856176284378</v>
      </c>
      <c r="T1704" s="874">
        <f t="shared" si="80"/>
        <v>8.0654652186674461E-2</v>
      </c>
    </row>
    <row r="1705" spans="1:20">
      <c r="A1705" s="875" t="s">
        <v>1034</v>
      </c>
      <c r="B1705" t="s">
        <v>1035</v>
      </c>
      <c r="C1705" t="s">
        <v>1339</v>
      </c>
      <c r="D1705" t="s">
        <v>1660</v>
      </c>
      <c r="E1705" s="867">
        <v>2019</v>
      </c>
      <c r="F1705" s="867">
        <v>2019</v>
      </c>
      <c r="G1705" s="868">
        <v>43441</v>
      </c>
      <c r="H1705" s="869">
        <f t="shared" si="78"/>
        <v>2018</v>
      </c>
      <c r="I1705" s="876"/>
      <c r="J1705" t="s">
        <v>1341</v>
      </c>
      <c r="K1705" t="s">
        <v>1342</v>
      </c>
      <c r="L1705" t="s">
        <v>1037</v>
      </c>
      <c r="M1705">
        <v>2419.612000000001</v>
      </c>
      <c r="N1705">
        <v>0.98800000000000021</v>
      </c>
      <c r="O1705" s="872">
        <f>+VLOOKUP(C1705,'A. Rate Class Allocations'!$B$124:$J$128,6,FALSE)</f>
        <v>0.94261788524984402</v>
      </c>
      <c r="P1705" s="873">
        <f>+VLOOKUP(C1705,'A. Rate Class Allocations'!$B$124:$J$128,8,FALSE)</f>
        <v>0.86676492558695795</v>
      </c>
      <c r="Q1705" s="873">
        <f>+VLOOKUP(C1705,'A. Rate Class Allocations'!$B$124:$J$128,7,FALSE)</f>
        <v>0.93591420350510102</v>
      </c>
      <c r="R1705" s="873">
        <f>+VLOOKUP(C1705,'A. Rate Class Allocations'!$B$124:$J$128,9,FALSE)</f>
        <v>0.67326093337246795</v>
      </c>
      <c r="S1705" s="874">
        <f t="shared" si="79"/>
        <v>1976.891046309539</v>
      </c>
      <c r="T1705" s="874">
        <f t="shared" si="80"/>
        <v>0.62255309656589364</v>
      </c>
    </row>
    <row r="1706" spans="1:20">
      <c r="A1706" s="875" t="s">
        <v>1034</v>
      </c>
      <c r="B1706" t="s">
        <v>1035</v>
      </c>
      <c r="C1706" t="s">
        <v>1339</v>
      </c>
      <c r="D1706" t="s">
        <v>1660</v>
      </c>
      <c r="E1706" s="867">
        <v>2019</v>
      </c>
      <c r="F1706" s="867">
        <v>2019</v>
      </c>
      <c r="G1706" s="868">
        <v>43441</v>
      </c>
      <c r="H1706" s="869">
        <f t="shared" si="78"/>
        <v>2018</v>
      </c>
      <c r="I1706" s="876"/>
      <c r="J1706" t="s">
        <v>1341</v>
      </c>
      <c r="K1706" t="s">
        <v>1342</v>
      </c>
      <c r="L1706" t="s">
        <v>1037</v>
      </c>
      <c r="M1706">
        <v>68.572000000000003</v>
      </c>
      <c r="N1706">
        <v>2.8000000000000001E-2</v>
      </c>
      <c r="O1706" s="872">
        <f>+VLOOKUP(C1706,'A. Rate Class Allocations'!$B$124:$J$128,6,FALSE)</f>
        <v>0.94261788524984402</v>
      </c>
      <c r="P1706" s="873">
        <f>+VLOOKUP(C1706,'A. Rate Class Allocations'!$B$124:$J$128,8,FALSE)</f>
        <v>0.86676492558695795</v>
      </c>
      <c r="Q1706" s="873">
        <f>+VLOOKUP(C1706,'A. Rate Class Allocations'!$B$124:$J$128,7,FALSE)</f>
        <v>0.93591420350510102</v>
      </c>
      <c r="R1706" s="873">
        <f>+VLOOKUP(C1706,'A. Rate Class Allocations'!$B$124:$J$128,9,FALSE)</f>
        <v>0.67326093337246795</v>
      </c>
      <c r="S1706" s="874">
        <f t="shared" si="79"/>
        <v>56.025252324561812</v>
      </c>
      <c r="T1706" s="874">
        <f t="shared" si="80"/>
        <v>1.7643205165835039E-2</v>
      </c>
    </row>
    <row r="1707" spans="1:20">
      <c r="A1707" s="875" t="s">
        <v>1034</v>
      </c>
      <c r="B1707" t="s">
        <v>1035</v>
      </c>
      <c r="C1707" t="s">
        <v>1339</v>
      </c>
      <c r="D1707" t="s">
        <v>1661</v>
      </c>
      <c r="E1707" s="867">
        <v>2019</v>
      </c>
      <c r="F1707" s="867">
        <v>2019</v>
      </c>
      <c r="G1707" s="868">
        <v>43522</v>
      </c>
      <c r="H1707" s="869">
        <f t="shared" si="78"/>
        <v>2019</v>
      </c>
      <c r="I1707" s="876"/>
      <c r="J1707" t="s">
        <v>1341</v>
      </c>
      <c r="K1707" t="s">
        <v>1342</v>
      </c>
      <c r="L1707" t="s">
        <v>1037</v>
      </c>
      <c r="M1707">
        <v>1424.28</v>
      </c>
      <c r="N1707">
        <v>0.57200000000000006</v>
      </c>
      <c r="O1707" s="872">
        <f>+VLOOKUP(C1707,'A. Rate Class Allocations'!$B$124:$J$128,6,FALSE)</f>
        <v>0.94261788524984402</v>
      </c>
      <c r="P1707" s="873">
        <f>+VLOOKUP(C1707,'A. Rate Class Allocations'!$B$124:$J$128,8,FALSE)</f>
        <v>0.86676492558695795</v>
      </c>
      <c r="Q1707" s="873">
        <f>+VLOOKUP(C1707,'A. Rate Class Allocations'!$B$124:$J$128,7,FALSE)</f>
        <v>0.93591420350510102</v>
      </c>
      <c r="R1707" s="873">
        <f>+VLOOKUP(C1707,'A. Rate Class Allocations'!$B$124:$J$128,9,FALSE)</f>
        <v>0.67326093337246795</v>
      </c>
      <c r="S1707" s="874">
        <f t="shared" si="79"/>
        <v>1163.6768124136222</v>
      </c>
      <c r="T1707" s="874">
        <f t="shared" si="80"/>
        <v>0.36042547695920152</v>
      </c>
    </row>
    <row r="1708" spans="1:20">
      <c r="A1708" s="875" t="s">
        <v>1034</v>
      </c>
      <c r="B1708" t="s">
        <v>1035</v>
      </c>
      <c r="C1708" t="s">
        <v>1339</v>
      </c>
      <c r="D1708" t="s">
        <v>1661</v>
      </c>
      <c r="E1708" s="867">
        <v>2019</v>
      </c>
      <c r="F1708" s="867">
        <v>2019</v>
      </c>
      <c r="G1708" s="868">
        <v>43522</v>
      </c>
      <c r="H1708" s="869">
        <f t="shared" si="78"/>
        <v>2019</v>
      </c>
      <c r="I1708" s="876"/>
      <c r="J1708" t="s">
        <v>1341</v>
      </c>
      <c r="K1708" t="s">
        <v>1342</v>
      </c>
      <c r="L1708" t="s">
        <v>1037</v>
      </c>
      <c r="M1708">
        <v>1523.8799999999997</v>
      </c>
      <c r="N1708">
        <v>0.61199999999999999</v>
      </c>
      <c r="O1708" s="872">
        <f>+VLOOKUP(C1708,'A. Rate Class Allocations'!$B$124:$J$128,6,FALSE)</f>
        <v>0.94261788524984402</v>
      </c>
      <c r="P1708" s="873">
        <f>+VLOOKUP(C1708,'A. Rate Class Allocations'!$B$124:$J$128,8,FALSE)</f>
        <v>0.86676492558695795</v>
      </c>
      <c r="Q1708" s="873">
        <f>+VLOOKUP(C1708,'A. Rate Class Allocations'!$B$124:$J$128,7,FALSE)</f>
        <v>0.93591420350510102</v>
      </c>
      <c r="R1708" s="873">
        <f>+VLOOKUP(C1708,'A. Rate Class Allocations'!$B$124:$J$128,9,FALSE)</f>
        <v>0.67326093337246795</v>
      </c>
      <c r="S1708" s="874">
        <f t="shared" si="79"/>
        <v>1245.0528132817074</v>
      </c>
      <c r="T1708" s="874">
        <f t="shared" si="80"/>
        <v>0.38563005576753728</v>
      </c>
    </row>
    <row r="1709" spans="1:20">
      <c r="A1709" s="875" t="s">
        <v>1034</v>
      </c>
      <c r="B1709" t="s">
        <v>1035</v>
      </c>
      <c r="C1709" t="s">
        <v>1339</v>
      </c>
      <c r="D1709" t="s">
        <v>1661</v>
      </c>
      <c r="E1709" s="867">
        <v>2019</v>
      </c>
      <c r="F1709" s="867">
        <v>2019</v>
      </c>
      <c r="G1709" s="868">
        <v>43522</v>
      </c>
      <c r="H1709" s="869">
        <f t="shared" si="78"/>
        <v>2019</v>
      </c>
      <c r="I1709" s="876"/>
      <c r="J1709" t="s">
        <v>1341</v>
      </c>
      <c r="K1709" t="s">
        <v>1342</v>
      </c>
      <c r="L1709" t="s">
        <v>1037</v>
      </c>
      <c r="M1709">
        <v>69.72</v>
      </c>
      <c r="N1709">
        <v>2.8000000000000001E-2</v>
      </c>
      <c r="O1709" s="872">
        <f>+VLOOKUP(C1709,'A. Rate Class Allocations'!$B$124:$J$128,6,FALSE)</f>
        <v>0.94261788524984402</v>
      </c>
      <c r="P1709" s="873">
        <f>+VLOOKUP(C1709,'A. Rate Class Allocations'!$B$124:$J$128,8,FALSE)</f>
        <v>0.86676492558695795</v>
      </c>
      <c r="Q1709" s="873">
        <f>+VLOOKUP(C1709,'A. Rate Class Allocations'!$B$124:$J$128,7,FALSE)</f>
        <v>0.93591420350510102</v>
      </c>
      <c r="R1709" s="873">
        <f>+VLOOKUP(C1709,'A. Rate Class Allocations'!$B$124:$J$128,9,FALSE)</f>
        <v>0.67326093337246795</v>
      </c>
      <c r="S1709" s="874">
        <f t="shared" si="79"/>
        <v>56.963200607659829</v>
      </c>
      <c r="T1709" s="874">
        <f t="shared" si="80"/>
        <v>1.7643205165835039E-2</v>
      </c>
    </row>
    <row r="1710" spans="1:20">
      <c r="A1710" s="875" t="s">
        <v>1034</v>
      </c>
      <c r="B1710" t="s">
        <v>1035</v>
      </c>
      <c r="C1710" t="s">
        <v>1339</v>
      </c>
      <c r="D1710" t="s">
        <v>1662</v>
      </c>
      <c r="E1710" s="867">
        <v>2019</v>
      </c>
      <c r="F1710" s="867">
        <v>2019</v>
      </c>
      <c r="G1710" s="868">
        <v>43444</v>
      </c>
      <c r="H1710" s="869">
        <f t="shared" si="78"/>
        <v>2018</v>
      </c>
      <c r="I1710" s="876"/>
      <c r="J1710" t="s">
        <v>1341</v>
      </c>
      <c r="K1710" t="s">
        <v>1342</v>
      </c>
      <c r="L1710" t="s">
        <v>1037</v>
      </c>
      <c r="M1710">
        <v>3409.0079999999994</v>
      </c>
      <c r="N1710">
        <v>1.3919999999999999</v>
      </c>
      <c r="O1710" s="872">
        <f>+VLOOKUP(C1710,'A. Rate Class Allocations'!$B$124:$J$128,6,FALSE)</f>
        <v>0.94261788524984402</v>
      </c>
      <c r="P1710" s="873">
        <f>+VLOOKUP(C1710,'A. Rate Class Allocations'!$B$124:$J$128,8,FALSE)</f>
        <v>0.86676492558695795</v>
      </c>
      <c r="Q1710" s="873">
        <f>+VLOOKUP(C1710,'A. Rate Class Allocations'!$B$124:$J$128,7,FALSE)</f>
        <v>0.93591420350510102</v>
      </c>
      <c r="R1710" s="873">
        <f>+VLOOKUP(C1710,'A. Rate Class Allocations'!$B$124:$J$128,9,FALSE)</f>
        <v>0.67326093337246795</v>
      </c>
      <c r="S1710" s="874">
        <f t="shared" si="79"/>
        <v>2785.2554012782152</v>
      </c>
      <c r="T1710" s="874">
        <f t="shared" si="80"/>
        <v>0.87711934253008461</v>
      </c>
    </row>
    <row r="1711" spans="1:20">
      <c r="A1711" s="875" t="s">
        <v>1034</v>
      </c>
      <c r="B1711" t="s">
        <v>1035</v>
      </c>
      <c r="C1711" t="s">
        <v>1339</v>
      </c>
      <c r="D1711" t="s">
        <v>1663</v>
      </c>
      <c r="E1711" s="867">
        <v>2019</v>
      </c>
      <c r="F1711" s="867">
        <v>2019</v>
      </c>
      <c r="G1711" s="868">
        <v>43444</v>
      </c>
      <c r="H1711" s="869">
        <f t="shared" si="78"/>
        <v>2018</v>
      </c>
      <c r="I1711" s="876"/>
      <c r="J1711" t="s">
        <v>1341</v>
      </c>
      <c r="K1711" t="s">
        <v>1342</v>
      </c>
      <c r="L1711" t="s">
        <v>1037</v>
      </c>
      <c r="M1711">
        <v>1309.9009999999996</v>
      </c>
      <c r="N1711">
        <v>0.49299999999999988</v>
      </c>
      <c r="O1711" s="872">
        <f>+VLOOKUP(C1711,'A. Rate Class Allocations'!$B$124:$J$128,6,FALSE)</f>
        <v>0.94261788524984402</v>
      </c>
      <c r="P1711" s="873">
        <f>+VLOOKUP(C1711,'A. Rate Class Allocations'!$B$124:$J$128,8,FALSE)</f>
        <v>0.86676492558695795</v>
      </c>
      <c r="Q1711" s="873">
        <f>+VLOOKUP(C1711,'A. Rate Class Allocations'!$B$124:$J$128,7,FALSE)</f>
        <v>0.93591420350510102</v>
      </c>
      <c r="R1711" s="873">
        <f>+VLOOKUP(C1711,'A. Rate Class Allocations'!$B$124:$J$128,9,FALSE)</f>
        <v>0.67326093337246795</v>
      </c>
      <c r="S1711" s="874">
        <f t="shared" si="79"/>
        <v>1070.2259529428313</v>
      </c>
      <c r="T1711" s="874">
        <f t="shared" si="80"/>
        <v>0.31064643381273827</v>
      </c>
    </row>
    <row r="1712" spans="1:20">
      <c r="A1712" s="875" t="s">
        <v>1034</v>
      </c>
      <c r="B1712" t="s">
        <v>1035</v>
      </c>
      <c r="C1712" t="s">
        <v>1339</v>
      </c>
      <c r="D1712" t="s">
        <v>1663</v>
      </c>
      <c r="E1712" s="867">
        <v>2019</v>
      </c>
      <c r="F1712" s="867">
        <v>2019</v>
      </c>
      <c r="G1712" s="868">
        <v>43444</v>
      </c>
      <c r="H1712" s="869">
        <f t="shared" si="78"/>
        <v>2018</v>
      </c>
      <c r="I1712" s="876"/>
      <c r="J1712" t="s">
        <v>1341</v>
      </c>
      <c r="K1712" t="s">
        <v>1342</v>
      </c>
      <c r="L1712" t="s">
        <v>1037</v>
      </c>
      <c r="M1712">
        <v>223.18800000000007</v>
      </c>
      <c r="N1712">
        <v>8.4000000000000019E-2</v>
      </c>
      <c r="O1712" s="872">
        <f>+VLOOKUP(C1712,'A. Rate Class Allocations'!$B$124:$J$128,6,FALSE)</f>
        <v>0.94261788524984402</v>
      </c>
      <c r="P1712" s="873">
        <f>+VLOOKUP(C1712,'A. Rate Class Allocations'!$B$124:$J$128,8,FALSE)</f>
        <v>0.86676492558695795</v>
      </c>
      <c r="Q1712" s="873">
        <f>+VLOOKUP(C1712,'A. Rate Class Allocations'!$B$124:$J$128,7,FALSE)</f>
        <v>0.93591420350510102</v>
      </c>
      <c r="R1712" s="873">
        <f>+VLOOKUP(C1712,'A. Rate Class Allocations'!$B$124:$J$128,9,FALSE)</f>
        <v>0.67326093337246795</v>
      </c>
      <c r="S1712" s="874">
        <f t="shared" si="79"/>
        <v>182.35087230668938</v>
      </c>
      <c r="T1712" s="874">
        <f t="shared" si="80"/>
        <v>5.292961549750512E-2</v>
      </c>
    </row>
    <row r="1713" spans="1:20">
      <c r="A1713" s="875" t="s">
        <v>1034</v>
      </c>
      <c r="B1713" t="s">
        <v>1035</v>
      </c>
      <c r="C1713" t="s">
        <v>1339</v>
      </c>
      <c r="D1713" t="s">
        <v>1664</v>
      </c>
      <c r="E1713" s="867">
        <v>2019</v>
      </c>
      <c r="F1713" s="867">
        <v>2019</v>
      </c>
      <c r="G1713" s="868">
        <v>43515</v>
      </c>
      <c r="H1713" s="869">
        <f t="shared" si="78"/>
        <v>2019</v>
      </c>
      <c r="I1713" s="876"/>
      <c r="J1713" t="s">
        <v>1341</v>
      </c>
      <c r="K1713" t="s">
        <v>1342</v>
      </c>
      <c r="L1713" t="s">
        <v>1037</v>
      </c>
      <c r="M1713">
        <v>2234.6999999999998</v>
      </c>
      <c r="N1713">
        <v>1.17</v>
      </c>
      <c r="O1713" s="872">
        <f>+VLOOKUP(C1713,'A. Rate Class Allocations'!$B$124:$J$128,6,FALSE)</f>
        <v>0.94261788524984402</v>
      </c>
      <c r="P1713" s="873">
        <f>+VLOOKUP(C1713,'A. Rate Class Allocations'!$B$124:$J$128,8,FALSE)</f>
        <v>0.86676492558695795</v>
      </c>
      <c r="Q1713" s="873">
        <f>+VLOOKUP(C1713,'A. Rate Class Allocations'!$B$124:$J$128,7,FALSE)</f>
        <v>0.93591420350510102</v>
      </c>
      <c r="R1713" s="873">
        <f>+VLOOKUP(C1713,'A. Rate Class Allocations'!$B$124:$J$128,9,FALSE)</f>
        <v>0.67326093337246795</v>
      </c>
      <c r="S1713" s="874">
        <f t="shared" si="79"/>
        <v>1825.8127423685801</v>
      </c>
      <c r="T1713" s="874">
        <f t="shared" si="80"/>
        <v>0.73723393014382121</v>
      </c>
    </row>
    <row r="1714" spans="1:20">
      <c r="A1714" s="875" t="s">
        <v>1034</v>
      </c>
      <c r="B1714" t="s">
        <v>1035</v>
      </c>
      <c r="C1714" t="s">
        <v>1339</v>
      </c>
      <c r="D1714" t="s">
        <v>1664</v>
      </c>
      <c r="E1714" s="867">
        <v>2019</v>
      </c>
      <c r="F1714" s="867">
        <v>2019</v>
      </c>
      <c r="G1714" s="868">
        <v>43515</v>
      </c>
      <c r="H1714" s="869">
        <f t="shared" si="78"/>
        <v>2019</v>
      </c>
      <c r="I1714" s="876"/>
      <c r="J1714" t="s">
        <v>1341</v>
      </c>
      <c r="K1714" t="s">
        <v>1342</v>
      </c>
      <c r="L1714" t="s">
        <v>1037</v>
      </c>
      <c r="M1714">
        <v>72.58</v>
      </c>
      <c r="N1714">
        <v>3.8000000000000006E-2</v>
      </c>
      <c r="O1714" s="872">
        <f>+VLOOKUP(C1714,'A. Rate Class Allocations'!$B$124:$J$128,6,FALSE)</f>
        <v>0.94261788524984402</v>
      </c>
      <c r="P1714" s="873">
        <f>+VLOOKUP(C1714,'A. Rate Class Allocations'!$B$124:$J$128,8,FALSE)</f>
        <v>0.86676492558695795</v>
      </c>
      <c r="Q1714" s="873">
        <f>+VLOOKUP(C1714,'A. Rate Class Allocations'!$B$124:$J$128,7,FALSE)</f>
        <v>0.93591420350510102</v>
      </c>
      <c r="R1714" s="873">
        <f>+VLOOKUP(C1714,'A. Rate Class Allocations'!$B$124:$J$128,9,FALSE)</f>
        <v>0.67326093337246795</v>
      </c>
      <c r="S1714" s="874">
        <f t="shared" si="79"/>
        <v>59.299901034193198</v>
      </c>
      <c r="T1714" s="874">
        <f t="shared" si="80"/>
        <v>2.3944349867918983E-2</v>
      </c>
    </row>
    <row r="1715" spans="1:20">
      <c r="A1715" s="875" t="s">
        <v>1034</v>
      </c>
      <c r="B1715" t="s">
        <v>1035</v>
      </c>
      <c r="C1715" t="s">
        <v>1339</v>
      </c>
      <c r="D1715" t="s">
        <v>1665</v>
      </c>
      <c r="E1715" s="867">
        <v>2019</v>
      </c>
      <c r="F1715" s="867">
        <v>2019</v>
      </c>
      <c r="G1715" s="868">
        <v>43444</v>
      </c>
      <c r="H1715" s="869">
        <f t="shared" si="78"/>
        <v>2018</v>
      </c>
      <c r="I1715" s="876"/>
      <c r="J1715" t="s">
        <v>1341</v>
      </c>
      <c r="K1715" t="s">
        <v>1342</v>
      </c>
      <c r="L1715" t="s">
        <v>1037</v>
      </c>
      <c r="M1715">
        <v>556.45199999999988</v>
      </c>
      <c r="N1715">
        <v>0.2609999999999999</v>
      </c>
      <c r="O1715" s="872">
        <f>+VLOOKUP(C1715,'A. Rate Class Allocations'!$B$124:$J$128,6,FALSE)</f>
        <v>0.94261788524984402</v>
      </c>
      <c r="P1715" s="873">
        <f>+VLOOKUP(C1715,'A. Rate Class Allocations'!$B$124:$J$128,8,FALSE)</f>
        <v>0.86676492558695795</v>
      </c>
      <c r="Q1715" s="873">
        <f>+VLOOKUP(C1715,'A. Rate Class Allocations'!$B$124:$J$128,7,FALSE)</f>
        <v>0.93591420350510102</v>
      </c>
      <c r="R1715" s="873">
        <f>+VLOOKUP(C1715,'A. Rate Class Allocations'!$B$124:$J$128,9,FALSE)</f>
        <v>0.67326093337246795</v>
      </c>
      <c r="S1715" s="874">
        <f t="shared" si="79"/>
        <v>454.63693207879396</v>
      </c>
      <c r="T1715" s="874">
        <f t="shared" si="80"/>
        <v>0.16445987672439083</v>
      </c>
    </row>
    <row r="1716" spans="1:20">
      <c r="A1716" s="875" t="s">
        <v>1034</v>
      </c>
      <c r="B1716" t="s">
        <v>1035</v>
      </c>
      <c r="C1716" t="s">
        <v>1339</v>
      </c>
      <c r="D1716" t="s">
        <v>1666</v>
      </c>
      <c r="E1716" s="867">
        <v>2019</v>
      </c>
      <c r="F1716" s="867">
        <v>2019</v>
      </c>
      <c r="G1716" s="868">
        <v>43445</v>
      </c>
      <c r="H1716" s="869">
        <f t="shared" si="78"/>
        <v>2018</v>
      </c>
      <c r="I1716" s="876"/>
      <c r="J1716" t="s">
        <v>1341</v>
      </c>
      <c r="K1716" t="s">
        <v>1342</v>
      </c>
      <c r="L1716" t="s">
        <v>1037</v>
      </c>
      <c r="M1716">
        <v>2740.6079999999997</v>
      </c>
      <c r="N1716">
        <v>0.93599999999999994</v>
      </c>
      <c r="O1716" s="872">
        <f>+VLOOKUP(C1716,'A. Rate Class Allocations'!$B$124:$J$128,6,FALSE)</f>
        <v>0.94261788524984402</v>
      </c>
      <c r="P1716" s="873">
        <f>+VLOOKUP(C1716,'A. Rate Class Allocations'!$B$124:$J$128,8,FALSE)</f>
        <v>0.86676492558695795</v>
      </c>
      <c r="Q1716" s="873">
        <f>+VLOOKUP(C1716,'A. Rate Class Allocations'!$B$124:$J$128,7,FALSE)</f>
        <v>0.93591420350510102</v>
      </c>
      <c r="R1716" s="873">
        <f>+VLOOKUP(C1716,'A. Rate Class Allocations'!$B$124:$J$128,9,FALSE)</f>
        <v>0.67326093337246795</v>
      </c>
      <c r="S1716" s="874">
        <f t="shared" si="79"/>
        <v>2239.153805091184</v>
      </c>
      <c r="T1716" s="874">
        <f t="shared" si="80"/>
        <v>0.58978714411505695</v>
      </c>
    </row>
    <row r="1717" spans="1:20">
      <c r="A1717" s="875" t="s">
        <v>1034</v>
      </c>
      <c r="B1717" t="s">
        <v>1035</v>
      </c>
      <c r="C1717" t="s">
        <v>1339</v>
      </c>
      <c r="D1717" t="s">
        <v>1666</v>
      </c>
      <c r="E1717" s="867">
        <v>2019</v>
      </c>
      <c r="F1717" s="867">
        <v>2019</v>
      </c>
      <c r="G1717" s="868">
        <v>43445</v>
      </c>
      <c r="H1717" s="869">
        <f t="shared" si="78"/>
        <v>2018</v>
      </c>
      <c r="I1717" s="876"/>
      <c r="J1717" t="s">
        <v>1341</v>
      </c>
      <c r="K1717" t="s">
        <v>1342</v>
      </c>
      <c r="L1717" t="s">
        <v>1037</v>
      </c>
      <c r="M1717">
        <v>169.82399999999996</v>
      </c>
      <c r="N1717">
        <v>5.7999999999999996E-2</v>
      </c>
      <c r="O1717" s="872">
        <f>+VLOOKUP(C1717,'A. Rate Class Allocations'!$B$124:$J$128,6,FALSE)</f>
        <v>0.94261788524984402</v>
      </c>
      <c r="P1717" s="873">
        <f>+VLOOKUP(C1717,'A. Rate Class Allocations'!$B$124:$J$128,8,FALSE)</f>
        <v>0.86676492558695795</v>
      </c>
      <c r="Q1717" s="873">
        <f>+VLOOKUP(C1717,'A. Rate Class Allocations'!$B$124:$J$128,7,FALSE)</f>
        <v>0.93591420350510102</v>
      </c>
      <c r="R1717" s="873">
        <f>+VLOOKUP(C1717,'A. Rate Class Allocations'!$B$124:$J$128,9,FALSE)</f>
        <v>0.67326093337246795</v>
      </c>
      <c r="S1717" s="874">
        <f t="shared" si="79"/>
        <v>138.75098364881268</v>
      </c>
      <c r="T1717" s="874">
        <f t="shared" si="80"/>
        <v>3.6546639272086859E-2</v>
      </c>
    </row>
    <row r="1718" spans="1:20">
      <c r="A1718" s="875" t="s">
        <v>1034</v>
      </c>
      <c r="B1718" t="s">
        <v>1035</v>
      </c>
      <c r="C1718" t="s">
        <v>1339</v>
      </c>
      <c r="D1718" t="s">
        <v>1667</v>
      </c>
      <c r="E1718" s="867">
        <v>2019</v>
      </c>
      <c r="F1718" s="867">
        <v>2019</v>
      </c>
      <c r="G1718" s="868">
        <v>43444</v>
      </c>
      <c r="H1718" s="869">
        <f t="shared" si="78"/>
        <v>2018</v>
      </c>
      <c r="I1718" s="876"/>
      <c r="J1718" t="s">
        <v>1341</v>
      </c>
      <c r="K1718" t="s">
        <v>1342</v>
      </c>
      <c r="L1718" t="s">
        <v>1037</v>
      </c>
      <c r="M1718">
        <v>3497.5200000000009</v>
      </c>
      <c r="N1718">
        <v>1.0400000000000003</v>
      </c>
      <c r="O1718" s="872">
        <f>+VLOOKUP(C1718,'A. Rate Class Allocations'!$B$124:$J$128,6,FALSE)</f>
        <v>0.94261788524984402</v>
      </c>
      <c r="P1718" s="873">
        <f>+VLOOKUP(C1718,'A. Rate Class Allocations'!$B$124:$J$128,8,FALSE)</f>
        <v>0.86676492558695795</v>
      </c>
      <c r="Q1718" s="873">
        <f>+VLOOKUP(C1718,'A. Rate Class Allocations'!$B$124:$J$128,7,FALSE)</f>
        <v>0.93591420350510102</v>
      </c>
      <c r="R1718" s="873">
        <f>+VLOOKUP(C1718,'A. Rate Class Allocations'!$B$124:$J$128,9,FALSE)</f>
        <v>0.67326093337246795</v>
      </c>
      <c r="S1718" s="874">
        <f t="shared" si="79"/>
        <v>2857.5721943388185</v>
      </c>
      <c r="T1718" s="874">
        <f t="shared" si="80"/>
        <v>0.6553190490167301</v>
      </c>
    </row>
    <row r="1719" spans="1:20">
      <c r="A1719" s="875" t="s">
        <v>1034</v>
      </c>
      <c r="B1719" t="s">
        <v>1035</v>
      </c>
      <c r="C1719" t="s">
        <v>1339</v>
      </c>
      <c r="D1719" t="s">
        <v>1667</v>
      </c>
      <c r="E1719" s="867">
        <v>2019</v>
      </c>
      <c r="F1719" s="867">
        <v>2019</v>
      </c>
      <c r="G1719" s="868">
        <v>43444</v>
      </c>
      <c r="H1719" s="869">
        <f t="shared" si="78"/>
        <v>2018</v>
      </c>
      <c r="I1719" s="876"/>
      <c r="J1719" t="s">
        <v>1341</v>
      </c>
      <c r="K1719" t="s">
        <v>1342</v>
      </c>
      <c r="L1719" t="s">
        <v>1037</v>
      </c>
      <c r="M1719">
        <v>292.58099999999996</v>
      </c>
      <c r="N1719">
        <v>8.6999999999999994E-2</v>
      </c>
      <c r="O1719" s="872">
        <f>+VLOOKUP(C1719,'A. Rate Class Allocations'!$B$124:$J$128,6,FALSE)</f>
        <v>0.94261788524984402</v>
      </c>
      <c r="P1719" s="873">
        <f>+VLOOKUP(C1719,'A. Rate Class Allocations'!$B$124:$J$128,8,FALSE)</f>
        <v>0.86676492558695795</v>
      </c>
      <c r="Q1719" s="873">
        <f>+VLOOKUP(C1719,'A. Rate Class Allocations'!$B$124:$J$128,7,FALSE)</f>
        <v>0.93591420350510102</v>
      </c>
      <c r="R1719" s="873">
        <f>+VLOOKUP(C1719,'A. Rate Class Allocations'!$B$124:$J$128,9,FALSE)</f>
        <v>0.67326093337246795</v>
      </c>
      <c r="S1719" s="874">
        <f t="shared" si="79"/>
        <v>239.04690471872803</v>
      </c>
      <c r="T1719" s="874">
        <f t="shared" si="80"/>
        <v>5.4819958908130288E-2</v>
      </c>
    </row>
    <row r="1720" spans="1:20">
      <c r="A1720" s="875" t="s">
        <v>1034</v>
      </c>
      <c r="B1720" t="s">
        <v>1035</v>
      </c>
      <c r="C1720" t="s">
        <v>1339</v>
      </c>
      <c r="D1720" t="s">
        <v>1668</v>
      </c>
      <c r="E1720" s="867">
        <v>2019</v>
      </c>
      <c r="F1720" s="867">
        <v>2019</v>
      </c>
      <c r="G1720" s="868">
        <v>43473</v>
      </c>
      <c r="H1720" s="869">
        <f t="shared" si="78"/>
        <v>2019</v>
      </c>
      <c r="I1720" s="876"/>
      <c r="J1720" t="s">
        <v>1341</v>
      </c>
      <c r="K1720" t="s">
        <v>1342</v>
      </c>
      <c r="L1720" t="s">
        <v>1037</v>
      </c>
      <c r="M1720">
        <v>2460.1200000000003</v>
      </c>
      <c r="N1720">
        <v>0.98800000000000021</v>
      </c>
      <c r="O1720" s="872">
        <f>+VLOOKUP(C1720,'A. Rate Class Allocations'!$B$124:$J$128,6,FALSE)</f>
        <v>0.94261788524984402</v>
      </c>
      <c r="P1720" s="873">
        <f>+VLOOKUP(C1720,'A. Rate Class Allocations'!$B$124:$J$128,8,FALSE)</f>
        <v>0.86676492558695795</v>
      </c>
      <c r="Q1720" s="873">
        <f>+VLOOKUP(C1720,'A. Rate Class Allocations'!$B$124:$J$128,7,FALSE)</f>
        <v>0.93591420350510102</v>
      </c>
      <c r="R1720" s="873">
        <f>+VLOOKUP(C1720,'A. Rate Class Allocations'!$B$124:$J$128,9,FALSE)</f>
        <v>0.67326093337246795</v>
      </c>
      <c r="S1720" s="874">
        <f t="shared" si="79"/>
        <v>2009.9872214417112</v>
      </c>
      <c r="T1720" s="874">
        <f t="shared" si="80"/>
        <v>0.62255309656589364</v>
      </c>
    </row>
    <row r="1721" spans="1:20">
      <c r="A1721" s="875" t="s">
        <v>1034</v>
      </c>
      <c r="B1721" t="s">
        <v>1035</v>
      </c>
      <c r="C1721" t="s">
        <v>1339</v>
      </c>
      <c r="D1721" t="s">
        <v>1668</v>
      </c>
      <c r="E1721" s="867">
        <v>2019</v>
      </c>
      <c r="F1721" s="867">
        <v>2019</v>
      </c>
      <c r="G1721" s="868">
        <v>43473</v>
      </c>
      <c r="H1721" s="869">
        <f t="shared" si="78"/>
        <v>2019</v>
      </c>
      <c r="I1721" s="876"/>
      <c r="J1721" t="s">
        <v>1341</v>
      </c>
      <c r="K1721" t="s">
        <v>1342</v>
      </c>
      <c r="L1721" t="s">
        <v>1037</v>
      </c>
      <c r="M1721">
        <v>209.16000000000003</v>
      </c>
      <c r="N1721">
        <v>8.4000000000000019E-2</v>
      </c>
      <c r="O1721" s="872">
        <f>+VLOOKUP(C1721,'A. Rate Class Allocations'!$B$124:$J$128,6,FALSE)</f>
        <v>0.94261788524984402</v>
      </c>
      <c r="P1721" s="873">
        <f>+VLOOKUP(C1721,'A. Rate Class Allocations'!$B$124:$J$128,8,FALSE)</f>
        <v>0.86676492558695795</v>
      </c>
      <c r="Q1721" s="873">
        <f>+VLOOKUP(C1721,'A. Rate Class Allocations'!$B$124:$J$128,7,FALSE)</f>
        <v>0.93591420350510102</v>
      </c>
      <c r="R1721" s="873">
        <f>+VLOOKUP(C1721,'A. Rate Class Allocations'!$B$124:$J$128,9,FALSE)</f>
        <v>0.67326093337246795</v>
      </c>
      <c r="S1721" s="874">
        <f t="shared" si="79"/>
        <v>170.8896018229795</v>
      </c>
      <c r="T1721" s="874">
        <f t="shared" si="80"/>
        <v>5.292961549750512E-2</v>
      </c>
    </row>
    <row r="1722" spans="1:20">
      <c r="A1722" s="875" t="s">
        <v>1034</v>
      </c>
      <c r="B1722" t="s">
        <v>1035</v>
      </c>
      <c r="C1722" t="s">
        <v>1339</v>
      </c>
      <c r="D1722" t="s">
        <v>1669</v>
      </c>
      <c r="E1722" s="867">
        <v>2019</v>
      </c>
      <c r="F1722" s="867">
        <v>2019</v>
      </c>
      <c r="G1722" s="868">
        <v>43447</v>
      </c>
      <c r="H1722" s="869">
        <f t="shared" si="78"/>
        <v>2018</v>
      </c>
      <c r="I1722" s="876"/>
      <c r="J1722" t="s">
        <v>1341</v>
      </c>
      <c r="K1722" t="s">
        <v>1342</v>
      </c>
      <c r="L1722" t="s">
        <v>1037</v>
      </c>
      <c r="M1722">
        <v>796.53600000000029</v>
      </c>
      <c r="N1722">
        <v>0.31200000000000006</v>
      </c>
      <c r="O1722" s="872">
        <f>+VLOOKUP(C1722,'A. Rate Class Allocations'!$B$124:$J$128,6,FALSE)</f>
        <v>0.94261788524984402</v>
      </c>
      <c r="P1722" s="873">
        <f>+VLOOKUP(C1722,'A. Rate Class Allocations'!$B$124:$J$128,8,FALSE)</f>
        <v>0.86676492558695795</v>
      </c>
      <c r="Q1722" s="873">
        <f>+VLOOKUP(C1722,'A. Rate Class Allocations'!$B$124:$J$128,7,FALSE)</f>
        <v>0.93591420350510102</v>
      </c>
      <c r="R1722" s="873">
        <f>+VLOOKUP(C1722,'A. Rate Class Allocations'!$B$124:$J$128,9,FALSE)</f>
        <v>0.67326093337246795</v>
      </c>
      <c r="S1722" s="874">
        <f t="shared" si="79"/>
        <v>650.79231152069633</v>
      </c>
      <c r="T1722" s="874">
        <f t="shared" si="80"/>
        <v>0.19659571470501905</v>
      </c>
    </row>
    <row r="1723" spans="1:20">
      <c r="A1723" s="875" t="s">
        <v>1034</v>
      </c>
      <c r="B1723" t="s">
        <v>1035</v>
      </c>
      <c r="C1723" t="s">
        <v>1339</v>
      </c>
      <c r="D1723" t="s">
        <v>1669</v>
      </c>
      <c r="E1723" s="867">
        <v>2019</v>
      </c>
      <c r="F1723" s="867">
        <v>2019</v>
      </c>
      <c r="G1723" s="868">
        <v>43447</v>
      </c>
      <c r="H1723" s="869">
        <f t="shared" si="78"/>
        <v>2018</v>
      </c>
      <c r="I1723" s="876"/>
      <c r="J1723" t="s">
        <v>1341</v>
      </c>
      <c r="K1723" t="s">
        <v>1342</v>
      </c>
      <c r="L1723" t="s">
        <v>1037</v>
      </c>
      <c r="M1723">
        <v>370.185</v>
      </c>
      <c r="N1723">
        <v>0.14499999999999999</v>
      </c>
      <c r="O1723" s="872">
        <f>+VLOOKUP(C1723,'A. Rate Class Allocations'!$B$124:$J$128,6,FALSE)</f>
        <v>0.94261788524984402</v>
      </c>
      <c r="P1723" s="873">
        <f>+VLOOKUP(C1723,'A. Rate Class Allocations'!$B$124:$J$128,8,FALSE)</f>
        <v>0.86676492558695795</v>
      </c>
      <c r="Q1723" s="873">
        <f>+VLOOKUP(C1723,'A. Rate Class Allocations'!$B$124:$J$128,7,FALSE)</f>
        <v>0.93591420350510102</v>
      </c>
      <c r="R1723" s="873">
        <f>+VLOOKUP(C1723,'A. Rate Class Allocations'!$B$124:$J$128,9,FALSE)</f>
        <v>0.67326093337246795</v>
      </c>
      <c r="S1723" s="874">
        <f t="shared" si="79"/>
        <v>302.4515550336568</v>
      </c>
      <c r="T1723" s="874">
        <f t="shared" si="80"/>
        <v>9.1366598180217168E-2</v>
      </c>
    </row>
    <row r="1724" spans="1:20">
      <c r="A1724" s="875" t="s">
        <v>1034</v>
      </c>
      <c r="B1724" t="s">
        <v>1035</v>
      </c>
      <c r="C1724" t="s">
        <v>1339</v>
      </c>
      <c r="D1724" t="s">
        <v>1669</v>
      </c>
      <c r="E1724" s="867">
        <v>2019</v>
      </c>
      <c r="F1724" s="867">
        <v>2019</v>
      </c>
      <c r="G1724" s="868">
        <v>43447</v>
      </c>
      <c r="H1724" s="869">
        <f t="shared" si="78"/>
        <v>2018</v>
      </c>
      <c r="I1724" s="876"/>
      <c r="J1724" t="s">
        <v>1341</v>
      </c>
      <c r="K1724" t="s">
        <v>1342</v>
      </c>
      <c r="L1724" t="s">
        <v>1037</v>
      </c>
      <c r="M1724">
        <v>130.203</v>
      </c>
      <c r="N1724">
        <v>5.1000000000000004E-2</v>
      </c>
      <c r="O1724" s="872">
        <f>+VLOOKUP(C1724,'A. Rate Class Allocations'!$B$124:$J$128,6,FALSE)</f>
        <v>0.94261788524984402</v>
      </c>
      <c r="P1724" s="873">
        <f>+VLOOKUP(C1724,'A. Rate Class Allocations'!$B$124:$J$128,8,FALSE)</f>
        <v>0.86676492558695795</v>
      </c>
      <c r="Q1724" s="873">
        <f>+VLOOKUP(C1724,'A. Rate Class Allocations'!$B$124:$J$128,7,FALSE)</f>
        <v>0.93591420350510102</v>
      </c>
      <c r="R1724" s="873">
        <f>+VLOOKUP(C1724,'A. Rate Class Allocations'!$B$124:$J$128,9,FALSE)</f>
        <v>0.67326093337246795</v>
      </c>
      <c r="S1724" s="874">
        <f t="shared" si="79"/>
        <v>106.37951246011377</v>
      </c>
      <c r="T1724" s="874">
        <f t="shared" si="80"/>
        <v>3.2135837980628107E-2</v>
      </c>
    </row>
    <row r="1725" spans="1:20">
      <c r="A1725" s="875" t="s">
        <v>1034</v>
      </c>
      <c r="B1725" t="s">
        <v>1035</v>
      </c>
      <c r="C1725" t="s">
        <v>1339</v>
      </c>
      <c r="D1725" t="s">
        <v>1670</v>
      </c>
      <c r="E1725" s="867">
        <v>2019</v>
      </c>
      <c r="F1725" s="867">
        <v>2019</v>
      </c>
      <c r="G1725" s="868">
        <v>43486</v>
      </c>
      <c r="H1725" s="869">
        <f t="shared" si="78"/>
        <v>2019</v>
      </c>
      <c r="I1725" s="876"/>
      <c r="J1725" t="s">
        <v>1341</v>
      </c>
      <c r="K1725" t="s">
        <v>1342</v>
      </c>
      <c r="L1725" t="s">
        <v>1037</v>
      </c>
      <c r="M1725">
        <v>3346.5600000000009</v>
      </c>
      <c r="N1725">
        <v>1.3440000000000003</v>
      </c>
      <c r="O1725" s="872">
        <f>+VLOOKUP(C1725,'A. Rate Class Allocations'!$B$124:$J$128,6,FALSE)</f>
        <v>0.94261788524984402</v>
      </c>
      <c r="P1725" s="873">
        <f>+VLOOKUP(C1725,'A. Rate Class Allocations'!$B$124:$J$128,8,FALSE)</f>
        <v>0.86676492558695795</v>
      </c>
      <c r="Q1725" s="873">
        <f>+VLOOKUP(C1725,'A. Rate Class Allocations'!$B$124:$J$128,7,FALSE)</f>
        <v>0.93591420350510102</v>
      </c>
      <c r="R1725" s="873">
        <f>+VLOOKUP(C1725,'A. Rate Class Allocations'!$B$124:$J$128,9,FALSE)</f>
        <v>0.67326093337246795</v>
      </c>
      <c r="S1725" s="874">
        <f t="shared" si="79"/>
        <v>2734.233629167672</v>
      </c>
      <c r="T1725" s="874">
        <f t="shared" si="80"/>
        <v>0.84687384796008192</v>
      </c>
    </row>
    <row r="1726" spans="1:20">
      <c r="A1726" s="875" t="s">
        <v>1034</v>
      </c>
      <c r="B1726" t="s">
        <v>1035</v>
      </c>
      <c r="C1726" t="s">
        <v>1339</v>
      </c>
      <c r="D1726" t="s">
        <v>1670</v>
      </c>
      <c r="E1726" s="867">
        <v>2019</v>
      </c>
      <c r="F1726" s="867">
        <v>2019</v>
      </c>
      <c r="G1726" s="868">
        <v>43486</v>
      </c>
      <c r="H1726" s="869">
        <f t="shared" si="78"/>
        <v>2019</v>
      </c>
      <c r="I1726" s="876"/>
      <c r="J1726" t="s">
        <v>1341</v>
      </c>
      <c r="K1726" t="s">
        <v>1342</v>
      </c>
      <c r="L1726" t="s">
        <v>1037</v>
      </c>
      <c r="M1726">
        <v>129.47999999999999</v>
      </c>
      <c r="N1726">
        <v>5.2000000000000005E-2</v>
      </c>
      <c r="O1726" s="872">
        <f>+VLOOKUP(C1726,'A. Rate Class Allocations'!$B$124:$J$128,6,FALSE)</f>
        <v>0.94261788524984402</v>
      </c>
      <c r="P1726" s="873">
        <f>+VLOOKUP(C1726,'A. Rate Class Allocations'!$B$124:$J$128,8,FALSE)</f>
        <v>0.86676492558695795</v>
      </c>
      <c r="Q1726" s="873">
        <f>+VLOOKUP(C1726,'A. Rate Class Allocations'!$B$124:$J$128,7,FALSE)</f>
        <v>0.93591420350510102</v>
      </c>
      <c r="R1726" s="873">
        <f>+VLOOKUP(C1726,'A. Rate Class Allocations'!$B$124:$J$128,9,FALSE)</f>
        <v>0.67326093337246795</v>
      </c>
      <c r="S1726" s="874">
        <f t="shared" si="79"/>
        <v>105.7888011285111</v>
      </c>
      <c r="T1726" s="874">
        <f t="shared" si="80"/>
        <v>3.2765952450836508E-2</v>
      </c>
    </row>
    <row r="1727" spans="1:20">
      <c r="A1727" s="875" t="s">
        <v>1034</v>
      </c>
      <c r="B1727" t="s">
        <v>1035</v>
      </c>
      <c r="C1727" t="s">
        <v>1339</v>
      </c>
      <c r="D1727" t="s">
        <v>1670</v>
      </c>
      <c r="E1727" s="867">
        <v>2019</v>
      </c>
      <c r="F1727" s="867">
        <v>2019</v>
      </c>
      <c r="G1727" s="868">
        <v>43486</v>
      </c>
      <c r="H1727" s="869">
        <f t="shared" si="78"/>
        <v>2019</v>
      </c>
      <c r="I1727" s="876"/>
      <c r="J1727" t="s">
        <v>1341</v>
      </c>
      <c r="K1727" t="s">
        <v>1342</v>
      </c>
      <c r="L1727" t="s">
        <v>1037</v>
      </c>
      <c r="M1727">
        <v>1650.87</v>
      </c>
      <c r="N1727">
        <v>0.66299999999999992</v>
      </c>
      <c r="O1727" s="872">
        <f>+VLOOKUP(C1727,'A. Rate Class Allocations'!$B$124:$J$128,6,FALSE)</f>
        <v>0.94261788524984402</v>
      </c>
      <c r="P1727" s="873">
        <f>+VLOOKUP(C1727,'A. Rate Class Allocations'!$B$124:$J$128,8,FALSE)</f>
        <v>0.86676492558695795</v>
      </c>
      <c r="Q1727" s="873">
        <f>+VLOOKUP(C1727,'A. Rate Class Allocations'!$B$124:$J$128,7,FALSE)</f>
        <v>0.93591420350510102</v>
      </c>
      <c r="R1727" s="873">
        <f>+VLOOKUP(C1727,'A. Rate Class Allocations'!$B$124:$J$128,9,FALSE)</f>
        <v>0.67326093337246795</v>
      </c>
      <c r="S1727" s="874">
        <f t="shared" si="79"/>
        <v>1348.8072143885165</v>
      </c>
      <c r="T1727" s="874">
        <f t="shared" si="80"/>
        <v>0.41776589374816536</v>
      </c>
    </row>
    <row r="1728" spans="1:20">
      <c r="A1728" s="875" t="s">
        <v>1034</v>
      </c>
      <c r="B1728" t="s">
        <v>1035</v>
      </c>
      <c r="C1728" t="s">
        <v>1339</v>
      </c>
      <c r="D1728" t="s">
        <v>1670</v>
      </c>
      <c r="E1728" s="867">
        <v>2019</v>
      </c>
      <c r="F1728" s="867">
        <v>2019</v>
      </c>
      <c r="G1728" s="868">
        <v>43486</v>
      </c>
      <c r="H1728" s="869">
        <f t="shared" si="78"/>
        <v>2019</v>
      </c>
      <c r="I1728" s="876"/>
      <c r="J1728" t="s">
        <v>1341</v>
      </c>
      <c r="K1728" t="s">
        <v>1342</v>
      </c>
      <c r="L1728" t="s">
        <v>1037</v>
      </c>
      <c r="M1728">
        <v>144.41999999999999</v>
      </c>
      <c r="N1728">
        <v>5.7999999999999996E-2</v>
      </c>
      <c r="O1728" s="872">
        <f>+VLOOKUP(C1728,'A. Rate Class Allocations'!$B$124:$J$128,6,FALSE)</f>
        <v>0.94261788524984402</v>
      </c>
      <c r="P1728" s="873">
        <f>+VLOOKUP(C1728,'A. Rate Class Allocations'!$B$124:$J$128,8,FALSE)</f>
        <v>0.86676492558695795</v>
      </c>
      <c r="Q1728" s="873">
        <f>+VLOOKUP(C1728,'A. Rate Class Allocations'!$B$124:$J$128,7,FALSE)</f>
        <v>0.93591420350510102</v>
      </c>
      <c r="R1728" s="873">
        <f>+VLOOKUP(C1728,'A. Rate Class Allocations'!$B$124:$J$128,9,FALSE)</f>
        <v>0.67326093337246795</v>
      </c>
      <c r="S1728" s="874">
        <f t="shared" si="79"/>
        <v>117.99520125872391</v>
      </c>
      <c r="T1728" s="874">
        <f t="shared" si="80"/>
        <v>3.6546639272086859E-2</v>
      </c>
    </row>
    <row r="1729" spans="1:20">
      <c r="A1729" s="875" t="s">
        <v>1034</v>
      </c>
      <c r="B1729" t="s">
        <v>1035</v>
      </c>
      <c r="C1729" t="s">
        <v>1339</v>
      </c>
      <c r="D1729" t="s">
        <v>1671</v>
      </c>
      <c r="E1729" s="867">
        <v>2019</v>
      </c>
      <c r="F1729" s="867">
        <v>2019</v>
      </c>
      <c r="G1729" s="868">
        <v>43552</v>
      </c>
      <c r="H1729" s="869">
        <f t="shared" si="78"/>
        <v>2019</v>
      </c>
      <c r="I1729" s="876"/>
      <c r="J1729" t="s">
        <v>1341</v>
      </c>
      <c r="K1729" t="s">
        <v>1342</v>
      </c>
      <c r="L1729" t="s">
        <v>1037</v>
      </c>
      <c r="M1729">
        <v>466.12800000000004</v>
      </c>
      <c r="N1729">
        <v>0.20800000000000002</v>
      </c>
      <c r="O1729" s="872">
        <f>+VLOOKUP(C1729,'A. Rate Class Allocations'!$B$124:$J$128,6,FALSE)</f>
        <v>0.94261788524984402</v>
      </c>
      <c r="P1729" s="873">
        <f>+VLOOKUP(C1729,'A. Rate Class Allocations'!$B$124:$J$128,8,FALSE)</f>
        <v>0.86676492558695795</v>
      </c>
      <c r="Q1729" s="873">
        <f>+VLOOKUP(C1729,'A. Rate Class Allocations'!$B$124:$J$128,7,FALSE)</f>
        <v>0.93591420350510102</v>
      </c>
      <c r="R1729" s="873">
        <f>+VLOOKUP(C1729,'A. Rate Class Allocations'!$B$124:$J$128,9,FALSE)</f>
        <v>0.67326093337246795</v>
      </c>
      <c r="S1729" s="874">
        <f t="shared" si="79"/>
        <v>380.83968406264</v>
      </c>
      <c r="T1729" s="874">
        <f t="shared" si="80"/>
        <v>0.13106380980334603</v>
      </c>
    </row>
    <row r="1730" spans="1:20">
      <c r="A1730" s="875" t="s">
        <v>1034</v>
      </c>
      <c r="B1730" t="s">
        <v>1035</v>
      </c>
      <c r="C1730" t="s">
        <v>1339</v>
      </c>
      <c r="D1730" t="s">
        <v>1671</v>
      </c>
      <c r="E1730" s="867">
        <v>2019</v>
      </c>
      <c r="F1730" s="867">
        <v>2019</v>
      </c>
      <c r="G1730" s="868">
        <v>43552</v>
      </c>
      <c r="H1730" s="869">
        <f t="shared" si="78"/>
        <v>2019</v>
      </c>
      <c r="I1730" s="876"/>
      <c r="J1730" t="s">
        <v>1341</v>
      </c>
      <c r="K1730" t="s">
        <v>1342</v>
      </c>
      <c r="L1730" t="s">
        <v>1037</v>
      </c>
      <c r="M1730">
        <v>64.98899999999999</v>
      </c>
      <c r="N1730">
        <v>2.8999999999999998E-2</v>
      </c>
      <c r="O1730" s="872">
        <f>+VLOOKUP(C1730,'A. Rate Class Allocations'!$B$124:$J$128,6,FALSE)</f>
        <v>0.94261788524984402</v>
      </c>
      <c r="P1730" s="873">
        <f>+VLOOKUP(C1730,'A. Rate Class Allocations'!$B$124:$J$128,8,FALSE)</f>
        <v>0.86676492558695795</v>
      </c>
      <c r="Q1730" s="873">
        <f>+VLOOKUP(C1730,'A. Rate Class Allocations'!$B$124:$J$128,7,FALSE)</f>
        <v>0.93591420350510102</v>
      </c>
      <c r="R1730" s="873">
        <f>+VLOOKUP(C1730,'A. Rate Class Allocations'!$B$124:$J$128,9,FALSE)</f>
        <v>0.67326093337246795</v>
      </c>
      <c r="S1730" s="874">
        <f t="shared" si="79"/>
        <v>53.097840566425759</v>
      </c>
      <c r="T1730" s="874">
        <f t="shared" si="80"/>
        <v>1.8273319636043429E-2</v>
      </c>
    </row>
    <row r="1731" spans="1:20">
      <c r="A1731" s="875" t="s">
        <v>1034</v>
      </c>
      <c r="B1731" t="s">
        <v>1035</v>
      </c>
      <c r="C1731" t="s">
        <v>1339</v>
      </c>
      <c r="D1731" t="s">
        <v>1672</v>
      </c>
      <c r="E1731" s="867">
        <v>2019</v>
      </c>
      <c r="F1731" s="867">
        <v>2019</v>
      </c>
      <c r="G1731" s="868">
        <v>43473</v>
      </c>
      <c r="H1731" s="869">
        <f t="shared" si="78"/>
        <v>2019</v>
      </c>
      <c r="I1731" s="876"/>
      <c r="J1731" t="s">
        <v>1341</v>
      </c>
      <c r="K1731" t="s">
        <v>1342</v>
      </c>
      <c r="L1731" t="s">
        <v>1037</v>
      </c>
      <c r="M1731">
        <v>1514.9159999999997</v>
      </c>
      <c r="N1731">
        <v>0.67599999999999993</v>
      </c>
      <c r="O1731" s="872">
        <f>+VLOOKUP(C1731,'A. Rate Class Allocations'!$B$124:$J$128,6,FALSE)</f>
        <v>0.94261788524984402</v>
      </c>
      <c r="P1731" s="873">
        <f>+VLOOKUP(C1731,'A. Rate Class Allocations'!$B$124:$J$128,8,FALSE)</f>
        <v>0.86676492558695795</v>
      </c>
      <c r="Q1731" s="873">
        <f>+VLOOKUP(C1731,'A. Rate Class Allocations'!$B$124:$J$128,7,FALSE)</f>
        <v>0.93591420350510102</v>
      </c>
      <c r="R1731" s="873">
        <f>+VLOOKUP(C1731,'A. Rate Class Allocations'!$B$124:$J$128,9,FALSE)</f>
        <v>0.67326093337246795</v>
      </c>
      <c r="S1731" s="874">
        <f t="shared" si="79"/>
        <v>1237.7289732035797</v>
      </c>
      <c r="T1731" s="874">
        <f t="shared" si="80"/>
        <v>0.42595738186087445</v>
      </c>
    </row>
    <row r="1732" spans="1:20">
      <c r="A1732" s="875" t="s">
        <v>1034</v>
      </c>
      <c r="B1732" t="s">
        <v>1035</v>
      </c>
      <c r="C1732" t="s">
        <v>1339</v>
      </c>
      <c r="D1732" t="s">
        <v>1673</v>
      </c>
      <c r="E1732" s="867">
        <v>2019</v>
      </c>
      <c r="F1732" s="867">
        <v>2019</v>
      </c>
      <c r="G1732" s="868">
        <v>43452</v>
      </c>
      <c r="H1732" s="869">
        <f t="shared" ref="H1732:H1795" si="81">YEAR(G1732)</f>
        <v>2018</v>
      </c>
      <c r="I1732" s="876"/>
      <c r="J1732" t="s">
        <v>1341</v>
      </c>
      <c r="K1732" t="s">
        <v>1342</v>
      </c>
      <c r="L1732" t="s">
        <v>1037</v>
      </c>
      <c r="M1732">
        <v>1796.7839999999999</v>
      </c>
      <c r="N1732">
        <v>0.65599999999999992</v>
      </c>
      <c r="O1732" s="872">
        <f>+VLOOKUP(C1732,'A. Rate Class Allocations'!$B$124:$J$128,6,FALSE)</f>
        <v>0.94261788524984402</v>
      </c>
      <c r="P1732" s="873">
        <f>+VLOOKUP(C1732,'A. Rate Class Allocations'!$B$124:$J$128,8,FALSE)</f>
        <v>0.86676492558695795</v>
      </c>
      <c r="Q1732" s="873">
        <f>+VLOOKUP(C1732,'A. Rate Class Allocations'!$B$124:$J$128,7,FALSE)</f>
        <v>0.93591420350510102</v>
      </c>
      <c r="R1732" s="873">
        <f>+VLOOKUP(C1732,'A. Rate Class Allocations'!$B$124:$J$128,9,FALSE)</f>
        <v>0.67326093337246795</v>
      </c>
      <c r="S1732" s="874">
        <f t="shared" ref="S1732:S1795" si="82">M1732*O1732*P1732</f>
        <v>1468.0230556602619</v>
      </c>
      <c r="T1732" s="874">
        <f t="shared" ref="T1732:T1795" si="83">N1732*Q1732*R1732</f>
        <v>0.41335509245670654</v>
      </c>
    </row>
    <row r="1733" spans="1:20">
      <c r="A1733" s="875" t="s">
        <v>1034</v>
      </c>
      <c r="B1733" t="s">
        <v>1035</v>
      </c>
      <c r="C1733" t="s">
        <v>1339</v>
      </c>
      <c r="D1733" t="s">
        <v>1673</v>
      </c>
      <c r="E1733" s="867">
        <v>2019</v>
      </c>
      <c r="F1733" s="867">
        <v>2019</v>
      </c>
      <c r="G1733" s="868">
        <v>43452</v>
      </c>
      <c r="H1733" s="869">
        <f t="shared" si="81"/>
        <v>2018</v>
      </c>
      <c r="I1733" s="876"/>
      <c r="J1733" t="s">
        <v>1341</v>
      </c>
      <c r="K1733" t="s">
        <v>1342</v>
      </c>
      <c r="L1733" t="s">
        <v>1037</v>
      </c>
      <c r="M1733">
        <v>279.37799999999999</v>
      </c>
      <c r="N1733">
        <v>0.10199999999999999</v>
      </c>
      <c r="O1733" s="872">
        <f>+VLOOKUP(C1733,'A. Rate Class Allocations'!$B$124:$J$128,6,FALSE)</f>
        <v>0.94261788524984402</v>
      </c>
      <c r="P1733" s="873">
        <f>+VLOOKUP(C1733,'A. Rate Class Allocations'!$B$124:$J$128,8,FALSE)</f>
        <v>0.86676492558695795</v>
      </c>
      <c r="Q1733" s="873">
        <f>+VLOOKUP(C1733,'A. Rate Class Allocations'!$B$124:$J$128,7,FALSE)</f>
        <v>0.93591420350510102</v>
      </c>
      <c r="R1733" s="873">
        <f>+VLOOKUP(C1733,'A. Rate Class Allocations'!$B$124:$J$128,9,FALSE)</f>
        <v>0.67326093337246795</v>
      </c>
      <c r="S1733" s="874">
        <f t="shared" si="82"/>
        <v>228.25968243497974</v>
      </c>
      <c r="T1733" s="874">
        <f t="shared" si="83"/>
        <v>6.42716759612562E-2</v>
      </c>
    </row>
    <row r="1734" spans="1:20">
      <c r="A1734" s="875" t="s">
        <v>1034</v>
      </c>
      <c r="B1734" t="s">
        <v>1035</v>
      </c>
      <c r="C1734" t="s">
        <v>1339</v>
      </c>
      <c r="D1734" t="s">
        <v>1673</v>
      </c>
      <c r="E1734" s="867">
        <v>2019</v>
      </c>
      <c r="F1734" s="867">
        <v>2019</v>
      </c>
      <c r="G1734" s="868">
        <v>43452</v>
      </c>
      <c r="H1734" s="869">
        <f t="shared" si="81"/>
        <v>2018</v>
      </c>
      <c r="I1734" s="876"/>
      <c r="J1734" t="s">
        <v>1341</v>
      </c>
      <c r="K1734" t="s">
        <v>1342</v>
      </c>
      <c r="L1734" t="s">
        <v>1037</v>
      </c>
      <c r="M1734">
        <v>1665.3119999999999</v>
      </c>
      <c r="N1734">
        <v>0.60799999999999998</v>
      </c>
      <c r="O1734" s="872">
        <f>+VLOOKUP(C1734,'A. Rate Class Allocations'!$B$124:$J$128,6,FALSE)</f>
        <v>0.94261788524984402</v>
      </c>
      <c r="P1734" s="873">
        <f>+VLOOKUP(C1734,'A. Rate Class Allocations'!$B$124:$J$128,8,FALSE)</f>
        <v>0.86676492558695795</v>
      </c>
      <c r="Q1734" s="873">
        <f>+VLOOKUP(C1734,'A. Rate Class Allocations'!$B$124:$J$128,7,FALSE)</f>
        <v>0.93591420350510102</v>
      </c>
      <c r="R1734" s="873">
        <f>+VLOOKUP(C1734,'A. Rate Class Allocations'!$B$124:$J$128,9,FALSE)</f>
        <v>0.67326093337246795</v>
      </c>
      <c r="S1734" s="874">
        <f t="shared" si="82"/>
        <v>1360.6067345143888</v>
      </c>
      <c r="T1734" s="874">
        <f t="shared" si="83"/>
        <v>0.38310959788670368</v>
      </c>
    </row>
    <row r="1735" spans="1:20">
      <c r="A1735" s="875" t="s">
        <v>1034</v>
      </c>
      <c r="B1735" t="s">
        <v>1035</v>
      </c>
      <c r="C1735" t="s">
        <v>1339</v>
      </c>
      <c r="D1735" t="s">
        <v>1674</v>
      </c>
      <c r="E1735" s="867">
        <v>2019</v>
      </c>
      <c r="F1735" s="867">
        <v>2019</v>
      </c>
      <c r="G1735" s="868">
        <v>43488</v>
      </c>
      <c r="H1735" s="869">
        <f t="shared" si="81"/>
        <v>2019</v>
      </c>
      <c r="I1735" s="876"/>
      <c r="J1735" t="s">
        <v>1341</v>
      </c>
      <c r="K1735" t="s">
        <v>1342</v>
      </c>
      <c r="L1735" t="s">
        <v>1037</v>
      </c>
      <c r="M1735">
        <v>4680.7800000000007</v>
      </c>
      <c r="N1735">
        <v>0.78</v>
      </c>
      <c r="O1735" s="872">
        <f>+VLOOKUP(C1735,'A. Rate Class Allocations'!$B$124:$J$128,6,FALSE)</f>
        <v>0.94261788524984402</v>
      </c>
      <c r="P1735" s="873">
        <f>+VLOOKUP(C1735,'A. Rate Class Allocations'!$B$124:$J$128,8,FALSE)</f>
        <v>0.86676492558695795</v>
      </c>
      <c r="Q1735" s="873">
        <f>+VLOOKUP(C1735,'A. Rate Class Allocations'!$B$124:$J$128,7,FALSE)</f>
        <v>0.93591420350510102</v>
      </c>
      <c r="R1735" s="873">
        <f>+VLOOKUP(C1735,'A. Rate Class Allocations'!$B$124:$J$128,9,FALSE)</f>
        <v>0.67326093337246795</v>
      </c>
      <c r="S1735" s="874">
        <f t="shared" si="82"/>
        <v>3824.3288889891278</v>
      </c>
      <c r="T1735" s="874">
        <f t="shared" si="83"/>
        <v>0.49148928676254749</v>
      </c>
    </row>
    <row r="1736" spans="1:20">
      <c r="A1736" s="875" t="s">
        <v>1034</v>
      </c>
      <c r="B1736" t="s">
        <v>1035</v>
      </c>
      <c r="C1736" t="s">
        <v>1339</v>
      </c>
      <c r="D1736" t="s">
        <v>1674</v>
      </c>
      <c r="E1736" s="867">
        <v>2019</v>
      </c>
      <c r="F1736" s="867">
        <v>2019</v>
      </c>
      <c r="G1736" s="868">
        <v>43488</v>
      </c>
      <c r="H1736" s="869">
        <f t="shared" si="81"/>
        <v>2019</v>
      </c>
      <c r="I1736" s="876"/>
      <c r="J1736" t="s">
        <v>1341</v>
      </c>
      <c r="K1736" t="s">
        <v>1342</v>
      </c>
      <c r="L1736" t="s">
        <v>1037</v>
      </c>
      <c r="M1736">
        <v>174.02899999999997</v>
      </c>
      <c r="N1736">
        <v>2.8999999999999998E-2</v>
      </c>
      <c r="O1736" s="872">
        <f>+VLOOKUP(C1736,'A. Rate Class Allocations'!$B$124:$J$128,6,FALSE)</f>
        <v>0.94261788524984402</v>
      </c>
      <c r="P1736" s="873">
        <f>+VLOOKUP(C1736,'A. Rate Class Allocations'!$B$124:$J$128,8,FALSE)</f>
        <v>0.86676492558695795</v>
      </c>
      <c r="Q1736" s="873">
        <f>+VLOOKUP(C1736,'A. Rate Class Allocations'!$B$124:$J$128,7,FALSE)</f>
        <v>0.93591420350510102</v>
      </c>
      <c r="R1736" s="873">
        <f>+VLOOKUP(C1736,'A. Rate Class Allocations'!$B$124:$J$128,9,FALSE)</f>
        <v>0.67326093337246795</v>
      </c>
      <c r="S1736" s="874">
        <f t="shared" si="82"/>
        <v>142.18658689831369</v>
      </c>
      <c r="T1736" s="874">
        <f t="shared" si="83"/>
        <v>1.8273319636043429E-2</v>
      </c>
    </row>
    <row r="1737" spans="1:20">
      <c r="A1737" s="875" t="s">
        <v>1034</v>
      </c>
      <c r="B1737" t="s">
        <v>1035</v>
      </c>
      <c r="C1737" t="s">
        <v>1339</v>
      </c>
      <c r="D1737" t="s">
        <v>1675</v>
      </c>
      <c r="E1737" s="867">
        <v>2019</v>
      </c>
      <c r="F1737" s="867">
        <v>2019</v>
      </c>
      <c r="G1737" s="868">
        <v>43503</v>
      </c>
      <c r="H1737" s="869">
        <f t="shared" si="81"/>
        <v>2019</v>
      </c>
      <c r="I1737" s="876"/>
      <c r="J1737" t="s">
        <v>1341</v>
      </c>
      <c r="K1737" t="s">
        <v>1342</v>
      </c>
      <c r="L1737" t="s">
        <v>1037</v>
      </c>
      <c r="M1737">
        <v>1219.1399999999999</v>
      </c>
      <c r="N1737">
        <v>0.46799999999999997</v>
      </c>
      <c r="O1737" s="872">
        <f>+VLOOKUP(C1737,'A. Rate Class Allocations'!$B$124:$J$128,6,FALSE)</f>
        <v>0.94261788524984402</v>
      </c>
      <c r="P1737" s="873">
        <f>+VLOOKUP(C1737,'A. Rate Class Allocations'!$B$124:$J$128,8,FALSE)</f>
        <v>0.86676492558695795</v>
      </c>
      <c r="Q1737" s="873">
        <f>+VLOOKUP(C1737,'A. Rate Class Allocations'!$B$124:$J$128,7,FALSE)</f>
        <v>0.93591420350510102</v>
      </c>
      <c r="R1737" s="873">
        <f>+VLOOKUP(C1737,'A. Rate Class Allocations'!$B$124:$J$128,9,FALSE)</f>
        <v>0.67326093337246795</v>
      </c>
      <c r="S1737" s="874">
        <f t="shared" si="82"/>
        <v>996.07166363772797</v>
      </c>
      <c r="T1737" s="874">
        <f t="shared" si="83"/>
        <v>0.29489357205752847</v>
      </c>
    </row>
    <row r="1738" spans="1:20">
      <c r="A1738" s="875" t="s">
        <v>1034</v>
      </c>
      <c r="B1738" t="s">
        <v>1035</v>
      </c>
      <c r="C1738" t="s">
        <v>1339</v>
      </c>
      <c r="D1738" t="s">
        <v>1675</v>
      </c>
      <c r="E1738" s="867">
        <v>2019</v>
      </c>
      <c r="F1738" s="867">
        <v>2019</v>
      </c>
      <c r="G1738" s="868">
        <v>43503</v>
      </c>
      <c r="H1738" s="869">
        <f t="shared" si="81"/>
        <v>2019</v>
      </c>
      <c r="I1738" s="876"/>
      <c r="J1738" t="s">
        <v>1341</v>
      </c>
      <c r="K1738" t="s">
        <v>1342</v>
      </c>
      <c r="L1738" t="s">
        <v>1037</v>
      </c>
      <c r="M1738">
        <v>531.42000000000007</v>
      </c>
      <c r="N1738">
        <v>0.20400000000000001</v>
      </c>
      <c r="O1738" s="872">
        <f>+VLOOKUP(C1738,'A. Rate Class Allocations'!$B$124:$J$128,6,FALSE)</f>
        <v>0.94261788524984402</v>
      </c>
      <c r="P1738" s="873">
        <f>+VLOOKUP(C1738,'A. Rate Class Allocations'!$B$124:$J$128,8,FALSE)</f>
        <v>0.86676492558695795</v>
      </c>
      <c r="Q1738" s="873">
        <f>+VLOOKUP(C1738,'A. Rate Class Allocations'!$B$124:$J$128,7,FALSE)</f>
        <v>0.93591420350510102</v>
      </c>
      <c r="R1738" s="873">
        <f>+VLOOKUP(C1738,'A. Rate Class Allocations'!$B$124:$J$128,9,FALSE)</f>
        <v>0.67326093337246795</v>
      </c>
      <c r="S1738" s="874">
        <f t="shared" si="82"/>
        <v>434.18508414977896</v>
      </c>
      <c r="T1738" s="874">
        <f t="shared" si="83"/>
        <v>0.12854335192251243</v>
      </c>
    </row>
    <row r="1739" spans="1:20">
      <c r="A1739" s="875" t="s">
        <v>1034</v>
      </c>
      <c r="B1739" t="s">
        <v>1035</v>
      </c>
      <c r="C1739" t="s">
        <v>1339</v>
      </c>
      <c r="D1739" t="s">
        <v>1675</v>
      </c>
      <c r="E1739" s="867">
        <v>2019</v>
      </c>
      <c r="F1739" s="867">
        <v>2019</v>
      </c>
      <c r="G1739" s="868">
        <v>43503</v>
      </c>
      <c r="H1739" s="869">
        <f t="shared" si="81"/>
        <v>2019</v>
      </c>
      <c r="I1739" s="876"/>
      <c r="J1739" t="s">
        <v>1341</v>
      </c>
      <c r="K1739" t="s">
        <v>1342</v>
      </c>
      <c r="L1739" t="s">
        <v>1037</v>
      </c>
      <c r="M1739">
        <v>1354.6000000000004</v>
      </c>
      <c r="N1739">
        <v>0.52000000000000013</v>
      </c>
      <c r="O1739" s="872">
        <f>+VLOOKUP(C1739,'A. Rate Class Allocations'!$B$124:$J$128,6,FALSE)</f>
        <v>0.94261788524984402</v>
      </c>
      <c r="P1739" s="873">
        <f>+VLOOKUP(C1739,'A. Rate Class Allocations'!$B$124:$J$128,8,FALSE)</f>
        <v>0.86676492558695795</v>
      </c>
      <c r="Q1739" s="873">
        <f>+VLOOKUP(C1739,'A. Rate Class Allocations'!$B$124:$J$128,7,FALSE)</f>
        <v>0.93591420350510102</v>
      </c>
      <c r="R1739" s="873">
        <f>+VLOOKUP(C1739,'A. Rate Class Allocations'!$B$124:$J$128,9,FALSE)</f>
        <v>0.67326093337246795</v>
      </c>
      <c r="S1739" s="874">
        <f t="shared" si="82"/>
        <v>1106.7462929308092</v>
      </c>
      <c r="T1739" s="874">
        <f t="shared" si="83"/>
        <v>0.32765952450836505</v>
      </c>
    </row>
    <row r="1740" spans="1:20">
      <c r="A1740" s="875" t="s">
        <v>1034</v>
      </c>
      <c r="B1740" t="s">
        <v>1035</v>
      </c>
      <c r="C1740" t="s">
        <v>1339</v>
      </c>
      <c r="D1740" t="s">
        <v>1675</v>
      </c>
      <c r="E1740" s="867">
        <v>2019</v>
      </c>
      <c r="F1740" s="867">
        <v>2019</v>
      </c>
      <c r="G1740" s="868">
        <v>43503</v>
      </c>
      <c r="H1740" s="869">
        <f t="shared" si="81"/>
        <v>2019</v>
      </c>
      <c r="I1740" s="876"/>
      <c r="J1740" t="s">
        <v>1341</v>
      </c>
      <c r="K1740" t="s">
        <v>1342</v>
      </c>
      <c r="L1740" t="s">
        <v>1037</v>
      </c>
      <c r="M1740">
        <v>664.27500000000009</v>
      </c>
      <c r="N1740">
        <v>0.255</v>
      </c>
      <c r="O1740" s="872">
        <f>+VLOOKUP(C1740,'A. Rate Class Allocations'!$B$124:$J$128,6,FALSE)</f>
        <v>0.94261788524984402</v>
      </c>
      <c r="P1740" s="873">
        <f>+VLOOKUP(C1740,'A. Rate Class Allocations'!$B$124:$J$128,8,FALSE)</f>
        <v>0.86676492558695795</v>
      </c>
      <c r="Q1740" s="873">
        <f>+VLOOKUP(C1740,'A. Rate Class Allocations'!$B$124:$J$128,7,FALSE)</f>
        <v>0.93591420350510102</v>
      </c>
      <c r="R1740" s="873">
        <f>+VLOOKUP(C1740,'A. Rate Class Allocations'!$B$124:$J$128,9,FALSE)</f>
        <v>0.67326093337246795</v>
      </c>
      <c r="S1740" s="874">
        <f t="shared" si="82"/>
        <v>542.7313551872237</v>
      </c>
      <c r="T1740" s="874">
        <f t="shared" si="83"/>
        <v>0.16067918990314053</v>
      </c>
    </row>
    <row r="1741" spans="1:20">
      <c r="A1741" s="875" t="s">
        <v>1034</v>
      </c>
      <c r="B1741" t="s">
        <v>1035</v>
      </c>
      <c r="C1741" t="s">
        <v>1339</v>
      </c>
      <c r="D1741" t="s">
        <v>1675</v>
      </c>
      <c r="E1741" s="867">
        <v>2019</v>
      </c>
      <c r="F1741" s="867">
        <v>2019</v>
      </c>
      <c r="G1741" s="868">
        <v>43503</v>
      </c>
      <c r="H1741" s="869">
        <f t="shared" si="81"/>
        <v>2019</v>
      </c>
      <c r="I1741" s="876"/>
      <c r="J1741" t="s">
        <v>1341</v>
      </c>
      <c r="K1741" t="s">
        <v>1342</v>
      </c>
      <c r="L1741" t="s">
        <v>1037</v>
      </c>
      <c r="M1741">
        <v>132.85500000000002</v>
      </c>
      <c r="N1741">
        <v>5.1000000000000004E-2</v>
      </c>
      <c r="O1741" s="872">
        <f>+VLOOKUP(C1741,'A. Rate Class Allocations'!$B$124:$J$128,6,FALSE)</f>
        <v>0.94261788524984402</v>
      </c>
      <c r="P1741" s="873">
        <f>+VLOOKUP(C1741,'A. Rate Class Allocations'!$B$124:$J$128,8,FALSE)</f>
        <v>0.86676492558695795</v>
      </c>
      <c r="Q1741" s="873">
        <f>+VLOOKUP(C1741,'A. Rate Class Allocations'!$B$124:$J$128,7,FALSE)</f>
        <v>0.93591420350510102</v>
      </c>
      <c r="R1741" s="873">
        <f>+VLOOKUP(C1741,'A. Rate Class Allocations'!$B$124:$J$128,9,FALSE)</f>
        <v>0.67326093337246795</v>
      </c>
      <c r="S1741" s="874">
        <f t="shared" si="82"/>
        <v>108.54627103744474</v>
      </c>
      <c r="T1741" s="874">
        <f t="shared" si="83"/>
        <v>3.2135837980628107E-2</v>
      </c>
    </row>
    <row r="1742" spans="1:20">
      <c r="A1742" s="875" t="s">
        <v>1034</v>
      </c>
      <c r="B1742" t="s">
        <v>1035</v>
      </c>
      <c r="C1742" t="s">
        <v>1339</v>
      </c>
      <c r="D1742" t="s">
        <v>1676</v>
      </c>
      <c r="E1742" s="867">
        <v>2019</v>
      </c>
      <c r="F1742" s="867">
        <v>2019</v>
      </c>
      <c r="G1742" s="868">
        <v>43510</v>
      </c>
      <c r="H1742" s="869">
        <f t="shared" si="81"/>
        <v>2019</v>
      </c>
      <c r="I1742" s="876"/>
      <c r="J1742" t="s">
        <v>1341</v>
      </c>
      <c r="K1742" t="s">
        <v>1342</v>
      </c>
      <c r="L1742" t="s">
        <v>1037</v>
      </c>
      <c r="M1742">
        <v>854.56800000000021</v>
      </c>
      <c r="N1742">
        <v>0.31200000000000006</v>
      </c>
      <c r="O1742" s="872">
        <f>+VLOOKUP(C1742,'A. Rate Class Allocations'!$B$124:$J$128,6,FALSE)</f>
        <v>0.94261788524984402</v>
      </c>
      <c r="P1742" s="873">
        <f>+VLOOKUP(C1742,'A. Rate Class Allocations'!$B$124:$J$128,8,FALSE)</f>
        <v>0.86676492558695795</v>
      </c>
      <c r="Q1742" s="873">
        <f>+VLOOKUP(C1742,'A. Rate Class Allocations'!$B$124:$J$128,7,FALSE)</f>
        <v>0.93591420350510102</v>
      </c>
      <c r="R1742" s="873">
        <f>+VLOOKUP(C1742,'A. Rate Class Allocations'!$B$124:$J$128,9,FALSE)</f>
        <v>0.67326093337246795</v>
      </c>
      <c r="S1742" s="874">
        <f t="shared" si="82"/>
        <v>698.20608744817343</v>
      </c>
      <c r="T1742" s="874">
        <f t="shared" si="83"/>
        <v>0.19659571470501905</v>
      </c>
    </row>
    <row r="1743" spans="1:20">
      <c r="A1743" s="875" t="s">
        <v>1034</v>
      </c>
      <c r="B1743" t="s">
        <v>1035</v>
      </c>
      <c r="C1743" t="s">
        <v>1339</v>
      </c>
      <c r="D1743" t="s">
        <v>1676</v>
      </c>
      <c r="E1743" s="867">
        <v>2019</v>
      </c>
      <c r="F1743" s="867">
        <v>2019</v>
      </c>
      <c r="G1743" s="868">
        <v>43510</v>
      </c>
      <c r="H1743" s="869">
        <f t="shared" si="81"/>
        <v>2019</v>
      </c>
      <c r="I1743" s="876"/>
      <c r="J1743" t="s">
        <v>1341</v>
      </c>
      <c r="K1743" t="s">
        <v>1342</v>
      </c>
      <c r="L1743" t="s">
        <v>1037</v>
      </c>
      <c r="M1743">
        <v>476.58600000000001</v>
      </c>
      <c r="N1743">
        <v>0.17399999999999999</v>
      </c>
      <c r="O1743" s="872">
        <f>+VLOOKUP(C1743,'A. Rate Class Allocations'!$B$124:$J$128,6,FALSE)</f>
        <v>0.94261788524984402</v>
      </c>
      <c r="P1743" s="873">
        <f>+VLOOKUP(C1743,'A. Rate Class Allocations'!$B$124:$J$128,8,FALSE)</f>
        <v>0.86676492558695795</v>
      </c>
      <c r="Q1743" s="873">
        <f>+VLOOKUP(C1743,'A. Rate Class Allocations'!$B$124:$J$128,7,FALSE)</f>
        <v>0.93591420350510102</v>
      </c>
      <c r="R1743" s="873">
        <f>+VLOOKUP(C1743,'A. Rate Class Allocations'!$B$124:$J$128,9,FALSE)</f>
        <v>0.67326093337246795</v>
      </c>
      <c r="S1743" s="874">
        <f t="shared" si="82"/>
        <v>389.38416415378896</v>
      </c>
      <c r="T1743" s="874">
        <f t="shared" si="83"/>
        <v>0.10963991781626058</v>
      </c>
    </row>
    <row r="1744" spans="1:20">
      <c r="A1744" s="875" t="s">
        <v>1034</v>
      </c>
      <c r="B1744" t="s">
        <v>1035</v>
      </c>
      <c r="C1744" t="s">
        <v>1339</v>
      </c>
      <c r="D1744" t="s">
        <v>1676</v>
      </c>
      <c r="E1744" s="867">
        <v>2019</v>
      </c>
      <c r="F1744" s="867">
        <v>2019</v>
      </c>
      <c r="G1744" s="868">
        <v>43510</v>
      </c>
      <c r="H1744" s="869">
        <f t="shared" si="81"/>
        <v>2019</v>
      </c>
      <c r="I1744" s="876"/>
      <c r="J1744" t="s">
        <v>1341</v>
      </c>
      <c r="K1744" t="s">
        <v>1342</v>
      </c>
      <c r="L1744" t="s">
        <v>1037</v>
      </c>
      <c r="M1744">
        <v>38.346000000000004</v>
      </c>
      <c r="N1744">
        <v>1.4E-2</v>
      </c>
      <c r="O1744" s="872">
        <f>+VLOOKUP(C1744,'A. Rate Class Allocations'!$B$124:$J$128,6,FALSE)</f>
        <v>0.94261788524984402</v>
      </c>
      <c r="P1744" s="873">
        <f>+VLOOKUP(C1744,'A. Rate Class Allocations'!$B$124:$J$128,8,FALSE)</f>
        <v>0.86676492558695795</v>
      </c>
      <c r="Q1744" s="873">
        <f>+VLOOKUP(C1744,'A. Rate Class Allocations'!$B$124:$J$128,7,FALSE)</f>
        <v>0.93591420350510102</v>
      </c>
      <c r="R1744" s="873">
        <f>+VLOOKUP(C1744,'A. Rate Class Allocations'!$B$124:$J$128,9,FALSE)</f>
        <v>0.67326093337246795</v>
      </c>
      <c r="S1744" s="874">
        <f t="shared" si="82"/>
        <v>31.329760334212907</v>
      </c>
      <c r="T1744" s="874">
        <f t="shared" si="83"/>
        <v>8.8216025829175194E-3</v>
      </c>
    </row>
    <row r="1745" spans="1:20">
      <c r="A1745" s="875" t="s">
        <v>1034</v>
      </c>
      <c r="B1745" t="s">
        <v>1035</v>
      </c>
      <c r="C1745" t="s">
        <v>1339</v>
      </c>
      <c r="D1745" t="s">
        <v>1677</v>
      </c>
      <c r="E1745" s="867">
        <v>2019</v>
      </c>
      <c r="F1745" s="867">
        <v>2019</v>
      </c>
      <c r="G1745" s="868">
        <v>43440</v>
      </c>
      <c r="H1745" s="869">
        <f t="shared" si="81"/>
        <v>2018</v>
      </c>
      <c r="I1745" s="876"/>
      <c r="J1745" t="s">
        <v>1341</v>
      </c>
      <c r="K1745" t="s">
        <v>1342</v>
      </c>
      <c r="L1745" t="s">
        <v>1037</v>
      </c>
      <c r="M1745">
        <v>854.56800000000021</v>
      </c>
      <c r="N1745">
        <v>0.31200000000000006</v>
      </c>
      <c r="O1745" s="872">
        <f>+VLOOKUP(C1745,'A. Rate Class Allocations'!$B$124:$J$128,6,FALSE)</f>
        <v>0.94261788524984402</v>
      </c>
      <c r="P1745" s="873">
        <f>+VLOOKUP(C1745,'A. Rate Class Allocations'!$B$124:$J$128,8,FALSE)</f>
        <v>0.86676492558695795</v>
      </c>
      <c r="Q1745" s="873">
        <f>+VLOOKUP(C1745,'A. Rate Class Allocations'!$B$124:$J$128,7,FALSE)</f>
        <v>0.93591420350510102</v>
      </c>
      <c r="R1745" s="873">
        <f>+VLOOKUP(C1745,'A. Rate Class Allocations'!$B$124:$J$128,9,FALSE)</f>
        <v>0.67326093337246795</v>
      </c>
      <c r="S1745" s="874">
        <f t="shared" si="82"/>
        <v>698.20608744817343</v>
      </c>
      <c r="T1745" s="874">
        <f t="shared" si="83"/>
        <v>0.19659571470501905</v>
      </c>
    </row>
    <row r="1746" spans="1:20">
      <c r="A1746" s="875" t="s">
        <v>1034</v>
      </c>
      <c r="B1746" t="s">
        <v>1035</v>
      </c>
      <c r="C1746" t="s">
        <v>1339</v>
      </c>
      <c r="D1746" t="s">
        <v>1677</v>
      </c>
      <c r="E1746" s="867">
        <v>2019</v>
      </c>
      <c r="F1746" s="867">
        <v>2019</v>
      </c>
      <c r="G1746" s="868">
        <v>43440</v>
      </c>
      <c r="H1746" s="869">
        <f t="shared" si="81"/>
        <v>2018</v>
      </c>
      <c r="I1746" s="876"/>
      <c r="J1746" t="s">
        <v>1341</v>
      </c>
      <c r="K1746" t="s">
        <v>1342</v>
      </c>
      <c r="L1746" t="s">
        <v>1037</v>
      </c>
      <c r="M1746">
        <v>2065.2059999999992</v>
      </c>
      <c r="N1746">
        <v>0.75399999999999978</v>
      </c>
      <c r="O1746" s="872">
        <f>+VLOOKUP(C1746,'A. Rate Class Allocations'!$B$124:$J$128,6,FALSE)</f>
        <v>0.94261788524984402</v>
      </c>
      <c r="P1746" s="873">
        <f>+VLOOKUP(C1746,'A. Rate Class Allocations'!$B$124:$J$128,8,FALSE)</f>
        <v>0.86676492558695795</v>
      </c>
      <c r="Q1746" s="873">
        <f>+VLOOKUP(C1746,'A. Rate Class Allocations'!$B$124:$J$128,7,FALSE)</f>
        <v>0.93591420350510102</v>
      </c>
      <c r="R1746" s="873">
        <f>+VLOOKUP(C1746,'A. Rate Class Allocations'!$B$124:$J$128,9,FALSE)</f>
        <v>0.67326093337246795</v>
      </c>
      <c r="S1746" s="874">
        <f t="shared" si="82"/>
        <v>1687.3313779997516</v>
      </c>
      <c r="T1746" s="874">
        <f t="shared" si="83"/>
        <v>0.4751063105371291</v>
      </c>
    </row>
    <row r="1747" spans="1:20">
      <c r="A1747" s="875" t="s">
        <v>1034</v>
      </c>
      <c r="B1747" t="s">
        <v>1035</v>
      </c>
      <c r="C1747" t="s">
        <v>1339</v>
      </c>
      <c r="D1747" t="s">
        <v>1678</v>
      </c>
      <c r="E1747" s="867">
        <v>2019</v>
      </c>
      <c r="F1747" s="867">
        <v>2019</v>
      </c>
      <c r="G1747" s="868">
        <v>43441</v>
      </c>
      <c r="H1747" s="869">
        <f t="shared" si="81"/>
        <v>2018</v>
      </c>
      <c r="I1747" s="876"/>
      <c r="J1747" t="s">
        <v>1341</v>
      </c>
      <c r="K1747" t="s">
        <v>1342</v>
      </c>
      <c r="L1747" t="s">
        <v>1037</v>
      </c>
      <c r="M1747">
        <v>292.03199999999998</v>
      </c>
      <c r="N1747">
        <v>0.10400000000000001</v>
      </c>
      <c r="O1747" s="872">
        <f>+VLOOKUP(C1747,'A. Rate Class Allocations'!$B$124:$J$128,6,FALSE)</f>
        <v>0.94261788524984402</v>
      </c>
      <c r="P1747" s="873">
        <f>+VLOOKUP(C1747,'A. Rate Class Allocations'!$B$124:$J$128,8,FALSE)</f>
        <v>0.86676492558695795</v>
      </c>
      <c r="Q1747" s="873">
        <f>+VLOOKUP(C1747,'A. Rate Class Allocations'!$B$124:$J$128,7,FALSE)</f>
        <v>0.93591420350510102</v>
      </c>
      <c r="R1747" s="873">
        <f>+VLOOKUP(C1747,'A. Rate Class Allocations'!$B$124:$J$128,9,FALSE)</f>
        <v>0.67326093337246795</v>
      </c>
      <c r="S1747" s="874">
        <f t="shared" si="82"/>
        <v>238.59835628020818</v>
      </c>
      <c r="T1747" s="874">
        <f t="shared" si="83"/>
        <v>6.5531904901673016E-2</v>
      </c>
    </row>
    <row r="1748" spans="1:20">
      <c r="A1748" s="875" t="s">
        <v>1034</v>
      </c>
      <c r="B1748" t="s">
        <v>1035</v>
      </c>
      <c r="C1748" t="s">
        <v>1339</v>
      </c>
      <c r="D1748" t="s">
        <v>1679</v>
      </c>
      <c r="E1748" s="867">
        <v>2019</v>
      </c>
      <c r="F1748" s="867">
        <v>2019</v>
      </c>
      <c r="G1748" s="868">
        <v>43441</v>
      </c>
      <c r="H1748" s="869">
        <f t="shared" si="81"/>
        <v>2018</v>
      </c>
      <c r="I1748" s="876"/>
      <c r="J1748" t="s">
        <v>1341</v>
      </c>
      <c r="K1748" t="s">
        <v>1342</v>
      </c>
      <c r="L1748" t="s">
        <v>1037</v>
      </c>
      <c r="M1748">
        <v>2693.1840000000007</v>
      </c>
      <c r="N1748">
        <v>0.62400000000000011</v>
      </c>
      <c r="O1748" s="872">
        <f>+VLOOKUP(C1748,'A. Rate Class Allocations'!$B$124:$J$128,6,FALSE)</f>
        <v>0.94261788524984402</v>
      </c>
      <c r="P1748" s="873">
        <f>+VLOOKUP(C1748,'A. Rate Class Allocations'!$B$124:$J$128,8,FALSE)</f>
        <v>0.86676492558695795</v>
      </c>
      <c r="Q1748" s="873">
        <f>+VLOOKUP(C1748,'A. Rate Class Allocations'!$B$124:$J$128,7,FALSE)</f>
        <v>0.93591420350510102</v>
      </c>
      <c r="R1748" s="873">
        <f>+VLOOKUP(C1748,'A. Rate Class Allocations'!$B$124:$J$128,9,FALSE)</f>
        <v>0.67326093337246795</v>
      </c>
      <c r="S1748" s="874">
        <f t="shared" si="82"/>
        <v>2200.4070634730315</v>
      </c>
      <c r="T1748" s="874">
        <f t="shared" si="83"/>
        <v>0.3931914294100381</v>
      </c>
    </row>
    <row r="1749" spans="1:20">
      <c r="A1749" s="875" t="s">
        <v>1034</v>
      </c>
      <c r="B1749" t="s">
        <v>1035</v>
      </c>
      <c r="C1749" t="s">
        <v>1339</v>
      </c>
      <c r="D1749" t="s">
        <v>1680</v>
      </c>
      <c r="E1749" s="867">
        <v>2019</v>
      </c>
      <c r="F1749" s="867">
        <v>2019</v>
      </c>
      <c r="G1749" s="868">
        <v>43444</v>
      </c>
      <c r="H1749" s="869">
        <f t="shared" si="81"/>
        <v>2018</v>
      </c>
      <c r="I1749" s="876"/>
      <c r="J1749" t="s">
        <v>1341</v>
      </c>
      <c r="K1749" t="s">
        <v>1342</v>
      </c>
      <c r="L1749" t="s">
        <v>1037</v>
      </c>
      <c r="M1749">
        <v>1737.008</v>
      </c>
      <c r="N1749">
        <v>0.72800000000000009</v>
      </c>
      <c r="O1749" s="872">
        <f>+VLOOKUP(C1749,'A. Rate Class Allocations'!$B$124:$J$128,6,FALSE)</f>
        <v>0.94261788524984402</v>
      </c>
      <c r="P1749" s="873">
        <f>+VLOOKUP(C1749,'A. Rate Class Allocations'!$B$124:$J$128,8,FALSE)</f>
        <v>0.86676492558695795</v>
      </c>
      <c r="Q1749" s="873">
        <f>+VLOOKUP(C1749,'A. Rate Class Allocations'!$B$124:$J$128,7,FALSE)</f>
        <v>0.93591420350510102</v>
      </c>
      <c r="R1749" s="873">
        <f>+VLOOKUP(C1749,'A. Rate Class Allocations'!$B$124:$J$128,9,FALSE)</f>
        <v>0.67326093337246795</v>
      </c>
      <c r="S1749" s="874">
        <f t="shared" si="82"/>
        <v>1419.1843826894719</v>
      </c>
      <c r="T1749" s="874">
        <f t="shared" si="83"/>
        <v>0.45872333431171108</v>
      </c>
    </row>
    <row r="1750" spans="1:20">
      <c r="A1750" s="875" t="s">
        <v>1034</v>
      </c>
      <c r="B1750" t="s">
        <v>1035</v>
      </c>
      <c r="C1750" t="s">
        <v>1339</v>
      </c>
      <c r="D1750" t="s">
        <v>1680</v>
      </c>
      <c r="E1750" s="867">
        <v>2019</v>
      </c>
      <c r="F1750" s="867">
        <v>2019</v>
      </c>
      <c r="G1750" s="868">
        <v>43444</v>
      </c>
      <c r="H1750" s="869">
        <f t="shared" si="81"/>
        <v>2018</v>
      </c>
      <c r="I1750" s="876"/>
      <c r="J1750" t="s">
        <v>1341</v>
      </c>
      <c r="K1750" t="s">
        <v>1342</v>
      </c>
      <c r="L1750" t="s">
        <v>1037</v>
      </c>
      <c r="M1750">
        <v>276.77600000000001</v>
      </c>
      <c r="N1750">
        <v>0.11599999999999999</v>
      </c>
      <c r="O1750" s="872">
        <f>+VLOOKUP(C1750,'A. Rate Class Allocations'!$B$124:$J$128,6,FALSE)</f>
        <v>0.94261788524984402</v>
      </c>
      <c r="P1750" s="873">
        <f>+VLOOKUP(C1750,'A. Rate Class Allocations'!$B$124:$J$128,8,FALSE)</f>
        <v>0.86676492558695795</v>
      </c>
      <c r="Q1750" s="873">
        <f>+VLOOKUP(C1750,'A. Rate Class Allocations'!$B$124:$J$128,7,FALSE)</f>
        <v>0.93591420350510102</v>
      </c>
      <c r="R1750" s="873">
        <f>+VLOOKUP(C1750,'A. Rate Class Allocations'!$B$124:$J$128,9,FALSE)</f>
        <v>0.67326093337246795</v>
      </c>
      <c r="S1750" s="874">
        <f t="shared" si="82"/>
        <v>226.13377526370707</v>
      </c>
      <c r="T1750" s="874">
        <f t="shared" si="83"/>
        <v>7.3093278544173718E-2</v>
      </c>
    </row>
    <row r="1751" spans="1:20">
      <c r="A1751" s="875" t="s">
        <v>1034</v>
      </c>
      <c r="B1751" t="s">
        <v>1035</v>
      </c>
      <c r="C1751" t="s">
        <v>1339</v>
      </c>
      <c r="D1751" t="s">
        <v>1680</v>
      </c>
      <c r="E1751" s="867">
        <v>2019</v>
      </c>
      <c r="F1751" s="867">
        <v>2019</v>
      </c>
      <c r="G1751" s="868">
        <v>43444</v>
      </c>
      <c r="H1751" s="869">
        <f t="shared" si="81"/>
        <v>2018</v>
      </c>
      <c r="I1751" s="876"/>
      <c r="J1751" t="s">
        <v>1341</v>
      </c>
      <c r="K1751" t="s">
        <v>1342</v>
      </c>
      <c r="L1751" t="s">
        <v>1037</v>
      </c>
      <c r="M1751">
        <v>226.67000000000002</v>
      </c>
      <c r="N1751">
        <v>9.5000000000000001E-2</v>
      </c>
      <c r="O1751" s="872">
        <f>+VLOOKUP(C1751,'A. Rate Class Allocations'!$B$124:$J$128,6,FALSE)</f>
        <v>0.94261788524984402</v>
      </c>
      <c r="P1751" s="873">
        <f>+VLOOKUP(C1751,'A. Rate Class Allocations'!$B$124:$J$128,8,FALSE)</f>
        <v>0.86676492558695795</v>
      </c>
      <c r="Q1751" s="873">
        <f>+VLOOKUP(C1751,'A. Rate Class Allocations'!$B$124:$J$128,7,FALSE)</f>
        <v>0.93591420350510102</v>
      </c>
      <c r="R1751" s="873">
        <f>+VLOOKUP(C1751,'A. Rate Class Allocations'!$B$124:$J$128,9,FALSE)</f>
        <v>0.67326093337246795</v>
      </c>
      <c r="S1751" s="874">
        <f t="shared" si="82"/>
        <v>185.19576422458769</v>
      </c>
      <c r="T1751" s="874">
        <f t="shared" si="83"/>
        <v>5.9860874669797455E-2</v>
      </c>
    </row>
    <row r="1752" spans="1:20">
      <c r="A1752" s="875" t="s">
        <v>1034</v>
      </c>
      <c r="B1752" t="s">
        <v>1035</v>
      </c>
      <c r="C1752" t="s">
        <v>1339</v>
      </c>
      <c r="D1752" t="s">
        <v>1680</v>
      </c>
      <c r="E1752" s="867">
        <v>2019</v>
      </c>
      <c r="F1752" s="867">
        <v>2019</v>
      </c>
      <c r="G1752" s="868">
        <v>43444</v>
      </c>
      <c r="H1752" s="869">
        <f t="shared" si="81"/>
        <v>2018</v>
      </c>
      <c r="I1752" s="876"/>
      <c r="J1752" t="s">
        <v>1341</v>
      </c>
      <c r="K1752" t="s">
        <v>1342</v>
      </c>
      <c r="L1752" t="s">
        <v>1037</v>
      </c>
      <c r="M1752">
        <v>2204.6640000000002</v>
      </c>
      <c r="N1752">
        <v>0.92399999999999993</v>
      </c>
      <c r="O1752" s="872">
        <f>+VLOOKUP(C1752,'A. Rate Class Allocations'!$B$124:$J$128,6,FALSE)</f>
        <v>0.94261788524984402</v>
      </c>
      <c r="P1752" s="873">
        <f>+VLOOKUP(C1752,'A. Rate Class Allocations'!$B$124:$J$128,8,FALSE)</f>
        <v>0.86676492558695795</v>
      </c>
      <c r="Q1752" s="873">
        <f>+VLOOKUP(C1752,'A. Rate Class Allocations'!$B$124:$J$128,7,FALSE)</f>
        <v>0.93591420350510102</v>
      </c>
      <c r="R1752" s="873">
        <f>+VLOOKUP(C1752,'A. Rate Class Allocations'!$B$124:$J$128,9,FALSE)</f>
        <v>0.67326093337246795</v>
      </c>
      <c r="S1752" s="874">
        <f t="shared" si="82"/>
        <v>1801.2724857212529</v>
      </c>
      <c r="T1752" s="874">
        <f t="shared" si="83"/>
        <v>0.5822257704725563</v>
      </c>
    </row>
    <row r="1753" spans="1:20">
      <c r="A1753" s="875" t="s">
        <v>1034</v>
      </c>
      <c r="B1753" t="s">
        <v>1035</v>
      </c>
      <c r="C1753" t="s">
        <v>1339</v>
      </c>
      <c r="D1753" t="s">
        <v>1681</v>
      </c>
      <c r="E1753" s="867">
        <v>2019</v>
      </c>
      <c r="F1753" s="867">
        <v>2019</v>
      </c>
      <c r="G1753" s="868">
        <v>43432</v>
      </c>
      <c r="H1753" s="869">
        <f t="shared" si="81"/>
        <v>2018</v>
      </c>
      <c r="I1753" s="876"/>
      <c r="J1753" t="s">
        <v>1341</v>
      </c>
      <c r="K1753" t="s">
        <v>1342</v>
      </c>
      <c r="L1753" t="s">
        <v>1037</v>
      </c>
      <c r="M1753">
        <v>1782.8720000000003</v>
      </c>
      <c r="N1753">
        <v>0.72800000000000009</v>
      </c>
      <c r="O1753" s="872">
        <f>+VLOOKUP(C1753,'A. Rate Class Allocations'!$B$124:$J$128,6,FALSE)</f>
        <v>0.94261788524984402</v>
      </c>
      <c r="P1753" s="873">
        <f>+VLOOKUP(C1753,'A. Rate Class Allocations'!$B$124:$J$128,8,FALSE)</f>
        <v>0.86676492558695795</v>
      </c>
      <c r="Q1753" s="873">
        <f>+VLOOKUP(C1753,'A. Rate Class Allocations'!$B$124:$J$128,7,FALSE)</f>
        <v>0.93591420350510102</v>
      </c>
      <c r="R1753" s="873">
        <f>+VLOOKUP(C1753,'A. Rate Class Allocations'!$B$124:$J$128,9,FALSE)</f>
        <v>0.67326093337246795</v>
      </c>
      <c r="S1753" s="874">
        <f t="shared" si="82"/>
        <v>1456.6565604386074</v>
      </c>
      <c r="T1753" s="874">
        <f t="shared" si="83"/>
        <v>0.45872333431171108</v>
      </c>
    </row>
    <row r="1754" spans="1:20">
      <c r="A1754" s="875" t="s">
        <v>1034</v>
      </c>
      <c r="B1754" t="s">
        <v>1035</v>
      </c>
      <c r="C1754" t="s">
        <v>1339</v>
      </c>
      <c r="D1754" t="s">
        <v>1681</v>
      </c>
      <c r="E1754" s="867">
        <v>2019</v>
      </c>
      <c r="F1754" s="867">
        <v>2019</v>
      </c>
      <c r="G1754" s="868">
        <v>43432</v>
      </c>
      <c r="H1754" s="869">
        <f t="shared" si="81"/>
        <v>2018</v>
      </c>
      <c r="I1754" s="876"/>
      <c r="J1754" t="s">
        <v>1341</v>
      </c>
      <c r="K1754" t="s">
        <v>1342</v>
      </c>
      <c r="L1754" t="s">
        <v>1037</v>
      </c>
      <c r="M1754">
        <v>112.654</v>
      </c>
      <c r="N1754">
        <v>4.5999999999999999E-2</v>
      </c>
      <c r="O1754" s="872">
        <f>+VLOOKUP(C1754,'A. Rate Class Allocations'!$B$124:$J$128,6,FALSE)</f>
        <v>0.94261788524984402</v>
      </c>
      <c r="P1754" s="873">
        <f>+VLOOKUP(C1754,'A. Rate Class Allocations'!$B$124:$J$128,8,FALSE)</f>
        <v>0.86676492558695795</v>
      </c>
      <c r="Q1754" s="873">
        <f>+VLOOKUP(C1754,'A. Rate Class Allocations'!$B$124:$J$128,7,FALSE)</f>
        <v>0.93591420350510102</v>
      </c>
      <c r="R1754" s="873">
        <f>+VLOOKUP(C1754,'A. Rate Class Allocations'!$B$124:$J$128,9,FALSE)</f>
        <v>0.67326093337246795</v>
      </c>
      <c r="S1754" s="874">
        <f t="shared" si="82"/>
        <v>92.041485961780126</v>
      </c>
      <c r="T1754" s="874">
        <f t="shared" si="83"/>
        <v>2.8985265629586133E-2</v>
      </c>
    </row>
    <row r="1755" spans="1:20">
      <c r="A1755" s="875" t="s">
        <v>1034</v>
      </c>
      <c r="B1755" t="s">
        <v>1035</v>
      </c>
      <c r="C1755" t="s">
        <v>1339</v>
      </c>
      <c r="D1755" t="s">
        <v>1682</v>
      </c>
      <c r="E1755" s="867">
        <v>2019</v>
      </c>
      <c r="F1755" s="867">
        <v>2019</v>
      </c>
      <c r="G1755" s="868">
        <v>43448</v>
      </c>
      <c r="H1755" s="869">
        <f t="shared" si="81"/>
        <v>2018</v>
      </c>
      <c r="I1755" s="876"/>
      <c r="J1755" t="s">
        <v>1341</v>
      </c>
      <c r="K1755" t="s">
        <v>1342</v>
      </c>
      <c r="L1755" t="s">
        <v>1037</v>
      </c>
      <c r="M1755">
        <v>784.36800000000005</v>
      </c>
      <c r="N1755">
        <v>0.23399999999999999</v>
      </c>
      <c r="O1755" s="872">
        <f>+VLOOKUP(C1755,'A. Rate Class Allocations'!$B$124:$J$128,6,FALSE)</f>
        <v>0.94261788524984402</v>
      </c>
      <c r="P1755" s="873">
        <f>+VLOOKUP(C1755,'A. Rate Class Allocations'!$B$124:$J$128,8,FALSE)</f>
        <v>0.86676492558695795</v>
      </c>
      <c r="Q1755" s="873">
        <f>+VLOOKUP(C1755,'A. Rate Class Allocations'!$B$124:$J$128,7,FALSE)</f>
        <v>0.93591420350510102</v>
      </c>
      <c r="R1755" s="873">
        <f>+VLOOKUP(C1755,'A. Rate Class Allocations'!$B$124:$J$128,9,FALSE)</f>
        <v>0.67326093337246795</v>
      </c>
      <c r="S1755" s="874">
        <f t="shared" si="82"/>
        <v>640.85071334235408</v>
      </c>
      <c r="T1755" s="874">
        <f t="shared" si="83"/>
        <v>0.14744678602876424</v>
      </c>
    </row>
    <row r="1756" spans="1:20">
      <c r="A1756" s="875" t="s">
        <v>1034</v>
      </c>
      <c r="B1756" t="s">
        <v>1035</v>
      </c>
      <c r="C1756" t="s">
        <v>1339</v>
      </c>
      <c r="D1756" t="s">
        <v>1682</v>
      </c>
      <c r="E1756" s="867">
        <v>2019</v>
      </c>
      <c r="F1756" s="867">
        <v>2019</v>
      </c>
      <c r="G1756" s="868">
        <v>43448</v>
      </c>
      <c r="H1756" s="869">
        <f t="shared" si="81"/>
        <v>2018</v>
      </c>
      <c r="I1756" s="876"/>
      <c r="J1756" t="s">
        <v>1341</v>
      </c>
      <c r="K1756" t="s">
        <v>1342</v>
      </c>
      <c r="L1756" t="s">
        <v>1037</v>
      </c>
      <c r="M1756">
        <v>1220.1280000000004</v>
      </c>
      <c r="N1756">
        <v>0.36400000000000005</v>
      </c>
      <c r="O1756" s="872">
        <f>+VLOOKUP(C1756,'A. Rate Class Allocations'!$B$124:$J$128,6,FALSE)</f>
        <v>0.94261788524984402</v>
      </c>
      <c r="P1756" s="873">
        <f>+VLOOKUP(C1756,'A. Rate Class Allocations'!$B$124:$J$128,8,FALSE)</f>
        <v>0.86676492558695795</v>
      </c>
      <c r="Q1756" s="873">
        <f>+VLOOKUP(C1756,'A. Rate Class Allocations'!$B$124:$J$128,7,FALSE)</f>
        <v>0.93591420350510102</v>
      </c>
      <c r="R1756" s="873">
        <f>+VLOOKUP(C1756,'A. Rate Class Allocations'!$B$124:$J$128,9,FALSE)</f>
        <v>0.67326093337246795</v>
      </c>
      <c r="S1756" s="874">
        <f t="shared" si="82"/>
        <v>996.87888742143991</v>
      </c>
      <c r="T1756" s="874">
        <f t="shared" si="83"/>
        <v>0.22936166715585554</v>
      </c>
    </row>
    <row r="1757" spans="1:20">
      <c r="A1757" s="875" t="s">
        <v>1034</v>
      </c>
      <c r="B1757" t="s">
        <v>1035</v>
      </c>
      <c r="C1757" t="s">
        <v>1339</v>
      </c>
      <c r="D1757" t="s">
        <v>1682</v>
      </c>
      <c r="E1757" s="867">
        <v>2019</v>
      </c>
      <c r="F1757" s="867">
        <v>2019</v>
      </c>
      <c r="G1757" s="868">
        <v>43448</v>
      </c>
      <c r="H1757" s="869">
        <f t="shared" si="81"/>
        <v>2018</v>
      </c>
      <c r="I1757" s="876"/>
      <c r="J1757" t="s">
        <v>1341</v>
      </c>
      <c r="K1757" t="s">
        <v>1342</v>
      </c>
      <c r="L1757" t="s">
        <v>1037</v>
      </c>
      <c r="M1757">
        <v>583.24799999999993</v>
      </c>
      <c r="N1757">
        <v>0.17399999999999999</v>
      </c>
      <c r="O1757" s="872">
        <f>+VLOOKUP(C1757,'A. Rate Class Allocations'!$B$124:$J$128,6,FALSE)</f>
        <v>0.94261788524984402</v>
      </c>
      <c r="P1757" s="873">
        <f>+VLOOKUP(C1757,'A. Rate Class Allocations'!$B$124:$J$128,8,FALSE)</f>
        <v>0.86676492558695795</v>
      </c>
      <c r="Q1757" s="873">
        <f>+VLOOKUP(C1757,'A. Rate Class Allocations'!$B$124:$J$128,7,FALSE)</f>
        <v>0.93591420350510102</v>
      </c>
      <c r="R1757" s="873">
        <f>+VLOOKUP(C1757,'A. Rate Class Allocations'!$B$124:$J$128,9,FALSE)</f>
        <v>0.67326093337246795</v>
      </c>
      <c r="S1757" s="874">
        <f t="shared" si="82"/>
        <v>476.53001761354523</v>
      </c>
      <c r="T1757" s="874">
        <f t="shared" si="83"/>
        <v>0.10963991781626058</v>
      </c>
    </row>
    <row r="1758" spans="1:20">
      <c r="A1758" s="875" t="s">
        <v>1034</v>
      </c>
      <c r="B1758" t="s">
        <v>1035</v>
      </c>
      <c r="C1758" t="s">
        <v>1339</v>
      </c>
      <c r="D1758" t="s">
        <v>1682</v>
      </c>
      <c r="E1758" s="867">
        <v>2019</v>
      </c>
      <c r="F1758" s="867">
        <v>2019</v>
      </c>
      <c r="G1758" s="868">
        <v>43448</v>
      </c>
      <c r="H1758" s="869">
        <f t="shared" si="81"/>
        <v>2018</v>
      </c>
      <c r="I1758" s="876"/>
      <c r="J1758" t="s">
        <v>1341</v>
      </c>
      <c r="K1758" t="s">
        <v>1342</v>
      </c>
      <c r="L1758" t="s">
        <v>1037</v>
      </c>
      <c r="M1758">
        <v>512.85599999999999</v>
      </c>
      <c r="N1758">
        <v>0.153</v>
      </c>
      <c r="O1758" s="872">
        <f>+VLOOKUP(C1758,'A. Rate Class Allocations'!$B$124:$J$128,6,FALSE)</f>
        <v>0.94261788524984402</v>
      </c>
      <c r="P1758" s="873">
        <f>+VLOOKUP(C1758,'A. Rate Class Allocations'!$B$124:$J$128,8,FALSE)</f>
        <v>0.86676492558695795</v>
      </c>
      <c r="Q1758" s="873">
        <f>+VLOOKUP(C1758,'A. Rate Class Allocations'!$B$124:$J$128,7,FALSE)</f>
        <v>0.93591420350510102</v>
      </c>
      <c r="R1758" s="873">
        <f>+VLOOKUP(C1758,'A. Rate Class Allocations'!$B$124:$J$128,9,FALSE)</f>
        <v>0.67326093337246795</v>
      </c>
      <c r="S1758" s="874">
        <f t="shared" si="82"/>
        <v>419.01777410846222</v>
      </c>
      <c r="T1758" s="874">
        <f t="shared" si="83"/>
        <v>9.6407513941884321E-2</v>
      </c>
    </row>
    <row r="1759" spans="1:20">
      <c r="A1759" s="875" t="s">
        <v>1034</v>
      </c>
      <c r="B1759" t="s">
        <v>1035</v>
      </c>
      <c r="C1759" t="s">
        <v>1339</v>
      </c>
      <c r="D1759" t="s">
        <v>1682</v>
      </c>
      <c r="E1759" s="867">
        <v>2019</v>
      </c>
      <c r="F1759" s="867">
        <v>2019</v>
      </c>
      <c r="G1759" s="868">
        <v>43448</v>
      </c>
      <c r="H1759" s="869">
        <f t="shared" si="81"/>
        <v>2018</v>
      </c>
      <c r="I1759" s="876"/>
      <c r="J1759" t="s">
        <v>1341</v>
      </c>
      <c r="K1759" t="s">
        <v>1342</v>
      </c>
      <c r="L1759" t="s">
        <v>1037</v>
      </c>
      <c r="M1759">
        <v>321.79200000000003</v>
      </c>
      <c r="N1759">
        <v>9.6000000000000002E-2</v>
      </c>
      <c r="O1759" s="872">
        <f>+VLOOKUP(C1759,'A. Rate Class Allocations'!$B$124:$J$128,6,FALSE)</f>
        <v>0.94261788524984402</v>
      </c>
      <c r="P1759" s="873">
        <f>+VLOOKUP(C1759,'A. Rate Class Allocations'!$B$124:$J$128,8,FALSE)</f>
        <v>0.86676492558695795</v>
      </c>
      <c r="Q1759" s="873">
        <f>+VLOOKUP(C1759,'A. Rate Class Allocations'!$B$124:$J$128,7,FALSE)</f>
        <v>0.93591420350510102</v>
      </c>
      <c r="R1759" s="873">
        <f>+VLOOKUP(C1759,'A. Rate Class Allocations'!$B$124:$J$128,9,FALSE)</f>
        <v>0.67326093337246795</v>
      </c>
      <c r="S1759" s="874">
        <f t="shared" si="82"/>
        <v>262.91311316609398</v>
      </c>
      <c r="T1759" s="874">
        <f t="shared" si="83"/>
        <v>6.0490989140005842E-2</v>
      </c>
    </row>
    <row r="1760" spans="1:20">
      <c r="A1760" s="875" t="s">
        <v>1034</v>
      </c>
      <c r="B1760" t="s">
        <v>1035</v>
      </c>
      <c r="C1760" t="s">
        <v>1339</v>
      </c>
      <c r="D1760" t="s">
        <v>1683</v>
      </c>
      <c r="E1760" s="867">
        <v>2019</v>
      </c>
      <c r="F1760" s="867">
        <v>2019</v>
      </c>
      <c r="G1760" s="868">
        <v>43448</v>
      </c>
      <c r="H1760" s="869">
        <f t="shared" si="81"/>
        <v>2018</v>
      </c>
      <c r="I1760" s="876"/>
      <c r="J1760" t="s">
        <v>1341</v>
      </c>
      <c r="K1760" t="s">
        <v>1342</v>
      </c>
      <c r="L1760" t="s">
        <v>1037</v>
      </c>
      <c r="M1760">
        <v>688.68799999999999</v>
      </c>
      <c r="N1760">
        <v>0.20800000000000002</v>
      </c>
      <c r="O1760" s="872">
        <f>+VLOOKUP(C1760,'A. Rate Class Allocations'!$B$124:$J$128,6,FALSE)</f>
        <v>0.94261788524984402</v>
      </c>
      <c r="P1760" s="873">
        <f>+VLOOKUP(C1760,'A. Rate Class Allocations'!$B$124:$J$128,8,FALSE)</f>
        <v>0.86676492558695795</v>
      </c>
      <c r="Q1760" s="873">
        <f>+VLOOKUP(C1760,'A. Rate Class Allocations'!$B$124:$J$128,7,FALSE)</f>
        <v>0.93591420350510102</v>
      </c>
      <c r="R1760" s="873">
        <f>+VLOOKUP(C1760,'A. Rate Class Allocations'!$B$124:$J$128,9,FALSE)</f>
        <v>0.67326093337246795</v>
      </c>
      <c r="S1760" s="874">
        <f t="shared" si="82"/>
        <v>562.67746270923737</v>
      </c>
      <c r="T1760" s="874">
        <f t="shared" si="83"/>
        <v>0.13106380980334603</v>
      </c>
    </row>
    <row r="1761" spans="1:20">
      <c r="A1761" s="875" t="s">
        <v>1034</v>
      </c>
      <c r="B1761" t="s">
        <v>1035</v>
      </c>
      <c r="C1761" t="s">
        <v>1339</v>
      </c>
      <c r="D1761" t="s">
        <v>1684</v>
      </c>
      <c r="E1761" s="867">
        <v>2019</v>
      </c>
      <c r="F1761" s="867">
        <v>2019</v>
      </c>
      <c r="G1761" s="868">
        <v>43452</v>
      </c>
      <c r="H1761" s="869">
        <f t="shared" si="81"/>
        <v>2018</v>
      </c>
      <c r="I1761" s="876"/>
      <c r="J1761" t="s">
        <v>1341</v>
      </c>
      <c r="K1761" t="s">
        <v>1342</v>
      </c>
      <c r="L1761" t="s">
        <v>1037</v>
      </c>
      <c r="M1761">
        <v>1437.6960000000001</v>
      </c>
      <c r="N1761">
        <v>0.41600000000000004</v>
      </c>
      <c r="O1761" s="872">
        <f>+VLOOKUP(C1761,'A. Rate Class Allocations'!$B$124:$J$128,6,FALSE)</f>
        <v>0.94261788524984402</v>
      </c>
      <c r="P1761" s="873">
        <f>+VLOOKUP(C1761,'A. Rate Class Allocations'!$B$124:$J$128,8,FALSE)</f>
        <v>0.86676492558695795</v>
      </c>
      <c r="Q1761" s="873">
        <f>+VLOOKUP(C1761,'A. Rate Class Allocations'!$B$124:$J$128,7,FALSE)</f>
        <v>0.93591420350510102</v>
      </c>
      <c r="R1761" s="873">
        <f>+VLOOKUP(C1761,'A. Rate Class Allocations'!$B$124:$J$128,9,FALSE)</f>
        <v>0.67326093337246795</v>
      </c>
      <c r="S1761" s="874">
        <f t="shared" si="82"/>
        <v>1174.6380616871788</v>
      </c>
      <c r="T1761" s="874">
        <f t="shared" si="83"/>
        <v>0.26212761960669206</v>
      </c>
    </row>
    <row r="1762" spans="1:20">
      <c r="A1762" s="875" t="s">
        <v>1034</v>
      </c>
      <c r="B1762" t="s">
        <v>1035</v>
      </c>
      <c r="C1762" t="s">
        <v>1339</v>
      </c>
      <c r="D1762" t="s">
        <v>1684</v>
      </c>
      <c r="E1762" s="867">
        <v>2019</v>
      </c>
      <c r="F1762" s="867">
        <v>2019</v>
      </c>
      <c r="G1762" s="868">
        <v>43452</v>
      </c>
      <c r="H1762" s="869">
        <f t="shared" si="81"/>
        <v>2018</v>
      </c>
      <c r="I1762" s="876"/>
      <c r="J1762" t="s">
        <v>1341</v>
      </c>
      <c r="K1762" t="s">
        <v>1342</v>
      </c>
      <c r="L1762" t="s">
        <v>1037</v>
      </c>
      <c r="M1762">
        <v>100.224</v>
      </c>
      <c r="N1762">
        <v>2.8999999999999998E-2</v>
      </c>
      <c r="O1762" s="872">
        <f>+VLOOKUP(C1762,'A. Rate Class Allocations'!$B$124:$J$128,6,FALSE)</f>
        <v>0.94261788524984402</v>
      </c>
      <c r="P1762" s="873">
        <f>+VLOOKUP(C1762,'A. Rate Class Allocations'!$B$124:$J$128,8,FALSE)</f>
        <v>0.86676492558695795</v>
      </c>
      <c r="Q1762" s="873">
        <f>+VLOOKUP(C1762,'A. Rate Class Allocations'!$B$124:$J$128,7,FALSE)</f>
        <v>0.93591420350510102</v>
      </c>
      <c r="R1762" s="873">
        <f>+VLOOKUP(C1762,'A. Rate Class Allocations'!$B$124:$J$128,9,FALSE)</f>
        <v>0.67326093337246795</v>
      </c>
      <c r="S1762" s="874">
        <f t="shared" si="82"/>
        <v>81.885826415692762</v>
      </c>
      <c r="T1762" s="874">
        <f t="shared" si="83"/>
        <v>1.8273319636043429E-2</v>
      </c>
    </row>
    <row r="1763" spans="1:20">
      <c r="A1763" s="875" t="s">
        <v>1034</v>
      </c>
      <c r="B1763" t="s">
        <v>1035</v>
      </c>
      <c r="C1763" t="s">
        <v>1339</v>
      </c>
      <c r="D1763" t="s">
        <v>1684</v>
      </c>
      <c r="E1763" s="867">
        <v>2019</v>
      </c>
      <c r="F1763" s="867">
        <v>2019</v>
      </c>
      <c r="G1763" s="868">
        <v>43452</v>
      </c>
      <c r="H1763" s="869">
        <f t="shared" si="81"/>
        <v>2018</v>
      </c>
      <c r="I1763" s="876"/>
      <c r="J1763" t="s">
        <v>1341</v>
      </c>
      <c r="K1763" t="s">
        <v>1342</v>
      </c>
      <c r="L1763" t="s">
        <v>1037</v>
      </c>
      <c r="M1763">
        <v>176.25599999999997</v>
      </c>
      <c r="N1763">
        <v>5.0999999999999997E-2</v>
      </c>
      <c r="O1763" s="872">
        <f>+VLOOKUP(C1763,'A. Rate Class Allocations'!$B$124:$J$128,6,FALSE)</f>
        <v>0.94261788524984402</v>
      </c>
      <c r="P1763" s="873">
        <f>+VLOOKUP(C1763,'A. Rate Class Allocations'!$B$124:$J$128,8,FALSE)</f>
        <v>0.86676492558695795</v>
      </c>
      <c r="Q1763" s="873">
        <f>+VLOOKUP(C1763,'A. Rate Class Allocations'!$B$124:$J$128,7,FALSE)</f>
        <v>0.93591420350510102</v>
      </c>
      <c r="R1763" s="873">
        <f>+VLOOKUP(C1763,'A. Rate Class Allocations'!$B$124:$J$128,9,FALSE)</f>
        <v>0.67326093337246795</v>
      </c>
      <c r="S1763" s="874">
        <f t="shared" si="82"/>
        <v>144.00610852414928</v>
      </c>
      <c r="T1763" s="874">
        <f t="shared" si="83"/>
        <v>3.21358379806281E-2</v>
      </c>
    </row>
    <row r="1764" spans="1:20">
      <c r="A1764" s="875" t="s">
        <v>1034</v>
      </c>
      <c r="B1764" t="s">
        <v>1035</v>
      </c>
      <c r="C1764" t="s">
        <v>1339</v>
      </c>
      <c r="D1764" t="s">
        <v>1685</v>
      </c>
      <c r="E1764" s="867">
        <v>2019</v>
      </c>
      <c r="F1764" s="867">
        <v>2019</v>
      </c>
      <c r="G1764" s="868">
        <v>43455</v>
      </c>
      <c r="H1764" s="869">
        <f t="shared" si="81"/>
        <v>2018</v>
      </c>
      <c r="I1764" s="876"/>
      <c r="J1764" t="s">
        <v>1341</v>
      </c>
      <c r="K1764" t="s">
        <v>1342</v>
      </c>
      <c r="L1764" t="s">
        <v>1037</v>
      </c>
      <c r="M1764">
        <v>2871.1280000000011</v>
      </c>
      <c r="N1764">
        <v>0.98800000000000021</v>
      </c>
      <c r="O1764" s="872">
        <f>+VLOOKUP(C1764,'A. Rate Class Allocations'!$B$124:$J$128,6,FALSE)</f>
        <v>0.94261788524984402</v>
      </c>
      <c r="P1764" s="873">
        <f>+VLOOKUP(C1764,'A. Rate Class Allocations'!$B$124:$J$128,8,FALSE)</f>
        <v>0.86676492558695795</v>
      </c>
      <c r="Q1764" s="873">
        <f>+VLOOKUP(C1764,'A. Rate Class Allocations'!$B$124:$J$128,7,FALSE)</f>
        <v>0.93591420350510102</v>
      </c>
      <c r="R1764" s="873">
        <f>+VLOOKUP(C1764,'A. Rate Class Allocations'!$B$124:$J$128,9,FALSE)</f>
        <v>0.67326093337246795</v>
      </c>
      <c r="S1764" s="874">
        <f t="shared" si="82"/>
        <v>2345.7923154657083</v>
      </c>
      <c r="T1764" s="874">
        <f t="shared" si="83"/>
        <v>0.62255309656589364</v>
      </c>
    </row>
    <row r="1765" spans="1:20">
      <c r="A1765" s="875" t="s">
        <v>1034</v>
      </c>
      <c r="B1765" t="s">
        <v>1035</v>
      </c>
      <c r="C1765" t="s">
        <v>1339</v>
      </c>
      <c r="D1765" t="s">
        <v>1685</v>
      </c>
      <c r="E1765" s="867">
        <v>2019</v>
      </c>
      <c r="F1765" s="867">
        <v>2019</v>
      </c>
      <c r="G1765" s="868">
        <v>43455</v>
      </c>
      <c r="H1765" s="869">
        <f t="shared" si="81"/>
        <v>2018</v>
      </c>
      <c r="I1765" s="876"/>
      <c r="J1765" t="s">
        <v>1341</v>
      </c>
      <c r="K1765" t="s">
        <v>1342</v>
      </c>
      <c r="L1765" t="s">
        <v>1037</v>
      </c>
      <c r="M1765">
        <v>84.273999999999987</v>
      </c>
      <c r="N1765">
        <v>2.8999999999999998E-2</v>
      </c>
      <c r="O1765" s="872">
        <f>+VLOOKUP(C1765,'A. Rate Class Allocations'!$B$124:$J$128,6,FALSE)</f>
        <v>0.94261788524984402</v>
      </c>
      <c r="P1765" s="873">
        <f>+VLOOKUP(C1765,'A. Rate Class Allocations'!$B$124:$J$128,8,FALSE)</f>
        <v>0.86676492558695795</v>
      </c>
      <c r="Q1765" s="873">
        <f>+VLOOKUP(C1765,'A. Rate Class Allocations'!$B$124:$J$128,7,FALSE)</f>
        <v>0.93591420350510102</v>
      </c>
      <c r="R1765" s="873">
        <f>+VLOOKUP(C1765,'A. Rate Class Allocations'!$B$124:$J$128,9,FALSE)</f>
        <v>0.67326093337246795</v>
      </c>
      <c r="S1765" s="874">
        <f t="shared" si="82"/>
        <v>68.854227883102752</v>
      </c>
      <c r="T1765" s="874">
        <f t="shared" si="83"/>
        <v>1.8273319636043429E-2</v>
      </c>
    </row>
    <row r="1766" spans="1:20">
      <c r="A1766" s="875" t="s">
        <v>1034</v>
      </c>
      <c r="B1766" t="s">
        <v>1035</v>
      </c>
      <c r="C1766" t="s">
        <v>1339</v>
      </c>
      <c r="D1766" t="s">
        <v>1686</v>
      </c>
      <c r="E1766" s="867">
        <v>2019</v>
      </c>
      <c r="F1766" s="867">
        <v>2019</v>
      </c>
      <c r="G1766" s="868">
        <v>43455</v>
      </c>
      <c r="H1766" s="869">
        <f t="shared" si="81"/>
        <v>2018</v>
      </c>
      <c r="I1766" s="876"/>
      <c r="J1766" t="s">
        <v>1341</v>
      </c>
      <c r="K1766" t="s">
        <v>1342</v>
      </c>
      <c r="L1766" t="s">
        <v>1037</v>
      </c>
      <c r="M1766">
        <v>2461.056</v>
      </c>
      <c r="N1766">
        <v>0.83200000000000007</v>
      </c>
      <c r="O1766" s="872">
        <f>+VLOOKUP(C1766,'A. Rate Class Allocations'!$B$124:$J$128,6,FALSE)</f>
        <v>0.94261788524984402</v>
      </c>
      <c r="P1766" s="873">
        <f>+VLOOKUP(C1766,'A. Rate Class Allocations'!$B$124:$J$128,8,FALSE)</f>
        <v>0.86676492558695795</v>
      </c>
      <c r="Q1766" s="873">
        <f>+VLOOKUP(C1766,'A. Rate Class Allocations'!$B$124:$J$128,7,FALSE)</f>
        <v>0.93591420350510102</v>
      </c>
      <c r="R1766" s="873">
        <f>+VLOOKUP(C1766,'A. Rate Class Allocations'!$B$124:$J$128,9,FALSE)</f>
        <v>0.67326093337246795</v>
      </c>
      <c r="S1766" s="874">
        <f t="shared" si="82"/>
        <v>2010.7519597631219</v>
      </c>
      <c r="T1766" s="874">
        <f t="shared" si="83"/>
        <v>0.52425523921338413</v>
      </c>
    </row>
    <row r="1767" spans="1:20">
      <c r="A1767" s="875" t="s">
        <v>1034</v>
      </c>
      <c r="B1767" t="s">
        <v>1035</v>
      </c>
      <c r="C1767" t="s">
        <v>1339</v>
      </c>
      <c r="D1767" t="s">
        <v>1686</v>
      </c>
      <c r="E1767" s="867">
        <v>2019</v>
      </c>
      <c r="F1767" s="867">
        <v>2019</v>
      </c>
      <c r="G1767" s="868">
        <v>43455</v>
      </c>
      <c r="H1767" s="869">
        <f t="shared" si="81"/>
        <v>2018</v>
      </c>
      <c r="I1767" s="876"/>
      <c r="J1767" t="s">
        <v>1341</v>
      </c>
      <c r="K1767" t="s">
        <v>1342</v>
      </c>
      <c r="L1767" t="s">
        <v>1037</v>
      </c>
      <c r="M1767">
        <v>600.47400000000005</v>
      </c>
      <c r="N1767">
        <v>0.20299999999999999</v>
      </c>
      <c r="O1767" s="872">
        <f>+VLOOKUP(C1767,'A. Rate Class Allocations'!$B$124:$J$128,6,FALSE)</f>
        <v>0.94261788524984402</v>
      </c>
      <c r="P1767" s="873">
        <f>+VLOOKUP(C1767,'A. Rate Class Allocations'!$B$124:$J$128,8,FALSE)</f>
        <v>0.86676492558695795</v>
      </c>
      <c r="Q1767" s="873">
        <f>+VLOOKUP(C1767,'A. Rate Class Allocations'!$B$124:$J$128,7,FALSE)</f>
        <v>0.93591420350510102</v>
      </c>
      <c r="R1767" s="873">
        <f>+VLOOKUP(C1767,'A. Rate Class Allocations'!$B$124:$J$128,9,FALSE)</f>
        <v>0.67326093337246795</v>
      </c>
      <c r="S1767" s="874">
        <f t="shared" si="82"/>
        <v>490.60414402874255</v>
      </c>
      <c r="T1767" s="874">
        <f t="shared" si="83"/>
        <v>0.12791323745230401</v>
      </c>
    </row>
    <row r="1768" spans="1:20">
      <c r="A1768" s="875" t="s">
        <v>1034</v>
      </c>
      <c r="B1768" t="s">
        <v>1035</v>
      </c>
      <c r="C1768" t="s">
        <v>1339</v>
      </c>
      <c r="D1768" t="s">
        <v>1686</v>
      </c>
      <c r="E1768" s="867">
        <v>2019</v>
      </c>
      <c r="F1768" s="867">
        <v>2019</v>
      </c>
      <c r="G1768" s="868">
        <v>43455</v>
      </c>
      <c r="H1768" s="869">
        <f t="shared" si="81"/>
        <v>2018</v>
      </c>
      <c r="I1768" s="876"/>
      <c r="J1768" t="s">
        <v>1341</v>
      </c>
      <c r="K1768" t="s">
        <v>1342</v>
      </c>
      <c r="L1768" t="s">
        <v>1037</v>
      </c>
      <c r="M1768">
        <v>452.57399999999996</v>
      </c>
      <c r="N1768">
        <v>0.153</v>
      </c>
      <c r="O1768" s="872">
        <f>+VLOOKUP(C1768,'A. Rate Class Allocations'!$B$124:$J$128,6,FALSE)</f>
        <v>0.94261788524984402</v>
      </c>
      <c r="P1768" s="873">
        <f>+VLOOKUP(C1768,'A. Rate Class Allocations'!$B$124:$J$128,8,FALSE)</f>
        <v>0.86676492558695795</v>
      </c>
      <c r="Q1768" s="873">
        <f>+VLOOKUP(C1768,'A. Rate Class Allocations'!$B$124:$J$128,7,FALSE)</f>
        <v>0.93591420350510102</v>
      </c>
      <c r="R1768" s="873">
        <f>+VLOOKUP(C1768,'A. Rate Class Allocations'!$B$124:$J$128,9,FALSE)</f>
        <v>0.67326093337246795</v>
      </c>
      <c r="S1768" s="874">
        <f t="shared" si="82"/>
        <v>369.76568490836252</v>
      </c>
      <c r="T1768" s="874">
        <f t="shared" si="83"/>
        <v>9.6407513941884321E-2</v>
      </c>
    </row>
    <row r="1769" spans="1:20">
      <c r="A1769" s="875" t="s">
        <v>1034</v>
      </c>
      <c r="B1769" t="s">
        <v>1035</v>
      </c>
      <c r="C1769" t="s">
        <v>1339</v>
      </c>
      <c r="D1769" t="s">
        <v>1687</v>
      </c>
      <c r="E1769" s="867">
        <v>2019</v>
      </c>
      <c r="F1769" s="867">
        <v>2019</v>
      </c>
      <c r="G1769" s="868">
        <v>43449</v>
      </c>
      <c r="H1769" s="869">
        <f t="shared" si="81"/>
        <v>2018</v>
      </c>
      <c r="I1769" s="876"/>
      <c r="J1769" t="s">
        <v>1341</v>
      </c>
      <c r="K1769" t="s">
        <v>1342</v>
      </c>
      <c r="L1769" t="s">
        <v>1037</v>
      </c>
      <c r="M1769">
        <v>6918.9120000000012</v>
      </c>
      <c r="N1769">
        <v>1.2480000000000002</v>
      </c>
      <c r="O1769" s="872">
        <f>+VLOOKUP(C1769,'A. Rate Class Allocations'!$B$124:$J$128,6,FALSE)</f>
        <v>0.94261788524984402</v>
      </c>
      <c r="P1769" s="873">
        <f>+VLOOKUP(C1769,'A. Rate Class Allocations'!$B$124:$J$128,8,FALSE)</f>
        <v>0.86676492558695795</v>
      </c>
      <c r="Q1769" s="873">
        <f>+VLOOKUP(C1769,'A. Rate Class Allocations'!$B$124:$J$128,7,FALSE)</f>
        <v>0.93591420350510102</v>
      </c>
      <c r="R1769" s="873">
        <f>+VLOOKUP(C1769,'A. Rate Class Allocations'!$B$124:$J$128,9,FALSE)</f>
        <v>0.67326093337246795</v>
      </c>
      <c r="S1769" s="874">
        <f t="shared" si="82"/>
        <v>5652.9456718695483</v>
      </c>
      <c r="T1769" s="874">
        <f t="shared" si="83"/>
        <v>0.78638285882007619</v>
      </c>
    </row>
    <row r="1770" spans="1:20">
      <c r="A1770" s="875" t="s">
        <v>1034</v>
      </c>
      <c r="B1770" t="s">
        <v>1035</v>
      </c>
      <c r="C1770" t="s">
        <v>1339</v>
      </c>
      <c r="D1770" t="s">
        <v>1687</v>
      </c>
      <c r="E1770" s="867">
        <v>2019</v>
      </c>
      <c r="F1770" s="867">
        <v>2019</v>
      </c>
      <c r="G1770" s="868">
        <v>43449</v>
      </c>
      <c r="H1770" s="869">
        <f t="shared" si="81"/>
        <v>2018</v>
      </c>
      <c r="I1770" s="876"/>
      <c r="J1770" t="s">
        <v>1038</v>
      </c>
      <c r="K1770" t="s">
        <v>1342</v>
      </c>
      <c r="L1770" t="s">
        <v>1037</v>
      </c>
      <c r="M1770">
        <v>1153.152</v>
      </c>
      <c r="N1770">
        <v>0.20800000000000002</v>
      </c>
      <c r="O1770" s="872">
        <f>+VLOOKUP(C1770,'A. Rate Class Allocations'!$B$124:$J$128,6,FALSE)</f>
        <v>0.94261788524984402</v>
      </c>
      <c r="P1770" s="873">
        <f>+VLOOKUP(C1770,'A. Rate Class Allocations'!$B$124:$J$128,8,FALSE)</f>
        <v>0.86676492558695795</v>
      </c>
      <c r="Q1770" s="873">
        <f>+VLOOKUP(C1770,'A. Rate Class Allocations'!$B$124:$J$128,7,FALSE)</f>
        <v>0.93591420350510102</v>
      </c>
      <c r="R1770" s="873">
        <f>+VLOOKUP(C1770,'A. Rate Class Allocations'!$B$124:$J$128,9,FALSE)</f>
        <v>0.67326093337246795</v>
      </c>
      <c r="S1770" s="874">
        <f t="shared" si="82"/>
        <v>942.15761197825793</v>
      </c>
      <c r="T1770" s="874">
        <f t="shared" si="83"/>
        <v>0.13106380980334603</v>
      </c>
    </row>
    <row r="1771" spans="1:20">
      <c r="A1771" s="875" t="s">
        <v>1034</v>
      </c>
      <c r="B1771" t="s">
        <v>1035</v>
      </c>
      <c r="C1771" t="s">
        <v>1339</v>
      </c>
      <c r="D1771" t="s">
        <v>1688</v>
      </c>
      <c r="E1771" s="867">
        <v>2019</v>
      </c>
      <c r="F1771" s="867">
        <v>2019</v>
      </c>
      <c r="G1771" s="868">
        <v>43432</v>
      </c>
      <c r="H1771" s="869">
        <f t="shared" si="81"/>
        <v>2018</v>
      </c>
      <c r="I1771" s="876"/>
      <c r="J1771" t="s">
        <v>1341</v>
      </c>
      <c r="K1771" t="s">
        <v>1342</v>
      </c>
      <c r="L1771" t="s">
        <v>1037</v>
      </c>
      <c r="M1771">
        <v>132.49600000000004</v>
      </c>
      <c r="N1771">
        <v>5.2000000000000005E-2</v>
      </c>
      <c r="O1771" s="872">
        <f>+VLOOKUP(C1771,'A. Rate Class Allocations'!$B$124:$J$128,6,FALSE)</f>
        <v>0.94261788524984402</v>
      </c>
      <c r="P1771" s="873">
        <f>+VLOOKUP(C1771,'A. Rate Class Allocations'!$B$124:$J$128,8,FALSE)</f>
        <v>0.86676492558695795</v>
      </c>
      <c r="Q1771" s="873">
        <f>+VLOOKUP(C1771,'A. Rate Class Allocations'!$B$124:$J$128,7,FALSE)</f>
        <v>0.93591420350510102</v>
      </c>
      <c r="R1771" s="873">
        <f>+VLOOKUP(C1771,'A. Rate Class Allocations'!$B$124:$J$128,9,FALSE)</f>
        <v>0.67326093337246795</v>
      </c>
      <c r="S1771" s="874">
        <f t="shared" si="82"/>
        <v>108.25295794194633</v>
      </c>
      <c r="T1771" s="874">
        <f t="shared" si="83"/>
        <v>3.2765952450836508E-2</v>
      </c>
    </row>
    <row r="1772" spans="1:20">
      <c r="A1772" s="875" t="s">
        <v>1034</v>
      </c>
      <c r="B1772" t="s">
        <v>1035</v>
      </c>
      <c r="C1772" t="s">
        <v>1339</v>
      </c>
      <c r="D1772" t="s">
        <v>1688</v>
      </c>
      <c r="E1772" s="867">
        <v>2019</v>
      </c>
      <c r="F1772" s="867">
        <v>2019</v>
      </c>
      <c r="G1772" s="868">
        <v>43432</v>
      </c>
      <c r="H1772" s="869">
        <f t="shared" si="81"/>
        <v>2018</v>
      </c>
      <c r="I1772" s="876"/>
      <c r="J1772" t="s">
        <v>1341</v>
      </c>
      <c r="K1772" t="s">
        <v>1342</v>
      </c>
      <c r="L1772" t="s">
        <v>1037</v>
      </c>
      <c r="M1772">
        <v>147.78399999999999</v>
      </c>
      <c r="N1772">
        <v>5.7999999999999996E-2</v>
      </c>
      <c r="O1772" s="872">
        <f>+VLOOKUP(C1772,'A. Rate Class Allocations'!$B$124:$J$128,6,FALSE)</f>
        <v>0.94261788524984402</v>
      </c>
      <c r="P1772" s="873">
        <f>+VLOOKUP(C1772,'A. Rate Class Allocations'!$B$124:$J$128,8,FALSE)</f>
        <v>0.86676492558695795</v>
      </c>
      <c r="Q1772" s="873">
        <f>+VLOOKUP(C1772,'A. Rate Class Allocations'!$B$124:$J$128,7,FALSE)</f>
        <v>0.93591420350510102</v>
      </c>
      <c r="R1772" s="873">
        <f>+VLOOKUP(C1772,'A. Rate Class Allocations'!$B$124:$J$128,9,FALSE)</f>
        <v>0.67326093337246795</v>
      </c>
      <c r="S1772" s="874">
        <f t="shared" si="82"/>
        <v>120.74368385832472</v>
      </c>
      <c r="T1772" s="874">
        <f t="shared" si="83"/>
        <v>3.6546639272086859E-2</v>
      </c>
    </row>
    <row r="1773" spans="1:20">
      <c r="A1773" s="875" t="s">
        <v>1034</v>
      </c>
      <c r="B1773" t="s">
        <v>1035</v>
      </c>
      <c r="C1773" t="s">
        <v>1339</v>
      </c>
      <c r="D1773" t="s">
        <v>1688</v>
      </c>
      <c r="E1773" s="867">
        <v>2019</v>
      </c>
      <c r="F1773" s="867">
        <v>2019</v>
      </c>
      <c r="G1773" s="868">
        <v>43432</v>
      </c>
      <c r="H1773" s="869">
        <f t="shared" si="81"/>
        <v>2018</v>
      </c>
      <c r="I1773" s="876"/>
      <c r="J1773" t="s">
        <v>1341</v>
      </c>
      <c r="K1773" t="s">
        <v>1342</v>
      </c>
      <c r="L1773" t="s">
        <v>1037</v>
      </c>
      <c r="M1773">
        <v>259.89600000000002</v>
      </c>
      <c r="N1773">
        <v>0.10199999999999999</v>
      </c>
      <c r="O1773" s="872">
        <f>+VLOOKUP(C1773,'A. Rate Class Allocations'!$B$124:$J$128,6,FALSE)</f>
        <v>0.94261788524984402</v>
      </c>
      <c r="P1773" s="873">
        <f>+VLOOKUP(C1773,'A. Rate Class Allocations'!$B$124:$J$128,8,FALSE)</f>
        <v>0.86676492558695795</v>
      </c>
      <c r="Q1773" s="873">
        <f>+VLOOKUP(C1773,'A. Rate Class Allocations'!$B$124:$J$128,7,FALSE)</f>
        <v>0.93591420350510102</v>
      </c>
      <c r="R1773" s="873">
        <f>+VLOOKUP(C1773,'A. Rate Class Allocations'!$B$124:$J$128,9,FALSE)</f>
        <v>0.67326093337246795</v>
      </c>
      <c r="S1773" s="874">
        <f t="shared" si="82"/>
        <v>212.34234057843315</v>
      </c>
      <c r="T1773" s="874">
        <f t="shared" si="83"/>
        <v>6.42716759612562E-2</v>
      </c>
    </row>
    <row r="1774" spans="1:20">
      <c r="A1774" s="875" t="s">
        <v>1034</v>
      </c>
      <c r="B1774" t="s">
        <v>1035</v>
      </c>
      <c r="C1774" t="s">
        <v>1339</v>
      </c>
      <c r="D1774" t="s">
        <v>1689</v>
      </c>
      <c r="E1774" s="867">
        <v>2019</v>
      </c>
      <c r="F1774" s="867">
        <v>2019</v>
      </c>
      <c r="G1774" s="868">
        <v>43455</v>
      </c>
      <c r="H1774" s="869">
        <f t="shared" si="81"/>
        <v>2018</v>
      </c>
      <c r="I1774" s="876"/>
      <c r="J1774" t="s">
        <v>1341</v>
      </c>
      <c r="K1774" t="s">
        <v>1342</v>
      </c>
      <c r="L1774" t="s">
        <v>1037</v>
      </c>
      <c r="M1774">
        <v>3744.6240000000007</v>
      </c>
      <c r="N1774">
        <v>0.88400000000000012</v>
      </c>
      <c r="O1774" s="872">
        <f>+VLOOKUP(C1774,'A. Rate Class Allocations'!$B$124:$J$128,6,FALSE)</f>
        <v>0.94261788524984402</v>
      </c>
      <c r="P1774" s="873">
        <f>+VLOOKUP(C1774,'A. Rate Class Allocations'!$B$124:$J$128,8,FALSE)</f>
        <v>0.86676492558695795</v>
      </c>
      <c r="Q1774" s="873">
        <f>+VLOOKUP(C1774,'A. Rate Class Allocations'!$B$124:$J$128,7,FALSE)</f>
        <v>0.93591420350510102</v>
      </c>
      <c r="R1774" s="873">
        <f>+VLOOKUP(C1774,'A. Rate Class Allocations'!$B$124:$J$128,9,FALSE)</f>
        <v>0.67326093337246795</v>
      </c>
      <c r="S1774" s="874">
        <f t="shared" si="82"/>
        <v>3059.4631111913027</v>
      </c>
      <c r="T1774" s="874">
        <f t="shared" si="83"/>
        <v>0.55702119166422059</v>
      </c>
    </row>
    <row r="1775" spans="1:20">
      <c r="A1775" s="875" t="s">
        <v>1034</v>
      </c>
      <c r="B1775" t="s">
        <v>1035</v>
      </c>
      <c r="C1775" t="s">
        <v>1339</v>
      </c>
      <c r="D1775" t="s">
        <v>1689</v>
      </c>
      <c r="E1775" s="867">
        <v>2019</v>
      </c>
      <c r="F1775" s="867">
        <v>2019</v>
      </c>
      <c r="G1775" s="868">
        <v>43455</v>
      </c>
      <c r="H1775" s="869">
        <f t="shared" si="81"/>
        <v>2018</v>
      </c>
      <c r="I1775" s="876"/>
      <c r="J1775" t="s">
        <v>1341</v>
      </c>
      <c r="K1775" t="s">
        <v>1342</v>
      </c>
      <c r="L1775" t="s">
        <v>1037</v>
      </c>
      <c r="M1775">
        <v>1596.9719999999998</v>
      </c>
      <c r="N1775">
        <v>0.37699999999999989</v>
      </c>
      <c r="O1775" s="872">
        <f>+VLOOKUP(C1775,'A. Rate Class Allocations'!$B$124:$J$128,6,FALSE)</f>
        <v>0.94261788524984402</v>
      </c>
      <c r="P1775" s="873">
        <f>+VLOOKUP(C1775,'A. Rate Class Allocations'!$B$124:$J$128,8,FALSE)</f>
        <v>0.86676492558695795</v>
      </c>
      <c r="Q1775" s="873">
        <f>+VLOOKUP(C1775,'A. Rate Class Allocations'!$B$124:$J$128,7,FALSE)</f>
        <v>0.93591420350510102</v>
      </c>
      <c r="R1775" s="873">
        <f>+VLOOKUP(C1775,'A. Rate Class Allocations'!$B$124:$J$128,9,FALSE)</f>
        <v>0.67326093337246795</v>
      </c>
      <c r="S1775" s="874">
        <f t="shared" si="82"/>
        <v>1304.7710327139375</v>
      </c>
      <c r="T1775" s="874">
        <f t="shared" si="83"/>
        <v>0.23755315526856455</v>
      </c>
    </row>
    <row r="1776" spans="1:20">
      <c r="A1776" s="875" t="s">
        <v>1034</v>
      </c>
      <c r="B1776" t="s">
        <v>1035</v>
      </c>
      <c r="C1776" t="s">
        <v>1339</v>
      </c>
      <c r="D1776" t="s">
        <v>1689</v>
      </c>
      <c r="E1776" s="867">
        <v>2019</v>
      </c>
      <c r="F1776" s="867">
        <v>2019</v>
      </c>
      <c r="G1776" s="868">
        <v>43455</v>
      </c>
      <c r="H1776" s="869">
        <f t="shared" si="81"/>
        <v>2018</v>
      </c>
      <c r="I1776" s="876"/>
      <c r="J1776" t="s">
        <v>1038</v>
      </c>
      <c r="K1776" t="s">
        <v>1342</v>
      </c>
      <c r="L1776" t="s">
        <v>1037</v>
      </c>
      <c r="M1776">
        <v>368.53199999999993</v>
      </c>
      <c r="N1776">
        <v>8.6999999999999994E-2</v>
      </c>
      <c r="O1776" s="872">
        <f>+VLOOKUP(C1776,'A. Rate Class Allocations'!$B$124:$J$128,6,FALSE)</f>
        <v>0.94261788524984402</v>
      </c>
      <c r="P1776" s="873">
        <f>+VLOOKUP(C1776,'A. Rate Class Allocations'!$B$124:$J$128,8,FALSE)</f>
        <v>0.86676492558695795</v>
      </c>
      <c r="Q1776" s="873">
        <f>+VLOOKUP(C1776,'A. Rate Class Allocations'!$B$124:$J$128,7,FALSE)</f>
        <v>0.93591420350510102</v>
      </c>
      <c r="R1776" s="873">
        <f>+VLOOKUP(C1776,'A. Rate Class Allocations'!$B$124:$J$128,9,FALSE)</f>
        <v>0.67326093337246795</v>
      </c>
      <c r="S1776" s="874">
        <f t="shared" si="82"/>
        <v>301.10100754937014</v>
      </c>
      <c r="T1776" s="874">
        <f t="shared" si="83"/>
        <v>5.4819958908130288E-2</v>
      </c>
    </row>
    <row r="1777" spans="1:20">
      <c r="A1777" s="875" t="s">
        <v>1034</v>
      </c>
      <c r="B1777" t="s">
        <v>1035</v>
      </c>
      <c r="C1777" t="s">
        <v>1339</v>
      </c>
      <c r="D1777" t="s">
        <v>1690</v>
      </c>
      <c r="E1777" s="867">
        <v>2019</v>
      </c>
      <c r="F1777" s="867">
        <v>2019</v>
      </c>
      <c r="G1777" s="868">
        <v>43451</v>
      </c>
      <c r="H1777" s="869">
        <f t="shared" si="81"/>
        <v>2018</v>
      </c>
      <c r="I1777" s="876"/>
      <c r="J1777" t="s">
        <v>1341</v>
      </c>
      <c r="K1777" t="s">
        <v>1342</v>
      </c>
      <c r="L1777" t="s">
        <v>1037</v>
      </c>
      <c r="M1777">
        <v>968.13600000000042</v>
      </c>
      <c r="N1777">
        <v>0.31200000000000006</v>
      </c>
      <c r="O1777" s="872">
        <f>+VLOOKUP(C1777,'A. Rate Class Allocations'!$B$124:$J$128,6,FALSE)</f>
        <v>0.94261788524984402</v>
      </c>
      <c r="P1777" s="873">
        <f>+VLOOKUP(C1777,'A. Rate Class Allocations'!$B$124:$J$128,8,FALSE)</f>
        <v>0.86676492558695795</v>
      </c>
      <c r="Q1777" s="873">
        <f>+VLOOKUP(C1777,'A. Rate Class Allocations'!$B$124:$J$128,7,FALSE)</f>
        <v>0.93591420350510102</v>
      </c>
      <c r="R1777" s="873">
        <f>+VLOOKUP(C1777,'A. Rate Class Allocations'!$B$124:$J$128,9,FALSE)</f>
        <v>0.67326093337246795</v>
      </c>
      <c r="S1777" s="874">
        <f t="shared" si="82"/>
        <v>790.9943371126991</v>
      </c>
      <c r="T1777" s="874">
        <f t="shared" si="83"/>
        <v>0.19659571470501905</v>
      </c>
    </row>
    <row r="1778" spans="1:20">
      <c r="A1778" s="875" t="s">
        <v>1034</v>
      </c>
      <c r="B1778" t="s">
        <v>1035</v>
      </c>
      <c r="C1778" t="s">
        <v>1339</v>
      </c>
      <c r="D1778" t="s">
        <v>1690</v>
      </c>
      <c r="E1778" s="867">
        <v>2019</v>
      </c>
      <c r="F1778" s="867">
        <v>2019</v>
      </c>
      <c r="G1778" s="868">
        <v>43451</v>
      </c>
      <c r="H1778" s="869">
        <f t="shared" si="81"/>
        <v>2018</v>
      </c>
      <c r="I1778" s="876"/>
      <c r="J1778" t="s">
        <v>1341</v>
      </c>
      <c r="K1778" t="s">
        <v>1342</v>
      </c>
      <c r="L1778" t="s">
        <v>1037</v>
      </c>
      <c r="M1778">
        <v>989.85700000000008</v>
      </c>
      <c r="N1778">
        <v>0.31900000000000006</v>
      </c>
      <c r="O1778" s="872">
        <f>+VLOOKUP(C1778,'A. Rate Class Allocations'!$B$124:$J$128,6,FALSE)</f>
        <v>0.94261788524984402</v>
      </c>
      <c r="P1778" s="873">
        <f>+VLOOKUP(C1778,'A. Rate Class Allocations'!$B$124:$J$128,8,FALSE)</f>
        <v>0.86676492558695795</v>
      </c>
      <c r="Q1778" s="873">
        <f>+VLOOKUP(C1778,'A. Rate Class Allocations'!$B$124:$J$128,7,FALSE)</f>
        <v>0.93591420350510102</v>
      </c>
      <c r="R1778" s="873">
        <f>+VLOOKUP(C1778,'A. Rate Class Allocations'!$B$124:$J$128,9,FALSE)</f>
        <v>0.67326093337246795</v>
      </c>
      <c r="S1778" s="874">
        <f t="shared" si="82"/>
        <v>808.74100493253491</v>
      </c>
      <c r="T1778" s="874">
        <f t="shared" si="83"/>
        <v>0.20100651599647781</v>
      </c>
    </row>
    <row r="1779" spans="1:20">
      <c r="A1779" s="875" t="s">
        <v>1034</v>
      </c>
      <c r="B1779" t="s">
        <v>1035</v>
      </c>
      <c r="C1779" t="s">
        <v>1339</v>
      </c>
      <c r="D1779" t="s">
        <v>1691</v>
      </c>
      <c r="E1779" s="867">
        <v>2019</v>
      </c>
      <c r="F1779" s="867">
        <v>2019</v>
      </c>
      <c r="G1779" s="868">
        <v>43435</v>
      </c>
      <c r="H1779" s="869">
        <f t="shared" si="81"/>
        <v>2018</v>
      </c>
      <c r="I1779" s="876"/>
      <c r="J1779" t="s">
        <v>1341</v>
      </c>
      <c r="K1779" t="s">
        <v>1342</v>
      </c>
      <c r="L1779" t="s">
        <v>1037</v>
      </c>
      <c r="M1779">
        <v>828.67200000000014</v>
      </c>
      <c r="N1779">
        <v>0.41600000000000004</v>
      </c>
      <c r="O1779" s="872">
        <f>+VLOOKUP(C1779,'A. Rate Class Allocations'!$B$124:$J$128,6,FALSE)</f>
        <v>0.94261788524984402</v>
      </c>
      <c r="P1779" s="873">
        <f>+VLOOKUP(C1779,'A. Rate Class Allocations'!$B$124:$J$128,8,FALSE)</f>
        <v>0.86676492558695795</v>
      </c>
      <c r="Q1779" s="873">
        <f>+VLOOKUP(C1779,'A. Rate Class Allocations'!$B$124:$J$128,7,FALSE)</f>
        <v>0.93591420350510102</v>
      </c>
      <c r="R1779" s="873">
        <f>+VLOOKUP(C1779,'A. Rate Class Allocations'!$B$124:$J$128,9,FALSE)</f>
        <v>0.67326093337246795</v>
      </c>
      <c r="S1779" s="874">
        <f t="shared" si="82"/>
        <v>677.04832722247113</v>
      </c>
      <c r="T1779" s="874">
        <f t="shared" si="83"/>
        <v>0.26212761960669206</v>
      </c>
    </row>
    <row r="1780" spans="1:20">
      <c r="A1780" s="875" t="s">
        <v>1034</v>
      </c>
      <c r="B1780" t="s">
        <v>1035</v>
      </c>
      <c r="C1780" t="s">
        <v>1339</v>
      </c>
      <c r="D1780" t="s">
        <v>1691</v>
      </c>
      <c r="E1780" s="867">
        <v>2019</v>
      </c>
      <c r="F1780" s="867">
        <v>2019</v>
      </c>
      <c r="G1780" s="868">
        <v>43435</v>
      </c>
      <c r="H1780" s="869">
        <f t="shared" si="81"/>
        <v>2018</v>
      </c>
      <c r="I1780" s="876"/>
      <c r="J1780" t="s">
        <v>1341</v>
      </c>
      <c r="K1780" t="s">
        <v>1342</v>
      </c>
      <c r="L1780" t="s">
        <v>1037</v>
      </c>
      <c r="M1780">
        <v>115.53599999999999</v>
      </c>
      <c r="N1780">
        <v>5.7999999999999996E-2</v>
      </c>
      <c r="O1780" s="872">
        <f>+VLOOKUP(C1780,'A. Rate Class Allocations'!$B$124:$J$128,6,FALSE)</f>
        <v>0.94261788524984402</v>
      </c>
      <c r="P1780" s="873">
        <f>+VLOOKUP(C1780,'A. Rate Class Allocations'!$B$124:$J$128,8,FALSE)</f>
        <v>0.86676492558695795</v>
      </c>
      <c r="Q1780" s="873">
        <f>+VLOOKUP(C1780,'A. Rate Class Allocations'!$B$124:$J$128,7,FALSE)</f>
        <v>0.93591420350510102</v>
      </c>
      <c r="R1780" s="873">
        <f>+VLOOKUP(C1780,'A. Rate Class Allocations'!$B$124:$J$128,9,FALSE)</f>
        <v>0.67326093337246795</v>
      </c>
      <c r="S1780" s="874">
        <f t="shared" si="82"/>
        <v>94.396161006979128</v>
      </c>
      <c r="T1780" s="874">
        <f t="shared" si="83"/>
        <v>3.6546639272086859E-2</v>
      </c>
    </row>
    <row r="1781" spans="1:20">
      <c r="A1781" s="875" t="s">
        <v>1034</v>
      </c>
      <c r="B1781" t="s">
        <v>1035</v>
      </c>
      <c r="C1781" t="s">
        <v>1339</v>
      </c>
      <c r="D1781" t="s">
        <v>1692</v>
      </c>
      <c r="E1781" s="867">
        <v>2019</v>
      </c>
      <c r="F1781" s="867">
        <v>2019</v>
      </c>
      <c r="G1781" s="868">
        <v>43451</v>
      </c>
      <c r="H1781" s="869">
        <f t="shared" si="81"/>
        <v>2018</v>
      </c>
      <c r="I1781" s="876"/>
      <c r="J1781" t="s">
        <v>1341</v>
      </c>
      <c r="K1781" t="s">
        <v>1342</v>
      </c>
      <c r="L1781" t="s">
        <v>1037</v>
      </c>
      <c r="M1781">
        <v>2671.3439999999996</v>
      </c>
      <c r="N1781">
        <v>0.93599999999999994</v>
      </c>
      <c r="O1781" s="872">
        <f>+VLOOKUP(C1781,'A. Rate Class Allocations'!$B$124:$J$128,6,FALSE)</f>
        <v>0.94261788524984402</v>
      </c>
      <c r="P1781" s="873">
        <f>+VLOOKUP(C1781,'A. Rate Class Allocations'!$B$124:$J$128,8,FALSE)</f>
        <v>0.86676492558695795</v>
      </c>
      <c r="Q1781" s="873">
        <f>+VLOOKUP(C1781,'A. Rate Class Allocations'!$B$124:$J$128,7,FALSE)</f>
        <v>0.93591420350510102</v>
      </c>
      <c r="R1781" s="873">
        <f>+VLOOKUP(C1781,'A. Rate Class Allocations'!$B$124:$J$128,9,FALSE)</f>
        <v>0.67326093337246795</v>
      </c>
      <c r="S1781" s="874">
        <f t="shared" si="82"/>
        <v>2182.5631693067758</v>
      </c>
      <c r="T1781" s="874">
        <f t="shared" si="83"/>
        <v>0.58978714411505695</v>
      </c>
    </row>
    <row r="1782" spans="1:20">
      <c r="A1782" s="875" t="s">
        <v>1034</v>
      </c>
      <c r="B1782" t="s">
        <v>1035</v>
      </c>
      <c r="C1782" t="s">
        <v>1339</v>
      </c>
      <c r="D1782" t="s">
        <v>1693</v>
      </c>
      <c r="E1782" s="867">
        <v>2019</v>
      </c>
      <c r="F1782" s="867">
        <v>2019</v>
      </c>
      <c r="G1782" s="868">
        <v>43433</v>
      </c>
      <c r="H1782" s="869">
        <f t="shared" si="81"/>
        <v>2018</v>
      </c>
      <c r="I1782" s="876"/>
      <c r="J1782" t="s">
        <v>1341</v>
      </c>
      <c r="K1782" t="s">
        <v>1342</v>
      </c>
      <c r="L1782" t="s">
        <v>1037</v>
      </c>
      <c r="M1782">
        <v>1972.1520000000005</v>
      </c>
      <c r="N1782">
        <v>0.72800000000000009</v>
      </c>
      <c r="O1782" s="872">
        <f>+VLOOKUP(C1782,'A. Rate Class Allocations'!$B$124:$J$128,6,FALSE)</f>
        <v>0.94261788524984402</v>
      </c>
      <c r="P1782" s="873">
        <f>+VLOOKUP(C1782,'A. Rate Class Allocations'!$B$124:$J$128,8,FALSE)</f>
        <v>0.86676492558695795</v>
      </c>
      <c r="Q1782" s="873">
        <f>+VLOOKUP(C1782,'A. Rate Class Allocations'!$B$124:$J$128,7,FALSE)</f>
        <v>0.93591420350510102</v>
      </c>
      <c r="R1782" s="873">
        <f>+VLOOKUP(C1782,'A. Rate Class Allocations'!$B$124:$J$128,9,FALSE)</f>
        <v>0.67326093337246795</v>
      </c>
      <c r="S1782" s="874">
        <f t="shared" si="82"/>
        <v>1611.3036432128165</v>
      </c>
      <c r="T1782" s="874">
        <f t="shared" si="83"/>
        <v>0.45872333431171108</v>
      </c>
    </row>
    <row r="1783" spans="1:20">
      <c r="A1783" s="875" t="s">
        <v>1034</v>
      </c>
      <c r="B1783" t="s">
        <v>1035</v>
      </c>
      <c r="C1783" t="s">
        <v>1339</v>
      </c>
      <c r="D1783" t="s">
        <v>1693</v>
      </c>
      <c r="E1783" s="867">
        <v>2019</v>
      </c>
      <c r="F1783" s="867">
        <v>2019</v>
      </c>
      <c r="G1783" s="868">
        <v>43433</v>
      </c>
      <c r="H1783" s="869">
        <f t="shared" si="81"/>
        <v>2018</v>
      </c>
      <c r="I1783" s="876"/>
      <c r="J1783" t="s">
        <v>1341</v>
      </c>
      <c r="K1783" t="s">
        <v>1342</v>
      </c>
      <c r="L1783" t="s">
        <v>1037</v>
      </c>
      <c r="M1783">
        <v>520.12799999999993</v>
      </c>
      <c r="N1783">
        <v>0.192</v>
      </c>
      <c r="O1783" s="872">
        <f>+VLOOKUP(C1783,'A. Rate Class Allocations'!$B$124:$J$128,6,FALSE)</f>
        <v>0.94261788524984402</v>
      </c>
      <c r="P1783" s="873">
        <f>+VLOOKUP(C1783,'A. Rate Class Allocations'!$B$124:$J$128,8,FALSE)</f>
        <v>0.86676492558695795</v>
      </c>
      <c r="Q1783" s="873">
        <f>+VLOOKUP(C1783,'A. Rate Class Allocations'!$B$124:$J$128,7,FALSE)</f>
        <v>0.93591420350510102</v>
      </c>
      <c r="R1783" s="873">
        <f>+VLOOKUP(C1783,'A. Rate Class Allocations'!$B$124:$J$128,9,FALSE)</f>
        <v>0.67326093337246795</v>
      </c>
      <c r="S1783" s="874">
        <f t="shared" si="82"/>
        <v>424.95920260557784</v>
      </c>
      <c r="T1783" s="874">
        <f t="shared" si="83"/>
        <v>0.12098197828001168</v>
      </c>
    </row>
    <row r="1784" spans="1:20">
      <c r="A1784" s="875" t="s">
        <v>1034</v>
      </c>
      <c r="B1784" t="s">
        <v>1035</v>
      </c>
      <c r="C1784" t="s">
        <v>1339</v>
      </c>
      <c r="D1784" t="s">
        <v>1694</v>
      </c>
      <c r="E1784" s="867">
        <v>2019</v>
      </c>
      <c r="F1784" s="867">
        <v>2019</v>
      </c>
      <c r="G1784" s="868">
        <v>43451</v>
      </c>
      <c r="H1784" s="869">
        <f t="shared" si="81"/>
        <v>2018</v>
      </c>
      <c r="I1784" s="876"/>
      <c r="J1784" t="s">
        <v>1341</v>
      </c>
      <c r="K1784" t="s">
        <v>1342</v>
      </c>
      <c r="L1784" t="s">
        <v>1037</v>
      </c>
      <c r="M1784">
        <v>1398.384</v>
      </c>
      <c r="N1784">
        <v>0.62400000000000011</v>
      </c>
      <c r="O1784" s="872">
        <f>+VLOOKUP(C1784,'A. Rate Class Allocations'!$B$124:$J$128,6,FALSE)</f>
        <v>0.94261788524984402</v>
      </c>
      <c r="P1784" s="873">
        <f>+VLOOKUP(C1784,'A. Rate Class Allocations'!$B$124:$J$128,8,FALSE)</f>
        <v>0.86676492558695795</v>
      </c>
      <c r="Q1784" s="873">
        <f>+VLOOKUP(C1784,'A. Rate Class Allocations'!$B$124:$J$128,7,FALSE)</f>
        <v>0.93591420350510102</v>
      </c>
      <c r="R1784" s="873">
        <f>+VLOOKUP(C1784,'A. Rate Class Allocations'!$B$124:$J$128,9,FALSE)</f>
        <v>0.67326093337246795</v>
      </c>
      <c r="S1784" s="874">
        <f t="shared" si="82"/>
        <v>1142.5190521879199</v>
      </c>
      <c r="T1784" s="874">
        <f t="shared" si="83"/>
        <v>0.3931914294100381</v>
      </c>
    </row>
    <row r="1785" spans="1:20">
      <c r="A1785" s="875" t="s">
        <v>1034</v>
      </c>
      <c r="B1785" t="s">
        <v>1035</v>
      </c>
      <c r="C1785" t="s">
        <v>1339</v>
      </c>
      <c r="D1785" t="s">
        <v>1694</v>
      </c>
      <c r="E1785" s="867">
        <v>2019</v>
      </c>
      <c r="F1785" s="867">
        <v>2019</v>
      </c>
      <c r="G1785" s="868">
        <v>43451</v>
      </c>
      <c r="H1785" s="869">
        <f t="shared" si="81"/>
        <v>2018</v>
      </c>
      <c r="I1785" s="876"/>
      <c r="J1785" t="s">
        <v>1341</v>
      </c>
      <c r="K1785" t="s">
        <v>1342</v>
      </c>
      <c r="L1785" t="s">
        <v>1037</v>
      </c>
      <c r="M1785">
        <v>2151.36</v>
      </c>
      <c r="N1785">
        <v>0.96000000000000008</v>
      </c>
      <c r="O1785" s="872">
        <f>+VLOOKUP(C1785,'A. Rate Class Allocations'!$B$124:$J$128,6,FALSE)</f>
        <v>0.94261788524984402</v>
      </c>
      <c r="P1785" s="873">
        <f>+VLOOKUP(C1785,'A. Rate Class Allocations'!$B$124:$J$128,8,FALSE)</f>
        <v>0.86676492558695795</v>
      </c>
      <c r="Q1785" s="873">
        <f>+VLOOKUP(C1785,'A. Rate Class Allocations'!$B$124:$J$128,7,FALSE)</f>
        <v>0.93591420350510102</v>
      </c>
      <c r="R1785" s="873">
        <f>+VLOOKUP(C1785,'A. Rate Class Allocations'!$B$124:$J$128,9,FALSE)</f>
        <v>0.67326093337246795</v>
      </c>
      <c r="S1785" s="874">
        <f t="shared" si="82"/>
        <v>1757.7216187506463</v>
      </c>
      <c r="T1785" s="874">
        <f t="shared" si="83"/>
        <v>0.60490989140005846</v>
      </c>
    </row>
    <row r="1786" spans="1:20">
      <c r="A1786" s="875" t="s">
        <v>1034</v>
      </c>
      <c r="B1786" t="s">
        <v>1035</v>
      </c>
      <c r="C1786" t="s">
        <v>1339</v>
      </c>
      <c r="D1786" t="s">
        <v>1695</v>
      </c>
      <c r="E1786" s="867">
        <v>2019</v>
      </c>
      <c r="F1786" s="867">
        <v>2019</v>
      </c>
      <c r="G1786" s="868">
        <v>43454</v>
      </c>
      <c r="H1786" s="869">
        <f t="shared" si="81"/>
        <v>2018</v>
      </c>
      <c r="I1786" s="876"/>
      <c r="J1786" t="s">
        <v>1341</v>
      </c>
      <c r="K1786" t="s">
        <v>1342</v>
      </c>
      <c r="L1786" t="s">
        <v>1037</v>
      </c>
      <c r="M1786">
        <v>1835.6000000000004</v>
      </c>
      <c r="N1786">
        <v>0.52000000000000013</v>
      </c>
      <c r="O1786" s="872">
        <f>+VLOOKUP(C1786,'A. Rate Class Allocations'!$B$124:$J$128,6,FALSE)</f>
        <v>0.94261788524984402</v>
      </c>
      <c r="P1786" s="873">
        <f>+VLOOKUP(C1786,'A. Rate Class Allocations'!$B$124:$J$128,8,FALSE)</f>
        <v>0.86676492558695795</v>
      </c>
      <c r="Q1786" s="873">
        <f>+VLOOKUP(C1786,'A. Rate Class Allocations'!$B$124:$J$128,7,FALSE)</f>
        <v>0.93591420350510102</v>
      </c>
      <c r="R1786" s="873">
        <f>+VLOOKUP(C1786,'A. Rate Class Allocations'!$B$124:$J$128,9,FALSE)</f>
        <v>0.67326093337246795</v>
      </c>
      <c r="S1786" s="874">
        <f t="shared" si="82"/>
        <v>1499.7368192114227</v>
      </c>
      <c r="T1786" s="874">
        <f t="shared" si="83"/>
        <v>0.32765952450836505</v>
      </c>
    </row>
    <row r="1787" spans="1:20">
      <c r="A1787" s="875" t="s">
        <v>1034</v>
      </c>
      <c r="B1787" t="s">
        <v>1035</v>
      </c>
      <c r="C1787" t="s">
        <v>1339</v>
      </c>
      <c r="D1787" t="s">
        <v>1695</v>
      </c>
      <c r="E1787" s="867">
        <v>2019</v>
      </c>
      <c r="F1787" s="867">
        <v>2019</v>
      </c>
      <c r="G1787" s="868">
        <v>43454</v>
      </c>
      <c r="H1787" s="869">
        <f t="shared" si="81"/>
        <v>2018</v>
      </c>
      <c r="I1787" s="876"/>
      <c r="J1787" t="s">
        <v>1341</v>
      </c>
      <c r="K1787" t="s">
        <v>1342</v>
      </c>
      <c r="L1787" t="s">
        <v>1037</v>
      </c>
      <c r="M1787">
        <v>917.80000000000018</v>
      </c>
      <c r="N1787">
        <v>0.26000000000000006</v>
      </c>
      <c r="O1787" s="872">
        <f>+VLOOKUP(C1787,'A. Rate Class Allocations'!$B$124:$J$128,6,FALSE)</f>
        <v>0.94261788524984402</v>
      </c>
      <c r="P1787" s="873">
        <f>+VLOOKUP(C1787,'A. Rate Class Allocations'!$B$124:$J$128,8,FALSE)</f>
        <v>0.86676492558695795</v>
      </c>
      <c r="Q1787" s="873">
        <f>+VLOOKUP(C1787,'A. Rate Class Allocations'!$B$124:$J$128,7,FALSE)</f>
        <v>0.93591420350510102</v>
      </c>
      <c r="R1787" s="873">
        <f>+VLOOKUP(C1787,'A. Rate Class Allocations'!$B$124:$J$128,9,FALSE)</f>
        <v>0.67326093337246795</v>
      </c>
      <c r="S1787" s="874">
        <f t="shared" si="82"/>
        <v>749.86840960571135</v>
      </c>
      <c r="T1787" s="874">
        <f t="shared" si="83"/>
        <v>0.16382976225418253</v>
      </c>
    </row>
    <row r="1788" spans="1:20">
      <c r="A1788" s="875" t="s">
        <v>1034</v>
      </c>
      <c r="B1788" t="s">
        <v>1035</v>
      </c>
      <c r="C1788" t="s">
        <v>1339</v>
      </c>
      <c r="D1788" t="s">
        <v>1696</v>
      </c>
      <c r="E1788" s="867">
        <v>2019</v>
      </c>
      <c r="F1788" s="867">
        <v>2019</v>
      </c>
      <c r="G1788" s="868">
        <v>43480</v>
      </c>
      <c r="H1788" s="869">
        <f t="shared" si="81"/>
        <v>2019</v>
      </c>
      <c r="I1788" s="876"/>
      <c r="J1788" t="s">
        <v>1341</v>
      </c>
      <c r="K1788" t="s">
        <v>1342</v>
      </c>
      <c r="L1788" t="s">
        <v>1037</v>
      </c>
      <c r="M1788">
        <v>41.832000000000008</v>
      </c>
      <c r="N1788">
        <v>1.4E-2</v>
      </c>
      <c r="O1788" s="872">
        <f>+VLOOKUP(C1788,'A. Rate Class Allocations'!$B$124:$J$128,6,FALSE)</f>
        <v>0.94261788524984402</v>
      </c>
      <c r="P1788" s="873">
        <f>+VLOOKUP(C1788,'A. Rate Class Allocations'!$B$124:$J$128,8,FALSE)</f>
        <v>0.86676492558695795</v>
      </c>
      <c r="Q1788" s="873">
        <f>+VLOOKUP(C1788,'A. Rate Class Allocations'!$B$124:$J$128,7,FALSE)</f>
        <v>0.93591420350510102</v>
      </c>
      <c r="R1788" s="873">
        <f>+VLOOKUP(C1788,'A. Rate Class Allocations'!$B$124:$J$128,9,FALSE)</f>
        <v>0.67326093337246795</v>
      </c>
      <c r="S1788" s="874">
        <f t="shared" si="82"/>
        <v>34.177920364595899</v>
      </c>
      <c r="T1788" s="874">
        <f t="shared" si="83"/>
        <v>8.8216025829175194E-3</v>
      </c>
    </row>
    <row r="1789" spans="1:20">
      <c r="A1789" s="875" t="s">
        <v>1034</v>
      </c>
      <c r="B1789" t="s">
        <v>1035</v>
      </c>
      <c r="C1789" t="s">
        <v>1339</v>
      </c>
      <c r="D1789" t="s">
        <v>1696</v>
      </c>
      <c r="E1789" s="867">
        <v>2019</v>
      </c>
      <c r="F1789" s="867">
        <v>2019</v>
      </c>
      <c r="G1789" s="868">
        <v>43480</v>
      </c>
      <c r="H1789" s="869">
        <f t="shared" si="81"/>
        <v>2019</v>
      </c>
      <c r="I1789" s="876"/>
      <c r="J1789" t="s">
        <v>1341</v>
      </c>
      <c r="K1789" t="s">
        <v>1342</v>
      </c>
      <c r="L1789" t="s">
        <v>1037</v>
      </c>
      <c r="M1789">
        <v>776.88000000000022</v>
      </c>
      <c r="N1789">
        <v>0.26000000000000006</v>
      </c>
      <c r="O1789" s="872">
        <f>+VLOOKUP(C1789,'A. Rate Class Allocations'!$B$124:$J$128,6,FALSE)</f>
        <v>0.94261788524984402</v>
      </c>
      <c r="P1789" s="873">
        <f>+VLOOKUP(C1789,'A. Rate Class Allocations'!$B$124:$J$128,8,FALSE)</f>
        <v>0.86676492558695795</v>
      </c>
      <c r="Q1789" s="873">
        <f>+VLOOKUP(C1789,'A. Rate Class Allocations'!$B$124:$J$128,7,FALSE)</f>
        <v>0.93591420350510102</v>
      </c>
      <c r="R1789" s="873">
        <f>+VLOOKUP(C1789,'A. Rate Class Allocations'!$B$124:$J$128,9,FALSE)</f>
        <v>0.67326093337246795</v>
      </c>
      <c r="S1789" s="874">
        <f t="shared" si="82"/>
        <v>634.73280677106686</v>
      </c>
      <c r="T1789" s="874">
        <f t="shared" si="83"/>
        <v>0.16382976225418253</v>
      </c>
    </row>
    <row r="1790" spans="1:20">
      <c r="A1790" s="875" t="s">
        <v>1034</v>
      </c>
      <c r="B1790" t="s">
        <v>1035</v>
      </c>
      <c r="C1790" t="s">
        <v>1339</v>
      </c>
      <c r="D1790" t="s">
        <v>1696</v>
      </c>
      <c r="E1790" s="867">
        <v>2019</v>
      </c>
      <c r="F1790" s="867">
        <v>2019</v>
      </c>
      <c r="G1790" s="868">
        <v>43480</v>
      </c>
      <c r="H1790" s="869">
        <f t="shared" si="81"/>
        <v>2019</v>
      </c>
      <c r="I1790" s="876"/>
      <c r="J1790" t="s">
        <v>1341</v>
      </c>
      <c r="K1790" t="s">
        <v>1342</v>
      </c>
      <c r="L1790" t="s">
        <v>1037</v>
      </c>
      <c r="M1790">
        <v>155.376</v>
      </c>
      <c r="N1790">
        <v>5.2000000000000005E-2</v>
      </c>
      <c r="O1790" s="872">
        <f>+VLOOKUP(C1790,'A. Rate Class Allocations'!$B$124:$J$128,6,FALSE)</f>
        <v>0.94261788524984402</v>
      </c>
      <c r="P1790" s="873">
        <f>+VLOOKUP(C1790,'A. Rate Class Allocations'!$B$124:$J$128,8,FALSE)</f>
        <v>0.86676492558695795</v>
      </c>
      <c r="Q1790" s="873">
        <f>+VLOOKUP(C1790,'A. Rate Class Allocations'!$B$124:$J$128,7,FALSE)</f>
        <v>0.93591420350510102</v>
      </c>
      <c r="R1790" s="873">
        <f>+VLOOKUP(C1790,'A. Rate Class Allocations'!$B$124:$J$128,9,FALSE)</f>
        <v>0.67326093337246795</v>
      </c>
      <c r="S1790" s="874">
        <f t="shared" si="82"/>
        <v>126.94656135421333</v>
      </c>
      <c r="T1790" s="874">
        <f t="shared" si="83"/>
        <v>3.2765952450836508E-2</v>
      </c>
    </row>
    <row r="1791" spans="1:20">
      <c r="A1791" s="875" t="s">
        <v>1034</v>
      </c>
      <c r="B1791" t="s">
        <v>1035</v>
      </c>
      <c r="C1791" t="s">
        <v>1339</v>
      </c>
      <c r="D1791" t="s">
        <v>1696</v>
      </c>
      <c r="E1791" s="867">
        <v>2019</v>
      </c>
      <c r="F1791" s="867">
        <v>2019</v>
      </c>
      <c r="G1791" s="868">
        <v>43480</v>
      </c>
      <c r="H1791" s="869">
        <f t="shared" si="81"/>
        <v>2019</v>
      </c>
      <c r="I1791" s="876"/>
      <c r="J1791" t="s">
        <v>1341</v>
      </c>
      <c r="K1791" t="s">
        <v>1342</v>
      </c>
      <c r="L1791" t="s">
        <v>1037</v>
      </c>
      <c r="M1791">
        <v>2486.0160000000001</v>
      </c>
      <c r="N1791">
        <v>0.83200000000000007</v>
      </c>
      <c r="O1791" s="872">
        <f>+VLOOKUP(C1791,'A. Rate Class Allocations'!$B$124:$J$128,6,FALSE)</f>
        <v>0.94261788524984402</v>
      </c>
      <c r="P1791" s="873">
        <f>+VLOOKUP(C1791,'A. Rate Class Allocations'!$B$124:$J$128,8,FALSE)</f>
        <v>0.86676492558695795</v>
      </c>
      <c r="Q1791" s="873">
        <f>+VLOOKUP(C1791,'A. Rate Class Allocations'!$B$124:$J$128,7,FALSE)</f>
        <v>0.93591420350510102</v>
      </c>
      <c r="R1791" s="873">
        <f>+VLOOKUP(C1791,'A. Rate Class Allocations'!$B$124:$J$128,9,FALSE)</f>
        <v>0.67326093337246795</v>
      </c>
      <c r="S1791" s="874">
        <f t="shared" si="82"/>
        <v>2031.1449816674133</v>
      </c>
      <c r="T1791" s="874">
        <f t="shared" si="83"/>
        <v>0.52425523921338413</v>
      </c>
    </row>
    <row r="1792" spans="1:20">
      <c r="A1792" s="875" t="s">
        <v>1034</v>
      </c>
      <c r="B1792" t="s">
        <v>1035</v>
      </c>
      <c r="C1792" t="s">
        <v>1339</v>
      </c>
      <c r="D1792" t="s">
        <v>1696</v>
      </c>
      <c r="E1792" s="867">
        <v>2019</v>
      </c>
      <c r="F1792" s="867">
        <v>2019</v>
      </c>
      <c r="G1792" s="868">
        <v>43480</v>
      </c>
      <c r="H1792" s="869">
        <f t="shared" si="81"/>
        <v>2019</v>
      </c>
      <c r="I1792" s="876"/>
      <c r="J1792" t="s">
        <v>1341</v>
      </c>
      <c r="K1792" t="s">
        <v>1342</v>
      </c>
      <c r="L1792" t="s">
        <v>1037</v>
      </c>
      <c r="M1792">
        <v>286.84799999999996</v>
      </c>
      <c r="N1792">
        <v>9.6000000000000002E-2</v>
      </c>
      <c r="O1792" s="872">
        <f>+VLOOKUP(C1792,'A. Rate Class Allocations'!$B$124:$J$128,6,FALSE)</f>
        <v>0.94261788524984402</v>
      </c>
      <c r="P1792" s="873">
        <f>+VLOOKUP(C1792,'A. Rate Class Allocations'!$B$124:$J$128,8,FALSE)</f>
        <v>0.86676492558695795</v>
      </c>
      <c r="Q1792" s="873">
        <f>+VLOOKUP(C1792,'A. Rate Class Allocations'!$B$124:$J$128,7,FALSE)</f>
        <v>0.93591420350510102</v>
      </c>
      <c r="R1792" s="873">
        <f>+VLOOKUP(C1792,'A. Rate Class Allocations'!$B$124:$J$128,9,FALSE)</f>
        <v>0.67326093337246795</v>
      </c>
      <c r="S1792" s="874">
        <f t="shared" si="82"/>
        <v>234.3628825000861</v>
      </c>
      <c r="T1792" s="874">
        <f t="shared" si="83"/>
        <v>6.0490989140005842E-2</v>
      </c>
    </row>
    <row r="1793" spans="1:20">
      <c r="A1793" s="875" t="s">
        <v>1034</v>
      </c>
      <c r="B1793" t="s">
        <v>1035</v>
      </c>
      <c r="C1793" t="s">
        <v>1339</v>
      </c>
      <c r="D1793" t="s">
        <v>1696</v>
      </c>
      <c r="E1793" s="867">
        <v>2019</v>
      </c>
      <c r="F1793" s="867">
        <v>2019</v>
      </c>
      <c r="G1793" s="868">
        <v>43480</v>
      </c>
      <c r="H1793" s="869">
        <f t="shared" si="81"/>
        <v>2019</v>
      </c>
      <c r="I1793" s="876"/>
      <c r="J1793" t="s">
        <v>1038</v>
      </c>
      <c r="K1793" t="s">
        <v>1342</v>
      </c>
      <c r="L1793" t="s">
        <v>1037</v>
      </c>
      <c r="M1793">
        <v>1243.008</v>
      </c>
      <c r="N1793">
        <v>0.41600000000000004</v>
      </c>
      <c r="O1793" s="872">
        <f>+VLOOKUP(C1793,'A. Rate Class Allocations'!$B$124:$J$128,6,FALSE)</f>
        <v>0.94261788524984402</v>
      </c>
      <c r="P1793" s="873">
        <f>+VLOOKUP(C1793,'A. Rate Class Allocations'!$B$124:$J$128,8,FALSE)</f>
        <v>0.86676492558695795</v>
      </c>
      <c r="Q1793" s="873">
        <f>+VLOOKUP(C1793,'A. Rate Class Allocations'!$B$124:$J$128,7,FALSE)</f>
        <v>0.93591420350510102</v>
      </c>
      <c r="R1793" s="873">
        <f>+VLOOKUP(C1793,'A. Rate Class Allocations'!$B$124:$J$128,9,FALSE)</f>
        <v>0.67326093337246795</v>
      </c>
      <c r="S1793" s="874">
        <f t="shared" si="82"/>
        <v>1015.5724908337066</v>
      </c>
      <c r="T1793" s="874">
        <f t="shared" si="83"/>
        <v>0.26212761960669206</v>
      </c>
    </row>
    <row r="1794" spans="1:20">
      <c r="A1794" s="875" t="s">
        <v>1034</v>
      </c>
      <c r="B1794" t="s">
        <v>1035</v>
      </c>
      <c r="C1794" t="s">
        <v>1339</v>
      </c>
      <c r="D1794" t="s">
        <v>1696</v>
      </c>
      <c r="E1794" s="867">
        <v>2019</v>
      </c>
      <c r="F1794" s="867">
        <v>2019</v>
      </c>
      <c r="G1794" s="868">
        <v>43480</v>
      </c>
      <c r="H1794" s="869">
        <f t="shared" si="81"/>
        <v>2019</v>
      </c>
      <c r="I1794" s="876"/>
      <c r="J1794" t="s">
        <v>1038</v>
      </c>
      <c r="K1794" t="s">
        <v>1342</v>
      </c>
      <c r="L1794" t="s">
        <v>1037</v>
      </c>
      <c r="M1794">
        <v>564.73199999999974</v>
      </c>
      <c r="N1794">
        <v>0.18899999999999995</v>
      </c>
      <c r="O1794" s="872">
        <f>+VLOOKUP(C1794,'A. Rate Class Allocations'!$B$124:$J$128,6,FALSE)</f>
        <v>0.94261788524984402</v>
      </c>
      <c r="P1794" s="873">
        <f>+VLOOKUP(C1794,'A. Rate Class Allocations'!$B$124:$J$128,8,FALSE)</f>
        <v>0.86676492558695795</v>
      </c>
      <c r="Q1794" s="873">
        <f>+VLOOKUP(C1794,'A. Rate Class Allocations'!$B$124:$J$128,7,FALSE)</f>
        <v>0.93591420350510102</v>
      </c>
      <c r="R1794" s="873">
        <f>+VLOOKUP(C1794,'A. Rate Class Allocations'!$B$124:$J$128,9,FALSE)</f>
        <v>0.67326093337246795</v>
      </c>
      <c r="S1794" s="874">
        <f t="shared" si="82"/>
        <v>461.40192492204437</v>
      </c>
      <c r="T1794" s="874">
        <f t="shared" si="83"/>
        <v>0.11909163486938647</v>
      </c>
    </row>
    <row r="1795" spans="1:20">
      <c r="A1795" s="875" t="s">
        <v>1034</v>
      </c>
      <c r="B1795" t="s">
        <v>1035</v>
      </c>
      <c r="C1795" t="s">
        <v>1339</v>
      </c>
      <c r="D1795" t="s">
        <v>1696</v>
      </c>
      <c r="E1795" s="867">
        <v>2019</v>
      </c>
      <c r="F1795" s="867">
        <v>2019</v>
      </c>
      <c r="G1795" s="868">
        <v>43480</v>
      </c>
      <c r="H1795" s="869">
        <f t="shared" si="81"/>
        <v>2019</v>
      </c>
      <c r="I1795" s="876"/>
      <c r="J1795" t="s">
        <v>1038</v>
      </c>
      <c r="K1795" t="s">
        <v>1342</v>
      </c>
      <c r="L1795" t="s">
        <v>1037</v>
      </c>
      <c r="M1795">
        <v>304.77600000000007</v>
      </c>
      <c r="N1795">
        <v>0.10200000000000001</v>
      </c>
      <c r="O1795" s="872">
        <f>+VLOOKUP(C1795,'A. Rate Class Allocations'!$B$124:$J$128,6,FALSE)</f>
        <v>0.94261788524984402</v>
      </c>
      <c r="P1795" s="873">
        <f>+VLOOKUP(C1795,'A. Rate Class Allocations'!$B$124:$J$128,8,FALSE)</f>
        <v>0.86676492558695795</v>
      </c>
      <c r="Q1795" s="873">
        <f>+VLOOKUP(C1795,'A. Rate Class Allocations'!$B$124:$J$128,7,FALSE)</f>
        <v>0.93591420350510102</v>
      </c>
      <c r="R1795" s="873">
        <f>+VLOOKUP(C1795,'A. Rate Class Allocations'!$B$124:$J$128,9,FALSE)</f>
        <v>0.67326093337246795</v>
      </c>
      <c r="S1795" s="874">
        <f t="shared" si="82"/>
        <v>249.01056265634156</v>
      </c>
      <c r="T1795" s="874">
        <f t="shared" si="83"/>
        <v>6.4271675961256214E-2</v>
      </c>
    </row>
    <row r="1796" spans="1:20">
      <c r="A1796" s="875" t="s">
        <v>1034</v>
      </c>
      <c r="B1796" t="s">
        <v>1035</v>
      </c>
      <c r="C1796" t="s">
        <v>1339</v>
      </c>
      <c r="D1796" t="s">
        <v>1696</v>
      </c>
      <c r="E1796" s="867">
        <v>2019</v>
      </c>
      <c r="F1796" s="867">
        <v>2019</v>
      </c>
      <c r="G1796" s="868">
        <v>43480</v>
      </c>
      <c r="H1796" s="869">
        <f t="shared" ref="H1796:H1859" si="84">YEAR(G1796)</f>
        <v>2019</v>
      </c>
      <c r="I1796" s="876"/>
      <c r="J1796" t="s">
        <v>1038</v>
      </c>
      <c r="K1796" t="s">
        <v>1342</v>
      </c>
      <c r="L1796" t="s">
        <v>1037</v>
      </c>
      <c r="M1796">
        <v>2294.7839999999997</v>
      </c>
      <c r="N1796">
        <v>0.76800000000000002</v>
      </c>
      <c r="O1796" s="872">
        <f>+VLOOKUP(C1796,'A. Rate Class Allocations'!$B$124:$J$128,6,FALSE)</f>
        <v>0.94261788524984402</v>
      </c>
      <c r="P1796" s="873">
        <f>+VLOOKUP(C1796,'A. Rate Class Allocations'!$B$124:$J$128,8,FALSE)</f>
        <v>0.86676492558695795</v>
      </c>
      <c r="Q1796" s="873">
        <f>+VLOOKUP(C1796,'A. Rate Class Allocations'!$B$124:$J$128,7,FALSE)</f>
        <v>0.93591420350510102</v>
      </c>
      <c r="R1796" s="873">
        <f>+VLOOKUP(C1796,'A. Rate Class Allocations'!$B$124:$J$128,9,FALSE)</f>
        <v>0.67326093337246795</v>
      </c>
      <c r="S1796" s="874">
        <f t="shared" ref="S1796:S1859" si="85">M1796*O1796*P1796</f>
        <v>1874.9030600006888</v>
      </c>
      <c r="T1796" s="874">
        <f t="shared" ref="T1796:T1859" si="86">N1796*Q1796*R1796</f>
        <v>0.48392791312004674</v>
      </c>
    </row>
    <row r="1797" spans="1:20">
      <c r="A1797" s="875" t="s">
        <v>1034</v>
      </c>
      <c r="B1797" t="s">
        <v>1035</v>
      </c>
      <c r="C1797" t="s">
        <v>1339</v>
      </c>
      <c r="D1797" t="s">
        <v>1696</v>
      </c>
      <c r="E1797" s="867">
        <v>2019</v>
      </c>
      <c r="F1797" s="867">
        <v>2019</v>
      </c>
      <c r="G1797" s="868">
        <v>43480</v>
      </c>
      <c r="H1797" s="869">
        <f t="shared" si="84"/>
        <v>2019</v>
      </c>
      <c r="I1797" s="876"/>
      <c r="J1797" t="s">
        <v>1038</v>
      </c>
      <c r="K1797" t="s">
        <v>1342</v>
      </c>
      <c r="L1797" t="s">
        <v>1037</v>
      </c>
      <c r="M1797">
        <v>466.12800000000004</v>
      </c>
      <c r="N1797">
        <v>0.15600000000000003</v>
      </c>
      <c r="O1797" s="872">
        <f>+VLOOKUP(C1797,'A. Rate Class Allocations'!$B$124:$J$128,6,FALSE)</f>
        <v>0.94261788524984402</v>
      </c>
      <c r="P1797" s="873">
        <f>+VLOOKUP(C1797,'A. Rate Class Allocations'!$B$124:$J$128,8,FALSE)</f>
        <v>0.86676492558695795</v>
      </c>
      <c r="Q1797" s="873">
        <f>+VLOOKUP(C1797,'A. Rate Class Allocations'!$B$124:$J$128,7,FALSE)</f>
        <v>0.93591420350510102</v>
      </c>
      <c r="R1797" s="873">
        <f>+VLOOKUP(C1797,'A. Rate Class Allocations'!$B$124:$J$128,9,FALSE)</f>
        <v>0.67326093337246795</v>
      </c>
      <c r="S1797" s="874">
        <f t="shared" si="85"/>
        <v>380.83968406264</v>
      </c>
      <c r="T1797" s="874">
        <f t="shared" si="86"/>
        <v>9.8297857352509524E-2</v>
      </c>
    </row>
    <row r="1798" spans="1:20">
      <c r="A1798" s="875" t="s">
        <v>1034</v>
      </c>
      <c r="B1798" t="s">
        <v>1035</v>
      </c>
      <c r="C1798" t="s">
        <v>1339</v>
      </c>
      <c r="D1798" t="s">
        <v>1696</v>
      </c>
      <c r="E1798" s="867">
        <v>2019</v>
      </c>
      <c r="F1798" s="867">
        <v>2019</v>
      </c>
      <c r="G1798" s="868">
        <v>43480</v>
      </c>
      <c r="H1798" s="869">
        <f t="shared" si="84"/>
        <v>2019</v>
      </c>
      <c r="I1798" s="876"/>
      <c r="J1798" t="s">
        <v>1038</v>
      </c>
      <c r="K1798" t="s">
        <v>1342</v>
      </c>
      <c r="L1798" t="s">
        <v>1037</v>
      </c>
      <c r="M1798">
        <v>155.376</v>
      </c>
      <c r="N1798">
        <v>5.2000000000000005E-2</v>
      </c>
      <c r="O1798" s="872">
        <f>+VLOOKUP(C1798,'A. Rate Class Allocations'!$B$124:$J$128,6,FALSE)</f>
        <v>0.94261788524984402</v>
      </c>
      <c r="P1798" s="873">
        <f>+VLOOKUP(C1798,'A. Rate Class Allocations'!$B$124:$J$128,8,FALSE)</f>
        <v>0.86676492558695795</v>
      </c>
      <c r="Q1798" s="873">
        <f>+VLOOKUP(C1798,'A. Rate Class Allocations'!$B$124:$J$128,7,FALSE)</f>
        <v>0.93591420350510102</v>
      </c>
      <c r="R1798" s="873">
        <f>+VLOOKUP(C1798,'A. Rate Class Allocations'!$B$124:$J$128,9,FALSE)</f>
        <v>0.67326093337246795</v>
      </c>
      <c r="S1798" s="874">
        <f t="shared" si="85"/>
        <v>126.94656135421333</v>
      </c>
      <c r="T1798" s="874">
        <f t="shared" si="86"/>
        <v>3.2765952450836508E-2</v>
      </c>
    </row>
    <row r="1799" spans="1:20">
      <c r="A1799" s="875" t="s">
        <v>1034</v>
      </c>
      <c r="B1799" t="s">
        <v>1035</v>
      </c>
      <c r="C1799" t="s">
        <v>1339</v>
      </c>
      <c r="D1799" t="s">
        <v>1697</v>
      </c>
      <c r="E1799" s="867">
        <v>2019</v>
      </c>
      <c r="F1799" s="867">
        <v>2019</v>
      </c>
      <c r="G1799" s="868">
        <v>43461</v>
      </c>
      <c r="H1799" s="869">
        <f t="shared" si="84"/>
        <v>2018</v>
      </c>
      <c r="I1799" s="876"/>
      <c r="J1799" t="s">
        <v>1341</v>
      </c>
      <c r="K1799" t="s">
        <v>1342</v>
      </c>
      <c r="L1799" t="s">
        <v>1037</v>
      </c>
      <c r="M1799">
        <v>2848.5600000000009</v>
      </c>
      <c r="N1799">
        <v>1.0400000000000003</v>
      </c>
      <c r="O1799" s="872">
        <f>+VLOOKUP(C1799,'A. Rate Class Allocations'!$B$124:$J$128,6,FALSE)</f>
        <v>0.94261788524984402</v>
      </c>
      <c r="P1799" s="873">
        <f>+VLOOKUP(C1799,'A. Rate Class Allocations'!$B$124:$J$128,8,FALSE)</f>
        <v>0.86676492558695795</v>
      </c>
      <c r="Q1799" s="873">
        <f>+VLOOKUP(C1799,'A. Rate Class Allocations'!$B$124:$J$128,7,FALSE)</f>
        <v>0.93591420350510102</v>
      </c>
      <c r="R1799" s="873">
        <f>+VLOOKUP(C1799,'A. Rate Class Allocations'!$B$124:$J$128,9,FALSE)</f>
        <v>0.67326093337246795</v>
      </c>
      <c r="S1799" s="874">
        <f t="shared" si="85"/>
        <v>2327.3536248272453</v>
      </c>
      <c r="T1799" s="874">
        <f t="shared" si="86"/>
        <v>0.6553190490167301</v>
      </c>
    </row>
    <row r="1800" spans="1:20">
      <c r="A1800" s="875" t="s">
        <v>1034</v>
      </c>
      <c r="B1800" t="s">
        <v>1035</v>
      </c>
      <c r="C1800" t="s">
        <v>1339</v>
      </c>
      <c r="D1800" t="s">
        <v>1697</v>
      </c>
      <c r="E1800" s="867">
        <v>2019</v>
      </c>
      <c r="F1800" s="867">
        <v>2019</v>
      </c>
      <c r="G1800" s="868">
        <v>43461</v>
      </c>
      <c r="H1800" s="869">
        <f t="shared" si="84"/>
        <v>2018</v>
      </c>
      <c r="I1800" s="876"/>
      <c r="J1800" t="s">
        <v>1341</v>
      </c>
      <c r="K1800" t="s">
        <v>1342</v>
      </c>
      <c r="L1800" t="s">
        <v>1037</v>
      </c>
      <c r="M1800">
        <v>635.44799999999998</v>
      </c>
      <c r="N1800">
        <v>0.23199999999999998</v>
      </c>
      <c r="O1800" s="872">
        <f>+VLOOKUP(C1800,'A. Rate Class Allocations'!$B$124:$J$128,6,FALSE)</f>
        <v>0.94261788524984402</v>
      </c>
      <c r="P1800" s="873">
        <f>+VLOOKUP(C1800,'A. Rate Class Allocations'!$B$124:$J$128,8,FALSE)</f>
        <v>0.86676492558695795</v>
      </c>
      <c r="Q1800" s="873">
        <f>+VLOOKUP(C1800,'A. Rate Class Allocations'!$B$124:$J$128,7,FALSE)</f>
        <v>0.93591420350510102</v>
      </c>
      <c r="R1800" s="873">
        <f>+VLOOKUP(C1800,'A. Rate Class Allocations'!$B$124:$J$128,9,FALSE)</f>
        <v>0.67326093337246795</v>
      </c>
      <c r="S1800" s="874">
        <f t="shared" si="85"/>
        <v>519.1788855383852</v>
      </c>
      <c r="T1800" s="874">
        <f t="shared" si="86"/>
        <v>0.14618655708834744</v>
      </c>
    </row>
    <row r="1801" spans="1:20">
      <c r="A1801" s="875" t="s">
        <v>1034</v>
      </c>
      <c r="B1801" t="s">
        <v>1035</v>
      </c>
      <c r="C1801" t="s">
        <v>1339</v>
      </c>
      <c r="D1801" t="s">
        <v>1697</v>
      </c>
      <c r="E1801" s="867">
        <v>2019</v>
      </c>
      <c r="F1801" s="867">
        <v>2019</v>
      </c>
      <c r="G1801" s="868">
        <v>43461</v>
      </c>
      <c r="H1801" s="869">
        <f t="shared" si="84"/>
        <v>2018</v>
      </c>
      <c r="I1801" s="876"/>
      <c r="J1801" t="s">
        <v>1038</v>
      </c>
      <c r="K1801" t="s">
        <v>1342</v>
      </c>
      <c r="L1801" t="s">
        <v>1037</v>
      </c>
      <c r="M1801">
        <v>317.72399999999999</v>
      </c>
      <c r="N1801">
        <v>0.11599999999999999</v>
      </c>
      <c r="O1801" s="872">
        <f>+VLOOKUP(C1801,'A. Rate Class Allocations'!$B$124:$J$128,6,FALSE)</f>
        <v>0.94261788524984402</v>
      </c>
      <c r="P1801" s="873">
        <f>+VLOOKUP(C1801,'A. Rate Class Allocations'!$B$124:$J$128,8,FALSE)</f>
        <v>0.86676492558695795</v>
      </c>
      <c r="Q1801" s="873">
        <f>+VLOOKUP(C1801,'A. Rate Class Allocations'!$B$124:$J$128,7,FALSE)</f>
        <v>0.93591420350510102</v>
      </c>
      <c r="R1801" s="873">
        <f>+VLOOKUP(C1801,'A. Rate Class Allocations'!$B$124:$J$128,9,FALSE)</f>
        <v>0.67326093337246795</v>
      </c>
      <c r="S1801" s="874">
        <f t="shared" si="85"/>
        <v>259.5894427691926</v>
      </c>
      <c r="T1801" s="874">
        <f t="shared" si="86"/>
        <v>7.3093278544173718E-2</v>
      </c>
    </row>
    <row r="1802" spans="1:20">
      <c r="A1802" s="875" t="s">
        <v>1034</v>
      </c>
      <c r="B1802" t="s">
        <v>1035</v>
      </c>
      <c r="C1802" t="s">
        <v>1339</v>
      </c>
      <c r="D1802" t="s">
        <v>1697</v>
      </c>
      <c r="E1802" s="867">
        <v>2019</v>
      </c>
      <c r="F1802" s="867">
        <v>2019</v>
      </c>
      <c r="G1802" s="868">
        <v>43461</v>
      </c>
      <c r="H1802" s="869">
        <f t="shared" si="84"/>
        <v>2018</v>
      </c>
      <c r="I1802" s="876"/>
      <c r="J1802" t="s">
        <v>1038</v>
      </c>
      <c r="K1802" t="s">
        <v>1342</v>
      </c>
      <c r="L1802" t="s">
        <v>1037</v>
      </c>
      <c r="M1802">
        <v>1424.2800000000004</v>
      </c>
      <c r="N1802">
        <v>0.52000000000000013</v>
      </c>
      <c r="O1802" s="872">
        <f>+VLOOKUP(C1802,'A. Rate Class Allocations'!$B$124:$J$128,6,FALSE)</f>
        <v>0.94261788524984402</v>
      </c>
      <c r="P1802" s="873">
        <f>+VLOOKUP(C1802,'A. Rate Class Allocations'!$B$124:$J$128,8,FALSE)</f>
        <v>0.86676492558695795</v>
      </c>
      <c r="Q1802" s="873">
        <f>+VLOOKUP(C1802,'A. Rate Class Allocations'!$B$124:$J$128,7,FALSE)</f>
        <v>0.93591420350510102</v>
      </c>
      <c r="R1802" s="873">
        <f>+VLOOKUP(C1802,'A. Rate Class Allocations'!$B$124:$J$128,9,FALSE)</f>
        <v>0.67326093337246795</v>
      </c>
      <c r="S1802" s="874">
        <f t="shared" si="85"/>
        <v>1163.6768124136227</v>
      </c>
      <c r="T1802" s="874">
        <f t="shared" si="86"/>
        <v>0.32765952450836505</v>
      </c>
    </row>
    <row r="1803" spans="1:20">
      <c r="A1803" s="875" t="s">
        <v>1034</v>
      </c>
      <c r="B1803" t="s">
        <v>1035</v>
      </c>
      <c r="C1803" t="s">
        <v>1339</v>
      </c>
      <c r="D1803" t="s">
        <v>1697</v>
      </c>
      <c r="E1803" s="867">
        <v>2019</v>
      </c>
      <c r="F1803" s="867">
        <v>2019</v>
      </c>
      <c r="G1803" s="868">
        <v>43461</v>
      </c>
      <c r="H1803" s="869">
        <f t="shared" si="84"/>
        <v>2018</v>
      </c>
      <c r="I1803" s="876"/>
      <c r="J1803" t="s">
        <v>1038</v>
      </c>
      <c r="K1803" t="s">
        <v>1342</v>
      </c>
      <c r="L1803" t="s">
        <v>1037</v>
      </c>
      <c r="M1803">
        <v>873.74100000000021</v>
      </c>
      <c r="N1803">
        <v>0.31900000000000006</v>
      </c>
      <c r="O1803" s="872">
        <f>+VLOOKUP(C1803,'A. Rate Class Allocations'!$B$124:$J$128,6,FALSE)</f>
        <v>0.94261788524984402</v>
      </c>
      <c r="P1803" s="873">
        <f>+VLOOKUP(C1803,'A. Rate Class Allocations'!$B$124:$J$128,8,FALSE)</f>
        <v>0.86676492558695795</v>
      </c>
      <c r="Q1803" s="873">
        <f>+VLOOKUP(C1803,'A. Rate Class Allocations'!$B$124:$J$128,7,FALSE)</f>
        <v>0.93591420350510102</v>
      </c>
      <c r="R1803" s="873">
        <f>+VLOOKUP(C1803,'A. Rate Class Allocations'!$B$124:$J$128,9,FALSE)</f>
        <v>0.67326093337246795</v>
      </c>
      <c r="S1803" s="874">
        <f t="shared" si="85"/>
        <v>713.87096761527982</v>
      </c>
      <c r="T1803" s="874">
        <f t="shared" si="86"/>
        <v>0.20100651599647781</v>
      </c>
    </row>
    <row r="1804" spans="1:20">
      <c r="A1804" s="875" t="s">
        <v>1034</v>
      </c>
      <c r="B1804" t="s">
        <v>1035</v>
      </c>
      <c r="C1804" t="s">
        <v>1339</v>
      </c>
      <c r="D1804" t="s">
        <v>1698</v>
      </c>
      <c r="E1804" s="867">
        <v>2019</v>
      </c>
      <c r="F1804" s="867">
        <v>2019</v>
      </c>
      <c r="G1804" s="868">
        <v>43461</v>
      </c>
      <c r="H1804" s="869">
        <f t="shared" si="84"/>
        <v>2018</v>
      </c>
      <c r="I1804" s="876"/>
      <c r="J1804" t="s">
        <v>1341</v>
      </c>
      <c r="K1804" t="s">
        <v>1342</v>
      </c>
      <c r="L1804" t="s">
        <v>1037</v>
      </c>
      <c r="M1804">
        <v>1314.72</v>
      </c>
      <c r="N1804">
        <v>0.48</v>
      </c>
      <c r="O1804" s="872">
        <f>+VLOOKUP(C1804,'A. Rate Class Allocations'!$B$124:$J$128,6,FALSE)</f>
        <v>0.94261788524984402</v>
      </c>
      <c r="P1804" s="873">
        <f>+VLOOKUP(C1804,'A. Rate Class Allocations'!$B$124:$J$128,8,FALSE)</f>
        <v>0.86676492558695795</v>
      </c>
      <c r="Q1804" s="873">
        <f>+VLOOKUP(C1804,'A. Rate Class Allocations'!$B$124:$J$128,7,FALSE)</f>
        <v>0.93591420350510102</v>
      </c>
      <c r="R1804" s="873">
        <f>+VLOOKUP(C1804,'A. Rate Class Allocations'!$B$124:$J$128,9,FALSE)</f>
        <v>0.67326093337246795</v>
      </c>
      <c r="S1804" s="874">
        <f t="shared" si="85"/>
        <v>1074.163211458728</v>
      </c>
      <c r="T1804" s="874">
        <f t="shared" si="86"/>
        <v>0.30245494570002923</v>
      </c>
    </row>
    <row r="1805" spans="1:20">
      <c r="A1805" s="875" t="s">
        <v>1034</v>
      </c>
      <c r="B1805" t="s">
        <v>1035</v>
      </c>
      <c r="C1805" t="s">
        <v>1339</v>
      </c>
      <c r="D1805" t="s">
        <v>1698</v>
      </c>
      <c r="E1805" s="867">
        <v>2019</v>
      </c>
      <c r="F1805" s="867">
        <v>2019</v>
      </c>
      <c r="G1805" s="868">
        <v>43461</v>
      </c>
      <c r="H1805" s="869">
        <f t="shared" si="84"/>
        <v>2018</v>
      </c>
      <c r="I1805" s="876"/>
      <c r="J1805" t="s">
        <v>1341</v>
      </c>
      <c r="K1805" t="s">
        <v>1342</v>
      </c>
      <c r="L1805" t="s">
        <v>1037</v>
      </c>
      <c r="M1805">
        <v>1985.7749999999996</v>
      </c>
      <c r="N1805">
        <v>0.72499999999999987</v>
      </c>
      <c r="O1805" s="872">
        <f>+VLOOKUP(C1805,'A. Rate Class Allocations'!$B$124:$J$128,6,FALSE)</f>
        <v>0.94261788524984402</v>
      </c>
      <c r="P1805" s="873">
        <f>+VLOOKUP(C1805,'A. Rate Class Allocations'!$B$124:$J$128,8,FALSE)</f>
        <v>0.86676492558695795</v>
      </c>
      <c r="Q1805" s="873">
        <f>+VLOOKUP(C1805,'A. Rate Class Allocations'!$B$124:$J$128,7,FALSE)</f>
        <v>0.93591420350510102</v>
      </c>
      <c r="R1805" s="873">
        <f>+VLOOKUP(C1805,'A. Rate Class Allocations'!$B$124:$J$128,9,FALSE)</f>
        <v>0.67326093337246795</v>
      </c>
      <c r="S1805" s="874">
        <f t="shared" si="85"/>
        <v>1622.4340173074538</v>
      </c>
      <c r="T1805" s="874">
        <f t="shared" si="86"/>
        <v>0.45683299090108576</v>
      </c>
    </row>
    <row r="1806" spans="1:20">
      <c r="A1806" s="875" t="s">
        <v>1034</v>
      </c>
      <c r="B1806" t="s">
        <v>1035</v>
      </c>
      <c r="C1806" t="s">
        <v>1339</v>
      </c>
      <c r="D1806" t="s">
        <v>1698</v>
      </c>
      <c r="E1806" s="867">
        <v>2019</v>
      </c>
      <c r="F1806" s="867">
        <v>2019</v>
      </c>
      <c r="G1806" s="868">
        <v>43461</v>
      </c>
      <c r="H1806" s="869">
        <f t="shared" si="84"/>
        <v>2018</v>
      </c>
      <c r="I1806" s="876"/>
      <c r="J1806" t="s">
        <v>1341</v>
      </c>
      <c r="K1806" t="s">
        <v>1342</v>
      </c>
      <c r="L1806" t="s">
        <v>1037</v>
      </c>
      <c r="M1806">
        <v>635.44799999999998</v>
      </c>
      <c r="N1806">
        <v>0.23199999999999998</v>
      </c>
      <c r="O1806" s="872">
        <f>+VLOOKUP(C1806,'A. Rate Class Allocations'!$B$124:$J$128,6,FALSE)</f>
        <v>0.94261788524984402</v>
      </c>
      <c r="P1806" s="873">
        <f>+VLOOKUP(C1806,'A. Rate Class Allocations'!$B$124:$J$128,8,FALSE)</f>
        <v>0.86676492558695795</v>
      </c>
      <c r="Q1806" s="873">
        <f>+VLOOKUP(C1806,'A. Rate Class Allocations'!$B$124:$J$128,7,FALSE)</f>
        <v>0.93591420350510102</v>
      </c>
      <c r="R1806" s="873">
        <f>+VLOOKUP(C1806,'A. Rate Class Allocations'!$B$124:$J$128,9,FALSE)</f>
        <v>0.67326093337246795</v>
      </c>
      <c r="S1806" s="874">
        <f t="shared" si="85"/>
        <v>519.1788855383852</v>
      </c>
      <c r="T1806" s="874">
        <f t="shared" si="86"/>
        <v>0.14618655708834744</v>
      </c>
    </row>
    <row r="1807" spans="1:20">
      <c r="A1807" s="875" t="s">
        <v>1034</v>
      </c>
      <c r="B1807" t="s">
        <v>1035</v>
      </c>
      <c r="C1807" t="s">
        <v>1339</v>
      </c>
      <c r="D1807" t="s">
        <v>1699</v>
      </c>
      <c r="E1807" s="867">
        <v>2019</v>
      </c>
      <c r="F1807" s="867">
        <v>2019</v>
      </c>
      <c r="G1807" s="868">
        <v>43461</v>
      </c>
      <c r="H1807" s="869">
        <f t="shared" si="84"/>
        <v>2018</v>
      </c>
      <c r="I1807" s="876"/>
      <c r="J1807" t="s">
        <v>1341</v>
      </c>
      <c r="K1807" t="s">
        <v>1342</v>
      </c>
      <c r="L1807" t="s">
        <v>1037</v>
      </c>
      <c r="M1807">
        <v>43.824000000000005</v>
      </c>
      <c r="N1807">
        <v>1.6E-2</v>
      </c>
      <c r="O1807" s="872">
        <f>+VLOOKUP(C1807,'A. Rate Class Allocations'!$B$124:$J$128,6,FALSE)</f>
        <v>0.94261788524984402</v>
      </c>
      <c r="P1807" s="873">
        <f>+VLOOKUP(C1807,'A. Rate Class Allocations'!$B$124:$J$128,8,FALSE)</f>
        <v>0.86676492558695795</v>
      </c>
      <c r="Q1807" s="873">
        <f>+VLOOKUP(C1807,'A. Rate Class Allocations'!$B$124:$J$128,7,FALSE)</f>
        <v>0.93591420350510102</v>
      </c>
      <c r="R1807" s="873">
        <f>+VLOOKUP(C1807,'A. Rate Class Allocations'!$B$124:$J$128,9,FALSE)</f>
        <v>0.67326093337246795</v>
      </c>
      <c r="S1807" s="874">
        <f t="shared" si="85"/>
        <v>35.805440381957609</v>
      </c>
      <c r="T1807" s="874">
        <f t="shared" si="86"/>
        <v>1.0081831523334308E-2</v>
      </c>
    </row>
    <row r="1808" spans="1:20">
      <c r="A1808" s="875" t="s">
        <v>1034</v>
      </c>
      <c r="B1808" t="s">
        <v>1035</v>
      </c>
      <c r="C1808" t="s">
        <v>1339</v>
      </c>
      <c r="D1808" t="s">
        <v>1699</v>
      </c>
      <c r="E1808" s="867">
        <v>2019</v>
      </c>
      <c r="F1808" s="867">
        <v>2019</v>
      </c>
      <c r="G1808" s="868">
        <v>43461</v>
      </c>
      <c r="H1808" s="869">
        <f t="shared" si="84"/>
        <v>2018</v>
      </c>
      <c r="I1808" s="876"/>
      <c r="J1808" t="s">
        <v>1341</v>
      </c>
      <c r="K1808" t="s">
        <v>1342</v>
      </c>
      <c r="L1808" t="s">
        <v>1037</v>
      </c>
      <c r="M1808">
        <v>1429.7579999999996</v>
      </c>
      <c r="N1808">
        <v>0.5219999999999998</v>
      </c>
      <c r="O1808" s="872">
        <f>+VLOOKUP(C1808,'A. Rate Class Allocations'!$B$124:$J$128,6,FALSE)</f>
        <v>0.94261788524984402</v>
      </c>
      <c r="P1808" s="873">
        <f>+VLOOKUP(C1808,'A. Rate Class Allocations'!$B$124:$J$128,8,FALSE)</f>
        <v>0.86676492558695795</v>
      </c>
      <c r="Q1808" s="873">
        <f>+VLOOKUP(C1808,'A. Rate Class Allocations'!$B$124:$J$128,7,FALSE)</f>
        <v>0.93591420350510102</v>
      </c>
      <c r="R1808" s="873">
        <f>+VLOOKUP(C1808,'A. Rate Class Allocations'!$B$124:$J$128,9,FALSE)</f>
        <v>0.67326093337246795</v>
      </c>
      <c r="S1808" s="874">
        <f t="shared" si="85"/>
        <v>1168.1524924613666</v>
      </c>
      <c r="T1808" s="874">
        <f t="shared" si="86"/>
        <v>0.32891975344878166</v>
      </c>
    </row>
    <row r="1809" spans="1:20">
      <c r="A1809" s="875" t="s">
        <v>1034</v>
      </c>
      <c r="B1809" t="s">
        <v>1035</v>
      </c>
      <c r="C1809" t="s">
        <v>1339</v>
      </c>
      <c r="D1809" t="s">
        <v>1700</v>
      </c>
      <c r="E1809" s="867">
        <v>2019</v>
      </c>
      <c r="F1809" s="867">
        <v>2019</v>
      </c>
      <c r="G1809" s="868">
        <v>43461</v>
      </c>
      <c r="H1809" s="869">
        <f t="shared" si="84"/>
        <v>2018</v>
      </c>
      <c r="I1809" s="876"/>
      <c r="J1809" t="s">
        <v>1341</v>
      </c>
      <c r="K1809" t="s">
        <v>1342</v>
      </c>
      <c r="L1809" t="s">
        <v>1037</v>
      </c>
      <c r="M1809">
        <v>1588.6200000000001</v>
      </c>
      <c r="N1809">
        <v>0.57999999999999996</v>
      </c>
      <c r="O1809" s="872">
        <f>+VLOOKUP(C1809,'A. Rate Class Allocations'!$B$124:$J$128,6,FALSE)</f>
        <v>0.94261788524984402</v>
      </c>
      <c r="P1809" s="873">
        <f>+VLOOKUP(C1809,'A. Rate Class Allocations'!$B$124:$J$128,8,FALSE)</f>
        <v>0.86676492558695795</v>
      </c>
      <c r="Q1809" s="873">
        <f>+VLOOKUP(C1809,'A. Rate Class Allocations'!$B$124:$J$128,7,FALSE)</f>
        <v>0.93591420350510102</v>
      </c>
      <c r="R1809" s="873">
        <f>+VLOOKUP(C1809,'A. Rate Class Allocations'!$B$124:$J$128,9,FALSE)</f>
        <v>0.67326093337246795</v>
      </c>
      <c r="S1809" s="874">
        <f t="shared" si="85"/>
        <v>1297.9472138459632</v>
      </c>
      <c r="T1809" s="874">
        <f t="shared" si="86"/>
        <v>0.36546639272086867</v>
      </c>
    </row>
    <row r="1810" spans="1:20">
      <c r="A1810" s="875" t="s">
        <v>1034</v>
      </c>
      <c r="B1810" t="s">
        <v>1035</v>
      </c>
      <c r="C1810" t="s">
        <v>1339</v>
      </c>
      <c r="D1810" t="s">
        <v>1700</v>
      </c>
      <c r="E1810" s="867">
        <v>2019</v>
      </c>
      <c r="F1810" s="867">
        <v>2019</v>
      </c>
      <c r="G1810" s="868">
        <v>43461</v>
      </c>
      <c r="H1810" s="869">
        <f t="shared" si="84"/>
        <v>2018</v>
      </c>
      <c r="I1810" s="876"/>
      <c r="J1810" t="s">
        <v>1341</v>
      </c>
      <c r="K1810" t="s">
        <v>1342</v>
      </c>
      <c r="L1810" t="s">
        <v>1037</v>
      </c>
      <c r="M1810">
        <v>673.79399999999998</v>
      </c>
      <c r="N1810">
        <v>0.246</v>
      </c>
      <c r="O1810" s="872">
        <f>+VLOOKUP(C1810,'A. Rate Class Allocations'!$B$124:$J$128,6,FALSE)</f>
        <v>0.94261788524984402</v>
      </c>
      <c r="P1810" s="873">
        <f>+VLOOKUP(C1810,'A. Rate Class Allocations'!$B$124:$J$128,8,FALSE)</f>
        <v>0.86676492558695795</v>
      </c>
      <c r="Q1810" s="873">
        <f>+VLOOKUP(C1810,'A. Rate Class Allocations'!$B$124:$J$128,7,FALSE)</f>
        <v>0.93591420350510102</v>
      </c>
      <c r="R1810" s="873">
        <f>+VLOOKUP(C1810,'A. Rate Class Allocations'!$B$124:$J$128,9,FALSE)</f>
        <v>0.67326093337246795</v>
      </c>
      <c r="S1810" s="874">
        <f t="shared" si="85"/>
        <v>550.50864587259821</v>
      </c>
      <c r="T1810" s="874">
        <f t="shared" si="86"/>
        <v>0.15500815967126497</v>
      </c>
    </row>
    <row r="1811" spans="1:20">
      <c r="A1811" s="875" t="s">
        <v>1034</v>
      </c>
      <c r="B1811" t="s">
        <v>1035</v>
      </c>
      <c r="C1811" t="s">
        <v>1339</v>
      </c>
      <c r="D1811" t="s">
        <v>1700</v>
      </c>
      <c r="E1811" s="867">
        <v>2019</v>
      </c>
      <c r="F1811" s="867">
        <v>2019</v>
      </c>
      <c r="G1811" s="868">
        <v>43461</v>
      </c>
      <c r="H1811" s="869">
        <f t="shared" si="84"/>
        <v>2018</v>
      </c>
      <c r="I1811" s="876"/>
      <c r="J1811" t="s">
        <v>1341</v>
      </c>
      <c r="K1811" t="s">
        <v>1342</v>
      </c>
      <c r="L1811" t="s">
        <v>1037</v>
      </c>
      <c r="M1811">
        <v>219.12000000000003</v>
      </c>
      <c r="N1811">
        <v>0.08</v>
      </c>
      <c r="O1811" s="872">
        <f>+VLOOKUP(C1811,'A. Rate Class Allocations'!$B$124:$J$128,6,FALSE)</f>
        <v>0.94261788524984402</v>
      </c>
      <c r="P1811" s="873">
        <f>+VLOOKUP(C1811,'A. Rate Class Allocations'!$B$124:$J$128,8,FALSE)</f>
        <v>0.86676492558695795</v>
      </c>
      <c r="Q1811" s="873">
        <f>+VLOOKUP(C1811,'A. Rate Class Allocations'!$B$124:$J$128,7,FALSE)</f>
        <v>0.93591420350510102</v>
      </c>
      <c r="R1811" s="873">
        <f>+VLOOKUP(C1811,'A. Rate Class Allocations'!$B$124:$J$128,9,FALSE)</f>
        <v>0.67326093337246795</v>
      </c>
      <c r="S1811" s="874">
        <f t="shared" si="85"/>
        <v>179.02720190978803</v>
      </c>
      <c r="T1811" s="874">
        <f t="shared" si="86"/>
        <v>5.0409157616671536E-2</v>
      </c>
    </row>
    <row r="1812" spans="1:20">
      <c r="A1812" s="875" t="s">
        <v>1034</v>
      </c>
      <c r="B1812" t="s">
        <v>1035</v>
      </c>
      <c r="C1812" t="s">
        <v>1339</v>
      </c>
      <c r="D1812" t="s">
        <v>1700</v>
      </c>
      <c r="E1812" s="867">
        <v>2019</v>
      </c>
      <c r="F1812" s="867">
        <v>2019</v>
      </c>
      <c r="G1812" s="868">
        <v>43461</v>
      </c>
      <c r="H1812" s="869">
        <f t="shared" si="84"/>
        <v>2018</v>
      </c>
      <c r="I1812" s="876"/>
      <c r="J1812" t="s">
        <v>1341</v>
      </c>
      <c r="K1812" t="s">
        <v>1342</v>
      </c>
      <c r="L1812" t="s">
        <v>1037</v>
      </c>
      <c r="M1812">
        <v>1350.3269999999995</v>
      </c>
      <c r="N1812">
        <v>0.49299999999999988</v>
      </c>
      <c r="O1812" s="872">
        <f>+VLOOKUP(C1812,'A. Rate Class Allocations'!$B$124:$J$128,6,FALSE)</f>
        <v>0.94261788524984402</v>
      </c>
      <c r="P1812" s="873">
        <f>+VLOOKUP(C1812,'A. Rate Class Allocations'!$B$124:$J$128,8,FALSE)</f>
        <v>0.86676492558695795</v>
      </c>
      <c r="Q1812" s="873">
        <f>+VLOOKUP(C1812,'A. Rate Class Allocations'!$B$124:$J$128,7,FALSE)</f>
        <v>0.93591420350510102</v>
      </c>
      <c r="R1812" s="873">
        <f>+VLOOKUP(C1812,'A. Rate Class Allocations'!$B$124:$J$128,9,FALSE)</f>
        <v>0.67326093337246795</v>
      </c>
      <c r="S1812" s="874">
        <f t="shared" si="85"/>
        <v>1103.2551317690684</v>
      </c>
      <c r="T1812" s="874">
        <f t="shared" si="86"/>
        <v>0.31064643381273827</v>
      </c>
    </row>
    <row r="1813" spans="1:20">
      <c r="A1813" s="875" t="s">
        <v>1034</v>
      </c>
      <c r="B1813" t="s">
        <v>1035</v>
      </c>
      <c r="C1813" t="s">
        <v>1339</v>
      </c>
      <c r="D1813" t="s">
        <v>1700</v>
      </c>
      <c r="E1813" s="867">
        <v>2019</v>
      </c>
      <c r="F1813" s="867">
        <v>2019</v>
      </c>
      <c r="G1813" s="868">
        <v>43461</v>
      </c>
      <c r="H1813" s="869">
        <f t="shared" si="84"/>
        <v>2018</v>
      </c>
      <c r="I1813" s="876"/>
      <c r="J1813" t="s">
        <v>1038</v>
      </c>
      <c r="K1813" t="s">
        <v>1342</v>
      </c>
      <c r="L1813" t="s">
        <v>1037</v>
      </c>
      <c r="M1813">
        <v>635.44799999999998</v>
      </c>
      <c r="N1813">
        <v>0.23199999999999998</v>
      </c>
      <c r="O1813" s="872">
        <f>+VLOOKUP(C1813,'A. Rate Class Allocations'!$B$124:$J$128,6,FALSE)</f>
        <v>0.94261788524984402</v>
      </c>
      <c r="P1813" s="873">
        <f>+VLOOKUP(C1813,'A. Rate Class Allocations'!$B$124:$J$128,8,FALSE)</f>
        <v>0.86676492558695795</v>
      </c>
      <c r="Q1813" s="873">
        <f>+VLOOKUP(C1813,'A. Rate Class Allocations'!$B$124:$J$128,7,FALSE)</f>
        <v>0.93591420350510102</v>
      </c>
      <c r="R1813" s="873">
        <f>+VLOOKUP(C1813,'A. Rate Class Allocations'!$B$124:$J$128,9,FALSE)</f>
        <v>0.67326093337246795</v>
      </c>
      <c r="S1813" s="874">
        <f t="shared" si="85"/>
        <v>519.1788855383852</v>
      </c>
      <c r="T1813" s="874">
        <f t="shared" si="86"/>
        <v>0.14618655708834744</v>
      </c>
    </row>
    <row r="1814" spans="1:20">
      <c r="A1814" s="875" t="s">
        <v>1034</v>
      </c>
      <c r="B1814" t="s">
        <v>1035</v>
      </c>
      <c r="C1814" t="s">
        <v>1339</v>
      </c>
      <c r="D1814" t="s">
        <v>1701</v>
      </c>
      <c r="E1814" s="867">
        <v>2019</v>
      </c>
      <c r="F1814" s="867">
        <v>2019</v>
      </c>
      <c r="G1814" s="868">
        <v>43535</v>
      </c>
      <c r="H1814" s="869">
        <f t="shared" si="84"/>
        <v>2019</v>
      </c>
      <c r="I1814" s="876"/>
      <c r="J1814" t="s">
        <v>1341</v>
      </c>
      <c r="K1814" t="s">
        <v>1342</v>
      </c>
      <c r="L1814" t="s">
        <v>1037</v>
      </c>
      <c r="M1814">
        <v>10780.704000000002</v>
      </c>
      <c r="N1814">
        <v>3.9360000000000004</v>
      </c>
      <c r="O1814" s="872">
        <f>+VLOOKUP(C1814,'A. Rate Class Allocations'!$B$124:$J$128,6,FALSE)</f>
        <v>0.94261788524984402</v>
      </c>
      <c r="P1814" s="873">
        <f>+VLOOKUP(C1814,'A. Rate Class Allocations'!$B$124:$J$128,8,FALSE)</f>
        <v>0.86676492558695795</v>
      </c>
      <c r="Q1814" s="873">
        <f>+VLOOKUP(C1814,'A. Rate Class Allocations'!$B$124:$J$128,7,FALSE)</f>
        <v>0.93591420350510102</v>
      </c>
      <c r="R1814" s="873">
        <f>+VLOOKUP(C1814,'A. Rate Class Allocations'!$B$124:$J$128,9,FALSE)</f>
        <v>0.67326093337246795</v>
      </c>
      <c r="S1814" s="874">
        <f t="shared" si="85"/>
        <v>8808.1383339615732</v>
      </c>
      <c r="T1814" s="874">
        <f t="shared" si="86"/>
        <v>2.4801305547402399</v>
      </c>
    </row>
    <row r="1815" spans="1:20">
      <c r="A1815" s="875" t="s">
        <v>1034</v>
      </c>
      <c r="B1815" t="s">
        <v>1035</v>
      </c>
      <c r="C1815" t="s">
        <v>1339</v>
      </c>
      <c r="D1815" t="s">
        <v>1701</v>
      </c>
      <c r="E1815" s="867">
        <v>2019</v>
      </c>
      <c r="F1815" s="867">
        <v>2019</v>
      </c>
      <c r="G1815" s="868">
        <v>43535</v>
      </c>
      <c r="H1815" s="869">
        <f t="shared" si="84"/>
        <v>2019</v>
      </c>
      <c r="I1815" s="876"/>
      <c r="J1815" t="s">
        <v>1038</v>
      </c>
      <c r="K1815" t="s">
        <v>1342</v>
      </c>
      <c r="L1815" t="s">
        <v>1037</v>
      </c>
      <c r="M1815">
        <v>898.39199999999983</v>
      </c>
      <c r="N1815">
        <v>0.32799999999999996</v>
      </c>
      <c r="O1815" s="872">
        <f>+VLOOKUP(C1815,'A. Rate Class Allocations'!$B$124:$J$128,6,FALSE)</f>
        <v>0.94261788524984402</v>
      </c>
      <c r="P1815" s="873">
        <f>+VLOOKUP(C1815,'A. Rate Class Allocations'!$B$124:$J$128,8,FALSE)</f>
        <v>0.86676492558695795</v>
      </c>
      <c r="Q1815" s="873">
        <f>+VLOOKUP(C1815,'A. Rate Class Allocations'!$B$124:$J$128,7,FALSE)</f>
        <v>0.93591420350510102</v>
      </c>
      <c r="R1815" s="873">
        <f>+VLOOKUP(C1815,'A. Rate Class Allocations'!$B$124:$J$128,9,FALSE)</f>
        <v>0.67326093337246795</v>
      </c>
      <c r="S1815" s="874">
        <f t="shared" si="85"/>
        <v>734.01152783013083</v>
      </c>
      <c r="T1815" s="874">
        <f t="shared" si="86"/>
        <v>0.20667754622835327</v>
      </c>
    </row>
    <row r="1816" spans="1:20">
      <c r="A1816" s="875" t="s">
        <v>1034</v>
      </c>
      <c r="B1816" t="s">
        <v>1035</v>
      </c>
      <c r="C1816" t="s">
        <v>1339</v>
      </c>
      <c r="D1816" t="s">
        <v>1701</v>
      </c>
      <c r="E1816" s="867">
        <v>2019</v>
      </c>
      <c r="F1816" s="867">
        <v>2019</v>
      </c>
      <c r="G1816" s="868">
        <v>43535</v>
      </c>
      <c r="H1816" s="869">
        <f t="shared" si="84"/>
        <v>2019</v>
      </c>
      <c r="I1816" s="876"/>
      <c r="J1816" t="s">
        <v>1038</v>
      </c>
      <c r="K1816" t="s">
        <v>1342</v>
      </c>
      <c r="L1816" t="s">
        <v>1037</v>
      </c>
      <c r="M1816">
        <v>794.31000000000006</v>
      </c>
      <c r="N1816">
        <v>0.28999999999999998</v>
      </c>
      <c r="O1816" s="872">
        <f>+VLOOKUP(C1816,'A. Rate Class Allocations'!$B$124:$J$128,6,FALSE)</f>
        <v>0.94261788524984402</v>
      </c>
      <c r="P1816" s="873">
        <f>+VLOOKUP(C1816,'A. Rate Class Allocations'!$B$124:$J$128,8,FALSE)</f>
        <v>0.86676492558695795</v>
      </c>
      <c r="Q1816" s="873">
        <f>+VLOOKUP(C1816,'A. Rate Class Allocations'!$B$124:$J$128,7,FALSE)</f>
        <v>0.93591420350510102</v>
      </c>
      <c r="R1816" s="873">
        <f>+VLOOKUP(C1816,'A. Rate Class Allocations'!$B$124:$J$128,9,FALSE)</f>
        <v>0.67326093337246795</v>
      </c>
      <c r="S1816" s="874">
        <f t="shared" si="85"/>
        <v>648.97360692298162</v>
      </c>
      <c r="T1816" s="874">
        <f t="shared" si="86"/>
        <v>0.18273319636043434</v>
      </c>
    </row>
    <row r="1817" spans="1:20">
      <c r="A1817" s="875" t="s">
        <v>1034</v>
      </c>
      <c r="B1817" t="s">
        <v>1035</v>
      </c>
      <c r="C1817" t="s">
        <v>1339</v>
      </c>
      <c r="D1817" t="s">
        <v>1702</v>
      </c>
      <c r="E1817" s="867">
        <v>2019</v>
      </c>
      <c r="F1817" s="867">
        <v>2019</v>
      </c>
      <c r="G1817" s="868">
        <v>43461</v>
      </c>
      <c r="H1817" s="869">
        <f t="shared" si="84"/>
        <v>2018</v>
      </c>
      <c r="I1817" s="876"/>
      <c r="J1817" t="s">
        <v>1341</v>
      </c>
      <c r="K1817" t="s">
        <v>1342</v>
      </c>
      <c r="L1817" t="s">
        <v>1037</v>
      </c>
      <c r="M1817">
        <v>2563.7039999999993</v>
      </c>
      <c r="N1817">
        <v>0.93599999999999994</v>
      </c>
      <c r="O1817" s="872">
        <f>+VLOOKUP(C1817,'A. Rate Class Allocations'!$B$124:$J$128,6,FALSE)</f>
        <v>0.94261788524984402</v>
      </c>
      <c r="P1817" s="873">
        <f>+VLOOKUP(C1817,'A. Rate Class Allocations'!$B$124:$J$128,8,FALSE)</f>
        <v>0.86676492558695795</v>
      </c>
      <c r="Q1817" s="873">
        <f>+VLOOKUP(C1817,'A. Rate Class Allocations'!$B$124:$J$128,7,FALSE)</f>
        <v>0.93591420350510102</v>
      </c>
      <c r="R1817" s="873">
        <f>+VLOOKUP(C1817,'A. Rate Class Allocations'!$B$124:$J$128,9,FALSE)</f>
        <v>0.67326093337246795</v>
      </c>
      <c r="S1817" s="874">
        <f t="shared" si="85"/>
        <v>2094.6182623445193</v>
      </c>
      <c r="T1817" s="874">
        <f t="shared" si="86"/>
        <v>0.58978714411505695</v>
      </c>
    </row>
    <row r="1818" spans="1:20">
      <c r="A1818" s="875" t="s">
        <v>1034</v>
      </c>
      <c r="B1818" t="s">
        <v>1035</v>
      </c>
      <c r="C1818" t="s">
        <v>1339</v>
      </c>
      <c r="D1818" t="s">
        <v>1702</v>
      </c>
      <c r="E1818" s="867">
        <v>2019</v>
      </c>
      <c r="F1818" s="867">
        <v>2019</v>
      </c>
      <c r="G1818" s="868">
        <v>43461</v>
      </c>
      <c r="H1818" s="869">
        <f t="shared" si="84"/>
        <v>2018</v>
      </c>
      <c r="I1818" s="876"/>
      <c r="J1818" t="s">
        <v>1341</v>
      </c>
      <c r="K1818" t="s">
        <v>1342</v>
      </c>
      <c r="L1818" t="s">
        <v>1037</v>
      </c>
      <c r="M1818">
        <v>953.17200000000003</v>
      </c>
      <c r="N1818">
        <v>0.34799999999999998</v>
      </c>
      <c r="O1818" s="872">
        <f>+VLOOKUP(C1818,'A. Rate Class Allocations'!$B$124:$J$128,6,FALSE)</f>
        <v>0.94261788524984402</v>
      </c>
      <c r="P1818" s="873">
        <f>+VLOOKUP(C1818,'A. Rate Class Allocations'!$B$124:$J$128,8,FALSE)</f>
        <v>0.86676492558695795</v>
      </c>
      <c r="Q1818" s="873">
        <f>+VLOOKUP(C1818,'A. Rate Class Allocations'!$B$124:$J$128,7,FALSE)</f>
        <v>0.93591420350510102</v>
      </c>
      <c r="R1818" s="873">
        <f>+VLOOKUP(C1818,'A. Rate Class Allocations'!$B$124:$J$128,9,FALSE)</f>
        <v>0.67326093337246795</v>
      </c>
      <c r="S1818" s="874">
        <f t="shared" si="85"/>
        <v>778.76832830757792</v>
      </c>
      <c r="T1818" s="874">
        <f t="shared" si="86"/>
        <v>0.21927983563252115</v>
      </c>
    </row>
    <row r="1819" spans="1:20">
      <c r="A1819" s="875" t="s">
        <v>1034</v>
      </c>
      <c r="B1819" t="s">
        <v>1035</v>
      </c>
      <c r="C1819" t="s">
        <v>1339</v>
      </c>
      <c r="D1819" t="s">
        <v>1702</v>
      </c>
      <c r="E1819" s="867">
        <v>2019</v>
      </c>
      <c r="F1819" s="867">
        <v>2019</v>
      </c>
      <c r="G1819" s="868">
        <v>43461</v>
      </c>
      <c r="H1819" s="869">
        <f t="shared" si="84"/>
        <v>2018</v>
      </c>
      <c r="I1819" s="876"/>
      <c r="J1819" t="s">
        <v>1038</v>
      </c>
      <c r="K1819" t="s">
        <v>1342</v>
      </c>
      <c r="L1819" t="s">
        <v>1037</v>
      </c>
      <c r="M1819">
        <v>4209.8429999999998</v>
      </c>
      <c r="N1819">
        <v>1.5369999999999999</v>
      </c>
      <c r="O1819" s="872">
        <f>+VLOOKUP(C1819,'A. Rate Class Allocations'!$B$124:$J$128,6,FALSE)</f>
        <v>0.94261788524984402</v>
      </c>
      <c r="P1819" s="873">
        <f>+VLOOKUP(C1819,'A. Rate Class Allocations'!$B$124:$J$128,8,FALSE)</f>
        <v>0.86676492558695795</v>
      </c>
      <c r="Q1819" s="873">
        <f>+VLOOKUP(C1819,'A. Rate Class Allocations'!$B$124:$J$128,7,FALSE)</f>
        <v>0.93591420350510102</v>
      </c>
      <c r="R1819" s="873">
        <f>+VLOOKUP(C1819,'A. Rate Class Allocations'!$B$124:$J$128,9,FALSE)</f>
        <v>0.67326093337246795</v>
      </c>
      <c r="S1819" s="874">
        <f t="shared" si="85"/>
        <v>3439.5601166918022</v>
      </c>
      <c r="T1819" s="874">
        <f t="shared" si="86"/>
        <v>0.96848594071030192</v>
      </c>
    </row>
    <row r="1820" spans="1:20">
      <c r="A1820" s="875" t="s">
        <v>1034</v>
      </c>
      <c r="B1820" t="s">
        <v>1035</v>
      </c>
      <c r="C1820" t="s">
        <v>1339</v>
      </c>
      <c r="D1820" t="s">
        <v>1703</v>
      </c>
      <c r="E1820" s="867">
        <v>2019</v>
      </c>
      <c r="F1820" s="867">
        <v>2019</v>
      </c>
      <c r="G1820" s="868">
        <v>43461</v>
      </c>
      <c r="H1820" s="869">
        <f t="shared" si="84"/>
        <v>2018</v>
      </c>
      <c r="I1820" s="876"/>
      <c r="J1820" t="s">
        <v>1341</v>
      </c>
      <c r="K1820" t="s">
        <v>1342</v>
      </c>
      <c r="L1820" t="s">
        <v>1037</v>
      </c>
      <c r="M1820">
        <v>1840.6080000000004</v>
      </c>
      <c r="N1820">
        <v>0.67200000000000015</v>
      </c>
      <c r="O1820" s="872">
        <f>+VLOOKUP(C1820,'A. Rate Class Allocations'!$B$124:$J$128,6,FALSE)</f>
        <v>0.94261788524984402</v>
      </c>
      <c r="P1820" s="873">
        <f>+VLOOKUP(C1820,'A. Rate Class Allocations'!$B$124:$J$128,8,FALSE)</f>
        <v>0.86676492558695795</v>
      </c>
      <c r="Q1820" s="873">
        <f>+VLOOKUP(C1820,'A. Rate Class Allocations'!$B$124:$J$128,7,FALSE)</f>
        <v>0.93591420350510102</v>
      </c>
      <c r="R1820" s="873">
        <f>+VLOOKUP(C1820,'A. Rate Class Allocations'!$B$124:$J$128,9,FALSE)</f>
        <v>0.67326093337246795</v>
      </c>
      <c r="S1820" s="874">
        <f t="shared" si="85"/>
        <v>1503.8284960422197</v>
      </c>
      <c r="T1820" s="874">
        <f t="shared" si="86"/>
        <v>0.42343692398004096</v>
      </c>
    </row>
    <row r="1821" spans="1:20">
      <c r="A1821" s="875" t="s">
        <v>1034</v>
      </c>
      <c r="B1821" t="s">
        <v>1035</v>
      </c>
      <c r="C1821" t="s">
        <v>1339</v>
      </c>
      <c r="D1821" t="s">
        <v>1703</v>
      </c>
      <c r="E1821" s="867">
        <v>2019</v>
      </c>
      <c r="F1821" s="867">
        <v>2019</v>
      </c>
      <c r="G1821" s="868">
        <v>43461</v>
      </c>
      <c r="H1821" s="869">
        <f t="shared" si="84"/>
        <v>2018</v>
      </c>
      <c r="I1821" s="876"/>
      <c r="J1821" t="s">
        <v>1341</v>
      </c>
      <c r="K1821" t="s">
        <v>1342</v>
      </c>
      <c r="L1821" t="s">
        <v>1037</v>
      </c>
      <c r="M1821">
        <v>794.31000000000006</v>
      </c>
      <c r="N1821">
        <v>0.28999999999999998</v>
      </c>
      <c r="O1821" s="872">
        <f>+VLOOKUP(C1821,'A. Rate Class Allocations'!$B$124:$J$128,6,FALSE)</f>
        <v>0.94261788524984402</v>
      </c>
      <c r="P1821" s="873">
        <f>+VLOOKUP(C1821,'A. Rate Class Allocations'!$B$124:$J$128,8,FALSE)</f>
        <v>0.86676492558695795</v>
      </c>
      <c r="Q1821" s="873">
        <f>+VLOOKUP(C1821,'A. Rate Class Allocations'!$B$124:$J$128,7,FALSE)</f>
        <v>0.93591420350510102</v>
      </c>
      <c r="R1821" s="873">
        <f>+VLOOKUP(C1821,'A. Rate Class Allocations'!$B$124:$J$128,9,FALSE)</f>
        <v>0.67326093337246795</v>
      </c>
      <c r="S1821" s="874">
        <f t="shared" si="85"/>
        <v>648.97360692298162</v>
      </c>
      <c r="T1821" s="874">
        <f t="shared" si="86"/>
        <v>0.18273319636043434</v>
      </c>
    </row>
    <row r="1822" spans="1:20">
      <c r="A1822" s="875" t="s">
        <v>1034</v>
      </c>
      <c r="B1822" t="s">
        <v>1035</v>
      </c>
      <c r="C1822" t="s">
        <v>1339</v>
      </c>
      <c r="D1822" t="s">
        <v>1703</v>
      </c>
      <c r="E1822" s="867">
        <v>2019</v>
      </c>
      <c r="F1822" s="867">
        <v>2019</v>
      </c>
      <c r="G1822" s="868">
        <v>43461</v>
      </c>
      <c r="H1822" s="869">
        <f t="shared" si="84"/>
        <v>2018</v>
      </c>
      <c r="I1822" s="876"/>
      <c r="J1822" t="s">
        <v>1341</v>
      </c>
      <c r="K1822" t="s">
        <v>1342</v>
      </c>
      <c r="L1822" t="s">
        <v>1037</v>
      </c>
      <c r="M1822">
        <v>112.29899999999998</v>
      </c>
      <c r="N1822">
        <v>4.0999999999999995E-2</v>
      </c>
      <c r="O1822" s="872">
        <f>+VLOOKUP(C1822,'A. Rate Class Allocations'!$B$124:$J$128,6,FALSE)</f>
        <v>0.94261788524984402</v>
      </c>
      <c r="P1822" s="873">
        <f>+VLOOKUP(C1822,'A. Rate Class Allocations'!$B$124:$J$128,8,FALSE)</f>
        <v>0.86676492558695795</v>
      </c>
      <c r="Q1822" s="873">
        <f>+VLOOKUP(C1822,'A. Rate Class Allocations'!$B$124:$J$128,7,FALSE)</f>
        <v>0.93591420350510102</v>
      </c>
      <c r="R1822" s="873">
        <f>+VLOOKUP(C1822,'A. Rate Class Allocations'!$B$124:$J$128,9,FALSE)</f>
        <v>0.67326093337246795</v>
      </c>
      <c r="S1822" s="874">
        <f t="shared" si="85"/>
        <v>91.751440978766354</v>
      </c>
      <c r="T1822" s="874">
        <f t="shared" si="86"/>
        <v>2.5834693278544159E-2</v>
      </c>
    </row>
    <row r="1823" spans="1:20">
      <c r="A1823" s="875" t="s">
        <v>1034</v>
      </c>
      <c r="B1823" t="s">
        <v>1035</v>
      </c>
      <c r="C1823" t="s">
        <v>1339</v>
      </c>
      <c r="D1823" t="s">
        <v>1704</v>
      </c>
      <c r="E1823" s="867">
        <v>2019</v>
      </c>
      <c r="F1823" s="867">
        <v>2019</v>
      </c>
      <c r="G1823" s="868">
        <v>43452</v>
      </c>
      <c r="H1823" s="869">
        <f t="shared" si="84"/>
        <v>2018</v>
      </c>
      <c r="I1823" s="876"/>
      <c r="J1823" t="s">
        <v>1341</v>
      </c>
      <c r="K1823" t="s">
        <v>1342</v>
      </c>
      <c r="L1823" t="s">
        <v>1037</v>
      </c>
      <c r="M1823">
        <v>4786.496000000001</v>
      </c>
      <c r="N1823">
        <v>1.1440000000000001</v>
      </c>
      <c r="O1823" s="872">
        <f>+VLOOKUP(C1823,'A. Rate Class Allocations'!$B$124:$J$128,6,FALSE)</f>
        <v>0.94261788524984402</v>
      </c>
      <c r="P1823" s="873">
        <f>+VLOOKUP(C1823,'A. Rate Class Allocations'!$B$124:$J$128,8,FALSE)</f>
        <v>0.86676492558695795</v>
      </c>
      <c r="Q1823" s="873">
        <f>+VLOOKUP(C1823,'A. Rate Class Allocations'!$B$124:$J$128,7,FALSE)</f>
        <v>0.93591420350510102</v>
      </c>
      <c r="R1823" s="873">
        <f>+VLOOKUP(C1823,'A. Rate Class Allocations'!$B$124:$J$128,9,FALSE)</f>
        <v>0.67326093337246795</v>
      </c>
      <c r="S1823" s="874">
        <f t="shared" si="85"/>
        <v>3910.7018338462617</v>
      </c>
      <c r="T1823" s="874">
        <f t="shared" si="86"/>
        <v>0.72085095391840304</v>
      </c>
    </row>
    <row r="1824" spans="1:20">
      <c r="A1824" s="875" t="s">
        <v>1034</v>
      </c>
      <c r="B1824" t="s">
        <v>1035</v>
      </c>
      <c r="C1824" t="s">
        <v>1339</v>
      </c>
      <c r="D1824" t="s">
        <v>1705</v>
      </c>
      <c r="E1824" s="867">
        <v>2019</v>
      </c>
      <c r="F1824" s="867">
        <v>2019</v>
      </c>
      <c r="G1824" s="868">
        <v>43452</v>
      </c>
      <c r="H1824" s="869">
        <f t="shared" si="84"/>
        <v>2018</v>
      </c>
      <c r="I1824" s="876"/>
      <c r="J1824" t="s">
        <v>1341</v>
      </c>
      <c r="K1824" t="s">
        <v>1342</v>
      </c>
      <c r="L1824" t="s">
        <v>1037</v>
      </c>
      <c r="M1824">
        <v>142.42800000000003</v>
      </c>
      <c r="N1824">
        <v>5.2000000000000005E-2</v>
      </c>
      <c r="O1824" s="872">
        <f>+VLOOKUP(C1824,'A. Rate Class Allocations'!$B$124:$J$128,6,FALSE)</f>
        <v>0.94261788524984402</v>
      </c>
      <c r="P1824" s="873">
        <f>+VLOOKUP(C1824,'A. Rate Class Allocations'!$B$124:$J$128,8,FALSE)</f>
        <v>0.86676492558695795</v>
      </c>
      <c r="Q1824" s="873">
        <f>+VLOOKUP(C1824,'A. Rate Class Allocations'!$B$124:$J$128,7,FALSE)</f>
        <v>0.93591420350510102</v>
      </c>
      <c r="R1824" s="873">
        <f>+VLOOKUP(C1824,'A. Rate Class Allocations'!$B$124:$J$128,9,FALSE)</f>
        <v>0.67326093337246795</v>
      </c>
      <c r="S1824" s="874">
        <f t="shared" si="85"/>
        <v>116.36768124136223</v>
      </c>
      <c r="T1824" s="874">
        <f t="shared" si="86"/>
        <v>3.2765952450836508E-2</v>
      </c>
    </row>
    <row r="1825" spans="1:20">
      <c r="A1825" s="875" t="s">
        <v>1034</v>
      </c>
      <c r="B1825" t="s">
        <v>1035</v>
      </c>
      <c r="C1825" t="s">
        <v>1339</v>
      </c>
      <c r="D1825" t="s">
        <v>1705</v>
      </c>
      <c r="E1825" s="867">
        <v>2019</v>
      </c>
      <c r="F1825" s="867">
        <v>2019</v>
      </c>
      <c r="G1825" s="868">
        <v>43452</v>
      </c>
      <c r="H1825" s="869">
        <f t="shared" si="84"/>
        <v>2018</v>
      </c>
      <c r="I1825" s="876"/>
      <c r="J1825" t="s">
        <v>1341</v>
      </c>
      <c r="K1825" t="s">
        <v>1342</v>
      </c>
      <c r="L1825" t="s">
        <v>1037</v>
      </c>
      <c r="M1825">
        <v>79.430999999999997</v>
      </c>
      <c r="N1825">
        <v>2.8999999999999998E-2</v>
      </c>
      <c r="O1825" s="872">
        <f>+VLOOKUP(C1825,'A. Rate Class Allocations'!$B$124:$J$128,6,FALSE)</f>
        <v>0.94261788524984402</v>
      </c>
      <c r="P1825" s="873">
        <f>+VLOOKUP(C1825,'A. Rate Class Allocations'!$B$124:$J$128,8,FALSE)</f>
        <v>0.86676492558695795</v>
      </c>
      <c r="Q1825" s="873">
        <f>+VLOOKUP(C1825,'A. Rate Class Allocations'!$B$124:$J$128,7,FALSE)</f>
        <v>0.93591420350510102</v>
      </c>
      <c r="R1825" s="873">
        <f>+VLOOKUP(C1825,'A. Rate Class Allocations'!$B$124:$J$128,9,FALSE)</f>
        <v>0.67326093337246795</v>
      </c>
      <c r="S1825" s="874">
        <f t="shared" si="85"/>
        <v>64.89736069229815</v>
      </c>
      <c r="T1825" s="874">
        <f t="shared" si="86"/>
        <v>1.8273319636043429E-2</v>
      </c>
    </row>
    <row r="1826" spans="1:20">
      <c r="A1826" s="875" t="s">
        <v>1034</v>
      </c>
      <c r="B1826" t="s">
        <v>1035</v>
      </c>
      <c r="C1826" t="s">
        <v>1339</v>
      </c>
      <c r="D1826" t="s">
        <v>1706</v>
      </c>
      <c r="E1826" s="867">
        <v>2019</v>
      </c>
      <c r="F1826" s="867">
        <v>2019</v>
      </c>
      <c r="G1826" s="868">
        <v>43461</v>
      </c>
      <c r="H1826" s="869">
        <f t="shared" si="84"/>
        <v>2018</v>
      </c>
      <c r="I1826" s="876"/>
      <c r="J1826" t="s">
        <v>1341</v>
      </c>
      <c r="K1826" t="s">
        <v>1342</v>
      </c>
      <c r="L1826" t="s">
        <v>1037</v>
      </c>
      <c r="M1826">
        <v>712.14000000000021</v>
      </c>
      <c r="N1826">
        <v>0.26000000000000006</v>
      </c>
      <c r="O1826" s="872">
        <f>+VLOOKUP(C1826,'A. Rate Class Allocations'!$B$124:$J$128,6,FALSE)</f>
        <v>0.94261788524984402</v>
      </c>
      <c r="P1826" s="873">
        <f>+VLOOKUP(C1826,'A. Rate Class Allocations'!$B$124:$J$128,8,FALSE)</f>
        <v>0.86676492558695795</v>
      </c>
      <c r="Q1826" s="873">
        <f>+VLOOKUP(C1826,'A. Rate Class Allocations'!$B$124:$J$128,7,FALSE)</f>
        <v>0.93591420350510102</v>
      </c>
      <c r="R1826" s="873">
        <f>+VLOOKUP(C1826,'A. Rate Class Allocations'!$B$124:$J$128,9,FALSE)</f>
        <v>0.67326093337246795</v>
      </c>
      <c r="S1826" s="874">
        <f t="shared" si="85"/>
        <v>581.83840620681133</v>
      </c>
      <c r="T1826" s="874">
        <f t="shared" si="86"/>
        <v>0.16382976225418253</v>
      </c>
    </row>
    <row r="1827" spans="1:20">
      <c r="A1827" s="875" t="s">
        <v>1034</v>
      </c>
      <c r="B1827" t="s">
        <v>1035</v>
      </c>
      <c r="C1827" t="s">
        <v>1339</v>
      </c>
      <c r="D1827" t="s">
        <v>1707</v>
      </c>
      <c r="E1827" s="867">
        <v>2019</v>
      </c>
      <c r="F1827" s="867">
        <v>2019</v>
      </c>
      <c r="G1827" s="868">
        <v>43452</v>
      </c>
      <c r="H1827" s="869">
        <f t="shared" si="84"/>
        <v>2018</v>
      </c>
      <c r="I1827" s="876"/>
      <c r="J1827" t="s">
        <v>1341</v>
      </c>
      <c r="K1827" t="s">
        <v>1342</v>
      </c>
      <c r="L1827" t="s">
        <v>1037</v>
      </c>
      <c r="M1827">
        <v>1281.8519999999996</v>
      </c>
      <c r="N1827">
        <v>0.46799999999999997</v>
      </c>
      <c r="O1827" s="872">
        <f>+VLOOKUP(C1827,'A. Rate Class Allocations'!$B$124:$J$128,6,FALSE)</f>
        <v>0.94261788524984402</v>
      </c>
      <c r="P1827" s="873">
        <f>+VLOOKUP(C1827,'A. Rate Class Allocations'!$B$124:$J$128,8,FALSE)</f>
        <v>0.86676492558695795</v>
      </c>
      <c r="Q1827" s="873">
        <f>+VLOOKUP(C1827,'A. Rate Class Allocations'!$B$124:$J$128,7,FALSE)</f>
        <v>0.93591420350510102</v>
      </c>
      <c r="R1827" s="873">
        <f>+VLOOKUP(C1827,'A. Rate Class Allocations'!$B$124:$J$128,9,FALSE)</f>
        <v>0.67326093337246795</v>
      </c>
      <c r="S1827" s="874">
        <f t="shared" si="85"/>
        <v>1047.3091311722596</v>
      </c>
      <c r="T1827" s="874">
        <f t="shared" si="86"/>
        <v>0.29489357205752847</v>
      </c>
    </row>
    <row r="1828" spans="1:20">
      <c r="A1828" s="875" t="s">
        <v>1034</v>
      </c>
      <c r="B1828" t="s">
        <v>1035</v>
      </c>
      <c r="C1828" t="s">
        <v>1339</v>
      </c>
      <c r="D1828" t="s">
        <v>1708</v>
      </c>
      <c r="E1828" s="867">
        <v>2019</v>
      </c>
      <c r="F1828" s="867">
        <v>2019</v>
      </c>
      <c r="G1828" s="868">
        <v>43452</v>
      </c>
      <c r="H1828" s="869">
        <f t="shared" si="84"/>
        <v>2018</v>
      </c>
      <c r="I1828" s="876"/>
      <c r="J1828" t="s">
        <v>1341</v>
      </c>
      <c r="K1828" t="s">
        <v>1342</v>
      </c>
      <c r="L1828" t="s">
        <v>1037</v>
      </c>
      <c r="M1828">
        <v>1709.1360000000004</v>
      </c>
      <c r="N1828">
        <v>0.62400000000000011</v>
      </c>
      <c r="O1828" s="872">
        <f>+VLOOKUP(C1828,'A. Rate Class Allocations'!$B$124:$J$128,6,FALSE)</f>
        <v>0.94261788524984402</v>
      </c>
      <c r="P1828" s="873">
        <f>+VLOOKUP(C1828,'A. Rate Class Allocations'!$B$124:$J$128,8,FALSE)</f>
        <v>0.86676492558695795</v>
      </c>
      <c r="Q1828" s="873">
        <f>+VLOOKUP(C1828,'A. Rate Class Allocations'!$B$124:$J$128,7,FALSE)</f>
        <v>0.93591420350510102</v>
      </c>
      <c r="R1828" s="873">
        <f>+VLOOKUP(C1828,'A. Rate Class Allocations'!$B$124:$J$128,9,FALSE)</f>
        <v>0.67326093337246795</v>
      </c>
      <c r="S1828" s="874">
        <f t="shared" si="85"/>
        <v>1396.4121748963469</v>
      </c>
      <c r="T1828" s="874">
        <f t="shared" si="86"/>
        <v>0.3931914294100381</v>
      </c>
    </row>
    <row r="1829" spans="1:20">
      <c r="A1829" s="875" t="s">
        <v>1034</v>
      </c>
      <c r="B1829" t="s">
        <v>1035</v>
      </c>
      <c r="C1829" t="s">
        <v>1339</v>
      </c>
      <c r="D1829" t="s">
        <v>1709</v>
      </c>
      <c r="E1829" s="867">
        <v>2019</v>
      </c>
      <c r="F1829" s="867">
        <v>2019</v>
      </c>
      <c r="G1829" s="868">
        <v>43452</v>
      </c>
      <c r="H1829" s="869">
        <f t="shared" si="84"/>
        <v>2018</v>
      </c>
      <c r="I1829" s="876"/>
      <c r="J1829" t="s">
        <v>1341</v>
      </c>
      <c r="K1829" t="s">
        <v>1342</v>
      </c>
      <c r="L1829" t="s">
        <v>1037</v>
      </c>
      <c r="M1829">
        <v>1851.5639999999999</v>
      </c>
      <c r="N1829">
        <v>0.67599999999999993</v>
      </c>
      <c r="O1829" s="872">
        <f>+VLOOKUP(C1829,'A. Rate Class Allocations'!$B$124:$J$128,6,FALSE)</f>
        <v>0.94261788524984402</v>
      </c>
      <c r="P1829" s="873">
        <f>+VLOOKUP(C1829,'A. Rate Class Allocations'!$B$124:$J$128,8,FALSE)</f>
        <v>0.86676492558695795</v>
      </c>
      <c r="Q1829" s="873">
        <f>+VLOOKUP(C1829,'A. Rate Class Allocations'!$B$124:$J$128,7,FALSE)</f>
        <v>0.93591420350510102</v>
      </c>
      <c r="R1829" s="873">
        <f>+VLOOKUP(C1829,'A. Rate Class Allocations'!$B$124:$J$128,9,FALSE)</f>
        <v>0.67326093337246795</v>
      </c>
      <c r="S1829" s="874">
        <f t="shared" si="85"/>
        <v>1512.7798561377085</v>
      </c>
      <c r="T1829" s="874">
        <f t="shared" si="86"/>
        <v>0.42595738186087445</v>
      </c>
    </row>
    <row r="1830" spans="1:20">
      <c r="A1830" s="875" t="s">
        <v>1034</v>
      </c>
      <c r="B1830" t="s">
        <v>1035</v>
      </c>
      <c r="C1830" t="s">
        <v>1339</v>
      </c>
      <c r="D1830" t="s">
        <v>1709</v>
      </c>
      <c r="E1830" s="867">
        <v>2019</v>
      </c>
      <c r="F1830" s="867">
        <v>2019</v>
      </c>
      <c r="G1830" s="868">
        <v>43452</v>
      </c>
      <c r="H1830" s="869">
        <f t="shared" si="84"/>
        <v>2018</v>
      </c>
      <c r="I1830" s="876"/>
      <c r="J1830" t="s">
        <v>1341</v>
      </c>
      <c r="K1830" t="s">
        <v>1342</v>
      </c>
      <c r="L1830" t="s">
        <v>1037</v>
      </c>
      <c r="M1830">
        <v>79.430999999999997</v>
      </c>
      <c r="N1830">
        <v>2.8999999999999998E-2</v>
      </c>
      <c r="O1830" s="872">
        <f>+VLOOKUP(C1830,'A. Rate Class Allocations'!$B$124:$J$128,6,FALSE)</f>
        <v>0.94261788524984402</v>
      </c>
      <c r="P1830" s="873">
        <f>+VLOOKUP(C1830,'A. Rate Class Allocations'!$B$124:$J$128,8,FALSE)</f>
        <v>0.86676492558695795</v>
      </c>
      <c r="Q1830" s="873">
        <f>+VLOOKUP(C1830,'A. Rate Class Allocations'!$B$124:$J$128,7,FALSE)</f>
        <v>0.93591420350510102</v>
      </c>
      <c r="R1830" s="873">
        <f>+VLOOKUP(C1830,'A. Rate Class Allocations'!$B$124:$J$128,9,FALSE)</f>
        <v>0.67326093337246795</v>
      </c>
      <c r="S1830" s="874">
        <f t="shared" si="85"/>
        <v>64.89736069229815</v>
      </c>
      <c r="T1830" s="874">
        <f t="shared" si="86"/>
        <v>1.8273319636043429E-2</v>
      </c>
    </row>
    <row r="1831" spans="1:20">
      <c r="A1831" s="875" t="s">
        <v>1034</v>
      </c>
      <c r="B1831" t="s">
        <v>1035</v>
      </c>
      <c r="C1831" t="s">
        <v>1339</v>
      </c>
      <c r="D1831" t="s">
        <v>1710</v>
      </c>
      <c r="E1831" s="867">
        <v>2019</v>
      </c>
      <c r="F1831" s="867">
        <v>2019</v>
      </c>
      <c r="G1831" s="868">
        <v>43452</v>
      </c>
      <c r="H1831" s="869">
        <f t="shared" si="84"/>
        <v>2018</v>
      </c>
      <c r="I1831" s="876"/>
      <c r="J1831" t="s">
        <v>1341</v>
      </c>
      <c r="K1831" t="s">
        <v>1342</v>
      </c>
      <c r="L1831" t="s">
        <v>1037</v>
      </c>
      <c r="M1831">
        <v>2563.7039999999997</v>
      </c>
      <c r="N1831">
        <v>0.93599999999999994</v>
      </c>
      <c r="O1831" s="872">
        <f>+VLOOKUP(C1831,'A. Rate Class Allocations'!$B$124:$J$128,6,FALSE)</f>
        <v>0.94261788524984402</v>
      </c>
      <c r="P1831" s="873">
        <f>+VLOOKUP(C1831,'A. Rate Class Allocations'!$B$124:$J$128,8,FALSE)</f>
        <v>0.86676492558695795</v>
      </c>
      <c r="Q1831" s="873">
        <f>+VLOOKUP(C1831,'A. Rate Class Allocations'!$B$124:$J$128,7,FALSE)</f>
        <v>0.93591420350510102</v>
      </c>
      <c r="R1831" s="873">
        <f>+VLOOKUP(C1831,'A. Rate Class Allocations'!$B$124:$J$128,9,FALSE)</f>
        <v>0.67326093337246795</v>
      </c>
      <c r="S1831" s="874">
        <f t="shared" si="85"/>
        <v>2094.6182623445197</v>
      </c>
      <c r="T1831" s="874">
        <f t="shared" si="86"/>
        <v>0.58978714411505695</v>
      </c>
    </row>
    <row r="1832" spans="1:20">
      <c r="A1832" s="875" t="s">
        <v>1034</v>
      </c>
      <c r="B1832" t="s">
        <v>1035</v>
      </c>
      <c r="C1832" t="s">
        <v>1339</v>
      </c>
      <c r="D1832" t="s">
        <v>1710</v>
      </c>
      <c r="E1832" s="867">
        <v>2019</v>
      </c>
      <c r="F1832" s="867">
        <v>2019</v>
      </c>
      <c r="G1832" s="868">
        <v>43452</v>
      </c>
      <c r="H1832" s="869">
        <f t="shared" si="84"/>
        <v>2018</v>
      </c>
      <c r="I1832" s="876"/>
      <c r="J1832" t="s">
        <v>1341</v>
      </c>
      <c r="K1832" t="s">
        <v>1342</v>
      </c>
      <c r="L1832" t="s">
        <v>1037</v>
      </c>
      <c r="M1832">
        <v>854.56800000000021</v>
      </c>
      <c r="N1832">
        <v>0.31200000000000006</v>
      </c>
      <c r="O1832" s="872">
        <f>+VLOOKUP(C1832,'A. Rate Class Allocations'!$B$124:$J$128,6,FALSE)</f>
        <v>0.94261788524984402</v>
      </c>
      <c r="P1832" s="873">
        <f>+VLOOKUP(C1832,'A. Rate Class Allocations'!$B$124:$J$128,8,FALSE)</f>
        <v>0.86676492558695795</v>
      </c>
      <c r="Q1832" s="873">
        <f>+VLOOKUP(C1832,'A. Rate Class Allocations'!$B$124:$J$128,7,FALSE)</f>
        <v>0.93591420350510102</v>
      </c>
      <c r="R1832" s="873">
        <f>+VLOOKUP(C1832,'A. Rate Class Allocations'!$B$124:$J$128,9,FALSE)</f>
        <v>0.67326093337246795</v>
      </c>
      <c r="S1832" s="874">
        <f t="shared" si="85"/>
        <v>698.20608744817343</v>
      </c>
      <c r="T1832" s="874">
        <f t="shared" si="86"/>
        <v>0.19659571470501905</v>
      </c>
    </row>
    <row r="1833" spans="1:20">
      <c r="A1833" s="875" t="s">
        <v>1034</v>
      </c>
      <c r="B1833" t="s">
        <v>1035</v>
      </c>
      <c r="C1833" t="s">
        <v>1339</v>
      </c>
      <c r="D1833" t="s">
        <v>1711</v>
      </c>
      <c r="E1833" s="867">
        <v>2019</v>
      </c>
      <c r="F1833" s="867">
        <v>2019</v>
      </c>
      <c r="G1833" s="868">
        <v>43452</v>
      </c>
      <c r="H1833" s="869">
        <f t="shared" si="84"/>
        <v>2018</v>
      </c>
      <c r="I1833" s="876"/>
      <c r="J1833" t="s">
        <v>1341</v>
      </c>
      <c r="K1833" t="s">
        <v>1342</v>
      </c>
      <c r="L1833" t="s">
        <v>1037</v>
      </c>
      <c r="M1833">
        <v>284.85600000000005</v>
      </c>
      <c r="N1833">
        <v>0.10400000000000001</v>
      </c>
      <c r="O1833" s="872">
        <f>+VLOOKUP(C1833,'A. Rate Class Allocations'!$B$124:$J$128,6,FALSE)</f>
        <v>0.94261788524984402</v>
      </c>
      <c r="P1833" s="873">
        <f>+VLOOKUP(C1833,'A. Rate Class Allocations'!$B$124:$J$128,8,FALSE)</f>
        <v>0.86676492558695795</v>
      </c>
      <c r="Q1833" s="873">
        <f>+VLOOKUP(C1833,'A. Rate Class Allocations'!$B$124:$J$128,7,FALSE)</f>
        <v>0.93591420350510102</v>
      </c>
      <c r="R1833" s="873">
        <f>+VLOOKUP(C1833,'A. Rate Class Allocations'!$B$124:$J$128,9,FALSE)</f>
        <v>0.67326093337246795</v>
      </c>
      <c r="S1833" s="874">
        <f t="shared" si="85"/>
        <v>232.73536248272447</v>
      </c>
      <c r="T1833" s="874">
        <f t="shared" si="86"/>
        <v>6.5531904901673016E-2</v>
      </c>
    </row>
    <row r="1834" spans="1:20">
      <c r="A1834" s="875" t="s">
        <v>1034</v>
      </c>
      <c r="B1834" t="s">
        <v>1035</v>
      </c>
      <c r="C1834" t="s">
        <v>1339</v>
      </c>
      <c r="D1834" t="s">
        <v>1712</v>
      </c>
      <c r="E1834" s="867">
        <v>2019</v>
      </c>
      <c r="F1834" s="867">
        <v>2019</v>
      </c>
      <c r="G1834" s="868">
        <v>43453</v>
      </c>
      <c r="H1834" s="869">
        <f t="shared" si="84"/>
        <v>2018</v>
      </c>
      <c r="I1834" s="876"/>
      <c r="J1834" t="s">
        <v>1341</v>
      </c>
      <c r="K1834" t="s">
        <v>1342</v>
      </c>
      <c r="L1834" t="s">
        <v>1037</v>
      </c>
      <c r="M1834">
        <v>1424.2800000000004</v>
      </c>
      <c r="N1834">
        <v>0.52000000000000013</v>
      </c>
      <c r="O1834" s="872">
        <f>+VLOOKUP(C1834,'A. Rate Class Allocations'!$B$124:$J$128,6,FALSE)</f>
        <v>0.94261788524984402</v>
      </c>
      <c r="P1834" s="873">
        <f>+VLOOKUP(C1834,'A. Rate Class Allocations'!$B$124:$J$128,8,FALSE)</f>
        <v>0.86676492558695795</v>
      </c>
      <c r="Q1834" s="873">
        <f>+VLOOKUP(C1834,'A. Rate Class Allocations'!$B$124:$J$128,7,FALSE)</f>
        <v>0.93591420350510102</v>
      </c>
      <c r="R1834" s="873">
        <f>+VLOOKUP(C1834,'A. Rate Class Allocations'!$B$124:$J$128,9,FALSE)</f>
        <v>0.67326093337246795</v>
      </c>
      <c r="S1834" s="874">
        <f t="shared" si="85"/>
        <v>1163.6768124136227</v>
      </c>
      <c r="T1834" s="874">
        <f t="shared" si="86"/>
        <v>0.32765952450836505</v>
      </c>
    </row>
    <row r="1835" spans="1:20">
      <c r="A1835" s="875" t="s">
        <v>1034</v>
      </c>
      <c r="B1835" t="s">
        <v>1035</v>
      </c>
      <c r="C1835" t="s">
        <v>1339</v>
      </c>
      <c r="D1835" t="s">
        <v>1713</v>
      </c>
      <c r="E1835" s="867">
        <v>2019</v>
      </c>
      <c r="F1835" s="867">
        <v>2019</v>
      </c>
      <c r="G1835" s="868">
        <v>43461</v>
      </c>
      <c r="H1835" s="869">
        <f t="shared" si="84"/>
        <v>2018</v>
      </c>
      <c r="I1835" s="876"/>
      <c r="J1835" t="s">
        <v>1341</v>
      </c>
      <c r="K1835" t="s">
        <v>1342</v>
      </c>
      <c r="L1835" t="s">
        <v>1037</v>
      </c>
      <c r="M1835">
        <v>2884.1669999999995</v>
      </c>
      <c r="N1835">
        <v>1.0529999999999999</v>
      </c>
      <c r="O1835" s="872">
        <f>+VLOOKUP(C1835,'A. Rate Class Allocations'!$B$124:$J$128,6,FALSE)</f>
        <v>0.94261788524984402</v>
      </c>
      <c r="P1835" s="873">
        <f>+VLOOKUP(C1835,'A. Rate Class Allocations'!$B$124:$J$128,8,FALSE)</f>
        <v>0.86676492558695795</v>
      </c>
      <c r="Q1835" s="873">
        <f>+VLOOKUP(C1835,'A. Rate Class Allocations'!$B$124:$J$128,7,FALSE)</f>
        <v>0.93591420350510102</v>
      </c>
      <c r="R1835" s="873">
        <f>+VLOOKUP(C1835,'A. Rate Class Allocations'!$B$124:$J$128,9,FALSE)</f>
        <v>0.67326093337246795</v>
      </c>
      <c r="S1835" s="874">
        <f t="shared" si="85"/>
        <v>2356.4455451375843</v>
      </c>
      <c r="T1835" s="874">
        <f t="shared" si="86"/>
        <v>0.66351053712943908</v>
      </c>
    </row>
    <row r="1836" spans="1:20">
      <c r="A1836" s="875" t="s">
        <v>1034</v>
      </c>
      <c r="B1836" t="s">
        <v>1035</v>
      </c>
      <c r="C1836" t="s">
        <v>1339</v>
      </c>
      <c r="D1836" t="s">
        <v>1714</v>
      </c>
      <c r="E1836" s="867">
        <v>2019</v>
      </c>
      <c r="F1836" s="867">
        <v>2019</v>
      </c>
      <c r="G1836" s="868">
        <v>43453</v>
      </c>
      <c r="H1836" s="869">
        <f t="shared" si="84"/>
        <v>2018</v>
      </c>
      <c r="I1836" s="876"/>
      <c r="J1836" t="s">
        <v>1341</v>
      </c>
      <c r="K1836" t="s">
        <v>1342</v>
      </c>
      <c r="L1836" t="s">
        <v>1037</v>
      </c>
      <c r="M1836">
        <v>558.75600000000009</v>
      </c>
      <c r="N1836">
        <v>0.20400000000000001</v>
      </c>
      <c r="O1836" s="872">
        <f>+VLOOKUP(C1836,'A. Rate Class Allocations'!$B$124:$J$128,6,FALSE)</f>
        <v>0.94261788524984402</v>
      </c>
      <c r="P1836" s="873">
        <f>+VLOOKUP(C1836,'A. Rate Class Allocations'!$B$124:$J$128,8,FALSE)</f>
        <v>0.86676492558695795</v>
      </c>
      <c r="Q1836" s="873">
        <f>+VLOOKUP(C1836,'A. Rate Class Allocations'!$B$124:$J$128,7,FALSE)</f>
        <v>0.93591420350510102</v>
      </c>
      <c r="R1836" s="873">
        <f>+VLOOKUP(C1836,'A. Rate Class Allocations'!$B$124:$J$128,9,FALSE)</f>
        <v>0.67326093337246795</v>
      </c>
      <c r="S1836" s="874">
        <f t="shared" si="85"/>
        <v>456.51936486995953</v>
      </c>
      <c r="T1836" s="874">
        <f t="shared" si="86"/>
        <v>0.12854335192251243</v>
      </c>
    </row>
    <row r="1837" spans="1:20">
      <c r="A1837" s="875" t="s">
        <v>1034</v>
      </c>
      <c r="B1837" t="s">
        <v>1035</v>
      </c>
      <c r="C1837" t="s">
        <v>1339</v>
      </c>
      <c r="D1837" t="s">
        <v>1715</v>
      </c>
      <c r="E1837" s="867">
        <v>2019</v>
      </c>
      <c r="F1837" s="867">
        <v>2019</v>
      </c>
      <c r="G1837" s="868">
        <v>43453</v>
      </c>
      <c r="H1837" s="869">
        <f t="shared" si="84"/>
        <v>2018</v>
      </c>
      <c r="I1837" s="876"/>
      <c r="J1837" t="s">
        <v>1341</v>
      </c>
      <c r="K1837" t="s">
        <v>1342</v>
      </c>
      <c r="L1837" t="s">
        <v>1037</v>
      </c>
      <c r="M1837">
        <v>558.75600000000009</v>
      </c>
      <c r="N1837">
        <v>0.20400000000000001</v>
      </c>
      <c r="O1837" s="872">
        <f>+VLOOKUP(C1837,'A. Rate Class Allocations'!$B$124:$J$128,6,FALSE)</f>
        <v>0.94261788524984402</v>
      </c>
      <c r="P1837" s="873">
        <f>+VLOOKUP(C1837,'A. Rate Class Allocations'!$B$124:$J$128,8,FALSE)</f>
        <v>0.86676492558695795</v>
      </c>
      <c r="Q1837" s="873">
        <f>+VLOOKUP(C1837,'A. Rate Class Allocations'!$B$124:$J$128,7,FALSE)</f>
        <v>0.93591420350510102</v>
      </c>
      <c r="R1837" s="873">
        <f>+VLOOKUP(C1837,'A. Rate Class Allocations'!$B$124:$J$128,9,FALSE)</f>
        <v>0.67326093337246795</v>
      </c>
      <c r="S1837" s="874">
        <f t="shared" si="85"/>
        <v>456.51936486995953</v>
      </c>
      <c r="T1837" s="874">
        <f t="shared" si="86"/>
        <v>0.12854335192251243</v>
      </c>
    </row>
    <row r="1838" spans="1:20">
      <c r="A1838" s="875" t="s">
        <v>1034</v>
      </c>
      <c r="B1838" t="s">
        <v>1035</v>
      </c>
      <c r="C1838" t="s">
        <v>1339</v>
      </c>
      <c r="D1838" t="s">
        <v>1716</v>
      </c>
      <c r="E1838" s="867">
        <v>2019</v>
      </c>
      <c r="F1838" s="867">
        <v>2019</v>
      </c>
      <c r="G1838" s="868">
        <v>43453</v>
      </c>
      <c r="H1838" s="869">
        <f t="shared" si="84"/>
        <v>2018</v>
      </c>
      <c r="I1838" s="876"/>
      <c r="J1838" t="s">
        <v>1341</v>
      </c>
      <c r="K1838" t="s">
        <v>1342</v>
      </c>
      <c r="L1838" t="s">
        <v>1037</v>
      </c>
      <c r="M1838">
        <v>712.14000000000021</v>
      </c>
      <c r="N1838">
        <v>0.26000000000000006</v>
      </c>
      <c r="O1838" s="872">
        <f>+VLOOKUP(C1838,'A. Rate Class Allocations'!$B$124:$J$128,6,FALSE)</f>
        <v>0.94261788524984402</v>
      </c>
      <c r="P1838" s="873">
        <f>+VLOOKUP(C1838,'A. Rate Class Allocations'!$B$124:$J$128,8,FALSE)</f>
        <v>0.86676492558695795</v>
      </c>
      <c r="Q1838" s="873">
        <f>+VLOOKUP(C1838,'A. Rate Class Allocations'!$B$124:$J$128,7,FALSE)</f>
        <v>0.93591420350510102</v>
      </c>
      <c r="R1838" s="873">
        <f>+VLOOKUP(C1838,'A. Rate Class Allocations'!$B$124:$J$128,9,FALSE)</f>
        <v>0.67326093337246795</v>
      </c>
      <c r="S1838" s="874">
        <f t="shared" si="85"/>
        <v>581.83840620681133</v>
      </c>
      <c r="T1838" s="874">
        <f t="shared" si="86"/>
        <v>0.16382976225418253</v>
      </c>
    </row>
    <row r="1839" spans="1:20">
      <c r="A1839" s="875" t="s">
        <v>1034</v>
      </c>
      <c r="B1839" t="s">
        <v>1035</v>
      </c>
      <c r="C1839" t="s">
        <v>1339</v>
      </c>
      <c r="D1839" t="s">
        <v>1716</v>
      </c>
      <c r="E1839" s="867">
        <v>2019</v>
      </c>
      <c r="F1839" s="867">
        <v>2019</v>
      </c>
      <c r="G1839" s="868">
        <v>43453</v>
      </c>
      <c r="H1839" s="869">
        <f t="shared" si="84"/>
        <v>2018</v>
      </c>
      <c r="I1839" s="876"/>
      <c r="J1839" t="s">
        <v>1341</v>
      </c>
      <c r="K1839" t="s">
        <v>1342</v>
      </c>
      <c r="L1839" t="s">
        <v>1037</v>
      </c>
      <c r="M1839">
        <v>79.430999999999997</v>
      </c>
      <c r="N1839">
        <v>2.8999999999999998E-2</v>
      </c>
      <c r="O1839" s="872">
        <f>+VLOOKUP(C1839,'A. Rate Class Allocations'!$B$124:$J$128,6,FALSE)</f>
        <v>0.94261788524984402</v>
      </c>
      <c r="P1839" s="873">
        <f>+VLOOKUP(C1839,'A. Rate Class Allocations'!$B$124:$J$128,8,FALSE)</f>
        <v>0.86676492558695795</v>
      </c>
      <c r="Q1839" s="873">
        <f>+VLOOKUP(C1839,'A. Rate Class Allocations'!$B$124:$J$128,7,FALSE)</f>
        <v>0.93591420350510102</v>
      </c>
      <c r="R1839" s="873">
        <f>+VLOOKUP(C1839,'A. Rate Class Allocations'!$B$124:$J$128,9,FALSE)</f>
        <v>0.67326093337246795</v>
      </c>
      <c r="S1839" s="874">
        <f t="shared" si="85"/>
        <v>64.89736069229815</v>
      </c>
      <c r="T1839" s="874">
        <f t="shared" si="86"/>
        <v>1.8273319636043429E-2</v>
      </c>
    </row>
    <row r="1840" spans="1:20">
      <c r="A1840" s="875" t="s">
        <v>1034</v>
      </c>
      <c r="B1840" t="s">
        <v>1035</v>
      </c>
      <c r="C1840" t="s">
        <v>1339</v>
      </c>
      <c r="D1840" t="s">
        <v>1716</v>
      </c>
      <c r="E1840" s="867">
        <v>2019</v>
      </c>
      <c r="F1840" s="867">
        <v>2019</v>
      </c>
      <c r="G1840" s="868">
        <v>43453</v>
      </c>
      <c r="H1840" s="869">
        <f t="shared" si="84"/>
        <v>2018</v>
      </c>
      <c r="I1840" s="876"/>
      <c r="J1840" t="s">
        <v>1341</v>
      </c>
      <c r="K1840" t="s">
        <v>1342</v>
      </c>
      <c r="L1840" t="s">
        <v>1037</v>
      </c>
      <c r="M1840">
        <v>862.78499999999997</v>
      </c>
      <c r="N1840">
        <v>0.315</v>
      </c>
      <c r="O1840" s="872">
        <f>+VLOOKUP(C1840,'A. Rate Class Allocations'!$B$124:$J$128,6,FALSE)</f>
        <v>0.94261788524984402</v>
      </c>
      <c r="P1840" s="873">
        <f>+VLOOKUP(C1840,'A. Rate Class Allocations'!$B$124:$J$128,8,FALSE)</f>
        <v>0.86676492558695795</v>
      </c>
      <c r="Q1840" s="873">
        <f>+VLOOKUP(C1840,'A. Rate Class Allocations'!$B$124:$J$128,7,FALSE)</f>
        <v>0.93591420350510102</v>
      </c>
      <c r="R1840" s="873">
        <f>+VLOOKUP(C1840,'A. Rate Class Allocations'!$B$124:$J$128,9,FALSE)</f>
        <v>0.67326093337246795</v>
      </c>
      <c r="S1840" s="874">
        <f t="shared" si="85"/>
        <v>704.91960751979036</v>
      </c>
      <c r="T1840" s="874">
        <f t="shared" si="86"/>
        <v>0.19848605811564418</v>
      </c>
    </row>
    <row r="1841" spans="1:20">
      <c r="A1841" s="875" t="s">
        <v>1034</v>
      </c>
      <c r="B1841" t="s">
        <v>1035</v>
      </c>
      <c r="C1841" t="s">
        <v>1339</v>
      </c>
      <c r="D1841" t="s">
        <v>1716</v>
      </c>
      <c r="E1841" s="867">
        <v>2019</v>
      </c>
      <c r="F1841" s="867">
        <v>2019</v>
      </c>
      <c r="G1841" s="868">
        <v>43453</v>
      </c>
      <c r="H1841" s="869">
        <f t="shared" si="84"/>
        <v>2018</v>
      </c>
      <c r="I1841" s="876"/>
      <c r="J1841" t="s">
        <v>1341</v>
      </c>
      <c r="K1841" t="s">
        <v>1342</v>
      </c>
      <c r="L1841" t="s">
        <v>1037</v>
      </c>
      <c r="M1841">
        <v>65.736000000000004</v>
      </c>
      <c r="N1841">
        <v>2.4E-2</v>
      </c>
      <c r="O1841" s="872">
        <f>+VLOOKUP(C1841,'A. Rate Class Allocations'!$B$124:$J$128,6,FALSE)</f>
        <v>0.94261788524984402</v>
      </c>
      <c r="P1841" s="873">
        <f>+VLOOKUP(C1841,'A. Rate Class Allocations'!$B$124:$J$128,8,FALSE)</f>
        <v>0.86676492558695795</v>
      </c>
      <c r="Q1841" s="873">
        <f>+VLOOKUP(C1841,'A. Rate Class Allocations'!$B$124:$J$128,7,FALSE)</f>
        <v>0.93591420350510102</v>
      </c>
      <c r="R1841" s="873">
        <f>+VLOOKUP(C1841,'A. Rate Class Allocations'!$B$124:$J$128,9,FALSE)</f>
        <v>0.67326093337246795</v>
      </c>
      <c r="S1841" s="874">
        <f t="shared" si="85"/>
        <v>53.708160572936414</v>
      </c>
      <c r="T1841" s="874">
        <f t="shared" si="86"/>
        <v>1.5122747285001461E-2</v>
      </c>
    </row>
    <row r="1842" spans="1:20">
      <c r="A1842" s="875" t="s">
        <v>1034</v>
      </c>
      <c r="B1842" t="s">
        <v>1035</v>
      </c>
      <c r="C1842" t="s">
        <v>1339</v>
      </c>
      <c r="D1842" t="s">
        <v>1716</v>
      </c>
      <c r="E1842" s="867">
        <v>2019</v>
      </c>
      <c r="F1842" s="867">
        <v>2019</v>
      </c>
      <c r="G1842" s="868">
        <v>43453</v>
      </c>
      <c r="H1842" s="869">
        <f t="shared" si="84"/>
        <v>2018</v>
      </c>
      <c r="I1842" s="876"/>
      <c r="J1842" t="s">
        <v>1341</v>
      </c>
      <c r="K1842" t="s">
        <v>1342</v>
      </c>
      <c r="L1842" t="s">
        <v>1037</v>
      </c>
      <c r="M1842">
        <v>38.346000000000004</v>
      </c>
      <c r="N1842">
        <v>1.4E-2</v>
      </c>
      <c r="O1842" s="872">
        <f>+VLOOKUP(C1842,'A. Rate Class Allocations'!$B$124:$J$128,6,FALSE)</f>
        <v>0.94261788524984402</v>
      </c>
      <c r="P1842" s="873">
        <f>+VLOOKUP(C1842,'A. Rate Class Allocations'!$B$124:$J$128,8,FALSE)</f>
        <v>0.86676492558695795</v>
      </c>
      <c r="Q1842" s="873">
        <f>+VLOOKUP(C1842,'A. Rate Class Allocations'!$B$124:$J$128,7,FALSE)</f>
        <v>0.93591420350510102</v>
      </c>
      <c r="R1842" s="873">
        <f>+VLOOKUP(C1842,'A. Rate Class Allocations'!$B$124:$J$128,9,FALSE)</f>
        <v>0.67326093337246795</v>
      </c>
      <c r="S1842" s="874">
        <f t="shared" si="85"/>
        <v>31.329760334212907</v>
      </c>
      <c r="T1842" s="874">
        <f t="shared" si="86"/>
        <v>8.8216025829175194E-3</v>
      </c>
    </row>
    <row r="1843" spans="1:20">
      <c r="A1843" s="875" t="s">
        <v>1034</v>
      </c>
      <c r="B1843" t="s">
        <v>1035</v>
      </c>
      <c r="C1843" t="s">
        <v>1339</v>
      </c>
      <c r="D1843" t="s">
        <v>1717</v>
      </c>
      <c r="E1843" s="867">
        <v>2019</v>
      </c>
      <c r="F1843" s="867">
        <v>2019</v>
      </c>
      <c r="G1843" s="868">
        <v>43453</v>
      </c>
      <c r="H1843" s="869">
        <f t="shared" si="84"/>
        <v>2018</v>
      </c>
      <c r="I1843" s="876"/>
      <c r="J1843" t="s">
        <v>1341</v>
      </c>
      <c r="K1843" t="s">
        <v>1342</v>
      </c>
      <c r="L1843" t="s">
        <v>1037</v>
      </c>
      <c r="M1843">
        <v>996.99600000000032</v>
      </c>
      <c r="N1843">
        <v>0.36400000000000005</v>
      </c>
      <c r="O1843" s="872">
        <f>+VLOOKUP(C1843,'A. Rate Class Allocations'!$B$124:$J$128,6,FALSE)</f>
        <v>0.94261788524984402</v>
      </c>
      <c r="P1843" s="873">
        <f>+VLOOKUP(C1843,'A. Rate Class Allocations'!$B$124:$J$128,8,FALSE)</f>
        <v>0.86676492558695795</v>
      </c>
      <c r="Q1843" s="873">
        <f>+VLOOKUP(C1843,'A. Rate Class Allocations'!$B$124:$J$128,7,FALSE)</f>
        <v>0.93591420350510102</v>
      </c>
      <c r="R1843" s="873">
        <f>+VLOOKUP(C1843,'A. Rate Class Allocations'!$B$124:$J$128,9,FALSE)</f>
        <v>0.67326093337246795</v>
      </c>
      <c r="S1843" s="874">
        <f t="shared" si="85"/>
        <v>814.57376868953577</v>
      </c>
      <c r="T1843" s="874">
        <f t="shared" si="86"/>
        <v>0.22936166715585554</v>
      </c>
    </row>
    <row r="1844" spans="1:20">
      <c r="A1844" s="875" t="s">
        <v>1034</v>
      </c>
      <c r="B1844" t="s">
        <v>1035</v>
      </c>
      <c r="C1844" t="s">
        <v>1339</v>
      </c>
      <c r="D1844" t="s">
        <v>1717</v>
      </c>
      <c r="E1844" s="867">
        <v>2019</v>
      </c>
      <c r="F1844" s="867">
        <v>2019</v>
      </c>
      <c r="G1844" s="868">
        <v>43453</v>
      </c>
      <c r="H1844" s="869">
        <f t="shared" si="84"/>
        <v>2018</v>
      </c>
      <c r="I1844" s="876"/>
      <c r="J1844" t="s">
        <v>1341</v>
      </c>
      <c r="K1844" t="s">
        <v>1342</v>
      </c>
      <c r="L1844" t="s">
        <v>1037</v>
      </c>
      <c r="M1844">
        <v>1342.1100000000001</v>
      </c>
      <c r="N1844">
        <v>0.49000000000000005</v>
      </c>
      <c r="O1844" s="872">
        <f>+VLOOKUP(C1844,'A. Rate Class Allocations'!$B$124:$J$128,6,FALSE)</f>
        <v>0.94261788524984402</v>
      </c>
      <c r="P1844" s="873">
        <f>+VLOOKUP(C1844,'A. Rate Class Allocations'!$B$124:$J$128,8,FALSE)</f>
        <v>0.86676492558695795</v>
      </c>
      <c r="Q1844" s="873">
        <f>+VLOOKUP(C1844,'A. Rate Class Allocations'!$B$124:$J$128,7,FALSE)</f>
        <v>0.93591420350510102</v>
      </c>
      <c r="R1844" s="873">
        <f>+VLOOKUP(C1844,'A. Rate Class Allocations'!$B$124:$J$128,9,FALSE)</f>
        <v>0.67326093337246795</v>
      </c>
      <c r="S1844" s="874">
        <f t="shared" si="85"/>
        <v>1096.5416116974518</v>
      </c>
      <c r="T1844" s="874">
        <f t="shared" si="86"/>
        <v>0.30875609040211321</v>
      </c>
    </row>
    <row r="1845" spans="1:20">
      <c r="A1845" s="875" t="s">
        <v>1034</v>
      </c>
      <c r="B1845" t="s">
        <v>1035</v>
      </c>
      <c r="C1845" t="s">
        <v>1339</v>
      </c>
      <c r="D1845" t="s">
        <v>1718</v>
      </c>
      <c r="E1845" s="867">
        <v>2019</v>
      </c>
      <c r="F1845" s="867">
        <v>2019</v>
      </c>
      <c r="G1845" s="868">
        <v>43453</v>
      </c>
      <c r="H1845" s="869">
        <f t="shared" si="84"/>
        <v>2018</v>
      </c>
      <c r="I1845" s="876"/>
      <c r="J1845" t="s">
        <v>1341</v>
      </c>
      <c r="K1845" t="s">
        <v>1342</v>
      </c>
      <c r="L1845" t="s">
        <v>1037</v>
      </c>
      <c r="M1845">
        <v>1281.8519999999996</v>
      </c>
      <c r="N1845">
        <v>0.46799999999999997</v>
      </c>
      <c r="O1845" s="872">
        <f>+VLOOKUP(C1845,'A. Rate Class Allocations'!$B$124:$J$128,6,FALSE)</f>
        <v>0.94261788524984402</v>
      </c>
      <c r="P1845" s="873">
        <f>+VLOOKUP(C1845,'A. Rate Class Allocations'!$B$124:$J$128,8,FALSE)</f>
        <v>0.86676492558695795</v>
      </c>
      <c r="Q1845" s="873">
        <f>+VLOOKUP(C1845,'A. Rate Class Allocations'!$B$124:$J$128,7,FALSE)</f>
        <v>0.93591420350510102</v>
      </c>
      <c r="R1845" s="873">
        <f>+VLOOKUP(C1845,'A. Rate Class Allocations'!$B$124:$J$128,9,FALSE)</f>
        <v>0.67326093337246795</v>
      </c>
      <c r="S1845" s="874">
        <f t="shared" si="85"/>
        <v>1047.3091311722596</v>
      </c>
      <c r="T1845" s="874">
        <f t="shared" si="86"/>
        <v>0.29489357205752847</v>
      </c>
    </row>
    <row r="1846" spans="1:20">
      <c r="A1846" s="875" t="s">
        <v>1034</v>
      </c>
      <c r="B1846" t="s">
        <v>1035</v>
      </c>
      <c r="C1846" t="s">
        <v>1339</v>
      </c>
      <c r="D1846" t="s">
        <v>1719</v>
      </c>
      <c r="E1846" s="867">
        <v>2019</v>
      </c>
      <c r="F1846" s="867">
        <v>2019</v>
      </c>
      <c r="G1846" s="868">
        <v>43453</v>
      </c>
      <c r="H1846" s="869">
        <f t="shared" si="84"/>
        <v>2018</v>
      </c>
      <c r="I1846" s="876"/>
      <c r="J1846" t="s">
        <v>1341</v>
      </c>
      <c r="K1846" t="s">
        <v>1342</v>
      </c>
      <c r="L1846" t="s">
        <v>1037</v>
      </c>
      <c r="M1846">
        <v>854.56800000000021</v>
      </c>
      <c r="N1846">
        <v>0.31200000000000006</v>
      </c>
      <c r="O1846" s="872">
        <f>+VLOOKUP(C1846,'A. Rate Class Allocations'!$B$124:$J$128,6,FALSE)</f>
        <v>0.94261788524984402</v>
      </c>
      <c r="P1846" s="873">
        <f>+VLOOKUP(C1846,'A. Rate Class Allocations'!$B$124:$J$128,8,FALSE)</f>
        <v>0.86676492558695795</v>
      </c>
      <c r="Q1846" s="873">
        <f>+VLOOKUP(C1846,'A. Rate Class Allocations'!$B$124:$J$128,7,FALSE)</f>
        <v>0.93591420350510102</v>
      </c>
      <c r="R1846" s="873">
        <f>+VLOOKUP(C1846,'A. Rate Class Allocations'!$B$124:$J$128,9,FALSE)</f>
        <v>0.67326093337246795</v>
      </c>
      <c r="S1846" s="874">
        <f t="shared" si="85"/>
        <v>698.20608744817343</v>
      </c>
      <c r="T1846" s="874">
        <f t="shared" si="86"/>
        <v>0.19659571470501905</v>
      </c>
    </row>
    <row r="1847" spans="1:20">
      <c r="A1847" s="875" t="s">
        <v>1034</v>
      </c>
      <c r="B1847" t="s">
        <v>1035</v>
      </c>
      <c r="C1847" t="s">
        <v>1339</v>
      </c>
      <c r="D1847" t="s">
        <v>1720</v>
      </c>
      <c r="E1847" s="867">
        <v>2019</v>
      </c>
      <c r="F1847" s="867">
        <v>2019</v>
      </c>
      <c r="G1847" s="868">
        <v>43453</v>
      </c>
      <c r="H1847" s="869">
        <f t="shared" si="84"/>
        <v>2018</v>
      </c>
      <c r="I1847" s="876"/>
      <c r="J1847" t="s">
        <v>1341</v>
      </c>
      <c r="K1847" t="s">
        <v>1342</v>
      </c>
      <c r="L1847" t="s">
        <v>1037</v>
      </c>
      <c r="M1847">
        <v>996.99600000000032</v>
      </c>
      <c r="N1847">
        <v>0.36400000000000005</v>
      </c>
      <c r="O1847" s="872">
        <f>+VLOOKUP(C1847,'A. Rate Class Allocations'!$B$124:$J$128,6,FALSE)</f>
        <v>0.94261788524984402</v>
      </c>
      <c r="P1847" s="873">
        <f>+VLOOKUP(C1847,'A. Rate Class Allocations'!$B$124:$J$128,8,FALSE)</f>
        <v>0.86676492558695795</v>
      </c>
      <c r="Q1847" s="873">
        <f>+VLOOKUP(C1847,'A. Rate Class Allocations'!$B$124:$J$128,7,FALSE)</f>
        <v>0.93591420350510102</v>
      </c>
      <c r="R1847" s="873">
        <f>+VLOOKUP(C1847,'A. Rate Class Allocations'!$B$124:$J$128,9,FALSE)</f>
        <v>0.67326093337246795</v>
      </c>
      <c r="S1847" s="874">
        <f t="shared" si="85"/>
        <v>814.57376868953577</v>
      </c>
      <c r="T1847" s="874">
        <f t="shared" si="86"/>
        <v>0.22936166715585554</v>
      </c>
    </row>
    <row r="1848" spans="1:20">
      <c r="A1848" s="875" t="s">
        <v>1034</v>
      </c>
      <c r="B1848" t="s">
        <v>1035</v>
      </c>
      <c r="C1848" t="s">
        <v>1339</v>
      </c>
      <c r="D1848" t="s">
        <v>1721</v>
      </c>
      <c r="E1848" s="867">
        <v>2019</v>
      </c>
      <c r="F1848" s="867">
        <v>2019</v>
      </c>
      <c r="G1848" s="868">
        <v>43452</v>
      </c>
      <c r="H1848" s="869">
        <f t="shared" si="84"/>
        <v>2018</v>
      </c>
      <c r="I1848" s="876"/>
      <c r="J1848" t="s">
        <v>1341</v>
      </c>
      <c r="K1848" t="s">
        <v>1342</v>
      </c>
      <c r="L1848" t="s">
        <v>1037</v>
      </c>
      <c r="M1848">
        <v>2917.2000000000007</v>
      </c>
      <c r="N1848">
        <v>0.88400000000000012</v>
      </c>
      <c r="O1848" s="872">
        <f>+VLOOKUP(C1848,'A. Rate Class Allocations'!$B$124:$J$128,6,FALSE)</f>
        <v>0.94261788524984402</v>
      </c>
      <c r="P1848" s="873">
        <f>+VLOOKUP(C1848,'A. Rate Class Allocations'!$B$124:$J$128,8,FALSE)</f>
        <v>0.86676492558695795</v>
      </c>
      <c r="Q1848" s="873">
        <f>+VLOOKUP(C1848,'A. Rate Class Allocations'!$B$124:$J$128,7,FALSE)</f>
        <v>0.93591420350510102</v>
      </c>
      <c r="R1848" s="873">
        <f>+VLOOKUP(C1848,'A. Rate Class Allocations'!$B$124:$J$128,9,FALSE)</f>
        <v>0.67326093337246795</v>
      </c>
      <c r="S1848" s="874">
        <f t="shared" si="85"/>
        <v>2383.4344350640463</v>
      </c>
      <c r="T1848" s="874">
        <f t="shared" si="86"/>
        <v>0.55702119166422059</v>
      </c>
    </row>
    <row r="1849" spans="1:20">
      <c r="A1849" s="875" t="s">
        <v>1034</v>
      </c>
      <c r="B1849" t="s">
        <v>1035</v>
      </c>
      <c r="C1849" t="s">
        <v>1339</v>
      </c>
      <c r="D1849" t="s">
        <v>1722</v>
      </c>
      <c r="E1849" s="867">
        <v>2019</v>
      </c>
      <c r="F1849" s="867">
        <v>2019</v>
      </c>
      <c r="G1849" s="868">
        <v>43451</v>
      </c>
      <c r="H1849" s="869">
        <f t="shared" si="84"/>
        <v>2018</v>
      </c>
      <c r="I1849" s="876"/>
      <c r="J1849" t="s">
        <v>1341</v>
      </c>
      <c r="K1849" t="s">
        <v>1342</v>
      </c>
      <c r="L1849" t="s">
        <v>1037</v>
      </c>
      <c r="M1849">
        <v>1274.2600000000004</v>
      </c>
      <c r="N1849">
        <v>0.26000000000000006</v>
      </c>
      <c r="O1849" s="872">
        <f>+VLOOKUP(C1849,'A. Rate Class Allocations'!$B$124:$J$128,6,FALSE)</f>
        <v>0.94261788524984402</v>
      </c>
      <c r="P1849" s="873">
        <f>+VLOOKUP(C1849,'A. Rate Class Allocations'!$B$124:$J$128,8,FALSE)</f>
        <v>0.86676492558695795</v>
      </c>
      <c r="Q1849" s="873">
        <f>+VLOOKUP(C1849,'A. Rate Class Allocations'!$B$124:$J$128,7,FALSE)</f>
        <v>0.93591420350510102</v>
      </c>
      <c r="R1849" s="873">
        <f>+VLOOKUP(C1849,'A. Rate Class Allocations'!$B$124:$J$128,9,FALSE)</f>
        <v>0.67326093337246795</v>
      </c>
      <c r="S1849" s="874">
        <f t="shared" si="85"/>
        <v>1041.1062536763716</v>
      </c>
      <c r="T1849" s="874">
        <f t="shared" si="86"/>
        <v>0.16382976225418253</v>
      </c>
    </row>
    <row r="1850" spans="1:20">
      <c r="A1850" s="875" t="s">
        <v>1034</v>
      </c>
      <c r="B1850" t="s">
        <v>1035</v>
      </c>
      <c r="C1850" t="s">
        <v>1339</v>
      </c>
      <c r="D1850" t="s">
        <v>1722</v>
      </c>
      <c r="E1850" s="867">
        <v>2019</v>
      </c>
      <c r="F1850" s="867">
        <v>2019</v>
      </c>
      <c r="G1850" s="868">
        <v>43451</v>
      </c>
      <c r="H1850" s="869">
        <f t="shared" si="84"/>
        <v>2018</v>
      </c>
      <c r="I1850" s="876"/>
      <c r="J1850" t="s">
        <v>1341</v>
      </c>
      <c r="K1850" t="s">
        <v>1342</v>
      </c>
      <c r="L1850" t="s">
        <v>1037</v>
      </c>
      <c r="M1850">
        <v>1406.587</v>
      </c>
      <c r="N1850">
        <v>0.28699999999999998</v>
      </c>
      <c r="O1850" s="872">
        <f>+VLOOKUP(C1850,'A. Rate Class Allocations'!$B$124:$J$128,6,FALSE)</f>
        <v>0.94261788524984402</v>
      </c>
      <c r="P1850" s="873">
        <f>+VLOOKUP(C1850,'A. Rate Class Allocations'!$B$124:$J$128,8,FALSE)</f>
        <v>0.86676492558695795</v>
      </c>
      <c r="Q1850" s="873">
        <f>+VLOOKUP(C1850,'A. Rate Class Allocations'!$B$124:$J$128,7,FALSE)</f>
        <v>0.93591420350510102</v>
      </c>
      <c r="R1850" s="873">
        <f>+VLOOKUP(C1850,'A. Rate Class Allocations'!$B$124:$J$128,9,FALSE)</f>
        <v>0.67326093337246795</v>
      </c>
      <c r="S1850" s="874">
        <f t="shared" si="85"/>
        <v>1149.2211338658406</v>
      </c>
      <c r="T1850" s="874">
        <f t="shared" si="86"/>
        <v>0.18084285294980915</v>
      </c>
    </row>
    <row r="1851" spans="1:20">
      <c r="A1851" s="875" t="s">
        <v>1034</v>
      </c>
      <c r="B1851" t="s">
        <v>1035</v>
      </c>
      <c r="C1851" t="s">
        <v>1339</v>
      </c>
      <c r="D1851" t="s">
        <v>1723</v>
      </c>
      <c r="E1851" s="867">
        <v>2019</v>
      </c>
      <c r="F1851" s="867">
        <v>2019</v>
      </c>
      <c r="G1851" s="868">
        <v>43445</v>
      </c>
      <c r="H1851" s="869">
        <f t="shared" si="84"/>
        <v>2018</v>
      </c>
      <c r="I1851" s="876"/>
      <c r="J1851" t="s">
        <v>1341</v>
      </c>
      <c r="K1851" t="s">
        <v>1342</v>
      </c>
      <c r="L1851" t="s">
        <v>1037</v>
      </c>
      <c r="M1851">
        <v>1208.896</v>
      </c>
      <c r="N1851">
        <v>0.41600000000000004</v>
      </c>
      <c r="O1851" s="872">
        <f>+VLOOKUP(C1851,'A. Rate Class Allocations'!$B$124:$J$128,6,FALSE)</f>
        <v>0.94261788524984402</v>
      </c>
      <c r="P1851" s="873">
        <f>+VLOOKUP(C1851,'A. Rate Class Allocations'!$B$124:$J$128,8,FALSE)</f>
        <v>0.86676492558695795</v>
      </c>
      <c r="Q1851" s="873">
        <f>+VLOOKUP(C1851,'A. Rate Class Allocations'!$B$124:$J$128,7,FALSE)</f>
        <v>0.93591420350510102</v>
      </c>
      <c r="R1851" s="873">
        <f>+VLOOKUP(C1851,'A. Rate Class Allocations'!$B$124:$J$128,9,FALSE)</f>
        <v>0.67326093337246795</v>
      </c>
      <c r="S1851" s="874">
        <f t="shared" si="85"/>
        <v>987.7020275645084</v>
      </c>
      <c r="T1851" s="874">
        <f t="shared" si="86"/>
        <v>0.26212761960669206</v>
      </c>
    </row>
    <row r="1852" spans="1:20">
      <c r="A1852" s="875" t="s">
        <v>1034</v>
      </c>
      <c r="B1852" t="s">
        <v>1035</v>
      </c>
      <c r="C1852" t="s">
        <v>1339</v>
      </c>
      <c r="D1852" t="s">
        <v>1723</v>
      </c>
      <c r="E1852" s="867">
        <v>2019</v>
      </c>
      <c r="F1852" s="867">
        <v>2019</v>
      </c>
      <c r="G1852" s="868">
        <v>43445</v>
      </c>
      <c r="H1852" s="869">
        <f t="shared" si="84"/>
        <v>2018</v>
      </c>
      <c r="I1852" s="876"/>
      <c r="J1852" t="s">
        <v>1341</v>
      </c>
      <c r="K1852" t="s">
        <v>1342</v>
      </c>
      <c r="L1852" t="s">
        <v>1037</v>
      </c>
      <c r="M1852">
        <v>148.20600000000002</v>
      </c>
      <c r="N1852">
        <v>5.1000000000000004E-2</v>
      </c>
      <c r="O1852" s="872">
        <f>+VLOOKUP(C1852,'A. Rate Class Allocations'!$B$124:$J$128,6,FALSE)</f>
        <v>0.94261788524984402</v>
      </c>
      <c r="P1852" s="873">
        <f>+VLOOKUP(C1852,'A. Rate Class Allocations'!$B$124:$J$128,8,FALSE)</f>
        <v>0.86676492558695795</v>
      </c>
      <c r="Q1852" s="873">
        <f>+VLOOKUP(C1852,'A. Rate Class Allocations'!$B$124:$J$128,7,FALSE)</f>
        <v>0.93591420350510102</v>
      </c>
      <c r="R1852" s="873">
        <f>+VLOOKUP(C1852,'A. Rate Class Allocations'!$B$124:$J$128,9,FALSE)</f>
        <v>0.67326093337246795</v>
      </c>
      <c r="S1852" s="874">
        <f t="shared" si="85"/>
        <v>121.08846972545658</v>
      </c>
      <c r="T1852" s="874">
        <f t="shared" si="86"/>
        <v>3.2135837980628107E-2</v>
      </c>
    </row>
    <row r="1853" spans="1:20">
      <c r="A1853" s="875" t="s">
        <v>1034</v>
      </c>
      <c r="B1853" t="s">
        <v>1035</v>
      </c>
      <c r="C1853" t="s">
        <v>1339</v>
      </c>
      <c r="D1853" t="s">
        <v>1723</v>
      </c>
      <c r="E1853" s="867">
        <v>2019</v>
      </c>
      <c r="F1853" s="867">
        <v>2019</v>
      </c>
      <c r="G1853" s="868">
        <v>43445</v>
      </c>
      <c r="H1853" s="869">
        <f t="shared" si="84"/>
        <v>2018</v>
      </c>
      <c r="I1853" s="876"/>
      <c r="J1853" t="s">
        <v>1341</v>
      </c>
      <c r="K1853" t="s">
        <v>1342</v>
      </c>
      <c r="L1853" t="s">
        <v>1037</v>
      </c>
      <c r="M1853">
        <v>1115.904</v>
      </c>
      <c r="N1853">
        <v>0.38400000000000001</v>
      </c>
      <c r="O1853" s="872">
        <f>+VLOOKUP(C1853,'A. Rate Class Allocations'!$B$124:$J$128,6,FALSE)</f>
        <v>0.94261788524984402</v>
      </c>
      <c r="P1853" s="873">
        <f>+VLOOKUP(C1853,'A. Rate Class Allocations'!$B$124:$J$128,8,FALSE)</f>
        <v>0.86676492558695795</v>
      </c>
      <c r="Q1853" s="873">
        <f>+VLOOKUP(C1853,'A. Rate Class Allocations'!$B$124:$J$128,7,FALSE)</f>
        <v>0.93591420350510102</v>
      </c>
      <c r="R1853" s="873">
        <f>+VLOOKUP(C1853,'A. Rate Class Allocations'!$B$124:$J$128,9,FALSE)</f>
        <v>0.67326093337246795</v>
      </c>
      <c r="S1853" s="874">
        <f t="shared" si="85"/>
        <v>911.7249485210848</v>
      </c>
      <c r="T1853" s="874">
        <f t="shared" si="86"/>
        <v>0.24196395656002337</v>
      </c>
    </row>
    <row r="1854" spans="1:20">
      <c r="A1854" s="875" t="s">
        <v>1034</v>
      </c>
      <c r="B1854" t="s">
        <v>1035</v>
      </c>
      <c r="C1854" t="s">
        <v>1339</v>
      </c>
      <c r="D1854" t="s">
        <v>1724</v>
      </c>
      <c r="E1854" s="867">
        <v>2019</v>
      </c>
      <c r="F1854" s="867">
        <v>2019</v>
      </c>
      <c r="G1854" s="868">
        <v>43445</v>
      </c>
      <c r="H1854" s="869">
        <f t="shared" si="84"/>
        <v>2018</v>
      </c>
      <c r="I1854" s="876"/>
      <c r="J1854" t="s">
        <v>1341</v>
      </c>
      <c r="K1854" t="s">
        <v>1342</v>
      </c>
      <c r="L1854" t="s">
        <v>1037</v>
      </c>
      <c r="M1854">
        <v>4328.4280000000008</v>
      </c>
      <c r="N1854">
        <v>0.98800000000000021</v>
      </c>
      <c r="O1854" s="872">
        <f>+VLOOKUP(C1854,'A. Rate Class Allocations'!$B$124:$J$128,6,FALSE)</f>
        <v>0.94261788524984402</v>
      </c>
      <c r="P1854" s="873">
        <f>+VLOOKUP(C1854,'A. Rate Class Allocations'!$B$124:$J$128,8,FALSE)</f>
        <v>0.86676492558695795</v>
      </c>
      <c r="Q1854" s="873">
        <f>+VLOOKUP(C1854,'A. Rate Class Allocations'!$B$124:$J$128,7,FALSE)</f>
        <v>0.93591420350510102</v>
      </c>
      <c r="R1854" s="873">
        <f>+VLOOKUP(C1854,'A. Rate Class Allocations'!$B$124:$J$128,9,FALSE)</f>
        <v>0.67326093337246795</v>
      </c>
      <c r="S1854" s="874">
        <f t="shared" si="85"/>
        <v>3536.4473964402159</v>
      </c>
      <c r="T1854" s="874">
        <f t="shared" si="86"/>
        <v>0.62255309656589364</v>
      </c>
    </row>
    <row r="1855" spans="1:20">
      <c r="A1855" s="875" t="s">
        <v>1034</v>
      </c>
      <c r="B1855" t="s">
        <v>1035</v>
      </c>
      <c r="C1855" t="s">
        <v>1339</v>
      </c>
      <c r="D1855" t="s">
        <v>1724</v>
      </c>
      <c r="E1855" s="867">
        <v>2019</v>
      </c>
      <c r="F1855" s="867">
        <v>2019</v>
      </c>
      <c r="G1855" s="868">
        <v>43445</v>
      </c>
      <c r="H1855" s="869">
        <f t="shared" si="84"/>
        <v>2018</v>
      </c>
      <c r="I1855" s="876"/>
      <c r="J1855" t="s">
        <v>1341</v>
      </c>
      <c r="K1855" t="s">
        <v>1342</v>
      </c>
      <c r="L1855" t="s">
        <v>1037</v>
      </c>
      <c r="M1855">
        <v>122.66800000000002</v>
      </c>
      <c r="N1855">
        <v>2.8000000000000001E-2</v>
      </c>
      <c r="O1855" s="872">
        <f>+VLOOKUP(C1855,'A. Rate Class Allocations'!$B$124:$J$128,6,FALSE)</f>
        <v>0.94261788524984402</v>
      </c>
      <c r="P1855" s="873">
        <f>+VLOOKUP(C1855,'A. Rate Class Allocations'!$B$124:$J$128,8,FALSE)</f>
        <v>0.86676492558695795</v>
      </c>
      <c r="Q1855" s="873">
        <f>+VLOOKUP(C1855,'A. Rate Class Allocations'!$B$124:$J$128,7,FALSE)</f>
        <v>0.93591420350510102</v>
      </c>
      <c r="R1855" s="873">
        <f>+VLOOKUP(C1855,'A. Rate Class Allocations'!$B$124:$J$128,9,FALSE)</f>
        <v>0.67326093337246795</v>
      </c>
      <c r="S1855" s="874">
        <f t="shared" si="85"/>
        <v>100.22320556713163</v>
      </c>
      <c r="T1855" s="874">
        <f t="shared" si="86"/>
        <v>1.7643205165835039E-2</v>
      </c>
    </row>
    <row r="1856" spans="1:20">
      <c r="A1856" s="875" t="s">
        <v>1034</v>
      </c>
      <c r="B1856" t="s">
        <v>1035</v>
      </c>
      <c r="C1856" t="s">
        <v>1339</v>
      </c>
      <c r="D1856" t="s">
        <v>1725</v>
      </c>
      <c r="E1856" s="867">
        <v>2019</v>
      </c>
      <c r="F1856" s="867">
        <v>2019</v>
      </c>
      <c r="G1856" s="868">
        <v>43446</v>
      </c>
      <c r="H1856" s="869">
        <f t="shared" si="84"/>
        <v>2018</v>
      </c>
      <c r="I1856" s="876"/>
      <c r="J1856" t="s">
        <v>1341</v>
      </c>
      <c r="K1856" t="s">
        <v>1342</v>
      </c>
      <c r="L1856" t="s">
        <v>1037</v>
      </c>
      <c r="M1856">
        <v>233.06400000000002</v>
      </c>
      <c r="N1856">
        <v>0.10400000000000001</v>
      </c>
      <c r="O1856" s="872">
        <f>+VLOOKUP(C1856,'A. Rate Class Allocations'!$B$124:$J$128,6,FALSE)</f>
        <v>0.94261788524984402</v>
      </c>
      <c r="P1856" s="873">
        <f>+VLOOKUP(C1856,'A. Rate Class Allocations'!$B$124:$J$128,8,FALSE)</f>
        <v>0.86676492558695795</v>
      </c>
      <c r="Q1856" s="873">
        <f>+VLOOKUP(C1856,'A. Rate Class Allocations'!$B$124:$J$128,7,FALSE)</f>
        <v>0.93591420350510102</v>
      </c>
      <c r="R1856" s="873">
        <f>+VLOOKUP(C1856,'A. Rate Class Allocations'!$B$124:$J$128,9,FALSE)</f>
        <v>0.67326093337246795</v>
      </c>
      <c r="S1856" s="874">
        <f t="shared" si="85"/>
        <v>190.41984203132</v>
      </c>
      <c r="T1856" s="874">
        <f t="shared" si="86"/>
        <v>6.5531904901673016E-2</v>
      </c>
    </row>
    <row r="1857" spans="1:20">
      <c r="A1857" s="875" t="s">
        <v>1034</v>
      </c>
      <c r="B1857" t="s">
        <v>1035</v>
      </c>
      <c r="C1857" t="s">
        <v>1339</v>
      </c>
      <c r="D1857" t="s">
        <v>1725</v>
      </c>
      <c r="E1857" s="867">
        <v>2019</v>
      </c>
      <c r="F1857" s="867">
        <v>2019</v>
      </c>
      <c r="G1857" s="868">
        <v>43446</v>
      </c>
      <c r="H1857" s="869">
        <f t="shared" si="84"/>
        <v>2018</v>
      </c>
      <c r="I1857" s="876"/>
      <c r="J1857" t="s">
        <v>1341</v>
      </c>
      <c r="K1857" t="s">
        <v>1342</v>
      </c>
      <c r="L1857" t="s">
        <v>1037</v>
      </c>
      <c r="M1857">
        <v>454.92299999999994</v>
      </c>
      <c r="N1857">
        <v>0.20299999999999999</v>
      </c>
      <c r="O1857" s="872">
        <f>+VLOOKUP(C1857,'A. Rate Class Allocations'!$B$124:$J$128,6,FALSE)</f>
        <v>0.94261788524984402</v>
      </c>
      <c r="P1857" s="873">
        <f>+VLOOKUP(C1857,'A. Rate Class Allocations'!$B$124:$J$128,8,FALSE)</f>
        <v>0.86676492558695795</v>
      </c>
      <c r="Q1857" s="873">
        <f>+VLOOKUP(C1857,'A. Rate Class Allocations'!$B$124:$J$128,7,FALSE)</f>
        <v>0.93591420350510102</v>
      </c>
      <c r="R1857" s="873">
        <f>+VLOOKUP(C1857,'A. Rate Class Allocations'!$B$124:$J$128,9,FALSE)</f>
        <v>0.67326093337246795</v>
      </c>
      <c r="S1857" s="874">
        <f t="shared" si="85"/>
        <v>371.68488396498032</v>
      </c>
      <c r="T1857" s="874">
        <f t="shared" si="86"/>
        <v>0.12791323745230401</v>
      </c>
    </row>
    <row r="1858" spans="1:20">
      <c r="A1858" s="875" t="s">
        <v>1034</v>
      </c>
      <c r="B1858" t="s">
        <v>1035</v>
      </c>
      <c r="C1858" t="s">
        <v>1339</v>
      </c>
      <c r="D1858" t="s">
        <v>1726</v>
      </c>
      <c r="E1858" s="867">
        <v>2019</v>
      </c>
      <c r="F1858" s="867">
        <v>2019</v>
      </c>
      <c r="G1858" s="868">
        <v>43451</v>
      </c>
      <c r="H1858" s="869">
        <f t="shared" si="84"/>
        <v>2018</v>
      </c>
      <c r="I1858" s="876"/>
      <c r="J1858" t="s">
        <v>1341</v>
      </c>
      <c r="K1858" t="s">
        <v>1342</v>
      </c>
      <c r="L1858" t="s">
        <v>1037</v>
      </c>
      <c r="M1858">
        <v>3854.76</v>
      </c>
      <c r="N1858">
        <v>0.78</v>
      </c>
      <c r="O1858" s="872">
        <f>+VLOOKUP(C1858,'A. Rate Class Allocations'!$B$124:$J$128,6,FALSE)</f>
        <v>0.94261788524984402</v>
      </c>
      <c r="P1858" s="873">
        <f>+VLOOKUP(C1858,'A. Rate Class Allocations'!$B$124:$J$128,8,FALSE)</f>
        <v>0.86676492558695795</v>
      </c>
      <c r="Q1858" s="873">
        <f>+VLOOKUP(C1858,'A. Rate Class Allocations'!$B$124:$J$128,7,FALSE)</f>
        <v>0.93591420350510102</v>
      </c>
      <c r="R1858" s="873">
        <f>+VLOOKUP(C1858,'A. Rate Class Allocations'!$B$124:$J$128,9,FALSE)</f>
        <v>0.67326093337246795</v>
      </c>
      <c r="S1858" s="874">
        <f t="shared" si="85"/>
        <v>3149.4473203439875</v>
      </c>
      <c r="T1858" s="874">
        <f t="shared" si="86"/>
        <v>0.49148928676254749</v>
      </c>
    </row>
    <row r="1859" spans="1:20">
      <c r="A1859" s="875" t="s">
        <v>1034</v>
      </c>
      <c r="B1859" t="s">
        <v>1035</v>
      </c>
      <c r="C1859" t="s">
        <v>1339</v>
      </c>
      <c r="D1859" t="s">
        <v>1727</v>
      </c>
      <c r="E1859" s="867">
        <v>2019</v>
      </c>
      <c r="F1859" s="867">
        <v>2019</v>
      </c>
      <c r="G1859" s="868">
        <v>43451</v>
      </c>
      <c r="H1859" s="869">
        <f t="shared" si="84"/>
        <v>2018</v>
      </c>
      <c r="I1859" s="876"/>
      <c r="J1859" t="s">
        <v>1341</v>
      </c>
      <c r="K1859" t="s">
        <v>1342</v>
      </c>
      <c r="L1859" t="s">
        <v>1037</v>
      </c>
      <c r="M1859">
        <v>1993.9920000000006</v>
      </c>
      <c r="N1859">
        <v>0.72800000000000009</v>
      </c>
      <c r="O1859" s="872">
        <f>+VLOOKUP(C1859,'A. Rate Class Allocations'!$B$124:$J$128,6,FALSE)</f>
        <v>0.94261788524984402</v>
      </c>
      <c r="P1859" s="873">
        <f>+VLOOKUP(C1859,'A. Rate Class Allocations'!$B$124:$J$128,8,FALSE)</f>
        <v>0.86676492558695795</v>
      </c>
      <c r="Q1859" s="873">
        <f>+VLOOKUP(C1859,'A. Rate Class Allocations'!$B$124:$J$128,7,FALSE)</f>
        <v>0.93591420350510102</v>
      </c>
      <c r="R1859" s="873">
        <f>+VLOOKUP(C1859,'A. Rate Class Allocations'!$B$124:$J$128,9,FALSE)</f>
        <v>0.67326093337246795</v>
      </c>
      <c r="S1859" s="874">
        <f t="shared" si="85"/>
        <v>1629.1475373790715</v>
      </c>
      <c r="T1859" s="874">
        <f t="shared" si="86"/>
        <v>0.45872333431171108</v>
      </c>
    </row>
    <row r="1860" spans="1:20">
      <c r="A1860" s="875" t="s">
        <v>1034</v>
      </c>
      <c r="B1860" t="s">
        <v>1035</v>
      </c>
      <c r="C1860" t="s">
        <v>1339</v>
      </c>
      <c r="D1860" t="s">
        <v>1727</v>
      </c>
      <c r="E1860" s="867">
        <v>2019</v>
      </c>
      <c r="F1860" s="867">
        <v>2019</v>
      </c>
      <c r="G1860" s="868">
        <v>43451</v>
      </c>
      <c r="H1860" s="869">
        <f t="shared" ref="H1860:H1923" si="87">YEAR(G1860)</f>
        <v>2018</v>
      </c>
      <c r="I1860" s="876"/>
      <c r="J1860" t="s">
        <v>1341</v>
      </c>
      <c r="K1860" t="s">
        <v>1342</v>
      </c>
      <c r="L1860" t="s">
        <v>1037</v>
      </c>
      <c r="M1860">
        <v>79.430999999999997</v>
      </c>
      <c r="N1860">
        <v>2.8999999999999998E-2</v>
      </c>
      <c r="O1860" s="872">
        <f>+VLOOKUP(C1860,'A. Rate Class Allocations'!$B$124:$J$128,6,FALSE)</f>
        <v>0.94261788524984402</v>
      </c>
      <c r="P1860" s="873">
        <f>+VLOOKUP(C1860,'A. Rate Class Allocations'!$B$124:$J$128,8,FALSE)</f>
        <v>0.86676492558695795</v>
      </c>
      <c r="Q1860" s="873">
        <f>+VLOOKUP(C1860,'A. Rate Class Allocations'!$B$124:$J$128,7,FALSE)</f>
        <v>0.93591420350510102</v>
      </c>
      <c r="R1860" s="873">
        <f>+VLOOKUP(C1860,'A. Rate Class Allocations'!$B$124:$J$128,9,FALSE)</f>
        <v>0.67326093337246795</v>
      </c>
      <c r="S1860" s="874">
        <f t="shared" ref="S1860:S1923" si="88">M1860*O1860*P1860</f>
        <v>64.89736069229815</v>
      </c>
      <c r="T1860" s="874">
        <f t="shared" ref="T1860:T1923" si="89">N1860*Q1860*R1860</f>
        <v>1.8273319636043429E-2</v>
      </c>
    </row>
    <row r="1861" spans="1:20">
      <c r="A1861" s="875" t="s">
        <v>1034</v>
      </c>
      <c r="B1861" t="s">
        <v>1035</v>
      </c>
      <c r="C1861" t="s">
        <v>1339</v>
      </c>
      <c r="D1861" t="s">
        <v>1728</v>
      </c>
      <c r="E1861" s="867">
        <v>2019</v>
      </c>
      <c r="F1861" s="867">
        <v>2019</v>
      </c>
      <c r="G1861" s="868">
        <v>43451</v>
      </c>
      <c r="H1861" s="869">
        <f t="shared" si="87"/>
        <v>2018</v>
      </c>
      <c r="I1861" s="876"/>
      <c r="J1861" t="s">
        <v>1341</v>
      </c>
      <c r="K1861" t="s">
        <v>1342</v>
      </c>
      <c r="L1861" t="s">
        <v>1037</v>
      </c>
      <c r="M1861">
        <v>1896.4400000000005</v>
      </c>
      <c r="N1861">
        <v>0.72800000000000009</v>
      </c>
      <c r="O1861" s="872">
        <f>+VLOOKUP(C1861,'A. Rate Class Allocations'!$B$124:$J$128,6,FALSE)</f>
        <v>0.94261788524984402</v>
      </c>
      <c r="P1861" s="873">
        <f>+VLOOKUP(C1861,'A. Rate Class Allocations'!$B$124:$J$128,8,FALSE)</f>
        <v>0.86676492558695795</v>
      </c>
      <c r="Q1861" s="873">
        <f>+VLOOKUP(C1861,'A. Rate Class Allocations'!$B$124:$J$128,7,FALSE)</f>
        <v>0.93591420350510102</v>
      </c>
      <c r="R1861" s="873">
        <f>+VLOOKUP(C1861,'A. Rate Class Allocations'!$B$124:$J$128,9,FALSE)</f>
        <v>0.67326093337246795</v>
      </c>
      <c r="S1861" s="874">
        <f t="shared" si="88"/>
        <v>1549.4448101031328</v>
      </c>
      <c r="T1861" s="874">
        <f t="shared" si="89"/>
        <v>0.45872333431171108</v>
      </c>
    </row>
    <row r="1862" spans="1:20">
      <c r="A1862" s="875" t="s">
        <v>1034</v>
      </c>
      <c r="B1862" t="s">
        <v>1035</v>
      </c>
      <c r="C1862" t="s">
        <v>1339</v>
      </c>
      <c r="D1862" t="s">
        <v>1728</v>
      </c>
      <c r="E1862" s="867">
        <v>2019</v>
      </c>
      <c r="F1862" s="867">
        <v>2019</v>
      </c>
      <c r="G1862" s="868">
        <v>43451</v>
      </c>
      <c r="H1862" s="869">
        <f t="shared" si="87"/>
        <v>2018</v>
      </c>
      <c r="I1862" s="876"/>
      <c r="J1862" t="s">
        <v>1341</v>
      </c>
      <c r="K1862" t="s">
        <v>1342</v>
      </c>
      <c r="L1862" t="s">
        <v>1037</v>
      </c>
      <c r="M1862">
        <v>226.63499999999999</v>
      </c>
      <c r="N1862">
        <v>8.6999999999999994E-2</v>
      </c>
      <c r="O1862" s="872">
        <f>+VLOOKUP(C1862,'A. Rate Class Allocations'!$B$124:$J$128,6,FALSE)</f>
        <v>0.94261788524984402</v>
      </c>
      <c r="P1862" s="873">
        <f>+VLOOKUP(C1862,'A. Rate Class Allocations'!$B$124:$J$128,8,FALSE)</f>
        <v>0.86676492558695795</v>
      </c>
      <c r="Q1862" s="873">
        <f>+VLOOKUP(C1862,'A. Rate Class Allocations'!$B$124:$J$128,7,FALSE)</f>
        <v>0.93591420350510102</v>
      </c>
      <c r="R1862" s="873">
        <f>+VLOOKUP(C1862,'A. Rate Class Allocations'!$B$124:$J$128,9,FALSE)</f>
        <v>0.67326093337246795</v>
      </c>
      <c r="S1862" s="874">
        <f t="shared" si="88"/>
        <v>185.16716824034688</v>
      </c>
      <c r="T1862" s="874">
        <f t="shared" si="89"/>
        <v>5.4819958908130288E-2</v>
      </c>
    </row>
    <row r="1863" spans="1:20">
      <c r="A1863" s="875" t="s">
        <v>1034</v>
      </c>
      <c r="B1863" t="s">
        <v>1035</v>
      </c>
      <c r="C1863" t="s">
        <v>1339</v>
      </c>
      <c r="D1863" t="s">
        <v>1728</v>
      </c>
      <c r="E1863" s="867">
        <v>2019</v>
      </c>
      <c r="F1863" s="867">
        <v>2019</v>
      </c>
      <c r="G1863" s="868">
        <v>43451</v>
      </c>
      <c r="H1863" s="869">
        <f t="shared" si="87"/>
        <v>2018</v>
      </c>
      <c r="I1863" s="876"/>
      <c r="J1863" t="s">
        <v>1341</v>
      </c>
      <c r="K1863" t="s">
        <v>1342</v>
      </c>
      <c r="L1863" t="s">
        <v>1037</v>
      </c>
      <c r="M1863">
        <v>62.52</v>
      </c>
      <c r="N1863">
        <v>2.4E-2</v>
      </c>
      <c r="O1863" s="872">
        <f>+VLOOKUP(C1863,'A. Rate Class Allocations'!$B$124:$J$128,6,FALSE)</f>
        <v>0.94261788524984402</v>
      </c>
      <c r="P1863" s="873">
        <f>+VLOOKUP(C1863,'A. Rate Class Allocations'!$B$124:$J$128,8,FALSE)</f>
        <v>0.86676492558695795</v>
      </c>
      <c r="Q1863" s="873">
        <f>+VLOOKUP(C1863,'A. Rate Class Allocations'!$B$124:$J$128,7,FALSE)</f>
        <v>0.93591420350510102</v>
      </c>
      <c r="R1863" s="873">
        <f>+VLOOKUP(C1863,'A. Rate Class Allocations'!$B$124:$J$128,9,FALSE)</f>
        <v>0.67326093337246795</v>
      </c>
      <c r="S1863" s="874">
        <f t="shared" si="88"/>
        <v>51.080598135268104</v>
      </c>
      <c r="T1863" s="874">
        <f t="shared" si="89"/>
        <v>1.5122747285001461E-2</v>
      </c>
    </row>
    <row r="1864" spans="1:20">
      <c r="A1864" s="875" t="s">
        <v>1034</v>
      </c>
      <c r="B1864" t="s">
        <v>1035</v>
      </c>
      <c r="C1864" t="s">
        <v>1339</v>
      </c>
      <c r="D1864" t="s">
        <v>1728</v>
      </c>
      <c r="E1864" s="867">
        <v>2019</v>
      </c>
      <c r="F1864" s="867">
        <v>2019</v>
      </c>
      <c r="G1864" s="868">
        <v>43451</v>
      </c>
      <c r="H1864" s="869">
        <f t="shared" si="87"/>
        <v>2018</v>
      </c>
      <c r="I1864" s="876"/>
      <c r="J1864" t="s">
        <v>1341</v>
      </c>
      <c r="K1864" t="s">
        <v>1342</v>
      </c>
      <c r="L1864" t="s">
        <v>1037</v>
      </c>
      <c r="M1864">
        <v>250.08</v>
      </c>
      <c r="N1864">
        <v>9.6000000000000002E-2</v>
      </c>
      <c r="O1864" s="872">
        <f>+VLOOKUP(C1864,'A. Rate Class Allocations'!$B$124:$J$128,6,FALSE)</f>
        <v>0.94261788524984402</v>
      </c>
      <c r="P1864" s="873">
        <f>+VLOOKUP(C1864,'A. Rate Class Allocations'!$B$124:$J$128,8,FALSE)</f>
        <v>0.86676492558695795</v>
      </c>
      <c r="Q1864" s="873">
        <f>+VLOOKUP(C1864,'A. Rate Class Allocations'!$B$124:$J$128,7,FALSE)</f>
        <v>0.93591420350510102</v>
      </c>
      <c r="R1864" s="873">
        <f>+VLOOKUP(C1864,'A. Rate Class Allocations'!$B$124:$J$128,9,FALSE)</f>
        <v>0.67326093337246795</v>
      </c>
      <c r="S1864" s="874">
        <f t="shared" si="88"/>
        <v>204.32239254107242</v>
      </c>
      <c r="T1864" s="874">
        <f t="shared" si="89"/>
        <v>6.0490989140005842E-2</v>
      </c>
    </row>
    <row r="1865" spans="1:20">
      <c r="A1865" s="875" t="s">
        <v>1034</v>
      </c>
      <c r="B1865" t="s">
        <v>1035</v>
      </c>
      <c r="C1865" t="s">
        <v>1339</v>
      </c>
      <c r="D1865" t="s">
        <v>1728</v>
      </c>
      <c r="E1865" s="867">
        <v>2019</v>
      </c>
      <c r="F1865" s="867">
        <v>2019</v>
      </c>
      <c r="G1865" s="868">
        <v>43451</v>
      </c>
      <c r="H1865" s="869">
        <f t="shared" si="87"/>
        <v>2018</v>
      </c>
      <c r="I1865" s="876"/>
      <c r="J1865" t="s">
        <v>1341</v>
      </c>
      <c r="K1865" t="s">
        <v>1342</v>
      </c>
      <c r="L1865" t="s">
        <v>1037</v>
      </c>
      <c r="M1865">
        <v>531.42000000000007</v>
      </c>
      <c r="N1865">
        <v>0.20400000000000001</v>
      </c>
      <c r="O1865" s="872">
        <f>+VLOOKUP(C1865,'A. Rate Class Allocations'!$B$124:$J$128,6,FALSE)</f>
        <v>0.94261788524984402</v>
      </c>
      <c r="P1865" s="873">
        <f>+VLOOKUP(C1865,'A. Rate Class Allocations'!$B$124:$J$128,8,FALSE)</f>
        <v>0.86676492558695795</v>
      </c>
      <c r="Q1865" s="873">
        <f>+VLOOKUP(C1865,'A. Rate Class Allocations'!$B$124:$J$128,7,FALSE)</f>
        <v>0.93591420350510102</v>
      </c>
      <c r="R1865" s="873">
        <f>+VLOOKUP(C1865,'A. Rate Class Allocations'!$B$124:$J$128,9,FALSE)</f>
        <v>0.67326093337246795</v>
      </c>
      <c r="S1865" s="874">
        <f t="shared" si="88"/>
        <v>434.18508414977896</v>
      </c>
      <c r="T1865" s="874">
        <f t="shared" si="89"/>
        <v>0.12854335192251243</v>
      </c>
    </row>
    <row r="1866" spans="1:20">
      <c r="A1866" s="875" t="s">
        <v>1034</v>
      </c>
      <c r="B1866" t="s">
        <v>1035</v>
      </c>
      <c r="C1866" t="s">
        <v>1339</v>
      </c>
      <c r="D1866" t="s">
        <v>1729</v>
      </c>
      <c r="E1866" s="867">
        <v>2019</v>
      </c>
      <c r="F1866" s="867">
        <v>2019</v>
      </c>
      <c r="G1866" s="868">
        <v>43446</v>
      </c>
      <c r="H1866" s="869">
        <f t="shared" si="87"/>
        <v>2018</v>
      </c>
      <c r="I1866" s="876"/>
      <c r="J1866" t="s">
        <v>1341</v>
      </c>
      <c r="K1866" t="s">
        <v>1342</v>
      </c>
      <c r="L1866" t="s">
        <v>1037</v>
      </c>
      <c r="M1866">
        <v>1565.2000000000003</v>
      </c>
      <c r="N1866">
        <v>0.52000000000000013</v>
      </c>
      <c r="O1866" s="872">
        <f>+VLOOKUP(C1866,'A. Rate Class Allocations'!$B$124:$J$128,6,FALSE)</f>
        <v>0.94261788524984402</v>
      </c>
      <c r="P1866" s="873">
        <f>+VLOOKUP(C1866,'A. Rate Class Allocations'!$B$124:$J$128,8,FALSE)</f>
        <v>0.86676492558695795</v>
      </c>
      <c r="Q1866" s="873">
        <f>+VLOOKUP(C1866,'A. Rate Class Allocations'!$B$124:$J$128,7,FALSE)</f>
        <v>0.93591420350510102</v>
      </c>
      <c r="R1866" s="873">
        <f>+VLOOKUP(C1866,'A. Rate Class Allocations'!$B$124:$J$128,9,FALSE)</f>
        <v>0.67326093337246795</v>
      </c>
      <c r="S1866" s="874">
        <f t="shared" si="88"/>
        <v>1278.8124152482669</v>
      </c>
      <c r="T1866" s="874">
        <f t="shared" si="89"/>
        <v>0.32765952450836505</v>
      </c>
    </row>
    <row r="1867" spans="1:20">
      <c r="A1867" s="875" t="s">
        <v>1034</v>
      </c>
      <c r="B1867" t="s">
        <v>1035</v>
      </c>
      <c r="C1867" t="s">
        <v>1339</v>
      </c>
      <c r="D1867" t="s">
        <v>1729</v>
      </c>
      <c r="E1867" s="867">
        <v>2019</v>
      </c>
      <c r="F1867" s="867">
        <v>2019</v>
      </c>
      <c r="G1867" s="868">
        <v>43446</v>
      </c>
      <c r="H1867" s="869">
        <f t="shared" si="87"/>
        <v>2018</v>
      </c>
      <c r="I1867" s="876"/>
      <c r="J1867" t="s">
        <v>1341</v>
      </c>
      <c r="K1867" t="s">
        <v>1342</v>
      </c>
      <c r="L1867" t="s">
        <v>1037</v>
      </c>
      <c r="M1867">
        <v>288.95999999999998</v>
      </c>
      <c r="N1867">
        <v>9.6000000000000002E-2</v>
      </c>
      <c r="O1867" s="872">
        <f>+VLOOKUP(C1867,'A. Rate Class Allocations'!$B$124:$J$128,6,FALSE)</f>
        <v>0.94261788524984402</v>
      </c>
      <c r="P1867" s="873">
        <f>+VLOOKUP(C1867,'A. Rate Class Allocations'!$B$124:$J$128,8,FALSE)</f>
        <v>0.86676492558695795</v>
      </c>
      <c r="Q1867" s="873">
        <f>+VLOOKUP(C1867,'A. Rate Class Allocations'!$B$124:$J$128,7,FALSE)</f>
        <v>0.93591420350510102</v>
      </c>
      <c r="R1867" s="873">
        <f>+VLOOKUP(C1867,'A. Rate Class Allocations'!$B$124:$J$128,9,FALSE)</f>
        <v>0.67326093337246795</v>
      </c>
      <c r="S1867" s="874">
        <f t="shared" si="88"/>
        <v>236.08844589198767</v>
      </c>
      <c r="T1867" s="874">
        <f t="shared" si="89"/>
        <v>6.0490989140005842E-2</v>
      </c>
    </row>
    <row r="1868" spans="1:20">
      <c r="A1868" s="875" t="s">
        <v>1034</v>
      </c>
      <c r="B1868" t="s">
        <v>1035</v>
      </c>
      <c r="C1868" t="s">
        <v>1339</v>
      </c>
      <c r="D1868" t="s">
        <v>1730</v>
      </c>
      <c r="E1868" s="867">
        <v>2019</v>
      </c>
      <c r="F1868" s="867">
        <v>2019</v>
      </c>
      <c r="G1868" s="868">
        <v>43474</v>
      </c>
      <c r="H1868" s="869">
        <f t="shared" si="87"/>
        <v>2019</v>
      </c>
      <c r="I1868" s="876"/>
      <c r="J1868" t="s">
        <v>1341</v>
      </c>
      <c r="K1868" t="s">
        <v>1342</v>
      </c>
      <c r="L1868" t="s">
        <v>1037</v>
      </c>
      <c r="M1868">
        <v>2778.9839999999995</v>
      </c>
      <c r="N1868">
        <v>0.93599999999999994</v>
      </c>
      <c r="O1868" s="872">
        <f>+VLOOKUP(C1868,'A. Rate Class Allocations'!$B$124:$J$128,6,FALSE)</f>
        <v>0.94261788524984402</v>
      </c>
      <c r="P1868" s="873">
        <f>+VLOOKUP(C1868,'A. Rate Class Allocations'!$B$124:$J$128,8,FALSE)</f>
        <v>0.86676492558695795</v>
      </c>
      <c r="Q1868" s="873">
        <f>+VLOOKUP(C1868,'A. Rate Class Allocations'!$B$124:$J$128,7,FALSE)</f>
        <v>0.93591420350510102</v>
      </c>
      <c r="R1868" s="873">
        <f>+VLOOKUP(C1868,'A. Rate Class Allocations'!$B$124:$J$128,9,FALSE)</f>
        <v>0.67326093337246795</v>
      </c>
      <c r="S1868" s="874">
        <f t="shared" si="88"/>
        <v>2270.5080762690318</v>
      </c>
      <c r="T1868" s="874">
        <f t="shared" si="89"/>
        <v>0.58978714411505695</v>
      </c>
    </row>
    <row r="1869" spans="1:20">
      <c r="A1869" s="875" t="s">
        <v>1034</v>
      </c>
      <c r="B1869" t="s">
        <v>1035</v>
      </c>
      <c r="C1869" t="s">
        <v>1339</v>
      </c>
      <c r="D1869" t="s">
        <v>1731</v>
      </c>
      <c r="E1869" s="867">
        <v>2019</v>
      </c>
      <c r="F1869" s="867">
        <v>2019</v>
      </c>
      <c r="G1869" s="868">
        <v>43452</v>
      </c>
      <c r="H1869" s="869">
        <f t="shared" si="87"/>
        <v>2018</v>
      </c>
      <c r="I1869" s="876"/>
      <c r="J1869" t="s">
        <v>1341</v>
      </c>
      <c r="K1869" t="s">
        <v>1342</v>
      </c>
      <c r="L1869" t="s">
        <v>1037</v>
      </c>
      <c r="M1869">
        <v>1631.4480000000001</v>
      </c>
      <c r="N1869">
        <v>0.72800000000000009</v>
      </c>
      <c r="O1869" s="872">
        <f>+VLOOKUP(C1869,'A. Rate Class Allocations'!$B$124:$J$128,6,FALSE)</f>
        <v>0.94261788524984402</v>
      </c>
      <c r="P1869" s="873">
        <f>+VLOOKUP(C1869,'A. Rate Class Allocations'!$B$124:$J$128,8,FALSE)</f>
        <v>0.86676492558695795</v>
      </c>
      <c r="Q1869" s="873">
        <f>+VLOOKUP(C1869,'A. Rate Class Allocations'!$B$124:$J$128,7,FALSE)</f>
        <v>0.93591420350510102</v>
      </c>
      <c r="R1869" s="873">
        <f>+VLOOKUP(C1869,'A. Rate Class Allocations'!$B$124:$J$128,9,FALSE)</f>
        <v>0.67326093337246795</v>
      </c>
      <c r="S1869" s="874">
        <f t="shared" si="88"/>
        <v>1332.9388942192402</v>
      </c>
      <c r="T1869" s="874">
        <f t="shared" si="89"/>
        <v>0.45872333431171108</v>
      </c>
    </row>
    <row r="1870" spans="1:20">
      <c r="A1870" s="875" t="s">
        <v>1034</v>
      </c>
      <c r="B1870" t="s">
        <v>1035</v>
      </c>
      <c r="C1870" t="s">
        <v>1339</v>
      </c>
      <c r="D1870" t="s">
        <v>1732</v>
      </c>
      <c r="E1870" s="867">
        <v>2019</v>
      </c>
      <c r="F1870" s="867">
        <v>2019</v>
      </c>
      <c r="G1870" s="868">
        <v>43452</v>
      </c>
      <c r="H1870" s="869">
        <f t="shared" si="87"/>
        <v>2018</v>
      </c>
      <c r="I1870" s="876"/>
      <c r="J1870" t="s">
        <v>1341</v>
      </c>
      <c r="K1870" t="s">
        <v>1342</v>
      </c>
      <c r="L1870" t="s">
        <v>1037</v>
      </c>
      <c r="M1870">
        <v>484.06800000000021</v>
      </c>
      <c r="N1870">
        <v>0.15600000000000003</v>
      </c>
      <c r="O1870" s="872">
        <f>+VLOOKUP(C1870,'A. Rate Class Allocations'!$B$124:$J$128,6,FALSE)</f>
        <v>0.94261788524984402</v>
      </c>
      <c r="P1870" s="873">
        <f>+VLOOKUP(C1870,'A. Rate Class Allocations'!$B$124:$J$128,8,FALSE)</f>
        <v>0.86676492558695795</v>
      </c>
      <c r="Q1870" s="873">
        <f>+VLOOKUP(C1870,'A. Rate Class Allocations'!$B$124:$J$128,7,FALSE)</f>
        <v>0.93591420350510102</v>
      </c>
      <c r="R1870" s="873">
        <f>+VLOOKUP(C1870,'A. Rate Class Allocations'!$B$124:$J$128,9,FALSE)</f>
        <v>0.67326093337246795</v>
      </c>
      <c r="S1870" s="874">
        <f t="shared" si="88"/>
        <v>395.49716855634955</v>
      </c>
      <c r="T1870" s="874">
        <f t="shared" si="89"/>
        <v>9.8297857352509524E-2</v>
      </c>
    </row>
    <row r="1871" spans="1:20">
      <c r="A1871" s="875" t="s">
        <v>1034</v>
      </c>
      <c r="B1871" t="s">
        <v>1035</v>
      </c>
      <c r="C1871" t="s">
        <v>1339</v>
      </c>
      <c r="D1871" t="s">
        <v>1732</v>
      </c>
      <c r="E1871" s="867">
        <v>2019</v>
      </c>
      <c r="F1871" s="867">
        <v>2019</v>
      </c>
      <c r="G1871" s="868">
        <v>43452</v>
      </c>
      <c r="H1871" s="869">
        <f t="shared" si="87"/>
        <v>2018</v>
      </c>
      <c r="I1871" s="876"/>
      <c r="J1871" t="s">
        <v>1341</v>
      </c>
      <c r="K1871" t="s">
        <v>1342</v>
      </c>
      <c r="L1871" t="s">
        <v>1037</v>
      </c>
      <c r="M1871">
        <v>3419.5060000000008</v>
      </c>
      <c r="N1871">
        <v>1.1020000000000001</v>
      </c>
      <c r="O1871" s="872">
        <f>+VLOOKUP(C1871,'A. Rate Class Allocations'!$B$124:$J$128,6,FALSE)</f>
        <v>0.94261788524984402</v>
      </c>
      <c r="P1871" s="873">
        <f>+VLOOKUP(C1871,'A. Rate Class Allocations'!$B$124:$J$128,8,FALSE)</f>
        <v>0.86676492558695795</v>
      </c>
      <c r="Q1871" s="873">
        <f>+VLOOKUP(C1871,'A. Rate Class Allocations'!$B$124:$J$128,7,FALSE)</f>
        <v>0.93591420350510102</v>
      </c>
      <c r="R1871" s="873">
        <f>+VLOOKUP(C1871,'A. Rate Class Allocations'!$B$124:$J$128,9,FALSE)</f>
        <v>0.67326093337246795</v>
      </c>
      <c r="S1871" s="874">
        <f t="shared" si="88"/>
        <v>2793.8325624942122</v>
      </c>
      <c r="T1871" s="874">
        <f t="shared" si="89"/>
        <v>0.69438614616965044</v>
      </c>
    </row>
    <row r="1872" spans="1:20">
      <c r="A1872" s="875" t="s">
        <v>1034</v>
      </c>
      <c r="B1872" t="s">
        <v>1035</v>
      </c>
      <c r="C1872" t="s">
        <v>1339</v>
      </c>
      <c r="D1872" t="s">
        <v>1733</v>
      </c>
      <c r="E1872" s="867">
        <v>2019</v>
      </c>
      <c r="F1872" s="867">
        <v>2019</v>
      </c>
      <c r="G1872" s="868">
        <v>43522</v>
      </c>
      <c r="H1872" s="869">
        <f t="shared" si="87"/>
        <v>2019</v>
      </c>
      <c r="I1872" s="876"/>
      <c r="J1872" t="s">
        <v>1341</v>
      </c>
      <c r="K1872" t="s">
        <v>1342</v>
      </c>
      <c r="L1872" t="s">
        <v>1037</v>
      </c>
      <c r="M1872">
        <v>582.66000000000008</v>
      </c>
      <c r="N1872">
        <v>0.26000000000000006</v>
      </c>
      <c r="O1872" s="872">
        <f>+VLOOKUP(C1872,'A. Rate Class Allocations'!$B$124:$J$128,6,FALSE)</f>
        <v>0.94261788524984402</v>
      </c>
      <c r="P1872" s="873">
        <f>+VLOOKUP(C1872,'A. Rate Class Allocations'!$B$124:$J$128,8,FALSE)</f>
        <v>0.86676492558695795</v>
      </c>
      <c r="Q1872" s="873">
        <f>+VLOOKUP(C1872,'A. Rate Class Allocations'!$B$124:$J$128,7,FALSE)</f>
        <v>0.93591420350510102</v>
      </c>
      <c r="R1872" s="873">
        <f>+VLOOKUP(C1872,'A. Rate Class Allocations'!$B$124:$J$128,9,FALSE)</f>
        <v>0.67326093337246795</v>
      </c>
      <c r="S1872" s="874">
        <f t="shared" si="88"/>
        <v>476.04960507830003</v>
      </c>
      <c r="T1872" s="874">
        <f t="shared" si="89"/>
        <v>0.16382976225418253</v>
      </c>
    </row>
    <row r="1873" spans="1:20">
      <c r="A1873" s="875" t="s">
        <v>1034</v>
      </c>
      <c r="B1873" t="s">
        <v>1035</v>
      </c>
      <c r="C1873" t="s">
        <v>1339</v>
      </c>
      <c r="D1873" t="s">
        <v>1733</v>
      </c>
      <c r="E1873" s="867">
        <v>2019</v>
      </c>
      <c r="F1873" s="867">
        <v>2019</v>
      </c>
      <c r="G1873" s="868">
        <v>43522</v>
      </c>
      <c r="H1873" s="869">
        <f t="shared" si="87"/>
        <v>2019</v>
      </c>
      <c r="I1873" s="876"/>
      <c r="J1873" t="s">
        <v>1341</v>
      </c>
      <c r="K1873" t="s">
        <v>1342</v>
      </c>
      <c r="L1873" t="s">
        <v>1037</v>
      </c>
      <c r="M1873">
        <v>194.96699999999998</v>
      </c>
      <c r="N1873">
        <v>8.6999999999999994E-2</v>
      </c>
      <c r="O1873" s="872">
        <f>+VLOOKUP(C1873,'A. Rate Class Allocations'!$B$124:$J$128,6,FALSE)</f>
        <v>0.94261788524984402</v>
      </c>
      <c r="P1873" s="873">
        <f>+VLOOKUP(C1873,'A. Rate Class Allocations'!$B$124:$J$128,8,FALSE)</f>
        <v>0.86676492558695795</v>
      </c>
      <c r="Q1873" s="873">
        <f>+VLOOKUP(C1873,'A. Rate Class Allocations'!$B$124:$J$128,7,FALSE)</f>
        <v>0.93591420350510102</v>
      </c>
      <c r="R1873" s="873">
        <f>+VLOOKUP(C1873,'A. Rate Class Allocations'!$B$124:$J$128,9,FALSE)</f>
        <v>0.67326093337246795</v>
      </c>
      <c r="S1873" s="874">
        <f t="shared" si="88"/>
        <v>159.29352169927728</v>
      </c>
      <c r="T1873" s="874">
        <f t="shared" si="89"/>
        <v>5.4819958908130288E-2</v>
      </c>
    </row>
    <row r="1874" spans="1:20">
      <c r="A1874" s="875" t="s">
        <v>1034</v>
      </c>
      <c r="B1874" t="s">
        <v>1035</v>
      </c>
      <c r="C1874" t="s">
        <v>1339</v>
      </c>
      <c r="D1874" t="s">
        <v>1734</v>
      </c>
      <c r="E1874" s="867">
        <v>2019</v>
      </c>
      <c r="F1874" s="867">
        <v>2019</v>
      </c>
      <c r="G1874" s="868">
        <v>43453</v>
      </c>
      <c r="H1874" s="869">
        <f t="shared" si="87"/>
        <v>2018</v>
      </c>
      <c r="I1874" s="876"/>
      <c r="J1874" t="s">
        <v>1341</v>
      </c>
      <c r="K1874" t="s">
        <v>1342</v>
      </c>
      <c r="L1874" t="s">
        <v>1037</v>
      </c>
      <c r="M1874">
        <v>132.75599999999997</v>
      </c>
      <c r="N1874">
        <v>5.2000000000000005E-2</v>
      </c>
      <c r="O1874" s="872">
        <f>+VLOOKUP(C1874,'A. Rate Class Allocations'!$B$124:$J$128,6,FALSE)</f>
        <v>0.94261788524984402</v>
      </c>
      <c r="P1874" s="873">
        <f>+VLOOKUP(C1874,'A. Rate Class Allocations'!$B$124:$J$128,8,FALSE)</f>
        <v>0.86676492558695795</v>
      </c>
      <c r="Q1874" s="873">
        <f>+VLOOKUP(C1874,'A. Rate Class Allocations'!$B$124:$J$128,7,FALSE)</f>
        <v>0.93591420350510102</v>
      </c>
      <c r="R1874" s="873">
        <f>+VLOOKUP(C1874,'A. Rate Class Allocations'!$B$124:$J$128,9,FALSE)</f>
        <v>0.67326093337246795</v>
      </c>
      <c r="S1874" s="874">
        <f t="shared" si="88"/>
        <v>108.46538525344931</v>
      </c>
      <c r="T1874" s="874">
        <f t="shared" si="89"/>
        <v>3.2765952450836508E-2</v>
      </c>
    </row>
    <row r="1875" spans="1:20">
      <c r="A1875" s="875" t="s">
        <v>1034</v>
      </c>
      <c r="B1875" t="s">
        <v>1035</v>
      </c>
      <c r="C1875" t="s">
        <v>1339</v>
      </c>
      <c r="D1875" t="s">
        <v>1734</v>
      </c>
      <c r="E1875" s="867">
        <v>2019</v>
      </c>
      <c r="F1875" s="867">
        <v>2019</v>
      </c>
      <c r="G1875" s="868">
        <v>43453</v>
      </c>
      <c r="H1875" s="869">
        <f t="shared" si="87"/>
        <v>2018</v>
      </c>
      <c r="I1875" s="876"/>
      <c r="J1875" t="s">
        <v>1341</v>
      </c>
      <c r="K1875" t="s">
        <v>1342</v>
      </c>
      <c r="L1875" t="s">
        <v>1037</v>
      </c>
      <c r="M1875">
        <v>296.14799999999991</v>
      </c>
      <c r="N1875">
        <v>0.11599999999999999</v>
      </c>
      <c r="O1875" s="872">
        <f>+VLOOKUP(C1875,'A. Rate Class Allocations'!$B$124:$J$128,6,FALSE)</f>
        <v>0.94261788524984402</v>
      </c>
      <c r="P1875" s="873">
        <f>+VLOOKUP(C1875,'A. Rate Class Allocations'!$B$124:$J$128,8,FALSE)</f>
        <v>0.86676492558695795</v>
      </c>
      <c r="Q1875" s="873">
        <f>+VLOOKUP(C1875,'A. Rate Class Allocations'!$B$124:$J$128,7,FALSE)</f>
        <v>0.93591420350510102</v>
      </c>
      <c r="R1875" s="873">
        <f>+VLOOKUP(C1875,'A. Rate Class Allocations'!$B$124:$J$128,9,FALSE)</f>
        <v>0.67326093337246795</v>
      </c>
      <c r="S1875" s="874">
        <f t="shared" si="88"/>
        <v>241.96124402692536</v>
      </c>
      <c r="T1875" s="874">
        <f t="shared" si="89"/>
        <v>7.3093278544173718E-2</v>
      </c>
    </row>
    <row r="1876" spans="1:20">
      <c r="A1876" s="875" t="s">
        <v>1034</v>
      </c>
      <c r="B1876" t="s">
        <v>1035</v>
      </c>
      <c r="C1876" t="s">
        <v>1339</v>
      </c>
      <c r="D1876" t="s">
        <v>1735</v>
      </c>
      <c r="E1876" s="867">
        <v>2019</v>
      </c>
      <c r="F1876" s="867">
        <v>2019</v>
      </c>
      <c r="G1876" s="868">
        <v>43454</v>
      </c>
      <c r="H1876" s="869">
        <f t="shared" si="87"/>
        <v>2018</v>
      </c>
      <c r="I1876" s="876"/>
      <c r="J1876" t="s">
        <v>1341</v>
      </c>
      <c r="K1876" t="s">
        <v>1342</v>
      </c>
      <c r="L1876" t="s">
        <v>1037</v>
      </c>
      <c r="M1876">
        <v>2790.5280000000007</v>
      </c>
      <c r="N1876">
        <v>0.62400000000000011</v>
      </c>
      <c r="O1876" s="872">
        <f>+VLOOKUP(C1876,'A. Rate Class Allocations'!$B$124:$J$128,6,FALSE)</f>
        <v>0.94261788524984402</v>
      </c>
      <c r="P1876" s="873">
        <f>+VLOOKUP(C1876,'A. Rate Class Allocations'!$B$124:$J$128,8,FALSE)</f>
        <v>0.86676492558695795</v>
      </c>
      <c r="Q1876" s="873">
        <f>+VLOOKUP(C1876,'A. Rate Class Allocations'!$B$124:$J$128,7,FALSE)</f>
        <v>0.93591420350510102</v>
      </c>
      <c r="R1876" s="873">
        <f>+VLOOKUP(C1876,'A. Rate Class Allocations'!$B$124:$J$128,9,FALSE)</f>
        <v>0.67326093337246795</v>
      </c>
      <c r="S1876" s="874">
        <f t="shared" si="88"/>
        <v>2279.9398488997676</v>
      </c>
      <c r="T1876" s="874">
        <f t="shared" si="89"/>
        <v>0.3931914294100381</v>
      </c>
    </row>
    <row r="1877" spans="1:20">
      <c r="A1877" s="875" t="s">
        <v>1034</v>
      </c>
      <c r="B1877" t="s">
        <v>1035</v>
      </c>
      <c r="C1877" t="s">
        <v>1339</v>
      </c>
      <c r="D1877" t="s">
        <v>1735</v>
      </c>
      <c r="E1877" s="867">
        <v>2019</v>
      </c>
      <c r="F1877" s="867">
        <v>2019</v>
      </c>
      <c r="G1877" s="868">
        <v>43454</v>
      </c>
      <c r="H1877" s="869">
        <f t="shared" si="87"/>
        <v>2018</v>
      </c>
      <c r="I1877" s="876"/>
      <c r="J1877" t="s">
        <v>1341</v>
      </c>
      <c r="K1877" t="s">
        <v>1342</v>
      </c>
      <c r="L1877" t="s">
        <v>1037</v>
      </c>
      <c r="M1877">
        <v>129.68800000000002</v>
      </c>
      <c r="N1877">
        <v>2.8999999999999998E-2</v>
      </c>
      <c r="O1877" s="872">
        <f>+VLOOKUP(C1877,'A. Rate Class Allocations'!$B$124:$J$128,6,FALSE)</f>
        <v>0.94261788524984402</v>
      </c>
      <c r="P1877" s="873">
        <f>+VLOOKUP(C1877,'A. Rate Class Allocations'!$B$124:$J$128,8,FALSE)</f>
        <v>0.86676492558695795</v>
      </c>
      <c r="Q1877" s="873">
        <f>+VLOOKUP(C1877,'A. Rate Class Allocations'!$B$124:$J$128,7,FALSE)</f>
        <v>0.93591420350510102</v>
      </c>
      <c r="R1877" s="873">
        <f>+VLOOKUP(C1877,'A. Rate Class Allocations'!$B$124:$J$128,9,FALSE)</f>
        <v>0.67326093337246795</v>
      </c>
      <c r="S1877" s="874">
        <f t="shared" si="88"/>
        <v>105.95874297771356</v>
      </c>
      <c r="T1877" s="874">
        <f t="shared" si="89"/>
        <v>1.8273319636043429E-2</v>
      </c>
    </row>
    <row r="1878" spans="1:20">
      <c r="A1878" s="875" t="s">
        <v>1034</v>
      </c>
      <c r="B1878" t="s">
        <v>1035</v>
      </c>
      <c r="C1878" t="s">
        <v>1339</v>
      </c>
      <c r="D1878" t="s">
        <v>1735</v>
      </c>
      <c r="E1878" s="867">
        <v>2019</v>
      </c>
      <c r="F1878" s="867">
        <v>2019</v>
      </c>
      <c r="G1878" s="868">
        <v>43454</v>
      </c>
      <c r="H1878" s="869">
        <f t="shared" si="87"/>
        <v>2018</v>
      </c>
      <c r="I1878" s="876"/>
      <c r="J1878" t="s">
        <v>1341</v>
      </c>
      <c r="K1878" t="s">
        <v>1342</v>
      </c>
      <c r="L1878" t="s">
        <v>1037</v>
      </c>
      <c r="M1878">
        <v>71.552000000000007</v>
      </c>
      <c r="N1878">
        <v>1.6E-2</v>
      </c>
      <c r="O1878" s="872">
        <f>+VLOOKUP(C1878,'A. Rate Class Allocations'!$B$124:$J$128,6,FALSE)</f>
        <v>0.94261788524984402</v>
      </c>
      <c r="P1878" s="873">
        <f>+VLOOKUP(C1878,'A. Rate Class Allocations'!$B$124:$J$128,8,FALSE)</f>
        <v>0.86676492558695795</v>
      </c>
      <c r="Q1878" s="873">
        <f>+VLOOKUP(C1878,'A. Rate Class Allocations'!$B$124:$J$128,7,FALSE)</f>
        <v>0.93591420350510102</v>
      </c>
      <c r="R1878" s="873">
        <f>+VLOOKUP(C1878,'A. Rate Class Allocations'!$B$124:$J$128,9,FALSE)</f>
        <v>0.67326093337246795</v>
      </c>
      <c r="S1878" s="874">
        <f t="shared" si="88"/>
        <v>58.459996125635065</v>
      </c>
      <c r="T1878" s="874">
        <f t="shared" si="89"/>
        <v>1.0081831523334308E-2</v>
      </c>
    </row>
    <row r="1879" spans="1:20">
      <c r="A1879" s="875" t="s">
        <v>1034</v>
      </c>
      <c r="B1879" t="s">
        <v>1035</v>
      </c>
      <c r="C1879" t="s">
        <v>1339</v>
      </c>
      <c r="D1879" t="s">
        <v>1736</v>
      </c>
      <c r="E1879" s="867">
        <v>2019</v>
      </c>
      <c r="F1879" s="867">
        <v>2019</v>
      </c>
      <c r="G1879" s="868">
        <v>43446</v>
      </c>
      <c r="H1879" s="869">
        <f t="shared" si="87"/>
        <v>2018</v>
      </c>
      <c r="I1879" s="876"/>
      <c r="J1879" t="s">
        <v>1341</v>
      </c>
      <c r="K1879" t="s">
        <v>1342</v>
      </c>
      <c r="L1879" t="s">
        <v>1037</v>
      </c>
      <c r="M1879">
        <v>531.02399999999989</v>
      </c>
      <c r="N1879">
        <v>0.20800000000000002</v>
      </c>
      <c r="O1879" s="872">
        <f>+VLOOKUP(C1879,'A. Rate Class Allocations'!$B$124:$J$128,6,FALSE)</f>
        <v>0.94261788524984402</v>
      </c>
      <c r="P1879" s="873">
        <f>+VLOOKUP(C1879,'A. Rate Class Allocations'!$B$124:$J$128,8,FALSE)</f>
        <v>0.86676492558695795</v>
      </c>
      <c r="Q1879" s="873">
        <f>+VLOOKUP(C1879,'A. Rate Class Allocations'!$B$124:$J$128,7,FALSE)</f>
        <v>0.93591420350510102</v>
      </c>
      <c r="R1879" s="873">
        <f>+VLOOKUP(C1879,'A. Rate Class Allocations'!$B$124:$J$128,9,FALSE)</f>
        <v>0.67326093337246795</v>
      </c>
      <c r="S1879" s="874">
        <f t="shared" si="88"/>
        <v>433.86154101379725</v>
      </c>
      <c r="T1879" s="874">
        <f t="shared" si="89"/>
        <v>0.13106380980334603</v>
      </c>
    </row>
    <row r="1880" spans="1:20">
      <c r="A1880" s="875" t="s">
        <v>1034</v>
      </c>
      <c r="B1880" t="s">
        <v>1035</v>
      </c>
      <c r="C1880" t="s">
        <v>1339</v>
      </c>
      <c r="D1880" t="s">
        <v>1736</v>
      </c>
      <c r="E1880" s="867">
        <v>2019</v>
      </c>
      <c r="F1880" s="867">
        <v>2019</v>
      </c>
      <c r="G1880" s="868">
        <v>43446</v>
      </c>
      <c r="H1880" s="869">
        <f t="shared" si="87"/>
        <v>2018</v>
      </c>
      <c r="I1880" s="876"/>
      <c r="J1880" t="s">
        <v>1341</v>
      </c>
      <c r="K1880" t="s">
        <v>1342</v>
      </c>
      <c r="L1880" t="s">
        <v>1037</v>
      </c>
      <c r="M1880">
        <v>214.45200000000003</v>
      </c>
      <c r="N1880">
        <v>8.4000000000000019E-2</v>
      </c>
      <c r="O1880" s="872">
        <f>+VLOOKUP(C1880,'A. Rate Class Allocations'!$B$124:$J$128,6,FALSE)</f>
        <v>0.94261788524984402</v>
      </c>
      <c r="P1880" s="873">
        <f>+VLOOKUP(C1880,'A. Rate Class Allocations'!$B$124:$J$128,8,FALSE)</f>
        <v>0.86676492558695795</v>
      </c>
      <c r="Q1880" s="873">
        <f>+VLOOKUP(C1880,'A. Rate Class Allocations'!$B$124:$J$128,7,FALSE)</f>
        <v>0.93591420350510102</v>
      </c>
      <c r="R1880" s="873">
        <f>+VLOOKUP(C1880,'A. Rate Class Allocations'!$B$124:$J$128,9,FALSE)</f>
        <v>0.67326093337246795</v>
      </c>
      <c r="S1880" s="874">
        <f t="shared" si="88"/>
        <v>175.21331464018741</v>
      </c>
      <c r="T1880" s="874">
        <f t="shared" si="89"/>
        <v>5.292961549750512E-2</v>
      </c>
    </row>
    <row r="1881" spans="1:20">
      <c r="A1881" s="875" t="s">
        <v>1034</v>
      </c>
      <c r="B1881" t="s">
        <v>1035</v>
      </c>
      <c r="C1881" t="s">
        <v>1339</v>
      </c>
      <c r="D1881" t="s">
        <v>1737</v>
      </c>
      <c r="E1881" s="867">
        <v>2019</v>
      </c>
      <c r="F1881" s="867">
        <v>2019</v>
      </c>
      <c r="G1881" s="868">
        <v>43446</v>
      </c>
      <c r="H1881" s="869">
        <f t="shared" si="87"/>
        <v>2018</v>
      </c>
      <c r="I1881" s="876"/>
      <c r="J1881" t="s">
        <v>1341</v>
      </c>
      <c r="K1881" t="s">
        <v>1342</v>
      </c>
      <c r="L1881" t="s">
        <v>1037</v>
      </c>
      <c r="M1881">
        <v>1899.5600000000009</v>
      </c>
      <c r="N1881">
        <v>0.52000000000000013</v>
      </c>
      <c r="O1881" s="872">
        <f>+VLOOKUP(C1881,'A. Rate Class Allocations'!$B$124:$J$128,6,FALSE)</f>
        <v>0.94261788524984402</v>
      </c>
      <c r="P1881" s="873">
        <f>+VLOOKUP(C1881,'A. Rate Class Allocations'!$B$124:$J$128,8,FALSE)</f>
        <v>0.86676492558695795</v>
      </c>
      <c r="Q1881" s="873">
        <f>+VLOOKUP(C1881,'A. Rate Class Allocations'!$B$124:$J$128,7,FALSE)</f>
        <v>0.93591420350510102</v>
      </c>
      <c r="R1881" s="873">
        <f>+VLOOKUP(C1881,'A. Rate Class Allocations'!$B$124:$J$128,9,FALSE)</f>
        <v>0.67326093337246795</v>
      </c>
      <c r="S1881" s="874">
        <f t="shared" si="88"/>
        <v>1551.9939378411696</v>
      </c>
      <c r="T1881" s="874">
        <f t="shared" si="89"/>
        <v>0.32765952450836505</v>
      </c>
    </row>
    <row r="1882" spans="1:20">
      <c r="A1882" s="875" t="s">
        <v>1034</v>
      </c>
      <c r="B1882" t="s">
        <v>1035</v>
      </c>
      <c r="C1882" t="s">
        <v>1339</v>
      </c>
      <c r="D1882" t="s">
        <v>1737</v>
      </c>
      <c r="E1882" s="867">
        <v>2019</v>
      </c>
      <c r="F1882" s="867">
        <v>2019</v>
      </c>
      <c r="G1882" s="868">
        <v>43446</v>
      </c>
      <c r="H1882" s="869">
        <f t="shared" si="87"/>
        <v>2018</v>
      </c>
      <c r="I1882" s="876"/>
      <c r="J1882" t="s">
        <v>1341</v>
      </c>
      <c r="K1882" t="s">
        <v>1342</v>
      </c>
      <c r="L1882" t="s">
        <v>1037</v>
      </c>
      <c r="M1882">
        <v>562.56200000000013</v>
      </c>
      <c r="N1882">
        <v>0.15400000000000003</v>
      </c>
      <c r="O1882" s="872">
        <f>+VLOOKUP(C1882,'A. Rate Class Allocations'!$B$124:$J$128,6,FALSE)</f>
        <v>0.94261788524984402</v>
      </c>
      <c r="P1882" s="873">
        <f>+VLOOKUP(C1882,'A. Rate Class Allocations'!$B$124:$J$128,8,FALSE)</f>
        <v>0.86676492558695795</v>
      </c>
      <c r="Q1882" s="873">
        <f>+VLOOKUP(C1882,'A. Rate Class Allocations'!$B$124:$J$128,7,FALSE)</f>
        <v>0.93591420350510102</v>
      </c>
      <c r="R1882" s="873">
        <f>+VLOOKUP(C1882,'A. Rate Class Allocations'!$B$124:$J$128,9,FALSE)</f>
        <v>0.67326093337246795</v>
      </c>
      <c r="S1882" s="874">
        <f t="shared" si="88"/>
        <v>459.62897389911552</v>
      </c>
      <c r="T1882" s="874">
        <f t="shared" si="89"/>
        <v>9.7037628412092722E-2</v>
      </c>
    </row>
    <row r="1883" spans="1:20">
      <c r="A1883" s="875" t="s">
        <v>1034</v>
      </c>
      <c r="B1883" t="s">
        <v>1035</v>
      </c>
      <c r="C1883" t="s">
        <v>1339</v>
      </c>
      <c r="D1883" t="s">
        <v>1738</v>
      </c>
      <c r="E1883" s="867">
        <v>2019</v>
      </c>
      <c r="F1883" s="867">
        <v>2019</v>
      </c>
      <c r="G1883" s="868">
        <v>43447</v>
      </c>
      <c r="H1883" s="869">
        <f t="shared" si="87"/>
        <v>2018</v>
      </c>
      <c r="I1883" s="876"/>
      <c r="J1883" t="s">
        <v>1341</v>
      </c>
      <c r="K1883" t="s">
        <v>1342</v>
      </c>
      <c r="L1883" t="s">
        <v>1037</v>
      </c>
      <c r="M1883">
        <v>2114.1119999999996</v>
      </c>
      <c r="N1883">
        <v>0.41600000000000004</v>
      </c>
      <c r="O1883" s="872">
        <f>+VLOOKUP(C1883,'A. Rate Class Allocations'!$B$124:$J$128,6,FALSE)</f>
        <v>0.94261788524984402</v>
      </c>
      <c r="P1883" s="873">
        <f>+VLOOKUP(C1883,'A. Rate Class Allocations'!$B$124:$J$128,8,FALSE)</f>
        <v>0.86676492558695795</v>
      </c>
      <c r="Q1883" s="873">
        <f>+VLOOKUP(C1883,'A. Rate Class Allocations'!$B$124:$J$128,7,FALSE)</f>
        <v>0.93591420350510102</v>
      </c>
      <c r="R1883" s="873">
        <f>+VLOOKUP(C1883,'A. Rate Class Allocations'!$B$124:$J$128,9,FALSE)</f>
        <v>0.67326093337246795</v>
      </c>
      <c r="S1883" s="874">
        <f t="shared" si="88"/>
        <v>1727.2889552934726</v>
      </c>
      <c r="T1883" s="874">
        <f t="shared" si="89"/>
        <v>0.26212761960669206</v>
      </c>
    </row>
    <row r="1884" spans="1:20">
      <c r="A1884" s="875" t="s">
        <v>1034</v>
      </c>
      <c r="B1884" t="s">
        <v>1035</v>
      </c>
      <c r="C1884" t="s">
        <v>1339</v>
      </c>
      <c r="D1884" t="s">
        <v>1739</v>
      </c>
      <c r="E1884" s="867">
        <v>2019</v>
      </c>
      <c r="F1884" s="867">
        <v>2019</v>
      </c>
      <c r="G1884" s="868">
        <v>43447</v>
      </c>
      <c r="H1884" s="869">
        <f t="shared" si="87"/>
        <v>2018</v>
      </c>
      <c r="I1884" s="876"/>
      <c r="J1884" t="s">
        <v>1341</v>
      </c>
      <c r="K1884" t="s">
        <v>1342</v>
      </c>
      <c r="L1884" t="s">
        <v>1037</v>
      </c>
      <c r="M1884">
        <v>1095.5619999999994</v>
      </c>
      <c r="N1884">
        <v>0.37699999999999989</v>
      </c>
      <c r="O1884" s="872">
        <f>+VLOOKUP(C1884,'A. Rate Class Allocations'!$B$124:$J$128,6,FALSE)</f>
        <v>0.94261788524984402</v>
      </c>
      <c r="P1884" s="873">
        <f>+VLOOKUP(C1884,'A. Rate Class Allocations'!$B$124:$J$128,8,FALSE)</f>
        <v>0.86676492558695795</v>
      </c>
      <c r="Q1884" s="873">
        <f>+VLOOKUP(C1884,'A. Rate Class Allocations'!$B$124:$J$128,7,FALSE)</f>
        <v>0.93591420350510102</v>
      </c>
      <c r="R1884" s="873">
        <f>+VLOOKUP(C1884,'A. Rate Class Allocations'!$B$124:$J$128,9,FALSE)</f>
        <v>0.67326093337246795</v>
      </c>
      <c r="S1884" s="874">
        <f t="shared" si="88"/>
        <v>895.1049624803353</v>
      </c>
      <c r="T1884" s="874">
        <f t="shared" si="89"/>
        <v>0.23755315526856455</v>
      </c>
    </row>
    <row r="1885" spans="1:20">
      <c r="A1885" s="875" t="s">
        <v>1034</v>
      </c>
      <c r="B1885" t="s">
        <v>1035</v>
      </c>
      <c r="C1885" t="s">
        <v>1339</v>
      </c>
      <c r="D1885" t="s">
        <v>1739</v>
      </c>
      <c r="E1885" s="867">
        <v>2019</v>
      </c>
      <c r="F1885" s="867">
        <v>2019</v>
      </c>
      <c r="G1885" s="868">
        <v>43447</v>
      </c>
      <c r="H1885" s="869">
        <f t="shared" si="87"/>
        <v>2018</v>
      </c>
      <c r="I1885" s="876"/>
      <c r="J1885" t="s">
        <v>1341</v>
      </c>
      <c r="K1885" t="s">
        <v>1342</v>
      </c>
      <c r="L1885" t="s">
        <v>1037</v>
      </c>
      <c r="M1885">
        <v>868.89400000000023</v>
      </c>
      <c r="N1885">
        <v>0.29900000000000004</v>
      </c>
      <c r="O1885" s="872">
        <f>+VLOOKUP(C1885,'A. Rate Class Allocations'!$B$124:$J$128,6,FALSE)</f>
        <v>0.94261788524984402</v>
      </c>
      <c r="P1885" s="873">
        <f>+VLOOKUP(C1885,'A. Rate Class Allocations'!$B$124:$J$128,8,FALSE)</f>
        <v>0.86676492558695795</v>
      </c>
      <c r="Q1885" s="873">
        <f>+VLOOKUP(C1885,'A. Rate Class Allocations'!$B$124:$J$128,7,FALSE)</f>
        <v>0.93591420350510102</v>
      </c>
      <c r="R1885" s="873">
        <f>+VLOOKUP(C1885,'A. Rate Class Allocations'!$B$124:$J$128,9,FALSE)</f>
        <v>0.67326093337246795</v>
      </c>
      <c r="S1885" s="874">
        <f t="shared" si="88"/>
        <v>709.9108323119907</v>
      </c>
      <c r="T1885" s="874">
        <f t="shared" si="89"/>
        <v>0.18840422659230988</v>
      </c>
    </row>
    <row r="1886" spans="1:20">
      <c r="A1886" s="875" t="s">
        <v>1034</v>
      </c>
      <c r="B1886" t="s">
        <v>1035</v>
      </c>
      <c r="C1886" t="s">
        <v>1339</v>
      </c>
      <c r="D1886" t="s">
        <v>1740</v>
      </c>
      <c r="E1886" s="867">
        <v>2019</v>
      </c>
      <c r="F1886" s="867">
        <v>2019</v>
      </c>
      <c r="G1886" s="868">
        <v>43447</v>
      </c>
      <c r="H1886" s="869">
        <f t="shared" si="87"/>
        <v>2018</v>
      </c>
      <c r="I1886" s="876"/>
      <c r="J1886" t="s">
        <v>1341</v>
      </c>
      <c r="K1886" t="s">
        <v>1342</v>
      </c>
      <c r="L1886" t="s">
        <v>1037</v>
      </c>
      <c r="M1886">
        <v>3139.2</v>
      </c>
      <c r="N1886">
        <v>0.96000000000000008</v>
      </c>
      <c r="O1886" s="872">
        <f>+VLOOKUP(C1886,'A. Rate Class Allocations'!$B$124:$J$128,6,FALSE)</f>
        <v>0.94261788524984402</v>
      </c>
      <c r="P1886" s="873">
        <f>+VLOOKUP(C1886,'A. Rate Class Allocations'!$B$124:$J$128,8,FALSE)</f>
        <v>0.86676492558695795</v>
      </c>
      <c r="Q1886" s="873">
        <f>+VLOOKUP(C1886,'A. Rate Class Allocations'!$B$124:$J$128,7,FALSE)</f>
        <v>0.93591420350510102</v>
      </c>
      <c r="R1886" s="873">
        <f>+VLOOKUP(C1886,'A. Rate Class Allocations'!$B$124:$J$128,9,FALSE)</f>
        <v>0.67326093337246795</v>
      </c>
      <c r="S1886" s="874">
        <f t="shared" si="88"/>
        <v>2564.81467796279</v>
      </c>
      <c r="T1886" s="874">
        <f t="shared" si="89"/>
        <v>0.60490989140005846</v>
      </c>
    </row>
    <row r="1887" spans="1:20">
      <c r="A1887" s="875" t="s">
        <v>1034</v>
      </c>
      <c r="B1887" t="s">
        <v>1035</v>
      </c>
      <c r="C1887" t="s">
        <v>1339</v>
      </c>
      <c r="D1887" t="s">
        <v>1741</v>
      </c>
      <c r="E1887" s="867">
        <v>2019</v>
      </c>
      <c r="F1887" s="867">
        <v>2019</v>
      </c>
      <c r="G1887" s="868">
        <v>43446</v>
      </c>
      <c r="H1887" s="869">
        <f t="shared" si="87"/>
        <v>2018</v>
      </c>
      <c r="I1887" s="876"/>
      <c r="J1887" t="s">
        <v>1341</v>
      </c>
      <c r="K1887" t="s">
        <v>1342</v>
      </c>
      <c r="L1887" t="s">
        <v>1037</v>
      </c>
      <c r="M1887">
        <v>4373.4600000000009</v>
      </c>
      <c r="N1887">
        <v>0.78</v>
      </c>
      <c r="O1887" s="872">
        <f>+VLOOKUP(C1887,'A. Rate Class Allocations'!$B$124:$J$128,6,FALSE)</f>
        <v>0.94261788524984402</v>
      </c>
      <c r="P1887" s="873">
        <f>+VLOOKUP(C1887,'A. Rate Class Allocations'!$B$124:$J$128,8,FALSE)</f>
        <v>0.86676492558695795</v>
      </c>
      <c r="Q1887" s="873">
        <f>+VLOOKUP(C1887,'A. Rate Class Allocations'!$B$124:$J$128,7,FALSE)</f>
        <v>0.93591420350510102</v>
      </c>
      <c r="R1887" s="873">
        <f>+VLOOKUP(C1887,'A. Rate Class Allocations'!$B$124:$J$128,9,FALSE)</f>
        <v>0.67326093337246795</v>
      </c>
      <c r="S1887" s="874">
        <f t="shared" si="88"/>
        <v>3573.2398067925415</v>
      </c>
      <c r="T1887" s="874">
        <f t="shared" si="89"/>
        <v>0.49148928676254749</v>
      </c>
    </row>
    <row r="1888" spans="1:20">
      <c r="A1888" s="875" t="s">
        <v>1034</v>
      </c>
      <c r="B1888" t="s">
        <v>1035</v>
      </c>
      <c r="C1888" t="s">
        <v>1339</v>
      </c>
      <c r="D1888" t="s">
        <v>1741</v>
      </c>
      <c r="E1888" s="867">
        <v>2019</v>
      </c>
      <c r="F1888" s="867">
        <v>2019</v>
      </c>
      <c r="G1888" s="868">
        <v>43446</v>
      </c>
      <c r="H1888" s="869">
        <f t="shared" si="87"/>
        <v>2018</v>
      </c>
      <c r="I1888" s="876"/>
      <c r="J1888" t="s">
        <v>1341</v>
      </c>
      <c r="K1888" t="s">
        <v>1342</v>
      </c>
      <c r="L1888" t="s">
        <v>1037</v>
      </c>
      <c r="M1888">
        <v>325.20599999999996</v>
      </c>
      <c r="N1888">
        <v>5.7999999999999996E-2</v>
      </c>
      <c r="O1888" s="872">
        <f>+VLOOKUP(C1888,'A. Rate Class Allocations'!$B$124:$J$128,6,FALSE)</f>
        <v>0.94261788524984402</v>
      </c>
      <c r="P1888" s="873">
        <f>+VLOOKUP(C1888,'A. Rate Class Allocations'!$B$124:$J$128,8,FALSE)</f>
        <v>0.86676492558695795</v>
      </c>
      <c r="Q1888" s="873">
        <f>+VLOOKUP(C1888,'A. Rate Class Allocations'!$B$124:$J$128,7,FALSE)</f>
        <v>0.93591420350510102</v>
      </c>
      <c r="R1888" s="873">
        <f>+VLOOKUP(C1888,'A. Rate Class Allocations'!$B$124:$J$128,9,FALSE)</f>
        <v>0.67326093337246795</v>
      </c>
      <c r="S1888" s="874">
        <f t="shared" si="88"/>
        <v>265.70244717175297</v>
      </c>
      <c r="T1888" s="874">
        <f t="shared" si="89"/>
        <v>3.6546639272086859E-2</v>
      </c>
    </row>
    <row r="1889" spans="1:20">
      <c r="A1889" s="875" t="s">
        <v>1034</v>
      </c>
      <c r="B1889" t="s">
        <v>1035</v>
      </c>
      <c r="C1889" t="s">
        <v>1339</v>
      </c>
      <c r="D1889" t="s">
        <v>1741</v>
      </c>
      <c r="E1889" s="867">
        <v>2019</v>
      </c>
      <c r="F1889" s="867">
        <v>2019</v>
      </c>
      <c r="G1889" s="868">
        <v>43446</v>
      </c>
      <c r="H1889" s="869">
        <f t="shared" si="87"/>
        <v>2018</v>
      </c>
      <c r="I1889" s="876"/>
      <c r="J1889" t="s">
        <v>1341</v>
      </c>
      <c r="K1889" t="s">
        <v>1342</v>
      </c>
      <c r="L1889" t="s">
        <v>1037</v>
      </c>
      <c r="M1889">
        <v>403.70400000000006</v>
      </c>
      <c r="N1889">
        <v>7.2000000000000008E-2</v>
      </c>
      <c r="O1889" s="872">
        <f>+VLOOKUP(C1889,'A. Rate Class Allocations'!$B$124:$J$128,6,FALSE)</f>
        <v>0.94261788524984402</v>
      </c>
      <c r="P1889" s="873">
        <f>+VLOOKUP(C1889,'A. Rate Class Allocations'!$B$124:$J$128,8,FALSE)</f>
        <v>0.86676492558695795</v>
      </c>
      <c r="Q1889" s="873">
        <f>+VLOOKUP(C1889,'A. Rate Class Allocations'!$B$124:$J$128,7,FALSE)</f>
        <v>0.93591420350510102</v>
      </c>
      <c r="R1889" s="873">
        <f>+VLOOKUP(C1889,'A. Rate Class Allocations'!$B$124:$J$128,9,FALSE)</f>
        <v>0.67326093337246795</v>
      </c>
      <c r="S1889" s="874">
        <f t="shared" si="88"/>
        <v>329.83752062700381</v>
      </c>
      <c r="T1889" s="874">
        <f t="shared" si="89"/>
        <v>4.536824185500439E-2</v>
      </c>
    </row>
    <row r="1890" spans="1:20">
      <c r="A1890" s="875" t="s">
        <v>1034</v>
      </c>
      <c r="B1890" t="s">
        <v>1035</v>
      </c>
      <c r="C1890" t="s">
        <v>1339</v>
      </c>
      <c r="D1890" t="s">
        <v>1742</v>
      </c>
      <c r="E1890" s="867">
        <v>2019</v>
      </c>
      <c r="F1890" s="867">
        <v>2019</v>
      </c>
      <c r="G1890" s="868">
        <v>43448</v>
      </c>
      <c r="H1890" s="869">
        <f t="shared" si="87"/>
        <v>2018</v>
      </c>
      <c r="I1890" s="876"/>
      <c r="J1890" t="s">
        <v>1341</v>
      </c>
      <c r="K1890" t="s">
        <v>1342</v>
      </c>
      <c r="L1890" t="s">
        <v>1037</v>
      </c>
      <c r="M1890">
        <v>2195.8560000000002</v>
      </c>
      <c r="N1890">
        <v>0.62400000000000011</v>
      </c>
      <c r="O1890" s="872">
        <f>+VLOOKUP(C1890,'A. Rate Class Allocations'!$B$124:$J$128,6,FALSE)</f>
        <v>0.94261788524984402</v>
      </c>
      <c r="P1890" s="873">
        <f>+VLOOKUP(C1890,'A. Rate Class Allocations'!$B$124:$J$128,8,FALSE)</f>
        <v>0.86676492558695795</v>
      </c>
      <c r="Q1890" s="873">
        <f>+VLOOKUP(C1890,'A. Rate Class Allocations'!$B$124:$J$128,7,FALSE)</f>
        <v>0.93591420350510102</v>
      </c>
      <c r="R1890" s="873">
        <f>+VLOOKUP(C1890,'A. Rate Class Allocations'!$B$124:$J$128,9,FALSE)</f>
        <v>0.67326093337246795</v>
      </c>
      <c r="S1890" s="874">
        <f t="shared" si="88"/>
        <v>1794.0761020300272</v>
      </c>
      <c r="T1890" s="874">
        <f t="shared" si="89"/>
        <v>0.3931914294100381</v>
      </c>
    </row>
    <row r="1891" spans="1:20">
      <c r="A1891" s="875" t="s">
        <v>1034</v>
      </c>
      <c r="B1891" t="s">
        <v>1035</v>
      </c>
      <c r="C1891" t="s">
        <v>1339</v>
      </c>
      <c r="D1891" t="s">
        <v>1742</v>
      </c>
      <c r="E1891" s="867">
        <v>2019</v>
      </c>
      <c r="F1891" s="867">
        <v>2019</v>
      </c>
      <c r="G1891" s="868">
        <v>43448</v>
      </c>
      <c r="H1891" s="869">
        <f t="shared" si="87"/>
        <v>2018</v>
      </c>
      <c r="I1891" s="876"/>
      <c r="J1891" t="s">
        <v>1341</v>
      </c>
      <c r="K1891" t="s">
        <v>1342</v>
      </c>
      <c r="L1891" t="s">
        <v>1037</v>
      </c>
      <c r="M1891">
        <v>144.27899999999997</v>
      </c>
      <c r="N1891">
        <v>4.0999999999999995E-2</v>
      </c>
      <c r="O1891" s="872">
        <f>+VLOOKUP(C1891,'A. Rate Class Allocations'!$B$124:$J$128,6,FALSE)</f>
        <v>0.94261788524984402</v>
      </c>
      <c r="P1891" s="873">
        <f>+VLOOKUP(C1891,'A. Rate Class Allocations'!$B$124:$J$128,8,FALSE)</f>
        <v>0.86676492558695795</v>
      </c>
      <c r="Q1891" s="873">
        <f>+VLOOKUP(C1891,'A. Rate Class Allocations'!$B$124:$J$128,7,FALSE)</f>
        <v>0.93591420350510102</v>
      </c>
      <c r="R1891" s="873">
        <f>+VLOOKUP(C1891,'A. Rate Class Allocations'!$B$124:$J$128,9,FALSE)</f>
        <v>0.67326093337246795</v>
      </c>
      <c r="S1891" s="874">
        <f t="shared" si="88"/>
        <v>117.88000029363957</v>
      </c>
      <c r="T1891" s="874">
        <f t="shared" si="89"/>
        <v>2.5834693278544159E-2</v>
      </c>
    </row>
    <row r="1892" spans="1:20">
      <c r="A1892" s="875" t="s">
        <v>1034</v>
      </c>
      <c r="B1892" t="s">
        <v>1035</v>
      </c>
      <c r="C1892" t="s">
        <v>1339</v>
      </c>
      <c r="D1892" t="s">
        <v>1743</v>
      </c>
      <c r="E1892" s="867">
        <v>2019</v>
      </c>
      <c r="F1892" s="867">
        <v>2019</v>
      </c>
      <c r="G1892" s="868">
        <v>43454</v>
      </c>
      <c r="H1892" s="869">
        <f t="shared" si="87"/>
        <v>2018</v>
      </c>
      <c r="I1892" s="876"/>
      <c r="J1892" t="s">
        <v>1341</v>
      </c>
      <c r="K1892" t="s">
        <v>1342</v>
      </c>
      <c r="L1892" t="s">
        <v>1037</v>
      </c>
      <c r="M1892">
        <v>2812.1600000000012</v>
      </c>
      <c r="N1892">
        <v>0.52000000000000013</v>
      </c>
      <c r="O1892" s="872">
        <f>+VLOOKUP(C1892,'A. Rate Class Allocations'!$B$124:$J$128,6,FALSE)</f>
        <v>0.94261788524984402</v>
      </c>
      <c r="P1892" s="873">
        <f>+VLOOKUP(C1892,'A. Rate Class Allocations'!$B$124:$J$128,8,FALSE)</f>
        <v>0.86676492558695795</v>
      </c>
      <c r="Q1892" s="873">
        <f>+VLOOKUP(C1892,'A. Rate Class Allocations'!$B$124:$J$128,7,FALSE)</f>
        <v>0.93591420350510102</v>
      </c>
      <c r="R1892" s="873">
        <f>+VLOOKUP(C1892,'A. Rate Class Allocations'!$B$124:$J$128,9,FALSE)</f>
        <v>0.67326093337246795</v>
      </c>
      <c r="S1892" s="874">
        <f t="shared" si="88"/>
        <v>2297.6138012168208</v>
      </c>
      <c r="T1892" s="874">
        <f t="shared" si="89"/>
        <v>0.32765952450836505</v>
      </c>
    </row>
    <row r="1893" spans="1:20">
      <c r="A1893" s="875" t="s">
        <v>1034</v>
      </c>
      <c r="B1893" t="s">
        <v>1035</v>
      </c>
      <c r="C1893" t="s">
        <v>1339</v>
      </c>
      <c r="D1893" t="s">
        <v>1743</v>
      </c>
      <c r="E1893" s="867">
        <v>2019</v>
      </c>
      <c r="F1893" s="867">
        <v>2019</v>
      </c>
      <c r="G1893" s="868">
        <v>43454</v>
      </c>
      <c r="H1893" s="869">
        <f t="shared" si="87"/>
        <v>2018</v>
      </c>
      <c r="I1893" s="876"/>
      <c r="J1893" t="s">
        <v>1341</v>
      </c>
      <c r="K1893" t="s">
        <v>1342</v>
      </c>
      <c r="L1893" t="s">
        <v>1037</v>
      </c>
      <c r="M1893">
        <v>313.66400000000004</v>
      </c>
      <c r="N1893">
        <v>5.7999999999999996E-2</v>
      </c>
      <c r="O1893" s="872">
        <f>+VLOOKUP(C1893,'A. Rate Class Allocations'!$B$124:$J$128,6,FALSE)</f>
        <v>0.94261788524984402</v>
      </c>
      <c r="P1893" s="873">
        <f>+VLOOKUP(C1893,'A. Rate Class Allocations'!$B$124:$J$128,8,FALSE)</f>
        <v>0.86676492558695795</v>
      </c>
      <c r="Q1893" s="873">
        <f>+VLOOKUP(C1893,'A. Rate Class Allocations'!$B$124:$J$128,7,FALSE)</f>
        <v>0.93591420350510102</v>
      </c>
      <c r="R1893" s="873">
        <f>+VLOOKUP(C1893,'A. Rate Class Allocations'!$B$124:$J$128,9,FALSE)</f>
        <v>0.67326093337246795</v>
      </c>
      <c r="S1893" s="874">
        <f t="shared" si="88"/>
        <v>256.27230859726069</v>
      </c>
      <c r="T1893" s="874">
        <f t="shared" si="89"/>
        <v>3.6546639272086859E-2</v>
      </c>
    </row>
    <row r="1894" spans="1:20">
      <c r="A1894" s="875" t="s">
        <v>1034</v>
      </c>
      <c r="B1894" t="s">
        <v>1035</v>
      </c>
      <c r="C1894" t="s">
        <v>1339</v>
      </c>
      <c r="D1894" t="s">
        <v>1743</v>
      </c>
      <c r="E1894" s="867">
        <v>2019</v>
      </c>
      <c r="F1894" s="867">
        <v>2019</v>
      </c>
      <c r="G1894" s="868">
        <v>43454</v>
      </c>
      <c r="H1894" s="869">
        <f t="shared" si="87"/>
        <v>2018</v>
      </c>
      <c r="I1894" s="876"/>
      <c r="J1894" t="s">
        <v>1341</v>
      </c>
      <c r="K1894" t="s">
        <v>1342</v>
      </c>
      <c r="L1894" t="s">
        <v>1037</v>
      </c>
      <c r="M1894">
        <v>519.16799999999989</v>
      </c>
      <c r="N1894">
        <v>9.6000000000000002E-2</v>
      </c>
      <c r="O1894" s="872">
        <f>+VLOOKUP(C1894,'A. Rate Class Allocations'!$B$124:$J$128,6,FALSE)</f>
        <v>0.94261788524984402</v>
      </c>
      <c r="P1894" s="873">
        <f>+VLOOKUP(C1894,'A. Rate Class Allocations'!$B$124:$J$128,8,FALSE)</f>
        <v>0.86676492558695795</v>
      </c>
      <c r="Q1894" s="873">
        <f>+VLOOKUP(C1894,'A. Rate Class Allocations'!$B$124:$J$128,7,FALSE)</f>
        <v>0.93591420350510102</v>
      </c>
      <c r="R1894" s="873">
        <f>+VLOOKUP(C1894,'A. Rate Class Allocations'!$B$124:$J$128,9,FALSE)</f>
        <v>0.67326093337246795</v>
      </c>
      <c r="S1894" s="874">
        <f t="shared" si="88"/>
        <v>424.17485560925888</v>
      </c>
      <c r="T1894" s="874">
        <f t="shared" si="89"/>
        <v>6.0490989140005842E-2</v>
      </c>
    </row>
    <row r="1895" spans="1:20">
      <c r="A1895" s="875" t="s">
        <v>1034</v>
      </c>
      <c r="B1895" t="s">
        <v>1035</v>
      </c>
      <c r="C1895" t="s">
        <v>1339</v>
      </c>
      <c r="D1895" t="s">
        <v>1744</v>
      </c>
      <c r="E1895" s="867">
        <v>2019</v>
      </c>
      <c r="F1895" s="867">
        <v>2019</v>
      </c>
      <c r="G1895" s="868">
        <v>43454</v>
      </c>
      <c r="H1895" s="869">
        <f t="shared" si="87"/>
        <v>2018</v>
      </c>
      <c r="I1895" s="876"/>
      <c r="J1895" t="s">
        <v>1341</v>
      </c>
      <c r="K1895" t="s">
        <v>1342</v>
      </c>
      <c r="L1895" t="s">
        <v>1037</v>
      </c>
      <c r="M1895">
        <v>2844.66</v>
      </c>
      <c r="N1895">
        <v>1.0919999999999999</v>
      </c>
      <c r="O1895" s="872">
        <f>+VLOOKUP(C1895,'A. Rate Class Allocations'!$B$124:$J$128,6,FALSE)</f>
        <v>0.94261788524984402</v>
      </c>
      <c r="P1895" s="873">
        <f>+VLOOKUP(C1895,'A. Rate Class Allocations'!$B$124:$J$128,8,FALSE)</f>
        <v>0.86676492558695795</v>
      </c>
      <c r="Q1895" s="873">
        <f>+VLOOKUP(C1895,'A. Rate Class Allocations'!$B$124:$J$128,7,FALSE)</f>
        <v>0.93591420350510102</v>
      </c>
      <c r="R1895" s="873">
        <f>+VLOOKUP(C1895,'A. Rate Class Allocations'!$B$124:$J$128,9,FALSE)</f>
        <v>0.67326093337246795</v>
      </c>
      <c r="S1895" s="874">
        <f t="shared" si="88"/>
        <v>2324.1672151546986</v>
      </c>
      <c r="T1895" s="874">
        <f t="shared" si="89"/>
        <v>0.68808500146756635</v>
      </c>
    </row>
    <row r="1896" spans="1:20">
      <c r="A1896" s="875" t="s">
        <v>1034</v>
      </c>
      <c r="B1896" t="s">
        <v>1035</v>
      </c>
      <c r="C1896" t="s">
        <v>1339</v>
      </c>
      <c r="D1896" t="s">
        <v>1745</v>
      </c>
      <c r="E1896" s="867">
        <v>2019</v>
      </c>
      <c r="F1896" s="867">
        <v>2019</v>
      </c>
      <c r="G1896" s="868">
        <v>43454</v>
      </c>
      <c r="H1896" s="869">
        <f t="shared" si="87"/>
        <v>2018</v>
      </c>
      <c r="I1896" s="876"/>
      <c r="J1896" t="s">
        <v>1341</v>
      </c>
      <c r="K1896" t="s">
        <v>1342</v>
      </c>
      <c r="L1896" t="s">
        <v>1037</v>
      </c>
      <c r="M1896">
        <v>2172.0159999999996</v>
      </c>
      <c r="N1896">
        <v>0.65599999999999992</v>
      </c>
      <c r="O1896" s="872">
        <f>+VLOOKUP(C1896,'A. Rate Class Allocations'!$B$124:$J$128,6,FALSE)</f>
        <v>0.94261788524984402</v>
      </c>
      <c r="P1896" s="873">
        <f>+VLOOKUP(C1896,'A. Rate Class Allocations'!$B$124:$J$128,8,FALSE)</f>
        <v>0.86676492558695795</v>
      </c>
      <c r="Q1896" s="873">
        <f>+VLOOKUP(C1896,'A. Rate Class Allocations'!$B$124:$J$128,7,FALSE)</f>
        <v>0.93591420350510102</v>
      </c>
      <c r="R1896" s="873">
        <f>+VLOOKUP(C1896,'A. Rate Class Allocations'!$B$124:$J$128,9,FALSE)</f>
        <v>0.67326093337246795</v>
      </c>
      <c r="S1896" s="874">
        <f t="shared" si="88"/>
        <v>1774.5981516214406</v>
      </c>
      <c r="T1896" s="874">
        <f t="shared" si="89"/>
        <v>0.41335509245670654</v>
      </c>
    </row>
    <row r="1897" spans="1:20">
      <c r="A1897" s="875" t="s">
        <v>1034</v>
      </c>
      <c r="B1897" t="s">
        <v>1035</v>
      </c>
      <c r="C1897" t="s">
        <v>1339</v>
      </c>
      <c r="D1897" t="s">
        <v>1745</v>
      </c>
      <c r="E1897" s="867">
        <v>2019</v>
      </c>
      <c r="F1897" s="867">
        <v>2019</v>
      </c>
      <c r="G1897" s="868">
        <v>43454</v>
      </c>
      <c r="H1897" s="869">
        <f t="shared" si="87"/>
        <v>2018</v>
      </c>
      <c r="I1897" s="876"/>
      <c r="J1897" t="s">
        <v>1341</v>
      </c>
      <c r="K1897" t="s">
        <v>1342</v>
      </c>
      <c r="L1897" t="s">
        <v>1037</v>
      </c>
      <c r="M1897">
        <v>576.11400000000003</v>
      </c>
      <c r="N1897">
        <v>0.17399999999999999</v>
      </c>
      <c r="O1897" s="872">
        <f>+VLOOKUP(C1897,'A. Rate Class Allocations'!$B$124:$J$128,6,FALSE)</f>
        <v>0.94261788524984402</v>
      </c>
      <c r="P1897" s="873">
        <f>+VLOOKUP(C1897,'A. Rate Class Allocations'!$B$124:$J$128,8,FALSE)</f>
        <v>0.86676492558695795</v>
      </c>
      <c r="Q1897" s="873">
        <f>+VLOOKUP(C1897,'A. Rate Class Allocations'!$B$124:$J$128,7,FALSE)</f>
        <v>0.93591420350510102</v>
      </c>
      <c r="R1897" s="873">
        <f>+VLOOKUP(C1897,'A. Rate Class Allocations'!$B$124:$J$128,9,FALSE)</f>
        <v>0.67326093337246795</v>
      </c>
      <c r="S1897" s="874">
        <f t="shared" si="88"/>
        <v>470.70133899715051</v>
      </c>
      <c r="T1897" s="874">
        <f t="shared" si="89"/>
        <v>0.10963991781626058</v>
      </c>
    </row>
    <row r="1898" spans="1:20">
      <c r="A1898" s="875" t="s">
        <v>1034</v>
      </c>
      <c r="B1898" t="s">
        <v>1035</v>
      </c>
      <c r="C1898" t="s">
        <v>1339</v>
      </c>
      <c r="D1898" t="s">
        <v>1746</v>
      </c>
      <c r="E1898" s="867">
        <v>2019</v>
      </c>
      <c r="F1898" s="867">
        <v>2019</v>
      </c>
      <c r="G1898" s="868">
        <v>43468</v>
      </c>
      <c r="H1898" s="869">
        <f t="shared" si="87"/>
        <v>2019</v>
      </c>
      <c r="I1898" s="876"/>
      <c r="J1898" t="s">
        <v>1341</v>
      </c>
      <c r="K1898" t="s">
        <v>1342</v>
      </c>
      <c r="L1898" t="s">
        <v>1037</v>
      </c>
      <c r="M1898">
        <v>1301.0400000000002</v>
      </c>
      <c r="N1898">
        <v>0.62400000000000011</v>
      </c>
      <c r="O1898" s="872">
        <f>+VLOOKUP(C1898,'A. Rate Class Allocations'!$B$124:$J$128,6,FALSE)</f>
        <v>0.94261788524984402</v>
      </c>
      <c r="P1898" s="873">
        <f>+VLOOKUP(C1898,'A. Rate Class Allocations'!$B$124:$J$128,8,FALSE)</f>
        <v>0.86676492558695795</v>
      </c>
      <c r="Q1898" s="873">
        <f>+VLOOKUP(C1898,'A. Rate Class Allocations'!$B$124:$J$128,7,FALSE)</f>
        <v>0.93591420350510102</v>
      </c>
      <c r="R1898" s="873">
        <f>+VLOOKUP(C1898,'A. Rate Class Allocations'!$B$124:$J$128,9,FALSE)</f>
        <v>0.67326093337246795</v>
      </c>
      <c r="S1898" s="874">
        <f t="shared" si="88"/>
        <v>1062.986266761184</v>
      </c>
      <c r="T1898" s="874">
        <f t="shared" si="89"/>
        <v>0.3931914294100381</v>
      </c>
    </row>
    <row r="1899" spans="1:20">
      <c r="A1899" s="875" t="s">
        <v>1034</v>
      </c>
      <c r="B1899" t="s">
        <v>1035</v>
      </c>
      <c r="C1899" t="s">
        <v>1339</v>
      </c>
      <c r="D1899" t="s">
        <v>1746</v>
      </c>
      <c r="E1899" s="867">
        <v>2019</v>
      </c>
      <c r="F1899" s="867">
        <v>2019</v>
      </c>
      <c r="G1899" s="868">
        <v>43468</v>
      </c>
      <c r="H1899" s="869">
        <f t="shared" si="87"/>
        <v>2019</v>
      </c>
      <c r="I1899" s="876"/>
      <c r="J1899" t="s">
        <v>1341</v>
      </c>
      <c r="K1899" t="s">
        <v>1342</v>
      </c>
      <c r="L1899" t="s">
        <v>1037</v>
      </c>
      <c r="M1899">
        <v>423.25499999999994</v>
      </c>
      <c r="N1899">
        <v>0.20299999999999999</v>
      </c>
      <c r="O1899" s="872">
        <f>+VLOOKUP(C1899,'A. Rate Class Allocations'!$B$124:$J$128,6,FALSE)</f>
        <v>0.94261788524984402</v>
      </c>
      <c r="P1899" s="873">
        <f>+VLOOKUP(C1899,'A. Rate Class Allocations'!$B$124:$J$128,8,FALSE)</f>
        <v>0.86676492558695795</v>
      </c>
      <c r="Q1899" s="873">
        <f>+VLOOKUP(C1899,'A. Rate Class Allocations'!$B$124:$J$128,7,FALSE)</f>
        <v>0.93591420350510102</v>
      </c>
      <c r="R1899" s="873">
        <f>+VLOOKUP(C1899,'A. Rate Class Allocations'!$B$124:$J$128,9,FALSE)</f>
        <v>0.67326093337246795</v>
      </c>
      <c r="S1899" s="874">
        <f t="shared" si="88"/>
        <v>345.81123742391071</v>
      </c>
      <c r="T1899" s="874">
        <f t="shared" si="89"/>
        <v>0.12791323745230401</v>
      </c>
    </row>
    <row r="1900" spans="1:20">
      <c r="A1900" s="875" t="s">
        <v>1034</v>
      </c>
      <c r="B1900" t="s">
        <v>1035</v>
      </c>
      <c r="C1900" t="s">
        <v>1339</v>
      </c>
      <c r="D1900" t="s">
        <v>1746</v>
      </c>
      <c r="E1900" s="867">
        <v>2019</v>
      </c>
      <c r="F1900" s="867">
        <v>2019</v>
      </c>
      <c r="G1900" s="868">
        <v>43468</v>
      </c>
      <c r="H1900" s="869">
        <f t="shared" si="87"/>
        <v>2019</v>
      </c>
      <c r="I1900" s="876"/>
      <c r="J1900" t="s">
        <v>1341</v>
      </c>
      <c r="K1900" t="s">
        <v>1342</v>
      </c>
      <c r="L1900" t="s">
        <v>1037</v>
      </c>
      <c r="M1900">
        <v>58.38</v>
      </c>
      <c r="N1900">
        <v>2.8000000000000001E-2</v>
      </c>
      <c r="O1900" s="872">
        <f>+VLOOKUP(C1900,'A. Rate Class Allocations'!$B$124:$J$128,6,FALSE)</f>
        <v>0.94261788524984402</v>
      </c>
      <c r="P1900" s="873">
        <f>+VLOOKUP(C1900,'A. Rate Class Allocations'!$B$124:$J$128,8,FALSE)</f>
        <v>0.86676492558695795</v>
      </c>
      <c r="Q1900" s="873">
        <f>+VLOOKUP(C1900,'A. Rate Class Allocations'!$B$124:$J$128,7,FALSE)</f>
        <v>0.93591420350510102</v>
      </c>
      <c r="R1900" s="873">
        <f>+VLOOKUP(C1900,'A. Rate Class Allocations'!$B$124:$J$128,9,FALSE)</f>
        <v>0.67326093337246795</v>
      </c>
      <c r="S1900" s="874">
        <f t="shared" si="88"/>
        <v>47.698101713642863</v>
      </c>
      <c r="T1900" s="874">
        <f t="shared" si="89"/>
        <v>1.7643205165835039E-2</v>
      </c>
    </row>
    <row r="1901" spans="1:20">
      <c r="A1901" s="875" t="s">
        <v>1034</v>
      </c>
      <c r="B1901" t="s">
        <v>1035</v>
      </c>
      <c r="C1901" t="s">
        <v>1339</v>
      </c>
      <c r="D1901" t="s">
        <v>1747</v>
      </c>
      <c r="E1901" s="867">
        <v>2019</v>
      </c>
      <c r="F1901" s="867">
        <v>2019</v>
      </c>
      <c r="G1901" s="868">
        <v>43494</v>
      </c>
      <c r="H1901" s="869">
        <f t="shared" si="87"/>
        <v>2019</v>
      </c>
      <c r="I1901" s="876"/>
      <c r="J1901" t="s">
        <v>1341</v>
      </c>
      <c r="K1901" t="s">
        <v>1342</v>
      </c>
      <c r="L1901" t="s">
        <v>1037</v>
      </c>
      <c r="M1901">
        <v>2214.1080000000002</v>
      </c>
      <c r="N1901">
        <v>0.98800000000000021</v>
      </c>
      <c r="O1901" s="872">
        <f>+VLOOKUP(C1901,'A. Rate Class Allocations'!$B$124:$J$128,6,FALSE)</f>
        <v>0.94261788524984402</v>
      </c>
      <c r="P1901" s="873">
        <f>+VLOOKUP(C1901,'A. Rate Class Allocations'!$B$124:$J$128,8,FALSE)</f>
        <v>0.86676492558695795</v>
      </c>
      <c r="Q1901" s="873">
        <f>+VLOOKUP(C1901,'A. Rate Class Allocations'!$B$124:$J$128,7,FALSE)</f>
        <v>0.93591420350510102</v>
      </c>
      <c r="R1901" s="873">
        <f>+VLOOKUP(C1901,'A. Rate Class Allocations'!$B$124:$J$128,9,FALSE)</f>
        <v>0.67326093337246795</v>
      </c>
      <c r="S1901" s="874">
        <f t="shared" si="88"/>
        <v>1808.9884992975401</v>
      </c>
      <c r="T1901" s="874">
        <f t="shared" si="89"/>
        <v>0.62255309656589364</v>
      </c>
    </row>
    <row r="1902" spans="1:20">
      <c r="A1902" s="875" t="s">
        <v>1034</v>
      </c>
      <c r="B1902" t="s">
        <v>1035</v>
      </c>
      <c r="C1902" t="s">
        <v>1339</v>
      </c>
      <c r="D1902" t="s">
        <v>1747</v>
      </c>
      <c r="E1902" s="867">
        <v>2019</v>
      </c>
      <c r="F1902" s="867">
        <v>2019</v>
      </c>
      <c r="G1902" s="868">
        <v>43494</v>
      </c>
      <c r="H1902" s="869">
        <f t="shared" si="87"/>
        <v>2019</v>
      </c>
      <c r="I1902" s="876"/>
      <c r="J1902" t="s">
        <v>1341</v>
      </c>
      <c r="K1902" t="s">
        <v>1342</v>
      </c>
      <c r="L1902" t="s">
        <v>1037</v>
      </c>
      <c r="M1902">
        <v>194.96699999999998</v>
      </c>
      <c r="N1902">
        <v>8.6999999999999994E-2</v>
      </c>
      <c r="O1902" s="872">
        <f>+VLOOKUP(C1902,'A. Rate Class Allocations'!$B$124:$J$128,6,FALSE)</f>
        <v>0.94261788524984402</v>
      </c>
      <c r="P1902" s="873">
        <f>+VLOOKUP(C1902,'A. Rate Class Allocations'!$B$124:$J$128,8,FALSE)</f>
        <v>0.86676492558695795</v>
      </c>
      <c r="Q1902" s="873">
        <f>+VLOOKUP(C1902,'A. Rate Class Allocations'!$B$124:$J$128,7,FALSE)</f>
        <v>0.93591420350510102</v>
      </c>
      <c r="R1902" s="873">
        <f>+VLOOKUP(C1902,'A. Rate Class Allocations'!$B$124:$J$128,9,FALSE)</f>
        <v>0.67326093337246795</v>
      </c>
      <c r="S1902" s="874">
        <f t="shared" si="88"/>
        <v>159.29352169927728</v>
      </c>
      <c r="T1902" s="874">
        <f t="shared" si="89"/>
        <v>5.4819958908130288E-2</v>
      </c>
    </row>
    <row r="1903" spans="1:20">
      <c r="A1903" s="875" t="s">
        <v>1034</v>
      </c>
      <c r="B1903" t="s">
        <v>1035</v>
      </c>
      <c r="C1903" t="s">
        <v>1339</v>
      </c>
      <c r="D1903" t="s">
        <v>1748</v>
      </c>
      <c r="E1903" s="867">
        <v>2019</v>
      </c>
      <c r="F1903" s="867">
        <v>2019</v>
      </c>
      <c r="G1903" s="868">
        <v>43462</v>
      </c>
      <c r="H1903" s="869">
        <f t="shared" si="87"/>
        <v>2018</v>
      </c>
      <c r="I1903" s="876"/>
      <c r="J1903" t="s">
        <v>1341</v>
      </c>
      <c r="K1903" t="s">
        <v>1342</v>
      </c>
      <c r="L1903" t="s">
        <v>1037</v>
      </c>
      <c r="M1903">
        <v>2495.7449999999999</v>
      </c>
      <c r="N1903">
        <v>1.1970000000000001</v>
      </c>
      <c r="O1903" s="872">
        <f>+VLOOKUP(C1903,'A. Rate Class Allocations'!$B$124:$J$128,6,FALSE)</f>
        <v>0.94261788524984402</v>
      </c>
      <c r="P1903" s="873">
        <f>+VLOOKUP(C1903,'A. Rate Class Allocations'!$B$124:$J$128,8,FALSE)</f>
        <v>0.86676492558695795</v>
      </c>
      <c r="Q1903" s="873">
        <f>+VLOOKUP(C1903,'A. Rate Class Allocations'!$B$124:$J$128,7,FALSE)</f>
        <v>0.93591420350510102</v>
      </c>
      <c r="R1903" s="873">
        <f>+VLOOKUP(C1903,'A. Rate Class Allocations'!$B$124:$J$128,9,FALSE)</f>
        <v>0.67326093337246795</v>
      </c>
      <c r="S1903" s="874">
        <f t="shared" si="88"/>
        <v>2039.0938482582324</v>
      </c>
      <c r="T1903" s="874">
        <f t="shared" si="89"/>
        <v>0.75424702083944783</v>
      </c>
    </row>
    <row r="1904" spans="1:20">
      <c r="A1904" s="875" t="s">
        <v>1034</v>
      </c>
      <c r="B1904" t="s">
        <v>1035</v>
      </c>
      <c r="C1904" t="s">
        <v>1339</v>
      </c>
      <c r="D1904" t="s">
        <v>1748</v>
      </c>
      <c r="E1904" s="867">
        <v>2019</v>
      </c>
      <c r="F1904" s="867">
        <v>2019</v>
      </c>
      <c r="G1904" s="868">
        <v>43462</v>
      </c>
      <c r="H1904" s="869">
        <f t="shared" si="87"/>
        <v>2018</v>
      </c>
      <c r="I1904" s="876"/>
      <c r="J1904" t="s">
        <v>1341</v>
      </c>
      <c r="K1904" t="s">
        <v>1342</v>
      </c>
      <c r="L1904" t="s">
        <v>1037</v>
      </c>
      <c r="M1904">
        <v>1148.835</v>
      </c>
      <c r="N1904">
        <v>0.55100000000000005</v>
      </c>
      <c r="O1904" s="872">
        <f>+VLOOKUP(C1904,'A. Rate Class Allocations'!$B$124:$J$128,6,FALSE)</f>
        <v>0.94261788524984402</v>
      </c>
      <c r="P1904" s="873">
        <f>+VLOOKUP(C1904,'A. Rate Class Allocations'!$B$124:$J$128,8,FALSE)</f>
        <v>0.86676492558695795</v>
      </c>
      <c r="Q1904" s="873">
        <f>+VLOOKUP(C1904,'A. Rate Class Allocations'!$B$124:$J$128,7,FALSE)</f>
        <v>0.93591420350510102</v>
      </c>
      <c r="R1904" s="873">
        <f>+VLOOKUP(C1904,'A. Rate Class Allocations'!$B$124:$J$128,9,FALSE)</f>
        <v>0.67326093337246795</v>
      </c>
      <c r="S1904" s="874">
        <f t="shared" si="88"/>
        <v>938.63050157918644</v>
      </c>
      <c r="T1904" s="874">
        <f t="shared" si="89"/>
        <v>0.34719307308482522</v>
      </c>
    </row>
    <row r="1905" spans="1:20">
      <c r="A1905" s="875" t="s">
        <v>1034</v>
      </c>
      <c r="B1905" t="s">
        <v>1035</v>
      </c>
      <c r="C1905" t="s">
        <v>1339</v>
      </c>
      <c r="D1905" t="s">
        <v>1748</v>
      </c>
      <c r="E1905" s="867">
        <v>2019</v>
      </c>
      <c r="F1905" s="867">
        <v>2019</v>
      </c>
      <c r="G1905" s="868">
        <v>43462</v>
      </c>
      <c r="H1905" s="869">
        <f t="shared" si="87"/>
        <v>2018</v>
      </c>
      <c r="I1905" s="876"/>
      <c r="J1905" t="s">
        <v>1038</v>
      </c>
      <c r="K1905" t="s">
        <v>1342</v>
      </c>
      <c r="L1905" t="s">
        <v>1037</v>
      </c>
      <c r="M1905">
        <v>362.78999999999991</v>
      </c>
      <c r="N1905">
        <v>0.17399999999999999</v>
      </c>
      <c r="O1905" s="872">
        <f>+VLOOKUP(C1905,'A. Rate Class Allocations'!$B$124:$J$128,6,FALSE)</f>
        <v>0.94261788524984402</v>
      </c>
      <c r="P1905" s="873">
        <f>+VLOOKUP(C1905,'A. Rate Class Allocations'!$B$124:$J$128,8,FALSE)</f>
        <v>0.86676492558695795</v>
      </c>
      <c r="Q1905" s="873">
        <f>+VLOOKUP(C1905,'A. Rate Class Allocations'!$B$124:$J$128,7,FALSE)</f>
        <v>0.93591420350510102</v>
      </c>
      <c r="R1905" s="873">
        <f>+VLOOKUP(C1905,'A. Rate Class Allocations'!$B$124:$J$128,9,FALSE)</f>
        <v>0.67326093337246795</v>
      </c>
      <c r="S1905" s="874">
        <f t="shared" si="88"/>
        <v>296.4096320776377</v>
      </c>
      <c r="T1905" s="874">
        <f t="shared" si="89"/>
        <v>0.10963991781626058</v>
      </c>
    </row>
    <row r="1906" spans="1:20">
      <c r="A1906" s="875" t="s">
        <v>1034</v>
      </c>
      <c r="B1906" t="s">
        <v>1035</v>
      </c>
      <c r="C1906" t="s">
        <v>1339</v>
      </c>
      <c r="D1906" t="s">
        <v>1749</v>
      </c>
      <c r="E1906" s="867">
        <v>2019</v>
      </c>
      <c r="F1906" s="867">
        <v>2019</v>
      </c>
      <c r="G1906" s="868">
        <v>43468</v>
      </c>
      <c r="H1906" s="869">
        <f t="shared" si="87"/>
        <v>2019</v>
      </c>
      <c r="I1906" s="876"/>
      <c r="J1906" t="s">
        <v>1341</v>
      </c>
      <c r="K1906" t="s">
        <v>1342</v>
      </c>
      <c r="L1906" t="s">
        <v>1037</v>
      </c>
      <c r="M1906">
        <v>2455.1399999999994</v>
      </c>
      <c r="N1906">
        <v>0.98599999999999977</v>
      </c>
      <c r="O1906" s="872">
        <f>+VLOOKUP(C1906,'A. Rate Class Allocations'!$B$124:$J$128,6,FALSE)</f>
        <v>0.94261788524984402</v>
      </c>
      <c r="P1906" s="873">
        <f>+VLOOKUP(C1906,'A. Rate Class Allocations'!$B$124:$J$128,8,FALSE)</f>
        <v>0.86676492558695795</v>
      </c>
      <c r="Q1906" s="873">
        <f>+VLOOKUP(C1906,'A. Rate Class Allocations'!$B$124:$J$128,7,FALSE)</f>
        <v>0.93591420350510102</v>
      </c>
      <c r="R1906" s="873">
        <f>+VLOOKUP(C1906,'A. Rate Class Allocations'!$B$124:$J$128,9,FALSE)</f>
        <v>0.67326093337246795</v>
      </c>
      <c r="S1906" s="874">
        <f t="shared" si="88"/>
        <v>2005.9184213983062</v>
      </c>
      <c r="T1906" s="874">
        <f t="shared" si="89"/>
        <v>0.62129286762547653</v>
      </c>
    </row>
    <row r="1907" spans="1:20">
      <c r="A1907" s="875" t="s">
        <v>1034</v>
      </c>
      <c r="B1907" t="s">
        <v>1035</v>
      </c>
      <c r="C1907" t="s">
        <v>1339</v>
      </c>
      <c r="D1907" t="s">
        <v>1750</v>
      </c>
      <c r="E1907" s="867">
        <v>2019</v>
      </c>
      <c r="F1907" s="867">
        <v>2019</v>
      </c>
      <c r="G1907" s="868">
        <v>43457</v>
      </c>
      <c r="H1907" s="869">
        <f t="shared" si="87"/>
        <v>2018</v>
      </c>
      <c r="I1907" s="876"/>
      <c r="J1907" t="s">
        <v>1341</v>
      </c>
      <c r="K1907" t="s">
        <v>1342</v>
      </c>
      <c r="L1907" t="s">
        <v>1037</v>
      </c>
      <c r="M1907">
        <v>1126.9440000000002</v>
      </c>
      <c r="N1907">
        <v>0.41600000000000004</v>
      </c>
      <c r="O1907" s="872">
        <f>+VLOOKUP(C1907,'A. Rate Class Allocations'!$B$124:$J$128,6,FALSE)</f>
        <v>0.94261788524984402</v>
      </c>
      <c r="P1907" s="873">
        <f>+VLOOKUP(C1907,'A. Rate Class Allocations'!$B$124:$J$128,8,FALSE)</f>
        <v>0.86676492558695795</v>
      </c>
      <c r="Q1907" s="873">
        <f>+VLOOKUP(C1907,'A. Rate Class Allocations'!$B$124:$J$128,7,FALSE)</f>
        <v>0.93591420350510102</v>
      </c>
      <c r="R1907" s="873">
        <f>+VLOOKUP(C1907,'A. Rate Class Allocations'!$B$124:$J$128,9,FALSE)</f>
        <v>0.67326093337246795</v>
      </c>
      <c r="S1907" s="874">
        <f t="shared" si="88"/>
        <v>920.7449389787522</v>
      </c>
      <c r="T1907" s="874">
        <f t="shared" si="89"/>
        <v>0.26212761960669206</v>
      </c>
    </row>
    <row r="1908" spans="1:20">
      <c r="A1908" s="875" t="s">
        <v>1034</v>
      </c>
      <c r="B1908" t="s">
        <v>1035</v>
      </c>
      <c r="C1908" t="s">
        <v>1339</v>
      </c>
      <c r="D1908" t="s">
        <v>1750</v>
      </c>
      <c r="E1908" s="867">
        <v>2019</v>
      </c>
      <c r="F1908" s="867">
        <v>2019</v>
      </c>
      <c r="G1908" s="868">
        <v>43457</v>
      </c>
      <c r="H1908" s="869">
        <f t="shared" si="87"/>
        <v>2018</v>
      </c>
      <c r="I1908" s="876"/>
      <c r="J1908" t="s">
        <v>1341</v>
      </c>
      <c r="K1908" t="s">
        <v>1342</v>
      </c>
      <c r="L1908" t="s">
        <v>1037</v>
      </c>
      <c r="M1908">
        <v>704.34000000000026</v>
      </c>
      <c r="N1908">
        <v>0.26000000000000006</v>
      </c>
      <c r="O1908" s="872">
        <f>+VLOOKUP(C1908,'A. Rate Class Allocations'!$B$124:$J$128,6,FALSE)</f>
        <v>0.94261788524984402</v>
      </c>
      <c r="P1908" s="873">
        <f>+VLOOKUP(C1908,'A. Rate Class Allocations'!$B$124:$J$128,8,FALSE)</f>
        <v>0.86676492558695795</v>
      </c>
      <c r="Q1908" s="873">
        <f>+VLOOKUP(C1908,'A. Rate Class Allocations'!$B$124:$J$128,7,FALSE)</f>
        <v>0.93591420350510102</v>
      </c>
      <c r="R1908" s="873">
        <f>+VLOOKUP(C1908,'A. Rate Class Allocations'!$B$124:$J$128,9,FALSE)</f>
        <v>0.67326093337246795</v>
      </c>
      <c r="S1908" s="874">
        <f t="shared" si="88"/>
        <v>575.46558686172023</v>
      </c>
      <c r="T1908" s="874">
        <f t="shared" si="89"/>
        <v>0.16382976225418253</v>
      </c>
    </row>
    <row r="1909" spans="1:20">
      <c r="A1909" s="875" t="s">
        <v>1034</v>
      </c>
      <c r="B1909" t="s">
        <v>1035</v>
      </c>
      <c r="C1909" t="s">
        <v>1339</v>
      </c>
      <c r="D1909" t="s">
        <v>1751</v>
      </c>
      <c r="E1909" s="867">
        <v>2019</v>
      </c>
      <c r="F1909" s="867">
        <v>2019</v>
      </c>
      <c r="G1909" s="868">
        <v>43458</v>
      </c>
      <c r="H1909" s="869">
        <f t="shared" si="87"/>
        <v>2018</v>
      </c>
      <c r="I1909" s="876"/>
      <c r="J1909" t="s">
        <v>1341</v>
      </c>
      <c r="K1909" t="s">
        <v>1342</v>
      </c>
      <c r="L1909" t="s">
        <v>1037</v>
      </c>
      <c r="M1909">
        <v>1398.384</v>
      </c>
      <c r="N1909">
        <v>0.62400000000000011</v>
      </c>
      <c r="O1909" s="872">
        <f>+VLOOKUP(C1909,'A. Rate Class Allocations'!$B$124:$J$128,6,FALSE)</f>
        <v>0.94261788524984402</v>
      </c>
      <c r="P1909" s="873">
        <f>+VLOOKUP(C1909,'A. Rate Class Allocations'!$B$124:$J$128,8,FALSE)</f>
        <v>0.86676492558695795</v>
      </c>
      <c r="Q1909" s="873">
        <f>+VLOOKUP(C1909,'A. Rate Class Allocations'!$B$124:$J$128,7,FALSE)</f>
        <v>0.93591420350510102</v>
      </c>
      <c r="R1909" s="873">
        <f>+VLOOKUP(C1909,'A. Rate Class Allocations'!$B$124:$J$128,9,FALSE)</f>
        <v>0.67326093337246795</v>
      </c>
      <c r="S1909" s="874">
        <f t="shared" si="88"/>
        <v>1142.5190521879199</v>
      </c>
      <c r="T1909" s="874">
        <f t="shared" si="89"/>
        <v>0.3931914294100381</v>
      </c>
    </row>
    <row r="1910" spans="1:20">
      <c r="A1910" s="875" t="s">
        <v>1034</v>
      </c>
      <c r="B1910" t="s">
        <v>1035</v>
      </c>
      <c r="C1910" t="s">
        <v>1339</v>
      </c>
      <c r="D1910" t="s">
        <v>1752</v>
      </c>
      <c r="E1910" s="867">
        <v>2019</v>
      </c>
      <c r="F1910" s="867">
        <v>2019</v>
      </c>
      <c r="G1910" s="868">
        <v>43455</v>
      </c>
      <c r="H1910" s="869">
        <f t="shared" si="87"/>
        <v>2018</v>
      </c>
      <c r="I1910" s="876"/>
      <c r="J1910" t="s">
        <v>1341</v>
      </c>
      <c r="K1910" t="s">
        <v>1342</v>
      </c>
      <c r="L1910" t="s">
        <v>1037</v>
      </c>
      <c r="M1910">
        <v>5396.6639999999989</v>
      </c>
      <c r="N1910">
        <v>1.0919999999999999</v>
      </c>
      <c r="O1910" s="872">
        <f>+VLOOKUP(C1910,'A. Rate Class Allocations'!$B$124:$J$128,6,FALSE)</f>
        <v>0.94261788524984402</v>
      </c>
      <c r="P1910" s="873">
        <f>+VLOOKUP(C1910,'A. Rate Class Allocations'!$B$124:$J$128,8,FALSE)</f>
        <v>0.86676492558695795</v>
      </c>
      <c r="Q1910" s="873">
        <f>+VLOOKUP(C1910,'A. Rate Class Allocations'!$B$124:$J$128,7,FALSE)</f>
        <v>0.93591420350510102</v>
      </c>
      <c r="R1910" s="873">
        <f>+VLOOKUP(C1910,'A. Rate Class Allocations'!$B$124:$J$128,9,FALSE)</f>
        <v>0.67326093337246795</v>
      </c>
      <c r="S1910" s="874">
        <f t="shared" si="88"/>
        <v>4409.226248481581</v>
      </c>
      <c r="T1910" s="874">
        <f t="shared" si="89"/>
        <v>0.68808500146756635</v>
      </c>
    </row>
    <row r="1911" spans="1:20">
      <c r="A1911" s="875" t="s">
        <v>1034</v>
      </c>
      <c r="B1911" t="s">
        <v>1035</v>
      </c>
      <c r="C1911" t="s">
        <v>1339</v>
      </c>
      <c r="D1911" t="s">
        <v>1752</v>
      </c>
      <c r="E1911" s="867">
        <v>2019</v>
      </c>
      <c r="F1911" s="867">
        <v>2019</v>
      </c>
      <c r="G1911" s="868">
        <v>43455</v>
      </c>
      <c r="H1911" s="869">
        <f t="shared" si="87"/>
        <v>2018</v>
      </c>
      <c r="I1911" s="876"/>
      <c r="J1911" t="s">
        <v>1341</v>
      </c>
      <c r="K1911" t="s">
        <v>1342</v>
      </c>
      <c r="L1911" t="s">
        <v>1037</v>
      </c>
      <c r="M1911">
        <v>143.31799999999998</v>
      </c>
      <c r="N1911">
        <v>2.8999999999999998E-2</v>
      </c>
      <c r="O1911" s="872">
        <f>+VLOOKUP(C1911,'A. Rate Class Allocations'!$B$124:$J$128,6,FALSE)</f>
        <v>0.94261788524984402</v>
      </c>
      <c r="P1911" s="873">
        <f>+VLOOKUP(C1911,'A. Rate Class Allocations'!$B$124:$J$128,8,FALSE)</f>
        <v>0.86676492558695795</v>
      </c>
      <c r="Q1911" s="873">
        <f>+VLOOKUP(C1911,'A. Rate Class Allocations'!$B$124:$J$128,7,FALSE)</f>
        <v>0.93591420350510102</v>
      </c>
      <c r="R1911" s="873">
        <f>+VLOOKUP(C1911,'A. Rate Class Allocations'!$B$124:$J$128,9,FALSE)</f>
        <v>0.67326093337246795</v>
      </c>
      <c r="S1911" s="874">
        <f t="shared" si="88"/>
        <v>117.0948362691995</v>
      </c>
      <c r="T1911" s="874">
        <f t="shared" si="89"/>
        <v>1.8273319636043429E-2</v>
      </c>
    </row>
    <row r="1912" spans="1:20">
      <c r="A1912" s="875" t="s">
        <v>1034</v>
      </c>
      <c r="B1912" t="s">
        <v>1035</v>
      </c>
      <c r="C1912" t="s">
        <v>1339</v>
      </c>
      <c r="D1912" t="s">
        <v>1753</v>
      </c>
      <c r="E1912" s="867">
        <v>2019</v>
      </c>
      <c r="F1912" s="867">
        <v>2019</v>
      </c>
      <c r="G1912" s="868">
        <v>43455</v>
      </c>
      <c r="H1912" s="869">
        <f t="shared" si="87"/>
        <v>2018</v>
      </c>
      <c r="I1912" s="876"/>
      <c r="J1912" t="s">
        <v>1341</v>
      </c>
      <c r="K1912" t="s">
        <v>1342</v>
      </c>
      <c r="L1912" t="s">
        <v>1037</v>
      </c>
      <c r="M1912">
        <v>1709.1360000000002</v>
      </c>
      <c r="N1912">
        <v>0.57200000000000006</v>
      </c>
      <c r="O1912" s="872">
        <f>+VLOOKUP(C1912,'A. Rate Class Allocations'!$B$124:$J$128,6,FALSE)</f>
        <v>0.94261788524984402</v>
      </c>
      <c r="P1912" s="873">
        <f>+VLOOKUP(C1912,'A. Rate Class Allocations'!$B$124:$J$128,8,FALSE)</f>
        <v>0.86676492558695795</v>
      </c>
      <c r="Q1912" s="873">
        <f>+VLOOKUP(C1912,'A. Rate Class Allocations'!$B$124:$J$128,7,FALSE)</f>
        <v>0.93591420350510102</v>
      </c>
      <c r="R1912" s="873">
        <f>+VLOOKUP(C1912,'A. Rate Class Allocations'!$B$124:$J$128,9,FALSE)</f>
        <v>0.67326093337246795</v>
      </c>
      <c r="S1912" s="874">
        <f t="shared" si="88"/>
        <v>1396.4121748963466</v>
      </c>
      <c r="T1912" s="874">
        <f t="shared" si="89"/>
        <v>0.36042547695920152</v>
      </c>
    </row>
    <row r="1913" spans="1:20">
      <c r="A1913" s="875" t="s">
        <v>1034</v>
      </c>
      <c r="B1913" t="s">
        <v>1035</v>
      </c>
      <c r="C1913" t="s">
        <v>1339</v>
      </c>
      <c r="D1913" t="s">
        <v>1753</v>
      </c>
      <c r="E1913" s="867">
        <v>2019</v>
      </c>
      <c r="F1913" s="867">
        <v>2019</v>
      </c>
      <c r="G1913" s="868">
        <v>43455</v>
      </c>
      <c r="H1913" s="869">
        <f t="shared" si="87"/>
        <v>2018</v>
      </c>
      <c r="I1913" s="876"/>
      <c r="J1913" t="s">
        <v>1341</v>
      </c>
      <c r="K1913" t="s">
        <v>1342</v>
      </c>
      <c r="L1913" t="s">
        <v>1037</v>
      </c>
      <c r="M1913">
        <v>86.652000000000001</v>
      </c>
      <c r="N1913">
        <v>2.8999999999999998E-2</v>
      </c>
      <c r="O1913" s="872">
        <f>+VLOOKUP(C1913,'A. Rate Class Allocations'!$B$124:$J$128,6,FALSE)</f>
        <v>0.94261788524984402</v>
      </c>
      <c r="P1913" s="873">
        <f>+VLOOKUP(C1913,'A. Rate Class Allocations'!$B$124:$J$128,8,FALSE)</f>
        <v>0.86676492558695795</v>
      </c>
      <c r="Q1913" s="873">
        <f>+VLOOKUP(C1913,'A. Rate Class Allocations'!$B$124:$J$128,7,FALSE)</f>
        <v>0.93591420350510102</v>
      </c>
      <c r="R1913" s="873">
        <f>+VLOOKUP(C1913,'A. Rate Class Allocations'!$B$124:$J$128,9,FALSE)</f>
        <v>0.67326093337246795</v>
      </c>
      <c r="S1913" s="874">
        <f t="shared" si="88"/>
        <v>70.79712075523436</v>
      </c>
      <c r="T1913" s="874">
        <f t="shared" si="89"/>
        <v>1.8273319636043429E-2</v>
      </c>
    </row>
    <row r="1914" spans="1:20">
      <c r="A1914" s="875" t="s">
        <v>1034</v>
      </c>
      <c r="B1914" t="s">
        <v>1035</v>
      </c>
      <c r="C1914" t="s">
        <v>1339</v>
      </c>
      <c r="D1914" t="s">
        <v>1753</v>
      </c>
      <c r="E1914" s="867">
        <v>2019</v>
      </c>
      <c r="F1914" s="867">
        <v>2019</v>
      </c>
      <c r="G1914" s="868">
        <v>43455</v>
      </c>
      <c r="H1914" s="869">
        <f t="shared" si="87"/>
        <v>2018</v>
      </c>
      <c r="I1914" s="876"/>
      <c r="J1914" t="s">
        <v>1341</v>
      </c>
      <c r="K1914" t="s">
        <v>1342</v>
      </c>
      <c r="L1914" t="s">
        <v>1037</v>
      </c>
      <c r="M1914">
        <v>125.49600000000004</v>
      </c>
      <c r="N1914">
        <v>4.200000000000001E-2</v>
      </c>
      <c r="O1914" s="872">
        <f>+VLOOKUP(C1914,'A. Rate Class Allocations'!$B$124:$J$128,6,FALSE)</f>
        <v>0.94261788524984402</v>
      </c>
      <c r="P1914" s="873">
        <f>+VLOOKUP(C1914,'A. Rate Class Allocations'!$B$124:$J$128,8,FALSE)</f>
        <v>0.86676492558695795</v>
      </c>
      <c r="Q1914" s="873">
        <f>+VLOOKUP(C1914,'A. Rate Class Allocations'!$B$124:$J$128,7,FALSE)</f>
        <v>0.93591420350510102</v>
      </c>
      <c r="R1914" s="873">
        <f>+VLOOKUP(C1914,'A. Rate Class Allocations'!$B$124:$J$128,9,FALSE)</f>
        <v>0.67326093337246795</v>
      </c>
      <c r="S1914" s="874">
        <f t="shared" si="88"/>
        <v>102.53376109378772</v>
      </c>
      <c r="T1914" s="874">
        <f t="shared" si="89"/>
        <v>2.646480774875256E-2</v>
      </c>
    </row>
    <row r="1915" spans="1:20">
      <c r="A1915" s="875" t="s">
        <v>1034</v>
      </c>
      <c r="B1915" t="s">
        <v>1035</v>
      </c>
      <c r="C1915" t="s">
        <v>1339</v>
      </c>
      <c r="D1915" t="s">
        <v>1754</v>
      </c>
      <c r="E1915" s="867">
        <v>2019</v>
      </c>
      <c r="F1915" s="867">
        <v>2019</v>
      </c>
      <c r="G1915" s="868">
        <v>43455</v>
      </c>
      <c r="H1915" s="869">
        <f t="shared" si="87"/>
        <v>2018</v>
      </c>
      <c r="I1915" s="876"/>
      <c r="J1915" t="s">
        <v>1341</v>
      </c>
      <c r="K1915" t="s">
        <v>1342</v>
      </c>
      <c r="L1915" t="s">
        <v>1037</v>
      </c>
      <c r="M1915">
        <v>2486.0160000000001</v>
      </c>
      <c r="N1915">
        <v>1.2480000000000002</v>
      </c>
      <c r="O1915" s="872">
        <f>+VLOOKUP(C1915,'A. Rate Class Allocations'!$B$124:$J$128,6,FALSE)</f>
        <v>0.94261788524984402</v>
      </c>
      <c r="P1915" s="873">
        <f>+VLOOKUP(C1915,'A. Rate Class Allocations'!$B$124:$J$128,8,FALSE)</f>
        <v>0.86676492558695795</v>
      </c>
      <c r="Q1915" s="873">
        <f>+VLOOKUP(C1915,'A. Rate Class Allocations'!$B$124:$J$128,7,FALSE)</f>
        <v>0.93591420350510102</v>
      </c>
      <c r="R1915" s="873">
        <f>+VLOOKUP(C1915,'A. Rate Class Allocations'!$B$124:$J$128,9,FALSE)</f>
        <v>0.67326093337246795</v>
      </c>
      <c r="S1915" s="874">
        <f t="shared" si="88"/>
        <v>2031.1449816674133</v>
      </c>
      <c r="T1915" s="874">
        <f t="shared" si="89"/>
        <v>0.78638285882007619</v>
      </c>
    </row>
    <row r="1916" spans="1:20">
      <c r="A1916" s="875" t="s">
        <v>1034</v>
      </c>
      <c r="B1916" t="s">
        <v>1035</v>
      </c>
      <c r="C1916" t="s">
        <v>1339</v>
      </c>
      <c r="D1916" t="s">
        <v>1755</v>
      </c>
      <c r="E1916" s="867">
        <v>2019</v>
      </c>
      <c r="F1916" s="867">
        <v>2019</v>
      </c>
      <c r="G1916" s="868">
        <v>43501</v>
      </c>
      <c r="H1916" s="869">
        <f t="shared" si="87"/>
        <v>2019</v>
      </c>
      <c r="I1916" s="876"/>
      <c r="J1916" t="s">
        <v>1341</v>
      </c>
      <c r="K1916" t="s">
        <v>1342</v>
      </c>
      <c r="L1916" t="s">
        <v>1037</v>
      </c>
      <c r="M1916">
        <v>4623.8400000000011</v>
      </c>
      <c r="N1916">
        <v>1.2480000000000002</v>
      </c>
      <c r="O1916" s="872">
        <f>+VLOOKUP(C1916,'A. Rate Class Allocations'!$B$124:$J$128,6,FALSE)</f>
        <v>0.94261788524984402</v>
      </c>
      <c r="P1916" s="873">
        <f>+VLOOKUP(C1916,'A. Rate Class Allocations'!$B$124:$J$128,8,FALSE)</f>
        <v>0.86676492558695795</v>
      </c>
      <c r="Q1916" s="873">
        <f>+VLOOKUP(C1916,'A. Rate Class Allocations'!$B$124:$J$128,7,FALSE)</f>
        <v>0.93591420350510102</v>
      </c>
      <c r="R1916" s="873">
        <f>+VLOOKUP(C1916,'A. Rate Class Allocations'!$B$124:$J$128,9,FALSE)</f>
        <v>0.67326093337246795</v>
      </c>
      <c r="S1916" s="874">
        <f t="shared" si="88"/>
        <v>3777.8073077699637</v>
      </c>
      <c r="T1916" s="874">
        <f t="shared" si="89"/>
        <v>0.78638285882007619</v>
      </c>
    </row>
    <row r="1917" spans="1:20">
      <c r="A1917" s="875" t="s">
        <v>1034</v>
      </c>
      <c r="B1917" t="s">
        <v>1035</v>
      </c>
      <c r="C1917" t="s">
        <v>1339</v>
      </c>
      <c r="D1917" t="s">
        <v>1756</v>
      </c>
      <c r="E1917" s="867">
        <v>2019</v>
      </c>
      <c r="F1917" s="867">
        <v>2019</v>
      </c>
      <c r="G1917" s="868">
        <v>43578</v>
      </c>
      <c r="H1917" s="869">
        <f t="shared" si="87"/>
        <v>2019</v>
      </c>
      <c r="I1917" s="876"/>
      <c r="J1917" t="s">
        <v>1341</v>
      </c>
      <c r="K1917" t="s">
        <v>1342</v>
      </c>
      <c r="L1917" t="s">
        <v>1037</v>
      </c>
      <c r="M1917">
        <v>13677.846000000001</v>
      </c>
      <c r="N1917">
        <v>3.1980000000000004</v>
      </c>
      <c r="O1917" s="872">
        <f>+VLOOKUP(C1917,'A. Rate Class Allocations'!$B$124:$J$128,6,FALSE)</f>
        <v>0.94261788524984402</v>
      </c>
      <c r="P1917" s="873">
        <f>+VLOOKUP(C1917,'A. Rate Class Allocations'!$B$124:$J$128,8,FALSE)</f>
        <v>0.86676492558695795</v>
      </c>
      <c r="Q1917" s="873">
        <f>+VLOOKUP(C1917,'A. Rate Class Allocations'!$B$124:$J$128,7,FALSE)</f>
        <v>0.93591420350510102</v>
      </c>
      <c r="R1917" s="873">
        <f>+VLOOKUP(C1917,'A. Rate Class Allocations'!$B$124:$J$128,9,FALSE)</f>
        <v>0.67326093337246795</v>
      </c>
      <c r="S1917" s="874">
        <f t="shared" si="88"/>
        <v>11175.18481897128</v>
      </c>
      <c r="T1917" s="874">
        <f t="shared" si="89"/>
        <v>2.015106075726445</v>
      </c>
    </row>
    <row r="1918" spans="1:20">
      <c r="A1918" s="875" t="s">
        <v>1034</v>
      </c>
      <c r="B1918" t="s">
        <v>1035</v>
      </c>
      <c r="C1918" t="s">
        <v>1339</v>
      </c>
      <c r="D1918" t="s">
        <v>1756</v>
      </c>
      <c r="E1918" s="867">
        <v>2019</v>
      </c>
      <c r="F1918" s="867">
        <v>2019</v>
      </c>
      <c r="G1918" s="868">
        <v>43578</v>
      </c>
      <c r="H1918" s="869">
        <f t="shared" si="87"/>
        <v>2019</v>
      </c>
      <c r="I1918" s="876"/>
      <c r="J1918" t="s">
        <v>1341</v>
      </c>
      <c r="K1918" t="s">
        <v>1342</v>
      </c>
      <c r="L1918" t="s">
        <v>1037</v>
      </c>
      <c r="M1918">
        <v>1231.7760000000003</v>
      </c>
      <c r="N1918">
        <v>0.28800000000000003</v>
      </c>
      <c r="O1918" s="872">
        <f>+VLOOKUP(C1918,'A. Rate Class Allocations'!$B$124:$J$128,6,FALSE)</f>
        <v>0.94261788524984402</v>
      </c>
      <c r="P1918" s="873">
        <f>+VLOOKUP(C1918,'A. Rate Class Allocations'!$B$124:$J$128,8,FALSE)</f>
        <v>0.86676492558695795</v>
      </c>
      <c r="Q1918" s="873">
        <f>+VLOOKUP(C1918,'A. Rate Class Allocations'!$B$124:$J$128,7,FALSE)</f>
        <v>0.93591420350510102</v>
      </c>
      <c r="R1918" s="873">
        <f>+VLOOKUP(C1918,'A. Rate Class Allocations'!$B$124:$J$128,9,FALSE)</f>
        <v>0.67326093337246795</v>
      </c>
      <c r="S1918" s="874">
        <f t="shared" si="88"/>
        <v>1006.3956309767757</v>
      </c>
      <c r="T1918" s="874">
        <f t="shared" si="89"/>
        <v>0.18147296742001756</v>
      </c>
    </row>
    <row r="1919" spans="1:20">
      <c r="A1919" s="875" t="s">
        <v>1034</v>
      </c>
      <c r="B1919" t="s">
        <v>1035</v>
      </c>
      <c r="C1919" t="s">
        <v>1339</v>
      </c>
      <c r="D1919" t="s">
        <v>1757</v>
      </c>
      <c r="E1919" s="867">
        <v>2019</v>
      </c>
      <c r="F1919" s="867">
        <v>2019</v>
      </c>
      <c r="G1919" s="868">
        <v>43439</v>
      </c>
      <c r="H1919" s="869">
        <f t="shared" si="87"/>
        <v>2018</v>
      </c>
      <c r="I1919" s="876"/>
      <c r="J1919" t="s">
        <v>1341</v>
      </c>
      <c r="K1919" t="s">
        <v>1342</v>
      </c>
      <c r="L1919" t="s">
        <v>1037</v>
      </c>
      <c r="M1919">
        <v>1281.8520000000001</v>
      </c>
      <c r="N1919">
        <v>0.57200000000000006</v>
      </c>
      <c r="O1919" s="872">
        <f>+VLOOKUP(C1919,'A. Rate Class Allocations'!$B$124:$J$128,6,FALSE)</f>
        <v>0.94261788524984402</v>
      </c>
      <c r="P1919" s="873">
        <f>+VLOOKUP(C1919,'A. Rate Class Allocations'!$B$124:$J$128,8,FALSE)</f>
        <v>0.86676492558695795</v>
      </c>
      <c r="Q1919" s="873">
        <f>+VLOOKUP(C1919,'A. Rate Class Allocations'!$B$124:$J$128,7,FALSE)</f>
        <v>0.93591420350510102</v>
      </c>
      <c r="R1919" s="873">
        <f>+VLOOKUP(C1919,'A. Rate Class Allocations'!$B$124:$J$128,9,FALSE)</f>
        <v>0.67326093337246795</v>
      </c>
      <c r="S1919" s="874">
        <f t="shared" si="88"/>
        <v>1047.3091311722601</v>
      </c>
      <c r="T1919" s="874">
        <f t="shared" si="89"/>
        <v>0.36042547695920152</v>
      </c>
    </row>
    <row r="1920" spans="1:20">
      <c r="A1920" s="875" t="s">
        <v>1034</v>
      </c>
      <c r="B1920" t="s">
        <v>1035</v>
      </c>
      <c r="C1920" t="s">
        <v>1339</v>
      </c>
      <c r="D1920" t="s">
        <v>1757</v>
      </c>
      <c r="E1920" s="867">
        <v>2019</v>
      </c>
      <c r="F1920" s="867">
        <v>2019</v>
      </c>
      <c r="G1920" s="868">
        <v>43439</v>
      </c>
      <c r="H1920" s="869">
        <f t="shared" si="87"/>
        <v>2018</v>
      </c>
      <c r="I1920" s="876"/>
      <c r="J1920" t="s">
        <v>1341</v>
      </c>
      <c r="K1920" t="s">
        <v>1342</v>
      </c>
      <c r="L1920" t="s">
        <v>1037</v>
      </c>
      <c r="M1920">
        <v>94.121999999999957</v>
      </c>
      <c r="N1920">
        <v>4.1999999999999982E-2</v>
      </c>
      <c r="O1920" s="872">
        <f>+VLOOKUP(C1920,'A. Rate Class Allocations'!$B$124:$J$128,6,FALSE)</f>
        <v>0.94261788524984402</v>
      </c>
      <c r="P1920" s="873">
        <f>+VLOOKUP(C1920,'A. Rate Class Allocations'!$B$124:$J$128,8,FALSE)</f>
        <v>0.86676492558695795</v>
      </c>
      <c r="Q1920" s="873">
        <f>+VLOOKUP(C1920,'A. Rate Class Allocations'!$B$124:$J$128,7,FALSE)</f>
        <v>0.93591420350510102</v>
      </c>
      <c r="R1920" s="873">
        <f>+VLOOKUP(C1920,'A. Rate Class Allocations'!$B$124:$J$128,9,FALSE)</f>
        <v>0.67326093337246795</v>
      </c>
      <c r="S1920" s="874">
        <f t="shared" si="88"/>
        <v>76.900320820340724</v>
      </c>
      <c r="T1920" s="874">
        <f t="shared" si="89"/>
        <v>2.6464807748752546E-2</v>
      </c>
    </row>
    <row r="1921" spans="1:20">
      <c r="A1921" s="875" t="s">
        <v>1034</v>
      </c>
      <c r="B1921" t="s">
        <v>1035</v>
      </c>
      <c r="C1921" t="s">
        <v>1339</v>
      </c>
      <c r="D1921" t="s">
        <v>1757</v>
      </c>
      <c r="E1921" s="867">
        <v>2019</v>
      </c>
      <c r="F1921" s="867">
        <v>2019</v>
      </c>
      <c r="G1921" s="868">
        <v>43439</v>
      </c>
      <c r="H1921" s="869">
        <f t="shared" si="87"/>
        <v>2018</v>
      </c>
      <c r="I1921" s="876"/>
      <c r="J1921" t="s">
        <v>1341</v>
      </c>
      <c r="K1921" t="s">
        <v>1342</v>
      </c>
      <c r="L1921" t="s">
        <v>1037</v>
      </c>
      <c r="M1921">
        <v>94.122000000000028</v>
      </c>
      <c r="N1921">
        <v>4.200000000000001E-2</v>
      </c>
      <c r="O1921" s="872">
        <f>+VLOOKUP(C1921,'A. Rate Class Allocations'!$B$124:$J$128,6,FALSE)</f>
        <v>0.94261788524984402</v>
      </c>
      <c r="P1921" s="873">
        <f>+VLOOKUP(C1921,'A. Rate Class Allocations'!$B$124:$J$128,8,FALSE)</f>
        <v>0.86676492558695795</v>
      </c>
      <c r="Q1921" s="873">
        <f>+VLOOKUP(C1921,'A. Rate Class Allocations'!$B$124:$J$128,7,FALSE)</f>
        <v>0.93591420350510102</v>
      </c>
      <c r="R1921" s="873">
        <f>+VLOOKUP(C1921,'A. Rate Class Allocations'!$B$124:$J$128,9,FALSE)</f>
        <v>0.67326093337246795</v>
      </c>
      <c r="S1921" s="874">
        <f t="shared" si="88"/>
        <v>76.900320820340781</v>
      </c>
      <c r="T1921" s="874">
        <f t="shared" si="89"/>
        <v>2.646480774875256E-2</v>
      </c>
    </row>
    <row r="1922" spans="1:20">
      <c r="A1922" s="875" t="s">
        <v>1034</v>
      </c>
      <c r="B1922" t="s">
        <v>1035</v>
      </c>
      <c r="C1922" t="s">
        <v>1339</v>
      </c>
      <c r="D1922" t="s">
        <v>1758</v>
      </c>
      <c r="E1922" s="867">
        <v>2019</v>
      </c>
      <c r="F1922" s="867">
        <v>2019</v>
      </c>
      <c r="G1922" s="868">
        <v>43465</v>
      </c>
      <c r="H1922" s="869">
        <f t="shared" si="87"/>
        <v>2018</v>
      </c>
      <c r="I1922" s="876"/>
      <c r="J1922" t="s">
        <v>1341</v>
      </c>
      <c r="K1922" t="s">
        <v>1342</v>
      </c>
      <c r="L1922" t="s">
        <v>1037</v>
      </c>
      <c r="M1922">
        <v>873.99</v>
      </c>
      <c r="N1922">
        <v>0.35099999999999998</v>
      </c>
      <c r="O1922" s="872">
        <f>+VLOOKUP(C1922,'A. Rate Class Allocations'!$B$124:$J$128,6,FALSE)</f>
        <v>0.94261788524984402</v>
      </c>
      <c r="P1922" s="873">
        <f>+VLOOKUP(C1922,'A. Rate Class Allocations'!$B$124:$J$128,8,FALSE)</f>
        <v>0.86676492558695795</v>
      </c>
      <c r="Q1922" s="873">
        <f>+VLOOKUP(C1922,'A. Rate Class Allocations'!$B$124:$J$128,7,FALSE)</f>
        <v>0.93591420350510102</v>
      </c>
      <c r="R1922" s="873">
        <f>+VLOOKUP(C1922,'A. Rate Class Allocations'!$B$124:$J$128,9,FALSE)</f>
        <v>0.67326093337246795</v>
      </c>
      <c r="S1922" s="874">
        <f t="shared" si="88"/>
        <v>714.07440761744988</v>
      </c>
      <c r="T1922" s="874">
        <f t="shared" si="89"/>
        <v>0.22117017904314634</v>
      </c>
    </row>
    <row r="1923" spans="1:20">
      <c r="A1923" s="875" t="s">
        <v>1034</v>
      </c>
      <c r="B1923" t="s">
        <v>1035</v>
      </c>
      <c r="C1923" t="s">
        <v>1339</v>
      </c>
      <c r="D1923" t="s">
        <v>1758</v>
      </c>
      <c r="E1923" s="867">
        <v>2019</v>
      </c>
      <c r="F1923" s="867">
        <v>2019</v>
      </c>
      <c r="G1923" s="868">
        <v>43465</v>
      </c>
      <c r="H1923" s="869">
        <f t="shared" si="87"/>
        <v>2018</v>
      </c>
      <c r="I1923" s="876"/>
      <c r="J1923" t="s">
        <v>1341</v>
      </c>
      <c r="K1923" t="s">
        <v>1342</v>
      </c>
      <c r="L1923" t="s">
        <v>1037</v>
      </c>
      <c r="M1923">
        <v>253.98</v>
      </c>
      <c r="N1923">
        <v>0.10200000000000001</v>
      </c>
      <c r="O1923" s="872">
        <f>+VLOOKUP(C1923,'A. Rate Class Allocations'!$B$124:$J$128,6,FALSE)</f>
        <v>0.94261788524984402</v>
      </c>
      <c r="P1923" s="873">
        <f>+VLOOKUP(C1923,'A. Rate Class Allocations'!$B$124:$J$128,8,FALSE)</f>
        <v>0.86676492558695795</v>
      </c>
      <c r="Q1923" s="873">
        <f>+VLOOKUP(C1923,'A. Rate Class Allocations'!$B$124:$J$128,7,FALSE)</f>
        <v>0.93591420350510102</v>
      </c>
      <c r="R1923" s="873">
        <f>+VLOOKUP(C1923,'A. Rate Class Allocations'!$B$124:$J$128,9,FALSE)</f>
        <v>0.67326093337246795</v>
      </c>
      <c r="S1923" s="874">
        <f t="shared" si="88"/>
        <v>207.50880221361791</v>
      </c>
      <c r="T1923" s="874">
        <f t="shared" si="89"/>
        <v>6.4271675961256214E-2</v>
      </c>
    </row>
    <row r="1924" spans="1:20">
      <c r="A1924" s="875" t="s">
        <v>1034</v>
      </c>
      <c r="B1924" t="s">
        <v>1035</v>
      </c>
      <c r="C1924" t="s">
        <v>1339</v>
      </c>
      <c r="D1924" t="s">
        <v>1758</v>
      </c>
      <c r="E1924" s="867">
        <v>2019</v>
      </c>
      <c r="F1924" s="867">
        <v>2019</v>
      </c>
      <c r="G1924" s="868">
        <v>43465</v>
      </c>
      <c r="H1924" s="869">
        <f t="shared" ref="H1924:H1987" si="90">YEAR(G1924)</f>
        <v>2018</v>
      </c>
      <c r="I1924" s="876"/>
      <c r="J1924" t="s">
        <v>1341</v>
      </c>
      <c r="K1924" t="s">
        <v>1342</v>
      </c>
      <c r="L1924" t="s">
        <v>1037</v>
      </c>
      <c r="M1924">
        <v>776.88000000000022</v>
      </c>
      <c r="N1924">
        <v>0.31200000000000006</v>
      </c>
      <c r="O1924" s="872">
        <f>+VLOOKUP(C1924,'A. Rate Class Allocations'!$B$124:$J$128,6,FALSE)</f>
        <v>0.94261788524984402</v>
      </c>
      <c r="P1924" s="873">
        <f>+VLOOKUP(C1924,'A. Rate Class Allocations'!$B$124:$J$128,8,FALSE)</f>
        <v>0.86676492558695795</v>
      </c>
      <c r="Q1924" s="873">
        <f>+VLOOKUP(C1924,'A. Rate Class Allocations'!$B$124:$J$128,7,FALSE)</f>
        <v>0.93591420350510102</v>
      </c>
      <c r="R1924" s="873">
        <f>+VLOOKUP(C1924,'A. Rate Class Allocations'!$B$124:$J$128,9,FALSE)</f>
        <v>0.67326093337246795</v>
      </c>
      <c r="S1924" s="874">
        <f t="shared" ref="S1924:S1987" si="91">M1924*O1924*P1924</f>
        <v>634.73280677106686</v>
      </c>
      <c r="T1924" s="874">
        <f t="shared" ref="T1924:T1987" si="92">N1924*Q1924*R1924</f>
        <v>0.19659571470501905</v>
      </c>
    </row>
    <row r="1925" spans="1:20">
      <c r="A1925" s="875" t="s">
        <v>1034</v>
      </c>
      <c r="B1925" t="s">
        <v>1035</v>
      </c>
      <c r="C1925" t="s">
        <v>1339</v>
      </c>
      <c r="D1925" t="s">
        <v>1759</v>
      </c>
      <c r="E1925" s="867">
        <v>2019</v>
      </c>
      <c r="F1925" s="867">
        <v>2019</v>
      </c>
      <c r="G1925" s="868">
        <v>43467</v>
      </c>
      <c r="H1925" s="869">
        <f t="shared" si="90"/>
        <v>2019</v>
      </c>
      <c r="I1925" s="876"/>
      <c r="J1925" t="s">
        <v>1341</v>
      </c>
      <c r="K1925" t="s">
        <v>1342</v>
      </c>
      <c r="L1925" t="s">
        <v>1037</v>
      </c>
      <c r="M1925">
        <v>4773.6000000000004</v>
      </c>
      <c r="N1925">
        <v>1.17</v>
      </c>
      <c r="O1925" s="872">
        <f>+VLOOKUP(C1925,'A. Rate Class Allocations'!$B$124:$J$128,6,FALSE)</f>
        <v>0.94261788524984402</v>
      </c>
      <c r="P1925" s="873">
        <f>+VLOOKUP(C1925,'A. Rate Class Allocations'!$B$124:$J$128,8,FALSE)</f>
        <v>0.86676492558695795</v>
      </c>
      <c r="Q1925" s="873">
        <f>+VLOOKUP(C1925,'A. Rate Class Allocations'!$B$124:$J$128,7,FALSE)</f>
        <v>0.93591420350510102</v>
      </c>
      <c r="R1925" s="873">
        <f>+VLOOKUP(C1925,'A. Rate Class Allocations'!$B$124:$J$128,9,FALSE)</f>
        <v>0.67326093337246795</v>
      </c>
      <c r="S1925" s="874">
        <f t="shared" si="91"/>
        <v>3900.1654391957113</v>
      </c>
      <c r="T1925" s="874">
        <f t="shared" si="92"/>
        <v>0.73723393014382121</v>
      </c>
    </row>
    <row r="1926" spans="1:20">
      <c r="A1926" s="875" t="s">
        <v>1034</v>
      </c>
      <c r="B1926" t="s">
        <v>1035</v>
      </c>
      <c r="C1926" t="s">
        <v>1339</v>
      </c>
      <c r="D1926" t="s">
        <v>1760</v>
      </c>
      <c r="E1926" s="867">
        <v>2019</v>
      </c>
      <c r="F1926" s="867">
        <v>2019</v>
      </c>
      <c r="G1926" s="868">
        <v>43531</v>
      </c>
      <c r="H1926" s="869">
        <f t="shared" si="90"/>
        <v>2019</v>
      </c>
      <c r="I1926" s="876"/>
      <c r="J1926" t="s">
        <v>1341</v>
      </c>
      <c r="K1926" t="s">
        <v>1342</v>
      </c>
      <c r="L1926" t="s">
        <v>1037</v>
      </c>
      <c r="M1926">
        <v>4159.4279999999999</v>
      </c>
      <c r="N1926">
        <v>1.0919999999999999</v>
      </c>
      <c r="O1926" s="872">
        <f>+VLOOKUP(C1926,'A. Rate Class Allocations'!$B$124:$J$128,6,FALSE)</f>
        <v>0.94261788524984402</v>
      </c>
      <c r="P1926" s="873">
        <f>+VLOOKUP(C1926,'A. Rate Class Allocations'!$B$124:$J$128,8,FALSE)</f>
        <v>0.86676492558695795</v>
      </c>
      <c r="Q1926" s="873">
        <f>+VLOOKUP(C1926,'A. Rate Class Allocations'!$B$124:$J$128,7,FALSE)</f>
        <v>0.93591420350510102</v>
      </c>
      <c r="R1926" s="873">
        <f>+VLOOKUP(C1926,'A. Rate Class Allocations'!$B$124:$J$128,9,FALSE)</f>
        <v>0.67326093337246795</v>
      </c>
      <c r="S1926" s="874">
        <f t="shared" si="91"/>
        <v>3398.3696439632427</v>
      </c>
      <c r="T1926" s="874">
        <f t="shared" si="92"/>
        <v>0.68808500146756635</v>
      </c>
    </row>
    <row r="1927" spans="1:20">
      <c r="A1927" s="875" t="s">
        <v>1034</v>
      </c>
      <c r="B1927" t="s">
        <v>1035</v>
      </c>
      <c r="C1927" t="s">
        <v>1339</v>
      </c>
      <c r="D1927" t="s">
        <v>1760</v>
      </c>
      <c r="E1927" s="867">
        <v>2019</v>
      </c>
      <c r="F1927" s="867">
        <v>2019</v>
      </c>
      <c r="G1927" s="868">
        <v>43531</v>
      </c>
      <c r="H1927" s="869">
        <f t="shared" si="90"/>
        <v>2019</v>
      </c>
      <c r="I1927" s="876"/>
      <c r="J1927" t="s">
        <v>1341</v>
      </c>
      <c r="K1927" t="s">
        <v>1342</v>
      </c>
      <c r="L1927" t="s">
        <v>1037</v>
      </c>
      <c r="M1927">
        <v>198.06800000000001</v>
      </c>
      <c r="N1927">
        <v>5.2000000000000005E-2</v>
      </c>
      <c r="O1927" s="872">
        <f>+VLOOKUP(C1927,'A. Rate Class Allocations'!$B$124:$J$128,6,FALSE)</f>
        <v>0.94261788524984402</v>
      </c>
      <c r="P1927" s="873">
        <f>+VLOOKUP(C1927,'A. Rate Class Allocations'!$B$124:$J$128,8,FALSE)</f>
        <v>0.86676492558695795</v>
      </c>
      <c r="Q1927" s="873">
        <f>+VLOOKUP(C1927,'A. Rate Class Allocations'!$B$124:$J$128,7,FALSE)</f>
        <v>0.93591420350510102</v>
      </c>
      <c r="R1927" s="873">
        <f>+VLOOKUP(C1927,'A. Rate Class Allocations'!$B$124:$J$128,9,FALSE)</f>
        <v>0.67326093337246795</v>
      </c>
      <c r="S1927" s="874">
        <f t="shared" si="91"/>
        <v>161.82712590301159</v>
      </c>
      <c r="T1927" s="874">
        <f t="shared" si="92"/>
        <v>3.2765952450836508E-2</v>
      </c>
    </row>
    <row r="1928" spans="1:20">
      <c r="A1928" s="875" t="s">
        <v>1034</v>
      </c>
      <c r="B1928" t="s">
        <v>1035</v>
      </c>
      <c r="C1928" t="s">
        <v>1339</v>
      </c>
      <c r="D1928" t="s">
        <v>1760</v>
      </c>
      <c r="E1928" s="867">
        <v>2019</v>
      </c>
      <c r="F1928" s="867">
        <v>2019</v>
      </c>
      <c r="G1928" s="868">
        <v>43531</v>
      </c>
      <c r="H1928" s="869">
        <f t="shared" si="90"/>
        <v>2019</v>
      </c>
      <c r="I1928" s="876"/>
      <c r="J1928" t="s">
        <v>1341</v>
      </c>
      <c r="K1928" t="s">
        <v>1342</v>
      </c>
      <c r="L1928" t="s">
        <v>1037</v>
      </c>
      <c r="M1928">
        <v>331.38299999999998</v>
      </c>
      <c r="N1928">
        <v>8.6999999999999994E-2</v>
      </c>
      <c r="O1928" s="872">
        <f>+VLOOKUP(C1928,'A. Rate Class Allocations'!$B$124:$J$128,6,FALSE)</f>
        <v>0.94261788524984402</v>
      </c>
      <c r="P1928" s="873">
        <f>+VLOOKUP(C1928,'A. Rate Class Allocations'!$B$124:$J$128,8,FALSE)</f>
        <v>0.86676492558695795</v>
      </c>
      <c r="Q1928" s="873">
        <f>+VLOOKUP(C1928,'A. Rate Class Allocations'!$B$124:$J$128,7,FALSE)</f>
        <v>0.93591420350510102</v>
      </c>
      <c r="R1928" s="873">
        <f>+VLOOKUP(C1928,'A. Rate Class Allocations'!$B$124:$J$128,9,FALSE)</f>
        <v>0.67326093337246795</v>
      </c>
      <c r="S1928" s="874">
        <f t="shared" si="91"/>
        <v>270.74922987619243</v>
      </c>
      <c r="T1928" s="874">
        <f t="shared" si="92"/>
        <v>5.4819958908130288E-2</v>
      </c>
    </row>
    <row r="1929" spans="1:20">
      <c r="A1929" s="875" t="s">
        <v>1034</v>
      </c>
      <c r="B1929" t="s">
        <v>1035</v>
      </c>
      <c r="C1929" t="s">
        <v>1339</v>
      </c>
      <c r="D1929" t="s">
        <v>1760</v>
      </c>
      <c r="E1929" s="867">
        <v>2019</v>
      </c>
      <c r="F1929" s="867">
        <v>2019</v>
      </c>
      <c r="G1929" s="868">
        <v>43531</v>
      </c>
      <c r="H1929" s="869">
        <f t="shared" si="90"/>
        <v>2019</v>
      </c>
      <c r="I1929" s="876"/>
      <c r="J1929" t="s">
        <v>1038</v>
      </c>
      <c r="K1929" t="s">
        <v>1342</v>
      </c>
      <c r="L1929" t="s">
        <v>1037</v>
      </c>
      <c r="M1929">
        <v>1980.6800000000007</v>
      </c>
      <c r="N1929">
        <v>0.52000000000000013</v>
      </c>
      <c r="O1929" s="872">
        <f>+VLOOKUP(C1929,'A. Rate Class Allocations'!$B$124:$J$128,6,FALSE)</f>
        <v>0.94261788524984402</v>
      </c>
      <c r="P1929" s="873">
        <f>+VLOOKUP(C1929,'A. Rate Class Allocations'!$B$124:$J$128,8,FALSE)</f>
        <v>0.86676492558695795</v>
      </c>
      <c r="Q1929" s="873">
        <f>+VLOOKUP(C1929,'A. Rate Class Allocations'!$B$124:$J$128,7,FALSE)</f>
        <v>0.93591420350510102</v>
      </c>
      <c r="R1929" s="873">
        <f>+VLOOKUP(C1929,'A. Rate Class Allocations'!$B$124:$J$128,9,FALSE)</f>
        <v>0.67326093337246795</v>
      </c>
      <c r="S1929" s="874">
        <f t="shared" si="91"/>
        <v>1618.2712590301162</v>
      </c>
      <c r="T1929" s="874">
        <f t="shared" si="92"/>
        <v>0.32765952450836505</v>
      </c>
    </row>
    <row r="1930" spans="1:20">
      <c r="A1930" s="875" t="s">
        <v>1034</v>
      </c>
      <c r="B1930" t="s">
        <v>1035</v>
      </c>
      <c r="C1930" t="s">
        <v>1339</v>
      </c>
      <c r="D1930" t="s">
        <v>1760</v>
      </c>
      <c r="E1930" s="867">
        <v>2019</v>
      </c>
      <c r="F1930" s="867">
        <v>2019</v>
      </c>
      <c r="G1930" s="868">
        <v>43531</v>
      </c>
      <c r="H1930" s="869">
        <f t="shared" si="90"/>
        <v>2019</v>
      </c>
      <c r="I1930" s="876"/>
      <c r="J1930" t="s">
        <v>1038</v>
      </c>
      <c r="K1930" t="s">
        <v>1342</v>
      </c>
      <c r="L1930" t="s">
        <v>1037</v>
      </c>
      <c r="M1930">
        <v>365.66399999999999</v>
      </c>
      <c r="N1930">
        <v>9.6000000000000002E-2</v>
      </c>
      <c r="O1930" s="872">
        <f>+VLOOKUP(C1930,'A. Rate Class Allocations'!$B$124:$J$128,6,FALSE)</f>
        <v>0.94261788524984402</v>
      </c>
      <c r="P1930" s="873">
        <f>+VLOOKUP(C1930,'A. Rate Class Allocations'!$B$124:$J$128,8,FALSE)</f>
        <v>0.86676492558695795</v>
      </c>
      <c r="Q1930" s="873">
        <f>+VLOOKUP(C1930,'A. Rate Class Allocations'!$B$124:$J$128,7,FALSE)</f>
        <v>0.93591420350510102</v>
      </c>
      <c r="R1930" s="873">
        <f>+VLOOKUP(C1930,'A. Rate Class Allocations'!$B$124:$J$128,9,FALSE)</f>
        <v>0.67326093337246795</v>
      </c>
      <c r="S1930" s="874">
        <f t="shared" si="91"/>
        <v>298.75777089786749</v>
      </c>
      <c r="T1930" s="874">
        <f t="shared" si="92"/>
        <v>6.0490989140005842E-2</v>
      </c>
    </row>
    <row r="1931" spans="1:20">
      <c r="A1931" s="875" t="s">
        <v>1034</v>
      </c>
      <c r="B1931" t="s">
        <v>1035</v>
      </c>
      <c r="C1931" t="s">
        <v>1339</v>
      </c>
      <c r="D1931" t="s">
        <v>1761</v>
      </c>
      <c r="E1931" s="867">
        <v>2019</v>
      </c>
      <c r="F1931" s="867">
        <v>2019</v>
      </c>
      <c r="G1931" s="868">
        <v>43468</v>
      </c>
      <c r="H1931" s="869">
        <f t="shared" si="90"/>
        <v>2019</v>
      </c>
      <c r="I1931" s="876"/>
      <c r="J1931" t="s">
        <v>1341</v>
      </c>
      <c r="K1931" t="s">
        <v>1342</v>
      </c>
      <c r="L1931" t="s">
        <v>1037</v>
      </c>
      <c r="M1931">
        <v>3740.88</v>
      </c>
      <c r="N1931">
        <v>1.1440000000000001</v>
      </c>
      <c r="O1931" s="872">
        <f>+VLOOKUP(C1931,'A. Rate Class Allocations'!$B$124:$J$128,6,FALSE)</f>
        <v>0.94261788524984402</v>
      </c>
      <c r="P1931" s="873">
        <f>+VLOOKUP(C1931,'A. Rate Class Allocations'!$B$124:$J$128,8,FALSE)</f>
        <v>0.86676492558695795</v>
      </c>
      <c r="Q1931" s="873">
        <f>+VLOOKUP(C1931,'A. Rate Class Allocations'!$B$124:$J$128,7,FALSE)</f>
        <v>0.93591420350510102</v>
      </c>
      <c r="R1931" s="873">
        <f>+VLOOKUP(C1931,'A. Rate Class Allocations'!$B$124:$J$128,9,FALSE)</f>
        <v>0.67326093337246795</v>
      </c>
      <c r="S1931" s="874">
        <f t="shared" si="91"/>
        <v>3056.4041579056584</v>
      </c>
      <c r="T1931" s="874">
        <f t="shared" si="92"/>
        <v>0.72085095391840304</v>
      </c>
    </row>
    <row r="1932" spans="1:20">
      <c r="A1932" s="875" t="s">
        <v>1034</v>
      </c>
      <c r="B1932" t="s">
        <v>1035</v>
      </c>
      <c r="C1932" t="s">
        <v>1339</v>
      </c>
      <c r="D1932" t="s">
        <v>1761</v>
      </c>
      <c r="E1932" s="867">
        <v>2019</v>
      </c>
      <c r="F1932" s="867">
        <v>2019</v>
      </c>
      <c r="G1932" s="868">
        <v>43468</v>
      </c>
      <c r="H1932" s="869">
        <f t="shared" si="90"/>
        <v>2019</v>
      </c>
      <c r="I1932" s="876"/>
      <c r="J1932" t="s">
        <v>1341</v>
      </c>
      <c r="K1932" t="s">
        <v>1342</v>
      </c>
      <c r="L1932" t="s">
        <v>1037</v>
      </c>
      <c r="M1932">
        <v>379.31999999999994</v>
      </c>
      <c r="N1932">
        <v>0.11599999999999999</v>
      </c>
      <c r="O1932" s="872">
        <f>+VLOOKUP(C1932,'A. Rate Class Allocations'!$B$124:$J$128,6,FALSE)</f>
        <v>0.94261788524984402</v>
      </c>
      <c r="P1932" s="873">
        <f>+VLOOKUP(C1932,'A. Rate Class Allocations'!$B$124:$J$128,8,FALSE)</f>
        <v>0.86676492558695795</v>
      </c>
      <c r="Q1932" s="873">
        <f>+VLOOKUP(C1932,'A. Rate Class Allocations'!$B$124:$J$128,7,FALSE)</f>
        <v>0.93591420350510102</v>
      </c>
      <c r="R1932" s="873">
        <f>+VLOOKUP(C1932,'A. Rate Class Allocations'!$B$124:$J$128,9,FALSE)</f>
        <v>0.67326093337246795</v>
      </c>
      <c r="S1932" s="874">
        <f t="shared" si="91"/>
        <v>309.91510692050377</v>
      </c>
      <c r="T1932" s="874">
        <f t="shared" si="92"/>
        <v>7.3093278544173718E-2</v>
      </c>
    </row>
    <row r="1933" spans="1:20">
      <c r="A1933" s="875" t="s">
        <v>1034</v>
      </c>
      <c r="B1933" t="s">
        <v>1035</v>
      </c>
      <c r="C1933" t="s">
        <v>1339</v>
      </c>
      <c r="D1933" t="s">
        <v>1762</v>
      </c>
      <c r="E1933" s="867">
        <v>2019</v>
      </c>
      <c r="F1933" s="867">
        <v>2019</v>
      </c>
      <c r="G1933" s="868">
        <v>43462</v>
      </c>
      <c r="H1933" s="869">
        <f t="shared" si="90"/>
        <v>2018</v>
      </c>
      <c r="I1933" s="876"/>
      <c r="J1933" t="s">
        <v>1341</v>
      </c>
      <c r="K1933" t="s">
        <v>1342</v>
      </c>
      <c r="L1933" t="s">
        <v>1037</v>
      </c>
      <c r="M1933">
        <v>1762.1760000000002</v>
      </c>
      <c r="N1933">
        <v>0.62400000000000011</v>
      </c>
      <c r="O1933" s="872">
        <f>+VLOOKUP(C1933,'A. Rate Class Allocations'!$B$124:$J$128,6,FALSE)</f>
        <v>0.94261788524984402</v>
      </c>
      <c r="P1933" s="873">
        <f>+VLOOKUP(C1933,'A. Rate Class Allocations'!$B$124:$J$128,8,FALSE)</f>
        <v>0.86676492558695795</v>
      </c>
      <c r="Q1933" s="873">
        <f>+VLOOKUP(C1933,'A. Rate Class Allocations'!$B$124:$J$128,7,FALSE)</f>
        <v>0.93591420350510102</v>
      </c>
      <c r="R1933" s="873">
        <f>+VLOOKUP(C1933,'A. Rate Class Allocations'!$B$124:$J$128,9,FALSE)</f>
        <v>0.67326093337246795</v>
      </c>
      <c r="S1933" s="874">
        <f t="shared" si="91"/>
        <v>1439.7473464429659</v>
      </c>
      <c r="T1933" s="874">
        <f t="shared" si="92"/>
        <v>0.3931914294100381</v>
      </c>
    </row>
    <row r="1934" spans="1:20">
      <c r="A1934" s="875" t="s">
        <v>1034</v>
      </c>
      <c r="B1934" t="s">
        <v>1035</v>
      </c>
      <c r="C1934" t="s">
        <v>1339</v>
      </c>
      <c r="D1934" t="s">
        <v>1762</v>
      </c>
      <c r="E1934" s="867">
        <v>2019</v>
      </c>
      <c r="F1934" s="867">
        <v>2019</v>
      </c>
      <c r="G1934" s="868">
        <v>43462</v>
      </c>
      <c r="H1934" s="869">
        <f t="shared" si="90"/>
        <v>2018</v>
      </c>
      <c r="I1934" s="876"/>
      <c r="J1934" t="s">
        <v>1341</v>
      </c>
      <c r="K1934" t="s">
        <v>1342</v>
      </c>
      <c r="L1934" t="s">
        <v>1037</v>
      </c>
      <c r="M1934">
        <v>158.14400000000001</v>
      </c>
      <c r="N1934">
        <v>5.6000000000000001E-2</v>
      </c>
      <c r="O1934" s="872">
        <f>+VLOOKUP(C1934,'A. Rate Class Allocations'!$B$124:$J$128,6,FALSE)</f>
        <v>0.94261788524984402</v>
      </c>
      <c r="P1934" s="873">
        <f>+VLOOKUP(C1934,'A. Rate Class Allocations'!$B$124:$J$128,8,FALSE)</f>
        <v>0.86676492558695795</v>
      </c>
      <c r="Q1934" s="873">
        <f>+VLOOKUP(C1934,'A. Rate Class Allocations'!$B$124:$J$128,7,FALSE)</f>
        <v>0.93591420350510102</v>
      </c>
      <c r="R1934" s="873">
        <f>+VLOOKUP(C1934,'A. Rate Class Allocations'!$B$124:$J$128,9,FALSE)</f>
        <v>0.67326093337246795</v>
      </c>
      <c r="S1934" s="874">
        <f t="shared" si="91"/>
        <v>129.20809519359949</v>
      </c>
      <c r="T1934" s="874">
        <f t="shared" si="92"/>
        <v>3.5286410331670078E-2</v>
      </c>
    </row>
    <row r="1935" spans="1:20">
      <c r="A1935" s="875" t="s">
        <v>1034</v>
      </c>
      <c r="B1935" t="s">
        <v>1035</v>
      </c>
      <c r="C1935" t="s">
        <v>1339</v>
      </c>
      <c r="D1935" t="s">
        <v>1763</v>
      </c>
      <c r="E1935" s="867">
        <v>2019</v>
      </c>
      <c r="F1935" s="867">
        <v>2019</v>
      </c>
      <c r="G1935" s="868">
        <v>43439</v>
      </c>
      <c r="H1935" s="869">
        <f t="shared" si="90"/>
        <v>2018</v>
      </c>
      <c r="I1935" s="876"/>
      <c r="J1935" t="s">
        <v>1341</v>
      </c>
      <c r="K1935" t="s">
        <v>1342</v>
      </c>
      <c r="L1935" t="s">
        <v>1037</v>
      </c>
      <c r="M1935">
        <v>3198.1560000000004</v>
      </c>
      <c r="N1935">
        <v>0.98800000000000021</v>
      </c>
      <c r="O1935" s="872">
        <f>+VLOOKUP(C1935,'A. Rate Class Allocations'!$B$124:$J$128,6,FALSE)</f>
        <v>0.94261788524984402</v>
      </c>
      <c r="P1935" s="873">
        <f>+VLOOKUP(C1935,'A. Rate Class Allocations'!$B$124:$J$128,8,FALSE)</f>
        <v>0.86676492558695795</v>
      </c>
      <c r="Q1935" s="873">
        <f>+VLOOKUP(C1935,'A. Rate Class Allocations'!$B$124:$J$128,7,FALSE)</f>
        <v>0.93591420350510102</v>
      </c>
      <c r="R1935" s="873">
        <f>+VLOOKUP(C1935,'A. Rate Class Allocations'!$B$124:$J$128,9,FALSE)</f>
        <v>0.67326093337246795</v>
      </c>
      <c r="S1935" s="874">
        <f t="shared" si="91"/>
        <v>2612.9833878742247</v>
      </c>
      <c r="T1935" s="874">
        <f t="shared" si="92"/>
        <v>0.62255309656589364</v>
      </c>
    </row>
    <row r="1936" spans="1:20">
      <c r="A1936" s="875" t="s">
        <v>1034</v>
      </c>
      <c r="B1936" t="s">
        <v>1035</v>
      </c>
      <c r="C1936" t="s">
        <v>1339</v>
      </c>
      <c r="D1936" t="s">
        <v>1763</v>
      </c>
      <c r="E1936" s="867">
        <v>2019</v>
      </c>
      <c r="F1936" s="867">
        <v>2019</v>
      </c>
      <c r="G1936" s="868">
        <v>43439</v>
      </c>
      <c r="H1936" s="869">
        <f t="shared" si="90"/>
        <v>2018</v>
      </c>
      <c r="I1936" s="876"/>
      <c r="J1936" t="s">
        <v>1341</v>
      </c>
      <c r="K1936" t="s">
        <v>1342</v>
      </c>
      <c r="L1936" t="s">
        <v>1037</v>
      </c>
      <c r="M1936">
        <v>93.873000000000005</v>
      </c>
      <c r="N1936">
        <v>2.8999999999999998E-2</v>
      </c>
      <c r="O1936" s="872">
        <f>+VLOOKUP(C1936,'A. Rate Class Allocations'!$B$124:$J$128,6,FALSE)</f>
        <v>0.94261788524984402</v>
      </c>
      <c r="P1936" s="873">
        <f>+VLOOKUP(C1936,'A. Rate Class Allocations'!$B$124:$J$128,8,FALSE)</f>
        <v>0.86676492558695795</v>
      </c>
      <c r="Q1936" s="873">
        <f>+VLOOKUP(C1936,'A. Rate Class Allocations'!$B$124:$J$128,7,FALSE)</f>
        <v>0.93591420350510102</v>
      </c>
      <c r="R1936" s="873">
        <f>+VLOOKUP(C1936,'A. Rate Class Allocations'!$B$124:$J$128,9,FALSE)</f>
        <v>0.67326093337246795</v>
      </c>
      <c r="S1936" s="874">
        <f t="shared" si="91"/>
        <v>76.696880818170555</v>
      </c>
      <c r="T1936" s="874">
        <f t="shared" si="92"/>
        <v>1.8273319636043429E-2</v>
      </c>
    </row>
    <row r="1937" spans="1:20">
      <c r="A1937" s="875" t="s">
        <v>1034</v>
      </c>
      <c r="B1937" t="s">
        <v>1035</v>
      </c>
      <c r="C1937" t="s">
        <v>1339</v>
      </c>
      <c r="D1937" t="s">
        <v>1764</v>
      </c>
      <c r="E1937" s="867">
        <v>2019</v>
      </c>
      <c r="F1937" s="867">
        <v>2019</v>
      </c>
      <c r="G1937" s="868">
        <v>43439</v>
      </c>
      <c r="H1937" s="869">
        <f t="shared" si="90"/>
        <v>2018</v>
      </c>
      <c r="I1937" s="876"/>
      <c r="J1937" t="s">
        <v>1341</v>
      </c>
      <c r="K1937" t="s">
        <v>1342</v>
      </c>
      <c r="L1937" t="s">
        <v>1037</v>
      </c>
      <c r="M1937">
        <v>986.07600000000025</v>
      </c>
      <c r="N1937">
        <v>0.36400000000000005</v>
      </c>
      <c r="O1937" s="872">
        <f>+VLOOKUP(C1937,'A. Rate Class Allocations'!$B$124:$J$128,6,FALSE)</f>
        <v>0.94261788524984402</v>
      </c>
      <c r="P1937" s="873">
        <f>+VLOOKUP(C1937,'A. Rate Class Allocations'!$B$124:$J$128,8,FALSE)</f>
        <v>0.86676492558695795</v>
      </c>
      <c r="Q1937" s="873">
        <f>+VLOOKUP(C1937,'A. Rate Class Allocations'!$B$124:$J$128,7,FALSE)</f>
        <v>0.93591420350510102</v>
      </c>
      <c r="R1937" s="873">
        <f>+VLOOKUP(C1937,'A. Rate Class Allocations'!$B$124:$J$128,9,FALSE)</f>
        <v>0.67326093337246795</v>
      </c>
      <c r="S1937" s="874">
        <f t="shared" si="91"/>
        <v>805.65182160640825</v>
      </c>
      <c r="T1937" s="874">
        <f t="shared" si="92"/>
        <v>0.22936166715585554</v>
      </c>
    </row>
    <row r="1938" spans="1:20">
      <c r="A1938" s="875" t="s">
        <v>1034</v>
      </c>
      <c r="B1938" t="s">
        <v>1035</v>
      </c>
      <c r="C1938" t="s">
        <v>1339</v>
      </c>
      <c r="D1938" t="s">
        <v>1764</v>
      </c>
      <c r="E1938" s="867">
        <v>2019</v>
      </c>
      <c r="F1938" s="867">
        <v>2019</v>
      </c>
      <c r="G1938" s="868">
        <v>43439</v>
      </c>
      <c r="H1938" s="869">
        <f t="shared" si="90"/>
        <v>2018</v>
      </c>
      <c r="I1938" s="876"/>
      <c r="J1938" t="s">
        <v>1341</v>
      </c>
      <c r="K1938" t="s">
        <v>1342</v>
      </c>
      <c r="L1938" t="s">
        <v>1037</v>
      </c>
      <c r="M1938">
        <v>1806.903</v>
      </c>
      <c r="N1938">
        <v>0.66700000000000004</v>
      </c>
      <c r="O1938" s="872">
        <f>+VLOOKUP(C1938,'A. Rate Class Allocations'!$B$124:$J$128,6,FALSE)</f>
        <v>0.94261788524984402</v>
      </c>
      <c r="P1938" s="873">
        <f>+VLOOKUP(C1938,'A. Rate Class Allocations'!$B$124:$J$128,8,FALSE)</f>
        <v>0.86676492558695795</v>
      </c>
      <c r="Q1938" s="873">
        <f>+VLOOKUP(C1938,'A. Rate Class Allocations'!$B$124:$J$128,7,FALSE)</f>
        <v>0.93591420350510102</v>
      </c>
      <c r="R1938" s="873">
        <f>+VLOOKUP(C1938,'A. Rate Class Allocations'!$B$124:$J$128,9,FALSE)</f>
        <v>0.67326093337246795</v>
      </c>
      <c r="S1938" s="874">
        <f t="shared" si="91"/>
        <v>1476.2905632183356</v>
      </c>
      <c r="T1938" s="874">
        <f t="shared" si="92"/>
        <v>0.42028635162899897</v>
      </c>
    </row>
    <row r="1939" spans="1:20">
      <c r="A1939" s="875" t="s">
        <v>1034</v>
      </c>
      <c r="B1939" t="s">
        <v>1035</v>
      </c>
      <c r="C1939" t="s">
        <v>1339</v>
      </c>
      <c r="D1939" t="s">
        <v>1765</v>
      </c>
      <c r="E1939" s="867">
        <v>2019</v>
      </c>
      <c r="F1939" s="867">
        <v>2019</v>
      </c>
      <c r="G1939" s="868">
        <v>43469</v>
      </c>
      <c r="H1939" s="869">
        <f t="shared" si="90"/>
        <v>2019</v>
      </c>
      <c r="I1939" s="876"/>
      <c r="J1939" t="s">
        <v>1341</v>
      </c>
      <c r="K1939" t="s">
        <v>1342</v>
      </c>
      <c r="L1939" t="s">
        <v>1037</v>
      </c>
      <c r="M1939">
        <v>1264.2839999999999</v>
      </c>
      <c r="N1939">
        <v>0.40599999999999997</v>
      </c>
      <c r="O1939" s="872">
        <f>+VLOOKUP(C1939,'A. Rate Class Allocations'!$B$124:$J$128,6,FALSE)</f>
        <v>0.94261788524984402</v>
      </c>
      <c r="P1939" s="873">
        <f>+VLOOKUP(C1939,'A. Rate Class Allocations'!$B$124:$J$128,8,FALSE)</f>
        <v>0.86676492558695795</v>
      </c>
      <c r="Q1939" s="873">
        <f>+VLOOKUP(C1939,'A. Rate Class Allocations'!$B$124:$J$128,7,FALSE)</f>
        <v>0.93591420350510102</v>
      </c>
      <c r="R1939" s="873">
        <f>+VLOOKUP(C1939,'A. Rate Class Allocations'!$B$124:$J$128,9,FALSE)</f>
        <v>0.67326093337246795</v>
      </c>
      <c r="S1939" s="874">
        <f t="shared" si="91"/>
        <v>1032.955581139624</v>
      </c>
      <c r="T1939" s="874">
        <f t="shared" si="92"/>
        <v>0.25582647490460803</v>
      </c>
    </row>
    <row r="1940" spans="1:20">
      <c r="A1940" s="875" t="s">
        <v>1034</v>
      </c>
      <c r="B1940" t="s">
        <v>1035</v>
      </c>
      <c r="C1940" t="s">
        <v>1339</v>
      </c>
      <c r="D1940" t="s">
        <v>1765</v>
      </c>
      <c r="E1940" s="867">
        <v>2019</v>
      </c>
      <c r="F1940" s="867">
        <v>2019</v>
      </c>
      <c r="G1940" s="868">
        <v>43469</v>
      </c>
      <c r="H1940" s="869">
        <f t="shared" si="90"/>
        <v>2019</v>
      </c>
      <c r="I1940" s="876"/>
      <c r="J1940" t="s">
        <v>1341</v>
      </c>
      <c r="K1940" t="s">
        <v>1342</v>
      </c>
      <c r="L1940" t="s">
        <v>1037</v>
      </c>
      <c r="M1940">
        <v>161.92800000000003</v>
      </c>
      <c r="N1940">
        <v>5.2000000000000005E-2</v>
      </c>
      <c r="O1940" s="872">
        <f>+VLOOKUP(C1940,'A. Rate Class Allocations'!$B$124:$J$128,6,FALSE)</f>
        <v>0.94261788524984402</v>
      </c>
      <c r="P1940" s="873">
        <f>+VLOOKUP(C1940,'A. Rate Class Allocations'!$B$124:$J$128,8,FALSE)</f>
        <v>0.86676492558695795</v>
      </c>
      <c r="Q1940" s="873">
        <f>+VLOOKUP(C1940,'A. Rate Class Allocations'!$B$124:$J$128,7,FALSE)</f>
        <v>0.93591420350510102</v>
      </c>
      <c r="R1940" s="873">
        <f>+VLOOKUP(C1940,'A. Rate Class Allocations'!$B$124:$J$128,9,FALSE)</f>
        <v>0.67326093337246795</v>
      </c>
      <c r="S1940" s="874">
        <f t="shared" si="91"/>
        <v>132.2997296040898</v>
      </c>
      <c r="T1940" s="874">
        <f t="shared" si="92"/>
        <v>3.2765952450836508E-2</v>
      </c>
    </row>
    <row r="1941" spans="1:20">
      <c r="A1941" s="875" t="s">
        <v>1034</v>
      </c>
      <c r="B1941" t="s">
        <v>1035</v>
      </c>
      <c r="C1941" t="s">
        <v>1339</v>
      </c>
      <c r="D1941" t="s">
        <v>1766</v>
      </c>
      <c r="E1941" s="867">
        <v>2019</v>
      </c>
      <c r="F1941" s="867">
        <v>2019</v>
      </c>
      <c r="G1941" s="868">
        <v>43469</v>
      </c>
      <c r="H1941" s="869">
        <f t="shared" si="90"/>
        <v>2019</v>
      </c>
      <c r="I1941" s="876"/>
      <c r="J1941" t="s">
        <v>1341</v>
      </c>
      <c r="K1941" t="s">
        <v>1342</v>
      </c>
      <c r="L1941" t="s">
        <v>1037</v>
      </c>
      <c r="M1941">
        <v>3315.9360000000006</v>
      </c>
      <c r="N1941">
        <v>1.2480000000000002</v>
      </c>
      <c r="O1941" s="872">
        <f>+VLOOKUP(C1941,'A. Rate Class Allocations'!$B$124:$J$128,6,FALSE)</f>
        <v>0.94261788524984402</v>
      </c>
      <c r="P1941" s="873">
        <f>+VLOOKUP(C1941,'A. Rate Class Allocations'!$B$124:$J$128,8,FALSE)</f>
        <v>0.86676492558695795</v>
      </c>
      <c r="Q1941" s="873">
        <f>+VLOOKUP(C1941,'A. Rate Class Allocations'!$B$124:$J$128,7,FALSE)</f>
        <v>0.93591420350510102</v>
      </c>
      <c r="R1941" s="873">
        <f>+VLOOKUP(C1941,'A. Rate Class Allocations'!$B$124:$J$128,9,FALSE)</f>
        <v>0.67326093337246795</v>
      </c>
      <c r="S1941" s="874">
        <f t="shared" si="91"/>
        <v>2709.2129599850996</v>
      </c>
      <c r="T1941" s="874">
        <f t="shared" si="92"/>
        <v>0.78638285882007619</v>
      </c>
    </row>
    <row r="1942" spans="1:20">
      <c r="A1942" s="875" t="s">
        <v>1034</v>
      </c>
      <c r="B1942" t="s">
        <v>1035</v>
      </c>
      <c r="C1942" t="s">
        <v>1339</v>
      </c>
      <c r="D1942" t="s">
        <v>1767</v>
      </c>
      <c r="E1942" s="867">
        <v>2019</v>
      </c>
      <c r="F1942" s="867">
        <v>2019</v>
      </c>
      <c r="G1942" s="868">
        <v>43472</v>
      </c>
      <c r="H1942" s="869">
        <f t="shared" si="90"/>
        <v>2019</v>
      </c>
      <c r="I1942" s="876"/>
      <c r="J1942" t="s">
        <v>1341</v>
      </c>
      <c r="K1942" t="s">
        <v>1342</v>
      </c>
      <c r="L1942" t="s">
        <v>1037</v>
      </c>
      <c r="M1942">
        <v>2863.5360000000001</v>
      </c>
      <c r="N1942">
        <v>0.62400000000000011</v>
      </c>
      <c r="O1942" s="872">
        <f>+VLOOKUP(C1942,'A. Rate Class Allocations'!$B$124:$J$128,6,FALSE)</f>
        <v>0.94261788524984402</v>
      </c>
      <c r="P1942" s="873">
        <f>+VLOOKUP(C1942,'A. Rate Class Allocations'!$B$124:$J$128,8,FALSE)</f>
        <v>0.86676492558695795</v>
      </c>
      <c r="Q1942" s="873">
        <f>+VLOOKUP(C1942,'A. Rate Class Allocations'!$B$124:$J$128,7,FALSE)</f>
        <v>0.93591420350510102</v>
      </c>
      <c r="R1942" s="873">
        <f>+VLOOKUP(C1942,'A. Rate Class Allocations'!$B$124:$J$128,9,FALSE)</f>
        <v>0.67326093337246795</v>
      </c>
      <c r="S1942" s="874">
        <f t="shared" si="91"/>
        <v>2339.5894379698193</v>
      </c>
      <c r="T1942" s="874">
        <f t="shared" si="92"/>
        <v>0.3931914294100381</v>
      </c>
    </row>
    <row r="1943" spans="1:20">
      <c r="A1943" s="875" t="s">
        <v>1034</v>
      </c>
      <c r="B1943" t="s">
        <v>1035</v>
      </c>
      <c r="C1943" t="s">
        <v>1339</v>
      </c>
      <c r="D1943" t="s">
        <v>1768</v>
      </c>
      <c r="E1943" s="867">
        <v>2019</v>
      </c>
      <c r="F1943" s="867">
        <v>2019</v>
      </c>
      <c r="G1943" s="868">
        <v>43472</v>
      </c>
      <c r="H1943" s="869">
        <f t="shared" si="90"/>
        <v>2019</v>
      </c>
      <c r="I1943" s="876"/>
      <c r="J1943" t="s">
        <v>1341</v>
      </c>
      <c r="K1943" t="s">
        <v>1342</v>
      </c>
      <c r="L1943" t="s">
        <v>1037</v>
      </c>
      <c r="M1943">
        <v>3937.0240000000003</v>
      </c>
      <c r="N1943">
        <v>0.72800000000000009</v>
      </c>
      <c r="O1943" s="872">
        <f>+VLOOKUP(C1943,'A. Rate Class Allocations'!$B$124:$J$128,6,FALSE)</f>
        <v>0.94261788524984402</v>
      </c>
      <c r="P1943" s="873">
        <f>+VLOOKUP(C1943,'A. Rate Class Allocations'!$B$124:$J$128,8,FALSE)</f>
        <v>0.86676492558695795</v>
      </c>
      <c r="Q1943" s="873">
        <f>+VLOOKUP(C1943,'A. Rate Class Allocations'!$B$124:$J$128,7,FALSE)</f>
        <v>0.93591420350510102</v>
      </c>
      <c r="R1943" s="873">
        <f>+VLOOKUP(C1943,'A. Rate Class Allocations'!$B$124:$J$128,9,FALSE)</f>
        <v>0.67326093337246795</v>
      </c>
      <c r="S1943" s="874">
        <f t="shared" si="91"/>
        <v>3216.6593217035474</v>
      </c>
      <c r="T1943" s="874">
        <f t="shared" si="92"/>
        <v>0.45872333431171108</v>
      </c>
    </row>
    <row r="1944" spans="1:20">
      <c r="A1944" s="875" t="s">
        <v>1034</v>
      </c>
      <c r="B1944" t="s">
        <v>1035</v>
      </c>
      <c r="C1944" t="s">
        <v>1339</v>
      </c>
      <c r="D1944" t="s">
        <v>1768</v>
      </c>
      <c r="E1944" s="867">
        <v>2019</v>
      </c>
      <c r="F1944" s="867">
        <v>2019</v>
      </c>
      <c r="G1944" s="868">
        <v>43472</v>
      </c>
      <c r="H1944" s="869">
        <f t="shared" si="90"/>
        <v>2019</v>
      </c>
      <c r="I1944" s="876"/>
      <c r="J1944" t="s">
        <v>1341</v>
      </c>
      <c r="K1944" t="s">
        <v>1342</v>
      </c>
      <c r="L1944" t="s">
        <v>1037</v>
      </c>
      <c r="M1944">
        <v>313.66400000000004</v>
      </c>
      <c r="N1944">
        <v>5.7999999999999996E-2</v>
      </c>
      <c r="O1944" s="872">
        <f>+VLOOKUP(C1944,'A. Rate Class Allocations'!$B$124:$J$128,6,FALSE)</f>
        <v>0.94261788524984402</v>
      </c>
      <c r="P1944" s="873">
        <f>+VLOOKUP(C1944,'A. Rate Class Allocations'!$B$124:$J$128,8,FALSE)</f>
        <v>0.86676492558695795</v>
      </c>
      <c r="Q1944" s="873">
        <f>+VLOOKUP(C1944,'A. Rate Class Allocations'!$B$124:$J$128,7,FALSE)</f>
        <v>0.93591420350510102</v>
      </c>
      <c r="R1944" s="873">
        <f>+VLOOKUP(C1944,'A. Rate Class Allocations'!$B$124:$J$128,9,FALSE)</f>
        <v>0.67326093337246795</v>
      </c>
      <c r="S1944" s="874">
        <f t="shared" si="91"/>
        <v>256.27230859726069</v>
      </c>
      <c r="T1944" s="874">
        <f t="shared" si="92"/>
        <v>3.6546639272086859E-2</v>
      </c>
    </row>
    <row r="1945" spans="1:20">
      <c r="A1945" s="875" t="s">
        <v>1034</v>
      </c>
      <c r="B1945" t="s">
        <v>1035</v>
      </c>
      <c r="C1945" t="s">
        <v>1339</v>
      </c>
      <c r="D1945" t="s">
        <v>1769</v>
      </c>
      <c r="E1945" s="867">
        <v>2019</v>
      </c>
      <c r="F1945" s="867">
        <v>2019</v>
      </c>
      <c r="G1945" s="868">
        <v>43403</v>
      </c>
      <c r="H1945" s="869">
        <f t="shared" si="90"/>
        <v>2018</v>
      </c>
      <c r="I1945" s="876"/>
      <c r="J1945" t="s">
        <v>1341</v>
      </c>
      <c r="K1945" t="s">
        <v>1342</v>
      </c>
      <c r="L1945" t="s">
        <v>1037</v>
      </c>
      <c r="M1945">
        <v>1139.4240000000002</v>
      </c>
      <c r="N1945">
        <v>0.41600000000000004</v>
      </c>
      <c r="O1945" s="872">
        <f>+VLOOKUP(C1945,'A. Rate Class Allocations'!$B$124:$J$128,6,FALSE)</f>
        <v>0.94261788524984402</v>
      </c>
      <c r="P1945" s="873">
        <f>+VLOOKUP(C1945,'A. Rate Class Allocations'!$B$124:$J$128,8,FALSE)</f>
        <v>0.86676492558695795</v>
      </c>
      <c r="Q1945" s="873">
        <f>+VLOOKUP(C1945,'A. Rate Class Allocations'!$B$124:$J$128,7,FALSE)</f>
        <v>0.93591420350510102</v>
      </c>
      <c r="R1945" s="873">
        <f>+VLOOKUP(C1945,'A. Rate Class Allocations'!$B$124:$J$128,9,FALSE)</f>
        <v>0.67326093337246795</v>
      </c>
      <c r="S1945" s="874">
        <f t="shared" si="91"/>
        <v>930.94144993089787</v>
      </c>
      <c r="T1945" s="874">
        <f t="shared" si="92"/>
        <v>0.26212761960669206</v>
      </c>
    </row>
    <row r="1946" spans="1:20">
      <c r="A1946" s="875" t="s">
        <v>1034</v>
      </c>
      <c r="B1946" t="s">
        <v>1035</v>
      </c>
      <c r="C1946" t="s">
        <v>1339</v>
      </c>
      <c r="D1946" t="s">
        <v>1769</v>
      </c>
      <c r="E1946" s="867">
        <v>2019</v>
      </c>
      <c r="F1946" s="867">
        <v>2019</v>
      </c>
      <c r="G1946" s="868">
        <v>43403</v>
      </c>
      <c r="H1946" s="869">
        <f t="shared" si="90"/>
        <v>2018</v>
      </c>
      <c r="I1946" s="876"/>
      <c r="J1946" t="s">
        <v>1341</v>
      </c>
      <c r="K1946" t="s">
        <v>1342</v>
      </c>
      <c r="L1946" t="s">
        <v>1037</v>
      </c>
      <c r="M1946">
        <v>476.58600000000001</v>
      </c>
      <c r="N1946">
        <v>0.17399999999999999</v>
      </c>
      <c r="O1946" s="872">
        <f>+VLOOKUP(C1946,'A. Rate Class Allocations'!$B$124:$J$128,6,FALSE)</f>
        <v>0.94261788524984402</v>
      </c>
      <c r="P1946" s="873">
        <f>+VLOOKUP(C1946,'A. Rate Class Allocations'!$B$124:$J$128,8,FALSE)</f>
        <v>0.86676492558695795</v>
      </c>
      <c r="Q1946" s="873">
        <f>+VLOOKUP(C1946,'A. Rate Class Allocations'!$B$124:$J$128,7,FALSE)</f>
        <v>0.93591420350510102</v>
      </c>
      <c r="R1946" s="873">
        <f>+VLOOKUP(C1946,'A. Rate Class Allocations'!$B$124:$J$128,9,FALSE)</f>
        <v>0.67326093337246795</v>
      </c>
      <c r="S1946" s="874">
        <f t="shared" si="91"/>
        <v>389.38416415378896</v>
      </c>
      <c r="T1946" s="874">
        <f t="shared" si="92"/>
        <v>0.10963991781626058</v>
      </c>
    </row>
    <row r="1947" spans="1:20">
      <c r="A1947" s="875" t="s">
        <v>1034</v>
      </c>
      <c r="B1947" t="s">
        <v>1035</v>
      </c>
      <c r="C1947" t="s">
        <v>1339</v>
      </c>
      <c r="D1947" t="s">
        <v>1770</v>
      </c>
      <c r="E1947" s="867">
        <v>2019</v>
      </c>
      <c r="F1947" s="867">
        <v>2019</v>
      </c>
      <c r="G1947" s="868">
        <v>43473</v>
      </c>
      <c r="H1947" s="869">
        <f t="shared" si="90"/>
        <v>2019</v>
      </c>
      <c r="I1947" s="876"/>
      <c r="J1947" t="s">
        <v>1341</v>
      </c>
      <c r="K1947" t="s">
        <v>1342</v>
      </c>
      <c r="L1947" t="s">
        <v>1037</v>
      </c>
      <c r="M1947">
        <v>4405.4400000000014</v>
      </c>
      <c r="N1947">
        <v>1.2480000000000002</v>
      </c>
      <c r="O1947" s="872">
        <f>+VLOOKUP(C1947,'A. Rate Class Allocations'!$B$124:$J$128,6,FALSE)</f>
        <v>0.94261788524984402</v>
      </c>
      <c r="P1947" s="873">
        <f>+VLOOKUP(C1947,'A. Rate Class Allocations'!$B$124:$J$128,8,FALSE)</f>
        <v>0.86676492558695795</v>
      </c>
      <c r="Q1947" s="873">
        <f>+VLOOKUP(C1947,'A. Rate Class Allocations'!$B$124:$J$128,7,FALSE)</f>
        <v>0.93591420350510102</v>
      </c>
      <c r="R1947" s="873">
        <f>+VLOOKUP(C1947,'A. Rate Class Allocations'!$B$124:$J$128,9,FALSE)</f>
        <v>0.67326093337246795</v>
      </c>
      <c r="S1947" s="874">
        <f t="shared" si="91"/>
        <v>3599.3683661074147</v>
      </c>
      <c r="T1947" s="874">
        <f t="shared" si="92"/>
        <v>0.78638285882007619</v>
      </c>
    </row>
    <row r="1948" spans="1:20">
      <c r="A1948" s="875" t="s">
        <v>1034</v>
      </c>
      <c r="B1948" t="s">
        <v>1035</v>
      </c>
      <c r="C1948" t="s">
        <v>1339</v>
      </c>
      <c r="D1948" t="s">
        <v>1771</v>
      </c>
      <c r="E1948" s="867">
        <v>2019</v>
      </c>
      <c r="F1948" s="867">
        <v>2019</v>
      </c>
      <c r="G1948" s="868">
        <v>43473</v>
      </c>
      <c r="H1948" s="869">
        <f t="shared" si="90"/>
        <v>2019</v>
      </c>
      <c r="I1948" s="876"/>
      <c r="J1948" t="s">
        <v>1341</v>
      </c>
      <c r="K1948" t="s">
        <v>1342</v>
      </c>
      <c r="L1948" t="s">
        <v>1037</v>
      </c>
      <c r="M1948">
        <v>755.56000000000017</v>
      </c>
      <c r="N1948">
        <v>0.26000000000000006</v>
      </c>
      <c r="O1948" s="872">
        <f>+VLOOKUP(C1948,'A. Rate Class Allocations'!$B$124:$J$128,6,FALSE)</f>
        <v>0.94261788524984402</v>
      </c>
      <c r="P1948" s="873">
        <f>+VLOOKUP(C1948,'A. Rate Class Allocations'!$B$124:$J$128,8,FALSE)</f>
        <v>0.86676492558695795</v>
      </c>
      <c r="Q1948" s="873">
        <f>+VLOOKUP(C1948,'A. Rate Class Allocations'!$B$124:$J$128,7,FALSE)</f>
        <v>0.93591420350510102</v>
      </c>
      <c r="R1948" s="873">
        <f>+VLOOKUP(C1948,'A. Rate Class Allocations'!$B$124:$J$128,9,FALSE)</f>
        <v>0.67326093337246795</v>
      </c>
      <c r="S1948" s="874">
        <f t="shared" si="91"/>
        <v>617.31376722781795</v>
      </c>
      <c r="T1948" s="874">
        <f t="shared" si="92"/>
        <v>0.16382976225418253</v>
      </c>
    </row>
    <row r="1949" spans="1:20">
      <c r="A1949" s="875" t="s">
        <v>1034</v>
      </c>
      <c r="B1949" t="s">
        <v>1035</v>
      </c>
      <c r="C1949" t="s">
        <v>1339</v>
      </c>
      <c r="D1949" t="s">
        <v>1771</v>
      </c>
      <c r="E1949" s="867">
        <v>2019</v>
      </c>
      <c r="F1949" s="867">
        <v>2019</v>
      </c>
      <c r="G1949" s="868">
        <v>43473</v>
      </c>
      <c r="H1949" s="869">
        <f t="shared" si="90"/>
        <v>2019</v>
      </c>
      <c r="I1949" s="876"/>
      <c r="J1949" t="s">
        <v>1341</v>
      </c>
      <c r="K1949" t="s">
        <v>1342</v>
      </c>
      <c r="L1949" t="s">
        <v>1037</v>
      </c>
      <c r="M1949">
        <v>505.64400000000001</v>
      </c>
      <c r="N1949">
        <v>0.17399999999999999</v>
      </c>
      <c r="O1949" s="872">
        <f>+VLOOKUP(C1949,'A. Rate Class Allocations'!$B$124:$J$128,6,FALSE)</f>
        <v>0.94261788524984402</v>
      </c>
      <c r="P1949" s="873">
        <f>+VLOOKUP(C1949,'A. Rate Class Allocations'!$B$124:$J$128,8,FALSE)</f>
        <v>0.86676492558695795</v>
      </c>
      <c r="Q1949" s="873">
        <f>+VLOOKUP(C1949,'A. Rate Class Allocations'!$B$124:$J$128,7,FALSE)</f>
        <v>0.93591420350510102</v>
      </c>
      <c r="R1949" s="873">
        <f>+VLOOKUP(C1949,'A. Rate Class Allocations'!$B$124:$J$128,9,FALSE)</f>
        <v>0.67326093337246795</v>
      </c>
      <c r="S1949" s="874">
        <f t="shared" si="91"/>
        <v>413.12536729861654</v>
      </c>
      <c r="T1949" s="874">
        <f t="shared" si="92"/>
        <v>0.10963991781626058</v>
      </c>
    </row>
    <row r="1950" spans="1:20">
      <c r="A1950" s="875" t="s">
        <v>1034</v>
      </c>
      <c r="B1950" t="s">
        <v>1035</v>
      </c>
      <c r="C1950" t="s">
        <v>1339</v>
      </c>
      <c r="D1950" t="s">
        <v>1772</v>
      </c>
      <c r="E1950" s="867">
        <v>2019</v>
      </c>
      <c r="F1950" s="867">
        <v>2019</v>
      </c>
      <c r="G1950" s="868">
        <v>43474</v>
      </c>
      <c r="H1950" s="869">
        <f t="shared" si="90"/>
        <v>2019</v>
      </c>
      <c r="I1950" s="876"/>
      <c r="J1950" t="s">
        <v>1341</v>
      </c>
      <c r="K1950" t="s">
        <v>1342</v>
      </c>
      <c r="L1950" t="s">
        <v>1037</v>
      </c>
      <c r="M1950">
        <v>1828.7360000000003</v>
      </c>
      <c r="N1950">
        <v>0.72800000000000009</v>
      </c>
      <c r="O1950" s="872">
        <f>+VLOOKUP(C1950,'A. Rate Class Allocations'!$B$124:$J$128,6,FALSE)</f>
        <v>0.94261788524984402</v>
      </c>
      <c r="P1950" s="873">
        <f>+VLOOKUP(C1950,'A. Rate Class Allocations'!$B$124:$J$128,8,FALSE)</f>
        <v>0.86676492558695795</v>
      </c>
      <c r="Q1950" s="873">
        <f>+VLOOKUP(C1950,'A. Rate Class Allocations'!$B$124:$J$128,7,FALSE)</f>
        <v>0.93591420350510102</v>
      </c>
      <c r="R1950" s="873">
        <f>+VLOOKUP(C1950,'A. Rate Class Allocations'!$B$124:$J$128,9,FALSE)</f>
        <v>0.67326093337246795</v>
      </c>
      <c r="S1950" s="874">
        <f t="shared" si="91"/>
        <v>1494.1287381877428</v>
      </c>
      <c r="T1950" s="874">
        <f t="shared" si="92"/>
        <v>0.45872333431171108</v>
      </c>
    </row>
    <row r="1951" spans="1:20">
      <c r="A1951" s="875" t="s">
        <v>1034</v>
      </c>
      <c r="B1951" t="s">
        <v>1035</v>
      </c>
      <c r="C1951" t="s">
        <v>1339</v>
      </c>
      <c r="D1951" t="s">
        <v>1772</v>
      </c>
      <c r="E1951" s="867">
        <v>2019</v>
      </c>
      <c r="F1951" s="867">
        <v>2019</v>
      </c>
      <c r="G1951" s="868">
        <v>43474</v>
      </c>
      <c r="H1951" s="869">
        <f t="shared" si="90"/>
        <v>2019</v>
      </c>
      <c r="I1951" s="876"/>
      <c r="J1951" t="s">
        <v>1341</v>
      </c>
      <c r="K1951" t="s">
        <v>1342</v>
      </c>
      <c r="L1951" t="s">
        <v>1037</v>
      </c>
      <c r="M1951">
        <v>1105.28</v>
      </c>
      <c r="N1951">
        <v>0.44</v>
      </c>
      <c r="O1951" s="872">
        <f>+VLOOKUP(C1951,'A. Rate Class Allocations'!$B$124:$J$128,6,FALSE)</f>
        <v>0.94261788524984402</v>
      </c>
      <c r="P1951" s="873">
        <f>+VLOOKUP(C1951,'A. Rate Class Allocations'!$B$124:$J$128,8,FALSE)</f>
        <v>0.86676492558695795</v>
      </c>
      <c r="Q1951" s="873">
        <f>+VLOOKUP(C1951,'A. Rate Class Allocations'!$B$124:$J$128,7,FALSE)</f>
        <v>0.93591420350510102</v>
      </c>
      <c r="R1951" s="873">
        <f>+VLOOKUP(C1951,'A. Rate Class Allocations'!$B$124:$J$128,9,FALSE)</f>
        <v>0.67326093337246795</v>
      </c>
      <c r="S1951" s="874">
        <f t="shared" si="91"/>
        <v>903.04484176182234</v>
      </c>
      <c r="T1951" s="874">
        <f t="shared" si="92"/>
        <v>0.27725036689169347</v>
      </c>
    </row>
    <row r="1952" spans="1:20">
      <c r="A1952" s="875" t="s">
        <v>1034</v>
      </c>
      <c r="B1952" t="s">
        <v>1035</v>
      </c>
      <c r="C1952" t="s">
        <v>1339</v>
      </c>
      <c r="D1952" t="s">
        <v>1773</v>
      </c>
      <c r="E1952" s="867">
        <v>2019</v>
      </c>
      <c r="F1952" s="867">
        <v>2019</v>
      </c>
      <c r="G1952" s="868">
        <v>43473</v>
      </c>
      <c r="H1952" s="869">
        <f t="shared" si="90"/>
        <v>2019</v>
      </c>
      <c r="I1952" s="876"/>
      <c r="J1952" t="s">
        <v>1341</v>
      </c>
      <c r="K1952" t="s">
        <v>1342</v>
      </c>
      <c r="L1952" t="s">
        <v>1037</v>
      </c>
      <c r="M1952">
        <v>1193.1400000000001</v>
      </c>
      <c r="N1952">
        <v>0.26000000000000006</v>
      </c>
      <c r="O1952" s="872">
        <f>+VLOOKUP(C1952,'A. Rate Class Allocations'!$B$124:$J$128,6,FALSE)</f>
        <v>0.94261788524984402</v>
      </c>
      <c r="P1952" s="873">
        <f>+VLOOKUP(C1952,'A. Rate Class Allocations'!$B$124:$J$128,8,FALSE)</f>
        <v>0.86676492558695795</v>
      </c>
      <c r="Q1952" s="873">
        <f>+VLOOKUP(C1952,'A. Rate Class Allocations'!$B$124:$J$128,7,FALSE)</f>
        <v>0.93591420350510102</v>
      </c>
      <c r="R1952" s="873">
        <f>+VLOOKUP(C1952,'A. Rate Class Allocations'!$B$124:$J$128,9,FALSE)</f>
        <v>0.67326093337246795</v>
      </c>
      <c r="S1952" s="874">
        <f t="shared" si="91"/>
        <v>974.82893248742482</v>
      </c>
      <c r="T1952" s="874">
        <f t="shared" si="92"/>
        <v>0.16382976225418253</v>
      </c>
    </row>
    <row r="1953" spans="1:20">
      <c r="A1953" s="875" t="s">
        <v>1034</v>
      </c>
      <c r="B1953" t="s">
        <v>1035</v>
      </c>
      <c r="C1953" t="s">
        <v>1339</v>
      </c>
      <c r="D1953" t="s">
        <v>1773</v>
      </c>
      <c r="E1953" s="867">
        <v>2019</v>
      </c>
      <c r="F1953" s="867">
        <v>2019</v>
      </c>
      <c r="G1953" s="868">
        <v>43473</v>
      </c>
      <c r="H1953" s="869">
        <f t="shared" si="90"/>
        <v>2019</v>
      </c>
      <c r="I1953" s="876"/>
      <c r="J1953" t="s">
        <v>1341</v>
      </c>
      <c r="K1953" t="s">
        <v>1342</v>
      </c>
      <c r="L1953" t="s">
        <v>1037</v>
      </c>
      <c r="M1953">
        <v>266.16199999999998</v>
      </c>
      <c r="N1953">
        <v>5.7999999999999996E-2</v>
      </c>
      <c r="O1953" s="872">
        <f>+VLOOKUP(C1953,'A. Rate Class Allocations'!$B$124:$J$128,6,FALSE)</f>
        <v>0.94261788524984402</v>
      </c>
      <c r="P1953" s="873">
        <f>+VLOOKUP(C1953,'A. Rate Class Allocations'!$B$124:$J$128,8,FALSE)</f>
        <v>0.86676492558695795</v>
      </c>
      <c r="Q1953" s="873">
        <f>+VLOOKUP(C1953,'A. Rate Class Allocations'!$B$124:$J$128,7,FALSE)</f>
        <v>0.93591420350510102</v>
      </c>
      <c r="R1953" s="873">
        <f>+VLOOKUP(C1953,'A. Rate Class Allocations'!$B$124:$J$128,9,FALSE)</f>
        <v>0.67326093337246795</v>
      </c>
      <c r="S1953" s="874">
        <f t="shared" si="91"/>
        <v>217.46183878565623</v>
      </c>
      <c r="T1953" s="874">
        <f t="shared" si="92"/>
        <v>3.6546639272086859E-2</v>
      </c>
    </row>
    <row r="1954" spans="1:20">
      <c r="A1954" s="875" t="s">
        <v>1034</v>
      </c>
      <c r="B1954" t="s">
        <v>1035</v>
      </c>
      <c r="C1954" t="s">
        <v>1339</v>
      </c>
      <c r="D1954" t="s">
        <v>1774</v>
      </c>
      <c r="E1954" s="867">
        <v>2019</v>
      </c>
      <c r="F1954" s="867">
        <v>2019</v>
      </c>
      <c r="G1954" s="868">
        <v>43473</v>
      </c>
      <c r="H1954" s="869">
        <f t="shared" si="90"/>
        <v>2019</v>
      </c>
      <c r="I1954" s="876"/>
      <c r="J1954" t="s">
        <v>1341</v>
      </c>
      <c r="K1954" t="s">
        <v>1342</v>
      </c>
      <c r="L1954" t="s">
        <v>1037</v>
      </c>
      <c r="M1954">
        <v>1760.9280000000003</v>
      </c>
      <c r="N1954">
        <v>0.88400000000000012</v>
      </c>
      <c r="O1954" s="872">
        <f>+VLOOKUP(C1954,'A. Rate Class Allocations'!$B$124:$J$128,6,FALSE)</f>
        <v>0.94261788524984402</v>
      </c>
      <c r="P1954" s="873">
        <f>+VLOOKUP(C1954,'A. Rate Class Allocations'!$B$124:$J$128,8,FALSE)</f>
        <v>0.86676492558695795</v>
      </c>
      <c r="Q1954" s="873">
        <f>+VLOOKUP(C1954,'A. Rate Class Allocations'!$B$124:$J$128,7,FALSE)</f>
        <v>0.93591420350510102</v>
      </c>
      <c r="R1954" s="873">
        <f>+VLOOKUP(C1954,'A. Rate Class Allocations'!$B$124:$J$128,9,FALSE)</f>
        <v>0.67326093337246795</v>
      </c>
      <c r="S1954" s="874">
        <f t="shared" si="91"/>
        <v>1438.7276953477513</v>
      </c>
      <c r="T1954" s="874">
        <f t="shared" si="92"/>
        <v>0.55702119166422059</v>
      </c>
    </row>
    <row r="1955" spans="1:20">
      <c r="A1955" s="875" t="s">
        <v>1034</v>
      </c>
      <c r="B1955" t="s">
        <v>1035</v>
      </c>
      <c r="C1955" t="s">
        <v>1339</v>
      </c>
      <c r="D1955" t="s">
        <v>1775</v>
      </c>
      <c r="E1955" s="867">
        <v>2019</v>
      </c>
      <c r="F1955" s="867">
        <v>2019</v>
      </c>
      <c r="G1955" s="868">
        <v>43473</v>
      </c>
      <c r="H1955" s="869">
        <f t="shared" si="90"/>
        <v>2019</v>
      </c>
      <c r="I1955" s="876"/>
      <c r="J1955" t="s">
        <v>1341</v>
      </c>
      <c r="K1955" t="s">
        <v>1342</v>
      </c>
      <c r="L1955" t="s">
        <v>1037</v>
      </c>
      <c r="M1955">
        <v>3020.1600000000003</v>
      </c>
      <c r="N1955">
        <v>0.78</v>
      </c>
      <c r="O1955" s="872">
        <f>+VLOOKUP(C1955,'A. Rate Class Allocations'!$B$124:$J$128,6,FALSE)</f>
        <v>0.94261788524984402</v>
      </c>
      <c r="P1955" s="873">
        <f>+VLOOKUP(C1955,'A. Rate Class Allocations'!$B$124:$J$128,8,FALSE)</f>
        <v>0.86676492558695795</v>
      </c>
      <c r="Q1955" s="873">
        <f>+VLOOKUP(C1955,'A. Rate Class Allocations'!$B$124:$J$128,7,FALSE)</f>
        <v>0.93591420350510102</v>
      </c>
      <c r="R1955" s="873">
        <f>+VLOOKUP(C1955,'A. Rate Class Allocations'!$B$124:$J$128,9,FALSE)</f>
        <v>0.67326093337246795</v>
      </c>
      <c r="S1955" s="874">
        <f t="shared" si="91"/>
        <v>2467.5556504192473</v>
      </c>
      <c r="T1955" s="874">
        <f t="shared" si="92"/>
        <v>0.49148928676254749</v>
      </c>
    </row>
    <row r="1956" spans="1:20">
      <c r="A1956" s="875" t="s">
        <v>1034</v>
      </c>
      <c r="B1956" t="s">
        <v>1035</v>
      </c>
      <c r="C1956" t="s">
        <v>1339</v>
      </c>
      <c r="D1956" t="s">
        <v>1776</v>
      </c>
      <c r="E1956" s="867">
        <v>2019</v>
      </c>
      <c r="F1956" s="867">
        <v>2019</v>
      </c>
      <c r="G1956" s="868">
        <v>43578</v>
      </c>
      <c r="H1956" s="869">
        <f t="shared" si="90"/>
        <v>2019</v>
      </c>
      <c r="I1956" s="876"/>
      <c r="J1956" t="s">
        <v>1341</v>
      </c>
      <c r="K1956" t="s">
        <v>1342</v>
      </c>
      <c r="L1956" t="s">
        <v>1037</v>
      </c>
      <c r="M1956">
        <v>16683.966</v>
      </c>
      <c r="N1956">
        <v>3.8540000000000001</v>
      </c>
      <c r="O1956" s="872">
        <f>+VLOOKUP(C1956,'A. Rate Class Allocations'!$B$124:$J$128,6,FALSE)</f>
        <v>0.94261788524984402</v>
      </c>
      <c r="P1956" s="873">
        <f>+VLOOKUP(C1956,'A. Rate Class Allocations'!$B$124:$J$128,8,FALSE)</f>
        <v>0.86676492558695795</v>
      </c>
      <c r="Q1956" s="873">
        <f>+VLOOKUP(C1956,'A. Rate Class Allocations'!$B$124:$J$128,7,FALSE)</f>
        <v>0.93591420350510102</v>
      </c>
      <c r="R1956" s="873">
        <f>+VLOOKUP(C1956,'A. Rate Class Allocations'!$B$124:$J$128,9,FALSE)</f>
        <v>0.67326093337246795</v>
      </c>
      <c r="S1956" s="874">
        <f t="shared" si="91"/>
        <v>13631.269394569363</v>
      </c>
      <c r="T1956" s="874">
        <f t="shared" si="92"/>
        <v>2.4284611681831514</v>
      </c>
    </row>
    <row r="1957" spans="1:20">
      <c r="A1957" s="875" t="s">
        <v>1034</v>
      </c>
      <c r="B1957" t="s">
        <v>1035</v>
      </c>
      <c r="C1957" t="s">
        <v>1339</v>
      </c>
      <c r="D1957" t="s">
        <v>1776</v>
      </c>
      <c r="E1957" s="867">
        <v>2019</v>
      </c>
      <c r="F1957" s="867">
        <v>2019</v>
      </c>
      <c r="G1957" s="868">
        <v>43578</v>
      </c>
      <c r="H1957" s="869">
        <f t="shared" si="90"/>
        <v>2019</v>
      </c>
      <c r="I1957" s="876"/>
      <c r="J1957" t="s">
        <v>1341</v>
      </c>
      <c r="K1957" t="s">
        <v>1342</v>
      </c>
      <c r="L1957" t="s">
        <v>1037</v>
      </c>
      <c r="M1957">
        <v>125.54099999999997</v>
      </c>
      <c r="N1957">
        <v>2.8999999999999998E-2</v>
      </c>
      <c r="O1957" s="872">
        <f>+VLOOKUP(C1957,'A. Rate Class Allocations'!$B$124:$J$128,6,FALSE)</f>
        <v>0.94261788524984402</v>
      </c>
      <c r="P1957" s="873">
        <f>+VLOOKUP(C1957,'A. Rate Class Allocations'!$B$124:$J$128,8,FALSE)</f>
        <v>0.86676492558695795</v>
      </c>
      <c r="Q1957" s="873">
        <f>+VLOOKUP(C1957,'A. Rate Class Allocations'!$B$124:$J$128,7,FALSE)</f>
        <v>0.93591420350510102</v>
      </c>
      <c r="R1957" s="873">
        <f>+VLOOKUP(C1957,'A. Rate Class Allocations'!$B$124:$J$128,9,FALSE)</f>
        <v>0.67326093337246795</v>
      </c>
      <c r="S1957" s="874">
        <f t="shared" si="91"/>
        <v>102.57052735924012</v>
      </c>
      <c r="T1957" s="874">
        <f t="shared" si="92"/>
        <v>1.8273319636043429E-2</v>
      </c>
    </row>
    <row r="1958" spans="1:20">
      <c r="A1958" s="875" t="s">
        <v>1034</v>
      </c>
      <c r="B1958" t="s">
        <v>1035</v>
      </c>
      <c r="C1958" t="s">
        <v>1339</v>
      </c>
      <c r="D1958" t="s">
        <v>1777</v>
      </c>
      <c r="E1958" s="867">
        <v>2019</v>
      </c>
      <c r="F1958" s="867">
        <v>2019</v>
      </c>
      <c r="G1958" s="868">
        <v>43486</v>
      </c>
      <c r="H1958" s="869">
        <f t="shared" si="90"/>
        <v>2019</v>
      </c>
      <c r="I1958" s="876"/>
      <c r="J1958" t="s">
        <v>1341</v>
      </c>
      <c r="K1958" t="s">
        <v>1342</v>
      </c>
      <c r="L1958" t="s">
        <v>1037</v>
      </c>
      <c r="M1958">
        <v>2523.9760000000006</v>
      </c>
      <c r="N1958">
        <v>0.72800000000000009</v>
      </c>
      <c r="O1958" s="872">
        <f>+VLOOKUP(C1958,'A. Rate Class Allocations'!$B$124:$J$128,6,FALSE)</f>
        <v>0.94261788524984402</v>
      </c>
      <c r="P1958" s="873">
        <f>+VLOOKUP(C1958,'A. Rate Class Allocations'!$B$124:$J$128,8,FALSE)</f>
        <v>0.86676492558695795</v>
      </c>
      <c r="Q1958" s="873">
        <f>+VLOOKUP(C1958,'A. Rate Class Allocations'!$B$124:$J$128,7,FALSE)</f>
        <v>0.93591420350510102</v>
      </c>
      <c r="R1958" s="873">
        <f>+VLOOKUP(C1958,'A. Rate Class Allocations'!$B$124:$J$128,9,FALSE)</f>
        <v>0.67326093337246795</v>
      </c>
      <c r="S1958" s="874">
        <f t="shared" si="91"/>
        <v>2062.1593691468565</v>
      </c>
      <c r="T1958" s="874">
        <f t="shared" si="92"/>
        <v>0.45872333431171108</v>
      </c>
    </row>
    <row r="1959" spans="1:20">
      <c r="A1959" s="875" t="s">
        <v>1034</v>
      </c>
      <c r="B1959" t="s">
        <v>1035</v>
      </c>
      <c r="C1959" t="s">
        <v>1339</v>
      </c>
      <c r="D1959" t="s">
        <v>1777</v>
      </c>
      <c r="E1959" s="867">
        <v>2019</v>
      </c>
      <c r="F1959" s="867">
        <v>2019</v>
      </c>
      <c r="G1959" s="868">
        <v>43486</v>
      </c>
      <c r="H1959" s="869">
        <f t="shared" si="90"/>
        <v>2019</v>
      </c>
      <c r="I1959" s="876"/>
      <c r="J1959" t="s">
        <v>1341</v>
      </c>
      <c r="K1959" t="s">
        <v>1342</v>
      </c>
      <c r="L1959" t="s">
        <v>1037</v>
      </c>
      <c r="M1959">
        <v>485.38</v>
      </c>
      <c r="N1959">
        <v>0.13999999999999999</v>
      </c>
      <c r="O1959" s="872">
        <f>+VLOOKUP(C1959,'A. Rate Class Allocations'!$B$124:$J$128,6,FALSE)</f>
        <v>0.94261788524984402</v>
      </c>
      <c r="P1959" s="873">
        <f>+VLOOKUP(C1959,'A. Rate Class Allocations'!$B$124:$J$128,8,FALSE)</f>
        <v>0.86676492558695795</v>
      </c>
      <c r="Q1959" s="873">
        <f>+VLOOKUP(C1959,'A. Rate Class Allocations'!$B$124:$J$128,7,FALSE)</f>
        <v>0.93591420350510102</v>
      </c>
      <c r="R1959" s="873">
        <f>+VLOOKUP(C1959,'A. Rate Class Allocations'!$B$124:$J$128,9,FALSE)</f>
        <v>0.67326093337246795</v>
      </c>
      <c r="S1959" s="874">
        <f t="shared" si="91"/>
        <v>396.56910945131847</v>
      </c>
      <c r="T1959" s="874">
        <f t="shared" si="92"/>
        <v>8.8216025829175176E-2</v>
      </c>
    </row>
    <row r="1960" spans="1:20">
      <c r="A1960" s="875" t="s">
        <v>1034</v>
      </c>
      <c r="B1960" t="s">
        <v>1035</v>
      </c>
      <c r="C1960" t="s">
        <v>1339</v>
      </c>
      <c r="D1960" t="s">
        <v>1778</v>
      </c>
      <c r="E1960" s="867">
        <v>2019</v>
      </c>
      <c r="F1960" s="867">
        <v>2019</v>
      </c>
      <c r="G1960" s="868">
        <v>43475</v>
      </c>
      <c r="H1960" s="869">
        <f t="shared" si="90"/>
        <v>2019</v>
      </c>
      <c r="I1960" s="876"/>
      <c r="J1960" t="s">
        <v>1341</v>
      </c>
      <c r="K1960" t="s">
        <v>1342</v>
      </c>
      <c r="L1960" t="s">
        <v>1037</v>
      </c>
      <c r="M1960">
        <v>730.10400000000004</v>
      </c>
      <c r="N1960">
        <v>0.17399999999999999</v>
      </c>
      <c r="O1960" s="872">
        <f>+VLOOKUP(C1960,'A. Rate Class Allocations'!$B$124:$J$128,6,FALSE)</f>
        <v>0.94261788524984402</v>
      </c>
      <c r="P1960" s="873">
        <f>+VLOOKUP(C1960,'A. Rate Class Allocations'!$B$124:$J$128,8,FALSE)</f>
        <v>0.86676492558695795</v>
      </c>
      <c r="Q1960" s="873">
        <f>+VLOOKUP(C1960,'A. Rate Class Allocations'!$B$124:$J$128,7,FALSE)</f>
        <v>0.93591420350510102</v>
      </c>
      <c r="R1960" s="873">
        <f>+VLOOKUP(C1960,'A. Rate Class Allocations'!$B$124:$J$128,9,FALSE)</f>
        <v>0.67326093337246795</v>
      </c>
      <c r="S1960" s="874">
        <f t="shared" si="91"/>
        <v>596.51549937542836</v>
      </c>
      <c r="T1960" s="874">
        <f t="shared" si="92"/>
        <v>0.10963991781626058</v>
      </c>
    </row>
    <row r="1961" spans="1:20">
      <c r="A1961" s="875" t="s">
        <v>1034</v>
      </c>
      <c r="B1961" t="s">
        <v>1035</v>
      </c>
      <c r="C1961" t="s">
        <v>1339</v>
      </c>
      <c r="D1961" t="s">
        <v>1778</v>
      </c>
      <c r="E1961" s="867">
        <v>2019</v>
      </c>
      <c r="F1961" s="867">
        <v>2019</v>
      </c>
      <c r="G1961" s="868">
        <v>43475</v>
      </c>
      <c r="H1961" s="869">
        <f t="shared" si="90"/>
        <v>2019</v>
      </c>
      <c r="I1961" s="876"/>
      <c r="J1961" t="s">
        <v>1341</v>
      </c>
      <c r="K1961" t="s">
        <v>1342</v>
      </c>
      <c r="L1961" t="s">
        <v>1037</v>
      </c>
      <c r="M1961">
        <v>3784.7919999999995</v>
      </c>
      <c r="N1961">
        <v>0.90199999999999991</v>
      </c>
      <c r="O1961" s="872">
        <f>+VLOOKUP(C1961,'A. Rate Class Allocations'!$B$124:$J$128,6,FALSE)</f>
        <v>0.94261788524984402</v>
      </c>
      <c r="P1961" s="873">
        <f>+VLOOKUP(C1961,'A. Rate Class Allocations'!$B$124:$J$128,8,FALSE)</f>
        <v>0.86676492558695795</v>
      </c>
      <c r="Q1961" s="873">
        <f>+VLOOKUP(C1961,'A. Rate Class Allocations'!$B$124:$J$128,7,FALSE)</f>
        <v>0.93591420350510102</v>
      </c>
      <c r="R1961" s="873">
        <f>+VLOOKUP(C1961,'A. Rate Class Allocations'!$B$124:$J$128,9,FALSE)</f>
        <v>0.67326093337246795</v>
      </c>
      <c r="S1961" s="874">
        <f t="shared" si="91"/>
        <v>3092.281496762278</v>
      </c>
      <c r="T1961" s="874">
        <f t="shared" si="92"/>
        <v>0.56836325212797156</v>
      </c>
    </row>
    <row r="1962" spans="1:20">
      <c r="A1962" s="875" t="s">
        <v>1034</v>
      </c>
      <c r="B1962" t="s">
        <v>1035</v>
      </c>
      <c r="C1962" t="s">
        <v>1339</v>
      </c>
      <c r="D1962" t="s">
        <v>1778</v>
      </c>
      <c r="E1962" s="867">
        <v>2019</v>
      </c>
      <c r="F1962" s="867">
        <v>2019</v>
      </c>
      <c r="G1962" s="868">
        <v>43475</v>
      </c>
      <c r="H1962" s="869">
        <f t="shared" si="90"/>
        <v>2019</v>
      </c>
      <c r="I1962" s="876"/>
      <c r="J1962" t="s">
        <v>1341</v>
      </c>
      <c r="K1962" t="s">
        <v>1342</v>
      </c>
      <c r="L1962" t="s">
        <v>1037</v>
      </c>
      <c r="M1962">
        <v>6847.8719999999994</v>
      </c>
      <c r="N1962">
        <v>1.6319999999999999</v>
      </c>
      <c r="O1962" s="872">
        <f>+VLOOKUP(C1962,'A. Rate Class Allocations'!$B$124:$J$128,6,FALSE)</f>
        <v>0.94261788524984402</v>
      </c>
      <c r="P1962" s="873">
        <f>+VLOOKUP(C1962,'A. Rate Class Allocations'!$B$124:$J$128,8,FALSE)</f>
        <v>0.86676492558695795</v>
      </c>
      <c r="Q1962" s="873">
        <f>+VLOOKUP(C1962,'A. Rate Class Allocations'!$B$124:$J$128,7,FALSE)</f>
        <v>0.93591420350510102</v>
      </c>
      <c r="R1962" s="873">
        <f>+VLOOKUP(C1962,'A. Rate Class Allocations'!$B$124:$J$128,9,FALSE)</f>
        <v>0.67326093337246795</v>
      </c>
      <c r="S1962" s="874">
        <f t="shared" si="91"/>
        <v>5594.9039941419487</v>
      </c>
      <c r="T1962" s="874">
        <f t="shared" si="92"/>
        <v>1.0283468153800992</v>
      </c>
    </row>
    <row r="1963" spans="1:20">
      <c r="A1963" s="875" t="s">
        <v>1034</v>
      </c>
      <c r="B1963" t="s">
        <v>1035</v>
      </c>
      <c r="C1963" t="s">
        <v>1339</v>
      </c>
      <c r="D1963" t="s">
        <v>1778</v>
      </c>
      <c r="E1963" s="867">
        <v>2019</v>
      </c>
      <c r="F1963" s="867">
        <v>2019</v>
      </c>
      <c r="G1963" s="868">
        <v>43475</v>
      </c>
      <c r="H1963" s="869">
        <f t="shared" si="90"/>
        <v>2019</v>
      </c>
      <c r="I1963" s="876"/>
      <c r="J1963" t="s">
        <v>1038</v>
      </c>
      <c r="K1963" t="s">
        <v>1342</v>
      </c>
      <c r="L1963" t="s">
        <v>1037</v>
      </c>
      <c r="M1963">
        <v>570.65599999999995</v>
      </c>
      <c r="N1963">
        <v>0.13599999999999998</v>
      </c>
      <c r="O1963" s="872">
        <f>+VLOOKUP(C1963,'A. Rate Class Allocations'!$B$124:$J$128,6,FALSE)</f>
        <v>0.94261788524984402</v>
      </c>
      <c r="P1963" s="873">
        <f>+VLOOKUP(C1963,'A. Rate Class Allocations'!$B$124:$J$128,8,FALSE)</f>
        <v>0.86676492558695795</v>
      </c>
      <c r="Q1963" s="873">
        <f>+VLOOKUP(C1963,'A. Rate Class Allocations'!$B$124:$J$128,7,FALSE)</f>
        <v>0.93591420350510102</v>
      </c>
      <c r="R1963" s="873">
        <f>+VLOOKUP(C1963,'A. Rate Class Allocations'!$B$124:$J$128,9,FALSE)</f>
        <v>0.67326093337246795</v>
      </c>
      <c r="S1963" s="874">
        <f t="shared" si="91"/>
        <v>466.24199951182914</v>
      </c>
      <c r="T1963" s="874">
        <f t="shared" si="92"/>
        <v>8.5695567948341614E-2</v>
      </c>
    </row>
    <row r="1964" spans="1:20">
      <c r="A1964" s="875" t="s">
        <v>1034</v>
      </c>
      <c r="B1964" t="s">
        <v>1035</v>
      </c>
      <c r="C1964" t="s">
        <v>1339</v>
      </c>
      <c r="D1964" t="s">
        <v>1779</v>
      </c>
      <c r="E1964" s="867">
        <v>2019</v>
      </c>
      <c r="F1964" s="867">
        <v>2019</v>
      </c>
      <c r="G1964" s="868">
        <v>43474</v>
      </c>
      <c r="H1964" s="869">
        <f t="shared" si="90"/>
        <v>2019</v>
      </c>
      <c r="I1964" s="876"/>
      <c r="J1964" t="s">
        <v>1341</v>
      </c>
      <c r="K1964" t="s">
        <v>1342</v>
      </c>
      <c r="L1964" t="s">
        <v>1037</v>
      </c>
      <c r="M1964">
        <v>4093.4400000000014</v>
      </c>
      <c r="N1964">
        <v>1.0400000000000003</v>
      </c>
      <c r="O1964" s="872">
        <f>+VLOOKUP(C1964,'A. Rate Class Allocations'!$B$124:$J$128,6,FALSE)</f>
        <v>0.94261788524984402</v>
      </c>
      <c r="P1964" s="873">
        <f>+VLOOKUP(C1964,'A. Rate Class Allocations'!$B$124:$J$128,8,FALSE)</f>
        <v>0.86676492558695795</v>
      </c>
      <c r="Q1964" s="873">
        <f>+VLOOKUP(C1964,'A. Rate Class Allocations'!$B$124:$J$128,7,FALSE)</f>
        <v>0.93591420350510102</v>
      </c>
      <c r="R1964" s="873">
        <f>+VLOOKUP(C1964,'A. Rate Class Allocations'!$B$124:$J$128,9,FALSE)</f>
        <v>0.67326093337246795</v>
      </c>
      <c r="S1964" s="874">
        <f t="shared" si="91"/>
        <v>3344.4555923037738</v>
      </c>
      <c r="T1964" s="874">
        <f t="shared" si="92"/>
        <v>0.6553190490167301</v>
      </c>
    </row>
    <row r="1965" spans="1:20">
      <c r="A1965" s="875" t="s">
        <v>1034</v>
      </c>
      <c r="B1965" t="s">
        <v>1035</v>
      </c>
      <c r="C1965" t="s">
        <v>1339</v>
      </c>
      <c r="D1965" t="s">
        <v>1779</v>
      </c>
      <c r="E1965" s="867">
        <v>2019</v>
      </c>
      <c r="F1965" s="867">
        <v>2019</v>
      </c>
      <c r="G1965" s="868">
        <v>43474</v>
      </c>
      <c r="H1965" s="869">
        <f t="shared" si="90"/>
        <v>2019</v>
      </c>
      <c r="I1965" s="876"/>
      <c r="J1965" t="s">
        <v>1341</v>
      </c>
      <c r="K1965" t="s">
        <v>1342</v>
      </c>
      <c r="L1965" t="s">
        <v>1037</v>
      </c>
      <c r="M1965">
        <v>802.94400000000019</v>
      </c>
      <c r="N1965">
        <v>0.20400000000000001</v>
      </c>
      <c r="O1965" s="872">
        <f>+VLOOKUP(C1965,'A. Rate Class Allocations'!$B$124:$J$128,6,FALSE)</f>
        <v>0.94261788524984402</v>
      </c>
      <c r="P1965" s="873">
        <f>+VLOOKUP(C1965,'A. Rate Class Allocations'!$B$124:$J$128,8,FALSE)</f>
        <v>0.86676492558695795</v>
      </c>
      <c r="Q1965" s="873">
        <f>+VLOOKUP(C1965,'A. Rate Class Allocations'!$B$124:$J$128,7,FALSE)</f>
        <v>0.93591420350510102</v>
      </c>
      <c r="R1965" s="873">
        <f>+VLOOKUP(C1965,'A. Rate Class Allocations'!$B$124:$J$128,9,FALSE)</f>
        <v>0.67326093337246795</v>
      </c>
      <c r="S1965" s="874">
        <f t="shared" si="91"/>
        <v>656.02782772112482</v>
      </c>
      <c r="T1965" s="874">
        <f t="shared" si="92"/>
        <v>0.12854335192251243</v>
      </c>
    </row>
    <row r="1966" spans="1:20">
      <c r="A1966" s="875" t="s">
        <v>1034</v>
      </c>
      <c r="B1966" t="s">
        <v>1035</v>
      </c>
      <c r="C1966" t="s">
        <v>1339</v>
      </c>
      <c r="D1966" t="s">
        <v>1779</v>
      </c>
      <c r="E1966" s="867">
        <v>2019</v>
      </c>
      <c r="F1966" s="867">
        <v>2019</v>
      </c>
      <c r="G1966" s="868">
        <v>43474</v>
      </c>
      <c r="H1966" s="869">
        <f t="shared" si="90"/>
        <v>2019</v>
      </c>
      <c r="I1966" s="876"/>
      <c r="J1966" t="s">
        <v>1341</v>
      </c>
      <c r="K1966" t="s">
        <v>1342</v>
      </c>
      <c r="L1966" t="s">
        <v>1037</v>
      </c>
      <c r="M1966">
        <v>661.24800000000005</v>
      </c>
      <c r="N1966">
        <v>0.16800000000000004</v>
      </c>
      <c r="O1966" s="872">
        <f>+VLOOKUP(C1966,'A. Rate Class Allocations'!$B$124:$J$128,6,FALSE)</f>
        <v>0.94261788524984402</v>
      </c>
      <c r="P1966" s="873">
        <f>+VLOOKUP(C1966,'A. Rate Class Allocations'!$B$124:$J$128,8,FALSE)</f>
        <v>0.86676492558695795</v>
      </c>
      <c r="Q1966" s="873">
        <f>+VLOOKUP(C1966,'A. Rate Class Allocations'!$B$124:$J$128,7,FALSE)</f>
        <v>0.93591420350510102</v>
      </c>
      <c r="R1966" s="873">
        <f>+VLOOKUP(C1966,'A. Rate Class Allocations'!$B$124:$J$128,9,FALSE)</f>
        <v>0.67326093337246795</v>
      </c>
      <c r="S1966" s="874">
        <f t="shared" si="91"/>
        <v>540.25821106445562</v>
      </c>
      <c r="T1966" s="874">
        <f t="shared" si="92"/>
        <v>0.10585923099501024</v>
      </c>
    </row>
    <row r="1967" spans="1:20">
      <c r="A1967" s="875" t="s">
        <v>1034</v>
      </c>
      <c r="B1967" t="s">
        <v>1035</v>
      </c>
      <c r="C1967" t="s">
        <v>1339</v>
      </c>
      <c r="D1967" t="s">
        <v>1780</v>
      </c>
      <c r="E1967" s="867">
        <v>2019</v>
      </c>
      <c r="F1967" s="867">
        <v>2019</v>
      </c>
      <c r="G1967" s="868">
        <v>43474</v>
      </c>
      <c r="H1967" s="869">
        <f t="shared" si="90"/>
        <v>2019</v>
      </c>
      <c r="I1967" s="876"/>
      <c r="J1967" t="s">
        <v>1341</v>
      </c>
      <c r="K1967" t="s">
        <v>1342</v>
      </c>
      <c r="L1967" t="s">
        <v>1037</v>
      </c>
      <c r="M1967">
        <v>2038.8160000000003</v>
      </c>
      <c r="N1967">
        <v>0.67599999999999993</v>
      </c>
      <c r="O1967" s="872">
        <f>+VLOOKUP(C1967,'A. Rate Class Allocations'!$B$124:$J$128,6,FALSE)</f>
        <v>0.94261788524984402</v>
      </c>
      <c r="P1967" s="873">
        <f>+VLOOKUP(C1967,'A. Rate Class Allocations'!$B$124:$J$128,8,FALSE)</f>
        <v>0.86676492558695795</v>
      </c>
      <c r="Q1967" s="873">
        <f>+VLOOKUP(C1967,'A. Rate Class Allocations'!$B$124:$J$128,7,FALSE)</f>
        <v>0.93591420350510102</v>
      </c>
      <c r="R1967" s="873">
        <f>+VLOOKUP(C1967,'A. Rate Class Allocations'!$B$124:$J$128,9,FALSE)</f>
        <v>0.67326093337246795</v>
      </c>
      <c r="S1967" s="874">
        <f t="shared" si="91"/>
        <v>1665.7700058821943</v>
      </c>
      <c r="T1967" s="874">
        <f t="shared" si="92"/>
        <v>0.42595738186087445</v>
      </c>
    </row>
    <row r="1968" spans="1:20">
      <c r="A1968" s="875" t="s">
        <v>1034</v>
      </c>
      <c r="B1968" t="s">
        <v>1035</v>
      </c>
      <c r="C1968" t="s">
        <v>1339</v>
      </c>
      <c r="D1968" t="s">
        <v>1780</v>
      </c>
      <c r="E1968" s="867">
        <v>2019</v>
      </c>
      <c r="F1968" s="867">
        <v>2019</v>
      </c>
      <c r="G1968" s="868">
        <v>43474</v>
      </c>
      <c r="H1968" s="869">
        <f t="shared" si="90"/>
        <v>2019</v>
      </c>
      <c r="I1968" s="876"/>
      <c r="J1968" t="s">
        <v>1341</v>
      </c>
      <c r="K1968" t="s">
        <v>1342</v>
      </c>
      <c r="L1968" t="s">
        <v>1037</v>
      </c>
      <c r="M1968">
        <v>174.928</v>
      </c>
      <c r="N1968">
        <v>5.7999999999999996E-2</v>
      </c>
      <c r="O1968" s="872">
        <f>+VLOOKUP(C1968,'A. Rate Class Allocations'!$B$124:$J$128,6,FALSE)</f>
        <v>0.94261788524984402</v>
      </c>
      <c r="P1968" s="873">
        <f>+VLOOKUP(C1968,'A. Rate Class Allocations'!$B$124:$J$128,8,FALSE)</f>
        <v>0.86676492558695795</v>
      </c>
      <c r="Q1968" s="873">
        <f>+VLOOKUP(C1968,'A. Rate Class Allocations'!$B$124:$J$128,7,FALSE)</f>
        <v>0.93591420350510102</v>
      </c>
      <c r="R1968" s="873">
        <f>+VLOOKUP(C1968,'A. Rate Class Allocations'!$B$124:$J$128,9,FALSE)</f>
        <v>0.67326093337246795</v>
      </c>
      <c r="S1968" s="874">
        <f t="shared" si="91"/>
        <v>142.92109517924149</v>
      </c>
      <c r="T1968" s="874">
        <f t="shared" si="92"/>
        <v>3.6546639272086859E-2</v>
      </c>
    </row>
    <row r="1969" spans="1:20">
      <c r="A1969" s="875" t="s">
        <v>1034</v>
      </c>
      <c r="B1969" t="s">
        <v>1035</v>
      </c>
      <c r="C1969" t="s">
        <v>1339</v>
      </c>
      <c r="D1969" t="s">
        <v>1780</v>
      </c>
      <c r="E1969" s="867">
        <v>2019</v>
      </c>
      <c r="F1969" s="867">
        <v>2019</v>
      </c>
      <c r="G1969" s="868">
        <v>43474</v>
      </c>
      <c r="H1969" s="869">
        <f t="shared" si="90"/>
        <v>2019</v>
      </c>
      <c r="I1969" s="876"/>
      <c r="J1969" t="s">
        <v>1341</v>
      </c>
      <c r="K1969" t="s">
        <v>1342</v>
      </c>
      <c r="L1969" t="s">
        <v>1037</v>
      </c>
      <c r="M1969">
        <v>1411.4879999999998</v>
      </c>
      <c r="N1969">
        <v>0.46799999999999997</v>
      </c>
      <c r="O1969" s="872">
        <f>+VLOOKUP(C1969,'A. Rate Class Allocations'!$B$124:$J$128,6,FALSE)</f>
        <v>0.94261788524984402</v>
      </c>
      <c r="P1969" s="873">
        <f>+VLOOKUP(C1969,'A. Rate Class Allocations'!$B$124:$J$128,8,FALSE)</f>
        <v>0.86676492558695795</v>
      </c>
      <c r="Q1969" s="873">
        <f>+VLOOKUP(C1969,'A. Rate Class Allocations'!$B$124:$J$128,7,FALSE)</f>
        <v>0.93591420350510102</v>
      </c>
      <c r="R1969" s="873">
        <f>+VLOOKUP(C1969,'A. Rate Class Allocations'!$B$124:$J$128,9,FALSE)</f>
        <v>0.67326093337246795</v>
      </c>
      <c r="S1969" s="874">
        <f t="shared" si="91"/>
        <v>1153.2253886876726</v>
      </c>
      <c r="T1969" s="874">
        <f t="shared" si="92"/>
        <v>0.29489357205752847</v>
      </c>
    </row>
    <row r="1970" spans="1:20">
      <c r="A1970" s="875" t="s">
        <v>1034</v>
      </c>
      <c r="B1970" t="s">
        <v>1035</v>
      </c>
      <c r="C1970" t="s">
        <v>1339</v>
      </c>
      <c r="D1970" t="s">
        <v>1781</v>
      </c>
      <c r="E1970" s="867">
        <v>2019</v>
      </c>
      <c r="F1970" s="867">
        <v>2019</v>
      </c>
      <c r="G1970" s="868">
        <v>43474</v>
      </c>
      <c r="H1970" s="869">
        <f t="shared" si="90"/>
        <v>2019</v>
      </c>
      <c r="I1970" s="876"/>
      <c r="J1970" t="s">
        <v>1341</v>
      </c>
      <c r="K1970" t="s">
        <v>1342</v>
      </c>
      <c r="L1970" t="s">
        <v>1037</v>
      </c>
      <c r="M1970">
        <v>2649.9200000000005</v>
      </c>
      <c r="N1970">
        <v>0.52000000000000013</v>
      </c>
      <c r="O1970" s="872">
        <f>+VLOOKUP(C1970,'A. Rate Class Allocations'!$B$124:$J$128,6,FALSE)</f>
        <v>0.94261788524984402</v>
      </c>
      <c r="P1970" s="873">
        <f>+VLOOKUP(C1970,'A. Rate Class Allocations'!$B$124:$J$128,8,FALSE)</f>
        <v>0.86676492558695795</v>
      </c>
      <c r="Q1970" s="873">
        <f>+VLOOKUP(C1970,'A. Rate Class Allocations'!$B$124:$J$128,7,FALSE)</f>
        <v>0.93591420350510102</v>
      </c>
      <c r="R1970" s="873">
        <f>+VLOOKUP(C1970,'A. Rate Class Allocations'!$B$124:$J$128,9,FALSE)</f>
        <v>0.67326093337246795</v>
      </c>
      <c r="S1970" s="874">
        <f t="shared" si="91"/>
        <v>2165.0591588389266</v>
      </c>
      <c r="T1970" s="874">
        <f t="shared" si="92"/>
        <v>0.32765952450836505</v>
      </c>
    </row>
    <row r="1971" spans="1:20">
      <c r="A1971" s="875" t="s">
        <v>1034</v>
      </c>
      <c r="B1971" t="s">
        <v>1035</v>
      </c>
      <c r="C1971" t="s">
        <v>1339</v>
      </c>
      <c r="D1971" t="s">
        <v>1781</v>
      </c>
      <c r="E1971" s="867">
        <v>2019</v>
      </c>
      <c r="F1971" s="867">
        <v>2019</v>
      </c>
      <c r="G1971" s="868">
        <v>43474</v>
      </c>
      <c r="H1971" s="869">
        <f t="shared" si="90"/>
        <v>2019</v>
      </c>
      <c r="I1971" s="876"/>
      <c r="J1971" t="s">
        <v>1341</v>
      </c>
      <c r="K1971" t="s">
        <v>1342</v>
      </c>
      <c r="L1971" t="s">
        <v>1037</v>
      </c>
      <c r="M1971">
        <v>443.35200000000003</v>
      </c>
      <c r="N1971">
        <v>8.7000000000000008E-2</v>
      </c>
      <c r="O1971" s="872">
        <f>+VLOOKUP(C1971,'A. Rate Class Allocations'!$B$124:$J$128,6,FALSE)</f>
        <v>0.94261788524984402</v>
      </c>
      <c r="P1971" s="873">
        <f>+VLOOKUP(C1971,'A. Rate Class Allocations'!$B$124:$J$128,8,FALSE)</f>
        <v>0.86676492558695795</v>
      </c>
      <c r="Q1971" s="873">
        <f>+VLOOKUP(C1971,'A. Rate Class Allocations'!$B$124:$J$128,7,FALSE)</f>
        <v>0.93591420350510102</v>
      </c>
      <c r="R1971" s="873">
        <f>+VLOOKUP(C1971,'A. Rate Class Allocations'!$B$124:$J$128,9,FALSE)</f>
        <v>0.67326093337246795</v>
      </c>
      <c r="S1971" s="874">
        <f t="shared" si="91"/>
        <v>362.23105157497417</v>
      </c>
      <c r="T1971" s="874">
        <f t="shared" si="92"/>
        <v>5.4819958908130302E-2</v>
      </c>
    </row>
    <row r="1972" spans="1:20">
      <c r="A1972" s="875" t="s">
        <v>1034</v>
      </c>
      <c r="B1972" t="s">
        <v>1035</v>
      </c>
      <c r="C1972" t="s">
        <v>1339</v>
      </c>
      <c r="D1972" t="s">
        <v>1781</v>
      </c>
      <c r="E1972" s="867">
        <v>2019</v>
      </c>
      <c r="F1972" s="867">
        <v>2019</v>
      </c>
      <c r="G1972" s="868">
        <v>43474</v>
      </c>
      <c r="H1972" s="869">
        <f t="shared" si="90"/>
        <v>2019</v>
      </c>
      <c r="I1972" s="876"/>
      <c r="J1972" t="s">
        <v>1341</v>
      </c>
      <c r="K1972" t="s">
        <v>1342</v>
      </c>
      <c r="L1972" t="s">
        <v>1037</v>
      </c>
      <c r="M1972">
        <v>315.952</v>
      </c>
      <c r="N1972">
        <v>6.2E-2</v>
      </c>
      <c r="O1972" s="872">
        <f>+VLOOKUP(C1972,'A. Rate Class Allocations'!$B$124:$J$128,6,FALSE)</f>
        <v>0.94261788524984402</v>
      </c>
      <c r="P1972" s="873">
        <f>+VLOOKUP(C1972,'A. Rate Class Allocations'!$B$124:$J$128,8,FALSE)</f>
        <v>0.86676492558695795</v>
      </c>
      <c r="Q1972" s="873">
        <f>+VLOOKUP(C1972,'A. Rate Class Allocations'!$B$124:$J$128,7,FALSE)</f>
        <v>0.93591420350510102</v>
      </c>
      <c r="R1972" s="873">
        <f>+VLOOKUP(C1972,'A. Rate Class Allocations'!$B$124:$J$128,9,FALSE)</f>
        <v>0.67326093337246795</v>
      </c>
      <c r="S1972" s="874">
        <f t="shared" si="91"/>
        <v>258.14166893848733</v>
      </c>
      <c r="T1972" s="874">
        <f t="shared" si="92"/>
        <v>3.9067097152920442E-2</v>
      </c>
    </row>
    <row r="1973" spans="1:20">
      <c r="A1973" s="875" t="s">
        <v>1034</v>
      </c>
      <c r="B1973" t="s">
        <v>1035</v>
      </c>
      <c r="C1973" t="s">
        <v>1339</v>
      </c>
      <c r="D1973" t="s">
        <v>1782</v>
      </c>
      <c r="E1973" s="867">
        <v>2019</v>
      </c>
      <c r="F1973" s="867">
        <v>2019</v>
      </c>
      <c r="G1973" s="868">
        <v>43474</v>
      </c>
      <c r="H1973" s="869">
        <f t="shared" si="90"/>
        <v>2019</v>
      </c>
      <c r="I1973" s="876"/>
      <c r="J1973" t="s">
        <v>1341</v>
      </c>
      <c r="K1973" t="s">
        <v>1342</v>
      </c>
      <c r="L1973" t="s">
        <v>1037</v>
      </c>
      <c r="M1973">
        <v>140.86800000000002</v>
      </c>
      <c r="N1973">
        <v>5.2000000000000005E-2</v>
      </c>
      <c r="O1973" s="872">
        <f>+VLOOKUP(C1973,'A. Rate Class Allocations'!$B$124:$J$128,6,FALSE)</f>
        <v>0.94261788524984402</v>
      </c>
      <c r="P1973" s="873">
        <f>+VLOOKUP(C1973,'A. Rate Class Allocations'!$B$124:$J$128,8,FALSE)</f>
        <v>0.86676492558695795</v>
      </c>
      <c r="Q1973" s="873">
        <f>+VLOOKUP(C1973,'A. Rate Class Allocations'!$B$124:$J$128,7,FALSE)</f>
        <v>0.93591420350510102</v>
      </c>
      <c r="R1973" s="873">
        <f>+VLOOKUP(C1973,'A. Rate Class Allocations'!$B$124:$J$128,9,FALSE)</f>
        <v>0.67326093337246795</v>
      </c>
      <c r="S1973" s="874">
        <f t="shared" si="91"/>
        <v>115.09311737234403</v>
      </c>
      <c r="T1973" s="874">
        <f t="shared" si="92"/>
        <v>3.2765952450836508E-2</v>
      </c>
    </row>
    <row r="1974" spans="1:20">
      <c r="A1974" s="875" t="s">
        <v>1034</v>
      </c>
      <c r="B1974" t="s">
        <v>1035</v>
      </c>
      <c r="C1974" t="s">
        <v>1339</v>
      </c>
      <c r="D1974" t="s">
        <v>1782</v>
      </c>
      <c r="E1974" s="867">
        <v>2019</v>
      </c>
      <c r="F1974" s="867">
        <v>2019</v>
      </c>
      <c r="G1974" s="868">
        <v>43474</v>
      </c>
      <c r="H1974" s="869">
        <f t="shared" si="90"/>
        <v>2019</v>
      </c>
      <c r="I1974" s="876"/>
      <c r="J1974" t="s">
        <v>1341</v>
      </c>
      <c r="K1974" t="s">
        <v>1342</v>
      </c>
      <c r="L1974" t="s">
        <v>1037</v>
      </c>
      <c r="M1974">
        <v>3613.806</v>
      </c>
      <c r="N1974">
        <v>1.3340000000000001</v>
      </c>
      <c r="O1974" s="872">
        <f>+VLOOKUP(C1974,'A. Rate Class Allocations'!$B$124:$J$128,6,FALSE)</f>
        <v>0.94261788524984402</v>
      </c>
      <c r="P1974" s="873">
        <f>+VLOOKUP(C1974,'A. Rate Class Allocations'!$B$124:$J$128,8,FALSE)</f>
        <v>0.86676492558695795</v>
      </c>
      <c r="Q1974" s="873">
        <f>+VLOOKUP(C1974,'A. Rate Class Allocations'!$B$124:$J$128,7,FALSE)</f>
        <v>0.93591420350510102</v>
      </c>
      <c r="R1974" s="873">
        <f>+VLOOKUP(C1974,'A. Rate Class Allocations'!$B$124:$J$128,9,FALSE)</f>
        <v>0.67326093337246795</v>
      </c>
      <c r="S1974" s="874">
        <f t="shared" si="91"/>
        <v>2952.5811264366712</v>
      </c>
      <c r="T1974" s="874">
        <f t="shared" si="92"/>
        <v>0.84057270325799793</v>
      </c>
    </row>
    <row r="1975" spans="1:20">
      <c r="A1975" s="875" t="s">
        <v>1034</v>
      </c>
      <c r="B1975" t="s">
        <v>1035</v>
      </c>
      <c r="C1975" t="s">
        <v>1339</v>
      </c>
      <c r="D1975" t="s">
        <v>1783</v>
      </c>
      <c r="E1975" s="867">
        <v>2019</v>
      </c>
      <c r="F1975" s="867">
        <v>2019</v>
      </c>
      <c r="G1975" s="868">
        <v>43474</v>
      </c>
      <c r="H1975" s="869">
        <f t="shared" si="90"/>
        <v>2019</v>
      </c>
      <c r="I1975" s="876"/>
      <c r="J1975" t="s">
        <v>1341</v>
      </c>
      <c r="K1975" t="s">
        <v>1342</v>
      </c>
      <c r="L1975" t="s">
        <v>1037</v>
      </c>
      <c r="M1975">
        <v>1139.4240000000002</v>
      </c>
      <c r="N1975">
        <v>0.41600000000000004</v>
      </c>
      <c r="O1975" s="872">
        <f>+VLOOKUP(C1975,'A. Rate Class Allocations'!$B$124:$J$128,6,FALSE)</f>
        <v>0.94261788524984402</v>
      </c>
      <c r="P1975" s="873">
        <f>+VLOOKUP(C1975,'A. Rate Class Allocations'!$B$124:$J$128,8,FALSE)</f>
        <v>0.86676492558695795</v>
      </c>
      <c r="Q1975" s="873">
        <f>+VLOOKUP(C1975,'A. Rate Class Allocations'!$B$124:$J$128,7,FALSE)</f>
        <v>0.93591420350510102</v>
      </c>
      <c r="R1975" s="873">
        <f>+VLOOKUP(C1975,'A. Rate Class Allocations'!$B$124:$J$128,9,FALSE)</f>
        <v>0.67326093337246795</v>
      </c>
      <c r="S1975" s="874">
        <f t="shared" si="91"/>
        <v>930.94144993089787</v>
      </c>
      <c r="T1975" s="874">
        <f t="shared" si="92"/>
        <v>0.26212761960669206</v>
      </c>
    </row>
    <row r="1976" spans="1:20">
      <c r="A1976" s="875" t="s">
        <v>1034</v>
      </c>
      <c r="B1976" t="s">
        <v>1035</v>
      </c>
      <c r="C1976" t="s">
        <v>1339</v>
      </c>
      <c r="D1976" t="s">
        <v>1783</v>
      </c>
      <c r="E1976" s="867">
        <v>2019</v>
      </c>
      <c r="F1976" s="867">
        <v>2019</v>
      </c>
      <c r="G1976" s="868">
        <v>43474</v>
      </c>
      <c r="H1976" s="869">
        <f t="shared" si="90"/>
        <v>2019</v>
      </c>
      <c r="I1976" s="876"/>
      <c r="J1976" t="s">
        <v>1341</v>
      </c>
      <c r="K1976" t="s">
        <v>1342</v>
      </c>
      <c r="L1976" t="s">
        <v>1037</v>
      </c>
      <c r="M1976">
        <v>476.58600000000001</v>
      </c>
      <c r="N1976">
        <v>0.17399999999999999</v>
      </c>
      <c r="O1976" s="872">
        <f>+VLOOKUP(C1976,'A. Rate Class Allocations'!$B$124:$J$128,6,FALSE)</f>
        <v>0.94261788524984402</v>
      </c>
      <c r="P1976" s="873">
        <f>+VLOOKUP(C1976,'A. Rate Class Allocations'!$B$124:$J$128,8,FALSE)</f>
        <v>0.86676492558695795</v>
      </c>
      <c r="Q1976" s="873">
        <f>+VLOOKUP(C1976,'A. Rate Class Allocations'!$B$124:$J$128,7,FALSE)</f>
        <v>0.93591420350510102</v>
      </c>
      <c r="R1976" s="873">
        <f>+VLOOKUP(C1976,'A. Rate Class Allocations'!$B$124:$J$128,9,FALSE)</f>
        <v>0.67326093337246795</v>
      </c>
      <c r="S1976" s="874">
        <f t="shared" si="91"/>
        <v>389.38416415378896</v>
      </c>
      <c r="T1976" s="874">
        <f t="shared" si="92"/>
        <v>0.10963991781626058</v>
      </c>
    </row>
    <row r="1977" spans="1:20">
      <c r="A1977" s="875" t="s">
        <v>1034</v>
      </c>
      <c r="B1977" t="s">
        <v>1035</v>
      </c>
      <c r="C1977" t="s">
        <v>1339</v>
      </c>
      <c r="D1977" t="s">
        <v>1784</v>
      </c>
      <c r="E1977" s="867">
        <v>2019</v>
      </c>
      <c r="F1977" s="867">
        <v>2019</v>
      </c>
      <c r="G1977" s="868">
        <v>43474</v>
      </c>
      <c r="H1977" s="869">
        <f t="shared" si="90"/>
        <v>2019</v>
      </c>
      <c r="I1977" s="876"/>
      <c r="J1977" t="s">
        <v>1341</v>
      </c>
      <c r="K1977" t="s">
        <v>1342</v>
      </c>
      <c r="L1977" t="s">
        <v>1037</v>
      </c>
      <c r="M1977">
        <v>2542.02</v>
      </c>
      <c r="N1977">
        <v>0.78</v>
      </c>
      <c r="O1977" s="872">
        <f>+VLOOKUP(C1977,'A. Rate Class Allocations'!$B$124:$J$128,6,FALSE)</f>
        <v>0.94261788524984402</v>
      </c>
      <c r="P1977" s="873">
        <f>+VLOOKUP(C1977,'A. Rate Class Allocations'!$B$124:$J$128,8,FALSE)</f>
        <v>0.86676492558695795</v>
      </c>
      <c r="Q1977" s="873">
        <f>+VLOOKUP(C1977,'A. Rate Class Allocations'!$B$124:$J$128,7,FALSE)</f>
        <v>0.93591420350510102</v>
      </c>
      <c r="R1977" s="873">
        <f>+VLOOKUP(C1977,'A. Rate Class Allocations'!$B$124:$J$128,9,FALSE)</f>
        <v>0.67326093337246795</v>
      </c>
      <c r="S1977" s="874">
        <f t="shared" si="91"/>
        <v>2076.9018245651669</v>
      </c>
      <c r="T1977" s="874">
        <f t="shared" si="92"/>
        <v>0.49148928676254749</v>
      </c>
    </row>
    <row r="1978" spans="1:20">
      <c r="A1978" s="875" t="s">
        <v>1034</v>
      </c>
      <c r="B1978" t="s">
        <v>1035</v>
      </c>
      <c r="C1978" t="s">
        <v>1339</v>
      </c>
      <c r="D1978" t="s">
        <v>1784</v>
      </c>
      <c r="E1978" s="867">
        <v>2019</v>
      </c>
      <c r="F1978" s="867">
        <v>2019</v>
      </c>
      <c r="G1978" s="868">
        <v>43474</v>
      </c>
      <c r="H1978" s="869">
        <f t="shared" si="90"/>
        <v>2019</v>
      </c>
      <c r="I1978" s="876"/>
      <c r="J1978" t="s">
        <v>1341</v>
      </c>
      <c r="K1978" t="s">
        <v>1342</v>
      </c>
      <c r="L1978" t="s">
        <v>1037</v>
      </c>
      <c r="M1978">
        <v>283.53299999999996</v>
      </c>
      <c r="N1978">
        <v>8.6999999999999994E-2</v>
      </c>
      <c r="O1978" s="872">
        <f>+VLOOKUP(C1978,'A. Rate Class Allocations'!$B$124:$J$128,6,FALSE)</f>
        <v>0.94261788524984402</v>
      </c>
      <c r="P1978" s="873">
        <f>+VLOOKUP(C1978,'A. Rate Class Allocations'!$B$124:$J$128,8,FALSE)</f>
        <v>0.86676492558695795</v>
      </c>
      <c r="Q1978" s="873">
        <f>+VLOOKUP(C1978,'A. Rate Class Allocations'!$B$124:$J$128,7,FALSE)</f>
        <v>0.93591420350510102</v>
      </c>
      <c r="R1978" s="873">
        <f>+VLOOKUP(C1978,'A. Rate Class Allocations'!$B$124:$J$128,9,FALSE)</f>
        <v>0.67326093337246795</v>
      </c>
      <c r="S1978" s="874">
        <f t="shared" si="91"/>
        <v>231.6544342784224</v>
      </c>
      <c r="T1978" s="874">
        <f t="shared" si="92"/>
        <v>5.4819958908130288E-2</v>
      </c>
    </row>
    <row r="1979" spans="1:20">
      <c r="A1979" s="875" t="s">
        <v>1034</v>
      </c>
      <c r="B1979" t="s">
        <v>1035</v>
      </c>
      <c r="C1979" t="s">
        <v>1339</v>
      </c>
      <c r="D1979" t="s">
        <v>1785</v>
      </c>
      <c r="E1979" s="867">
        <v>2019</v>
      </c>
      <c r="F1979" s="867">
        <v>2019</v>
      </c>
      <c r="G1979" s="868">
        <v>43474</v>
      </c>
      <c r="H1979" s="869">
        <f t="shared" si="90"/>
        <v>2019</v>
      </c>
      <c r="I1979" s="876"/>
      <c r="J1979" t="s">
        <v>1341</v>
      </c>
      <c r="K1979" t="s">
        <v>1342</v>
      </c>
      <c r="L1979" t="s">
        <v>1037</v>
      </c>
      <c r="M1979">
        <v>7722.6240000000016</v>
      </c>
      <c r="N1979">
        <v>1.2480000000000002</v>
      </c>
      <c r="O1979" s="872">
        <f>+VLOOKUP(C1979,'A. Rate Class Allocations'!$B$124:$J$128,6,FALSE)</f>
        <v>0.94261788524984402</v>
      </c>
      <c r="P1979" s="873">
        <f>+VLOOKUP(C1979,'A. Rate Class Allocations'!$B$124:$J$128,8,FALSE)</f>
        <v>0.86676492558695795</v>
      </c>
      <c r="Q1979" s="873">
        <f>+VLOOKUP(C1979,'A. Rate Class Allocations'!$B$124:$J$128,7,FALSE)</f>
        <v>0.93591420350510102</v>
      </c>
      <c r="R1979" s="873">
        <f>+VLOOKUP(C1979,'A. Rate Class Allocations'!$B$124:$J$128,9,FALSE)</f>
        <v>0.67326093337246795</v>
      </c>
      <c r="S1979" s="874">
        <f t="shared" si="91"/>
        <v>6309.6009771877289</v>
      </c>
      <c r="T1979" s="874">
        <f t="shared" si="92"/>
        <v>0.78638285882007619</v>
      </c>
    </row>
    <row r="1980" spans="1:20">
      <c r="A1980" s="875" t="s">
        <v>1034</v>
      </c>
      <c r="B1980" t="s">
        <v>1035</v>
      </c>
      <c r="C1980" t="s">
        <v>1339</v>
      </c>
      <c r="D1980" t="s">
        <v>1786</v>
      </c>
      <c r="E1980" s="867">
        <v>2019</v>
      </c>
      <c r="F1980" s="867">
        <v>2019</v>
      </c>
      <c r="G1980" s="868">
        <v>43473</v>
      </c>
      <c r="H1980" s="869">
        <f t="shared" si="90"/>
        <v>2019</v>
      </c>
      <c r="I1980" s="876"/>
      <c r="J1980" t="s">
        <v>1341</v>
      </c>
      <c r="K1980" t="s">
        <v>1342</v>
      </c>
      <c r="L1980" t="s">
        <v>1037</v>
      </c>
      <c r="M1980">
        <v>1662.2320000000002</v>
      </c>
      <c r="N1980">
        <v>0.57200000000000006</v>
      </c>
      <c r="O1980" s="872">
        <f>+VLOOKUP(C1980,'A. Rate Class Allocations'!$B$124:$J$128,6,FALSE)</f>
        <v>0.94261788524984402</v>
      </c>
      <c r="P1980" s="873">
        <f>+VLOOKUP(C1980,'A. Rate Class Allocations'!$B$124:$J$128,8,FALSE)</f>
        <v>0.86676492558695795</v>
      </c>
      <c r="Q1980" s="873">
        <f>+VLOOKUP(C1980,'A. Rate Class Allocations'!$B$124:$J$128,7,FALSE)</f>
        <v>0.93591420350510102</v>
      </c>
      <c r="R1980" s="873">
        <f>+VLOOKUP(C1980,'A. Rate Class Allocations'!$B$124:$J$128,9,FALSE)</f>
        <v>0.67326093337246795</v>
      </c>
      <c r="S1980" s="874">
        <f t="shared" si="91"/>
        <v>1358.0902879011994</v>
      </c>
      <c r="T1980" s="874">
        <f t="shared" si="92"/>
        <v>0.36042547695920152</v>
      </c>
    </row>
    <row r="1981" spans="1:20">
      <c r="A1981" s="875" t="s">
        <v>1034</v>
      </c>
      <c r="B1981" t="s">
        <v>1035</v>
      </c>
      <c r="C1981" t="s">
        <v>1339</v>
      </c>
      <c r="D1981" t="s">
        <v>1787</v>
      </c>
      <c r="E1981" s="867">
        <v>2019</v>
      </c>
      <c r="F1981" s="867">
        <v>2019</v>
      </c>
      <c r="G1981" s="868">
        <v>43488</v>
      </c>
      <c r="H1981" s="869">
        <f t="shared" si="90"/>
        <v>2019</v>
      </c>
      <c r="I1981" s="876"/>
      <c r="J1981" t="s">
        <v>1341</v>
      </c>
      <c r="K1981" t="s">
        <v>1342</v>
      </c>
      <c r="L1981" t="s">
        <v>1037</v>
      </c>
      <c r="M1981">
        <v>1334.3399999999997</v>
      </c>
      <c r="N1981">
        <v>0.42</v>
      </c>
      <c r="O1981" s="872">
        <f>+VLOOKUP(C1981,'A. Rate Class Allocations'!$B$124:$J$128,6,FALSE)</f>
        <v>0.94261788524984402</v>
      </c>
      <c r="P1981" s="873">
        <f>+VLOOKUP(C1981,'A. Rate Class Allocations'!$B$124:$J$128,8,FALSE)</f>
        <v>0.86676492558695795</v>
      </c>
      <c r="Q1981" s="873">
        <f>+VLOOKUP(C1981,'A. Rate Class Allocations'!$B$124:$J$128,7,FALSE)</f>
        <v>0.93591420350510102</v>
      </c>
      <c r="R1981" s="873">
        <f>+VLOOKUP(C1981,'A. Rate Class Allocations'!$B$124:$J$128,9,FALSE)</f>
        <v>0.67326093337246795</v>
      </c>
      <c r="S1981" s="874">
        <f t="shared" si="91"/>
        <v>1090.1933031959954</v>
      </c>
      <c r="T1981" s="874">
        <f t="shared" si="92"/>
        <v>0.26464807748752556</v>
      </c>
    </row>
    <row r="1982" spans="1:20">
      <c r="A1982" s="875" t="s">
        <v>1034</v>
      </c>
      <c r="B1982" t="s">
        <v>1035</v>
      </c>
      <c r="C1982" t="s">
        <v>1339</v>
      </c>
      <c r="D1982" t="s">
        <v>1787</v>
      </c>
      <c r="E1982" s="867">
        <v>2019</v>
      </c>
      <c r="F1982" s="867">
        <v>2019</v>
      </c>
      <c r="G1982" s="868">
        <v>43488</v>
      </c>
      <c r="H1982" s="869">
        <f t="shared" si="90"/>
        <v>2019</v>
      </c>
      <c r="I1982" s="876"/>
      <c r="J1982" t="s">
        <v>1341</v>
      </c>
      <c r="K1982" t="s">
        <v>1342</v>
      </c>
      <c r="L1982" t="s">
        <v>1037</v>
      </c>
      <c r="M1982">
        <v>1677.4560000000001</v>
      </c>
      <c r="N1982">
        <v>0.52800000000000002</v>
      </c>
      <c r="O1982" s="872">
        <f>+VLOOKUP(C1982,'A. Rate Class Allocations'!$B$124:$J$128,6,FALSE)</f>
        <v>0.94261788524984402</v>
      </c>
      <c r="P1982" s="873">
        <f>+VLOOKUP(C1982,'A. Rate Class Allocations'!$B$124:$J$128,8,FALSE)</f>
        <v>0.86676492558695795</v>
      </c>
      <c r="Q1982" s="873">
        <f>+VLOOKUP(C1982,'A. Rate Class Allocations'!$B$124:$J$128,7,FALSE)</f>
        <v>0.93591420350510102</v>
      </c>
      <c r="R1982" s="873">
        <f>+VLOOKUP(C1982,'A. Rate Class Allocations'!$B$124:$J$128,9,FALSE)</f>
        <v>0.67326093337246795</v>
      </c>
      <c r="S1982" s="874">
        <f t="shared" si="91"/>
        <v>1370.5287240178232</v>
      </c>
      <c r="T1982" s="874">
        <f t="shared" si="92"/>
        <v>0.33270044027003215</v>
      </c>
    </row>
    <row r="1983" spans="1:20">
      <c r="A1983" s="875" t="s">
        <v>1034</v>
      </c>
      <c r="B1983" t="s">
        <v>1035</v>
      </c>
      <c r="C1983" t="s">
        <v>1339</v>
      </c>
      <c r="D1983" t="s">
        <v>1787</v>
      </c>
      <c r="E1983" s="867">
        <v>2019</v>
      </c>
      <c r="F1983" s="867">
        <v>2019</v>
      </c>
      <c r="G1983" s="868">
        <v>43488</v>
      </c>
      <c r="H1983" s="869">
        <f t="shared" si="90"/>
        <v>2019</v>
      </c>
      <c r="I1983" s="876"/>
      <c r="J1983" t="s">
        <v>1341</v>
      </c>
      <c r="K1983" t="s">
        <v>1342</v>
      </c>
      <c r="L1983" t="s">
        <v>1037</v>
      </c>
      <c r="M1983">
        <v>587.74499999999989</v>
      </c>
      <c r="N1983">
        <v>0.18499999999999997</v>
      </c>
      <c r="O1983" s="872">
        <f>+VLOOKUP(C1983,'A. Rate Class Allocations'!$B$124:$J$128,6,FALSE)</f>
        <v>0.94261788524984402</v>
      </c>
      <c r="P1983" s="873">
        <f>+VLOOKUP(C1983,'A. Rate Class Allocations'!$B$124:$J$128,8,FALSE)</f>
        <v>0.86676492558695795</v>
      </c>
      <c r="Q1983" s="873">
        <f>+VLOOKUP(C1983,'A. Rate Class Allocations'!$B$124:$J$128,7,FALSE)</f>
        <v>0.93591420350510102</v>
      </c>
      <c r="R1983" s="873">
        <f>+VLOOKUP(C1983,'A. Rate Class Allocations'!$B$124:$J$128,9,FALSE)</f>
        <v>0.67326093337246795</v>
      </c>
      <c r="S1983" s="874">
        <f t="shared" si="91"/>
        <v>480.20419307442648</v>
      </c>
      <c r="T1983" s="874">
        <f t="shared" si="92"/>
        <v>0.11657117698855292</v>
      </c>
    </row>
    <row r="1984" spans="1:20">
      <c r="A1984" s="875" t="s">
        <v>1034</v>
      </c>
      <c r="B1984" t="s">
        <v>1035</v>
      </c>
      <c r="C1984" t="s">
        <v>1339</v>
      </c>
      <c r="D1984" t="s">
        <v>1788</v>
      </c>
      <c r="E1984" s="867">
        <v>2019</v>
      </c>
      <c r="F1984" s="867">
        <v>2019</v>
      </c>
      <c r="G1984" s="868">
        <v>43475</v>
      </c>
      <c r="H1984" s="869">
        <f t="shared" si="90"/>
        <v>2019</v>
      </c>
      <c r="I1984" s="876"/>
      <c r="J1984" t="s">
        <v>1341</v>
      </c>
      <c r="K1984" t="s">
        <v>1342</v>
      </c>
      <c r="L1984" t="s">
        <v>1037</v>
      </c>
      <c r="M1984">
        <v>4132.1280000000006</v>
      </c>
      <c r="N1984">
        <v>1.2480000000000002</v>
      </c>
      <c r="O1984" s="872">
        <f>+VLOOKUP(C1984,'A. Rate Class Allocations'!$B$124:$J$128,6,FALSE)</f>
        <v>0.94261788524984402</v>
      </c>
      <c r="P1984" s="873">
        <f>+VLOOKUP(C1984,'A. Rate Class Allocations'!$B$124:$J$128,8,FALSE)</f>
        <v>0.86676492558695795</v>
      </c>
      <c r="Q1984" s="873">
        <f>+VLOOKUP(C1984,'A. Rate Class Allocations'!$B$124:$J$128,7,FALSE)</f>
        <v>0.93591420350510102</v>
      </c>
      <c r="R1984" s="873">
        <f>+VLOOKUP(C1984,'A. Rate Class Allocations'!$B$124:$J$128,9,FALSE)</f>
        <v>0.67326093337246795</v>
      </c>
      <c r="S1984" s="874">
        <f t="shared" si="91"/>
        <v>3376.0647762554249</v>
      </c>
      <c r="T1984" s="874">
        <f t="shared" si="92"/>
        <v>0.78638285882007619</v>
      </c>
    </row>
    <row r="1985" spans="1:20">
      <c r="A1985" s="875" t="s">
        <v>1034</v>
      </c>
      <c r="B1985" t="s">
        <v>1035</v>
      </c>
      <c r="C1985" t="s">
        <v>1339</v>
      </c>
      <c r="D1985" t="s">
        <v>1789</v>
      </c>
      <c r="E1985" s="867">
        <v>2019</v>
      </c>
      <c r="F1985" s="867">
        <v>2019</v>
      </c>
      <c r="G1985" s="868">
        <v>43480</v>
      </c>
      <c r="H1985" s="869">
        <f t="shared" si="90"/>
        <v>2019</v>
      </c>
      <c r="I1985" s="876"/>
      <c r="J1985" t="s">
        <v>1341</v>
      </c>
      <c r="K1985" t="s">
        <v>1342</v>
      </c>
      <c r="L1985" t="s">
        <v>1037</v>
      </c>
      <c r="M1985">
        <v>4326.8160000000007</v>
      </c>
      <c r="N1985">
        <v>1.2480000000000002</v>
      </c>
      <c r="O1985" s="872">
        <f>+VLOOKUP(C1985,'A. Rate Class Allocations'!$B$124:$J$128,6,FALSE)</f>
        <v>0.94261788524984402</v>
      </c>
      <c r="P1985" s="873">
        <f>+VLOOKUP(C1985,'A. Rate Class Allocations'!$B$124:$J$128,8,FALSE)</f>
        <v>0.86676492558695795</v>
      </c>
      <c r="Q1985" s="873">
        <f>+VLOOKUP(C1985,'A. Rate Class Allocations'!$B$124:$J$128,7,FALSE)</f>
        <v>0.93591420350510102</v>
      </c>
      <c r="R1985" s="873">
        <f>+VLOOKUP(C1985,'A. Rate Class Allocations'!$B$124:$J$128,9,FALSE)</f>
        <v>0.67326093337246795</v>
      </c>
      <c r="S1985" s="874">
        <f t="shared" si="91"/>
        <v>3535.1303471088968</v>
      </c>
      <c r="T1985" s="874">
        <f t="shared" si="92"/>
        <v>0.78638285882007619</v>
      </c>
    </row>
    <row r="1986" spans="1:20">
      <c r="A1986" s="875" t="s">
        <v>1034</v>
      </c>
      <c r="B1986" t="s">
        <v>1035</v>
      </c>
      <c r="C1986" t="s">
        <v>1339</v>
      </c>
      <c r="D1986" t="s">
        <v>1790</v>
      </c>
      <c r="E1986" s="867">
        <v>2019</v>
      </c>
      <c r="F1986" s="867">
        <v>2019</v>
      </c>
      <c r="G1986" s="868">
        <v>43479</v>
      </c>
      <c r="H1986" s="869">
        <f t="shared" si="90"/>
        <v>2019</v>
      </c>
      <c r="I1986" s="876"/>
      <c r="J1986" t="s">
        <v>1341</v>
      </c>
      <c r="K1986" t="s">
        <v>1342</v>
      </c>
      <c r="L1986" t="s">
        <v>1037</v>
      </c>
      <c r="M1986">
        <v>2932.3840000000005</v>
      </c>
      <c r="N1986">
        <v>0.72800000000000009</v>
      </c>
      <c r="O1986" s="872">
        <f>+VLOOKUP(C1986,'A. Rate Class Allocations'!$B$124:$J$128,6,FALSE)</f>
        <v>0.94261788524984402</v>
      </c>
      <c r="P1986" s="873">
        <f>+VLOOKUP(C1986,'A. Rate Class Allocations'!$B$124:$J$128,8,FALSE)</f>
        <v>0.86676492558695795</v>
      </c>
      <c r="Q1986" s="873">
        <f>+VLOOKUP(C1986,'A. Rate Class Allocations'!$B$124:$J$128,7,FALSE)</f>
        <v>0.93591420350510102</v>
      </c>
      <c r="R1986" s="873">
        <f>+VLOOKUP(C1986,'A. Rate Class Allocations'!$B$124:$J$128,9,FALSE)</f>
        <v>0.67326093337246795</v>
      </c>
      <c r="S1986" s="874">
        <f t="shared" si="91"/>
        <v>2395.8401900558229</v>
      </c>
      <c r="T1986" s="874">
        <f t="shared" si="92"/>
        <v>0.45872333431171108</v>
      </c>
    </row>
    <row r="1987" spans="1:20">
      <c r="A1987" s="875" t="s">
        <v>1034</v>
      </c>
      <c r="B1987" t="s">
        <v>1035</v>
      </c>
      <c r="C1987" t="s">
        <v>1339</v>
      </c>
      <c r="D1987" t="s">
        <v>1790</v>
      </c>
      <c r="E1987" s="867">
        <v>2019</v>
      </c>
      <c r="F1987" s="867">
        <v>2019</v>
      </c>
      <c r="G1987" s="868">
        <v>43479</v>
      </c>
      <c r="H1987" s="869">
        <f t="shared" si="90"/>
        <v>2019</v>
      </c>
      <c r="I1987" s="876"/>
      <c r="J1987" t="s">
        <v>1341</v>
      </c>
      <c r="K1987" t="s">
        <v>1342</v>
      </c>
      <c r="L1987" t="s">
        <v>1037</v>
      </c>
      <c r="M1987">
        <v>1051.3079999999993</v>
      </c>
      <c r="N1987">
        <v>0.2609999999999999</v>
      </c>
      <c r="O1987" s="872">
        <f>+VLOOKUP(C1987,'A. Rate Class Allocations'!$B$124:$J$128,6,FALSE)</f>
        <v>0.94261788524984402</v>
      </c>
      <c r="P1987" s="873">
        <f>+VLOOKUP(C1987,'A. Rate Class Allocations'!$B$124:$J$128,8,FALSE)</f>
        <v>0.86676492558695795</v>
      </c>
      <c r="Q1987" s="873">
        <f>+VLOOKUP(C1987,'A. Rate Class Allocations'!$B$124:$J$128,7,FALSE)</f>
        <v>0.93591420350510102</v>
      </c>
      <c r="R1987" s="873">
        <f>+VLOOKUP(C1987,'A. Rate Class Allocations'!$B$124:$J$128,9,FALSE)</f>
        <v>0.67326093337246795</v>
      </c>
      <c r="S1987" s="874">
        <f t="shared" si="91"/>
        <v>858.94820000627647</v>
      </c>
      <c r="T1987" s="874">
        <f t="shared" si="92"/>
        <v>0.16445987672439083</v>
      </c>
    </row>
    <row r="1988" spans="1:20">
      <c r="A1988" s="875" t="s">
        <v>1034</v>
      </c>
      <c r="B1988" t="s">
        <v>1035</v>
      </c>
      <c r="C1988" t="s">
        <v>1339</v>
      </c>
      <c r="D1988" t="s">
        <v>1791</v>
      </c>
      <c r="E1988" s="867">
        <v>2019</v>
      </c>
      <c r="F1988" s="867">
        <v>2019</v>
      </c>
      <c r="G1988" s="868">
        <v>43479</v>
      </c>
      <c r="H1988" s="869">
        <f t="shared" ref="H1988:H2051" si="93">YEAR(G1988)</f>
        <v>2019</v>
      </c>
      <c r="I1988" s="876"/>
      <c r="J1988" t="s">
        <v>1341</v>
      </c>
      <c r="K1988" t="s">
        <v>1342</v>
      </c>
      <c r="L1988" t="s">
        <v>1037</v>
      </c>
      <c r="M1988">
        <v>2033.6160000000004</v>
      </c>
      <c r="N1988">
        <v>0.62400000000000011</v>
      </c>
      <c r="O1988" s="872">
        <f>+VLOOKUP(C1988,'A. Rate Class Allocations'!$B$124:$J$128,6,FALSE)</f>
        <v>0.94261788524984402</v>
      </c>
      <c r="P1988" s="873">
        <f>+VLOOKUP(C1988,'A. Rate Class Allocations'!$B$124:$J$128,8,FALSE)</f>
        <v>0.86676492558695795</v>
      </c>
      <c r="Q1988" s="873">
        <f>+VLOOKUP(C1988,'A. Rate Class Allocations'!$B$124:$J$128,7,FALSE)</f>
        <v>0.93591420350510102</v>
      </c>
      <c r="R1988" s="873">
        <f>+VLOOKUP(C1988,'A. Rate Class Allocations'!$B$124:$J$128,9,FALSE)</f>
        <v>0.67326093337246795</v>
      </c>
      <c r="S1988" s="874">
        <f t="shared" ref="S1988:S2051" si="94">M1988*O1988*P1988</f>
        <v>1661.5214596521339</v>
      </c>
      <c r="T1988" s="874">
        <f t="shared" ref="T1988:T2051" si="95">N1988*Q1988*R1988</f>
        <v>0.3931914294100381</v>
      </c>
    </row>
    <row r="1989" spans="1:20">
      <c r="A1989" s="875" t="s">
        <v>1034</v>
      </c>
      <c r="B1989" t="s">
        <v>1035</v>
      </c>
      <c r="C1989" t="s">
        <v>1339</v>
      </c>
      <c r="D1989" t="s">
        <v>1791</v>
      </c>
      <c r="E1989" s="867">
        <v>2019</v>
      </c>
      <c r="F1989" s="867">
        <v>2019</v>
      </c>
      <c r="G1989" s="868">
        <v>43479</v>
      </c>
      <c r="H1989" s="869">
        <f t="shared" si="93"/>
        <v>2019</v>
      </c>
      <c r="I1989" s="876"/>
      <c r="J1989" t="s">
        <v>1341</v>
      </c>
      <c r="K1989" t="s">
        <v>1342</v>
      </c>
      <c r="L1989" t="s">
        <v>1037</v>
      </c>
      <c r="M1989">
        <v>332.41800000000001</v>
      </c>
      <c r="N1989">
        <v>0.10199999999999999</v>
      </c>
      <c r="O1989" s="872">
        <f>+VLOOKUP(C1989,'A. Rate Class Allocations'!$B$124:$J$128,6,FALSE)</f>
        <v>0.94261788524984402</v>
      </c>
      <c r="P1989" s="873">
        <f>+VLOOKUP(C1989,'A. Rate Class Allocations'!$B$124:$J$128,8,FALSE)</f>
        <v>0.86676492558695795</v>
      </c>
      <c r="Q1989" s="873">
        <f>+VLOOKUP(C1989,'A. Rate Class Allocations'!$B$124:$J$128,7,FALSE)</f>
        <v>0.93591420350510102</v>
      </c>
      <c r="R1989" s="873">
        <f>+VLOOKUP(C1989,'A. Rate Class Allocations'!$B$124:$J$128,9,FALSE)</f>
        <v>0.67326093337246795</v>
      </c>
      <c r="S1989" s="874">
        <f t="shared" si="94"/>
        <v>271.59485398159876</v>
      </c>
      <c r="T1989" s="874">
        <f t="shared" si="95"/>
        <v>6.42716759612562E-2</v>
      </c>
    </row>
    <row r="1990" spans="1:20">
      <c r="A1990" s="875" t="s">
        <v>1034</v>
      </c>
      <c r="B1990" t="s">
        <v>1035</v>
      </c>
      <c r="C1990" t="s">
        <v>1339</v>
      </c>
      <c r="D1990" t="s">
        <v>1792</v>
      </c>
      <c r="E1990" s="867">
        <v>2019</v>
      </c>
      <c r="F1990" s="867">
        <v>2019</v>
      </c>
      <c r="G1990" s="868">
        <v>43481</v>
      </c>
      <c r="H1990" s="869">
        <f t="shared" si="93"/>
        <v>2019</v>
      </c>
      <c r="I1990" s="876"/>
      <c r="J1990" t="s">
        <v>1341</v>
      </c>
      <c r="K1990" t="s">
        <v>1342</v>
      </c>
      <c r="L1990" t="s">
        <v>1037</v>
      </c>
      <c r="M1990">
        <v>690.82</v>
      </c>
      <c r="N1990">
        <v>0.26000000000000006</v>
      </c>
      <c r="O1990" s="872">
        <f>+VLOOKUP(C1990,'A. Rate Class Allocations'!$B$124:$J$128,6,FALSE)</f>
        <v>0.94261788524984402</v>
      </c>
      <c r="P1990" s="873">
        <f>+VLOOKUP(C1990,'A. Rate Class Allocations'!$B$124:$J$128,8,FALSE)</f>
        <v>0.86676492558695795</v>
      </c>
      <c r="Q1990" s="873">
        <f>+VLOOKUP(C1990,'A. Rate Class Allocations'!$B$124:$J$128,7,FALSE)</f>
        <v>0.93591420350510102</v>
      </c>
      <c r="R1990" s="873">
        <f>+VLOOKUP(C1990,'A. Rate Class Allocations'!$B$124:$J$128,9,FALSE)</f>
        <v>0.67326093337246795</v>
      </c>
      <c r="S1990" s="874">
        <f t="shared" si="94"/>
        <v>564.4193666635623</v>
      </c>
      <c r="T1990" s="874">
        <f t="shared" si="95"/>
        <v>0.16382976225418253</v>
      </c>
    </row>
    <row r="1991" spans="1:20">
      <c r="A1991" s="875" t="s">
        <v>1034</v>
      </c>
      <c r="B1991" t="s">
        <v>1035</v>
      </c>
      <c r="C1991" t="s">
        <v>1339</v>
      </c>
      <c r="D1991" t="s">
        <v>1792</v>
      </c>
      <c r="E1991" s="867">
        <v>2019</v>
      </c>
      <c r="F1991" s="867">
        <v>2019</v>
      </c>
      <c r="G1991" s="868">
        <v>43481</v>
      </c>
      <c r="H1991" s="869">
        <f t="shared" si="93"/>
        <v>2019</v>
      </c>
      <c r="I1991" s="876"/>
      <c r="J1991" t="s">
        <v>1341</v>
      </c>
      <c r="K1991" t="s">
        <v>1342</v>
      </c>
      <c r="L1991" t="s">
        <v>1037</v>
      </c>
      <c r="M1991">
        <v>2625.1160000000009</v>
      </c>
      <c r="N1991">
        <v>0.98800000000000021</v>
      </c>
      <c r="O1991" s="872">
        <f>+VLOOKUP(C1991,'A. Rate Class Allocations'!$B$124:$J$128,6,FALSE)</f>
        <v>0.94261788524984402</v>
      </c>
      <c r="P1991" s="873">
        <f>+VLOOKUP(C1991,'A. Rate Class Allocations'!$B$124:$J$128,8,FALSE)</f>
        <v>0.86676492558695795</v>
      </c>
      <c r="Q1991" s="873">
        <f>+VLOOKUP(C1991,'A. Rate Class Allocations'!$B$124:$J$128,7,FALSE)</f>
        <v>0.93591420350510102</v>
      </c>
      <c r="R1991" s="873">
        <f>+VLOOKUP(C1991,'A. Rate Class Allocations'!$B$124:$J$128,9,FALSE)</f>
        <v>0.67326093337246795</v>
      </c>
      <c r="S1991" s="874">
        <f t="shared" si="94"/>
        <v>2144.7935933215372</v>
      </c>
      <c r="T1991" s="874">
        <f t="shared" si="95"/>
        <v>0.62255309656589364</v>
      </c>
    </row>
    <row r="1992" spans="1:20">
      <c r="A1992" s="875" t="s">
        <v>1034</v>
      </c>
      <c r="B1992" t="s">
        <v>1035</v>
      </c>
      <c r="C1992" t="s">
        <v>1339</v>
      </c>
      <c r="D1992" t="s">
        <v>1792</v>
      </c>
      <c r="E1992" s="867">
        <v>2019</v>
      </c>
      <c r="F1992" s="867">
        <v>2019</v>
      </c>
      <c r="G1992" s="868">
        <v>43481</v>
      </c>
      <c r="H1992" s="869">
        <f t="shared" si="93"/>
        <v>2019</v>
      </c>
      <c r="I1992" s="876"/>
      <c r="J1992" t="s">
        <v>1038</v>
      </c>
      <c r="K1992" t="s">
        <v>1342</v>
      </c>
      <c r="L1992" t="s">
        <v>1037</v>
      </c>
      <c r="M1992">
        <v>138.16400000000002</v>
      </c>
      <c r="N1992">
        <v>5.2000000000000005E-2</v>
      </c>
      <c r="O1992" s="872">
        <f>+VLOOKUP(C1992,'A. Rate Class Allocations'!$B$124:$J$128,6,FALSE)</f>
        <v>0.94261788524984402</v>
      </c>
      <c r="P1992" s="873">
        <f>+VLOOKUP(C1992,'A. Rate Class Allocations'!$B$124:$J$128,8,FALSE)</f>
        <v>0.86676492558695795</v>
      </c>
      <c r="Q1992" s="873">
        <f>+VLOOKUP(C1992,'A. Rate Class Allocations'!$B$124:$J$128,7,FALSE)</f>
        <v>0.93591420350510102</v>
      </c>
      <c r="R1992" s="873">
        <f>+VLOOKUP(C1992,'A. Rate Class Allocations'!$B$124:$J$128,9,FALSE)</f>
        <v>0.67326093337246795</v>
      </c>
      <c r="S1992" s="874">
        <f t="shared" si="94"/>
        <v>112.88387333271245</v>
      </c>
      <c r="T1992" s="874">
        <f t="shared" si="95"/>
        <v>3.2765952450836508E-2</v>
      </c>
    </row>
    <row r="1993" spans="1:20">
      <c r="A1993" s="875" t="s">
        <v>1034</v>
      </c>
      <c r="B1993" t="s">
        <v>1035</v>
      </c>
      <c r="C1993" t="s">
        <v>1339</v>
      </c>
      <c r="D1993" t="s">
        <v>1792</v>
      </c>
      <c r="E1993" s="867">
        <v>2019</v>
      </c>
      <c r="F1993" s="867">
        <v>2019</v>
      </c>
      <c r="G1993" s="868">
        <v>43481</v>
      </c>
      <c r="H1993" s="869">
        <f t="shared" si="93"/>
        <v>2019</v>
      </c>
      <c r="I1993" s="876"/>
      <c r="J1993" t="s">
        <v>1038</v>
      </c>
      <c r="K1993" t="s">
        <v>1342</v>
      </c>
      <c r="L1993" t="s">
        <v>1037</v>
      </c>
      <c r="M1993">
        <v>276.32800000000003</v>
      </c>
      <c r="N1993">
        <v>0.10400000000000001</v>
      </c>
      <c r="O1993" s="872">
        <f>+VLOOKUP(C1993,'A. Rate Class Allocations'!$B$124:$J$128,6,FALSE)</f>
        <v>0.94261788524984402</v>
      </c>
      <c r="P1993" s="873">
        <f>+VLOOKUP(C1993,'A. Rate Class Allocations'!$B$124:$J$128,8,FALSE)</f>
        <v>0.86676492558695795</v>
      </c>
      <c r="Q1993" s="873">
        <f>+VLOOKUP(C1993,'A. Rate Class Allocations'!$B$124:$J$128,7,FALSE)</f>
        <v>0.93591420350510102</v>
      </c>
      <c r="R1993" s="873">
        <f>+VLOOKUP(C1993,'A. Rate Class Allocations'!$B$124:$J$128,9,FALSE)</f>
        <v>0.67326093337246795</v>
      </c>
      <c r="S1993" s="874">
        <f t="shared" si="94"/>
        <v>225.76774666542491</v>
      </c>
      <c r="T1993" s="874">
        <f t="shared" si="95"/>
        <v>6.5531904901673016E-2</v>
      </c>
    </row>
    <row r="1994" spans="1:20">
      <c r="A1994" s="875" t="s">
        <v>1034</v>
      </c>
      <c r="B1994" t="s">
        <v>1035</v>
      </c>
      <c r="C1994" t="s">
        <v>1339</v>
      </c>
      <c r="D1994" t="s">
        <v>1792</v>
      </c>
      <c r="E1994" s="867">
        <v>2019</v>
      </c>
      <c r="F1994" s="867">
        <v>2019</v>
      </c>
      <c r="G1994" s="868">
        <v>43481</v>
      </c>
      <c r="H1994" s="869">
        <f t="shared" si="93"/>
        <v>2019</v>
      </c>
      <c r="I1994" s="876"/>
      <c r="J1994" t="s">
        <v>1038</v>
      </c>
      <c r="K1994" t="s">
        <v>1342</v>
      </c>
      <c r="L1994" t="s">
        <v>1037</v>
      </c>
      <c r="M1994">
        <v>552.65600000000006</v>
      </c>
      <c r="N1994">
        <v>0.20800000000000002</v>
      </c>
      <c r="O1994" s="872">
        <f>+VLOOKUP(C1994,'A. Rate Class Allocations'!$B$124:$J$128,6,FALSE)</f>
        <v>0.94261788524984402</v>
      </c>
      <c r="P1994" s="873">
        <f>+VLOOKUP(C1994,'A. Rate Class Allocations'!$B$124:$J$128,8,FALSE)</f>
        <v>0.86676492558695795</v>
      </c>
      <c r="Q1994" s="873">
        <f>+VLOOKUP(C1994,'A. Rate Class Allocations'!$B$124:$J$128,7,FALSE)</f>
        <v>0.93591420350510102</v>
      </c>
      <c r="R1994" s="873">
        <f>+VLOOKUP(C1994,'A. Rate Class Allocations'!$B$124:$J$128,9,FALSE)</f>
        <v>0.67326093337246795</v>
      </c>
      <c r="S1994" s="874">
        <f t="shared" si="94"/>
        <v>451.53549333084982</v>
      </c>
      <c r="T1994" s="874">
        <f t="shared" si="95"/>
        <v>0.13106380980334603</v>
      </c>
    </row>
    <row r="1995" spans="1:20">
      <c r="A1995" s="875" t="s">
        <v>1034</v>
      </c>
      <c r="B1995" t="s">
        <v>1035</v>
      </c>
      <c r="C1995" t="s">
        <v>1339</v>
      </c>
      <c r="D1995" t="s">
        <v>1793</v>
      </c>
      <c r="E1995" s="867">
        <v>2019</v>
      </c>
      <c r="F1995" s="867">
        <v>2019</v>
      </c>
      <c r="G1995" s="868">
        <v>43480</v>
      </c>
      <c r="H1995" s="869">
        <f t="shared" si="93"/>
        <v>2019</v>
      </c>
      <c r="I1995" s="876"/>
      <c r="J1995" t="s">
        <v>1341</v>
      </c>
      <c r="K1995" t="s">
        <v>1342</v>
      </c>
      <c r="L1995" t="s">
        <v>1037</v>
      </c>
      <c r="M1995">
        <v>6709.2480000000005</v>
      </c>
      <c r="N1995">
        <v>0.76800000000000002</v>
      </c>
      <c r="O1995" s="872">
        <f>+VLOOKUP(C1995,'A. Rate Class Allocations'!$B$124:$J$128,6,FALSE)</f>
        <v>0.94261788524984402</v>
      </c>
      <c r="P1995" s="873">
        <f>+VLOOKUP(C1995,'A. Rate Class Allocations'!$B$124:$J$128,8,FALSE)</f>
        <v>0.86676492558695795</v>
      </c>
      <c r="Q1995" s="873">
        <f>+VLOOKUP(C1995,'A. Rate Class Allocations'!$B$124:$J$128,7,FALSE)</f>
        <v>0.93591420350510102</v>
      </c>
      <c r="R1995" s="873">
        <f>+VLOOKUP(C1995,'A. Rate Class Allocations'!$B$124:$J$128,9,FALSE)</f>
        <v>0.67326093337246795</v>
      </c>
      <c r="S1995" s="874">
        <f t="shared" si="94"/>
        <v>5481.6442878735006</v>
      </c>
      <c r="T1995" s="874">
        <f t="shared" si="95"/>
        <v>0.48392791312004674</v>
      </c>
    </row>
    <row r="1996" spans="1:20">
      <c r="A1996" s="875" t="s">
        <v>1034</v>
      </c>
      <c r="B1996" t="s">
        <v>1035</v>
      </c>
      <c r="C1996" t="s">
        <v>1339</v>
      </c>
      <c r="D1996" t="s">
        <v>1793</v>
      </c>
      <c r="E1996" s="867">
        <v>2019</v>
      </c>
      <c r="F1996" s="867">
        <v>2019</v>
      </c>
      <c r="G1996" s="868">
        <v>43480</v>
      </c>
      <c r="H1996" s="869">
        <f t="shared" si="93"/>
        <v>2019</v>
      </c>
      <c r="I1996" s="876"/>
      <c r="J1996" t="s">
        <v>1341</v>
      </c>
      <c r="K1996" t="s">
        <v>1342</v>
      </c>
      <c r="L1996" t="s">
        <v>1037</v>
      </c>
      <c r="M1996">
        <v>253.34399999999999</v>
      </c>
      <c r="N1996">
        <v>2.8999999999999998E-2</v>
      </c>
      <c r="O1996" s="872">
        <f>+VLOOKUP(C1996,'A. Rate Class Allocations'!$B$124:$J$128,6,FALSE)</f>
        <v>0.94261788524984402</v>
      </c>
      <c r="P1996" s="873">
        <f>+VLOOKUP(C1996,'A. Rate Class Allocations'!$B$124:$J$128,8,FALSE)</f>
        <v>0.86676492558695795</v>
      </c>
      <c r="Q1996" s="873">
        <f>+VLOOKUP(C1996,'A. Rate Class Allocations'!$B$124:$J$128,7,FALSE)</f>
        <v>0.93591420350510102</v>
      </c>
      <c r="R1996" s="873">
        <f>+VLOOKUP(C1996,'A. Rate Class Allocations'!$B$124:$J$128,9,FALSE)</f>
        <v>0.67326093337246795</v>
      </c>
      <c r="S1996" s="874">
        <f t="shared" si="94"/>
        <v>206.98917232855666</v>
      </c>
      <c r="T1996" s="874">
        <f t="shared" si="95"/>
        <v>1.8273319636043429E-2</v>
      </c>
    </row>
    <row r="1997" spans="1:20">
      <c r="A1997" s="875" t="s">
        <v>1034</v>
      </c>
      <c r="B1997" t="s">
        <v>1035</v>
      </c>
      <c r="C1997" t="s">
        <v>1339</v>
      </c>
      <c r="D1997" t="s">
        <v>1793</v>
      </c>
      <c r="E1997" s="867">
        <v>2019</v>
      </c>
      <c r="F1997" s="867">
        <v>2019</v>
      </c>
      <c r="G1997" s="868">
        <v>43480</v>
      </c>
      <c r="H1997" s="869">
        <f t="shared" si="93"/>
        <v>2019</v>
      </c>
      <c r="I1997" s="876"/>
      <c r="J1997" t="s">
        <v>1341</v>
      </c>
      <c r="K1997" t="s">
        <v>1342</v>
      </c>
      <c r="L1997" t="s">
        <v>1037</v>
      </c>
      <c r="M1997">
        <v>6814.08</v>
      </c>
      <c r="N1997">
        <v>0.78</v>
      </c>
      <c r="O1997" s="872">
        <f>+VLOOKUP(C1997,'A. Rate Class Allocations'!$B$124:$J$128,6,FALSE)</f>
        <v>0.94261788524984402</v>
      </c>
      <c r="P1997" s="873">
        <f>+VLOOKUP(C1997,'A. Rate Class Allocations'!$B$124:$J$128,8,FALSE)</f>
        <v>0.86676492558695795</v>
      </c>
      <c r="Q1997" s="873">
        <f>+VLOOKUP(C1997,'A. Rate Class Allocations'!$B$124:$J$128,7,FALSE)</f>
        <v>0.93591420350510102</v>
      </c>
      <c r="R1997" s="873">
        <f>+VLOOKUP(C1997,'A. Rate Class Allocations'!$B$124:$J$128,9,FALSE)</f>
        <v>0.67326093337246795</v>
      </c>
      <c r="S1997" s="874">
        <f t="shared" si="94"/>
        <v>5567.2949798715235</v>
      </c>
      <c r="T1997" s="874">
        <f t="shared" si="95"/>
        <v>0.49148928676254749</v>
      </c>
    </row>
    <row r="1998" spans="1:20">
      <c r="A1998" s="875" t="s">
        <v>1034</v>
      </c>
      <c r="B1998" t="s">
        <v>1035</v>
      </c>
      <c r="C1998" t="s">
        <v>1339</v>
      </c>
      <c r="D1998" t="s">
        <v>1794</v>
      </c>
      <c r="E1998" s="867">
        <v>2019</v>
      </c>
      <c r="F1998" s="867">
        <v>2019</v>
      </c>
      <c r="G1998" s="868">
        <v>43476</v>
      </c>
      <c r="H1998" s="869">
        <f t="shared" si="93"/>
        <v>2019</v>
      </c>
      <c r="I1998" s="876"/>
      <c r="J1998" t="s">
        <v>1341</v>
      </c>
      <c r="K1998" t="s">
        <v>1342</v>
      </c>
      <c r="L1998" t="s">
        <v>1037</v>
      </c>
      <c r="M1998">
        <v>1402.9600000000003</v>
      </c>
      <c r="N1998">
        <v>0.52000000000000013</v>
      </c>
      <c r="O1998" s="872">
        <f>+VLOOKUP(C1998,'A. Rate Class Allocations'!$B$124:$J$128,6,FALSE)</f>
        <v>0.94261788524984402</v>
      </c>
      <c r="P1998" s="873">
        <f>+VLOOKUP(C1998,'A. Rate Class Allocations'!$B$124:$J$128,8,FALSE)</f>
        <v>0.86676492558695795</v>
      </c>
      <c r="Q1998" s="873">
        <f>+VLOOKUP(C1998,'A. Rate Class Allocations'!$B$124:$J$128,7,FALSE)</f>
        <v>0.93591420350510102</v>
      </c>
      <c r="R1998" s="873">
        <f>+VLOOKUP(C1998,'A. Rate Class Allocations'!$B$124:$J$128,9,FALSE)</f>
        <v>0.67326093337246795</v>
      </c>
      <c r="S1998" s="874">
        <f t="shared" si="94"/>
        <v>1146.2577728703736</v>
      </c>
      <c r="T1998" s="874">
        <f t="shared" si="95"/>
        <v>0.32765952450836505</v>
      </c>
    </row>
    <row r="1999" spans="1:20">
      <c r="A1999" s="875" t="s">
        <v>1034</v>
      </c>
      <c r="B1999" t="s">
        <v>1035</v>
      </c>
      <c r="C1999" t="s">
        <v>1339</v>
      </c>
      <c r="D1999" t="s">
        <v>1794</v>
      </c>
      <c r="E1999" s="867">
        <v>2019</v>
      </c>
      <c r="F1999" s="867">
        <v>2019</v>
      </c>
      <c r="G1999" s="868">
        <v>43476</v>
      </c>
      <c r="H1999" s="869">
        <f t="shared" si="93"/>
        <v>2019</v>
      </c>
      <c r="I1999" s="876"/>
      <c r="J1999" t="s">
        <v>1341</v>
      </c>
      <c r="K1999" t="s">
        <v>1342</v>
      </c>
      <c r="L1999" t="s">
        <v>1037</v>
      </c>
      <c r="M1999">
        <v>938.904</v>
      </c>
      <c r="N1999">
        <v>0.34799999999999998</v>
      </c>
      <c r="O1999" s="872">
        <f>+VLOOKUP(C1999,'A. Rate Class Allocations'!$B$124:$J$128,6,FALSE)</f>
        <v>0.94261788524984402</v>
      </c>
      <c r="P1999" s="873">
        <f>+VLOOKUP(C1999,'A. Rate Class Allocations'!$B$124:$J$128,8,FALSE)</f>
        <v>0.86676492558695795</v>
      </c>
      <c r="Q1999" s="873">
        <f>+VLOOKUP(C1999,'A. Rate Class Allocations'!$B$124:$J$128,7,FALSE)</f>
        <v>0.93591420350510102</v>
      </c>
      <c r="R1999" s="873">
        <f>+VLOOKUP(C1999,'A. Rate Class Allocations'!$B$124:$J$128,9,FALSE)</f>
        <v>0.67326093337246795</v>
      </c>
      <c r="S1999" s="874">
        <f t="shared" si="94"/>
        <v>767.11097107478838</v>
      </c>
      <c r="T1999" s="874">
        <f t="shared" si="95"/>
        <v>0.21927983563252115</v>
      </c>
    </row>
    <row r="2000" spans="1:20">
      <c r="A2000" s="875" t="s">
        <v>1034</v>
      </c>
      <c r="B2000" t="s">
        <v>1035</v>
      </c>
      <c r="C2000" t="s">
        <v>1339</v>
      </c>
      <c r="D2000" t="s">
        <v>1794</v>
      </c>
      <c r="E2000" s="867">
        <v>2019</v>
      </c>
      <c r="F2000" s="867">
        <v>2019</v>
      </c>
      <c r="G2000" s="868">
        <v>43476</v>
      </c>
      <c r="H2000" s="869">
        <f t="shared" si="93"/>
        <v>2019</v>
      </c>
      <c r="I2000" s="876"/>
      <c r="J2000" t="s">
        <v>1341</v>
      </c>
      <c r="K2000" t="s">
        <v>1342</v>
      </c>
      <c r="L2000" t="s">
        <v>1037</v>
      </c>
      <c r="M2000">
        <v>420.88800000000003</v>
      </c>
      <c r="N2000">
        <v>0.15600000000000003</v>
      </c>
      <c r="O2000" s="872">
        <f>+VLOOKUP(C2000,'A. Rate Class Allocations'!$B$124:$J$128,6,FALSE)</f>
        <v>0.94261788524984402</v>
      </c>
      <c r="P2000" s="873">
        <f>+VLOOKUP(C2000,'A. Rate Class Allocations'!$B$124:$J$128,8,FALSE)</f>
        <v>0.86676492558695795</v>
      </c>
      <c r="Q2000" s="873">
        <f>+VLOOKUP(C2000,'A. Rate Class Allocations'!$B$124:$J$128,7,FALSE)</f>
        <v>0.93591420350510102</v>
      </c>
      <c r="R2000" s="873">
        <f>+VLOOKUP(C2000,'A. Rate Class Allocations'!$B$124:$J$128,9,FALSE)</f>
        <v>0.67326093337246795</v>
      </c>
      <c r="S2000" s="874">
        <f t="shared" si="94"/>
        <v>343.87733186111205</v>
      </c>
      <c r="T2000" s="874">
        <f t="shared" si="95"/>
        <v>9.8297857352509524E-2</v>
      </c>
    </row>
    <row r="2001" spans="1:20">
      <c r="A2001" s="875" t="s">
        <v>1034</v>
      </c>
      <c r="B2001" t="s">
        <v>1035</v>
      </c>
      <c r="C2001" t="s">
        <v>1339</v>
      </c>
      <c r="D2001" t="s">
        <v>1794</v>
      </c>
      <c r="E2001" s="867">
        <v>2019</v>
      </c>
      <c r="F2001" s="867">
        <v>2019</v>
      </c>
      <c r="G2001" s="868">
        <v>43476</v>
      </c>
      <c r="H2001" s="869">
        <f t="shared" si="93"/>
        <v>2019</v>
      </c>
      <c r="I2001" s="876"/>
      <c r="J2001" t="s">
        <v>1341</v>
      </c>
      <c r="K2001" t="s">
        <v>1342</v>
      </c>
      <c r="L2001" t="s">
        <v>1037</v>
      </c>
      <c r="M2001">
        <v>312.96799999999996</v>
      </c>
      <c r="N2001">
        <v>0.11599999999999999</v>
      </c>
      <c r="O2001" s="872">
        <f>+VLOOKUP(C2001,'A. Rate Class Allocations'!$B$124:$J$128,6,FALSE)</f>
        <v>0.94261788524984402</v>
      </c>
      <c r="P2001" s="873">
        <f>+VLOOKUP(C2001,'A. Rate Class Allocations'!$B$124:$J$128,8,FALSE)</f>
        <v>0.86676492558695795</v>
      </c>
      <c r="Q2001" s="873">
        <f>+VLOOKUP(C2001,'A. Rate Class Allocations'!$B$124:$J$128,7,FALSE)</f>
        <v>0.93591420350510102</v>
      </c>
      <c r="R2001" s="873">
        <f>+VLOOKUP(C2001,'A. Rate Class Allocations'!$B$124:$J$128,9,FALSE)</f>
        <v>0.67326093337246795</v>
      </c>
      <c r="S2001" s="874">
        <f t="shared" si="94"/>
        <v>255.70365702492938</v>
      </c>
      <c r="T2001" s="874">
        <f t="shared" si="95"/>
        <v>7.3093278544173718E-2</v>
      </c>
    </row>
    <row r="2002" spans="1:20">
      <c r="A2002" s="875" t="s">
        <v>1034</v>
      </c>
      <c r="B2002" t="s">
        <v>1035</v>
      </c>
      <c r="C2002" t="s">
        <v>1339</v>
      </c>
      <c r="D2002" t="s">
        <v>1794</v>
      </c>
      <c r="E2002" s="867">
        <v>2019</v>
      </c>
      <c r="F2002" s="867">
        <v>2019</v>
      </c>
      <c r="G2002" s="868">
        <v>43476</v>
      </c>
      <c r="H2002" s="869">
        <f t="shared" si="93"/>
        <v>2019</v>
      </c>
      <c r="I2002" s="876"/>
      <c r="J2002" t="s">
        <v>1341</v>
      </c>
      <c r="K2002" t="s">
        <v>1342</v>
      </c>
      <c r="L2002" t="s">
        <v>1037</v>
      </c>
      <c r="M2002">
        <v>280.59199999999998</v>
      </c>
      <c r="N2002">
        <v>0.10400000000000001</v>
      </c>
      <c r="O2002" s="872">
        <f>+VLOOKUP(C2002,'A. Rate Class Allocations'!$B$124:$J$128,6,FALSE)</f>
        <v>0.94261788524984402</v>
      </c>
      <c r="P2002" s="873">
        <f>+VLOOKUP(C2002,'A. Rate Class Allocations'!$B$124:$J$128,8,FALSE)</f>
        <v>0.86676492558695795</v>
      </c>
      <c r="Q2002" s="873">
        <f>+VLOOKUP(C2002,'A. Rate Class Allocations'!$B$124:$J$128,7,FALSE)</f>
        <v>0.93591420350510102</v>
      </c>
      <c r="R2002" s="873">
        <f>+VLOOKUP(C2002,'A. Rate Class Allocations'!$B$124:$J$128,9,FALSE)</f>
        <v>0.67326093337246795</v>
      </c>
      <c r="S2002" s="874">
        <f t="shared" si="94"/>
        <v>229.25155457407465</v>
      </c>
      <c r="T2002" s="874">
        <f t="shared" si="95"/>
        <v>6.5531904901673016E-2</v>
      </c>
    </row>
    <row r="2003" spans="1:20">
      <c r="A2003" s="875" t="s">
        <v>1034</v>
      </c>
      <c r="B2003" t="s">
        <v>1035</v>
      </c>
      <c r="C2003" t="s">
        <v>1339</v>
      </c>
      <c r="D2003" t="s">
        <v>1795</v>
      </c>
      <c r="E2003" s="867">
        <v>2019</v>
      </c>
      <c r="F2003" s="867">
        <v>2019</v>
      </c>
      <c r="G2003" s="868">
        <v>43489</v>
      </c>
      <c r="H2003" s="869">
        <f t="shared" si="93"/>
        <v>2019</v>
      </c>
      <c r="I2003" s="876"/>
      <c r="J2003" t="s">
        <v>1341</v>
      </c>
      <c r="K2003" t="s">
        <v>1342</v>
      </c>
      <c r="L2003" t="s">
        <v>1037</v>
      </c>
      <c r="M2003">
        <v>3036.1240000000003</v>
      </c>
      <c r="N2003">
        <v>0.98800000000000021</v>
      </c>
      <c r="O2003" s="872">
        <f>+VLOOKUP(C2003,'A. Rate Class Allocations'!$B$124:$J$128,6,FALSE)</f>
        <v>0.94261788524984402</v>
      </c>
      <c r="P2003" s="873">
        <f>+VLOOKUP(C2003,'A. Rate Class Allocations'!$B$124:$J$128,8,FALSE)</f>
        <v>0.86676492558695795</v>
      </c>
      <c r="Q2003" s="873">
        <f>+VLOOKUP(C2003,'A. Rate Class Allocations'!$B$124:$J$128,7,FALSE)</f>
        <v>0.93591420350510102</v>
      </c>
      <c r="R2003" s="873">
        <f>+VLOOKUP(C2003,'A. Rate Class Allocations'!$B$124:$J$128,9,FALSE)</f>
        <v>0.67326093337246795</v>
      </c>
      <c r="S2003" s="874">
        <f t="shared" si="94"/>
        <v>2480.5986873455331</v>
      </c>
      <c r="T2003" s="874">
        <f t="shared" si="95"/>
        <v>0.62255309656589364</v>
      </c>
    </row>
    <row r="2004" spans="1:20">
      <c r="A2004" s="875" t="s">
        <v>1034</v>
      </c>
      <c r="B2004" t="s">
        <v>1035</v>
      </c>
      <c r="C2004" t="s">
        <v>1339</v>
      </c>
      <c r="D2004" t="s">
        <v>1795</v>
      </c>
      <c r="E2004" s="867">
        <v>2019</v>
      </c>
      <c r="F2004" s="867">
        <v>2019</v>
      </c>
      <c r="G2004" s="868">
        <v>43489</v>
      </c>
      <c r="H2004" s="869">
        <f t="shared" si="93"/>
        <v>2019</v>
      </c>
      <c r="I2004" s="876"/>
      <c r="J2004" t="s">
        <v>1341</v>
      </c>
      <c r="K2004" t="s">
        <v>1342</v>
      </c>
      <c r="L2004" t="s">
        <v>1037</v>
      </c>
      <c r="M2004">
        <v>445.58499999999998</v>
      </c>
      <c r="N2004">
        <v>0.14499999999999999</v>
      </c>
      <c r="O2004" s="872">
        <f>+VLOOKUP(C2004,'A. Rate Class Allocations'!$B$124:$J$128,6,FALSE)</f>
        <v>0.94261788524984402</v>
      </c>
      <c r="P2004" s="873">
        <f>+VLOOKUP(C2004,'A. Rate Class Allocations'!$B$124:$J$128,8,FALSE)</f>
        <v>0.86676492558695795</v>
      </c>
      <c r="Q2004" s="873">
        <f>+VLOOKUP(C2004,'A. Rate Class Allocations'!$B$124:$J$128,7,FALSE)</f>
        <v>0.93591420350510102</v>
      </c>
      <c r="R2004" s="873">
        <f>+VLOOKUP(C2004,'A. Rate Class Allocations'!$B$124:$J$128,9,FALSE)</f>
        <v>0.67326093337246795</v>
      </c>
      <c r="S2004" s="874">
        <f t="shared" si="94"/>
        <v>364.05547536953674</v>
      </c>
      <c r="T2004" s="874">
        <f t="shared" si="95"/>
        <v>9.1366598180217168E-2</v>
      </c>
    </row>
    <row r="2005" spans="1:20">
      <c r="A2005" s="875" t="s">
        <v>1034</v>
      </c>
      <c r="B2005" t="s">
        <v>1035</v>
      </c>
      <c r="C2005" t="s">
        <v>1339</v>
      </c>
      <c r="D2005" t="s">
        <v>1796</v>
      </c>
      <c r="E2005" s="867">
        <v>2019</v>
      </c>
      <c r="F2005" s="867">
        <v>2019</v>
      </c>
      <c r="G2005" s="868">
        <v>43483</v>
      </c>
      <c r="H2005" s="869">
        <f t="shared" si="93"/>
        <v>2019</v>
      </c>
      <c r="I2005" s="876"/>
      <c r="J2005" t="s">
        <v>1341</v>
      </c>
      <c r="K2005" t="s">
        <v>1342</v>
      </c>
      <c r="L2005" t="s">
        <v>1037</v>
      </c>
      <c r="M2005">
        <v>1000.5840000000003</v>
      </c>
      <c r="N2005">
        <v>0.31200000000000006</v>
      </c>
      <c r="O2005" s="872">
        <f>+VLOOKUP(C2005,'A. Rate Class Allocations'!$B$124:$J$128,6,FALSE)</f>
        <v>0.94261788524984402</v>
      </c>
      <c r="P2005" s="873">
        <f>+VLOOKUP(C2005,'A. Rate Class Allocations'!$B$124:$J$128,8,FALSE)</f>
        <v>0.86676492558695795</v>
      </c>
      <c r="Q2005" s="873">
        <f>+VLOOKUP(C2005,'A. Rate Class Allocations'!$B$124:$J$128,7,FALSE)</f>
        <v>0.93591420350510102</v>
      </c>
      <c r="R2005" s="873">
        <f>+VLOOKUP(C2005,'A. Rate Class Allocations'!$B$124:$J$128,9,FALSE)</f>
        <v>0.67326093337246795</v>
      </c>
      <c r="S2005" s="874">
        <f t="shared" si="94"/>
        <v>817.50526558827767</v>
      </c>
      <c r="T2005" s="874">
        <f t="shared" si="95"/>
        <v>0.19659571470501905</v>
      </c>
    </row>
    <row r="2006" spans="1:20">
      <c r="A2006" s="875" t="s">
        <v>1034</v>
      </c>
      <c r="B2006" t="s">
        <v>1035</v>
      </c>
      <c r="C2006" t="s">
        <v>1339</v>
      </c>
      <c r="D2006" t="s">
        <v>1796</v>
      </c>
      <c r="E2006" s="867">
        <v>2019</v>
      </c>
      <c r="F2006" s="867">
        <v>2019</v>
      </c>
      <c r="G2006" s="868">
        <v>43483</v>
      </c>
      <c r="H2006" s="869">
        <f t="shared" si="93"/>
        <v>2019</v>
      </c>
      <c r="I2006" s="876"/>
      <c r="J2006" t="s">
        <v>1341</v>
      </c>
      <c r="K2006" t="s">
        <v>1342</v>
      </c>
      <c r="L2006" t="s">
        <v>1037</v>
      </c>
      <c r="M2006">
        <v>93.003</v>
      </c>
      <c r="N2006">
        <v>2.8999999999999998E-2</v>
      </c>
      <c r="O2006" s="872">
        <f>+VLOOKUP(C2006,'A. Rate Class Allocations'!$B$124:$J$128,6,FALSE)</f>
        <v>0.94261788524984402</v>
      </c>
      <c r="P2006" s="873">
        <f>+VLOOKUP(C2006,'A. Rate Class Allocations'!$B$124:$J$128,8,FALSE)</f>
        <v>0.86676492558695795</v>
      </c>
      <c r="Q2006" s="873">
        <f>+VLOOKUP(C2006,'A. Rate Class Allocations'!$B$124:$J$128,7,FALSE)</f>
        <v>0.93591420350510102</v>
      </c>
      <c r="R2006" s="873">
        <f>+VLOOKUP(C2006,'A. Rate Class Allocations'!$B$124:$J$128,9,FALSE)</f>
        <v>0.67326093337246795</v>
      </c>
      <c r="S2006" s="874">
        <f t="shared" si="94"/>
        <v>75.986066352756552</v>
      </c>
      <c r="T2006" s="874">
        <f t="shared" si="95"/>
        <v>1.8273319636043429E-2</v>
      </c>
    </row>
    <row r="2007" spans="1:20">
      <c r="A2007" s="875" t="s">
        <v>1034</v>
      </c>
      <c r="B2007" t="s">
        <v>1035</v>
      </c>
      <c r="C2007" t="s">
        <v>1339</v>
      </c>
      <c r="D2007" t="s">
        <v>1797</v>
      </c>
      <c r="E2007" s="867">
        <v>2019</v>
      </c>
      <c r="F2007" s="867">
        <v>2019</v>
      </c>
      <c r="G2007" s="868">
        <v>43489</v>
      </c>
      <c r="H2007" s="869">
        <f t="shared" si="93"/>
        <v>2019</v>
      </c>
      <c r="I2007" s="876"/>
      <c r="J2007" t="s">
        <v>1341</v>
      </c>
      <c r="K2007" t="s">
        <v>1342</v>
      </c>
      <c r="L2007" t="s">
        <v>1037</v>
      </c>
      <c r="M2007">
        <v>951.91200000000003</v>
      </c>
      <c r="N2007">
        <v>0.31200000000000006</v>
      </c>
      <c r="O2007" s="872">
        <f>+VLOOKUP(C2007,'A. Rate Class Allocations'!$B$124:$J$128,6,FALSE)</f>
        <v>0.94261788524984402</v>
      </c>
      <c r="P2007" s="873">
        <f>+VLOOKUP(C2007,'A. Rate Class Allocations'!$B$124:$J$128,8,FALSE)</f>
        <v>0.86676492558695795</v>
      </c>
      <c r="Q2007" s="873">
        <f>+VLOOKUP(C2007,'A. Rate Class Allocations'!$B$124:$J$128,7,FALSE)</f>
        <v>0.93591420350510102</v>
      </c>
      <c r="R2007" s="873">
        <f>+VLOOKUP(C2007,'A. Rate Class Allocations'!$B$124:$J$128,9,FALSE)</f>
        <v>0.67326093337246795</v>
      </c>
      <c r="S2007" s="874">
        <f t="shared" si="94"/>
        <v>777.73887287490936</v>
      </c>
      <c r="T2007" s="874">
        <f t="shared" si="95"/>
        <v>0.19659571470501905</v>
      </c>
    </row>
    <row r="2008" spans="1:20">
      <c r="A2008" s="875" t="s">
        <v>1034</v>
      </c>
      <c r="B2008" t="s">
        <v>1035</v>
      </c>
      <c r="C2008" t="s">
        <v>1339</v>
      </c>
      <c r="D2008" t="s">
        <v>1797</v>
      </c>
      <c r="E2008" s="867">
        <v>2019</v>
      </c>
      <c r="F2008" s="867">
        <v>2019</v>
      </c>
      <c r="G2008" s="868">
        <v>43489</v>
      </c>
      <c r="H2008" s="869">
        <f t="shared" si="93"/>
        <v>2019</v>
      </c>
      <c r="I2008" s="876"/>
      <c r="J2008" t="s">
        <v>1341</v>
      </c>
      <c r="K2008" t="s">
        <v>1342</v>
      </c>
      <c r="L2008" t="s">
        <v>1037</v>
      </c>
      <c r="M2008">
        <v>1427.8679999999997</v>
      </c>
      <c r="N2008">
        <v>0.46799999999999997</v>
      </c>
      <c r="O2008" s="872">
        <f>+VLOOKUP(C2008,'A. Rate Class Allocations'!$B$124:$J$128,6,FALSE)</f>
        <v>0.94261788524984402</v>
      </c>
      <c r="P2008" s="873">
        <f>+VLOOKUP(C2008,'A. Rate Class Allocations'!$B$124:$J$128,8,FALSE)</f>
        <v>0.86676492558695795</v>
      </c>
      <c r="Q2008" s="873">
        <f>+VLOOKUP(C2008,'A. Rate Class Allocations'!$B$124:$J$128,7,FALSE)</f>
        <v>0.93591420350510102</v>
      </c>
      <c r="R2008" s="873">
        <f>+VLOOKUP(C2008,'A. Rate Class Allocations'!$B$124:$J$128,9,FALSE)</f>
        <v>0.67326093337246795</v>
      </c>
      <c r="S2008" s="874">
        <f t="shared" si="94"/>
        <v>1166.6083093123639</v>
      </c>
      <c r="T2008" s="874">
        <f t="shared" si="95"/>
        <v>0.29489357205752847</v>
      </c>
    </row>
    <row r="2009" spans="1:20">
      <c r="A2009" s="875" t="s">
        <v>1034</v>
      </c>
      <c r="B2009" t="s">
        <v>1035</v>
      </c>
      <c r="C2009" t="s">
        <v>1339</v>
      </c>
      <c r="D2009" t="s">
        <v>1797</v>
      </c>
      <c r="E2009" s="867">
        <v>2019</v>
      </c>
      <c r="F2009" s="867">
        <v>2019</v>
      </c>
      <c r="G2009" s="868">
        <v>43489</v>
      </c>
      <c r="H2009" s="869">
        <f t="shared" si="93"/>
        <v>2019</v>
      </c>
      <c r="I2009" s="876"/>
      <c r="J2009" t="s">
        <v>1341</v>
      </c>
      <c r="K2009" t="s">
        <v>1342</v>
      </c>
      <c r="L2009" t="s">
        <v>1037</v>
      </c>
      <c r="M2009">
        <v>155.601</v>
      </c>
      <c r="N2009">
        <v>5.0999999999999997E-2</v>
      </c>
      <c r="O2009" s="872">
        <f>+VLOOKUP(C2009,'A. Rate Class Allocations'!$B$124:$J$128,6,FALSE)</f>
        <v>0.94261788524984402</v>
      </c>
      <c r="P2009" s="873">
        <f>+VLOOKUP(C2009,'A. Rate Class Allocations'!$B$124:$J$128,8,FALSE)</f>
        <v>0.86676492558695795</v>
      </c>
      <c r="Q2009" s="873">
        <f>+VLOOKUP(C2009,'A. Rate Class Allocations'!$B$124:$J$128,7,FALSE)</f>
        <v>0.93591420350510102</v>
      </c>
      <c r="R2009" s="873">
        <f>+VLOOKUP(C2009,'A. Rate Class Allocations'!$B$124:$J$128,9,FALSE)</f>
        <v>0.67326093337246795</v>
      </c>
      <c r="S2009" s="874">
        <f t="shared" si="94"/>
        <v>127.13039268147557</v>
      </c>
      <c r="T2009" s="874">
        <f t="shared" si="95"/>
        <v>3.21358379806281E-2</v>
      </c>
    </row>
    <row r="2010" spans="1:20">
      <c r="A2010" s="875" t="s">
        <v>1034</v>
      </c>
      <c r="B2010" t="s">
        <v>1035</v>
      </c>
      <c r="C2010" t="s">
        <v>1339</v>
      </c>
      <c r="D2010" t="s">
        <v>1797</v>
      </c>
      <c r="E2010" s="867">
        <v>2019</v>
      </c>
      <c r="F2010" s="867">
        <v>2019</v>
      </c>
      <c r="G2010" s="868">
        <v>43489</v>
      </c>
      <c r="H2010" s="869">
        <f t="shared" si="93"/>
        <v>2019</v>
      </c>
      <c r="I2010" s="876"/>
      <c r="J2010" t="s">
        <v>1341</v>
      </c>
      <c r="K2010" t="s">
        <v>1342</v>
      </c>
      <c r="L2010" t="s">
        <v>1037</v>
      </c>
      <c r="M2010">
        <v>1015.9829999999999</v>
      </c>
      <c r="N2010">
        <v>0.33299999999999996</v>
      </c>
      <c r="O2010" s="872">
        <f>+VLOOKUP(C2010,'A. Rate Class Allocations'!$B$124:$J$128,6,FALSE)</f>
        <v>0.94261788524984402</v>
      </c>
      <c r="P2010" s="873">
        <f>+VLOOKUP(C2010,'A. Rate Class Allocations'!$B$124:$J$128,8,FALSE)</f>
        <v>0.86676492558695795</v>
      </c>
      <c r="Q2010" s="873">
        <f>+VLOOKUP(C2010,'A. Rate Class Allocations'!$B$124:$J$128,7,FALSE)</f>
        <v>0.93591420350510102</v>
      </c>
      <c r="R2010" s="873">
        <f>+VLOOKUP(C2010,'A. Rate Class Allocations'!$B$124:$J$128,9,FALSE)</f>
        <v>0.67326093337246795</v>
      </c>
      <c r="S2010" s="874">
        <f t="shared" si="94"/>
        <v>830.08668162610513</v>
      </c>
      <c r="T2010" s="874">
        <f t="shared" si="95"/>
        <v>0.20982811857939526</v>
      </c>
    </row>
    <row r="2011" spans="1:20">
      <c r="A2011" s="875" t="s">
        <v>1034</v>
      </c>
      <c r="B2011" t="s">
        <v>1035</v>
      </c>
      <c r="C2011" t="s">
        <v>1339</v>
      </c>
      <c r="D2011" t="s">
        <v>1798</v>
      </c>
      <c r="E2011" s="867">
        <v>2019</v>
      </c>
      <c r="F2011" s="867">
        <v>2019</v>
      </c>
      <c r="G2011" s="868">
        <v>43480</v>
      </c>
      <c r="H2011" s="869">
        <f t="shared" si="93"/>
        <v>2019</v>
      </c>
      <c r="I2011" s="876"/>
      <c r="J2011" t="s">
        <v>1341</v>
      </c>
      <c r="K2011" t="s">
        <v>1342</v>
      </c>
      <c r="L2011" t="s">
        <v>1037</v>
      </c>
      <c r="M2011">
        <v>1299.7799999999997</v>
      </c>
      <c r="N2011">
        <v>0.57999999999999996</v>
      </c>
      <c r="O2011" s="872">
        <f>+VLOOKUP(C2011,'A. Rate Class Allocations'!$B$124:$J$128,6,FALSE)</f>
        <v>0.94261788524984402</v>
      </c>
      <c r="P2011" s="873">
        <f>+VLOOKUP(C2011,'A. Rate Class Allocations'!$B$124:$J$128,8,FALSE)</f>
        <v>0.86676492558695795</v>
      </c>
      <c r="Q2011" s="873">
        <f>+VLOOKUP(C2011,'A. Rate Class Allocations'!$B$124:$J$128,7,FALSE)</f>
        <v>0.93591420350510102</v>
      </c>
      <c r="R2011" s="873">
        <f>+VLOOKUP(C2011,'A. Rate Class Allocations'!$B$124:$J$128,9,FALSE)</f>
        <v>0.67326093337246795</v>
      </c>
      <c r="S2011" s="874">
        <f t="shared" si="94"/>
        <v>1061.956811328515</v>
      </c>
      <c r="T2011" s="874">
        <f t="shared" si="95"/>
        <v>0.36546639272086867</v>
      </c>
    </row>
    <row r="2012" spans="1:20">
      <c r="A2012" s="875" t="s">
        <v>1034</v>
      </c>
      <c r="B2012" t="s">
        <v>1035</v>
      </c>
      <c r="C2012" t="s">
        <v>1339</v>
      </c>
      <c r="D2012" t="s">
        <v>1799</v>
      </c>
      <c r="E2012" s="867">
        <v>2019</v>
      </c>
      <c r="F2012" s="867">
        <v>2019</v>
      </c>
      <c r="G2012" s="868">
        <v>43480</v>
      </c>
      <c r="H2012" s="869">
        <f t="shared" si="93"/>
        <v>2019</v>
      </c>
      <c r="I2012" s="876"/>
      <c r="J2012" t="s">
        <v>1341</v>
      </c>
      <c r="K2012" t="s">
        <v>1342</v>
      </c>
      <c r="L2012" t="s">
        <v>1037</v>
      </c>
      <c r="M2012">
        <v>161.92800000000003</v>
      </c>
      <c r="N2012">
        <v>5.2000000000000005E-2</v>
      </c>
      <c r="O2012" s="872">
        <f>+VLOOKUP(C2012,'A. Rate Class Allocations'!$B$124:$J$128,6,FALSE)</f>
        <v>0.94261788524984402</v>
      </c>
      <c r="P2012" s="873">
        <f>+VLOOKUP(C2012,'A. Rate Class Allocations'!$B$124:$J$128,8,FALSE)</f>
        <v>0.86676492558695795</v>
      </c>
      <c r="Q2012" s="873">
        <f>+VLOOKUP(C2012,'A. Rate Class Allocations'!$B$124:$J$128,7,FALSE)</f>
        <v>0.93591420350510102</v>
      </c>
      <c r="R2012" s="873">
        <f>+VLOOKUP(C2012,'A. Rate Class Allocations'!$B$124:$J$128,9,FALSE)</f>
        <v>0.67326093337246795</v>
      </c>
      <c r="S2012" s="874">
        <f t="shared" si="94"/>
        <v>132.2997296040898</v>
      </c>
      <c r="T2012" s="874">
        <f t="shared" si="95"/>
        <v>3.2765952450836508E-2</v>
      </c>
    </row>
    <row r="2013" spans="1:20">
      <c r="A2013" s="875" t="s">
        <v>1034</v>
      </c>
      <c r="B2013" t="s">
        <v>1035</v>
      </c>
      <c r="C2013" t="s">
        <v>1339</v>
      </c>
      <c r="D2013" t="s">
        <v>1799</v>
      </c>
      <c r="E2013" s="867">
        <v>2019</v>
      </c>
      <c r="F2013" s="867">
        <v>2019</v>
      </c>
      <c r="G2013" s="868">
        <v>43480</v>
      </c>
      <c r="H2013" s="869">
        <f t="shared" si="93"/>
        <v>2019</v>
      </c>
      <c r="I2013" s="876"/>
      <c r="J2013" t="s">
        <v>1341</v>
      </c>
      <c r="K2013" t="s">
        <v>1342</v>
      </c>
      <c r="L2013" t="s">
        <v>1037</v>
      </c>
      <c r="M2013">
        <v>1111.6979999999999</v>
      </c>
      <c r="N2013">
        <v>0.35699999999999998</v>
      </c>
      <c r="O2013" s="872">
        <f>+VLOOKUP(C2013,'A. Rate Class Allocations'!$B$124:$J$128,6,FALSE)</f>
        <v>0.94261788524984402</v>
      </c>
      <c r="P2013" s="873">
        <f>+VLOOKUP(C2013,'A. Rate Class Allocations'!$B$124:$J$128,8,FALSE)</f>
        <v>0.86676492558695795</v>
      </c>
      <c r="Q2013" s="873">
        <f>+VLOOKUP(C2013,'A. Rate Class Allocations'!$B$124:$J$128,7,FALSE)</f>
        <v>0.93591420350510102</v>
      </c>
      <c r="R2013" s="873">
        <f>+VLOOKUP(C2013,'A. Rate Class Allocations'!$B$124:$J$128,9,FALSE)</f>
        <v>0.67326093337246795</v>
      </c>
      <c r="S2013" s="874">
        <f t="shared" si="94"/>
        <v>908.28852824346257</v>
      </c>
      <c r="T2013" s="874">
        <f t="shared" si="95"/>
        <v>0.22495086586439672</v>
      </c>
    </row>
    <row r="2014" spans="1:20">
      <c r="A2014" s="875" t="s">
        <v>1034</v>
      </c>
      <c r="B2014" t="s">
        <v>1035</v>
      </c>
      <c r="C2014" t="s">
        <v>1339</v>
      </c>
      <c r="D2014" t="s">
        <v>1799</v>
      </c>
      <c r="E2014" s="867">
        <v>2019</v>
      </c>
      <c r="F2014" s="867">
        <v>2019</v>
      </c>
      <c r="G2014" s="868">
        <v>43480</v>
      </c>
      <c r="H2014" s="869">
        <f t="shared" si="93"/>
        <v>2019</v>
      </c>
      <c r="I2014" s="876"/>
      <c r="J2014" t="s">
        <v>1341</v>
      </c>
      <c r="K2014" t="s">
        <v>1342</v>
      </c>
      <c r="L2014" t="s">
        <v>1037</v>
      </c>
      <c r="M2014">
        <v>174.38400000000001</v>
      </c>
      <c r="N2014">
        <v>5.6000000000000001E-2</v>
      </c>
      <c r="O2014" s="872">
        <f>+VLOOKUP(C2014,'A. Rate Class Allocations'!$B$124:$J$128,6,FALSE)</f>
        <v>0.94261788524984402</v>
      </c>
      <c r="P2014" s="873">
        <f>+VLOOKUP(C2014,'A. Rate Class Allocations'!$B$124:$J$128,8,FALSE)</f>
        <v>0.86676492558695795</v>
      </c>
      <c r="Q2014" s="873">
        <f>+VLOOKUP(C2014,'A. Rate Class Allocations'!$B$124:$J$128,7,FALSE)</f>
        <v>0.93591420350510102</v>
      </c>
      <c r="R2014" s="873">
        <f>+VLOOKUP(C2014,'A. Rate Class Allocations'!$B$124:$J$128,9,FALSE)</f>
        <v>0.67326093337246795</v>
      </c>
      <c r="S2014" s="874">
        <f t="shared" si="94"/>
        <v>142.47663188132748</v>
      </c>
      <c r="T2014" s="874">
        <f t="shared" si="95"/>
        <v>3.5286410331670078E-2</v>
      </c>
    </row>
    <row r="2015" spans="1:20">
      <c r="A2015" s="875" t="s">
        <v>1034</v>
      </c>
      <c r="B2015" t="s">
        <v>1035</v>
      </c>
      <c r="C2015" t="s">
        <v>1339</v>
      </c>
      <c r="D2015" t="s">
        <v>1800</v>
      </c>
      <c r="E2015" s="867">
        <v>2019</v>
      </c>
      <c r="F2015" s="867">
        <v>2019</v>
      </c>
      <c r="G2015" s="868">
        <v>43481</v>
      </c>
      <c r="H2015" s="869">
        <f t="shared" si="93"/>
        <v>2019</v>
      </c>
      <c r="I2015" s="876"/>
      <c r="J2015" t="s">
        <v>1341</v>
      </c>
      <c r="K2015" t="s">
        <v>1342</v>
      </c>
      <c r="L2015" t="s">
        <v>1037</v>
      </c>
      <c r="M2015">
        <v>1160.0160000000003</v>
      </c>
      <c r="N2015">
        <v>0.57200000000000006</v>
      </c>
      <c r="O2015" s="872">
        <f>+VLOOKUP(C2015,'A. Rate Class Allocations'!$B$124:$J$128,6,FALSE)</f>
        <v>0.94261788524984402</v>
      </c>
      <c r="P2015" s="873">
        <f>+VLOOKUP(C2015,'A. Rate Class Allocations'!$B$124:$J$128,8,FALSE)</f>
        <v>0.86676492558695795</v>
      </c>
      <c r="Q2015" s="873">
        <f>+VLOOKUP(C2015,'A. Rate Class Allocations'!$B$124:$J$128,7,FALSE)</f>
        <v>0.93591420350510102</v>
      </c>
      <c r="R2015" s="873">
        <f>+VLOOKUP(C2015,'A. Rate Class Allocations'!$B$124:$J$128,9,FALSE)</f>
        <v>0.67326093337246795</v>
      </c>
      <c r="S2015" s="874">
        <f t="shared" si="94"/>
        <v>947.7656930019383</v>
      </c>
      <c r="T2015" s="874">
        <f t="shared" si="95"/>
        <v>0.36042547695920152</v>
      </c>
    </row>
    <row r="2016" spans="1:20">
      <c r="A2016" s="875" t="s">
        <v>1034</v>
      </c>
      <c r="B2016" t="s">
        <v>1035</v>
      </c>
      <c r="C2016" t="s">
        <v>1339</v>
      </c>
      <c r="D2016" t="s">
        <v>1800</v>
      </c>
      <c r="E2016" s="867">
        <v>2019</v>
      </c>
      <c r="F2016" s="867">
        <v>2019</v>
      </c>
      <c r="G2016" s="868">
        <v>43481</v>
      </c>
      <c r="H2016" s="869">
        <f t="shared" si="93"/>
        <v>2019</v>
      </c>
      <c r="I2016" s="876"/>
      <c r="J2016" t="s">
        <v>1341</v>
      </c>
      <c r="K2016" t="s">
        <v>1342</v>
      </c>
      <c r="L2016" t="s">
        <v>1037</v>
      </c>
      <c r="M2016">
        <v>206.85599999999999</v>
      </c>
      <c r="N2016">
        <v>0.10199999999999999</v>
      </c>
      <c r="O2016" s="872">
        <f>+VLOOKUP(C2016,'A. Rate Class Allocations'!$B$124:$J$128,6,FALSE)</f>
        <v>0.94261788524984402</v>
      </c>
      <c r="P2016" s="873">
        <f>+VLOOKUP(C2016,'A. Rate Class Allocations'!$B$124:$J$128,8,FALSE)</f>
        <v>0.86676492558695795</v>
      </c>
      <c r="Q2016" s="873">
        <f>+VLOOKUP(C2016,'A. Rate Class Allocations'!$B$124:$J$128,7,FALSE)</f>
        <v>0.93591420350510102</v>
      </c>
      <c r="R2016" s="873">
        <f>+VLOOKUP(C2016,'A. Rate Class Allocations'!$B$124:$J$128,9,FALSE)</f>
        <v>0.67326093337246795</v>
      </c>
      <c r="S2016" s="874">
        <f t="shared" si="94"/>
        <v>169.00716903181413</v>
      </c>
      <c r="T2016" s="874">
        <f t="shared" si="95"/>
        <v>6.42716759612562E-2</v>
      </c>
    </row>
    <row r="2017" spans="1:20">
      <c r="A2017" s="875" t="s">
        <v>1034</v>
      </c>
      <c r="B2017" t="s">
        <v>1035</v>
      </c>
      <c r="C2017" t="s">
        <v>1339</v>
      </c>
      <c r="D2017" t="s">
        <v>1801</v>
      </c>
      <c r="E2017" s="867">
        <v>2019</v>
      </c>
      <c r="F2017" s="867">
        <v>2019</v>
      </c>
      <c r="G2017" s="868">
        <v>43480</v>
      </c>
      <c r="H2017" s="869">
        <f t="shared" si="93"/>
        <v>2019</v>
      </c>
      <c r="I2017" s="876"/>
      <c r="J2017" t="s">
        <v>1341</v>
      </c>
      <c r="K2017" t="s">
        <v>1342</v>
      </c>
      <c r="L2017" t="s">
        <v>1037</v>
      </c>
      <c r="M2017">
        <v>932.25600000000009</v>
      </c>
      <c r="N2017">
        <v>0.41600000000000004</v>
      </c>
      <c r="O2017" s="872">
        <f>+VLOOKUP(C2017,'A. Rate Class Allocations'!$B$124:$J$128,6,FALSE)</f>
        <v>0.94261788524984402</v>
      </c>
      <c r="P2017" s="873">
        <f>+VLOOKUP(C2017,'A. Rate Class Allocations'!$B$124:$J$128,8,FALSE)</f>
        <v>0.86676492558695795</v>
      </c>
      <c r="Q2017" s="873">
        <f>+VLOOKUP(C2017,'A. Rate Class Allocations'!$B$124:$J$128,7,FALSE)</f>
        <v>0.93591420350510102</v>
      </c>
      <c r="R2017" s="873">
        <f>+VLOOKUP(C2017,'A. Rate Class Allocations'!$B$124:$J$128,9,FALSE)</f>
        <v>0.67326093337246795</v>
      </c>
      <c r="S2017" s="874">
        <f t="shared" si="94"/>
        <v>761.67936812528001</v>
      </c>
      <c r="T2017" s="874">
        <f t="shared" si="95"/>
        <v>0.26212761960669206</v>
      </c>
    </row>
    <row r="2018" spans="1:20">
      <c r="A2018" s="875" t="s">
        <v>1034</v>
      </c>
      <c r="B2018" t="s">
        <v>1035</v>
      </c>
      <c r="C2018" t="s">
        <v>1339</v>
      </c>
      <c r="D2018" t="s">
        <v>1801</v>
      </c>
      <c r="E2018" s="867">
        <v>2019</v>
      </c>
      <c r="F2018" s="867">
        <v>2019</v>
      </c>
      <c r="G2018" s="868">
        <v>43480</v>
      </c>
      <c r="H2018" s="869">
        <f t="shared" si="93"/>
        <v>2019</v>
      </c>
      <c r="I2018" s="876"/>
      <c r="J2018" t="s">
        <v>1341</v>
      </c>
      <c r="K2018" t="s">
        <v>1342</v>
      </c>
      <c r="L2018" t="s">
        <v>1037</v>
      </c>
      <c r="M2018">
        <v>64.98899999999999</v>
      </c>
      <c r="N2018">
        <v>2.8999999999999998E-2</v>
      </c>
      <c r="O2018" s="872">
        <f>+VLOOKUP(C2018,'A. Rate Class Allocations'!$B$124:$J$128,6,FALSE)</f>
        <v>0.94261788524984402</v>
      </c>
      <c r="P2018" s="873">
        <f>+VLOOKUP(C2018,'A. Rate Class Allocations'!$B$124:$J$128,8,FALSE)</f>
        <v>0.86676492558695795</v>
      </c>
      <c r="Q2018" s="873">
        <f>+VLOOKUP(C2018,'A. Rate Class Allocations'!$B$124:$J$128,7,FALSE)</f>
        <v>0.93591420350510102</v>
      </c>
      <c r="R2018" s="873">
        <f>+VLOOKUP(C2018,'A. Rate Class Allocations'!$B$124:$J$128,9,FALSE)</f>
        <v>0.67326093337246795</v>
      </c>
      <c r="S2018" s="874">
        <f t="shared" si="94"/>
        <v>53.097840566425759</v>
      </c>
      <c r="T2018" s="874">
        <f t="shared" si="95"/>
        <v>1.8273319636043429E-2</v>
      </c>
    </row>
    <row r="2019" spans="1:20">
      <c r="A2019" s="875" t="s">
        <v>1034</v>
      </c>
      <c r="B2019" t="s">
        <v>1035</v>
      </c>
      <c r="C2019" t="s">
        <v>1339</v>
      </c>
      <c r="D2019" t="s">
        <v>1802</v>
      </c>
      <c r="E2019" s="867">
        <v>2019</v>
      </c>
      <c r="F2019" s="867">
        <v>2019</v>
      </c>
      <c r="G2019" s="868">
        <v>43475</v>
      </c>
      <c r="H2019" s="869">
        <f t="shared" si="93"/>
        <v>2019</v>
      </c>
      <c r="I2019" s="876"/>
      <c r="J2019" t="s">
        <v>1341</v>
      </c>
      <c r="K2019" t="s">
        <v>1342</v>
      </c>
      <c r="L2019" t="s">
        <v>1037</v>
      </c>
      <c r="M2019">
        <v>2589.6000000000004</v>
      </c>
      <c r="N2019">
        <v>1.0400000000000003</v>
      </c>
      <c r="O2019" s="872">
        <f>+VLOOKUP(C2019,'A. Rate Class Allocations'!$B$124:$J$128,6,FALSE)</f>
        <v>0.94261788524984402</v>
      </c>
      <c r="P2019" s="873">
        <f>+VLOOKUP(C2019,'A. Rate Class Allocations'!$B$124:$J$128,8,FALSE)</f>
        <v>0.86676492558695795</v>
      </c>
      <c r="Q2019" s="873">
        <f>+VLOOKUP(C2019,'A. Rate Class Allocations'!$B$124:$J$128,7,FALSE)</f>
        <v>0.93591420350510102</v>
      </c>
      <c r="R2019" s="873">
        <f>+VLOOKUP(C2019,'A. Rate Class Allocations'!$B$124:$J$128,9,FALSE)</f>
        <v>0.67326093337246795</v>
      </c>
      <c r="S2019" s="874">
        <f t="shared" si="94"/>
        <v>2115.7760225702223</v>
      </c>
      <c r="T2019" s="874">
        <f t="shared" si="95"/>
        <v>0.6553190490167301</v>
      </c>
    </row>
    <row r="2020" spans="1:20">
      <c r="A2020" s="875" t="s">
        <v>1034</v>
      </c>
      <c r="B2020" t="s">
        <v>1035</v>
      </c>
      <c r="C2020" t="s">
        <v>1339</v>
      </c>
      <c r="D2020" t="s">
        <v>1802</v>
      </c>
      <c r="E2020" s="867">
        <v>2019</v>
      </c>
      <c r="F2020" s="867">
        <v>2019</v>
      </c>
      <c r="G2020" s="868">
        <v>43475</v>
      </c>
      <c r="H2020" s="869">
        <f t="shared" si="93"/>
        <v>2019</v>
      </c>
      <c r="I2020" s="876"/>
      <c r="J2020" t="s">
        <v>1341</v>
      </c>
      <c r="K2020" t="s">
        <v>1342</v>
      </c>
      <c r="L2020" t="s">
        <v>1037</v>
      </c>
      <c r="M2020">
        <v>72.209999999999994</v>
      </c>
      <c r="N2020">
        <v>2.8999999999999998E-2</v>
      </c>
      <c r="O2020" s="872">
        <f>+VLOOKUP(C2020,'A. Rate Class Allocations'!$B$124:$J$128,6,FALSE)</f>
        <v>0.94261788524984402</v>
      </c>
      <c r="P2020" s="873">
        <f>+VLOOKUP(C2020,'A. Rate Class Allocations'!$B$124:$J$128,8,FALSE)</f>
        <v>0.86676492558695795</v>
      </c>
      <c r="Q2020" s="873">
        <f>+VLOOKUP(C2020,'A. Rate Class Allocations'!$B$124:$J$128,7,FALSE)</f>
        <v>0.93591420350510102</v>
      </c>
      <c r="R2020" s="873">
        <f>+VLOOKUP(C2020,'A. Rate Class Allocations'!$B$124:$J$128,9,FALSE)</f>
        <v>0.67326093337246795</v>
      </c>
      <c r="S2020" s="874">
        <f t="shared" si="94"/>
        <v>58.997600629361955</v>
      </c>
      <c r="T2020" s="874">
        <f t="shared" si="95"/>
        <v>1.8273319636043429E-2</v>
      </c>
    </row>
    <row r="2021" spans="1:20">
      <c r="A2021" s="875" t="s">
        <v>1034</v>
      </c>
      <c r="B2021" t="s">
        <v>1035</v>
      </c>
      <c r="C2021" t="s">
        <v>1339</v>
      </c>
      <c r="D2021" t="s">
        <v>1802</v>
      </c>
      <c r="E2021" s="867">
        <v>2019</v>
      </c>
      <c r="F2021" s="867">
        <v>2019</v>
      </c>
      <c r="G2021" s="868">
        <v>43475</v>
      </c>
      <c r="H2021" s="869">
        <f t="shared" si="93"/>
        <v>2019</v>
      </c>
      <c r="I2021" s="876"/>
      <c r="J2021" t="s">
        <v>1341</v>
      </c>
      <c r="K2021" t="s">
        <v>1342</v>
      </c>
      <c r="L2021" t="s">
        <v>1037</v>
      </c>
      <c r="M2021">
        <v>114.54000000000002</v>
      </c>
      <c r="N2021">
        <v>4.6000000000000006E-2</v>
      </c>
      <c r="O2021" s="872">
        <f>+VLOOKUP(C2021,'A. Rate Class Allocations'!$B$124:$J$128,6,FALSE)</f>
        <v>0.94261788524984402</v>
      </c>
      <c r="P2021" s="873">
        <f>+VLOOKUP(C2021,'A. Rate Class Allocations'!$B$124:$J$128,8,FALSE)</f>
        <v>0.86676492558695795</v>
      </c>
      <c r="Q2021" s="873">
        <f>+VLOOKUP(C2021,'A. Rate Class Allocations'!$B$124:$J$128,7,FALSE)</f>
        <v>0.93591420350510102</v>
      </c>
      <c r="R2021" s="873">
        <f>+VLOOKUP(C2021,'A. Rate Class Allocations'!$B$124:$J$128,9,FALSE)</f>
        <v>0.67326093337246795</v>
      </c>
      <c r="S2021" s="874">
        <f t="shared" si="94"/>
        <v>93.582400998298297</v>
      </c>
      <c r="T2021" s="874">
        <f t="shared" si="95"/>
        <v>2.898526562958614E-2</v>
      </c>
    </row>
    <row r="2022" spans="1:20">
      <c r="A2022" s="875" t="s">
        <v>1034</v>
      </c>
      <c r="B2022" t="s">
        <v>1035</v>
      </c>
      <c r="C2022" t="s">
        <v>1339</v>
      </c>
      <c r="D2022" t="s">
        <v>1802</v>
      </c>
      <c r="E2022" s="867">
        <v>2019</v>
      </c>
      <c r="F2022" s="867">
        <v>2019</v>
      </c>
      <c r="G2022" s="868">
        <v>43475</v>
      </c>
      <c r="H2022" s="869">
        <f t="shared" si="93"/>
        <v>2019</v>
      </c>
      <c r="I2022" s="876"/>
      <c r="J2022" t="s">
        <v>1341</v>
      </c>
      <c r="K2022" t="s">
        <v>1342</v>
      </c>
      <c r="L2022" t="s">
        <v>1037</v>
      </c>
      <c r="M2022">
        <v>69.72</v>
      </c>
      <c r="N2022">
        <v>2.8000000000000001E-2</v>
      </c>
      <c r="O2022" s="872">
        <f>+VLOOKUP(C2022,'A. Rate Class Allocations'!$B$124:$J$128,6,FALSE)</f>
        <v>0.94261788524984402</v>
      </c>
      <c r="P2022" s="873">
        <f>+VLOOKUP(C2022,'A. Rate Class Allocations'!$B$124:$J$128,8,FALSE)</f>
        <v>0.86676492558695795</v>
      </c>
      <c r="Q2022" s="873">
        <f>+VLOOKUP(C2022,'A. Rate Class Allocations'!$B$124:$J$128,7,FALSE)</f>
        <v>0.93591420350510102</v>
      </c>
      <c r="R2022" s="873">
        <f>+VLOOKUP(C2022,'A. Rate Class Allocations'!$B$124:$J$128,9,FALSE)</f>
        <v>0.67326093337246795</v>
      </c>
      <c r="S2022" s="874">
        <f t="shared" si="94"/>
        <v>56.963200607659829</v>
      </c>
      <c r="T2022" s="874">
        <f t="shared" si="95"/>
        <v>1.7643205165835039E-2</v>
      </c>
    </row>
    <row r="2023" spans="1:20">
      <c r="A2023" s="875" t="s">
        <v>1034</v>
      </c>
      <c r="B2023" t="s">
        <v>1035</v>
      </c>
      <c r="C2023" t="s">
        <v>1339</v>
      </c>
      <c r="D2023" t="s">
        <v>1803</v>
      </c>
      <c r="E2023" s="867">
        <v>2019</v>
      </c>
      <c r="F2023" s="867">
        <v>2019</v>
      </c>
      <c r="G2023" s="868">
        <v>43475</v>
      </c>
      <c r="H2023" s="869">
        <f t="shared" si="93"/>
        <v>2019</v>
      </c>
      <c r="I2023" s="876"/>
      <c r="J2023" t="s">
        <v>1341</v>
      </c>
      <c r="K2023" t="s">
        <v>1342</v>
      </c>
      <c r="L2023" t="s">
        <v>1037</v>
      </c>
      <c r="M2023">
        <v>233.06400000000002</v>
      </c>
      <c r="N2023">
        <v>0.10400000000000001</v>
      </c>
      <c r="O2023" s="872">
        <f>+VLOOKUP(C2023,'A. Rate Class Allocations'!$B$124:$J$128,6,FALSE)</f>
        <v>0.94261788524984402</v>
      </c>
      <c r="P2023" s="873">
        <f>+VLOOKUP(C2023,'A. Rate Class Allocations'!$B$124:$J$128,8,FALSE)</f>
        <v>0.86676492558695795</v>
      </c>
      <c r="Q2023" s="873">
        <f>+VLOOKUP(C2023,'A. Rate Class Allocations'!$B$124:$J$128,7,FALSE)</f>
        <v>0.93591420350510102</v>
      </c>
      <c r="R2023" s="873">
        <f>+VLOOKUP(C2023,'A. Rate Class Allocations'!$B$124:$J$128,9,FALSE)</f>
        <v>0.67326093337246795</v>
      </c>
      <c r="S2023" s="874">
        <f t="shared" si="94"/>
        <v>190.41984203132</v>
      </c>
      <c r="T2023" s="874">
        <f t="shared" si="95"/>
        <v>6.5531904901673016E-2</v>
      </c>
    </row>
    <row r="2024" spans="1:20">
      <c r="A2024" s="875" t="s">
        <v>1034</v>
      </c>
      <c r="B2024" t="s">
        <v>1035</v>
      </c>
      <c r="C2024" t="s">
        <v>1339</v>
      </c>
      <c r="D2024" t="s">
        <v>1803</v>
      </c>
      <c r="E2024" s="867">
        <v>2019</v>
      </c>
      <c r="F2024" s="867">
        <v>2019</v>
      </c>
      <c r="G2024" s="868">
        <v>43475</v>
      </c>
      <c r="H2024" s="869">
        <f t="shared" si="93"/>
        <v>2019</v>
      </c>
      <c r="I2024" s="876"/>
      <c r="J2024" t="s">
        <v>1341</v>
      </c>
      <c r="K2024" t="s">
        <v>1342</v>
      </c>
      <c r="L2024" t="s">
        <v>1037</v>
      </c>
      <c r="M2024">
        <v>324.94499999999994</v>
      </c>
      <c r="N2024">
        <v>0.14499999999999999</v>
      </c>
      <c r="O2024" s="872">
        <f>+VLOOKUP(C2024,'A. Rate Class Allocations'!$B$124:$J$128,6,FALSE)</f>
        <v>0.94261788524984402</v>
      </c>
      <c r="P2024" s="873">
        <f>+VLOOKUP(C2024,'A. Rate Class Allocations'!$B$124:$J$128,8,FALSE)</f>
        <v>0.86676492558695795</v>
      </c>
      <c r="Q2024" s="873">
        <f>+VLOOKUP(C2024,'A. Rate Class Allocations'!$B$124:$J$128,7,FALSE)</f>
        <v>0.93591420350510102</v>
      </c>
      <c r="R2024" s="873">
        <f>+VLOOKUP(C2024,'A. Rate Class Allocations'!$B$124:$J$128,9,FALSE)</f>
        <v>0.67326093337246795</v>
      </c>
      <c r="S2024" s="874">
        <f t="shared" si="94"/>
        <v>265.48920283212874</v>
      </c>
      <c r="T2024" s="874">
        <f t="shared" si="95"/>
        <v>9.1366598180217168E-2</v>
      </c>
    </row>
    <row r="2025" spans="1:20">
      <c r="A2025" s="875" t="s">
        <v>1034</v>
      </c>
      <c r="B2025" t="s">
        <v>1035</v>
      </c>
      <c r="C2025" t="s">
        <v>1339</v>
      </c>
      <c r="D2025" t="s">
        <v>1803</v>
      </c>
      <c r="E2025" s="867">
        <v>2019</v>
      </c>
      <c r="F2025" s="867">
        <v>2019</v>
      </c>
      <c r="G2025" s="868">
        <v>43475</v>
      </c>
      <c r="H2025" s="869">
        <f t="shared" si="93"/>
        <v>2019</v>
      </c>
      <c r="I2025" s="876"/>
      <c r="J2025" t="s">
        <v>1341</v>
      </c>
      <c r="K2025" t="s">
        <v>1342</v>
      </c>
      <c r="L2025" t="s">
        <v>1037</v>
      </c>
      <c r="M2025">
        <v>31.374000000000002</v>
      </c>
      <c r="N2025">
        <v>1.4E-2</v>
      </c>
      <c r="O2025" s="872">
        <f>+VLOOKUP(C2025,'A. Rate Class Allocations'!$B$124:$J$128,6,FALSE)</f>
        <v>0.94261788524984402</v>
      </c>
      <c r="P2025" s="873">
        <f>+VLOOKUP(C2025,'A. Rate Class Allocations'!$B$124:$J$128,8,FALSE)</f>
        <v>0.86676492558695795</v>
      </c>
      <c r="Q2025" s="873">
        <f>+VLOOKUP(C2025,'A. Rate Class Allocations'!$B$124:$J$128,7,FALSE)</f>
        <v>0.93591420350510102</v>
      </c>
      <c r="R2025" s="873">
        <f>+VLOOKUP(C2025,'A. Rate Class Allocations'!$B$124:$J$128,9,FALSE)</f>
        <v>0.67326093337246795</v>
      </c>
      <c r="S2025" s="874">
        <f t="shared" si="94"/>
        <v>25.633440273446926</v>
      </c>
      <c r="T2025" s="874">
        <f t="shared" si="95"/>
        <v>8.8216025829175194E-3</v>
      </c>
    </row>
    <row r="2026" spans="1:20">
      <c r="A2026" s="875" t="s">
        <v>1034</v>
      </c>
      <c r="B2026" t="s">
        <v>1035</v>
      </c>
      <c r="C2026" t="s">
        <v>1339</v>
      </c>
      <c r="D2026" t="s">
        <v>1803</v>
      </c>
      <c r="E2026" s="867">
        <v>2019</v>
      </c>
      <c r="F2026" s="867">
        <v>2019</v>
      </c>
      <c r="G2026" s="868">
        <v>43475</v>
      </c>
      <c r="H2026" s="869">
        <f t="shared" si="93"/>
        <v>2019</v>
      </c>
      <c r="I2026" s="876"/>
      <c r="J2026" t="s">
        <v>1341</v>
      </c>
      <c r="K2026" t="s">
        <v>1342</v>
      </c>
      <c r="L2026" t="s">
        <v>1037</v>
      </c>
      <c r="M2026">
        <v>103.08600000000001</v>
      </c>
      <c r="N2026">
        <v>4.6000000000000006E-2</v>
      </c>
      <c r="O2026" s="872">
        <f>+VLOOKUP(C2026,'A. Rate Class Allocations'!$B$124:$J$128,6,FALSE)</f>
        <v>0.94261788524984402</v>
      </c>
      <c r="P2026" s="873">
        <f>+VLOOKUP(C2026,'A. Rate Class Allocations'!$B$124:$J$128,8,FALSE)</f>
        <v>0.86676492558695795</v>
      </c>
      <c r="Q2026" s="873">
        <f>+VLOOKUP(C2026,'A. Rate Class Allocations'!$B$124:$J$128,7,FALSE)</f>
        <v>0.93591420350510102</v>
      </c>
      <c r="R2026" s="873">
        <f>+VLOOKUP(C2026,'A. Rate Class Allocations'!$B$124:$J$128,9,FALSE)</f>
        <v>0.67326093337246795</v>
      </c>
      <c r="S2026" s="874">
        <f t="shared" si="94"/>
        <v>84.224160898468469</v>
      </c>
      <c r="T2026" s="874">
        <f t="shared" si="95"/>
        <v>2.898526562958614E-2</v>
      </c>
    </row>
    <row r="2027" spans="1:20">
      <c r="A2027" s="875" t="s">
        <v>1034</v>
      </c>
      <c r="B2027" t="s">
        <v>1035</v>
      </c>
      <c r="C2027" t="s">
        <v>1339</v>
      </c>
      <c r="D2027" t="s">
        <v>1803</v>
      </c>
      <c r="E2027" s="867">
        <v>2019</v>
      </c>
      <c r="F2027" s="867">
        <v>2019</v>
      </c>
      <c r="G2027" s="868">
        <v>43475</v>
      </c>
      <c r="H2027" s="869">
        <f t="shared" si="93"/>
        <v>2019</v>
      </c>
      <c r="I2027" s="876"/>
      <c r="J2027" t="s">
        <v>1341</v>
      </c>
      <c r="K2027" t="s">
        <v>1342</v>
      </c>
      <c r="L2027" t="s">
        <v>1037</v>
      </c>
      <c r="M2027">
        <v>179.28000000000003</v>
      </c>
      <c r="N2027">
        <v>0.08</v>
      </c>
      <c r="O2027" s="872">
        <f>+VLOOKUP(C2027,'A. Rate Class Allocations'!$B$124:$J$128,6,FALSE)</f>
        <v>0.94261788524984402</v>
      </c>
      <c r="P2027" s="873">
        <f>+VLOOKUP(C2027,'A. Rate Class Allocations'!$B$124:$J$128,8,FALSE)</f>
        <v>0.86676492558695795</v>
      </c>
      <c r="Q2027" s="873">
        <f>+VLOOKUP(C2027,'A. Rate Class Allocations'!$B$124:$J$128,7,FALSE)</f>
        <v>0.93591420350510102</v>
      </c>
      <c r="R2027" s="873">
        <f>+VLOOKUP(C2027,'A. Rate Class Allocations'!$B$124:$J$128,9,FALSE)</f>
        <v>0.67326093337246795</v>
      </c>
      <c r="S2027" s="874">
        <f t="shared" si="94"/>
        <v>146.47680156255387</v>
      </c>
      <c r="T2027" s="874">
        <f t="shared" si="95"/>
        <v>5.0409157616671536E-2</v>
      </c>
    </row>
    <row r="2028" spans="1:20">
      <c r="A2028" s="875" t="s">
        <v>1034</v>
      </c>
      <c r="B2028" t="s">
        <v>1035</v>
      </c>
      <c r="C2028" t="s">
        <v>1339</v>
      </c>
      <c r="D2028" t="s">
        <v>1804</v>
      </c>
      <c r="E2028" s="867">
        <v>2019</v>
      </c>
      <c r="F2028" s="867">
        <v>2019</v>
      </c>
      <c r="G2028" s="868">
        <v>43475</v>
      </c>
      <c r="H2028" s="869">
        <f t="shared" si="93"/>
        <v>2019</v>
      </c>
      <c r="I2028" s="876"/>
      <c r="J2028" t="s">
        <v>1341</v>
      </c>
      <c r="K2028" t="s">
        <v>1342</v>
      </c>
      <c r="L2028" t="s">
        <v>1037</v>
      </c>
      <c r="M2028">
        <v>259.95599999999996</v>
      </c>
      <c r="N2028">
        <v>0.11599999999999999</v>
      </c>
      <c r="O2028" s="872">
        <f>+VLOOKUP(C2028,'A. Rate Class Allocations'!$B$124:$J$128,6,FALSE)</f>
        <v>0.94261788524984402</v>
      </c>
      <c r="P2028" s="873">
        <f>+VLOOKUP(C2028,'A. Rate Class Allocations'!$B$124:$J$128,8,FALSE)</f>
        <v>0.86676492558695795</v>
      </c>
      <c r="Q2028" s="873">
        <f>+VLOOKUP(C2028,'A. Rate Class Allocations'!$B$124:$J$128,7,FALSE)</f>
        <v>0.93591420350510102</v>
      </c>
      <c r="R2028" s="873">
        <f>+VLOOKUP(C2028,'A. Rate Class Allocations'!$B$124:$J$128,9,FALSE)</f>
        <v>0.67326093337246795</v>
      </c>
      <c r="S2028" s="874">
        <f t="shared" si="94"/>
        <v>212.39136226570304</v>
      </c>
      <c r="T2028" s="874">
        <f t="shared" si="95"/>
        <v>7.3093278544173718E-2</v>
      </c>
    </row>
    <row r="2029" spans="1:20">
      <c r="A2029" s="875" t="s">
        <v>1034</v>
      </c>
      <c r="B2029" t="s">
        <v>1035</v>
      </c>
      <c r="C2029" t="s">
        <v>1339</v>
      </c>
      <c r="D2029" t="s">
        <v>1804</v>
      </c>
      <c r="E2029" s="867">
        <v>2019</v>
      </c>
      <c r="F2029" s="867">
        <v>2019</v>
      </c>
      <c r="G2029" s="868">
        <v>43475</v>
      </c>
      <c r="H2029" s="869">
        <f t="shared" si="93"/>
        <v>2019</v>
      </c>
      <c r="I2029" s="876"/>
      <c r="J2029" t="s">
        <v>1341</v>
      </c>
      <c r="K2029" t="s">
        <v>1342</v>
      </c>
      <c r="L2029" t="s">
        <v>1037</v>
      </c>
      <c r="M2029">
        <v>389.93400000000008</v>
      </c>
      <c r="N2029">
        <v>0.17400000000000002</v>
      </c>
      <c r="O2029" s="872">
        <f>+VLOOKUP(C2029,'A. Rate Class Allocations'!$B$124:$J$128,6,FALSE)</f>
        <v>0.94261788524984402</v>
      </c>
      <c r="P2029" s="873">
        <f>+VLOOKUP(C2029,'A. Rate Class Allocations'!$B$124:$J$128,8,FALSE)</f>
        <v>0.86676492558695795</v>
      </c>
      <c r="Q2029" s="873">
        <f>+VLOOKUP(C2029,'A. Rate Class Allocations'!$B$124:$J$128,7,FALSE)</f>
        <v>0.93591420350510102</v>
      </c>
      <c r="R2029" s="873">
        <f>+VLOOKUP(C2029,'A. Rate Class Allocations'!$B$124:$J$128,9,FALSE)</f>
        <v>0.67326093337246795</v>
      </c>
      <c r="S2029" s="874">
        <f t="shared" si="94"/>
        <v>318.58704339855467</v>
      </c>
      <c r="T2029" s="874">
        <f t="shared" si="95"/>
        <v>0.1096399178162606</v>
      </c>
    </row>
    <row r="2030" spans="1:20">
      <c r="A2030" s="875" t="s">
        <v>1034</v>
      </c>
      <c r="B2030" t="s">
        <v>1035</v>
      </c>
      <c r="C2030" t="s">
        <v>1339</v>
      </c>
      <c r="D2030" t="s">
        <v>1805</v>
      </c>
      <c r="E2030" s="867">
        <v>2019</v>
      </c>
      <c r="F2030" s="867">
        <v>2019</v>
      </c>
      <c r="G2030" s="868">
        <v>43469</v>
      </c>
      <c r="H2030" s="869">
        <f t="shared" si="93"/>
        <v>2019</v>
      </c>
      <c r="I2030" s="876"/>
      <c r="J2030" t="s">
        <v>1341</v>
      </c>
      <c r="K2030" t="s">
        <v>1342</v>
      </c>
      <c r="L2030" t="s">
        <v>1037</v>
      </c>
      <c r="M2030">
        <v>1757.6</v>
      </c>
      <c r="N2030">
        <v>0.67599999999999993</v>
      </c>
      <c r="O2030" s="872">
        <f>+VLOOKUP(C2030,'A. Rate Class Allocations'!$B$124:$J$128,6,FALSE)</f>
        <v>0.94261788524984402</v>
      </c>
      <c r="P2030" s="873">
        <f>+VLOOKUP(C2030,'A. Rate Class Allocations'!$B$124:$J$128,8,FALSE)</f>
        <v>0.86676492558695795</v>
      </c>
      <c r="Q2030" s="873">
        <f>+VLOOKUP(C2030,'A. Rate Class Allocations'!$B$124:$J$128,7,FALSE)</f>
        <v>0.93591420350510102</v>
      </c>
      <c r="R2030" s="873">
        <f>+VLOOKUP(C2030,'A. Rate Class Allocations'!$B$124:$J$128,9,FALSE)</f>
        <v>0.67326093337246795</v>
      </c>
      <c r="S2030" s="874">
        <f t="shared" si="94"/>
        <v>1436.0086257605121</v>
      </c>
      <c r="T2030" s="874">
        <f t="shared" si="95"/>
        <v>0.42595738186087445</v>
      </c>
    </row>
    <row r="2031" spans="1:20">
      <c r="A2031" s="875" t="s">
        <v>1034</v>
      </c>
      <c r="B2031" t="s">
        <v>1035</v>
      </c>
      <c r="C2031" t="s">
        <v>1339</v>
      </c>
      <c r="D2031" t="s">
        <v>1805</v>
      </c>
      <c r="E2031" s="867">
        <v>2019</v>
      </c>
      <c r="F2031" s="867">
        <v>2019</v>
      </c>
      <c r="G2031" s="868">
        <v>43469</v>
      </c>
      <c r="H2031" s="869">
        <f t="shared" si="93"/>
        <v>2019</v>
      </c>
      <c r="I2031" s="876"/>
      <c r="J2031" t="s">
        <v>1341</v>
      </c>
      <c r="K2031" t="s">
        <v>1342</v>
      </c>
      <c r="L2031" t="s">
        <v>1037</v>
      </c>
      <c r="M2031">
        <v>452.4</v>
      </c>
      <c r="N2031">
        <v>0.17399999999999999</v>
      </c>
      <c r="O2031" s="872">
        <f>+VLOOKUP(C2031,'A. Rate Class Allocations'!$B$124:$J$128,6,FALSE)</f>
        <v>0.94261788524984402</v>
      </c>
      <c r="P2031" s="873">
        <f>+VLOOKUP(C2031,'A. Rate Class Allocations'!$B$124:$J$128,8,FALSE)</f>
        <v>0.86676492558695795</v>
      </c>
      <c r="Q2031" s="873">
        <f>+VLOOKUP(C2031,'A. Rate Class Allocations'!$B$124:$J$128,7,FALSE)</f>
        <v>0.93591420350510102</v>
      </c>
      <c r="R2031" s="873">
        <f>+VLOOKUP(C2031,'A. Rate Class Allocations'!$B$124:$J$128,9,FALSE)</f>
        <v>0.67326093337246795</v>
      </c>
      <c r="S2031" s="874">
        <f t="shared" si="94"/>
        <v>369.62352201527978</v>
      </c>
      <c r="T2031" s="874">
        <f t="shared" si="95"/>
        <v>0.10963991781626058</v>
      </c>
    </row>
    <row r="2032" spans="1:20">
      <c r="A2032" s="875" t="s">
        <v>1034</v>
      </c>
      <c r="B2032" t="s">
        <v>1035</v>
      </c>
      <c r="C2032" t="s">
        <v>1339</v>
      </c>
      <c r="D2032" t="s">
        <v>1805</v>
      </c>
      <c r="E2032" s="867">
        <v>2019</v>
      </c>
      <c r="F2032" s="867">
        <v>2019</v>
      </c>
      <c r="G2032" s="868">
        <v>43469</v>
      </c>
      <c r="H2032" s="869">
        <f t="shared" si="93"/>
        <v>2019</v>
      </c>
      <c r="I2032" s="876"/>
      <c r="J2032" t="s">
        <v>1341</v>
      </c>
      <c r="K2032" t="s">
        <v>1342</v>
      </c>
      <c r="L2032" t="s">
        <v>1037</v>
      </c>
      <c r="M2032">
        <v>530.4</v>
      </c>
      <c r="N2032">
        <v>0.20400000000000001</v>
      </c>
      <c r="O2032" s="872">
        <f>+VLOOKUP(C2032,'A. Rate Class Allocations'!$B$124:$J$128,6,FALSE)</f>
        <v>0.94261788524984402</v>
      </c>
      <c r="P2032" s="873">
        <f>+VLOOKUP(C2032,'A. Rate Class Allocations'!$B$124:$J$128,8,FALSE)</f>
        <v>0.86676492558695795</v>
      </c>
      <c r="Q2032" s="873">
        <f>+VLOOKUP(C2032,'A. Rate Class Allocations'!$B$124:$J$128,7,FALSE)</f>
        <v>0.93591420350510102</v>
      </c>
      <c r="R2032" s="873">
        <f>+VLOOKUP(C2032,'A. Rate Class Allocations'!$B$124:$J$128,9,FALSE)</f>
        <v>0.67326093337246795</v>
      </c>
      <c r="S2032" s="874">
        <f t="shared" si="94"/>
        <v>433.35171546619</v>
      </c>
      <c r="T2032" s="874">
        <f t="shared" si="95"/>
        <v>0.12854335192251243</v>
      </c>
    </row>
    <row r="2033" spans="1:20">
      <c r="A2033" s="875" t="s">
        <v>1034</v>
      </c>
      <c r="B2033" t="s">
        <v>1035</v>
      </c>
      <c r="C2033" t="s">
        <v>1339</v>
      </c>
      <c r="D2033" t="s">
        <v>1805</v>
      </c>
      <c r="E2033" s="867">
        <v>2019</v>
      </c>
      <c r="F2033" s="867">
        <v>2019</v>
      </c>
      <c r="G2033" s="868">
        <v>43469</v>
      </c>
      <c r="H2033" s="869">
        <f t="shared" si="93"/>
        <v>2019</v>
      </c>
      <c r="I2033" s="876"/>
      <c r="J2033" t="s">
        <v>1341</v>
      </c>
      <c r="K2033" t="s">
        <v>1342</v>
      </c>
      <c r="L2033" t="s">
        <v>1037</v>
      </c>
      <c r="M2033">
        <v>72.8</v>
      </c>
      <c r="N2033">
        <v>2.8000000000000001E-2</v>
      </c>
      <c r="O2033" s="872">
        <f>+VLOOKUP(C2033,'A. Rate Class Allocations'!$B$124:$J$128,6,FALSE)</f>
        <v>0.94261788524984402</v>
      </c>
      <c r="P2033" s="873">
        <f>+VLOOKUP(C2033,'A. Rate Class Allocations'!$B$124:$J$128,8,FALSE)</f>
        <v>0.86676492558695795</v>
      </c>
      <c r="Q2033" s="873">
        <f>+VLOOKUP(C2033,'A. Rate Class Allocations'!$B$124:$J$128,7,FALSE)</f>
        <v>0.93591420350510102</v>
      </c>
      <c r="R2033" s="873">
        <f>+VLOOKUP(C2033,'A. Rate Class Allocations'!$B$124:$J$128,9,FALSE)</f>
        <v>0.67326093337246795</v>
      </c>
      <c r="S2033" s="874">
        <f t="shared" si="94"/>
        <v>59.479647220849614</v>
      </c>
      <c r="T2033" s="874">
        <f t="shared" si="95"/>
        <v>1.7643205165835039E-2</v>
      </c>
    </row>
    <row r="2034" spans="1:20">
      <c r="A2034" s="875" t="s">
        <v>1034</v>
      </c>
      <c r="B2034" t="s">
        <v>1035</v>
      </c>
      <c r="C2034" t="s">
        <v>1339</v>
      </c>
      <c r="D2034" t="s">
        <v>1806</v>
      </c>
      <c r="E2034" s="867">
        <v>2019</v>
      </c>
      <c r="F2034" s="867">
        <v>2019</v>
      </c>
      <c r="G2034" s="868">
        <v>43473</v>
      </c>
      <c r="H2034" s="869">
        <f t="shared" si="93"/>
        <v>2019</v>
      </c>
      <c r="I2034" s="876"/>
      <c r="J2034" t="s">
        <v>1341</v>
      </c>
      <c r="K2034" t="s">
        <v>1342</v>
      </c>
      <c r="L2034" t="s">
        <v>1037</v>
      </c>
      <c r="M2034">
        <v>4680.7800000000007</v>
      </c>
      <c r="N2034">
        <v>0.78</v>
      </c>
      <c r="O2034" s="872">
        <f>+VLOOKUP(C2034,'A. Rate Class Allocations'!$B$124:$J$128,6,FALSE)</f>
        <v>0.94261788524984402</v>
      </c>
      <c r="P2034" s="873">
        <f>+VLOOKUP(C2034,'A. Rate Class Allocations'!$B$124:$J$128,8,FALSE)</f>
        <v>0.86676492558695795</v>
      </c>
      <c r="Q2034" s="873">
        <f>+VLOOKUP(C2034,'A. Rate Class Allocations'!$B$124:$J$128,7,FALSE)</f>
        <v>0.93591420350510102</v>
      </c>
      <c r="R2034" s="873">
        <f>+VLOOKUP(C2034,'A. Rate Class Allocations'!$B$124:$J$128,9,FALSE)</f>
        <v>0.67326093337246795</v>
      </c>
      <c r="S2034" s="874">
        <f t="shared" si="94"/>
        <v>3824.3288889891278</v>
      </c>
      <c r="T2034" s="874">
        <f t="shared" si="95"/>
        <v>0.49148928676254749</v>
      </c>
    </row>
    <row r="2035" spans="1:20">
      <c r="A2035" s="875" t="s">
        <v>1034</v>
      </c>
      <c r="B2035" t="s">
        <v>1035</v>
      </c>
      <c r="C2035" t="s">
        <v>1339</v>
      </c>
      <c r="D2035" t="s">
        <v>1806</v>
      </c>
      <c r="E2035" s="867">
        <v>2019</v>
      </c>
      <c r="F2035" s="867">
        <v>2019</v>
      </c>
      <c r="G2035" s="868">
        <v>43473</v>
      </c>
      <c r="H2035" s="869">
        <f t="shared" si="93"/>
        <v>2019</v>
      </c>
      <c r="I2035" s="876"/>
      <c r="J2035" t="s">
        <v>1341</v>
      </c>
      <c r="K2035" t="s">
        <v>1342</v>
      </c>
      <c r="L2035" t="s">
        <v>1037</v>
      </c>
      <c r="M2035">
        <v>2088.3479999999995</v>
      </c>
      <c r="N2035">
        <v>0.34799999999999998</v>
      </c>
      <c r="O2035" s="872">
        <f>+VLOOKUP(C2035,'A. Rate Class Allocations'!$B$124:$J$128,6,FALSE)</f>
        <v>0.94261788524984402</v>
      </c>
      <c r="P2035" s="873">
        <f>+VLOOKUP(C2035,'A. Rate Class Allocations'!$B$124:$J$128,8,FALSE)</f>
        <v>0.86676492558695795</v>
      </c>
      <c r="Q2035" s="873">
        <f>+VLOOKUP(C2035,'A. Rate Class Allocations'!$B$124:$J$128,7,FALSE)</f>
        <v>0.93591420350510102</v>
      </c>
      <c r="R2035" s="873">
        <f>+VLOOKUP(C2035,'A. Rate Class Allocations'!$B$124:$J$128,9,FALSE)</f>
        <v>0.67326093337246795</v>
      </c>
      <c r="S2035" s="874">
        <f t="shared" si="94"/>
        <v>1706.2390427797641</v>
      </c>
      <c r="T2035" s="874">
        <f t="shared" si="95"/>
        <v>0.21927983563252115</v>
      </c>
    </row>
    <row r="2036" spans="1:20">
      <c r="A2036" s="875" t="s">
        <v>1034</v>
      </c>
      <c r="B2036" t="s">
        <v>1035</v>
      </c>
      <c r="C2036" t="s">
        <v>1339</v>
      </c>
      <c r="D2036" t="s">
        <v>1807</v>
      </c>
      <c r="E2036" s="867">
        <v>2019</v>
      </c>
      <c r="F2036" s="867">
        <v>2019</v>
      </c>
      <c r="G2036" s="868">
        <v>43473</v>
      </c>
      <c r="H2036" s="869">
        <f t="shared" si="93"/>
        <v>2019</v>
      </c>
      <c r="I2036" s="876"/>
      <c r="J2036" t="s">
        <v>1341</v>
      </c>
      <c r="K2036" t="s">
        <v>1342</v>
      </c>
      <c r="L2036" t="s">
        <v>1037</v>
      </c>
      <c r="M2036">
        <v>2380.5600000000009</v>
      </c>
      <c r="N2036">
        <v>0.72800000000000009</v>
      </c>
      <c r="O2036" s="872">
        <f>+VLOOKUP(C2036,'A. Rate Class Allocations'!$B$124:$J$128,6,FALSE)</f>
        <v>0.94261788524984402</v>
      </c>
      <c r="P2036" s="873">
        <f>+VLOOKUP(C2036,'A. Rate Class Allocations'!$B$124:$J$128,8,FALSE)</f>
        <v>0.86676492558695795</v>
      </c>
      <c r="Q2036" s="873">
        <f>+VLOOKUP(C2036,'A. Rate Class Allocations'!$B$124:$J$128,7,FALSE)</f>
        <v>0.93591420350510102</v>
      </c>
      <c r="R2036" s="873">
        <f>+VLOOKUP(C2036,'A. Rate Class Allocations'!$B$124:$J$128,9,FALSE)</f>
        <v>0.67326093337246795</v>
      </c>
      <c r="S2036" s="874">
        <f t="shared" si="94"/>
        <v>1944.9844641217833</v>
      </c>
      <c r="T2036" s="874">
        <f t="shared" si="95"/>
        <v>0.45872333431171108</v>
      </c>
    </row>
    <row r="2037" spans="1:20">
      <c r="A2037" s="875" t="s">
        <v>1034</v>
      </c>
      <c r="B2037" t="s">
        <v>1035</v>
      </c>
      <c r="C2037" t="s">
        <v>1339</v>
      </c>
      <c r="D2037" t="s">
        <v>1807</v>
      </c>
      <c r="E2037" s="867">
        <v>2019</v>
      </c>
      <c r="F2037" s="867">
        <v>2019</v>
      </c>
      <c r="G2037" s="868">
        <v>43473</v>
      </c>
      <c r="H2037" s="869">
        <f t="shared" si="93"/>
        <v>2019</v>
      </c>
      <c r="I2037" s="876"/>
      <c r="J2037" t="s">
        <v>1341</v>
      </c>
      <c r="K2037" t="s">
        <v>1342</v>
      </c>
      <c r="L2037" t="s">
        <v>1037</v>
      </c>
      <c r="M2037">
        <v>94.829999999999984</v>
      </c>
      <c r="N2037">
        <v>2.8999999999999998E-2</v>
      </c>
      <c r="O2037" s="872">
        <f>+VLOOKUP(C2037,'A. Rate Class Allocations'!$B$124:$J$128,6,FALSE)</f>
        <v>0.94261788524984402</v>
      </c>
      <c r="P2037" s="873">
        <f>+VLOOKUP(C2037,'A. Rate Class Allocations'!$B$124:$J$128,8,FALSE)</f>
        <v>0.86676492558695795</v>
      </c>
      <c r="Q2037" s="873">
        <f>+VLOOKUP(C2037,'A. Rate Class Allocations'!$B$124:$J$128,7,FALSE)</f>
        <v>0.93591420350510102</v>
      </c>
      <c r="R2037" s="873">
        <f>+VLOOKUP(C2037,'A. Rate Class Allocations'!$B$124:$J$128,9,FALSE)</f>
        <v>0.67326093337246795</v>
      </c>
      <c r="S2037" s="874">
        <f t="shared" si="94"/>
        <v>77.478776730125944</v>
      </c>
      <c r="T2037" s="874">
        <f t="shared" si="95"/>
        <v>1.8273319636043429E-2</v>
      </c>
    </row>
    <row r="2038" spans="1:20">
      <c r="A2038" s="875" t="s">
        <v>1034</v>
      </c>
      <c r="B2038" t="s">
        <v>1035</v>
      </c>
      <c r="C2038" t="s">
        <v>1339</v>
      </c>
      <c r="D2038" t="s">
        <v>1808</v>
      </c>
      <c r="E2038" s="867">
        <v>2019</v>
      </c>
      <c r="F2038" s="867">
        <v>2019</v>
      </c>
      <c r="G2038" s="868">
        <v>43473</v>
      </c>
      <c r="H2038" s="869">
        <f t="shared" si="93"/>
        <v>2019</v>
      </c>
      <c r="I2038" s="876"/>
      <c r="J2038" t="s">
        <v>1341</v>
      </c>
      <c r="K2038" t="s">
        <v>1342</v>
      </c>
      <c r="L2038" t="s">
        <v>1037</v>
      </c>
      <c r="M2038">
        <v>1599.9360000000001</v>
      </c>
      <c r="N2038">
        <v>0.62400000000000011</v>
      </c>
      <c r="O2038" s="872">
        <f>+VLOOKUP(C2038,'A. Rate Class Allocations'!$B$124:$J$128,6,FALSE)</f>
        <v>0.94261788524984402</v>
      </c>
      <c r="P2038" s="873">
        <f>+VLOOKUP(C2038,'A. Rate Class Allocations'!$B$124:$J$128,8,FALSE)</f>
        <v>0.86676492558695795</v>
      </c>
      <c r="Q2038" s="873">
        <f>+VLOOKUP(C2038,'A. Rate Class Allocations'!$B$124:$J$128,7,FALSE)</f>
        <v>0.93591420350510102</v>
      </c>
      <c r="R2038" s="873">
        <f>+VLOOKUP(C2038,'A. Rate Class Allocations'!$B$124:$J$128,9,FALSE)</f>
        <v>0.67326093337246795</v>
      </c>
      <c r="S2038" s="874">
        <f t="shared" si="94"/>
        <v>1307.1927040650721</v>
      </c>
      <c r="T2038" s="874">
        <f t="shared" si="95"/>
        <v>0.3931914294100381</v>
      </c>
    </row>
    <row r="2039" spans="1:20">
      <c r="A2039" s="875" t="s">
        <v>1034</v>
      </c>
      <c r="B2039" t="s">
        <v>1035</v>
      </c>
      <c r="C2039" t="s">
        <v>1339</v>
      </c>
      <c r="D2039" t="s">
        <v>1809</v>
      </c>
      <c r="E2039" s="867">
        <v>2019</v>
      </c>
      <c r="F2039" s="867">
        <v>2019</v>
      </c>
      <c r="G2039" s="868">
        <v>43468</v>
      </c>
      <c r="H2039" s="869">
        <f t="shared" si="93"/>
        <v>2019</v>
      </c>
      <c r="I2039" s="876"/>
      <c r="J2039" t="s">
        <v>1341</v>
      </c>
      <c r="K2039" t="s">
        <v>1342</v>
      </c>
      <c r="L2039" t="s">
        <v>1037</v>
      </c>
      <c r="M2039">
        <v>537.22499999999991</v>
      </c>
      <c r="N2039">
        <v>0.14499999999999999</v>
      </c>
      <c r="O2039" s="872">
        <f>+VLOOKUP(C2039,'A. Rate Class Allocations'!$B$124:$J$128,6,FALSE)</f>
        <v>0.94261788524984402</v>
      </c>
      <c r="P2039" s="873">
        <f>+VLOOKUP(C2039,'A. Rate Class Allocations'!$B$124:$J$128,8,FALSE)</f>
        <v>0.86676492558695795</v>
      </c>
      <c r="Q2039" s="873">
        <f>+VLOOKUP(C2039,'A. Rate Class Allocations'!$B$124:$J$128,7,FALSE)</f>
        <v>0.93591420350510102</v>
      </c>
      <c r="R2039" s="873">
        <f>+VLOOKUP(C2039,'A. Rate Class Allocations'!$B$124:$J$128,9,FALSE)</f>
        <v>0.67326093337246795</v>
      </c>
      <c r="S2039" s="874">
        <f t="shared" si="94"/>
        <v>438.92793239314466</v>
      </c>
      <c r="T2039" s="874">
        <f t="shared" si="95"/>
        <v>9.1366598180217168E-2</v>
      </c>
    </row>
    <row r="2040" spans="1:20">
      <c r="A2040" s="875" t="s">
        <v>1034</v>
      </c>
      <c r="B2040" t="s">
        <v>1035</v>
      </c>
      <c r="C2040" t="s">
        <v>1339</v>
      </c>
      <c r="D2040" t="s">
        <v>1810</v>
      </c>
      <c r="E2040" s="867">
        <v>2019</v>
      </c>
      <c r="F2040" s="867">
        <v>2019</v>
      </c>
      <c r="G2040" s="868">
        <v>43469</v>
      </c>
      <c r="H2040" s="869">
        <f t="shared" si="93"/>
        <v>2019</v>
      </c>
      <c r="I2040" s="876"/>
      <c r="J2040" t="s">
        <v>1341</v>
      </c>
      <c r="K2040" t="s">
        <v>1342</v>
      </c>
      <c r="L2040" t="s">
        <v>1037</v>
      </c>
      <c r="M2040">
        <v>3561.7920000000004</v>
      </c>
      <c r="N2040">
        <v>1.2480000000000002</v>
      </c>
      <c r="O2040" s="872">
        <f>+VLOOKUP(C2040,'A. Rate Class Allocations'!$B$124:$J$128,6,FALSE)</f>
        <v>0.94261788524984402</v>
      </c>
      <c r="P2040" s="873">
        <f>+VLOOKUP(C2040,'A. Rate Class Allocations'!$B$124:$J$128,8,FALSE)</f>
        <v>0.86676492558695795</v>
      </c>
      <c r="Q2040" s="873">
        <f>+VLOOKUP(C2040,'A. Rate Class Allocations'!$B$124:$J$128,7,FALSE)</f>
        <v>0.93591420350510102</v>
      </c>
      <c r="R2040" s="873">
        <f>+VLOOKUP(C2040,'A. Rate Class Allocations'!$B$124:$J$128,9,FALSE)</f>
        <v>0.67326093337246795</v>
      </c>
      <c r="S2040" s="874">
        <f t="shared" si="94"/>
        <v>2910.0842257423683</v>
      </c>
      <c r="T2040" s="874">
        <f t="shared" si="95"/>
        <v>0.78638285882007619</v>
      </c>
    </row>
    <row r="2041" spans="1:20">
      <c r="A2041" s="875" t="s">
        <v>1034</v>
      </c>
      <c r="B2041" t="s">
        <v>1035</v>
      </c>
      <c r="C2041" t="s">
        <v>1339</v>
      </c>
      <c r="D2041" t="s">
        <v>1811</v>
      </c>
      <c r="E2041" s="867">
        <v>2019</v>
      </c>
      <c r="F2041" s="867">
        <v>2019</v>
      </c>
      <c r="G2041" s="868">
        <v>43469</v>
      </c>
      <c r="H2041" s="869">
        <f t="shared" si="93"/>
        <v>2019</v>
      </c>
      <c r="I2041" s="876"/>
      <c r="J2041" t="s">
        <v>1341</v>
      </c>
      <c r="K2041" t="s">
        <v>1342</v>
      </c>
      <c r="L2041" t="s">
        <v>1037</v>
      </c>
      <c r="M2041">
        <v>735.07200000000023</v>
      </c>
      <c r="N2041">
        <v>0.31200000000000006</v>
      </c>
      <c r="O2041" s="872">
        <f>+VLOOKUP(C2041,'A. Rate Class Allocations'!$B$124:$J$128,6,FALSE)</f>
        <v>0.94261788524984402</v>
      </c>
      <c r="P2041" s="873">
        <f>+VLOOKUP(C2041,'A. Rate Class Allocations'!$B$124:$J$128,8,FALSE)</f>
        <v>0.86676492558695795</v>
      </c>
      <c r="Q2041" s="873">
        <f>+VLOOKUP(C2041,'A. Rate Class Allocations'!$B$124:$J$128,7,FALSE)</f>
        <v>0.93591420350510102</v>
      </c>
      <c r="R2041" s="873">
        <f>+VLOOKUP(C2041,'A. Rate Class Allocations'!$B$124:$J$128,9,FALSE)</f>
        <v>0.67326093337246795</v>
      </c>
      <c r="S2041" s="874">
        <f t="shared" si="94"/>
        <v>600.57449508137881</v>
      </c>
      <c r="T2041" s="874">
        <f t="shared" si="95"/>
        <v>0.19659571470501905</v>
      </c>
    </row>
    <row r="2042" spans="1:20">
      <c r="A2042" s="875" t="s">
        <v>1034</v>
      </c>
      <c r="B2042" t="s">
        <v>1035</v>
      </c>
      <c r="C2042" t="s">
        <v>1339</v>
      </c>
      <c r="D2042" t="s">
        <v>1812</v>
      </c>
      <c r="E2042" s="867">
        <v>2019</v>
      </c>
      <c r="F2042" s="867">
        <v>2019</v>
      </c>
      <c r="G2042" s="868">
        <v>43474</v>
      </c>
      <c r="H2042" s="869">
        <f t="shared" si="93"/>
        <v>2019</v>
      </c>
      <c r="I2042" s="876"/>
      <c r="J2042" t="s">
        <v>1341</v>
      </c>
      <c r="K2042" t="s">
        <v>1342</v>
      </c>
      <c r="L2042" t="s">
        <v>1037</v>
      </c>
      <c r="M2042">
        <v>129.47999999999999</v>
      </c>
      <c r="N2042">
        <v>5.2000000000000005E-2</v>
      </c>
      <c r="O2042" s="872">
        <f>+VLOOKUP(C2042,'A. Rate Class Allocations'!$B$124:$J$128,6,FALSE)</f>
        <v>0.94261788524984402</v>
      </c>
      <c r="P2042" s="873">
        <f>+VLOOKUP(C2042,'A. Rate Class Allocations'!$B$124:$J$128,8,FALSE)</f>
        <v>0.86676492558695795</v>
      </c>
      <c r="Q2042" s="873">
        <f>+VLOOKUP(C2042,'A. Rate Class Allocations'!$B$124:$J$128,7,FALSE)</f>
        <v>0.93591420350510102</v>
      </c>
      <c r="R2042" s="873">
        <f>+VLOOKUP(C2042,'A. Rate Class Allocations'!$B$124:$J$128,9,FALSE)</f>
        <v>0.67326093337246795</v>
      </c>
      <c r="S2042" s="874">
        <f t="shared" si="94"/>
        <v>105.7888011285111</v>
      </c>
      <c r="T2042" s="874">
        <f t="shared" si="95"/>
        <v>3.2765952450836508E-2</v>
      </c>
    </row>
    <row r="2043" spans="1:20">
      <c r="A2043" s="875" t="s">
        <v>1034</v>
      </c>
      <c r="B2043" t="s">
        <v>1035</v>
      </c>
      <c r="C2043" t="s">
        <v>1339</v>
      </c>
      <c r="D2043" t="s">
        <v>1812</v>
      </c>
      <c r="E2043" s="867">
        <v>2019</v>
      </c>
      <c r="F2043" s="867">
        <v>2019</v>
      </c>
      <c r="G2043" s="868">
        <v>43474</v>
      </c>
      <c r="H2043" s="869">
        <f t="shared" si="93"/>
        <v>2019</v>
      </c>
      <c r="I2043" s="876"/>
      <c r="J2043" t="s">
        <v>1341</v>
      </c>
      <c r="K2043" t="s">
        <v>1342</v>
      </c>
      <c r="L2043" t="s">
        <v>1037</v>
      </c>
      <c r="M2043">
        <v>1516.4099999999996</v>
      </c>
      <c r="N2043">
        <v>0.60899999999999987</v>
      </c>
      <c r="O2043" s="872">
        <f>+VLOOKUP(C2043,'A. Rate Class Allocations'!$B$124:$J$128,6,FALSE)</f>
        <v>0.94261788524984402</v>
      </c>
      <c r="P2043" s="873">
        <f>+VLOOKUP(C2043,'A. Rate Class Allocations'!$B$124:$J$128,8,FALSE)</f>
        <v>0.86676492558695795</v>
      </c>
      <c r="Q2043" s="873">
        <f>+VLOOKUP(C2043,'A. Rate Class Allocations'!$B$124:$J$128,7,FALSE)</f>
        <v>0.93591420350510102</v>
      </c>
      <c r="R2043" s="873">
        <f>+VLOOKUP(C2043,'A. Rate Class Allocations'!$B$124:$J$128,9,FALSE)</f>
        <v>0.67326093337246795</v>
      </c>
      <c r="S2043" s="874">
        <f t="shared" si="94"/>
        <v>1238.9496132166009</v>
      </c>
      <c r="T2043" s="874">
        <f t="shared" si="95"/>
        <v>0.38373971235691201</v>
      </c>
    </row>
    <row r="2044" spans="1:20">
      <c r="A2044" s="875" t="s">
        <v>1034</v>
      </c>
      <c r="B2044" t="s">
        <v>1035</v>
      </c>
      <c r="C2044" t="s">
        <v>1339</v>
      </c>
      <c r="D2044" t="s">
        <v>1813</v>
      </c>
      <c r="E2044" s="867">
        <v>2019</v>
      </c>
      <c r="F2044" s="867">
        <v>2019</v>
      </c>
      <c r="G2044" s="868">
        <v>43476</v>
      </c>
      <c r="H2044" s="869">
        <f t="shared" si="93"/>
        <v>2019</v>
      </c>
      <c r="I2044" s="876"/>
      <c r="J2044" t="s">
        <v>1341</v>
      </c>
      <c r="K2044" t="s">
        <v>1342</v>
      </c>
      <c r="L2044" t="s">
        <v>1037</v>
      </c>
      <c r="M2044">
        <v>598.20800000000008</v>
      </c>
      <c r="N2044">
        <v>0.10400000000000001</v>
      </c>
      <c r="O2044" s="872">
        <f>+VLOOKUP(C2044,'A. Rate Class Allocations'!$B$124:$J$128,6,FALSE)</f>
        <v>0.94261788524984402</v>
      </c>
      <c r="P2044" s="873">
        <f>+VLOOKUP(C2044,'A. Rate Class Allocations'!$B$124:$J$128,8,FALSE)</f>
        <v>0.86676492558695795</v>
      </c>
      <c r="Q2044" s="873">
        <f>+VLOOKUP(C2044,'A. Rate Class Allocations'!$B$124:$J$128,7,FALSE)</f>
        <v>0.93591420350510102</v>
      </c>
      <c r="R2044" s="873">
        <f>+VLOOKUP(C2044,'A. Rate Class Allocations'!$B$124:$J$128,9,FALSE)</f>
        <v>0.67326093337246795</v>
      </c>
      <c r="S2044" s="874">
        <f t="shared" si="94"/>
        <v>488.75275830618148</v>
      </c>
      <c r="T2044" s="874">
        <f t="shared" si="95"/>
        <v>6.5531904901673016E-2</v>
      </c>
    </row>
    <row r="2045" spans="1:20">
      <c r="A2045" s="875" t="s">
        <v>1034</v>
      </c>
      <c r="B2045" t="s">
        <v>1035</v>
      </c>
      <c r="C2045" t="s">
        <v>1339</v>
      </c>
      <c r="D2045" t="s">
        <v>1813</v>
      </c>
      <c r="E2045" s="867">
        <v>2019</v>
      </c>
      <c r="F2045" s="867">
        <v>2019</v>
      </c>
      <c r="G2045" s="868">
        <v>43476</v>
      </c>
      <c r="H2045" s="869">
        <f t="shared" si="93"/>
        <v>2019</v>
      </c>
      <c r="I2045" s="876"/>
      <c r="J2045" t="s">
        <v>1341</v>
      </c>
      <c r="K2045" t="s">
        <v>1342</v>
      </c>
      <c r="L2045" t="s">
        <v>1037</v>
      </c>
      <c r="M2045">
        <v>1000.848</v>
      </c>
      <c r="N2045">
        <v>0.17399999999999999</v>
      </c>
      <c r="O2045" s="872">
        <f>+VLOOKUP(C2045,'A. Rate Class Allocations'!$B$124:$J$128,6,FALSE)</f>
        <v>0.94261788524984402</v>
      </c>
      <c r="P2045" s="873">
        <f>+VLOOKUP(C2045,'A. Rate Class Allocations'!$B$124:$J$128,8,FALSE)</f>
        <v>0.86676492558695795</v>
      </c>
      <c r="Q2045" s="873">
        <f>+VLOOKUP(C2045,'A. Rate Class Allocations'!$B$124:$J$128,7,FALSE)</f>
        <v>0.93591420350510102</v>
      </c>
      <c r="R2045" s="873">
        <f>+VLOOKUP(C2045,'A. Rate Class Allocations'!$B$124:$J$128,9,FALSE)</f>
        <v>0.67326093337246795</v>
      </c>
      <c r="S2045" s="874">
        <f t="shared" si="94"/>
        <v>817.72096101226498</v>
      </c>
      <c r="T2045" s="874">
        <f t="shared" si="95"/>
        <v>0.10963991781626058</v>
      </c>
    </row>
    <row r="2046" spans="1:20">
      <c r="A2046" s="875" t="s">
        <v>1034</v>
      </c>
      <c r="B2046" t="s">
        <v>1035</v>
      </c>
      <c r="C2046" t="s">
        <v>1339</v>
      </c>
      <c r="D2046" t="s">
        <v>1814</v>
      </c>
      <c r="E2046" s="867">
        <v>2019</v>
      </c>
      <c r="F2046" s="867">
        <v>2019</v>
      </c>
      <c r="G2046" s="868">
        <v>43473</v>
      </c>
      <c r="H2046" s="869">
        <f t="shared" si="93"/>
        <v>2019</v>
      </c>
      <c r="I2046" s="876"/>
      <c r="J2046" t="s">
        <v>1341</v>
      </c>
      <c r="K2046" t="s">
        <v>1342</v>
      </c>
      <c r="L2046" t="s">
        <v>1037</v>
      </c>
      <c r="M2046">
        <v>1530.3599999999997</v>
      </c>
      <c r="N2046">
        <v>0.46799999999999997</v>
      </c>
      <c r="O2046" s="872">
        <f>+VLOOKUP(C2046,'A. Rate Class Allocations'!$B$124:$J$128,6,FALSE)</f>
        <v>0.94261788524984402</v>
      </c>
      <c r="P2046" s="873">
        <f>+VLOOKUP(C2046,'A. Rate Class Allocations'!$B$124:$J$128,8,FALSE)</f>
        <v>0.86676492558695795</v>
      </c>
      <c r="Q2046" s="873">
        <f>+VLOOKUP(C2046,'A. Rate Class Allocations'!$B$124:$J$128,7,FALSE)</f>
        <v>0.93591420350510102</v>
      </c>
      <c r="R2046" s="873">
        <f>+VLOOKUP(C2046,'A. Rate Class Allocations'!$B$124:$J$128,9,FALSE)</f>
        <v>0.67326093337246795</v>
      </c>
      <c r="S2046" s="874">
        <f t="shared" si="94"/>
        <v>1250.3471555068597</v>
      </c>
      <c r="T2046" s="874">
        <f t="shared" si="95"/>
        <v>0.29489357205752847</v>
      </c>
    </row>
    <row r="2047" spans="1:20">
      <c r="A2047" s="875" t="s">
        <v>1034</v>
      </c>
      <c r="B2047" t="s">
        <v>1035</v>
      </c>
      <c r="C2047" t="s">
        <v>1339</v>
      </c>
      <c r="D2047" t="s">
        <v>1814</v>
      </c>
      <c r="E2047" s="867">
        <v>2019</v>
      </c>
      <c r="F2047" s="867">
        <v>2019</v>
      </c>
      <c r="G2047" s="868">
        <v>43473</v>
      </c>
      <c r="H2047" s="869">
        <f t="shared" si="93"/>
        <v>2019</v>
      </c>
      <c r="I2047" s="876"/>
      <c r="J2047" t="s">
        <v>1341</v>
      </c>
      <c r="K2047" t="s">
        <v>1342</v>
      </c>
      <c r="L2047" t="s">
        <v>1037</v>
      </c>
      <c r="M2047">
        <v>189.65999999999997</v>
      </c>
      <c r="N2047">
        <v>5.7999999999999996E-2</v>
      </c>
      <c r="O2047" s="872">
        <f>+VLOOKUP(C2047,'A. Rate Class Allocations'!$B$124:$J$128,6,FALSE)</f>
        <v>0.94261788524984402</v>
      </c>
      <c r="P2047" s="873">
        <f>+VLOOKUP(C2047,'A. Rate Class Allocations'!$B$124:$J$128,8,FALSE)</f>
        <v>0.86676492558695795</v>
      </c>
      <c r="Q2047" s="873">
        <f>+VLOOKUP(C2047,'A. Rate Class Allocations'!$B$124:$J$128,7,FALSE)</f>
        <v>0.93591420350510102</v>
      </c>
      <c r="R2047" s="873">
        <f>+VLOOKUP(C2047,'A. Rate Class Allocations'!$B$124:$J$128,9,FALSE)</f>
        <v>0.67326093337246795</v>
      </c>
      <c r="S2047" s="874">
        <f t="shared" si="94"/>
        <v>154.95755346025189</v>
      </c>
      <c r="T2047" s="874">
        <f t="shared" si="95"/>
        <v>3.6546639272086859E-2</v>
      </c>
    </row>
    <row r="2048" spans="1:20">
      <c r="A2048" s="875" t="s">
        <v>1034</v>
      </c>
      <c r="B2048" t="s">
        <v>1035</v>
      </c>
      <c r="C2048" t="s">
        <v>1339</v>
      </c>
      <c r="D2048" t="s">
        <v>1815</v>
      </c>
      <c r="E2048" s="867">
        <v>2019</v>
      </c>
      <c r="F2048" s="867">
        <v>2019</v>
      </c>
      <c r="G2048" s="868">
        <v>43480</v>
      </c>
      <c r="H2048" s="869">
        <f t="shared" si="93"/>
        <v>2019</v>
      </c>
      <c r="I2048" s="876"/>
      <c r="J2048" t="s">
        <v>1341</v>
      </c>
      <c r="K2048" t="s">
        <v>1342</v>
      </c>
      <c r="L2048" t="s">
        <v>1037</v>
      </c>
      <c r="M2048">
        <v>3594.2400000000007</v>
      </c>
      <c r="N2048">
        <v>1.0400000000000003</v>
      </c>
      <c r="O2048" s="872">
        <f>+VLOOKUP(C2048,'A. Rate Class Allocations'!$B$124:$J$128,6,FALSE)</f>
        <v>0.94261788524984402</v>
      </c>
      <c r="P2048" s="873">
        <f>+VLOOKUP(C2048,'A. Rate Class Allocations'!$B$124:$J$128,8,FALSE)</f>
        <v>0.86676492558695795</v>
      </c>
      <c r="Q2048" s="873">
        <f>+VLOOKUP(C2048,'A. Rate Class Allocations'!$B$124:$J$128,7,FALSE)</f>
        <v>0.93591420350510102</v>
      </c>
      <c r="R2048" s="873">
        <f>+VLOOKUP(C2048,'A. Rate Class Allocations'!$B$124:$J$128,9,FALSE)</f>
        <v>0.67326093337246795</v>
      </c>
      <c r="S2048" s="874">
        <f t="shared" si="94"/>
        <v>2936.5951542179473</v>
      </c>
      <c r="T2048" s="874">
        <f t="shared" si="95"/>
        <v>0.6553190490167301</v>
      </c>
    </row>
    <row r="2049" spans="1:20">
      <c r="A2049" s="875" t="s">
        <v>1034</v>
      </c>
      <c r="B2049" t="s">
        <v>1035</v>
      </c>
      <c r="C2049" t="s">
        <v>1339</v>
      </c>
      <c r="D2049" t="s">
        <v>1816</v>
      </c>
      <c r="E2049" s="867">
        <v>2019</v>
      </c>
      <c r="F2049" s="867">
        <v>2019</v>
      </c>
      <c r="G2049" s="868">
        <v>43473</v>
      </c>
      <c r="H2049" s="869">
        <f t="shared" si="93"/>
        <v>2019</v>
      </c>
      <c r="I2049" s="876"/>
      <c r="J2049" t="s">
        <v>1341</v>
      </c>
      <c r="K2049" t="s">
        <v>1342</v>
      </c>
      <c r="L2049" t="s">
        <v>1037</v>
      </c>
      <c r="M2049">
        <v>1960.1920000000005</v>
      </c>
      <c r="N2049">
        <v>0.83200000000000007</v>
      </c>
      <c r="O2049" s="872">
        <f>+VLOOKUP(C2049,'A. Rate Class Allocations'!$B$124:$J$128,6,FALSE)</f>
        <v>0.94261788524984402</v>
      </c>
      <c r="P2049" s="873">
        <f>+VLOOKUP(C2049,'A. Rate Class Allocations'!$B$124:$J$128,8,FALSE)</f>
        <v>0.86676492558695795</v>
      </c>
      <c r="Q2049" s="873">
        <f>+VLOOKUP(C2049,'A. Rate Class Allocations'!$B$124:$J$128,7,FALSE)</f>
        <v>0.93591420350510102</v>
      </c>
      <c r="R2049" s="873">
        <f>+VLOOKUP(C2049,'A. Rate Class Allocations'!$B$124:$J$128,9,FALSE)</f>
        <v>0.67326093337246795</v>
      </c>
      <c r="S2049" s="874">
        <f t="shared" si="94"/>
        <v>1601.5319868836768</v>
      </c>
      <c r="T2049" s="874">
        <f t="shared" si="95"/>
        <v>0.52425523921338413</v>
      </c>
    </row>
    <row r="2050" spans="1:20">
      <c r="A2050" s="875" t="s">
        <v>1034</v>
      </c>
      <c r="B2050" t="s">
        <v>1035</v>
      </c>
      <c r="C2050" t="s">
        <v>1339</v>
      </c>
      <c r="D2050" t="s">
        <v>1817</v>
      </c>
      <c r="E2050" s="867">
        <v>2019</v>
      </c>
      <c r="F2050" s="867">
        <v>2019</v>
      </c>
      <c r="G2050" s="868">
        <v>43476</v>
      </c>
      <c r="H2050" s="869">
        <f t="shared" si="93"/>
        <v>2019</v>
      </c>
      <c r="I2050" s="876"/>
      <c r="J2050" t="s">
        <v>1341</v>
      </c>
      <c r="K2050" t="s">
        <v>1342</v>
      </c>
      <c r="L2050" t="s">
        <v>1037</v>
      </c>
      <c r="M2050">
        <v>1024.8600000000001</v>
      </c>
      <c r="N2050">
        <v>0.43500000000000005</v>
      </c>
      <c r="O2050" s="872">
        <f>+VLOOKUP(C2050,'A. Rate Class Allocations'!$B$124:$J$128,6,FALSE)</f>
        <v>0.94261788524984402</v>
      </c>
      <c r="P2050" s="873">
        <f>+VLOOKUP(C2050,'A. Rate Class Allocations'!$B$124:$J$128,8,FALSE)</f>
        <v>0.86676492558695795</v>
      </c>
      <c r="Q2050" s="873">
        <f>+VLOOKUP(C2050,'A. Rate Class Allocations'!$B$124:$J$128,7,FALSE)</f>
        <v>0.93591420350510102</v>
      </c>
      <c r="R2050" s="873">
        <f>+VLOOKUP(C2050,'A. Rate Class Allocations'!$B$124:$J$128,9,FALSE)</f>
        <v>0.67326093337246795</v>
      </c>
      <c r="S2050" s="874">
        <f t="shared" si="94"/>
        <v>837.33944025769154</v>
      </c>
      <c r="T2050" s="874">
        <f t="shared" si="95"/>
        <v>0.27409979454065153</v>
      </c>
    </row>
    <row r="2051" spans="1:20">
      <c r="A2051" s="875" t="s">
        <v>1034</v>
      </c>
      <c r="B2051" t="s">
        <v>1035</v>
      </c>
      <c r="C2051" t="s">
        <v>1339</v>
      </c>
      <c r="D2051" t="s">
        <v>1817</v>
      </c>
      <c r="E2051" s="867">
        <v>2019</v>
      </c>
      <c r="F2051" s="867">
        <v>2019</v>
      </c>
      <c r="G2051" s="868">
        <v>43476</v>
      </c>
      <c r="H2051" s="869">
        <f t="shared" si="93"/>
        <v>2019</v>
      </c>
      <c r="I2051" s="876"/>
      <c r="J2051" t="s">
        <v>1341</v>
      </c>
      <c r="K2051" t="s">
        <v>1342</v>
      </c>
      <c r="L2051" t="s">
        <v>1037</v>
      </c>
      <c r="M2051">
        <v>1321.7159999999999</v>
      </c>
      <c r="N2051">
        <v>0.56100000000000005</v>
      </c>
      <c r="O2051" s="872">
        <f>+VLOOKUP(C2051,'A. Rate Class Allocations'!$B$124:$J$128,6,FALSE)</f>
        <v>0.94261788524984402</v>
      </c>
      <c r="P2051" s="873">
        <f>+VLOOKUP(C2051,'A. Rate Class Allocations'!$B$124:$J$128,8,FALSE)</f>
        <v>0.86676492558695795</v>
      </c>
      <c r="Q2051" s="873">
        <f>+VLOOKUP(C2051,'A. Rate Class Allocations'!$B$124:$J$128,7,FALSE)</f>
        <v>0.93591420350510102</v>
      </c>
      <c r="R2051" s="873">
        <f>+VLOOKUP(C2051,'A. Rate Class Allocations'!$B$124:$J$128,9,FALSE)</f>
        <v>0.67326093337246795</v>
      </c>
      <c r="S2051" s="874">
        <f t="shared" si="94"/>
        <v>1079.879140194402</v>
      </c>
      <c r="T2051" s="874">
        <f t="shared" si="95"/>
        <v>0.3534942177869092</v>
      </c>
    </row>
    <row r="2052" spans="1:20">
      <c r="A2052" s="875" t="s">
        <v>1034</v>
      </c>
      <c r="B2052" t="s">
        <v>1035</v>
      </c>
      <c r="C2052" t="s">
        <v>1339</v>
      </c>
      <c r="D2052" t="s">
        <v>1817</v>
      </c>
      <c r="E2052" s="867">
        <v>2019</v>
      </c>
      <c r="F2052" s="867">
        <v>2019</v>
      </c>
      <c r="G2052" s="868">
        <v>43476</v>
      </c>
      <c r="H2052" s="869">
        <f t="shared" ref="H2052:H2115" si="96">YEAR(G2052)</f>
        <v>2019</v>
      </c>
      <c r="I2052" s="876"/>
      <c r="J2052" t="s">
        <v>1341</v>
      </c>
      <c r="K2052" t="s">
        <v>1342</v>
      </c>
      <c r="L2052" t="s">
        <v>1037</v>
      </c>
      <c r="M2052">
        <v>600.78</v>
      </c>
      <c r="N2052">
        <v>0.255</v>
      </c>
      <c r="O2052" s="872">
        <f>+VLOOKUP(C2052,'A. Rate Class Allocations'!$B$124:$J$128,6,FALSE)</f>
        <v>0.94261788524984402</v>
      </c>
      <c r="P2052" s="873">
        <f>+VLOOKUP(C2052,'A. Rate Class Allocations'!$B$124:$J$128,8,FALSE)</f>
        <v>0.86676492558695795</v>
      </c>
      <c r="Q2052" s="873">
        <f>+VLOOKUP(C2052,'A. Rate Class Allocations'!$B$124:$J$128,7,FALSE)</f>
        <v>0.93591420350510102</v>
      </c>
      <c r="R2052" s="873">
        <f>+VLOOKUP(C2052,'A. Rate Class Allocations'!$B$124:$J$128,9,FALSE)</f>
        <v>0.67326093337246795</v>
      </c>
      <c r="S2052" s="874">
        <f t="shared" ref="S2052:S2115" si="97">M2052*O2052*P2052</f>
        <v>490.85415463381912</v>
      </c>
      <c r="T2052" s="874">
        <f t="shared" ref="T2052:T2115" si="98">N2052*Q2052*R2052</f>
        <v>0.16067918990314053</v>
      </c>
    </row>
    <row r="2053" spans="1:20">
      <c r="A2053" s="875" t="s">
        <v>1034</v>
      </c>
      <c r="B2053" t="s">
        <v>1035</v>
      </c>
      <c r="C2053" t="s">
        <v>1339</v>
      </c>
      <c r="D2053" t="s">
        <v>1818</v>
      </c>
      <c r="E2053" s="867">
        <v>2019</v>
      </c>
      <c r="F2053" s="867">
        <v>2019</v>
      </c>
      <c r="G2053" s="868">
        <v>43467</v>
      </c>
      <c r="H2053" s="869">
        <f t="shared" si="96"/>
        <v>2019</v>
      </c>
      <c r="I2053" s="876"/>
      <c r="J2053" t="s">
        <v>1341</v>
      </c>
      <c r="K2053" t="s">
        <v>1342</v>
      </c>
      <c r="L2053" t="s">
        <v>1037</v>
      </c>
      <c r="M2053">
        <v>1000.5840000000003</v>
      </c>
      <c r="N2053">
        <v>0.31200000000000006</v>
      </c>
      <c r="O2053" s="872">
        <f>+VLOOKUP(C2053,'A. Rate Class Allocations'!$B$124:$J$128,6,FALSE)</f>
        <v>0.94261788524984402</v>
      </c>
      <c r="P2053" s="873">
        <f>+VLOOKUP(C2053,'A. Rate Class Allocations'!$B$124:$J$128,8,FALSE)</f>
        <v>0.86676492558695795</v>
      </c>
      <c r="Q2053" s="873">
        <f>+VLOOKUP(C2053,'A. Rate Class Allocations'!$B$124:$J$128,7,FALSE)</f>
        <v>0.93591420350510102</v>
      </c>
      <c r="R2053" s="873">
        <f>+VLOOKUP(C2053,'A. Rate Class Allocations'!$B$124:$J$128,9,FALSE)</f>
        <v>0.67326093337246795</v>
      </c>
      <c r="S2053" s="874">
        <f t="shared" si="97"/>
        <v>817.50526558827767</v>
      </c>
      <c r="T2053" s="874">
        <f t="shared" si="98"/>
        <v>0.19659571470501905</v>
      </c>
    </row>
    <row r="2054" spans="1:20">
      <c r="A2054" s="875" t="s">
        <v>1034</v>
      </c>
      <c r="B2054" t="s">
        <v>1035</v>
      </c>
      <c r="C2054" t="s">
        <v>1339</v>
      </c>
      <c r="D2054" t="s">
        <v>1818</v>
      </c>
      <c r="E2054" s="867">
        <v>2019</v>
      </c>
      <c r="F2054" s="867">
        <v>2019</v>
      </c>
      <c r="G2054" s="868">
        <v>43467</v>
      </c>
      <c r="H2054" s="869">
        <f t="shared" si="96"/>
        <v>2019</v>
      </c>
      <c r="I2054" s="876"/>
      <c r="J2054" t="s">
        <v>1341</v>
      </c>
      <c r="K2054" t="s">
        <v>1342</v>
      </c>
      <c r="L2054" t="s">
        <v>1037</v>
      </c>
      <c r="M2054">
        <v>89.795999999999992</v>
      </c>
      <c r="N2054">
        <v>2.8000000000000001E-2</v>
      </c>
      <c r="O2054" s="872">
        <f>+VLOOKUP(C2054,'A. Rate Class Allocations'!$B$124:$J$128,6,FALSE)</f>
        <v>0.94261788524984402</v>
      </c>
      <c r="P2054" s="873">
        <f>+VLOOKUP(C2054,'A. Rate Class Allocations'!$B$124:$J$128,8,FALSE)</f>
        <v>0.86676492558695795</v>
      </c>
      <c r="Q2054" s="873">
        <f>+VLOOKUP(C2054,'A. Rate Class Allocations'!$B$124:$J$128,7,FALSE)</f>
        <v>0.93591420350510102</v>
      </c>
      <c r="R2054" s="873">
        <f>+VLOOKUP(C2054,'A. Rate Class Allocations'!$B$124:$J$128,9,FALSE)</f>
        <v>0.67326093337246795</v>
      </c>
      <c r="S2054" s="874">
        <f t="shared" si="97"/>
        <v>73.365857168178735</v>
      </c>
      <c r="T2054" s="874">
        <f t="shared" si="98"/>
        <v>1.7643205165835039E-2</v>
      </c>
    </row>
    <row r="2055" spans="1:20">
      <c r="A2055" s="875" t="s">
        <v>1034</v>
      </c>
      <c r="B2055" t="s">
        <v>1035</v>
      </c>
      <c r="C2055" t="s">
        <v>1339</v>
      </c>
      <c r="D2055" t="s">
        <v>1819</v>
      </c>
      <c r="E2055" s="867">
        <v>2019</v>
      </c>
      <c r="F2055" s="867">
        <v>2019</v>
      </c>
      <c r="G2055" s="868">
        <v>43467</v>
      </c>
      <c r="H2055" s="869">
        <f t="shared" si="96"/>
        <v>2019</v>
      </c>
      <c r="I2055" s="876"/>
      <c r="J2055" t="s">
        <v>1341</v>
      </c>
      <c r="K2055" t="s">
        <v>1342</v>
      </c>
      <c r="L2055" t="s">
        <v>1037</v>
      </c>
      <c r="M2055">
        <v>2535.6239999999998</v>
      </c>
      <c r="N2055">
        <v>0.93599999999999994</v>
      </c>
      <c r="O2055" s="872">
        <f>+VLOOKUP(C2055,'A. Rate Class Allocations'!$B$124:$J$128,6,FALSE)</f>
        <v>0.94261788524984402</v>
      </c>
      <c r="P2055" s="873">
        <f>+VLOOKUP(C2055,'A. Rate Class Allocations'!$B$124:$J$128,8,FALSE)</f>
        <v>0.86676492558695795</v>
      </c>
      <c r="Q2055" s="873">
        <f>+VLOOKUP(C2055,'A. Rate Class Allocations'!$B$124:$J$128,7,FALSE)</f>
        <v>0.93591420350510102</v>
      </c>
      <c r="R2055" s="873">
        <f>+VLOOKUP(C2055,'A. Rate Class Allocations'!$B$124:$J$128,9,FALSE)</f>
        <v>0.67326093337246795</v>
      </c>
      <c r="S2055" s="874">
        <f t="shared" si="97"/>
        <v>2071.6761127021919</v>
      </c>
      <c r="T2055" s="874">
        <f t="shared" si="98"/>
        <v>0.58978714411505695</v>
      </c>
    </row>
    <row r="2056" spans="1:20">
      <c r="A2056" s="875" t="s">
        <v>1034</v>
      </c>
      <c r="B2056" t="s">
        <v>1035</v>
      </c>
      <c r="C2056" t="s">
        <v>1339</v>
      </c>
      <c r="D2056" t="s">
        <v>1819</v>
      </c>
      <c r="E2056" s="867">
        <v>2019</v>
      </c>
      <c r="F2056" s="867">
        <v>2019</v>
      </c>
      <c r="G2056" s="868">
        <v>43467</v>
      </c>
      <c r="H2056" s="869">
        <f t="shared" si="96"/>
        <v>2019</v>
      </c>
      <c r="I2056" s="876"/>
      <c r="J2056" t="s">
        <v>1341</v>
      </c>
      <c r="K2056" t="s">
        <v>1342</v>
      </c>
      <c r="L2056" t="s">
        <v>1037</v>
      </c>
      <c r="M2056">
        <v>157.12199999999999</v>
      </c>
      <c r="N2056">
        <v>5.7999999999999996E-2</v>
      </c>
      <c r="O2056" s="872">
        <f>+VLOOKUP(C2056,'A. Rate Class Allocations'!$B$124:$J$128,6,FALSE)</f>
        <v>0.94261788524984402</v>
      </c>
      <c r="P2056" s="873">
        <f>+VLOOKUP(C2056,'A. Rate Class Allocations'!$B$124:$J$128,8,FALSE)</f>
        <v>0.86676492558695795</v>
      </c>
      <c r="Q2056" s="873">
        <f>+VLOOKUP(C2056,'A. Rate Class Allocations'!$B$124:$J$128,7,FALSE)</f>
        <v>0.93591420350510102</v>
      </c>
      <c r="R2056" s="873">
        <f>+VLOOKUP(C2056,'A. Rate Class Allocations'!$B$124:$J$128,9,FALSE)</f>
        <v>0.67326093337246795</v>
      </c>
      <c r="S2056" s="874">
        <f t="shared" si="97"/>
        <v>128.37309245376829</v>
      </c>
      <c r="T2056" s="874">
        <f t="shared" si="98"/>
        <v>3.6546639272086859E-2</v>
      </c>
    </row>
    <row r="2057" spans="1:20">
      <c r="A2057" s="875" t="s">
        <v>1034</v>
      </c>
      <c r="B2057" t="s">
        <v>1035</v>
      </c>
      <c r="C2057" t="s">
        <v>1339</v>
      </c>
      <c r="D2057" t="s">
        <v>1819</v>
      </c>
      <c r="E2057" s="867">
        <v>2019</v>
      </c>
      <c r="F2057" s="867">
        <v>2019</v>
      </c>
      <c r="G2057" s="868">
        <v>43467</v>
      </c>
      <c r="H2057" s="869">
        <f t="shared" si="96"/>
        <v>2019</v>
      </c>
      <c r="I2057" s="876"/>
      <c r="J2057" t="s">
        <v>1341</v>
      </c>
      <c r="K2057" t="s">
        <v>1342</v>
      </c>
      <c r="L2057" t="s">
        <v>1037</v>
      </c>
      <c r="M2057">
        <v>1430.3519999999999</v>
      </c>
      <c r="N2057">
        <v>0.52800000000000002</v>
      </c>
      <c r="O2057" s="872">
        <f>+VLOOKUP(C2057,'A. Rate Class Allocations'!$B$124:$J$128,6,FALSE)</f>
        <v>0.94261788524984402</v>
      </c>
      <c r="P2057" s="873">
        <f>+VLOOKUP(C2057,'A. Rate Class Allocations'!$B$124:$J$128,8,FALSE)</f>
        <v>0.86676492558695795</v>
      </c>
      <c r="Q2057" s="873">
        <f>+VLOOKUP(C2057,'A. Rate Class Allocations'!$B$124:$J$128,7,FALSE)</f>
        <v>0.93591420350510102</v>
      </c>
      <c r="R2057" s="873">
        <f>+VLOOKUP(C2057,'A. Rate Class Allocations'!$B$124:$J$128,9,FALSE)</f>
        <v>0.67326093337246795</v>
      </c>
      <c r="S2057" s="874">
        <f t="shared" si="97"/>
        <v>1168.6378071653389</v>
      </c>
      <c r="T2057" s="874">
        <f t="shared" si="98"/>
        <v>0.33270044027003215</v>
      </c>
    </row>
    <row r="2058" spans="1:20">
      <c r="A2058" s="875" t="s">
        <v>1034</v>
      </c>
      <c r="B2058" t="s">
        <v>1035</v>
      </c>
      <c r="C2058" t="s">
        <v>1339</v>
      </c>
      <c r="D2058" t="s">
        <v>1820</v>
      </c>
      <c r="E2058" s="867">
        <v>2019</v>
      </c>
      <c r="F2058" s="867">
        <v>2019</v>
      </c>
      <c r="G2058" s="868">
        <v>43467</v>
      </c>
      <c r="H2058" s="869">
        <f t="shared" si="96"/>
        <v>2019</v>
      </c>
      <c r="I2058" s="876"/>
      <c r="J2058" t="s">
        <v>1341</v>
      </c>
      <c r="K2058" t="s">
        <v>1342</v>
      </c>
      <c r="L2058" t="s">
        <v>1037</v>
      </c>
      <c r="M2058">
        <v>1553.7600000000004</v>
      </c>
      <c r="N2058">
        <v>0.62400000000000011</v>
      </c>
      <c r="O2058" s="872">
        <f>+VLOOKUP(C2058,'A. Rate Class Allocations'!$B$124:$J$128,6,FALSE)</f>
        <v>0.94261788524984402</v>
      </c>
      <c r="P2058" s="873">
        <f>+VLOOKUP(C2058,'A. Rate Class Allocations'!$B$124:$J$128,8,FALSE)</f>
        <v>0.86676492558695795</v>
      </c>
      <c r="Q2058" s="873">
        <f>+VLOOKUP(C2058,'A. Rate Class Allocations'!$B$124:$J$128,7,FALSE)</f>
        <v>0.93591420350510102</v>
      </c>
      <c r="R2058" s="873">
        <f>+VLOOKUP(C2058,'A. Rate Class Allocations'!$B$124:$J$128,9,FALSE)</f>
        <v>0.67326093337246795</v>
      </c>
      <c r="S2058" s="874">
        <f t="shared" si="97"/>
        <v>1269.4656135421337</v>
      </c>
      <c r="T2058" s="874">
        <f t="shared" si="98"/>
        <v>0.3931914294100381</v>
      </c>
    </row>
    <row r="2059" spans="1:20">
      <c r="A2059" s="875" t="s">
        <v>1034</v>
      </c>
      <c r="B2059" t="s">
        <v>1035</v>
      </c>
      <c r="C2059" t="s">
        <v>1339</v>
      </c>
      <c r="D2059" t="s">
        <v>1820</v>
      </c>
      <c r="E2059" s="867">
        <v>2019</v>
      </c>
      <c r="F2059" s="867">
        <v>2019</v>
      </c>
      <c r="G2059" s="868">
        <v>43467</v>
      </c>
      <c r="H2059" s="869">
        <f t="shared" si="96"/>
        <v>2019</v>
      </c>
      <c r="I2059" s="876"/>
      <c r="J2059" t="s">
        <v>1341</v>
      </c>
      <c r="K2059" t="s">
        <v>1342</v>
      </c>
      <c r="L2059" t="s">
        <v>1037</v>
      </c>
      <c r="M2059">
        <v>72.209999999999994</v>
      </c>
      <c r="N2059">
        <v>2.8999999999999998E-2</v>
      </c>
      <c r="O2059" s="872">
        <f>+VLOOKUP(C2059,'A. Rate Class Allocations'!$B$124:$J$128,6,FALSE)</f>
        <v>0.94261788524984402</v>
      </c>
      <c r="P2059" s="873">
        <f>+VLOOKUP(C2059,'A. Rate Class Allocations'!$B$124:$J$128,8,FALSE)</f>
        <v>0.86676492558695795</v>
      </c>
      <c r="Q2059" s="873">
        <f>+VLOOKUP(C2059,'A. Rate Class Allocations'!$B$124:$J$128,7,FALSE)</f>
        <v>0.93591420350510102</v>
      </c>
      <c r="R2059" s="873">
        <f>+VLOOKUP(C2059,'A. Rate Class Allocations'!$B$124:$J$128,9,FALSE)</f>
        <v>0.67326093337246795</v>
      </c>
      <c r="S2059" s="874">
        <f t="shared" si="97"/>
        <v>58.997600629361955</v>
      </c>
      <c r="T2059" s="874">
        <f t="shared" si="98"/>
        <v>1.8273319636043429E-2</v>
      </c>
    </row>
    <row r="2060" spans="1:20">
      <c r="A2060" s="875" t="s">
        <v>1034</v>
      </c>
      <c r="B2060" t="s">
        <v>1035</v>
      </c>
      <c r="C2060" t="s">
        <v>1339</v>
      </c>
      <c r="D2060" t="s">
        <v>1821</v>
      </c>
      <c r="E2060" s="867">
        <v>2019</v>
      </c>
      <c r="F2060" s="867">
        <v>2019</v>
      </c>
      <c r="G2060" s="868">
        <v>43467</v>
      </c>
      <c r="H2060" s="869">
        <f t="shared" si="96"/>
        <v>2019</v>
      </c>
      <c r="I2060" s="876"/>
      <c r="J2060" t="s">
        <v>1341</v>
      </c>
      <c r="K2060" t="s">
        <v>1342</v>
      </c>
      <c r="L2060" t="s">
        <v>1037</v>
      </c>
      <c r="M2060">
        <v>900.43200000000002</v>
      </c>
      <c r="N2060">
        <v>0.46799999999999997</v>
      </c>
      <c r="O2060" s="872">
        <f>+VLOOKUP(C2060,'A. Rate Class Allocations'!$B$124:$J$128,6,FALSE)</f>
        <v>0.94261788524984402</v>
      </c>
      <c r="P2060" s="873">
        <f>+VLOOKUP(C2060,'A. Rate Class Allocations'!$B$124:$J$128,8,FALSE)</f>
        <v>0.86676492558695795</v>
      </c>
      <c r="Q2060" s="873">
        <f>+VLOOKUP(C2060,'A. Rate Class Allocations'!$B$124:$J$128,7,FALSE)</f>
        <v>0.93591420350510102</v>
      </c>
      <c r="R2060" s="873">
        <f>+VLOOKUP(C2060,'A. Rate Class Allocations'!$B$124:$J$128,9,FALSE)</f>
        <v>0.67326093337246795</v>
      </c>
      <c r="S2060" s="874">
        <f t="shared" si="97"/>
        <v>735.67826519730863</v>
      </c>
      <c r="T2060" s="874">
        <f t="shared" si="98"/>
        <v>0.29489357205752847</v>
      </c>
    </row>
    <row r="2061" spans="1:20">
      <c r="A2061" s="875" t="s">
        <v>1034</v>
      </c>
      <c r="B2061" t="s">
        <v>1035</v>
      </c>
      <c r="C2061" t="s">
        <v>1339</v>
      </c>
      <c r="D2061" t="s">
        <v>1821</v>
      </c>
      <c r="E2061" s="867">
        <v>2019</v>
      </c>
      <c r="F2061" s="867">
        <v>2019</v>
      </c>
      <c r="G2061" s="868">
        <v>43467</v>
      </c>
      <c r="H2061" s="869">
        <f t="shared" si="96"/>
        <v>2019</v>
      </c>
      <c r="I2061" s="876"/>
      <c r="J2061" t="s">
        <v>1341</v>
      </c>
      <c r="K2061" t="s">
        <v>1342</v>
      </c>
      <c r="L2061" t="s">
        <v>1037</v>
      </c>
      <c r="M2061">
        <v>400.19200000000001</v>
      </c>
      <c r="N2061">
        <v>0.20800000000000002</v>
      </c>
      <c r="O2061" s="872">
        <f>+VLOOKUP(C2061,'A. Rate Class Allocations'!$B$124:$J$128,6,FALSE)</f>
        <v>0.94261788524984402</v>
      </c>
      <c r="P2061" s="873">
        <f>+VLOOKUP(C2061,'A. Rate Class Allocations'!$B$124:$J$128,8,FALSE)</f>
        <v>0.86676492558695795</v>
      </c>
      <c r="Q2061" s="873">
        <f>+VLOOKUP(C2061,'A. Rate Class Allocations'!$B$124:$J$128,7,FALSE)</f>
        <v>0.93591420350510102</v>
      </c>
      <c r="R2061" s="873">
        <f>+VLOOKUP(C2061,'A. Rate Class Allocations'!$B$124:$J$128,9,FALSE)</f>
        <v>0.67326093337246795</v>
      </c>
      <c r="S2061" s="874">
        <f t="shared" si="97"/>
        <v>326.96811786547045</v>
      </c>
      <c r="T2061" s="874">
        <f t="shared" si="98"/>
        <v>0.13106380980334603</v>
      </c>
    </row>
    <row r="2062" spans="1:20">
      <c r="A2062" s="875" t="s">
        <v>1034</v>
      </c>
      <c r="B2062" t="s">
        <v>1035</v>
      </c>
      <c r="C2062" t="s">
        <v>1339</v>
      </c>
      <c r="D2062" t="s">
        <v>1821</v>
      </c>
      <c r="E2062" s="867">
        <v>2019</v>
      </c>
      <c r="F2062" s="867">
        <v>2019</v>
      </c>
      <c r="G2062" s="868">
        <v>43467</v>
      </c>
      <c r="H2062" s="869">
        <f t="shared" si="96"/>
        <v>2019</v>
      </c>
      <c r="I2062" s="876"/>
      <c r="J2062" t="s">
        <v>1341</v>
      </c>
      <c r="K2062" t="s">
        <v>1342</v>
      </c>
      <c r="L2062" t="s">
        <v>1037</v>
      </c>
      <c r="M2062">
        <v>161.61600000000001</v>
      </c>
      <c r="N2062">
        <v>8.4000000000000019E-2</v>
      </c>
      <c r="O2062" s="872">
        <f>+VLOOKUP(C2062,'A. Rate Class Allocations'!$B$124:$J$128,6,FALSE)</f>
        <v>0.94261788524984402</v>
      </c>
      <c r="P2062" s="873">
        <f>+VLOOKUP(C2062,'A. Rate Class Allocations'!$B$124:$J$128,8,FALSE)</f>
        <v>0.86676492558695795</v>
      </c>
      <c r="Q2062" s="873">
        <f>+VLOOKUP(C2062,'A. Rate Class Allocations'!$B$124:$J$128,7,FALSE)</f>
        <v>0.93591420350510102</v>
      </c>
      <c r="R2062" s="873">
        <f>+VLOOKUP(C2062,'A. Rate Class Allocations'!$B$124:$J$128,9,FALSE)</f>
        <v>0.67326093337246795</v>
      </c>
      <c r="S2062" s="874">
        <f t="shared" si="97"/>
        <v>132.04481683028618</v>
      </c>
      <c r="T2062" s="874">
        <f t="shared" si="98"/>
        <v>5.292961549750512E-2</v>
      </c>
    </row>
    <row r="2063" spans="1:20">
      <c r="A2063" s="875" t="s">
        <v>1034</v>
      </c>
      <c r="B2063" t="s">
        <v>1035</v>
      </c>
      <c r="C2063" t="s">
        <v>1339</v>
      </c>
      <c r="D2063" t="s">
        <v>1822</v>
      </c>
      <c r="E2063" s="867">
        <v>2019</v>
      </c>
      <c r="F2063" s="867">
        <v>2019</v>
      </c>
      <c r="G2063" s="868">
        <v>43468</v>
      </c>
      <c r="H2063" s="869">
        <f t="shared" si="96"/>
        <v>2019</v>
      </c>
      <c r="I2063" s="876"/>
      <c r="J2063" t="s">
        <v>1341</v>
      </c>
      <c r="K2063" t="s">
        <v>1342</v>
      </c>
      <c r="L2063" t="s">
        <v>1037</v>
      </c>
      <c r="M2063">
        <v>2754.752</v>
      </c>
      <c r="N2063">
        <v>0.70399999999999996</v>
      </c>
      <c r="O2063" s="872">
        <f>+VLOOKUP(C2063,'A. Rate Class Allocations'!$B$124:$J$128,6,FALSE)</f>
        <v>0.94261788524984402</v>
      </c>
      <c r="P2063" s="873">
        <f>+VLOOKUP(C2063,'A. Rate Class Allocations'!$B$124:$J$128,8,FALSE)</f>
        <v>0.86676492558695795</v>
      </c>
      <c r="Q2063" s="873">
        <f>+VLOOKUP(C2063,'A. Rate Class Allocations'!$B$124:$J$128,7,FALSE)</f>
        <v>0.93591420350510102</v>
      </c>
      <c r="R2063" s="873">
        <f>+VLOOKUP(C2063,'A. Rate Class Allocations'!$B$124:$J$128,9,FALSE)</f>
        <v>0.67326093337246795</v>
      </c>
      <c r="S2063" s="874">
        <f t="shared" si="97"/>
        <v>2250.7098508369495</v>
      </c>
      <c r="T2063" s="874">
        <f t="shared" si="98"/>
        <v>0.44360058702670951</v>
      </c>
    </row>
    <row r="2064" spans="1:20">
      <c r="A2064" s="875" t="s">
        <v>1034</v>
      </c>
      <c r="B2064" t="s">
        <v>1035</v>
      </c>
      <c r="C2064" t="s">
        <v>1339</v>
      </c>
      <c r="D2064" t="s">
        <v>1823</v>
      </c>
      <c r="E2064" s="867">
        <v>2019</v>
      </c>
      <c r="F2064" s="867">
        <v>2019</v>
      </c>
      <c r="G2064" s="868">
        <v>43449</v>
      </c>
      <c r="H2064" s="869">
        <f t="shared" si="96"/>
        <v>2018</v>
      </c>
      <c r="I2064" s="876"/>
      <c r="J2064" t="s">
        <v>1341</v>
      </c>
      <c r="K2064" t="s">
        <v>1342</v>
      </c>
      <c r="L2064" t="s">
        <v>1037</v>
      </c>
      <c r="M2064">
        <v>912.08000000000038</v>
      </c>
      <c r="N2064">
        <v>0.26000000000000006</v>
      </c>
      <c r="O2064" s="872">
        <f>+VLOOKUP(C2064,'A. Rate Class Allocations'!$B$124:$J$128,6,FALSE)</f>
        <v>0.94261788524984402</v>
      </c>
      <c r="P2064" s="873">
        <f>+VLOOKUP(C2064,'A. Rate Class Allocations'!$B$124:$J$128,8,FALSE)</f>
        <v>0.86676492558695795</v>
      </c>
      <c r="Q2064" s="873">
        <f>+VLOOKUP(C2064,'A. Rate Class Allocations'!$B$124:$J$128,7,FALSE)</f>
        <v>0.93591420350510102</v>
      </c>
      <c r="R2064" s="873">
        <f>+VLOOKUP(C2064,'A. Rate Class Allocations'!$B$124:$J$128,9,FALSE)</f>
        <v>0.67326093337246795</v>
      </c>
      <c r="S2064" s="874">
        <f t="shared" si="97"/>
        <v>745.19500875264487</v>
      </c>
      <c r="T2064" s="874">
        <f t="shared" si="98"/>
        <v>0.16382976225418253</v>
      </c>
    </row>
    <row r="2065" spans="1:20">
      <c r="A2065" s="875" t="s">
        <v>1034</v>
      </c>
      <c r="B2065" t="s">
        <v>1035</v>
      </c>
      <c r="C2065" t="s">
        <v>1339</v>
      </c>
      <c r="D2065" t="s">
        <v>1823</v>
      </c>
      <c r="E2065" s="867">
        <v>2019</v>
      </c>
      <c r="F2065" s="867">
        <v>2019</v>
      </c>
      <c r="G2065" s="868">
        <v>43449</v>
      </c>
      <c r="H2065" s="869">
        <f t="shared" si="96"/>
        <v>2018</v>
      </c>
      <c r="I2065" s="876"/>
      <c r="J2065" t="s">
        <v>1341</v>
      </c>
      <c r="K2065" t="s">
        <v>1342</v>
      </c>
      <c r="L2065" t="s">
        <v>1037</v>
      </c>
      <c r="M2065">
        <v>101.73199999999999</v>
      </c>
      <c r="N2065">
        <v>2.8999999999999998E-2</v>
      </c>
      <c r="O2065" s="872">
        <f>+VLOOKUP(C2065,'A. Rate Class Allocations'!$B$124:$J$128,6,FALSE)</f>
        <v>0.94261788524984402</v>
      </c>
      <c r="P2065" s="873">
        <f>+VLOOKUP(C2065,'A. Rate Class Allocations'!$B$124:$J$128,8,FALSE)</f>
        <v>0.86676492558695795</v>
      </c>
      <c r="Q2065" s="873">
        <f>+VLOOKUP(C2065,'A. Rate Class Allocations'!$B$124:$J$128,7,FALSE)</f>
        <v>0.93591420350510102</v>
      </c>
      <c r="R2065" s="873">
        <f>+VLOOKUP(C2065,'A. Rate Class Allocations'!$B$124:$J$128,9,FALSE)</f>
        <v>0.67326093337246795</v>
      </c>
      <c r="S2065" s="874">
        <f t="shared" si="97"/>
        <v>83.117904822410338</v>
      </c>
      <c r="T2065" s="874">
        <f t="shared" si="98"/>
        <v>1.8273319636043429E-2</v>
      </c>
    </row>
    <row r="2066" spans="1:20">
      <c r="A2066" s="875" t="s">
        <v>1034</v>
      </c>
      <c r="B2066" t="s">
        <v>1035</v>
      </c>
      <c r="C2066" t="s">
        <v>1339</v>
      </c>
      <c r="D2066" t="s">
        <v>1823</v>
      </c>
      <c r="E2066" s="867">
        <v>2019</v>
      </c>
      <c r="F2066" s="867">
        <v>2019</v>
      </c>
      <c r="G2066" s="868">
        <v>43449</v>
      </c>
      <c r="H2066" s="869">
        <f t="shared" si="96"/>
        <v>2018</v>
      </c>
      <c r="I2066" s="876"/>
      <c r="J2066" t="s">
        <v>1341</v>
      </c>
      <c r="K2066" t="s">
        <v>1342</v>
      </c>
      <c r="L2066" t="s">
        <v>1037</v>
      </c>
      <c r="M2066">
        <v>147.33600000000004</v>
      </c>
      <c r="N2066">
        <v>4.200000000000001E-2</v>
      </c>
      <c r="O2066" s="872">
        <f>+VLOOKUP(C2066,'A. Rate Class Allocations'!$B$124:$J$128,6,FALSE)</f>
        <v>0.94261788524984402</v>
      </c>
      <c r="P2066" s="873">
        <f>+VLOOKUP(C2066,'A. Rate Class Allocations'!$B$124:$J$128,8,FALSE)</f>
        <v>0.86676492558695795</v>
      </c>
      <c r="Q2066" s="873">
        <f>+VLOOKUP(C2066,'A. Rate Class Allocations'!$B$124:$J$128,7,FALSE)</f>
        <v>0.93591420350510102</v>
      </c>
      <c r="R2066" s="873">
        <f>+VLOOKUP(C2066,'A. Rate Class Allocations'!$B$124:$J$128,9,FALSE)</f>
        <v>0.67326093337246795</v>
      </c>
      <c r="S2066" s="874">
        <f t="shared" si="97"/>
        <v>120.3776552600426</v>
      </c>
      <c r="T2066" s="874">
        <f t="shared" si="98"/>
        <v>2.646480774875256E-2</v>
      </c>
    </row>
    <row r="2067" spans="1:20">
      <c r="A2067" s="875" t="s">
        <v>1034</v>
      </c>
      <c r="B2067" t="s">
        <v>1035</v>
      </c>
      <c r="C2067" t="s">
        <v>1339</v>
      </c>
      <c r="D2067" t="s">
        <v>1824</v>
      </c>
      <c r="E2067" s="867">
        <v>2019</v>
      </c>
      <c r="F2067" s="867">
        <v>2019</v>
      </c>
      <c r="G2067" s="868">
        <v>43451</v>
      </c>
      <c r="H2067" s="869">
        <f t="shared" si="96"/>
        <v>2018</v>
      </c>
      <c r="I2067" s="876"/>
      <c r="J2067" t="s">
        <v>1341</v>
      </c>
      <c r="K2067" t="s">
        <v>1342</v>
      </c>
      <c r="L2067" t="s">
        <v>1037</v>
      </c>
      <c r="M2067">
        <v>1309.9009999999996</v>
      </c>
      <c r="N2067">
        <v>0.49299999999999988</v>
      </c>
      <c r="O2067" s="872">
        <f>+VLOOKUP(C2067,'A. Rate Class Allocations'!$B$124:$J$128,6,FALSE)</f>
        <v>0.94261788524984402</v>
      </c>
      <c r="P2067" s="873">
        <f>+VLOOKUP(C2067,'A. Rate Class Allocations'!$B$124:$J$128,8,FALSE)</f>
        <v>0.86676492558695795</v>
      </c>
      <c r="Q2067" s="873">
        <f>+VLOOKUP(C2067,'A. Rate Class Allocations'!$B$124:$J$128,7,FALSE)</f>
        <v>0.93591420350510102</v>
      </c>
      <c r="R2067" s="873">
        <f>+VLOOKUP(C2067,'A. Rate Class Allocations'!$B$124:$J$128,9,FALSE)</f>
        <v>0.67326093337246795</v>
      </c>
      <c r="S2067" s="874">
        <f t="shared" si="97"/>
        <v>1070.2259529428313</v>
      </c>
      <c r="T2067" s="874">
        <f t="shared" si="98"/>
        <v>0.31064643381273827</v>
      </c>
    </row>
    <row r="2068" spans="1:20">
      <c r="A2068" s="875" t="s">
        <v>1034</v>
      </c>
      <c r="B2068" t="s">
        <v>1035</v>
      </c>
      <c r="C2068" t="s">
        <v>1339</v>
      </c>
      <c r="D2068" t="s">
        <v>1824</v>
      </c>
      <c r="E2068" s="867">
        <v>2019</v>
      </c>
      <c r="F2068" s="867">
        <v>2019</v>
      </c>
      <c r="G2068" s="868">
        <v>43451</v>
      </c>
      <c r="H2068" s="869">
        <f t="shared" si="96"/>
        <v>2018</v>
      </c>
      <c r="I2068" s="876"/>
      <c r="J2068" t="s">
        <v>1341</v>
      </c>
      <c r="K2068" t="s">
        <v>1342</v>
      </c>
      <c r="L2068" t="s">
        <v>1037</v>
      </c>
      <c r="M2068">
        <v>260.38599999999997</v>
      </c>
      <c r="N2068">
        <v>9.8000000000000004E-2</v>
      </c>
      <c r="O2068" s="872">
        <f>+VLOOKUP(C2068,'A. Rate Class Allocations'!$B$124:$J$128,6,FALSE)</f>
        <v>0.94261788524984402</v>
      </c>
      <c r="P2068" s="873">
        <f>+VLOOKUP(C2068,'A. Rate Class Allocations'!$B$124:$J$128,8,FALSE)</f>
        <v>0.86676492558695795</v>
      </c>
      <c r="Q2068" s="873">
        <f>+VLOOKUP(C2068,'A. Rate Class Allocations'!$B$124:$J$128,7,FALSE)</f>
        <v>0.93591420350510102</v>
      </c>
      <c r="R2068" s="873">
        <f>+VLOOKUP(C2068,'A. Rate Class Allocations'!$B$124:$J$128,9,FALSE)</f>
        <v>0.67326093337246795</v>
      </c>
      <c r="S2068" s="874">
        <f t="shared" si="97"/>
        <v>212.74268435780419</v>
      </c>
      <c r="T2068" s="874">
        <f t="shared" si="98"/>
        <v>6.1751218080422637E-2</v>
      </c>
    </row>
    <row r="2069" spans="1:20">
      <c r="A2069" s="875" t="s">
        <v>1034</v>
      </c>
      <c r="B2069" t="s">
        <v>1035</v>
      </c>
      <c r="C2069" t="s">
        <v>1339</v>
      </c>
      <c r="D2069" t="s">
        <v>1825</v>
      </c>
      <c r="E2069" s="867">
        <v>2019</v>
      </c>
      <c r="F2069" s="867">
        <v>2019</v>
      </c>
      <c r="G2069" s="868">
        <v>43483</v>
      </c>
      <c r="H2069" s="869">
        <f t="shared" si="96"/>
        <v>2019</v>
      </c>
      <c r="I2069" s="876"/>
      <c r="J2069" t="s">
        <v>1341</v>
      </c>
      <c r="K2069" t="s">
        <v>1342</v>
      </c>
      <c r="L2069" t="s">
        <v>1037</v>
      </c>
      <c r="M2069">
        <v>893.56799999999998</v>
      </c>
      <c r="N2069">
        <v>0.41600000000000004</v>
      </c>
      <c r="O2069" s="872">
        <f>+VLOOKUP(C2069,'A. Rate Class Allocations'!$B$124:$J$128,6,FALSE)</f>
        <v>0.94261788524984402</v>
      </c>
      <c r="P2069" s="873">
        <f>+VLOOKUP(C2069,'A. Rate Class Allocations'!$B$124:$J$128,8,FALSE)</f>
        <v>0.86676492558695795</v>
      </c>
      <c r="Q2069" s="873">
        <f>+VLOOKUP(C2069,'A. Rate Class Allocations'!$B$124:$J$128,7,FALSE)</f>
        <v>0.93591420350510102</v>
      </c>
      <c r="R2069" s="873">
        <f>+VLOOKUP(C2069,'A. Rate Class Allocations'!$B$124:$J$128,9,FALSE)</f>
        <v>0.67326093337246795</v>
      </c>
      <c r="S2069" s="874">
        <f t="shared" si="97"/>
        <v>730.07018417362838</v>
      </c>
      <c r="T2069" s="874">
        <f t="shared" si="98"/>
        <v>0.26212761960669206</v>
      </c>
    </row>
    <row r="2070" spans="1:20">
      <c r="A2070" s="875" t="s">
        <v>1034</v>
      </c>
      <c r="B2070" t="s">
        <v>1035</v>
      </c>
      <c r="C2070" t="s">
        <v>1339</v>
      </c>
      <c r="D2070" t="s">
        <v>1825</v>
      </c>
      <c r="E2070" s="867">
        <v>2019</v>
      </c>
      <c r="F2070" s="867">
        <v>2019</v>
      </c>
      <c r="G2070" s="868">
        <v>43483</v>
      </c>
      <c r="H2070" s="869">
        <f t="shared" si="96"/>
        <v>2019</v>
      </c>
      <c r="I2070" s="876"/>
      <c r="J2070" t="s">
        <v>1341</v>
      </c>
      <c r="K2070" t="s">
        <v>1342</v>
      </c>
      <c r="L2070" t="s">
        <v>1037</v>
      </c>
      <c r="M2070">
        <v>1314.576</v>
      </c>
      <c r="N2070">
        <v>0.61199999999999999</v>
      </c>
      <c r="O2070" s="872">
        <f>+VLOOKUP(C2070,'A. Rate Class Allocations'!$B$124:$J$128,6,FALSE)</f>
        <v>0.94261788524984402</v>
      </c>
      <c r="P2070" s="873">
        <f>+VLOOKUP(C2070,'A. Rate Class Allocations'!$B$124:$J$128,8,FALSE)</f>
        <v>0.86676492558695795</v>
      </c>
      <c r="Q2070" s="873">
        <f>+VLOOKUP(C2070,'A. Rate Class Allocations'!$B$124:$J$128,7,FALSE)</f>
        <v>0.93591420350510102</v>
      </c>
      <c r="R2070" s="873">
        <f>+VLOOKUP(C2070,'A. Rate Class Allocations'!$B$124:$J$128,9,FALSE)</f>
        <v>0.67326093337246795</v>
      </c>
      <c r="S2070" s="874">
        <f t="shared" si="97"/>
        <v>1074.0455594092803</v>
      </c>
      <c r="T2070" s="874">
        <f t="shared" si="98"/>
        <v>0.38563005576753728</v>
      </c>
    </row>
    <row r="2071" spans="1:20">
      <c r="A2071" s="875" t="s">
        <v>1034</v>
      </c>
      <c r="B2071" t="s">
        <v>1035</v>
      </c>
      <c r="C2071" t="s">
        <v>1339</v>
      </c>
      <c r="D2071" t="s">
        <v>1826</v>
      </c>
      <c r="E2071" s="867">
        <v>2019</v>
      </c>
      <c r="F2071" s="867">
        <v>2019</v>
      </c>
      <c r="G2071" s="868">
        <v>43481</v>
      </c>
      <c r="H2071" s="869">
        <f t="shared" si="96"/>
        <v>2019</v>
      </c>
      <c r="I2071" s="876"/>
      <c r="J2071" t="s">
        <v>1341</v>
      </c>
      <c r="K2071" t="s">
        <v>1342</v>
      </c>
      <c r="L2071" t="s">
        <v>1037</v>
      </c>
      <c r="M2071">
        <v>2578.6280000000006</v>
      </c>
      <c r="N2071">
        <v>0.88400000000000012</v>
      </c>
      <c r="O2071" s="872">
        <f>+VLOOKUP(C2071,'A. Rate Class Allocations'!$B$124:$J$128,6,FALSE)</f>
        <v>0.94261788524984402</v>
      </c>
      <c r="P2071" s="873">
        <f>+VLOOKUP(C2071,'A. Rate Class Allocations'!$B$124:$J$128,8,FALSE)</f>
        <v>0.86676492558695795</v>
      </c>
      <c r="Q2071" s="873">
        <f>+VLOOKUP(C2071,'A. Rate Class Allocations'!$B$124:$J$128,7,FALSE)</f>
        <v>0.93591420350510102</v>
      </c>
      <c r="R2071" s="873">
        <f>+VLOOKUP(C2071,'A. Rate Class Allocations'!$B$124:$J$128,9,FALSE)</f>
        <v>0.67326093337246795</v>
      </c>
      <c r="S2071" s="874">
        <f t="shared" si="97"/>
        <v>2106.8115900247944</v>
      </c>
      <c r="T2071" s="874">
        <f t="shared" si="98"/>
        <v>0.55702119166422059</v>
      </c>
    </row>
    <row r="2072" spans="1:20">
      <c r="A2072" s="875" t="s">
        <v>1034</v>
      </c>
      <c r="B2072" t="s">
        <v>1035</v>
      </c>
      <c r="C2072" t="s">
        <v>1339</v>
      </c>
      <c r="D2072" t="s">
        <v>1827</v>
      </c>
      <c r="E2072" s="867">
        <v>2019</v>
      </c>
      <c r="F2072" s="867">
        <v>2019</v>
      </c>
      <c r="G2072" s="868">
        <v>43481</v>
      </c>
      <c r="H2072" s="869">
        <f t="shared" si="96"/>
        <v>2019</v>
      </c>
      <c r="I2072" s="876"/>
      <c r="J2072" t="s">
        <v>1341</v>
      </c>
      <c r="K2072" t="s">
        <v>1342</v>
      </c>
      <c r="L2072" t="s">
        <v>1037</v>
      </c>
      <c r="M2072">
        <v>3069.3000000000006</v>
      </c>
      <c r="N2072">
        <v>0.78</v>
      </c>
      <c r="O2072" s="872">
        <f>+VLOOKUP(C2072,'A. Rate Class Allocations'!$B$124:$J$128,6,FALSE)</f>
        <v>0.94261788524984402</v>
      </c>
      <c r="P2072" s="873">
        <f>+VLOOKUP(C2072,'A. Rate Class Allocations'!$B$124:$J$128,8,FALSE)</f>
        <v>0.86676492558695795</v>
      </c>
      <c r="Q2072" s="873">
        <f>+VLOOKUP(C2072,'A. Rate Class Allocations'!$B$124:$J$128,7,FALSE)</f>
        <v>0.93591420350510102</v>
      </c>
      <c r="R2072" s="873">
        <f>+VLOOKUP(C2072,'A. Rate Class Allocations'!$B$124:$J$128,9,FALSE)</f>
        <v>0.67326093337246795</v>
      </c>
      <c r="S2072" s="874">
        <f t="shared" si="97"/>
        <v>2507.7044122933207</v>
      </c>
      <c r="T2072" s="874">
        <f t="shared" si="98"/>
        <v>0.49148928676254749</v>
      </c>
    </row>
    <row r="2073" spans="1:20">
      <c r="A2073" s="875" t="s">
        <v>1034</v>
      </c>
      <c r="B2073" t="s">
        <v>1035</v>
      </c>
      <c r="C2073" t="s">
        <v>1339</v>
      </c>
      <c r="D2073" t="s">
        <v>1827</v>
      </c>
      <c r="E2073" s="867">
        <v>2019</v>
      </c>
      <c r="F2073" s="867">
        <v>2019</v>
      </c>
      <c r="G2073" s="868">
        <v>43481</v>
      </c>
      <c r="H2073" s="869">
        <f t="shared" si="96"/>
        <v>2019</v>
      </c>
      <c r="I2073" s="876"/>
      <c r="J2073" t="s">
        <v>1341</v>
      </c>
      <c r="K2073" t="s">
        <v>1342</v>
      </c>
      <c r="L2073" t="s">
        <v>1037</v>
      </c>
      <c r="M2073">
        <v>228.23</v>
      </c>
      <c r="N2073">
        <v>5.7999999999999996E-2</v>
      </c>
      <c r="O2073" s="872">
        <f>+VLOOKUP(C2073,'A. Rate Class Allocations'!$B$124:$J$128,6,FALSE)</f>
        <v>0.94261788524984402</v>
      </c>
      <c r="P2073" s="873">
        <f>+VLOOKUP(C2073,'A. Rate Class Allocations'!$B$124:$J$128,8,FALSE)</f>
        <v>0.86676492558695795</v>
      </c>
      <c r="Q2073" s="873">
        <f>+VLOOKUP(C2073,'A. Rate Class Allocations'!$B$124:$J$128,7,FALSE)</f>
        <v>0.93591420350510102</v>
      </c>
      <c r="R2073" s="873">
        <f>+VLOOKUP(C2073,'A. Rate Class Allocations'!$B$124:$J$128,9,FALSE)</f>
        <v>0.67326093337246795</v>
      </c>
      <c r="S2073" s="874">
        <f t="shared" si="97"/>
        <v>186.47032809360587</v>
      </c>
      <c r="T2073" s="874">
        <f t="shared" si="98"/>
        <v>3.6546639272086859E-2</v>
      </c>
    </row>
    <row r="2074" spans="1:20">
      <c r="A2074" s="875" t="s">
        <v>1034</v>
      </c>
      <c r="B2074" t="s">
        <v>1035</v>
      </c>
      <c r="C2074" t="s">
        <v>1339</v>
      </c>
      <c r="D2074" t="s">
        <v>1828</v>
      </c>
      <c r="E2074" s="867">
        <v>2019</v>
      </c>
      <c r="F2074" s="867">
        <v>2019</v>
      </c>
      <c r="G2074" s="868">
        <v>43479</v>
      </c>
      <c r="H2074" s="869">
        <f t="shared" si="96"/>
        <v>2019</v>
      </c>
      <c r="I2074" s="876"/>
      <c r="J2074" t="s">
        <v>1341</v>
      </c>
      <c r="K2074" t="s">
        <v>1342</v>
      </c>
      <c r="L2074" t="s">
        <v>1037</v>
      </c>
      <c r="M2074">
        <v>3107.5200000000009</v>
      </c>
      <c r="N2074">
        <v>1.2480000000000002</v>
      </c>
      <c r="O2074" s="872">
        <f>+VLOOKUP(C2074,'A. Rate Class Allocations'!$B$124:$J$128,6,FALSE)</f>
        <v>0.94261788524984402</v>
      </c>
      <c r="P2074" s="873">
        <f>+VLOOKUP(C2074,'A. Rate Class Allocations'!$B$124:$J$128,8,FALSE)</f>
        <v>0.86676492558695795</v>
      </c>
      <c r="Q2074" s="873">
        <f>+VLOOKUP(C2074,'A. Rate Class Allocations'!$B$124:$J$128,7,FALSE)</f>
        <v>0.93591420350510102</v>
      </c>
      <c r="R2074" s="873">
        <f>+VLOOKUP(C2074,'A. Rate Class Allocations'!$B$124:$J$128,9,FALSE)</f>
        <v>0.67326093337246795</v>
      </c>
      <c r="S2074" s="874">
        <f t="shared" si="97"/>
        <v>2538.9312270842674</v>
      </c>
      <c r="T2074" s="874">
        <f t="shared" si="98"/>
        <v>0.78638285882007619</v>
      </c>
    </row>
    <row r="2075" spans="1:20">
      <c r="A2075" s="875" t="s">
        <v>1034</v>
      </c>
      <c r="B2075" t="s">
        <v>1035</v>
      </c>
      <c r="C2075" t="s">
        <v>1339</v>
      </c>
      <c r="D2075" t="s">
        <v>1829</v>
      </c>
      <c r="E2075" s="867">
        <v>2019</v>
      </c>
      <c r="F2075" s="867">
        <v>2019</v>
      </c>
      <c r="G2075" s="868">
        <v>43479</v>
      </c>
      <c r="H2075" s="869">
        <f t="shared" si="96"/>
        <v>2019</v>
      </c>
      <c r="I2075" s="876"/>
      <c r="J2075" t="s">
        <v>1341</v>
      </c>
      <c r="K2075" t="s">
        <v>1342</v>
      </c>
      <c r="L2075" t="s">
        <v>1037</v>
      </c>
      <c r="M2075">
        <v>517.92000000000019</v>
      </c>
      <c r="N2075">
        <v>0.26000000000000006</v>
      </c>
      <c r="O2075" s="872">
        <f>+VLOOKUP(C2075,'A. Rate Class Allocations'!$B$124:$J$128,6,FALSE)</f>
        <v>0.94261788524984402</v>
      </c>
      <c r="P2075" s="873">
        <f>+VLOOKUP(C2075,'A. Rate Class Allocations'!$B$124:$J$128,8,FALSE)</f>
        <v>0.86676492558695795</v>
      </c>
      <c r="Q2075" s="873">
        <f>+VLOOKUP(C2075,'A. Rate Class Allocations'!$B$124:$J$128,7,FALSE)</f>
        <v>0.93591420350510102</v>
      </c>
      <c r="R2075" s="873">
        <f>+VLOOKUP(C2075,'A. Rate Class Allocations'!$B$124:$J$128,9,FALSE)</f>
        <v>0.67326093337246795</v>
      </c>
      <c r="S2075" s="874">
        <f t="shared" si="97"/>
        <v>423.15520451404461</v>
      </c>
      <c r="T2075" s="874">
        <f t="shared" si="98"/>
        <v>0.16382976225418253</v>
      </c>
    </row>
    <row r="2076" spans="1:20">
      <c r="A2076" s="875" t="s">
        <v>1034</v>
      </c>
      <c r="B2076" t="s">
        <v>1035</v>
      </c>
      <c r="C2076" t="s">
        <v>1339</v>
      </c>
      <c r="D2076" t="s">
        <v>1829</v>
      </c>
      <c r="E2076" s="867">
        <v>2019</v>
      </c>
      <c r="F2076" s="867">
        <v>2019</v>
      </c>
      <c r="G2076" s="868">
        <v>43479</v>
      </c>
      <c r="H2076" s="869">
        <f t="shared" si="96"/>
        <v>2019</v>
      </c>
      <c r="I2076" s="876"/>
      <c r="J2076" t="s">
        <v>1341</v>
      </c>
      <c r="K2076" t="s">
        <v>1342</v>
      </c>
      <c r="L2076" t="s">
        <v>1037</v>
      </c>
      <c r="M2076">
        <v>55.77600000000001</v>
      </c>
      <c r="N2076">
        <v>2.8000000000000001E-2</v>
      </c>
      <c r="O2076" s="872">
        <f>+VLOOKUP(C2076,'A. Rate Class Allocations'!$B$124:$J$128,6,FALSE)</f>
        <v>0.94261788524984402</v>
      </c>
      <c r="P2076" s="873">
        <f>+VLOOKUP(C2076,'A. Rate Class Allocations'!$B$124:$J$128,8,FALSE)</f>
        <v>0.86676492558695795</v>
      </c>
      <c r="Q2076" s="873">
        <f>+VLOOKUP(C2076,'A. Rate Class Allocations'!$B$124:$J$128,7,FALSE)</f>
        <v>0.93591420350510102</v>
      </c>
      <c r="R2076" s="873">
        <f>+VLOOKUP(C2076,'A. Rate Class Allocations'!$B$124:$J$128,9,FALSE)</f>
        <v>0.67326093337246795</v>
      </c>
      <c r="S2076" s="874">
        <f t="shared" si="97"/>
        <v>45.570560486127867</v>
      </c>
      <c r="T2076" s="874">
        <f t="shared" si="98"/>
        <v>1.7643205165835039E-2</v>
      </c>
    </row>
    <row r="2077" spans="1:20">
      <c r="A2077" s="875" t="s">
        <v>1034</v>
      </c>
      <c r="B2077" t="s">
        <v>1035</v>
      </c>
      <c r="C2077" t="s">
        <v>1339</v>
      </c>
      <c r="D2077" t="s">
        <v>1830</v>
      </c>
      <c r="E2077" s="867">
        <v>2019</v>
      </c>
      <c r="F2077" s="867">
        <v>2019</v>
      </c>
      <c r="G2077" s="868">
        <v>43479</v>
      </c>
      <c r="H2077" s="869">
        <f t="shared" si="96"/>
        <v>2019</v>
      </c>
      <c r="I2077" s="876"/>
      <c r="J2077" t="s">
        <v>1341</v>
      </c>
      <c r="K2077" t="s">
        <v>1342</v>
      </c>
      <c r="L2077" t="s">
        <v>1037</v>
      </c>
      <c r="M2077">
        <v>1576.0050000000001</v>
      </c>
      <c r="N2077">
        <v>0.43500000000000005</v>
      </c>
      <c r="O2077" s="872">
        <f>+VLOOKUP(C2077,'A. Rate Class Allocations'!$B$124:$J$128,6,FALSE)</f>
        <v>0.94261788524984402</v>
      </c>
      <c r="P2077" s="873">
        <f>+VLOOKUP(C2077,'A. Rate Class Allocations'!$B$124:$J$128,8,FALSE)</f>
        <v>0.86676492558695795</v>
      </c>
      <c r="Q2077" s="873">
        <f>+VLOOKUP(C2077,'A. Rate Class Allocations'!$B$124:$J$128,7,FALSE)</f>
        <v>0.93591420350510102</v>
      </c>
      <c r="R2077" s="873">
        <f>+VLOOKUP(C2077,'A. Rate Class Allocations'!$B$124:$J$128,9,FALSE)</f>
        <v>0.67326093337246795</v>
      </c>
      <c r="S2077" s="874">
        <f t="shared" si="97"/>
        <v>1287.6404040974603</v>
      </c>
      <c r="T2077" s="874">
        <f t="shared" si="98"/>
        <v>0.27409979454065153</v>
      </c>
    </row>
    <row r="2078" spans="1:20">
      <c r="A2078" s="875" t="s">
        <v>1034</v>
      </c>
      <c r="B2078" t="s">
        <v>1035</v>
      </c>
      <c r="C2078" t="s">
        <v>1339</v>
      </c>
      <c r="D2078" t="s">
        <v>1830</v>
      </c>
      <c r="E2078" s="867">
        <v>2019</v>
      </c>
      <c r="F2078" s="867">
        <v>2019</v>
      </c>
      <c r="G2078" s="868">
        <v>43479</v>
      </c>
      <c r="H2078" s="869">
        <f t="shared" si="96"/>
        <v>2019</v>
      </c>
      <c r="I2078" s="876"/>
      <c r="J2078" t="s">
        <v>1341</v>
      </c>
      <c r="K2078" t="s">
        <v>1342</v>
      </c>
      <c r="L2078" t="s">
        <v>1037</v>
      </c>
      <c r="M2078">
        <v>742.71499999999992</v>
      </c>
      <c r="N2078">
        <v>0.20499999999999996</v>
      </c>
      <c r="O2078" s="872">
        <f>+VLOOKUP(C2078,'A. Rate Class Allocations'!$B$124:$J$128,6,FALSE)</f>
        <v>0.94261788524984402</v>
      </c>
      <c r="P2078" s="873">
        <f>+VLOOKUP(C2078,'A. Rate Class Allocations'!$B$124:$J$128,8,FALSE)</f>
        <v>0.86676492558695795</v>
      </c>
      <c r="Q2078" s="873">
        <f>+VLOOKUP(C2078,'A. Rate Class Allocations'!$B$124:$J$128,7,FALSE)</f>
        <v>0.93591420350510102</v>
      </c>
      <c r="R2078" s="873">
        <f>+VLOOKUP(C2078,'A. Rate Class Allocations'!$B$124:$J$128,9,FALSE)</f>
        <v>0.67326093337246795</v>
      </c>
      <c r="S2078" s="874">
        <f t="shared" si="97"/>
        <v>606.81904101144664</v>
      </c>
      <c r="T2078" s="874">
        <f t="shared" si="98"/>
        <v>0.12917346639272079</v>
      </c>
    </row>
    <row r="2079" spans="1:20">
      <c r="A2079" s="875" t="s">
        <v>1034</v>
      </c>
      <c r="B2079" t="s">
        <v>1035</v>
      </c>
      <c r="C2079" t="s">
        <v>1339</v>
      </c>
      <c r="D2079" t="s">
        <v>1830</v>
      </c>
      <c r="E2079" s="867">
        <v>2019</v>
      </c>
      <c r="F2079" s="867">
        <v>2019</v>
      </c>
      <c r="G2079" s="868">
        <v>43479</v>
      </c>
      <c r="H2079" s="869">
        <f t="shared" si="96"/>
        <v>2019</v>
      </c>
      <c r="I2079" s="876"/>
      <c r="J2079" t="s">
        <v>1341</v>
      </c>
      <c r="K2079" t="s">
        <v>1342</v>
      </c>
      <c r="L2079" t="s">
        <v>1037</v>
      </c>
      <c r="M2079">
        <v>159.41199999999998</v>
      </c>
      <c r="N2079">
        <v>4.3999999999999997E-2</v>
      </c>
      <c r="O2079" s="872">
        <f>+VLOOKUP(C2079,'A. Rate Class Allocations'!$B$124:$J$128,6,FALSE)</f>
        <v>0.94261788524984402</v>
      </c>
      <c r="P2079" s="873">
        <f>+VLOOKUP(C2079,'A. Rate Class Allocations'!$B$124:$J$128,8,FALSE)</f>
        <v>0.86676492558695795</v>
      </c>
      <c r="Q2079" s="873">
        <f>+VLOOKUP(C2079,'A. Rate Class Allocations'!$B$124:$J$128,7,FALSE)</f>
        <v>0.93591420350510102</v>
      </c>
      <c r="R2079" s="873">
        <f>+VLOOKUP(C2079,'A. Rate Class Allocations'!$B$124:$J$128,9,FALSE)</f>
        <v>0.67326093337246795</v>
      </c>
      <c r="S2079" s="874">
        <f t="shared" si="97"/>
        <v>130.24408685123734</v>
      </c>
      <c r="T2079" s="874">
        <f t="shared" si="98"/>
        <v>2.7725036689169345E-2</v>
      </c>
    </row>
    <row r="2080" spans="1:20">
      <c r="A2080" s="875" t="s">
        <v>1034</v>
      </c>
      <c r="B2080" t="s">
        <v>1035</v>
      </c>
      <c r="C2080" t="s">
        <v>1339</v>
      </c>
      <c r="D2080" t="s">
        <v>1831</v>
      </c>
      <c r="E2080" s="867">
        <v>2019</v>
      </c>
      <c r="F2080" s="867">
        <v>2019</v>
      </c>
      <c r="G2080" s="868">
        <v>43483</v>
      </c>
      <c r="H2080" s="869">
        <f t="shared" si="96"/>
        <v>2019</v>
      </c>
      <c r="I2080" s="876"/>
      <c r="J2080" t="s">
        <v>1341</v>
      </c>
      <c r="K2080" t="s">
        <v>1342</v>
      </c>
      <c r="L2080" t="s">
        <v>1037</v>
      </c>
      <c r="M2080">
        <v>2614.8720000000003</v>
      </c>
      <c r="N2080">
        <v>0.88400000000000012</v>
      </c>
      <c r="O2080" s="872">
        <f>+VLOOKUP(C2080,'A. Rate Class Allocations'!$B$124:$J$128,6,FALSE)</f>
        <v>0.94261788524984402</v>
      </c>
      <c r="P2080" s="873">
        <f>+VLOOKUP(C2080,'A. Rate Class Allocations'!$B$124:$J$128,8,FALSE)</f>
        <v>0.86676492558695795</v>
      </c>
      <c r="Q2080" s="873">
        <f>+VLOOKUP(C2080,'A. Rate Class Allocations'!$B$124:$J$128,7,FALSE)</f>
        <v>0.93591420350510102</v>
      </c>
      <c r="R2080" s="873">
        <f>+VLOOKUP(C2080,'A. Rate Class Allocations'!$B$124:$J$128,9,FALSE)</f>
        <v>0.67326093337246795</v>
      </c>
      <c r="S2080" s="874">
        <f t="shared" si="97"/>
        <v>2136.4239572483175</v>
      </c>
      <c r="T2080" s="874">
        <f t="shared" si="98"/>
        <v>0.55702119166422059</v>
      </c>
    </row>
    <row r="2081" spans="1:20">
      <c r="A2081" s="875" t="s">
        <v>1034</v>
      </c>
      <c r="B2081" t="s">
        <v>1035</v>
      </c>
      <c r="C2081" t="s">
        <v>1339</v>
      </c>
      <c r="D2081" t="s">
        <v>1832</v>
      </c>
      <c r="E2081" s="867">
        <v>2019</v>
      </c>
      <c r="F2081" s="867">
        <v>2019</v>
      </c>
      <c r="G2081" s="868">
        <v>43487</v>
      </c>
      <c r="H2081" s="869">
        <f t="shared" si="96"/>
        <v>2019</v>
      </c>
      <c r="I2081" s="876"/>
      <c r="J2081" t="s">
        <v>1341</v>
      </c>
      <c r="K2081" t="s">
        <v>1342</v>
      </c>
      <c r="L2081" t="s">
        <v>1037</v>
      </c>
      <c r="M2081">
        <v>711.98400000000015</v>
      </c>
      <c r="N2081">
        <v>0.31200000000000006</v>
      </c>
      <c r="O2081" s="872">
        <f>+VLOOKUP(C2081,'A. Rate Class Allocations'!$B$124:$J$128,6,FALSE)</f>
        <v>0.94261788524984402</v>
      </c>
      <c r="P2081" s="873">
        <f>+VLOOKUP(C2081,'A. Rate Class Allocations'!$B$124:$J$128,8,FALSE)</f>
        <v>0.86676492558695795</v>
      </c>
      <c r="Q2081" s="873">
        <f>+VLOOKUP(C2081,'A. Rate Class Allocations'!$B$124:$J$128,7,FALSE)</f>
        <v>0.93591420350510102</v>
      </c>
      <c r="R2081" s="873">
        <f>+VLOOKUP(C2081,'A. Rate Class Allocations'!$B$124:$J$128,9,FALSE)</f>
        <v>0.67326093337246795</v>
      </c>
      <c r="S2081" s="874">
        <f t="shared" si="97"/>
        <v>581.71094981990939</v>
      </c>
      <c r="T2081" s="874">
        <f t="shared" si="98"/>
        <v>0.19659571470501905</v>
      </c>
    </row>
    <row r="2082" spans="1:20">
      <c r="A2082" s="875" t="s">
        <v>1034</v>
      </c>
      <c r="B2082" t="s">
        <v>1035</v>
      </c>
      <c r="C2082" t="s">
        <v>1339</v>
      </c>
      <c r="D2082" t="s">
        <v>1832</v>
      </c>
      <c r="E2082" s="867">
        <v>2019</v>
      </c>
      <c r="F2082" s="867">
        <v>2019</v>
      </c>
      <c r="G2082" s="868">
        <v>43487</v>
      </c>
      <c r="H2082" s="869">
        <f t="shared" si="96"/>
        <v>2019</v>
      </c>
      <c r="I2082" s="876"/>
      <c r="J2082" t="s">
        <v>1341</v>
      </c>
      <c r="K2082" t="s">
        <v>1342</v>
      </c>
      <c r="L2082" t="s">
        <v>1037</v>
      </c>
      <c r="M2082">
        <v>349.14600000000002</v>
      </c>
      <c r="N2082">
        <v>0.153</v>
      </c>
      <c r="O2082" s="872">
        <f>+VLOOKUP(C2082,'A. Rate Class Allocations'!$B$124:$J$128,6,FALSE)</f>
        <v>0.94261788524984402</v>
      </c>
      <c r="P2082" s="873">
        <f>+VLOOKUP(C2082,'A. Rate Class Allocations'!$B$124:$J$128,8,FALSE)</f>
        <v>0.86676492558695795</v>
      </c>
      <c r="Q2082" s="873">
        <f>+VLOOKUP(C2082,'A. Rate Class Allocations'!$B$124:$J$128,7,FALSE)</f>
        <v>0.93591420350510102</v>
      </c>
      <c r="R2082" s="873">
        <f>+VLOOKUP(C2082,'A. Rate Class Allocations'!$B$124:$J$128,9,FALSE)</f>
        <v>0.67326093337246795</v>
      </c>
      <c r="S2082" s="874">
        <f t="shared" si="97"/>
        <v>285.26210039245552</v>
      </c>
      <c r="T2082" s="874">
        <f t="shared" si="98"/>
        <v>9.6407513941884321E-2</v>
      </c>
    </row>
    <row r="2083" spans="1:20">
      <c r="A2083" s="875" t="s">
        <v>1034</v>
      </c>
      <c r="B2083" t="s">
        <v>1035</v>
      </c>
      <c r="C2083" t="s">
        <v>1339</v>
      </c>
      <c r="D2083" t="s">
        <v>1833</v>
      </c>
      <c r="E2083" s="867">
        <v>2019</v>
      </c>
      <c r="F2083" s="867">
        <v>2019</v>
      </c>
      <c r="G2083" s="868">
        <v>43482</v>
      </c>
      <c r="H2083" s="869">
        <f t="shared" si="96"/>
        <v>2019</v>
      </c>
      <c r="I2083" s="876"/>
      <c r="J2083" t="s">
        <v>1341</v>
      </c>
      <c r="K2083" t="s">
        <v>1342</v>
      </c>
      <c r="L2083" t="s">
        <v>1037</v>
      </c>
      <c r="M2083">
        <v>2497.1439999999998</v>
      </c>
      <c r="N2083">
        <v>0.67599999999999993</v>
      </c>
      <c r="O2083" s="872">
        <f>+VLOOKUP(C2083,'A. Rate Class Allocations'!$B$124:$J$128,6,FALSE)</f>
        <v>0.94261788524984402</v>
      </c>
      <c r="P2083" s="873">
        <f>+VLOOKUP(C2083,'A. Rate Class Allocations'!$B$124:$J$128,8,FALSE)</f>
        <v>0.86676492558695795</v>
      </c>
      <c r="Q2083" s="873">
        <f>+VLOOKUP(C2083,'A. Rate Class Allocations'!$B$124:$J$128,7,FALSE)</f>
        <v>0.93591420350510102</v>
      </c>
      <c r="R2083" s="873">
        <f>+VLOOKUP(C2083,'A. Rate Class Allocations'!$B$124:$J$128,9,FALSE)</f>
        <v>0.67326093337246795</v>
      </c>
      <c r="S2083" s="874">
        <f t="shared" si="97"/>
        <v>2040.2368705997428</v>
      </c>
      <c r="T2083" s="874">
        <f t="shared" si="98"/>
        <v>0.42595738186087445</v>
      </c>
    </row>
    <row r="2084" spans="1:20">
      <c r="A2084" s="875" t="s">
        <v>1034</v>
      </c>
      <c r="B2084" t="s">
        <v>1035</v>
      </c>
      <c r="C2084" t="s">
        <v>1339</v>
      </c>
      <c r="D2084" t="s">
        <v>1834</v>
      </c>
      <c r="E2084" s="867">
        <v>2019</v>
      </c>
      <c r="F2084" s="867">
        <v>2019</v>
      </c>
      <c r="G2084" s="868">
        <v>43482</v>
      </c>
      <c r="H2084" s="869">
        <f t="shared" si="96"/>
        <v>2019</v>
      </c>
      <c r="I2084" s="876"/>
      <c r="J2084" t="s">
        <v>1341</v>
      </c>
      <c r="K2084" t="s">
        <v>1342</v>
      </c>
      <c r="L2084" t="s">
        <v>1037</v>
      </c>
      <c r="M2084">
        <v>1201.2000000000003</v>
      </c>
      <c r="N2084">
        <v>0.36400000000000005</v>
      </c>
      <c r="O2084" s="872">
        <f>+VLOOKUP(C2084,'A. Rate Class Allocations'!$B$124:$J$128,6,FALSE)</f>
        <v>0.94261788524984402</v>
      </c>
      <c r="P2084" s="873">
        <f>+VLOOKUP(C2084,'A. Rate Class Allocations'!$B$124:$J$128,8,FALSE)</f>
        <v>0.86676492558695795</v>
      </c>
      <c r="Q2084" s="873">
        <f>+VLOOKUP(C2084,'A. Rate Class Allocations'!$B$124:$J$128,7,FALSE)</f>
        <v>0.93591420350510102</v>
      </c>
      <c r="R2084" s="873">
        <f>+VLOOKUP(C2084,'A. Rate Class Allocations'!$B$124:$J$128,9,FALSE)</f>
        <v>0.67326093337246795</v>
      </c>
      <c r="S2084" s="874">
        <f t="shared" si="97"/>
        <v>981.41417914401882</v>
      </c>
      <c r="T2084" s="874">
        <f t="shared" si="98"/>
        <v>0.22936166715585554</v>
      </c>
    </row>
    <row r="2085" spans="1:20">
      <c r="A2085" s="875" t="s">
        <v>1034</v>
      </c>
      <c r="B2085" t="s">
        <v>1035</v>
      </c>
      <c r="C2085" t="s">
        <v>1339</v>
      </c>
      <c r="D2085" t="s">
        <v>1834</v>
      </c>
      <c r="E2085" s="867">
        <v>2019</v>
      </c>
      <c r="F2085" s="867">
        <v>2019</v>
      </c>
      <c r="G2085" s="868">
        <v>43482</v>
      </c>
      <c r="H2085" s="869">
        <f t="shared" si="96"/>
        <v>2019</v>
      </c>
      <c r="I2085" s="876"/>
      <c r="J2085" t="s">
        <v>1341</v>
      </c>
      <c r="K2085" t="s">
        <v>1342</v>
      </c>
      <c r="L2085" t="s">
        <v>1037</v>
      </c>
      <c r="M2085">
        <v>92.4</v>
      </c>
      <c r="N2085">
        <v>2.8000000000000001E-2</v>
      </c>
      <c r="O2085" s="872">
        <f>+VLOOKUP(C2085,'A. Rate Class Allocations'!$B$124:$J$128,6,FALSE)</f>
        <v>0.94261788524984402</v>
      </c>
      <c r="P2085" s="873">
        <f>+VLOOKUP(C2085,'A. Rate Class Allocations'!$B$124:$J$128,8,FALSE)</f>
        <v>0.86676492558695795</v>
      </c>
      <c r="Q2085" s="873">
        <f>+VLOOKUP(C2085,'A. Rate Class Allocations'!$B$124:$J$128,7,FALSE)</f>
        <v>0.93591420350510102</v>
      </c>
      <c r="R2085" s="873">
        <f>+VLOOKUP(C2085,'A. Rate Class Allocations'!$B$124:$J$128,9,FALSE)</f>
        <v>0.67326093337246795</v>
      </c>
      <c r="S2085" s="874">
        <f t="shared" si="97"/>
        <v>75.493398395693745</v>
      </c>
      <c r="T2085" s="874">
        <f t="shared" si="98"/>
        <v>1.7643205165835039E-2</v>
      </c>
    </row>
    <row r="2086" spans="1:20">
      <c r="A2086" s="875" t="s">
        <v>1034</v>
      </c>
      <c r="B2086" t="s">
        <v>1035</v>
      </c>
      <c r="C2086" t="s">
        <v>1339</v>
      </c>
      <c r="D2086" t="s">
        <v>1835</v>
      </c>
      <c r="E2086" s="867">
        <v>2019</v>
      </c>
      <c r="F2086" s="867">
        <v>2019</v>
      </c>
      <c r="G2086" s="868">
        <v>43482</v>
      </c>
      <c r="H2086" s="869">
        <f t="shared" si="96"/>
        <v>2019</v>
      </c>
      <c r="I2086" s="876"/>
      <c r="J2086" t="s">
        <v>1341</v>
      </c>
      <c r="K2086" t="s">
        <v>1342</v>
      </c>
      <c r="L2086" t="s">
        <v>1037</v>
      </c>
      <c r="M2086">
        <v>1981.0440000000003</v>
      </c>
      <c r="N2086">
        <v>0.88400000000000012</v>
      </c>
      <c r="O2086" s="872">
        <f>+VLOOKUP(C2086,'A. Rate Class Allocations'!$B$124:$J$128,6,FALSE)</f>
        <v>0.94261788524984402</v>
      </c>
      <c r="P2086" s="873">
        <f>+VLOOKUP(C2086,'A. Rate Class Allocations'!$B$124:$J$128,8,FALSE)</f>
        <v>0.86676492558695795</v>
      </c>
      <c r="Q2086" s="873">
        <f>+VLOOKUP(C2086,'A. Rate Class Allocations'!$B$124:$J$128,7,FALSE)</f>
        <v>0.93591420350510102</v>
      </c>
      <c r="R2086" s="873">
        <f>+VLOOKUP(C2086,'A. Rate Class Allocations'!$B$124:$J$128,9,FALSE)</f>
        <v>0.67326093337246795</v>
      </c>
      <c r="S2086" s="874">
        <f t="shared" si="97"/>
        <v>1618.5686572662203</v>
      </c>
      <c r="T2086" s="874">
        <f t="shared" si="98"/>
        <v>0.55702119166422059</v>
      </c>
    </row>
    <row r="2087" spans="1:20">
      <c r="A2087" s="875" t="s">
        <v>1034</v>
      </c>
      <c r="B2087" t="s">
        <v>1035</v>
      </c>
      <c r="C2087" t="s">
        <v>1339</v>
      </c>
      <c r="D2087" t="s">
        <v>1836</v>
      </c>
      <c r="E2087" s="867">
        <v>2019</v>
      </c>
      <c r="F2087" s="867">
        <v>2019</v>
      </c>
      <c r="G2087" s="868">
        <v>43489</v>
      </c>
      <c r="H2087" s="869">
        <f t="shared" si="96"/>
        <v>2019</v>
      </c>
      <c r="I2087" s="876"/>
      <c r="J2087" t="s">
        <v>1341</v>
      </c>
      <c r="K2087" t="s">
        <v>1342</v>
      </c>
      <c r="L2087" t="s">
        <v>1037</v>
      </c>
      <c r="M2087">
        <v>3105.03</v>
      </c>
      <c r="N2087">
        <v>1.2469999999999999</v>
      </c>
      <c r="O2087" s="872">
        <f>+VLOOKUP(C2087,'A. Rate Class Allocations'!$B$124:$J$128,6,FALSE)</f>
        <v>0.94261788524984402</v>
      </c>
      <c r="P2087" s="873">
        <f>+VLOOKUP(C2087,'A. Rate Class Allocations'!$B$124:$J$128,8,FALSE)</f>
        <v>0.86676492558695795</v>
      </c>
      <c r="Q2087" s="873">
        <f>+VLOOKUP(C2087,'A. Rate Class Allocations'!$B$124:$J$128,7,FALSE)</f>
        <v>0.93591420350510102</v>
      </c>
      <c r="R2087" s="873">
        <f>+VLOOKUP(C2087,'A. Rate Class Allocations'!$B$124:$J$128,9,FALSE)</f>
        <v>0.67326093337246795</v>
      </c>
      <c r="S2087" s="874">
        <f t="shared" si="97"/>
        <v>2536.8968270625646</v>
      </c>
      <c r="T2087" s="874">
        <f t="shared" si="98"/>
        <v>0.78575274434986753</v>
      </c>
    </row>
    <row r="2088" spans="1:20">
      <c r="A2088" s="875" t="s">
        <v>1034</v>
      </c>
      <c r="B2088" t="s">
        <v>1035</v>
      </c>
      <c r="C2088" t="s">
        <v>1339</v>
      </c>
      <c r="D2088" t="s">
        <v>1837</v>
      </c>
      <c r="E2088" s="867">
        <v>2019</v>
      </c>
      <c r="F2088" s="867">
        <v>2019</v>
      </c>
      <c r="G2088" s="868">
        <v>43444</v>
      </c>
      <c r="H2088" s="869">
        <f t="shared" si="96"/>
        <v>2018</v>
      </c>
      <c r="I2088" s="876"/>
      <c r="J2088" t="s">
        <v>1341</v>
      </c>
      <c r="K2088" t="s">
        <v>1342</v>
      </c>
      <c r="L2088" t="s">
        <v>1037</v>
      </c>
      <c r="M2088">
        <v>1893.8920000000003</v>
      </c>
      <c r="N2088">
        <v>0.57200000000000006</v>
      </c>
      <c r="O2088" s="872">
        <f>+VLOOKUP(C2088,'A. Rate Class Allocations'!$B$124:$J$128,6,FALSE)</f>
        <v>0.94261788524984402</v>
      </c>
      <c r="P2088" s="873">
        <f>+VLOOKUP(C2088,'A. Rate Class Allocations'!$B$124:$J$128,8,FALSE)</f>
        <v>0.86676492558695795</v>
      </c>
      <c r="Q2088" s="873">
        <f>+VLOOKUP(C2088,'A. Rate Class Allocations'!$B$124:$J$128,7,FALSE)</f>
        <v>0.93591420350510102</v>
      </c>
      <c r="R2088" s="873">
        <f>+VLOOKUP(C2088,'A. Rate Class Allocations'!$B$124:$J$128,9,FALSE)</f>
        <v>0.67326093337246795</v>
      </c>
      <c r="S2088" s="874">
        <f t="shared" si="97"/>
        <v>1547.3630224504029</v>
      </c>
      <c r="T2088" s="874">
        <f t="shared" si="98"/>
        <v>0.36042547695920152</v>
      </c>
    </row>
    <row r="2089" spans="1:20">
      <c r="A2089" s="875" t="s">
        <v>1034</v>
      </c>
      <c r="B2089" t="s">
        <v>1035</v>
      </c>
      <c r="C2089" t="s">
        <v>1339</v>
      </c>
      <c r="D2089" t="s">
        <v>1837</v>
      </c>
      <c r="E2089" s="867">
        <v>2019</v>
      </c>
      <c r="F2089" s="867">
        <v>2019</v>
      </c>
      <c r="G2089" s="868">
        <v>43444</v>
      </c>
      <c r="H2089" s="869">
        <f t="shared" si="96"/>
        <v>2018</v>
      </c>
      <c r="I2089" s="876"/>
      <c r="J2089" t="s">
        <v>1341</v>
      </c>
      <c r="K2089" t="s">
        <v>1342</v>
      </c>
      <c r="L2089" t="s">
        <v>1037</v>
      </c>
      <c r="M2089">
        <v>46.354000000000006</v>
      </c>
      <c r="N2089">
        <v>1.4E-2</v>
      </c>
      <c r="O2089" s="872">
        <f>+VLOOKUP(C2089,'A. Rate Class Allocations'!$B$124:$J$128,6,FALSE)</f>
        <v>0.94261788524984402</v>
      </c>
      <c r="P2089" s="873">
        <f>+VLOOKUP(C2089,'A. Rate Class Allocations'!$B$124:$J$128,8,FALSE)</f>
        <v>0.86676492558695795</v>
      </c>
      <c r="Q2089" s="873">
        <f>+VLOOKUP(C2089,'A. Rate Class Allocations'!$B$124:$J$128,7,FALSE)</f>
        <v>0.93591420350510102</v>
      </c>
      <c r="R2089" s="873">
        <f>+VLOOKUP(C2089,'A. Rate Class Allocations'!$B$124:$J$128,9,FALSE)</f>
        <v>0.67326093337246795</v>
      </c>
      <c r="S2089" s="874">
        <f t="shared" si="97"/>
        <v>37.872521528506368</v>
      </c>
      <c r="T2089" s="874">
        <f t="shared" si="98"/>
        <v>8.8216025829175194E-3</v>
      </c>
    </row>
    <row r="2090" spans="1:20">
      <c r="A2090" s="875" t="s">
        <v>1034</v>
      </c>
      <c r="B2090" t="s">
        <v>1035</v>
      </c>
      <c r="C2090" t="s">
        <v>1339</v>
      </c>
      <c r="D2090" t="s">
        <v>1838</v>
      </c>
      <c r="E2090" s="867">
        <v>2019</v>
      </c>
      <c r="F2090" s="867">
        <v>2019</v>
      </c>
      <c r="G2090" s="868">
        <v>43482</v>
      </c>
      <c r="H2090" s="869">
        <f t="shared" si="96"/>
        <v>2019</v>
      </c>
      <c r="I2090" s="876"/>
      <c r="J2090" t="s">
        <v>1341</v>
      </c>
      <c r="K2090" t="s">
        <v>1342</v>
      </c>
      <c r="L2090" t="s">
        <v>1037</v>
      </c>
      <c r="M2090">
        <v>1364.7689999999998</v>
      </c>
      <c r="N2090">
        <v>0.60899999999999987</v>
      </c>
      <c r="O2090" s="872">
        <f>+VLOOKUP(C2090,'A. Rate Class Allocations'!$B$124:$J$128,6,FALSE)</f>
        <v>0.94261788524984402</v>
      </c>
      <c r="P2090" s="873">
        <f>+VLOOKUP(C2090,'A. Rate Class Allocations'!$B$124:$J$128,8,FALSE)</f>
        <v>0.86676492558695795</v>
      </c>
      <c r="Q2090" s="873">
        <f>+VLOOKUP(C2090,'A. Rate Class Allocations'!$B$124:$J$128,7,FALSE)</f>
        <v>0.93591420350510102</v>
      </c>
      <c r="R2090" s="873">
        <f>+VLOOKUP(C2090,'A. Rate Class Allocations'!$B$124:$J$128,9,FALSE)</f>
        <v>0.67326093337246795</v>
      </c>
      <c r="S2090" s="874">
        <f t="shared" si="97"/>
        <v>1115.0546518949411</v>
      </c>
      <c r="T2090" s="874">
        <f t="shared" si="98"/>
        <v>0.38373971235691201</v>
      </c>
    </row>
    <row r="2091" spans="1:20">
      <c r="A2091" s="875" t="s">
        <v>1034</v>
      </c>
      <c r="B2091" t="s">
        <v>1035</v>
      </c>
      <c r="C2091" t="s">
        <v>1339</v>
      </c>
      <c r="D2091" t="s">
        <v>1838</v>
      </c>
      <c r="E2091" s="867">
        <v>2019</v>
      </c>
      <c r="F2091" s="867">
        <v>2019</v>
      </c>
      <c r="G2091" s="868">
        <v>43482</v>
      </c>
      <c r="H2091" s="869">
        <f t="shared" si="96"/>
        <v>2019</v>
      </c>
      <c r="I2091" s="876"/>
      <c r="J2091" t="s">
        <v>1341</v>
      </c>
      <c r="K2091" t="s">
        <v>1342</v>
      </c>
      <c r="L2091" t="s">
        <v>1037</v>
      </c>
      <c r="M2091">
        <v>324.94499999999994</v>
      </c>
      <c r="N2091">
        <v>0.14499999999999999</v>
      </c>
      <c r="O2091" s="872">
        <f>+VLOOKUP(C2091,'A. Rate Class Allocations'!$B$124:$J$128,6,FALSE)</f>
        <v>0.94261788524984402</v>
      </c>
      <c r="P2091" s="873">
        <f>+VLOOKUP(C2091,'A. Rate Class Allocations'!$B$124:$J$128,8,FALSE)</f>
        <v>0.86676492558695795</v>
      </c>
      <c r="Q2091" s="873">
        <f>+VLOOKUP(C2091,'A. Rate Class Allocations'!$B$124:$J$128,7,FALSE)</f>
        <v>0.93591420350510102</v>
      </c>
      <c r="R2091" s="873">
        <f>+VLOOKUP(C2091,'A. Rate Class Allocations'!$B$124:$J$128,9,FALSE)</f>
        <v>0.67326093337246795</v>
      </c>
      <c r="S2091" s="874">
        <f t="shared" si="97"/>
        <v>265.48920283212874</v>
      </c>
      <c r="T2091" s="874">
        <f t="shared" si="98"/>
        <v>9.1366598180217168E-2</v>
      </c>
    </row>
    <row r="2092" spans="1:20">
      <c r="A2092" s="875" t="s">
        <v>1034</v>
      </c>
      <c r="B2092" t="s">
        <v>1035</v>
      </c>
      <c r="C2092" t="s">
        <v>1339</v>
      </c>
      <c r="D2092" t="s">
        <v>1838</v>
      </c>
      <c r="E2092" s="867">
        <v>2019</v>
      </c>
      <c r="F2092" s="867">
        <v>2019</v>
      </c>
      <c r="G2092" s="868">
        <v>43482</v>
      </c>
      <c r="H2092" s="869">
        <f t="shared" si="96"/>
        <v>2019</v>
      </c>
      <c r="I2092" s="876"/>
      <c r="J2092" t="s">
        <v>1341</v>
      </c>
      <c r="K2092" t="s">
        <v>1342</v>
      </c>
      <c r="L2092" t="s">
        <v>1037</v>
      </c>
      <c r="M2092">
        <v>582.66000000000008</v>
      </c>
      <c r="N2092">
        <v>0.26000000000000006</v>
      </c>
      <c r="O2092" s="872">
        <f>+VLOOKUP(C2092,'A. Rate Class Allocations'!$B$124:$J$128,6,FALSE)</f>
        <v>0.94261788524984402</v>
      </c>
      <c r="P2092" s="873">
        <f>+VLOOKUP(C2092,'A. Rate Class Allocations'!$B$124:$J$128,8,FALSE)</f>
        <v>0.86676492558695795</v>
      </c>
      <c r="Q2092" s="873">
        <f>+VLOOKUP(C2092,'A. Rate Class Allocations'!$B$124:$J$128,7,FALSE)</f>
        <v>0.93591420350510102</v>
      </c>
      <c r="R2092" s="873">
        <f>+VLOOKUP(C2092,'A. Rate Class Allocations'!$B$124:$J$128,9,FALSE)</f>
        <v>0.67326093337246795</v>
      </c>
      <c r="S2092" s="874">
        <f t="shared" si="97"/>
        <v>476.04960507830003</v>
      </c>
      <c r="T2092" s="874">
        <f t="shared" si="98"/>
        <v>0.16382976225418253</v>
      </c>
    </row>
    <row r="2093" spans="1:20">
      <c r="A2093" s="875" t="s">
        <v>1034</v>
      </c>
      <c r="B2093" t="s">
        <v>1035</v>
      </c>
      <c r="C2093" t="s">
        <v>1339</v>
      </c>
      <c r="D2093" t="s">
        <v>1838</v>
      </c>
      <c r="E2093" s="867">
        <v>2019</v>
      </c>
      <c r="F2093" s="867">
        <v>2019</v>
      </c>
      <c r="G2093" s="868">
        <v>43482</v>
      </c>
      <c r="H2093" s="869">
        <f t="shared" si="96"/>
        <v>2019</v>
      </c>
      <c r="I2093" s="876"/>
      <c r="J2093" t="s">
        <v>1341</v>
      </c>
      <c r="K2093" t="s">
        <v>1342</v>
      </c>
      <c r="L2093" t="s">
        <v>1037</v>
      </c>
      <c r="M2093">
        <v>389.93399999999997</v>
      </c>
      <c r="N2093">
        <v>0.17399999999999999</v>
      </c>
      <c r="O2093" s="872">
        <f>+VLOOKUP(C2093,'A. Rate Class Allocations'!$B$124:$J$128,6,FALSE)</f>
        <v>0.94261788524984402</v>
      </c>
      <c r="P2093" s="873">
        <f>+VLOOKUP(C2093,'A. Rate Class Allocations'!$B$124:$J$128,8,FALSE)</f>
        <v>0.86676492558695795</v>
      </c>
      <c r="Q2093" s="873">
        <f>+VLOOKUP(C2093,'A. Rate Class Allocations'!$B$124:$J$128,7,FALSE)</f>
        <v>0.93591420350510102</v>
      </c>
      <c r="R2093" s="873">
        <f>+VLOOKUP(C2093,'A. Rate Class Allocations'!$B$124:$J$128,9,FALSE)</f>
        <v>0.67326093337246795</v>
      </c>
      <c r="S2093" s="874">
        <f t="shared" si="97"/>
        <v>318.58704339855456</v>
      </c>
      <c r="T2093" s="874">
        <f t="shared" si="98"/>
        <v>0.10963991781626058</v>
      </c>
    </row>
    <row r="2094" spans="1:20">
      <c r="A2094" s="875" t="s">
        <v>1034</v>
      </c>
      <c r="B2094" t="s">
        <v>1035</v>
      </c>
      <c r="C2094" t="s">
        <v>1339</v>
      </c>
      <c r="D2094" t="s">
        <v>1838</v>
      </c>
      <c r="E2094" s="867">
        <v>2019</v>
      </c>
      <c r="F2094" s="867">
        <v>2019</v>
      </c>
      <c r="G2094" s="868">
        <v>43482</v>
      </c>
      <c r="H2094" s="869">
        <f t="shared" si="96"/>
        <v>2019</v>
      </c>
      <c r="I2094" s="876"/>
      <c r="J2094" t="s">
        <v>1341</v>
      </c>
      <c r="K2094" t="s">
        <v>1342</v>
      </c>
      <c r="L2094" t="s">
        <v>1037</v>
      </c>
      <c r="M2094">
        <v>64.98899999999999</v>
      </c>
      <c r="N2094">
        <v>2.8999999999999998E-2</v>
      </c>
      <c r="O2094" s="872">
        <f>+VLOOKUP(C2094,'A. Rate Class Allocations'!$B$124:$J$128,6,FALSE)</f>
        <v>0.94261788524984402</v>
      </c>
      <c r="P2094" s="873">
        <f>+VLOOKUP(C2094,'A. Rate Class Allocations'!$B$124:$J$128,8,FALSE)</f>
        <v>0.86676492558695795</v>
      </c>
      <c r="Q2094" s="873">
        <f>+VLOOKUP(C2094,'A. Rate Class Allocations'!$B$124:$J$128,7,FALSE)</f>
        <v>0.93591420350510102</v>
      </c>
      <c r="R2094" s="873">
        <f>+VLOOKUP(C2094,'A. Rate Class Allocations'!$B$124:$J$128,9,FALSE)</f>
        <v>0.67326093337246795</v>
      </c>
      <c r="S2094" s="874">
        <f t="shared" si="97"/>
        <v>53.097840566425759</v>
      </c>
      <c r="T2094" s="874">
        <f t="shared" si="98"/>
        <v>1.8273319636043429E-2</v>
      </c>
    </row>
    <row r="2095" spans="1:20">
      <c r="A2095" s="875" t="s">
        <v>1034</v>
      </c>
      <c r="B2095" t="s">
        <v>1035</v>
      </c>
      <c r="C2095" t="s">
        <v>1339</v>
      </c>
      <c r="D2095" t="s">
        <v>1838</v>
      </c>
      <c r="E2095" s="867">
        <v>2019</v>
      </c>
      <c r="F2095" s="867">
        <v>2019</v>
      </c>
      <c r="G2095" s="868">
        <v>43482</v>
      </c>
      <c r="H2095" s="869">
        <f t="shared" si="96"/>
        <v>2019</v>
      </c>
      <c r="I2095" s="876"/>
      <c r="J2095" t="s">
        <v>1341</v>
      </c>
      <c r="K2095" t="s">
        <v>1342</v>
      </c>
      <c r="L2095" t="s">
        <v>1037</v>
      </c>
      <c r="M2095">
        <v>537.84</v>
      </c>
      <c r="N2095">
        <v>0.24000000000000005</v>
      </c>
      <c r="O2095" s="872">
        <f>+VLOOKUP(C2095,'A. Rate Class Allocations'!$B$124:$J$128,6,FALSE)</f>
        <v>0.94261788524984402</v>
      </c>
      <c r="P2095" s="873">
        <f>+VLOOKUP(C2095,'A. Rate Class Allocations'!$B$124:$J$128,8,FALSE)</f>
        <v>0.86676492558695795</v>
      </c>
      <c r="Q2095" s="873">
        <f>+VLOOKUP(C2095,'A. Rate Class Allocations'!$B$124:$J$128,7,FALSE)</f>
        <v>0.93591420350510102</v>
      </c>
      <c r="R2095" s="873">
        <f>+VLOOKUP(C2095,'A. Rate Class Allocations'!$B$124:$J$128,9,FALSE)</f>
        <v>0.67326093337246795</v>
      </c>
      <c r="S2095" s="874">
        <f t="shared" si="97"/>
        <v>439.43040468766156</v>
      </c>
      <c r="T2095" s="874">
        <f t="shared" si="98"/>
        <v>0.15122747285001464</v>
      </c>
    </row>
    <row r="2096" spans="1:20">
      <c r="A2096" s="875" t="s">
        <v>1034</v>
      </c>
      <c r="B2096" t="s">
        <v>1035</v>
      </c>
      <c r="C2096" t="s">
        <v>1339</v>
      </c>
      <c r="D2096" t="s">
        <v>1839</v>
      </c>
      <c r="E2096" s="867">
        <v>2019</v>
      </c>
      <c r="F2096" s="867">
        <v>2019</v>
      </c>
      <c r="G2096" s="868">
        <v>43482</v>
      </c>
      <c r="H2096" s="869">
        <f t="shared" si="96"/>
        <v>2019</v>
      </c>
      <c r="I2096" s="876"/>
      <c r="J2096" t="s">
        <v>1341</v>
      </c>
      <c r="K2096" t="s">
        <v>1342</v>
      </c>
      <c r="L2096" t="s">
        <v>1037</v>
      </c>
      <c r="M2096">
        <v>1429.7580000000005</v>
      </c>
      <c r="N2096">
        <v>0.63800000000000012</v>
      </c>
      <c r="O2096" s="872">
        <f>+VLOOKUP(C2096,'A. Rate Class Allocations'!$B$124:$J$128,6,FALSE)</f>
        <v>0.94261788524984402</v>
      </c>
      <c r="P2096" s="873">
        <f>+VLOOKUP(C2096,'A. Rate Class Allocations'!$B$124:$J$128,8,FALSE)</f>
        <v>0.86676492558695795</v>
      </c>
      <c r="Q2096" s="873">
        <f>+VLOOKUP(C2096,'A. Rate Class Allocations'!$B$124:$J$128,7,FALSE)</f>
        <v>0.93591420350510102</v>
      </c>
      <c r="R2096" s="873">
        <f>+VLOOKUP(C2096,'A. Rate Class Allocations'!$B$124:$J$128,9,FALSE)</f>
        <v>0.67326093337246795</v>
      </c>
      <c r="S2096" s="874">
        <f t="shared" si="97"/>
        <v>1168.1524924613673</v>
      </c>
      <c r="T2096" s="874">
        <f t="shared" si="98"/>
        <v>0.40201303199295563</v>
      </c>
    </row>
    <row r="2097" spans="1:20">
      <c r="A2097" s="875" t="s">
        <v>1034</v>
      </c>
      <c r="B2097" t="s">
        <v>1035</v>
      </c>
      <c r="C2097" t="s">
        <v>1339</v>
      </c>
      <c r="D2097" t="s">
        <v>1839</v>
      </c>
      <c r="E2097" s="867">
        <v>2019</v>
      </c>
      <c r="F2097" s="867">
        <v>2019</v>
      </c>
      <c r="G2097" s="868">
        <v>43482</v>
      </c>
      <c r="H2097" s="869">
        <f t="shared" si="96"/>
        <v>2019</v>
      </c>
      <c r="I2097" s="876"/>
      <c r="J2097" t="s">
        <v>1341</v>
      </c>
      <c r="K2097" t="s">
        <v>1342</v>
      </c>
      <c r="L2097" t="s">
        <v>1037</v>
      </c>
      <c r="M2097">
        <v>761.94</v>
      </c>
      <c r="N2097">
        <v>0.34</v>
      </c>
      <c r="O2097" s="872">
        <f>+VLOOKUP(C2097,'A. Rate Class Allocations'!$B$124:$J$128,6,FALSE)</f>
        <v>0.94261788524984402</v>
      </c>
      <c r="P2097" s="873">
        <f>+VLOOKUP(C2097,'A. Rate Class Allocations'!$B$124:$J$128,8,FALSE)</f>
        <v>0.86676492558695795</v>
      </c>
      <c r="Q2097" s="873">
        <f>+VLOOKUP(C2097,'A. Rate Class Allocations'!$B$124:$J$128,7,FALSE)</f>
        <v>0.93591420350510102</v>
      </c>
      <c r="R2097" s="873">
        <f>+VLOOKUP(C2097,'A. Rate Class Allocations'!$B$124:$J$128,9,FALSE)</f>
        <v>0.67326093337246795</v>
      </c>
      <c r="S2097" s="874">
        <f t="shared" si="97"/>
        <v>622.52640664085379</v>
      </c>
      <c r="T2097" s="874">
        <f t="shared" si="98"/>
        <v>0.21423891987085406</v>
      </c>
    </row>
    <row r="2098" spans="1:20">
      <c r="A2098" s="875" t="s">
        <v>1034</v>
      </c>
      <c r="B2098" t="s">
        <v>1035</v>
      </c>
      <c r="C2098" t="s">
        <v>1339</v>
      </c>
      <c r="D2098" t="s">
        <v>1839</v>
      </c>
      <c r="E2098" s="867">
        <v>2019</v>
      </c>
      <c r="F2098" s="867">
        <v>2019</v>
      </c>
      <c r="G2098" s="868">
        <v>43482</v>
      </c>
      <c r="H2098" s="869">
        <f t="shared" si="96"/>
        <v>2019</v>
      </c>
      <c r="I2098" s="876"/>
      <c r="J2098" t="s">
        <v>1341</v>
      </c>
      <c r="K2098" t="s">
        <v>1342</v>
      </c>
      <c r="L2098" t="s">
        <v>1037</v>
      </c>
      <c r="M2098">
        <v>1828.6559999999999</v>
      </c>
      <c r="N2098">
        <v>0.81599999999999995</v>
      </c>
      <c r="O2098" s="872">
        <f>+VLOOKUP(C2098,'A. Rate Class Allocations'!$B$124:$J$128,6,FALSE)</f>
        <v>0.94261788524984402</v>
      </c>
      <c r="P2098" s="873">
        <f>+VLOOKUP(C2098,'A. Rate Class Allocations'!$B$124:$J$128,8,FALSE)</f>
        <v>0.86676492558695795</v>
      </c>
      <c r="Q2098" s="873">
        <f>+VLOOKUP(C2098,'A. Rate Class Allocations'!$B$124:$J$128,7,FALSE)</f>
        <v>0.93591420350510102</v>
      </c>
      <c r="R2098" s="873">
        <f>+VLOOKUP(C2098,'A. Rate Class Allocations'!$B$124:$J$128,9,FALSE)</f>
        <v>0.67326093337246795</v>
      </c>
      <c r="S2098" s="874">
        <f t="shared" si="97"/>
        <v>1494.0633759380491</v>
      </c>
      <c r="T2098" s="874">
        <f t="shared" si="98"/>
        <v>0.5141734076900496</v>
      </c>
    </row>
    <row r="2099" spans="1:20">
      <c r="A2099" s="875" t="s">
        <v>1034</v>
      </c>
      <c r="B2099" t="s">
        <v>1035</v>
      </c>
      <c r="C2099" t="s">
        <v>1339</v>
      </c>
      <c r="D2099" t="s">
        <v>1839</v>
      </c>
      <c r="E2099" s="867">
        <v>2019</v>
      </c>
      <c r="F2099" s="867">
        <v>2019</v>
      </c>
      <c r="G2099" s="868">
        <v>43482</v>
      </c>
      <c r="H2099" s="869">
        <f t="shared" si="96"/>
        <v>2019</v>
      </c>
      <c r="I2099" s="876"/>
      <c r="J2099" t="s">
        <v>1341</v>
      </c>
      <c r="K2099" t="s">
        <v>1342</v>
      </c>
      <c r="L2099" t="s">
        <v>1037</v>
      </c>
      <c r="M2099">
        <v>116.53200000000001</v>
      </c>
      <c r="N2099">
        <v>5.2000000000000005E-2</v>
      </c>
      <c r="O2099" s="872">
        <f>+VLOOKUP(C2099,'A. Rate Class Allocations'!$B$124:$J$128,6,FALSE)</f>
        <v>0.94261788524984402</v>
      </c>
      <c r="P2099" s="873">
        <f>+VLOOKUP(C2099,'A. Rate Class Allocations'!$B$124:$J$128,8,FALSE)</f>
        <v>0.86676492558695795</v>
      </c>
      <c r="Q2099" s="873">
        <f>+VLOOKUP(C2099,'A. Rate Class Allocations'!$B$124:$J$128,7,FALSE)</f>
        <v>0.93591420350510102</v>
      </c>
      <c r="R2099" s="873">
        <f>+VLOOKUP(C2099,'A. Rate Class Allocations'!$B$124:$J$128,9,FALSE)</f>
        <v>0.67326093337246795</v>
      </c>
      <c r="S2099" s="874">
        <f t="shared" si="97"/>
        <v>95.209921015660001</v>
      </c>
      <c r="T2099" s="874">
        <f t="shared" si="98"/>
        <v>3.2765952450836508E-2</v>
      </c>
    </row>
    <row r="2100" spans="1:20">
      <c r="A2100" s="875" t="s">
        <v>1034</v>
      </c>
      <c r="B2100" t="s">
        <v>1035</v>
      </c>
      <c r="C2100" t="s">
        <v>1339</v>
      </c>
      <c r="D2100" t="s">
        <v>1839</v>
      </c>
      <c r="E2100" s="867">
        <v>2019</v>
      </c>
      <c r="F2100" s="867">
        <v>2019</v>
      </c>
      <c r="G2100" s="868">
        <v>43482</v>
      </c>
      <c r="H2100" s="869">
        <f t="shared" si="96"/>
        <v>2019</v>
      </c>
      <c r="I2100" s="876"/>
      <c r="J2100" t="s">
        <v>1341</v>
      </c>
      <c r="K2100" t="s">
        <v>1342</v>
      </c>
      <c r="L2100" t="s">
        <v>1037</v>
      </c>
      <c r="M2100">
        <v>259.95599999999996</v>
      </c>
      <c r="N2100">
        <v>0.11599999999999999</v>
      </c>
      <c r="O2100" s="872">
        <f>+VLOOKUP(C2100,'A. Rate Class Allocations'!$B$124:$J$128,6,FALSE)</f>
        <v>0.94261788524984402</v>
      </c>
      <c r="P2100" s="873">
        <f>+VLOOKUP(C2100,'A. Rate Class Allocations'!$B$124:$J$128,8,FALSE)</f>
        <v>0.86676492558695795</v>
      </c>
      <c r="Q2100" s="873">
        <f>+VLOOKUP(C2100,'A. Rate Class Allocations'!$B$124:$J$128,7,FALSE)</f>
        <v>0.93591420350510102</v>
      </c>
      <c r="R2100" s="873">
        <f>+VLOOKUP(C2100,'A. Rate Class Allocations'!$B$124:$J$128,9,FALSE)</f>
        <v>0.67326093337246795</v>
      </c>
      <c r="S2100" s="874">
        <f t="shared" si="97"/>
        <v>212.39136226570304</v>
      </c>
      <c r="T2100" s="874">
        <f t="shared" si="98"/>
        <v>7.3093278544173718E-2</v>
      </c>
    </row>
    <row r="2101" spans="1:20">
      <c r="A2101" s="875" t="s">
        <v>1034</v>
      </c>
      <c r="B2101" t="s">
        <v>1035</v>
      </c>
      <c r="C2101" t="s">
        <v>1339</v>
      </c>
      <c r="D2101" t="s">
        <v>1839</v>
      </c>
      <c r="E2101" s="867">
        <v>2019</v>
      </c>
      <c r="F2101" s="867">
        <v>2019</v>
      </c>
      <c r="G2101" s="868">
        <v>43482</v>
      </c>
      <c r="H2101" s="869">
        <f t="shared" si="96"/>
        <v>2019</v>
      </c>
      <c r="I2101" s="876"/>
      <c r="J2101" t="s">
        <v>1341</v>
      </c>
      <c r="K2101" t="s">
        <v>1342</v>
      </c>
      <c r="L2101" t="s">
        <v>1037</v>
      </c>
      <c r="M2101">
        <v>233.06400000000002</v>
      </c>
      <c r="N2101">
        <v>0.10400000000000001</v>
      </c>
      <c r="O2101" s="872">
        <f>+VLOOKUP(C2101,'A. Rate Class Allocations'!$B$124:$J$128,6,FALSE)</f>
        <v>0.94261788524984402</v>
      </c>
      <c r="P2101" s="873">
        <f>+VLOOKUP(C2101,'A. Rate Class Allocations'!$B$124:$J$128,8,FALSE)</f>
        <v>0.86676492558695795</v>
      </c>
      <c r="Q2101" s="873">
        <f>+VLOOKUP(C2101,'A. Rate Class Allocations'!$B$124:$J$128,7,FALSE)</f>
        <v>0.93591420350510102</v>
      </c>
      <c r="R2101" s="873">
        <f>+VLOOKUP(C2101,'A. Rate Class Allocations'!$B$124:$J$128,9,FALSE)</f>
        <v>0.67326093337246795</v>
      </c>
      <c r="S2101" s="874">
        <f t="shared" si="97"/>
        <v>190.41984203132</v>
      </c>
      <c r="T2101" s="874">
        <f t="shared" si="98"/>
        <v>6.5531904901673016E-2</v>
      </c>
    </row>
    <row r="2102" spans="1:20">
      <c r="A2102" s="875" t="s">
        <v>1034</v>
      </c>
      <c r="B2102" t="s">
        <v>1035</v>
      </c>
      <c r="C2102" t="s">
        <v>1339</v>
      </c>
      <c r="D2102" t="s">
        <v>1839</v>
      </c>
      <c r="E2102" s="867">
        <v>2019</v>
      </c>
      <c r="F2102" s="867">
        <v>2019</v>
      </c>
      <c r="G2102" s="868">
        <v>43482</v>
      </c>
      <c r="H2102" s="869">
        <f t="shared" si="96"/>
        <v>2019</v>
      </c>
      <c r="I2102" s="876"/>
      <c r="J2102" t="s">
        <v>1341</v>
      </c>
      <c r="K2102" t="s">
        <v>1342</v>
      </c>
      <c r="L2102" t="s">
        <v>1037</v>
      </c>
      <c r="M2102">
        <v>116.53200000000001</v>
      </c>
      <c r="N2102">
        <v>5.2000000000000005E-2</v>
      </c>
      <c r="O2102" s="872">
        <f>+VLOOKUP(C2102,'A. Rate Class Allocations'!$B$124:$J$128,6,FALSE)</f>
        <v>0.94261788524984402</v>
      </c>
      <c r="P2102" s="873">
        <f>+VLOOKUP(C2102,'A. Rate Class Allocations'!$B$124:$J$128,8,FALSE)</f>
        <v>0.86676492558695795</v>
      </c>
      <c r="Q2102" s="873">
        <f>+VLOOKUP(C2102,'A. Rate Class Allocations'!$B$124:$J$128,7,FALSE)</f>
        <v>0.93591420350510102</v>
      </c>
      <c r="R2102" s="873">
        <f>+VLOOKUP(C2102,'A. Rate Class Allocations'!$B$124:$J$128,9,FALSE)</f>
        <v>0.67326093337246795</v>
      </c>
      <c r="S2102" s="874">
        <f t="shared" si="97"/>
        <v>95.209921015660001</v>
      </c>
      <c r="T2102" s="874">
        <f t="shared" si="98"/>
        <v>3.2765952450836508E-2</v>
      </c>
    </row>
    <row r="2103" spans="1:20">
      <c r="A2103" s="875" t="s">
        <v>1034</v>
      </c>
      <c r="B2103" t="s">
        <v>1035</v>
      </c>
      <c r="C2103" t="s">
        <v>1339</v>
      </c>
      <c r="D2103" t="s">
        <v>1840</v>
      </c>
      <c r="E2103" s="867">
        <v>2019</v>
      </c>
      <c r="F2103" s="867">
        <v>2019</v>
      </c>
      <c r="G2103" s="868">
        <v>43482</v>
      </c>
      <c r="H2103" s="869">
        <f t="shared" si="96"/>
        <v>2019</v>
      </c>
      <c r="I2103" s="876"/>
      <c r="J2103" t="s">
        <v>1341</v>
      </c>
      <c r="K2103" t="s">
        <v>1342</v>
      </c>
      <c r="L2103" t="s">
        <v>1037</v>
      </c>
      <c r="M2103">
        <v>349.596</v>
      </c>
      <c r="N2103">
        <v>0.15600000000000003</v>
      </c>
      <c r="O2103" s="872">
        <f>+VLOOKUP(C2103,'A. Rate Class Allocations'!$B$124:$J$128,6,FALSE)</f>
        <v>0.94261788524984402</v>
      </c>
      <c r="P2103" s="873">
        <f>+VLOOKUP(C2103,'A. Rate Class Allocations'!$B$124:$J$128,8,FALSE)</f>
        <v>0.86676492558695795</v>
      </c>
      <c r="Q2103" s="873">
        <f>+VLOOKUP(C2103,'A. Rate Class Allocations'!$B$124:$J$128,7,FALSE)</f>
        <v>0.93591420350510102</v>
      </c>
      <c r="R2103" s="873">
        <f>+VLOOKUP(C2103,'A. Rate Class Allocations'!$B$124:$J$128,9,FALSE)</f>
        <v>0.67326093337246795</v>
      </c>
      <c r="S2103" s="874">
        <f t="shared" si="97"/>
        <v>285.62976304697997</v>
      </c>
      <c r="T2103" s="874">
        <f t="shared" si="98"/>
        <v>9.8297857352509524E-2</v>
      </c>
    </row>
    <row r="2104" spans="1:20">
      <c r="A2104" s="875" t="s">
        <v>1034</v>
      </c>
      <c r="B2104" t="s">
        <v>1035</v>
      </c>
      <c r="C2104" t="s">
        <v>1339</v>
      </c>
      <c r="D2104" t="s">
        <v>1840</v>
      </c>
      <c r="E2104" s="867">
        <v>2019</v>
      </c>
      <c r="F2104" s="867">
        <v>2019</v>
      </c>
      <c r="G2104" s="868">
        <v>43482</v>
      </c>
      <c r="H2104" s="869">
        <f t="shared" si="96"/>
        <v>2019</v>
      </c>
      <c r="I2104" s="876"/>
      <c r="J2104" t="s">
        <v>1341</v>
      </c>
      <c r="K2104" t="s">
        <v>1342</v>
      </c>
      <c r="L2104" t="s">
        <v>1037</v>
      </c>
      <c r="M2104">
        <v>1104.8129999999999</v>
      </c>
      <c r="N2104">
        <v>0.49299999999999988</v>
      </c>
      <c r="O2104" s="872">
        <f>+VLOOKUP(C2104,'A. Rate Class Allocations'!$B$124:$J$128,6,FALSE)</f>
        <v>0.94261788524984402</v>
      </c>
      <c r="P2104" s="873">
        <f>+VLOOKUP(C2104,'A. Rate Class Allocations'!$B$124:$J$128,8,FALSE)</f>
        <v>0.86676492558695795</v>
      </c>
      <c r="Q2104" s="873">
        <f>+VLOOKUP(C2104,'A. Rate Class Allocations'!$B$124:$J$128,7,FALSE)</f>
        <v>0.93591420350510102</v>
      </c>
      <c r="R2104" s="873">
        <f>+VLOOKUP(C2104,'A. Rate Class Allocations'!$B$124:$J$128,9,FALSE)</f>
        <v>0.67326093337246795</v>
      </c>
      <c r="S2104" s="874">
        <f t="shared" si="97"/>
        <v>902.66328962923785</v>
      </c>
      <c r="T2104" s="874">
        <f t="shared" si="98"/>
        <v>0.31064643381273827</v>
      </c>
    </row>
    <row r="2105" spans="1:20">
      <c r="A2105" s="875" t="s">
        <v>1034</v>
      </c>
      <c r="B2105" t="s">
        <v>1035</v>
      </c>
      <c r="C2105" t="s">
        <v>1339</v>
      </c>
      <c r="D2105" t="s">
        <v>1840</v>
      </c>
      <c r="E2105" s="867">
        <v>2019</v>
      </c>
      <c r="F2105" s="867">
        <v>2019</v>
      </c>
      <c r="G2105" s="868">
        <v>43482</v>
      </c>
      <c r="H2105" s="869">
        <f t="shared" si="96"/>
        <v>2019</v>
      </c>
      <c r="I2105" s="876"/>
      <c r="J2105" t="s">
        <v>1341</v>
      </c>
      <c r="K2105" t="s">
        <v>1342</v>
      </c>
      <c r="L2105" t="s">
        <v>1037</v>
      </c>
      <c r="M2105">
        <v>156.86999999999998</v>
      </c>
      <c r="N2105">
        <v>6.9999999999999993E-2</v>
      </c>
      <c r="O2105" s="872">
        <f>+VLOOKUP(C2105,'A. Rate Class Allocations'!$B$124:$J$128,6,FALSE)</f>
        <v>0.94261788524984402</v>
      </c>
      <c r="P2105" s="873">
        <f>+VLOOKUP(C2105,'A. Rate Class Allocations'!$B$124:$J$128,8,FALSE)</f>
        <v>0.86676492558695795</v>
      </c>
      <c r="Q2105" s="873">
        <f>+VLOOKUP(C2105,'A. Rate Class Allocations'!$B$124:$J$128,7,FALSE)</f>
        <v>0.93591420350510102</v>
      </c>
      <c r="R2105" s="873">
        <f>+VLOOKUP(C2105,'A. Rate Class Allocations'!$B$124:$J$128,9,FALSE)</f>
        <v>0.67326093337246795</v>
      </c>
      <c r="S2105" s="874">
        <f t="shared" si="97"/>
        <v>128.16720136723461</v>
      </c>
      <c r="T2105" s="874">
        <f t="shared" si="98"/>
        <v>4.4108012914587588E-2</v>
      </c>
    </row>
    <row r="2106" spans="1:20">
      <c r="A2106" s="875" t="s">
        <v>1034</v>
      </c>
      <c r="B2106" t="s">
        <v>1035</v>
      </c>
      <c r="C2106" t="s">
        <v>1339</v>
      </c>
      <c r="D2106" t="s">
        <v>1841</v>
      </c>
      <c r="E2106" s="867">
        <v>2019</v>
      </c>
      <c r="F2106" s="867">
        <v>2019</v>
      </c>
      <c r="G2106" s="868">
        <v>43482</v>
      </c>
      <c r="H2106" s="869">
        <f t="shared" si="96"/>
        <v>2019</v>
      </c>
      <c r="I2106" s="876"/>
      <c r="J2106" t="s">
        <v>1341</v>
      </c>
      <c r="K2106" t="s">
        <v>1342</v>
      </c>
      <c r="L2106" t="s">
        <v>1037</v>
      </c>
      <c r="M2106">
        <v>259.95599999999996</v>
      </c>
      <c r="N2106">
        <v>0.11599999999999999</v>
      </c>
      <c r="O2106" s="872">
        <f>+VLOOKUP(C2106,'A. Rate Class Allocations'!$B$124:$J$128,6,FALSE)</f>
        <v>0.94261788524984402</v>
      </c>
      <c r="P2106" s="873">
        <f>+VLOOKUP(C2106,'A. Rate Class Allocations'!$B$124:$J$128,8,FALSE)</f>
        <v>0.86676492558695795</v>
      </c>
      <c r="Q2106" s="873">
        <f>+VLOOKUP(C2106,'A. Rate Class Allocations'!$B$124:$J$128,7,FALSE)</f>
        <v>0.93591420350510102</v>
      </c>
      <c r="R2106" s="873">
        <f>+VLOOKUP(C2106,'A. Rate Class Allocations'!$B$124:$J$128,9,FALSE)</f>
        <v>0.67326093337246795</v>
      </c>
      <c r="S2106" s="874">
        <f t="shared" si="97"/>
        <v>212.39136226570304</v>
      </c>
      <c r="T2106" s="874">
        <f t="shared" si="98"/>
        <v>7.3093278544173718E-2</v>
      </c>
    </row>
    <row r="2107" spans="1:20">
      <c r="A2107" s="875" t="s">
        <v>1034</v>
      </c>
      <c r="B2107" t="s">
        <v>1035</v>
      </c>
      <c r="C2107" t="s">
        <v>1339</v>
      </c>
      <c r="D2107" t="s">
        <v>1841</v>
      </c>
      <c r="E2107" s="867">
        <v>2019</v>
      </c>
      <c r="F2107" s="867">
        <v>2019</v>
      </c>
      <c r="G2107" s="868">
        <v>43482</v>
      </c>
      <c r="H2107" s="869">
        <f t="shared" si="96"/>
        <v>2019</v>
      </c>
      <c r="I2107" s="876"/>
      <c r="J2107" t="s">
        <v>1341</v>
      </c>
      <c r="K2107" t="s">
        <v>1342</v>
      </c>
      <c r="L2107" t="s">
        <v>1037</v>
      </c>
      <c r="M2107">
        <v>194.96699999999998</v>
      </c>
      <c r="N2107">
        <v>8.6999999999999994E-2</v>
      </c>
      <c r="O2107" s="872">
        <f>+VLOOKUP(C2107,'A. Rate Class Allocations'!$B$124:$J$128,6,FALSE)</f>
        <v>0.94261788524984402</v>
      </c>
      <c r="P2107" s="873">
        <f>+VLOOKUP(C2107,'A. Rate Class Allocations'!$B$124:$J$128,8,FALSE)</f>
        <v>0.86676492558695795</v>
      </c>
      <c r="Q2107" s="873">
        <f>+VLOOKUP(C2107,'A. Rate Class Allocations'!$B$124:$J$128,7,FALSE)</f>
        <v>0.93591420350510102</v>
      </c>
      <c r="R2107" s="873">
        <f>+VLOOKUP(C2107,'A. Rate Class Allocations'!$B$124:$J$128,9,FALSE)</f>
        <v>0.67326093337246795</v>
      </c>
      <c r="S2107" s="874">
        <f t="shared" si="97"/>
        <v>159.29352169927728</v>
      </c>
      <c r="T2107" s="874">
        <f t="shared" si="98"/>
        <v>5.4819958908130288E-2</v>
      </c>
    </row>
    <row r="2108" spans="1:20">
      <c r="A2108" s="875" t="s">
        <v>1034</v>
      </c>
      <c r="B2108" t="s">
        <v>1035</v>
      </c>
      <c r="C2108" t="s">
        <v>1339</v>
      </c>
      <c r="D2108" t="s">
        <v>1841</v>
      </c>
      <c r="E2108" s="867">
        <v>2019</v>
      </c>
      <c r="F2108" s="867">
        <v>2019</v>
      </c>
      <c r="G2108" s="868">
        <v>43482</v>
      </c>
      <c r="H2108" s="869">
        <f t="shared" si="96"/>
        <v>2019</v>
      </c>
      <c r="I2108" s="876"/>
      <c r="J2108" t="s">
        <v>1341</v>
      </c>
      <c r="K2108" t="s">
        <v>1342</v>
      </c>
      <c r="L2108" t="s">
        <v>1037</v>
      </c>
      <c r="M2108">
        <v>129.97799999999998</v>
      </c>
      <c r="N2108">
        <v>5.7999999999999996E-2</v>
      </c>
      <c r="O2108" s="872">
        <f>+VLOOKUP(C2108,'A. Rate Class Allocations'!$B$124:$J$128,6,FALSE)</f>
        <v>0.94261788524984402</v>
      </c>
      <c r="P2108" s="873">
        <f>+VLOOKUP(C2108,'A. Rate Class Allocations'!$B$124:$J$128,8,FALSE)</f>
        <v>0.86676492558695795</v>
      </c>
      <c r="Q2108" s="873">
        <f>+VLOOKUP(C2108,'A. Rate Class Allocations'!$B$124:$J$128,7,FALSE)</f>
        <v>0.93591420350510102</v>
      </c>
      <c r="R2108" s="873">
        <f>+VLOOKUP(C2108,'A. Rate Class Allocations'!$B$124:$J$128,9,FALSE)</f>
        <v>0.67326093337246795</v>
      </c>
      <c r="S2108" s="874">
        <f t="shared" si="97"/>
        <v>106.19568113285152</v>
      </c>
      <c r="T2108" s="874">
        <f t="shared" si="98"/>
        <v>3.6546639272086859E-2</v>
      </c>
    </row>
    <row r="2109" spans="1:20">
      <c r="A2109" s="875" t="s">
        <v>1034</v>
      </c>
      <c r="B2109" t="s">
        <v>1035</v>
      </c>
      <c r="C2109" t="s">
        <v>1339</v>
      </c>
      <c r="D2109" t="s">
        <v>1842</v>
      </c>
      <c r="E2109" s="867">
        <v>2019</v>
      </c>
      <c r="F2109" s="867">
        <v>2019</v>
      </c>
      <c r="G2109" s="868">
        <v>43482</v>
      </c>
      <c r="H2109" s="869">
        <f t="shared" si="96"/>
        <v>2019</v>
      </c>
      <c r="I2109" s="876"/>
      <c r="J2109" t="s">
        <v>1341</v>
      </c>
      <c r="K2109" t="s">
        <v>1342</v>
      </c>
      <c r="L2109" t="s">
        <v>1037</v>
      </c>
      <c r="M2109">
        <v>389.93399999999997</v>
      </c>
      <c r="N2109">
        <v>0.17399999999999999</v>
      </c>
      <c r="O2109" s="872">
        <f>+VLOOKUP(C2109,'A. Rate Class Allocations'!$B$124:$J$128,6,FALSE)</f>
        <v>0.94261788524984402</v>
      </c>
      <c r="P2109" s="873">
        <f>+VLOOKUP(C2109,'A. Rate Class Allocations'!$B$124:$J$128,8,FALSE)</f>
        <v>0.86676492558695795</v>
      </c>
      <c r="Q2109" s="873">
        <f>+VLOOKUP(C2109,'A. Rate Class Allocations'!$B$124:$J$128,7,FALSE)</f>
        <v>0.93591420350510102</v>
      </c>
      <c r="R2109" s="873">
        <f>+VLOOKUP(C2109,'A. Rate Class Allocations'!$B$124:$J$128,9,FALSE)</f>
        <v>0.67326093337246795</v>
      </c>
      <c r="S2109" s="874">
        <f t="shared" si="97"/>
        <v>318.58704339855456</v>
      </c>
      <c r="T2109" s="874">
        <f t="shared" si="98"/>
        <v>0.10963991781626058</v>
      </c>
    </row>
    <row r="2110" spans="1:20">
      <c r="A2110" s="875" t="s">
        <v>1034</v>
      </c>
      <c r="B2110" t="s">
        <v>1035</v>
      </c>
      <c r="C2110" t="s">
        <v>1339</v>
      </c>
      <c r="D2110" t="s">
        <v>1843</v>
      </c>
      <c r="E2110" s="867">
        <v>2019</v>
      </c>
      <c r="F2110" s="867">
        <v>2019</v>
      </c>
      <c r="G2110" s="868">
        <v>43482</v>
      </c>
      <c r="H2110" s="869">
        <f t="shared" si="96"/>
        <v>2019</v>
      </c>
      <c r="I2110" s="876"/>
      <c r="J2110" t="s">
        <v>1341</v>
      </c>
      <c r="K2110" t="s">
        <v>1342</v>
      </c>
      <c r="L2110" t="s">
        <v>1037</v>
      </c>
      <c r="M2110">
        <v>454.92299999999994</v>
      </c>
      <c r="N2110">
        <v>0.20299999999999999</v>
      </c>
      <c r="O2110" s="872">
        <f>+VLOOKUP(C2110,'A. Rate Class Allocations'!$B$124:$J$128,6,FALSE)</f>
        <v>0.94261788524984402</v>
      </c>
      <c r="P2110" s="873">
        <f>+VLOOKUP(C2110,'A. Rate Class Allocations'!$B$124:$J$128,8,FALSE)</f>
        <v>0.86676492558695795</v>
      </c>
      <c r="Q2110" s="873">
        <f>+VLOOKUP(C2110,'A. Rate Class Allocations'!$B$124:$J$128,7,FALSE)</f>
        <v>0.93591420350510102</v>
      </c>
      <c r="R2110" s="873">
        <f>+VLOOKUP(C2110,'A. Rate Class Allocations'!$B$124:$J$128,9,FALSE)</f>
        <v>0.67326093337246795</v>
      </c>
      <c r="S2110" s="874">
        <f t="shared" si="97"/>
        <v>371.68488396498032</v>
      </c>
      <c r="T2110" s="874">
        <f t="shared" si="98"/>
        <v>0.12791323745230401</v>
      </c>
    </row>
    <row r="2111" spans="1:20">
      <c r="A2111" s="875" t="s">
        <v>1034</v>
      </c>
      <c r="B2111" t="s">
        <v>1035</v>
      </c>
      <c r="C2111" t="s">
        <v>1339</v>
      </c>
      <c r="D2111" t="s">
        <v>1844</v>
      </c>
      <c r="E2111" s="867">
        <v>2019</v>
      </c>
      <c r="F2111" s="867">
        <v>2019</v>
      </c>
      <c r="G2111" s="868">
        <v>43482</v>
      </c>
      <c r="H2111" s="869">
        <f t="shared" si="96"/>
        <v>2019</v>
      </c>
      <c r="I2111" s="876"/>
      <c r="J2111" t="s">
        <v>1341</v>
      </c>
      <c r="K2111" t="s">
        <v>1342</v>
      </c>
      <c r="L2111" t="s">
        <v>1037</v>
      </c>
      <c r="M2111">
        <v>1735.53</v>
      </c>
      <c r="N2111">
        <v>0.69699999999999995</v>
      </c>
      <c r="O2111" s="872">
        <f>+VLOOKUP(C2111,'A. Rate Class Allocations'!$B$124:$J$128,6,FALSE)</f>
        <v>0.94261788524984402</v>
      </c>
      <c r="P2111" s="873">
        <f>+VLOOKUP(C2111,'A. Rate Class Allocations'!$B$124:$J$128,8,FALSE)</f>
        <v>0.86676492558695795</v>
      </c>
      <c r="Q2111" s="873">
        <f>+VLOOKUP(C2111,'A. Rate Class Allocations'!$B$124:$J$128,7,FALSE)</f>
        <v>0.93591420350510102</v>
      </c>
      <c r="R2111" s="873">
        <f>+VLOOKUP(C2111,'A. Rate Class Allocations'!$B$124:$J$128,9,FALSE)</f>
        <v>0.67326093337246795</v>
      </c>
      <c r="S2111" s="874">
        <f t="shared" si="97"/>
        <v>1417.9768151263891</v>
      </c>
      <c r="T2111" s="874">
        <f t="shared" si="98"/>
        <v>0.43918978573525075</v>
      </c>
    </row>
    <row r="2112" spans="1:20">
      <c r="A2112" s="875" t="s">
        <v>1034</v>
      </c>
      <c r="B2112" t="s">
        <v>1035</v>
      </c>
      <c r="C2112" t="s">
        <v>1339</v>
      </c>
      <c r="D2112" t="s">
        <v>1844</v>
      </c>
      <c r="E2112" s="867">
        <v>2019</v>
      </c>
      <c r="F2112" s="867">
        <v>2019</v>
      </c>
      <c r="G2112" s="868">
        <v>43482</v>
      </c>
      <c r="H2112" s="869">
        <f t="shared" si="96"/>
        <v>2019</v>
      </c>
      <c r="I2112" s="876"/>
      <c r="J2112" t="s">
        <v>1341</v>
      </c>
      <c r="K2112" t="s">
        <v>1342</v>
      </c>
      <c r="L2112" t="s">
        <v>1037</v>
      </c>
      <c r="M2112">
        <v>361.04999999999995</v>
      </c>
      <c r="N2112">
        <v>0.14499999999999999</v>
      </c>
      <c r="O2112" s="872">
        <f>+VLOOKUP(C2112,'A. Rate Class Allocations'!$B$124:$J$128,6,FALSE)</f>
        <v>0.94261788524984402</v>
      </c>
      <c r="P2112" s="873">
        <f>+VLOOKUP(C2112,'A. Rate Class Allocations'!$B$124:$J$128,8,FALSE)</f>
        <v>0.86676492558695795</v>
      </c>
      <c r="Q2112" s="873">
        <f>+VLOOKUP(C2112,'A. Rate Class Allocations'!$B$124:$J$128,7,FALSE)</f>
        <v>0.93591420350510102</v>
      </c>
      <c r="R2112" s="873">
        <f>+VLOOKUP(C2112,'A. Rate Class Allocations'!$B$124:$J$128,9,FALSE)</f>
        <v>0.67326093337246795</v>
      </c>
      <c r="S2112" s="874">
        <f t="shared" si="97"/>
        <v>294.98800314680977</v>
      </c>
      <c r="T2112" s="874">
        <f t="shared" si="98"/>
        <v>9.1366598180217168E-2</v>
      </c>
    </row>
    <row r="2113" spans="1:20">
      <c r="A2113" s="875" t="s">
        <v>1034</v>
      </c>
      <c r="B2113" t="s">
        <v>1035</v>
      </c>
      <c r="C2113" t="s">
        <v>1339</v>
      </c>
      <c r="D2113" t="s">
        <v>1845</v>
      </c>
      <c r="E2113" s="867">
        <v>2019</v>
      </c>
      <c r="F2113" s="867">
        <v>2019</v>
      </c>
      <c r="G2113" s="868">
        <v>43482</v>
      </c>
      <c r="H2113" s="869">
        <f t="shared" si="96"/>
        <v>2019</v>
      </c>
      <c r="I2113" s="876"/>
      <c r="J2113" t="s">
        <v>1341</v>
      </c>
      <c r="K2113" t="s">
        <v>1342</v>
      </c>
      <c r="L2113" t="s">
        <v>1037</v>
      </c>
      <c r="M2113">
        <v>918.80999999999983</v>
      </c>
      <c r="N2113">
        <v>0.36899999999999994</v>
      </c>
      <c r="O2113" s="872">
        <f>+VLOOKUP(C2113,'A. Rate Class Allocations'!$B$124:$J$128,6,FALSE)</f>
        <v>0.94261788524984402</v>
      </c>
      <c r="P2113" s="873">
        <f>+VLOOKUP(C2113,'A. Rate Class Allocations'!$B$124:$J$128,8,FALSE)</f>
        <v>0.86676492558695795</v>
      </c>
      <c r="Q2113" s="873">
        <f>+VLOOKUP(C2113,'A. Rate Class Allocations'!$B$124:$J$128,7,FALSE)</f>
        <v>0.93591420350510102</v>
      </c>
      <c r="R2113" s="873">
        <f>+VLOOKUP(C2113,'A. Rate Class Allocations'!$B$124:$J$128,9,FALSE)</f>
        <v>0.67326093337246795</v>
      </c>
      <c r="S2113" s="874">
        <f t="shared" si="97"/>
        <v>750.69360800808829</v>
      </c>
      <c r="T2113" s="874">
        <f t="shared" si="98"/>
        <v>0.23251223950689742</v>
      </c>
    </row>
    <row r="2114" spans="1:20">
      <c r="A2114" s="875" t="s">
        <v>1034</v>
      </c>
      <c r="B2114" t="s">
        <v>1035</v>
      </c>
      <c r="C2114" t="s">
        <v>1339</v>
      </c>
      <c r="D2114" t="s">
        <v>1845</v>
      </c>
      <c r="E2114" s="867">
        <v>2019</v>
      </c>
      <c r="F2114" s="867">
        <v>2019</v>
      </c>
      <c r="G2114" s="868">
        <v>43482</v>
      </c>
      <c r="H2114" s="869">
        <f t="shared" si="96"/>
        <v>2019</v>
      </c>
      <c r="I2114" s="876"/>
      <c r="J2114" t="s">
        <v>1341</v>
      </c>
      <c r="K2114" t="s">
        <v>1342</v>
      </c>
      <c r="L2114" t="s">
        <v>1037</v>
      </c>
      <c r="M2114">
        <v>388.44000000000011</v>
      </c>
      <c r="N2114">
        <v>0.15600000000000003</v>
      </c>
      <c r="O2114" s="872">
        <f>+VLOOKUP(C2114,'A. Rate Class Allocations'!$B$124:$J$128,6,FALSE)</f>
        <v>0.94261788524984402</v>
      </c>
      <c r="P2114" s="873">
        <f>+VLOOKUP(C2114,'A. Rate Class Allocations'!$B$124:$J$128,8,FALSE)</f>
        <v>0.86676492558695795</v>
      </c>
      <c r="Q2114" s="873">
        <f>+VLOOKUP(C2114,'A. Rate Class Allocations'!$B$124:$J$128,7,FALSE)</f>
        <v>0.93591420350510102</v>
      </c>
      <c r="R2114" s="873">
        <f>+VLOOKUP(C2114,'A. Rate Class Allocations'!$B$124:$J$128,9,FALSE)</f>
        <v>0.67326093337246795</v>
      </c>
      <c r="S2114" s="874">
        <f t="shared" si="97"/>
        <v>317.36640338553343</v>
      </c>
      <c r="T2114" s="874">
        <f t="shared" si="98"/>
        <v>9.8297857352509524E-2</v>
      </c>
    </row>
    <row r="2115" spans="1:20">
      <c r="A2115" s="875" t="s">
        <v>1034</v>
      </c>
      <c r="B2115" t="s">
        <v>1035</v>
      </c>
      <c r="C2115" t="s">
        <v>1339</v>
      </c>
      <c r="D2115" t="s">
        <v>1845</v>
      </c>
      <c r="E2115" s="867">
        <v>2019</v>
      </c>
      <c r="F2115" s="867">
        <v>2019</v>
      </c>
      <c r="G2115" s="868">
        <v>43482</v>
      </c>
      <c r="H2115" s="869">
        <f t="shared" si="96"/>
        <v>2019</v>
      </c>
      <c r="I2115" s="876"/>
      <c r="J2115" t="s">
        <v>1341</v>
      </c>
      <c r="K2115" t="s">
        <v>1342</v>
      </c>
      <c r="L2115" t="s">
        <v>1037</v>
      </c>
      <c r="M2115">
        <v>378.48</v>
      </c>
      <c r="N2115">
        <v>0.15200000000000002</v>
      </c>
      <c r="O2115" s="872">
        <f>+VLOOKUP(C2115,'A. Rate Class Allocations'!$B$124:$J$128,6,FALSE)</f>
        <v>0.94261788524984402</v>
      </c>
      <c r="P2115" s="873">
        <f>+VLOOKUP(C2115,'A. Rate Class Allocations'!$B$124:$J$128,8,FALSE)</f>
        <v>0.86676492558695795</v>
      </c>
      <c r="Q2115" s="873">
        <f>+VLOOKUP(C2115,'A. Rate Class Allocations'!$B$124:$J$128,7,FALSE)</f>
        <v>0.93591420350510102</v>
      </c>
      <c r="R2115" s="873">
        <f>+VLOOKUP(C2115,'A. Rate Class Allocations'!$B$124:$J$128,9,FALSE)</f>
        <v>0.67326093337246795</v>
      </c>
      <c r="S2115" s="874">
        <f t="shared" si="97"/>
        <v>309.22880329872476</v>
      </c>
      <c r="T2115" s="874">
        <f t="shared" si="98"/>
        <v>9.5777399471675934E-2</v>
      </c>
    </row>
    <row r="2116" spans="1:20">
      <c r="A2116" s="875" t="s">
        <v>1034</v>
      </c>
      <c r="B2116" t="s">
        <v>1035</v>
      </c>
      <c r="C2116" t="s">
        <v>1339</v>
      </c>
      <c r="D2116" t="s">
        <v>1846</v>
      </c>
      <c r="E2116" s="867">
        <v>2019</v>
      </c>
      <c r="F2116" s="867">
        <v>2019</v>
      </c>
      <c r="G2116" s="868">
        <v>43479</v>
      </c>
      <c r="H2116" s="869">
        <f t="shared" ref="H2116:H2179" si="99">YEAR(G2116)</f>
        <v>2019</v>
      </c>
      <c r="I2116" s="876"/>
      <c r="J2116" t="s">
        <v>1341</v>
      </c>
      <c r="K2116" t="s">
        <v>1342</v>
      </c>
      <c r="L2116" t="s">
        <v>1037</v>
      </c>
      <c r="M2116">
        <v>1193.1400000000001</v>
      </c>
      <c r="N2116">
        <v>0.26000000000000006</v>
      </c>
      <c r="O2116" s="872">
        <f>+VLOOKUP(C2116,'A. Rate Class Allocations'!$B$124:$J$128,6,FALSE)</f>
        <v>0.94261788524984402</v>
      </c>
      <c r="P2116" s="873">
        <f>+VLOOKUP(C2116,'A. Rate Class Allocations'!$B$124:$J$128,8,FALSE)</f>
        <v>0.86676492558695795</v>
      </c>
      <c r="Q2116" s="873">
        <f>+VLOOKUP(C2116,'A. Rate Class Allocations'!$B$124:$J$128,7,FALSE)</f>
        <v>0.93591420350510102</v>
      </c>
      <c r="R2116" s="873">
        <f>+VLOOKUP(C2116,'A. Rate Class Allocations'!$B$124:$J$128,9,FALSE)</f>
        <v>0.67326093337246795</v>
      </c>
      <c r="S2116" s="874">
        <f t="shared" ref="S2116:S2179" si="100">M2116*O2116*P2116</f>
        <v>974.82893248742482</v>
      </c>
      <c r="T2116" s="874">
        <f t="shared" ref="T2116:T2179" si="101">N2116*Q2116*R2116</f>
        <v>0.16382976225418253</v>
      </c>
    </row>
    <row r="2117" spans="1:20">
      <c r="A2117" s="875" t="s">
        <v>1034</v>
      </c>
      <c r="B2117" t="s">
        <v>1035</v>
      </c>
      <c r="C2117" t="s">
        <v>1339</v>
      </c>
      <c r="D2117" t="s">
        <v>1846</v>
      </c>
      <c r="E2117" s="867">
        <v>2019</v>
      </c>
      <c r="F2117" s="867">
        <v>2019</v>
      </c>
      <c r="G2117" s="868">
        <v>43479</v>
      </c>
      <c r="H2117" s="869">
        <f t="shared" si="99"/>
        <v>2019</v>
      </c>
      <c r="I2117" s="876"/>
      <c r="J2117" t="s">
        <v>1341</v>
      </c>
      <c r="K2117" t="s">
        <v>1342</v>
      </c>
      <c r="L2117" t="s">
        <v>1037</v>
      </c>
      <c r="M2117">
        <v>234.03899999999999</v>
      </c>
      <c r="N2117">
        <v>5.0999999999999997E-2</v>
      </c>
      <c r="O2117" s="872">
        <f>+VLOOKUP(C2117,'A. Rate Class Allocations'!$B$124:$J$128,6,FALSE)</f>
        <v>0.94261788524984402</v>
      </c>
      <c r="P2117" s="873">
        <f>+VLOOKUP(C2117,'A. Rate Class Allocations'!$B$124:$J$128,8,FALSE)</f>
        <v>0.86676492558695795</v>
      </c>
      <c r="Q2117" s="873">
        <f>+VLOOKUP(C2117,'A. Rate Class Allocations'!$B$124:$J$128,7,FALSE)</f>
        <v>0.93591420350510102</v>
      </c>
      <c r="R2117" s="873">
        <f>+VLOOKUP(C2117,'A. Rate Class Allocations'!$B$124:$J$128,9,FALSE)</f>
        <v>0.67326093337246795</v>
      </c>
      <c r="S2117" s="874">
        <f t="shared" si="100"/>
        <v>191.21644444945636</v>
      </c>
      <c r="T2117" s="874">
        <f t="shared" si="101"/>
        <v>3.21358379806281E-2</v>
      </c>
    </row>
    <row r="2118" spans="1:20">
      <c r="A2118" s="875" t="s">
        <v>1034</v>
      </c>
      <c r="B2118" t="s">
        <v>1035</v>
      </c>
      <c r="C2118" t="s">
        <v>1339</v>
      </c>
      <c r="D2118" t="s">
        <v>1847</v>
      </c>
      <c r="E2118" s="867">
        <v>2019</v>
      </c>
      <c r="F2118" s="867">
        <v>2019</v>
      </c>
      <c r="G2118" s="868">
        <v>43480</v>
      </c>
      <c r="H2118" s="869">
        <f t="shared" si="99"/>
        <v>2019</v>
      </c>
      <c r="I2118" s="876"/>
      <c r="J2118" t="s">
        <v>1341</v>
      </c>
      <c r="K2118" t="s">
        <v>1342</v>
      </c>
      <c r="L2118" t="s">
        <v>1037</v>
      </c>
      <c r="M2118">
        <v>4872.8119999999999</v>
      </c>
      <c r="N2118">
        <v>0.81199999999999994</v>
      </c>
      <c r="O2118" s="872">
        <f>+VLOOKUP(C2118,'A. Rate Class Allocations'!$B$124:$J$128,6,FALSE)</f>
        <v>0.94261788524984402</v>
      </c>
      <c r="P2118" s="873">
        <f>+VLOOKUP(C2118,'A. Rate Class Allocations'!$B$124:$J$128,8,FALSE)</f>
        <v>0.86676492558695795</v>
      </c>
      <c r="Q2118" s="873">
        <f>+VLOOKUP(C2118,'A. Rate Class Allocations'!$B$124:$J$128,7,FALSE)</f>
        <v>0.93591420350510102</v>
      </c>
      <c r="R2118" s="873">
        <f>+VLOOKUP(C2118,'A. Rate Class Allocations'!$B$124:$J$128,9,FALSE)</f>
        <v>0.67326093337246795</v>
      </c>
      <c r="S2118" s="874">
        <f t="shared" si="100"/>
        <v>3981.2244331527836</v>
      </c>
      <c r="T2118" s="874">
        <f t="shared" si="101"/>
        <v>0.51165294980921605</v>
      </c>
    </row>
    <row r="2119" spans="1:20">
      <c r="A2119" s="875" t="s">
        <v>1034</v>
      </c>
      <c r="B2119" t="s">
        <v>1035</v>
      </c>
      <c r="C2119" t="s">
        <v>1339</v>
      </c>
      <c r="D2119" t="s">
        <v>1848</v>
      </c>
      <c r="E2119" s="867">
        <v>2019</v>
      </c>
      <c r="F2119" s="867">
        <v>2019</v>
      </c>
      <c r="G2119" s="868">
        <v>43466</v>
      </c>
      <c r="H2119" s="869">
        <f t="shared" si="99"/>
        <v>2019</v>
      </c>
      <c r="I2119" s="876"/>
      <c r="J2119" t="s">
        <v>1341</v>
      </c>
      <c r="K2119" t="s">
        <v>1342</v>
      </c>
      <c r="L2119" t="s">
        <v>1037</v>
      </c>
      <c r="M2119">
        <v>1165.3200000000002</v>
      </c>
      <c r="N2119">
        <v>0.52000000000000013</v>
      </c>
      <c r="O2119" s="872">
        <f>+VLOOKUP(C2119,'A. Rate Class Allocations'!$B$124:$J$128,6,FALSE)</f>
        <v>0.94261788524984402</v>
      </c>
      <c r="P2119" s="873">
        <f>+VLOOKUP(C2119,'A. Rate Class Allocations'!$B$124:$J$128,8,FALSE)</f>
        <v>0.86676492558695795</v>
      </c>
      <c r="Q2119" s="873">
        <f>+VLOOKUP(C2119,'A. Rate Class Allocations'!$B$124:$J$128,7,FALSE)</f>
        <v>0.93591420350510102</v>
      </c>
      <c r="R2119" s="873">
        <f>+VLOOKUP(C2119,'A. Rate Class Allocations'!$B$124:$J$128,9,FALSE)</f>
        <v>0.67326093337246795</v>
      </c>
      <c r="S2119" s="874">
        <f t="shared" si="100"/>
        <v>952.09921015660007</v>
      </c>
      <c r="T2119" s="874">
        <f t="shared" si="101"/>
        <v>0.32765952450836505</v>
      </c>
    </row>
    <row r="2120" spans="1:20">
      <c r="A2120" s="875" t="s">
        <v>1034</v>
      </c>
      <c r="B2120" t="s">
        <v>1035</v>
      </c>
      <c r="C2120" t="s">
        <v>1339</v>
      </c>
      <c r="D2120" t="s">
        <v>1848</v>
      </c>
      <c r="E2120" s="867">
        <v>2019</v>
      </c>
      <c r="F2120" s="867">
        <v>2019</v>
      </c>
      <c r="G2120" s="868">
        <v>43466</v>
      </c>
      <c r="H2120" s="869">
        <f t="shared" si="99"/>
        <v>2019</v>
      </c>
      <c r="I2120" s="876"/>
      <c r="J2120" t="s">
        <v>1341</v>
      </c>
      <c r="K2120" t="s">
        <v>1342</v>
      </c>
      <c r="L2120" t="s">
        <v>1037</v>
      </c>
      <c r="M2120">
        <v>1828.6560000000002</v>
      </c>
      <c r="N2120">
        <v>0.81599999999999995</v>
      </c>
      <c r="O2120" s="872">
        <f>+VLOOKUP(C2120,'A. Rate Class Allocations'!$B$124:$J$128,6,FALSE)</f>
        <v>0.94261788524984402</v>
      </c>
      <c r="P2120" s="873">
        <f>+VLOOKUP(C2120,'A. Rate Class Allocations'!$B$124:$J$128,8,FALSE)</f>
        <v>0.86676492558695795</v>
      </c>
      <c r="Q2120" s="873">
        <f>+VLOOKUP(C2120,'A. Rate Class Allocations'!$B$124:$J$128,7,FALSE)</f>
        <v>0.93591420350510102</v>
      </c>
      <c r="R2120" s="873">
        <f>+VLOOKUP(C2120,'A. Rate Class Allocations'!$B$124:$J$128,9,FALSE)</f>
        <v>0.67326093337246795</v>
      </c>
      <c r="S2120" s="874">
        <f t="shared" si="100"/>
        <v>1494.0633759380494</v>
      </c>
      <c r="T2120" s="874">
        <f t="shared" si="101"/>
        <v>0.5141734076900496</v>
      </c>
    </row>
    <row r="2121" spans="1:20">
      <c r="A2121" s="875" t="s">
        <v>1034</v>
      </c>
      <c r="B2121" t="s">
        <v>1035</v>
      </c>
      <c r="C2121" t="s">
        <v>1339</v>
      </c>
      <c r="D2121" t="s">
        <v>1848</v>
      </c>
      <c r="E2121" s="867">
        <v>2019</v>
      </c>
      <c r="F2121" s="867">
        <v>2019</v>
      </c>
      <c r="G2121" s="868">
        <v>43466</v>
      </c>
      <c r="H2121" s="869">
        <f t="shared" si="99"/>
        <v>2019</v>
      </c>
      <c r="I2121" s="876"/>
      <c r="J2121" t="s">
        <v>1341</v>
      </c>
      <c r="K2121" t="s">
        <v>1342</v>
      </c>
      <c r="L2121" t="s">
        <v>1037</v>
      </c>
      <c r="M2121">
        <v>524.39400000000001</v>
      </c>
      <c r="N2121">
        <v>0.23400000000000001</v>
      </c>
      <c r="O2121" s="872">
        <f>+VLOOKUP(C2121,'A. Rate Class Allocations'!$B$124:$J$128,6,FALSE)</f>
        <v>0.94261788524984402</v>
      </c>
      <c r="P2121" s="873">
        <f>+VLOOKUP(C2121,'A. Rate Class Allocations'!$B$124:$J$128,8,FALSE)</f>
        <v>0.86676492558695795</v>
      </c>
      <c r="Q2121" s="873">
        <f>+VLOOKUP(C2121,'A. Rate Class Allocations'!$B$124:$J$128,7,FALSE)</f>
        <v>0.93591420350510102</v>
      </c>
      <c r="R2121" s="873">
        <f>+VLOOKUP(C2121,'A. Rate Class Allocations'!$B$124:$J$128,9,FALSE)</f>
        <v>0.67326093337246795</v>
      </c>
      <c r="S2121" s="874">
        <f t="shared" si="100"/>
        <v>428.44464457046996</v>
      </c>
      <c r="T2121" s="874">
        <f t="shared" si="101"/>
        <v>0.14744678602876427</v>
      </c>
    </row>
    <row r="2122" spans="1:20">
      <c r="A2122" s="875" t="s">
        <v>1034</v>
      </c>
      <c r="B2122" t="s">
        <v>1035</v>
      </c>
      <c r="C2122" t="s">
        <v>1339</v>
      </c>
      <c r="D2122" t="s">
        <v>1849</v>
      </c>
      <c r="E2122" s="867">
        <v>2019</v>
      </c>
      <c r="F2122" s="867">
        <v>2019</v>
      </c>
      <c r="G2122" s="868">
        <v>43480</v>
      </c>
      <c r="H2122" s="869">
        <f t="shared" si="99"/>
        <v>2019</v>
      </c>
      <c r="I2122" s="876"/>
      <c r="J2122" t="s">
        <v>1341</v>
      </c>
      <c r="K2122" t="s">
        <v>1342</v>
      </c>
      <c r="L2122" t="s">
        <v>1037</v>
      </c>
      <c r="M2122">
        <v>1689.7139999999995</v>
      </c>
      <c r="N2122">
        <v>0.75399999999999978</v>
      </c>
      <c r="O2122" s="872">
        <f>+VLOOKUP(C2122,'A. Rate Class Allocations'!$B$124:$J$128,6,FALSE)</f>
        <v>0.94261788524984402</v>
      </c>
      <c r="P2122" s="873">
        <f>+VLOOKUP(C2122,'A. Rate Class Allocations'!$B$124:$J$128,8,FALSE)</f>
        <v>0.86676492558695795</v>
      </c>
      <c r="Q2122" s="873">
        <f>+VLOOKUP(C2122,'A. Rate Class Allocations'!$B$124:$J$128,7,FALSE)</f>
        <v>0.93591420350510102</v>
      </c>
      <c r="R2122" s="873">
        <f>+VLOOKUP(C2122,'A. Rate Class Allocations'!$B$124:$J$128,9,FALSE)</f>
        <v>0.67326093337246795</v>
      </c>
      <c r="S2122" s="874">
        <f t="shared" si="100"/>
        <v>1380.5438547270694</v>
      </c>
      <c r="T2122" s="874">
        <f t="shared" si="101"/>
        <v>0.4751063105371291</v>
      </c>
    </row>
    <row r="2123" spans="1:20">
      <c r="A2123" s="875" t="s">
        <v>1034</v>
      </c>
      <c r="B2123" t="s">
        <v>1035</v>
      </c>
      <c r="C2123" t="s">
        <v>1339</v>
      </c>
      <c r="D2123" t="s">
        <v>1849</v>
      </c>
      <c r="E2123" s="867">
        <v>2019</v>
      </c>
      <c r="F2123" s="867">
        <v>2019</v>
      </c>
      <c r="G2123" s="868">
        <v>43480</v>
      </c>
      <c r="H2123" s="869">
        <f t="shared" si="99"/>
        <v>2019</v>
      </c>
      <c r="I2123" s="876"/>
      <c r="J2123" t="s">
        <v>1341</v>
      </c>
      <c r="K2123" t="s">
        <v>1342</v>
      </c>
      <c r="L2123" t="s">
        <v>1037</v>
      </c>
      <c r="M2123">
        <v>394.41600000000005</v>
      </c>
      <c r="N2123">
        <v>0.17599999999999999</v>
      </c>
      <c r="O2123" s="872">
        <f>+VLOOKUP(C2123,'A. Rate Class Allocations'!$B$124:$J$128,6,FALSE)</f>
        <v>0.94261788524984402</v>
      </c>
      <c r="P2123" s="873">
        <f>+VLOOKUP(C2123,'A. Rate Class Allocations'!$B$124:$J$128,8,FALSE)</f>
        <v>0.86676492558695795</v>
      </c>
      <c r="Q2123" s="873">
        <f>+VLOOKUP(C2123,'A. Rate Class Allocations'!$B$124:$J$128,7,FALSE)</f>
        <v>0.93591420350510102</v>
      </c>
      <c r="R2123" s="873">
        <f>+VLOOKUP(C2123,'A. Rate Class Allocations'!$B$124:$J$128,9,FALSE)</f>
        <v>0.67326093337246795</v>
      </c>
      <c r="S2123" s="874">
        <f t="shared" si="100"/>
        <v>322.24896343761844</v>
      </c>
      <c r="T2123" s="874">
        <f t="shared" si="101"/>
        <v>0.11090014675667738</v>
      </c>
    </row>
    <row r="2124" spans="1:20">
      <c r="A2124" s="875" t="s">
        <v>1034</v>
      </c>
      <c r="B2124" t="s">
        <v>1035</v>
      </c>
      <c r="C2124" t="s">
        <v>1339</v>
      </c>
      <c r="D2124" t="s">
        <v>1850</v>
      </c>
      <c r="E2124" s="867">
        <v>2019</v>
      </c>
      <c r="F2124" s="867">
        <v>2019</v>
      </c>
      <c r="G2124" s="868">
        <v>43488</v>
      </c>
      <c r="H2124" s="869">
        <f t="shared" si="99"/>
        <v>2019</v>
      </c>
      <c r="I2124" s="876"/>
      <c r="J2124" t="s">
        <v>1341</v>
      </c>
      <c r="K2124" t="s">
        <v>1342</v>
      </c>
      <c r="L2124" t="s">
        <v>1037</v>
      </c>
      <c r="M2124">
        <v>877.25000000000011</v>
      </c>
      <c r="N2124">
        <v>0.31900000000000006</v>
      </c>
      <c r="O2124" s="872">
        <f>+VLOOKUP(C2124,'A. Rate Class Allocations'!$B$124:$J$128,6,FALSE)</f>
        <v>0.94261788524984402</v>
      </c>
      <c r="P2124" s="873">
        <f>+VLOOKUP(C2124,'A. Rate Class Allocations'!$B$124:$J$128,8,FALSE)</f>
        <v>0.86676492558695795</v>
      </c>
      <c r="Q2124" s="873">
        <f>+VLOOKUP(C2124,'A. Rate Class Allocations'!$B$124:$J$128,7,FALSE)</f>
        <v>0.93591420350510102</v>
      </c>
      <c r="R2124" s="873">
        <f>+VLOOKUP(C2124,'A. Rate Class Allocations'!$B$124:$J$128,9,FALSE)</f>
        <v>0.67326093337246795</v>
      </c>
      <c r="S2124" s="874">
        <f t="shared" si="100"/>
        <v>716.73791929244965</v>
      </c>
      <c r="T2124" s="874">
        <f t="shared" si="101"/>
        <v>0.20100651599647781</v>
      </c>
    </row>
    <row r="2125" spans="1:20">
      <c r="A2125" s="875" t="s">
        <v>1034</v>
      </c>
      <c r="B2125" t="s">
        <v>1035</v>
      </c>
      <c r="C2125" t="s">
        <v>1339</v>
      </c>
      <c r="D2125" t="s">
        <v>1850</v>
      </c>
      <c r="E2125" s="867">
        <v>2019</v>
      </c>
      <c r="F2125" s="867">
        <v>2019</v>
      </c>
      <c r="G2125" s="868">
        <v>43488</v>
      </c>
      <c r="H2125" s="869">
        <f t="shared" si="99"/>
        <v>2019</v>
      </c>
      <c r="I2125" s="876"/>
      <c r="J2125" t="s">
        <v>1341</v>
      </c>
      <c r="K2125" t="s">
        <v>1342</v>
      </c>
      <c r="L2125" t="s">
        <v>1037</v>
      </c>
      <c r="M2125">
        <v>561</v>
      </c>
      <c r="N2125">
        <v>0.20399999999999999</v>
      </c>
      <c r="O2125" s="872">
        <f>+VLOOKUP(C2125,'A. Rate Class Allocations'!$B$124:$J$128,6,FALSE)</f>
        <v>0.94261788524984402</v>
      </c>
      <c r="P2125" s="873">
        <f>+VLOOKUP(C2125,'A. Rate Class Allocations'!$B$124:$J$128,8,FALSE)</f>
        <v>0.86676492558695795</v>
      </c>
      <c r="Q2125" s="873">
        <f>+VLOOKUP(C2125,'A. Rate Class Allocations'!$B$124:$J$128,7,FALSE)</f>
        <v>0.93591420350510102</v>
      </c>
      <c r="R2125" s="873">
        <f>+VLOOKUP(C2125,'A. Rate Class Allocations'!$B$124:$J$128,9,FALSE)</f>
        <v>0.67326093337246795</v>
      </c>
      <c r="S2125" s="874">
        <f t="shared" si="100"/>
        <v>458.35277597385493</v>
      </c>
      <c r="T2125" s="874">
        <f t="shared" si="101"/>
        <v>0.1285433519225124</v>
      </c>
    </row>
    <row r="2126" spans="1:20">
      <c r="A2126" s="875" t="s">
        <v>1034</v>
      </c>
      <c r="B2126" t="s">
        <v>1035</v>
      </c>
      <c r="C2126" t="s">
        <v>1339</v>
      </c>
      <c r="D2126" t="s">
        <v>1851</v>
      </c>
      <c r="E2126" s="867">
        <v>2019</v>
      </c>
      <c r="F2126" s="867">
        <v>2019</v>
      </c>
      <c r="G2126" s="868">
        <v>43478</v>
      </c>
      <c r="H2126" s="869">
        <f t="shared" si="99"/>
        <v>2019</v>
      </c>
      <c r="I2126" s="876"/>
      <c r="J2126" t="s">
        <v>1341</v>
      </c>
      <c r="K2126" t="s">
        <v>1342</v>
      </c>
      <c r="L2126" t="s">
        <v>1037</v>
      </c>
      <c r="M2126">
        <v>958.46399999999994</v>
      </c>
      <c r="N2126">
        <v>0.41600000000000004</v>
      </c>
      <c r="O2126" s="872">
        <f>+VLOOKUP(C2126,'A. Rate Class Allocations'!$B$124:$J$128,6,FALSE)</f>
        <v>0.94261788524984402</v>
      </c>
      <c r="P2126" s="873">
        <f>+VLOOKUP(C2126,'A. Rate Class Allocations'!$B$124:$J$128,8,FALSE)</f>
        <v>0.86676492558695795</v>
      </c>
      <c r="Q2126" s="873">
        <f>+VLOOKUP(C2126,'A. Rate Class Allocations'!$B$124:$J$128,7,FALSE)</f>
        <v>0.93591420350510102</v>
      </c>
      <c r="R2126" s="873">
        <f>+VLOOKUP(C2126,'A. Rate Class Allocations'!$B$124:$J$128,9,FALSE)</f>
        <v>0.67326093337246795</v>
      </c>
      <c r="S2126" s="874">
        <f t="shared" si="100"/>
        <v>783.09204112478574</v>
      </c>
      <c r="T2126" s="874">
        <f t="shared" si="101"/>
        <v>0.26212761960669206</v>
      </c>
    </row>
    <row r="2127" spans="1:20">
      <c r="A2127" s="875" t="s">
        <v>1034</v>
      </c>
      <c r="B2127" t="s">
        <v>1035</v>
      </c>
      <c r="C2127" t="s">
        <v>1339</v>
      </c>
      <c r="D2127" t="s">
        <v>1851</v>
      </c>
      <c r="E2127" s="867">
        <v>2019</v>
      </c>
      <c r="F2127" s="867">
        <v>2019</v>
      </c>
      <c r="G2127" s="868">
        <v>43478</v>
      </c>
      <c r="H2127" s="869">
        <f t="shared" si="99"/>
        <v>2019</v>
      </c>
      <c r="I2127" s="876"/>
      <c r="J2127" t="s">
        <v>1341</v>
      </c>
      <c r="K2127" t="s">
        <v>1342</v>
      </c>
      <c r="L2127" t="s">
        <v>1037</v>
      </c>
      <c r="M2127">
        <v>1548.2880000000005</v>
      </c>
      <c r="N2127">
        <v>0.67200000000000015</v>
      </c>
      <c r="O2127" s="872">
        <f>+VLOOKUP(C2127,'A. Rate Class Allocations'!$B$124:$J$128,6,FALSE)</f>
        <v>0.94261788524984402</v>
      </c>
      <c r="P2127" s="873">
        <f>+VLOOKUP(C2127,'A. Rate Class Allocations'!$B$124:$J$128,8,FALSE)</f>
        <v>0.86676492558695795</v>
      </c>
      <c r="Q2127" s="873">
        <f>+VLOOKUP(C2127,'A. Rate Class Allocations'!$B$124:$J$128,7,FALSE)</f>
        <v>0.93591420350510102</v>
      </c>
      <c r="R2127" s="873">
        <f>+VLOOKUP(C2127,'A. Rate Class Allocations'!$B$124:$J$128,9,FALSE)</f>
        <v>0.67326093337246795</v>
      </c>
      <c r="S2127" s="874">
        <f t="shared" si="100"/>
        <v>1264.994835663116</v>
      </c>
      <c r="T2127" s="874">
        <f t="shared" si="101"/>
        <v>0.42343692398004096</v>
      </c>
    </row>
    <row r="2128" spans="1:20">
      <c r="A2128" s="875" t="s">
        <v>1034</v>
      </c>
      <c r="B2128" t="s">
        <v>1035</v>
      </c>
      <c r="C2128" t="s">
        <v>1339</v>
      </c>
      <c r="D2128" t="s">
        <v>1852</v>
      </c>
      <c r="E2128" s="867">
        <v>2019</v>
      </c>
      <c r="F2128" s="867">
        <v>2019</v>
      </c>
      <c r="G2128" s="868">
        <v>43466</v>
      </c>
      <c r="H2128" s="869">
        <f t="shared" si="99"/>
        <v>2019</v>
      </c>
      <c r="I2128" s="876"/>
      <c r="J2128" t="s">
        <v>1341</v>
      </c>
      <c r="K2128" t="s">
        <v>1342</v>
      </c>
      <c r="L2128" t="s">
        <v>1037</v>
      </c>
      <c r="M2128">
        <v>3128.5799999999995</v>
      </c>
      <c r="N2128">
        <v>1.0919999999999999</v>
      </c>
      <c r="O2128" s="872">
        <f>+VLOOKUP(C2128,'A. Rate Class Allocations'!$B$124:$J$128,6,FALSE)</f>
        <v>0.94261788524984402</v>
      </c>
      <c r="P2128" s="873">
        <f>+VLOOKUP(C2128,'A. Rate Class Allocations'!$B$124:$J$128,8,FALSE)</f>
        <v>0.86676492558695795</v>
      </c>
      <c r="Q2128" s="873">
        <f>+VLOOKUP(C2128,'A. Rate Class Allocations'!$B$124:$J$128,7,FALSE)</f>
        <v>0.93591420350510102</v>
      </c>
      <c r="R2128" s="873">
        <f>+VLOOKUP(C2128,'A. Rate Class Allocations'!$B$124:$J$128,9,FALSE)</f>
        <v>0.67326093337246795</v>
      </c>
      <c r="S2128" s="874">
        <f t="shared" si="100"/>
        <v>2556.1378393160117</v>
      </c>
      <c r="T2128" s="874">
        <f t="shared" si="101"/>
        <v>0.68808500146756635</v>
      </c>
    </row>
    <row r="2129" spans="1:20">
      <c r="A2129" s="875" t="s">
        <v>1034</v>
      </c>
      <c r="B2129" t="s">
        <v>1035</v>
      </c>
      <c r="C2129" t="s">
        <v>1339</v>
      </c>
      <c r="D2129" t="s">
        <v>1853</v>
      </c>
      <c r="E2129" s="867">
        <v>2019</v>
      </c>
      <c r="F2129" s="867">
        <v>2019</v>
      </c>
      <c r="G2129" s="868">
        <v>43479</v>
      </c>
      <c r="H2129" s="869">
        <f t="shared" si="99"/>
        <v>2019</v>
      </c>
      <c r="I2129" s="876"/>
      <c r="J2129" t="s">
        <v>1341</v>
      </c>
      <c r="K2129" t="s">
        <v>1342</v>
      </c>
      <c r="L2129" t="s">
        <v>1037</v>
      </c>
      <c r="M2129">
        <v>612.14400000000023</v>
      </c>
      <c r="N2129">
        <v>0.15600000000000003</v>
      </c>
      <c r="O2129" s="872">
        <f>+VLOOKUP(C2129,'A. Rate Class Allocations'!$B$124:$J$128,6,FALSE)</f>
        <v>0.94261788524984402</v>
      </c>
      <c r="P2129" s="873">
        <f>+VLOOKUP(C2129,'A. Rate Class Allocations'!$B$124:$J$128,8,FALSE)</f>
        <v>0.86676492558695795</v>
      </c>
      <c r="Q2129" s="873">
        <f>+VLOOKUP(C2129,'A. Rate Class Allocations'!$B$124:$J$128,7,FALSE)</f>
        <v>0.93591420350510102</v>
      </c>
      <c r="R2129" s="873">
        <f>+VLOOKUP(C2129,'A. Rate Class Allocations'!$B$124:$J$128,9,FALSE)</f>
        <v>0.67326093337246795</v>
      </c>
      <c r="S2129" s="874">
        <f t="shared" si="100"/>
        <v>500.13886220274429</v>
      </c>
      <c r="T2129" s="874">
        <f t="shared" si="101"/>
        <v>9.8297857352509524E-2</v>
      </c>
    </row>
    <row r="2130" spans="1:20">
      <c r="A2130" s="875" t="s">
        <v>1034</v>
      </c>
      <c r="B2130" t="s">
        <v>1035</v>
      </c>
      <c r="C2130" t="s">
        <v>1339</v>
      </c>
      <c r="D2130" t="s">
        <v>1853</v>
      </c>
      <c r="E2130" s="867">
        <v>2019</v>
      </c>
      <c r="F2130" s="867">
        <v>2019</v>
      </c>
      <c r="G2130" s="868">
        <v>43479</v>
      </c>
      <c r="H2130" s="869">
        <f t="shared" si="99"/>
        <v>2019</v>
      </c>
      <c r="I2130" s="876"/>
      <c r="J2130" t="s">
        <v>1341</v>
      </c>
      <c r="K2130" t="s">
        <v>1342</v>
      </c>
      <c r="L2130" t="s">
        <v>1037</v>
      </c>
      <c r="M2130">
        <v>2401.4879999999998</v>
      </c>
      <c r="N2130">
        <v>0.61199999999999999</v>
      </c>
      <c r="O2130" s="872">
        <f>+VLOOKUP(C2130,'A. Rate Class Allocations'!$B$124:$J$128,6,FALSE)</f>
        <v>0.94261788524984402</v>
      </c>
      <c r="P2130" s="873">
        <f>+VLOOKUP(C2130,'A. Rate Class Allocations'!$B$124:$J$128,8,FALSE)</f>
        <v>0.86676492558695795</v>
      </c>
      <c r="Q2130" s="873">
        <f>+VLOOKUP(C2130,'A. Rate Class Allocations'!$B$124:$J$128,7,FALSE)</f>
        <v>0.93591420350510102</v>
      </c>
      <c r="R2130" s="873">
        <f>+VLOOKUP(C2130,'A. Rate Class Allocations'!$B$124:$J$128,9,FALSE)</f>
        <v>0.67326093337246795</v>
      </c>
      <c r="S2130" s="874">
        <f t="shared" si="100"/>
        <v>1962.0832286415346</v>
      </c>
      <c r="T2130" s="874">
        <f t="shared" si="101"/>
        <v>0.38563005576753728</v>
      </c>
    </row>
    <row r="2131" spans="1:20">
      <c r="A2131" s="875" t="s">
        <v>1034</v>
      </c>
      <c r="B2131" t="s">
        <v>1035</v>
      </c>
      <c r="C2131" t="s">
        <v>1339</v>
      </c>
      <c r="D2131" t="s">
        <v>1854</v>
      </c>
      <c r="E2131" s="867">
        <v>2019</v>
      </c>
      <c r="F2131" s="867">
        <v>2019</v>
      </c>
      <c r="G2131" s="868">
        <v>43479</v>
      </c>
      <c r="H2131" s="869">
        <f t="shared" si="99"/>
        <v>2019</v>
      </c>
      <c r="I2131" s="876"/>
      <c r="J2131" t="s">
        <v>1341</v>
      </c>
      <c r="K2131" t="s">
        <v>1342</v>
      </c>
      <c r="L2131" t="s">
        <v>1037</v>
      </c>
      <c r="M2131">
        <v>414.33600000000007</v>
      </c>
      <c r="N2131">
        <v>0.20800000000000002</v>
      </c>
      <c r="O2131" s="872">
        <f>+VLOOKUP(C2131,'A. Rate Class Allocations'!$B$124:$J$128,6,FALSE)</f>
        <v>0.94261788524984402</v>
      </c>
      <c r="P2131" s="873">
        <f>+VLOOKUP(C2131,'A. Rate Class Allocations'!$B$124:$J$128,8,FALSE)</f>
        <v>0.86676492558695795</v>
      </c>
      <c r="Q2131" s="873">
        <f>+VLOOKUP(C2131,'A. Rate Class Allocations'!$B$124:$J$128,7,FALSE)</f>
        <v>0.93591420350510102</v>
      </c>
      <c r="R2131" s="873">
        <f>+VLOOKUP(C2131,'A. Rate Class Allocations'!$B$124:$J$128,9,FALSE)</f>
        <v>0.67326093337246795</v>
      </c>
      <c r="S2131" s="874">
        <f t="shared" si="100"/>
        <v>338.52416361123556</v>
      </c>
      <c r="T2131" s="874">
        <f t="shared" si="101"/>
        <v>0.13106380980334603</v>
      </c>
    </row>
    <row r="2132" spans="1:20">
      <c r="A2132" s="875" t="s">
        <v>1034</v>
      </c>
      <c r="B2132" t="s">
        <v>1035</v>
      </c>
      <c r="C2132" t="s">
        <v>1339</v>
      </c>
      <c r="D2132" t="s">
        <v>1854</v>
      </c>
      <c r="E2132" s="867">
        <v>2019</v>
      </c>
      <c r="F2132" s="867">
        <v>2019</v>
      </c>
      <c r="G2132" s="868">
        <v>43479</v>
      </c>
      <c r="H2132" s="869">
        <f t="shared" si="99"/>
        <v>2019</v>
      </c>
      <c r="I2132" s="876"/>
      <c r="J2132" t="s">
        <v>1341</v>
      </c>
      <c r="K2132" t="s">
        <v>1342</v>
      </c>
      <c r="L2132" t="s">
        <v>1037</v>
      </c>
      <c r="M2132">
        <v>808.75199999999984</v>
      </c>
      <c r="N2132">
        <v>0.40599999999999997</v>
      </c>
      <c r="O2132" s="872">
        <f>+VLOOKUP(C2132,'A. Rate Class Allocations'!$B$124:$J$128,6,FALSE)</f>
        <v>0.94261788524984402</v>
      </c>
      <c r="P2132" s="873">
        <f>+VLOOKUP(C2132,'A. Rate Class Allocations'!$B$124:$J$128,8,FALSE)</f>
        <v>0.86676492558695795</v>
      </c>
      <c r="Q2132" s="873">
        <f>+VLOOKUP(C2132,'A. Rate Class Allocations'!$B$124:$J$128,7,FALSE)</f>
        <v>0.93591420350510102</v>
      </c>
      <c r="R2132" s="873">
        <f>+VLOOKUP(C2132,'A. Rate Class Allocations'!$B$124:$J$128,9,FALSE)</f>
        <v>0.67326093337246795</v>
      </c>
      <c r="S2132" s="874">
        <f t="shared" si="100"/>
        <v>660.77312704885389</v>
      </c>
      <c r="T2132" s="874">
        <f t="shared" si="101"/>
        <v>0.25582647490460803</v>
      </c>
    </row>
    <row r="2133" spans="1:20">
      <c r="A2133" s="875" t="s">
        <v>1034</v>
      </c>
      <c r="B2133" t="s">
        <v>1035</v>
      </c>
      <c r="C2133" t="s">
        <v>1339</v>
      </c>
      <c r="D2133" t="s">
        <v>1854</v>
      </c>
      <c r="E2133" s="867">
        <v>2019</v>
      </c>
      <c r="F2133" s="867">
        <v>2019</v>
      </c>
      <c r="G2133" s="868">
        <v>43479</v>
      </c>
      <c r="H2133" s="869">
        <f t="shared" si="99"/>
        <v>2019</v>
      </c>
      <c r="I2133" s="876"/>
      <c r="J2133" t="s">
        <v>1341</v>
      </c>
      <c r="K2133" t="s">
        <v>1342</v>
      </c>
      <c r="L2133" t="s">
        <v>1037</v>
      </c>
      <c r="M2133">
        <v>304.77600000000001</v>
      </c>
      <c r="N2133">
        <v>0.153</v>
      </c>
      <c r="O2133" s="872">
        <f>+VLOOKUP(C2133,'A. Rate Class Allocations'!$B$124:$J$128,6,FALSE)</f>
        <v>0.94261788524984402</v>
      </c>
      <c r="P2133" s="873">
        <f>+VLOOKUP(C2133,'A. Rate Class Allocations'!$B$124:$J$128,8,FALSE)</f>
        <v>0.86676492558695795</v>
      </c>
      <c r="Q2133" s="873">
        <f>+VLOOKUP(C2133,'A. Rate Class Allocations'!$B$124:$J$128,7,FALSE)</f>
        <v>0.93591420350510102</v>
      </c>
      <c r="R2133" s="873">
        <f>+VLOOKUP(C2133,'A. Rate Class Allocations'!$B$124:$J$128,9,FALSE)</f>
        <v>0.67326093337246795</v>
      </c>
      <c r="S2133" s="874">
        <f t="shared" si="100"/>
        <v>249.01056265634151</v>
      </c>
      <c r="T2133" s="874">
        <f t="shared" si="101"/>
        <v>9.6407513941884321E-2</v>
      </c>
    </row>
    <row r="2134" spans="1:20">
      <c r="A2134" s="875" t="s">
        <v>1034</v>
      </c>
      <c r="B2134" t="s">
        <v>1035</v>
      </c>
      <c r="C2134" t="s">
        <v>1339</v>
      </c>
      <c r="D2134" t="s">
        <v>1855</v>
      </c>
      <c r="E2134" s="867">
        <v>2019</v>
      </c>
      <c r="F2134" s="867">
        <v>2019</v>
      </c>
      <c r="G2134" s="868">
        <v>43489</v>
      </c>
      <c r="H2134" s="869">
        <f t="shared" si="99"/>
        <v>2019</v>
      </c>
      <c r="I2134" s="876"/>
      <c r="J2134" t="s">
        <v>1341</v>
      </c>
      <c r="K2134" t="s">
        <v>1342</v>
      </c>
      <c r="L2134" t="s">
        <v>1037</v>
      </c>
      <c r="M2134">
        <v>864.14400000000001</v>
      </c>
      <c r="N2134">
        <v>0.30599999999999999</v>
      </c>
      <c r="O2134" s="872">
        <f>+VLOOKUP(C2134,'A. Rate Class Allocations'!$B$124:$J$128,6,FALSE)</f>
        <v>0.94261788524984402</v>
      </c>
      <c r="P2134" s="873">
        <f>+VLOOKUP(C2134,'A. Rate Class Allocations'!$B$124:$J$128,8,FALSE)</f>
        <v>0.86676492558695795</v>
      </c>
      <c r="Q2134" s="873">
        <f>+VLOOKUP(C2134,'A. Rate Class Allocations'!$B$124:$J$128,7,FALSE)</f>
        <v>0.93591420350510102</v>
      </c>
      <c r="R2134" s="873">
        <f>+VLOOKUP(C2134,'A. Rate Class Allocations'!$B$124:$J$128,9,FALSE)</f>
        <v>0.67326093337246795</v>
      </c>
      <c r="S2134" s="874">
        <f t="shared" si="100"/>
        <v>706.02994873645434</v>
      </c>
      <c r="T2134" s="874">
        <f t="shared" si="101"/>
        <v>0.19281502788376864</v>
      </c>
    </row>
    <row r="2135" spans="1:20">
      <c r="A2135" s="875" t="s">
        <v>1034</v>
      </c>
      <c r="B2135" t="s">
        <v>1035</v>
      </c>
      <c r="C2135" t="s">
        <v>1339</v>
      </c>
      <c r="D2135" t="s">
        <v>1856</v>
      </c>
      <c r="E2135" s="867">
        <v>2019</v>
      </c>
      <c r="F2135" s="867">
        <v>2019</v>
      </c>
      <c r="G2135" s="868">
        <v>43494</v>
      </c>
      <c r="H2135" s="869">
        <f t="shared" si="99"/>
        <v>2019</v>
      </c>
      <c r="I2135" s="876"/>
      <c r="J2135" t="s">
        <v>1341</v>
      </c>
      <c r="K2135" t="s">
        <v>1342</v>
      </c>
      <c r="L2135" t="s">
        <v>1037</v>
      </c>
      <c r="M2135">
        <v>753.48000000000013</v>
      </c>
      <c r="N2135">
        <v>0.32200000000000006</v>
      </c>
      <c r="O2135" s="872">
        <f>+VLOOKUP(C2135,'A. Rate Class Allocations'!$B$124:$J$128,6,FALSE)</f>
        <v>0.94261788524984402</v>
      </c>
      <c r="P2135" s="873">
        <f>+VLOOKUP(C2135,'A. Rate Class Allocations'!$B$124:$J$128,8,FALSE)</f>
        <v>0.86676492558695795</v>
      </c>
      <c r="Q2135" s="873">
        <f>+VLOOKUP(C2135,'A. Rate Class Allocations'!$B$124:$J$128,7,FALSE)</f>
        <v>0.93591420350510102</v>
      </c>
      <c r="R2135" s="873">
        <f>+VLOOKUP(C2135,'A. Rate Class Allocations'!$B$124:$J$128,9,FALSE)</f>
        <v>0.67326093337246795</v>
      </c>
      <c r="S2135" s="874">
        <f t="shared" si="100"/>
        <v>615.61434873579367</v>
      </c>
      <c r="T2135" s="874">
        <f t="shared" si="101"/>
        <v>0.20289685940710298</v>
      </c>
    </row>
    <row r="2136" spans="1:20">
      <c r="A2136" s="875" t="s">
        <v>1034</v>
      </c>
      <c r="B2136" t="s">
        <v>1035</v>
      </c>
      <c r="C2136" t="s">
        <v>1339</v>
      </c>
      <c r="D2136" t="s">
        <v>1857</v>
      </c>
      <c r="E2136" s="867">
        <v>2019</v>
      </c>
      <c r="F2136" s="867">
        <v>2019</v>
      </c>
      <c r="G2136" s="868">
        <v>43497</v>
      </c>
      <c r="H2136" s="869">
        <f t="shared" si="99"/>
        <v>2019</v>
      </c>
      <c r="I2136" s="876"/>
      <c r="J2136" t="s">
        <v>1341</v>
      </c>
      <c r="K2136" t="s">
        <v>1342</v>
      </c>
      <c r="L2136" t="s">
        <v>1037</v>
      </c>
      <c r="M2136">
        <v>101.592</v>
      </c>
      <c r="N2136">
        <v>5.0999999999999997E-2</v>
      </c>
      <c r="O2136" s="872">
        <f>+VLOOKUP(C2136,'A. Rate Class Allocations'!$B$124:$J$128,6,FALSE)</f>
        <v>0.94261788524984402</v>
      </c>
      <c r="P2136" s="873">
        <f>+VLOOKUP(C2136,'A. Rate Class Allocations'!$B$124:$J$128,8,FALSE)</f>
        <v>0.86676492558695795</v>
      </c>
      <c r="Q2136" s="873">
        <f>+VLOOKUP(C2136,'A. Rate Class Allocations'!$B$124:$J$128,7,FALSE)</f>
        <v>0.93591420350510102</v>
      </c>
      <c r="R2136" s="873">
        <f>+VLOOKUP(C2136,'A. Rate Class Allocations'!$B$124:$J$128,9,FALSE)</f>
        <v>0.67326093337246795</v>
      </c>
      <c r="S2136" s="874">
        <f t="shared" si="100"/>
        <v>83.003520885447173</v>
      </c>
      <c r="T2136" s="874">
        <f t="shared" si="101"/>
        <v>3.21358379806281E-2</v>
      </c>
    </row>
    <row r="2137" spans="1:20">
      <c r="A2137" s="875" t="s">
        <v>1034</v>
      </c>
      <c r="B2137" t="s">
        <v>1035</v>
      </c>
      <c r="C2137" t="s">
        <v>1339</v>
      </c>
      <c r="D2137" t="s">
        <v>1857</v>
      </c>
      <c r="E2137" s="867">
        <v>2019</v>
      </c>
      <c r="F2137" s="867">
        <v>2019</v>
      </c>
      <c r="G2137" s="868">
        <v>43497</v>
      </c>
      <c r="H2137" s="869">
        <f t="shared" si="99"/>
        <v>2019</v>
      </c>
      <c r="I2137" s="876"/>
      <c r="J2137" t="s">
        <v>1341</v>
      </c>
      <c r="K2137" t="s">
        <v>1342</v>
      </c>
      <c r="L2137" t="s">
        <v>1037</v>
      </c>
      <c r="M2137">
        <v>382.464</v>
      </c>
      <c r="N2137">
        <v>0.192</v>
      </c>
      <c r="O2137" s="872">
        <f>+VLOOKUP(C2137,'A. Rate Class Allocations'!$B$124:$J$128,6,FALSE)</f>
        <v>0.94261788524984402</v>
      </c>
      <c r="P2137" s="873">
        <f>+VLOOKUP(C2137,'A. Rate Class Allocations'!$B$124:$J$128,8,FALSE)</f>
        <v>0.86676492558695795</v>
      </c>
      <c r="Q2137" s="873">
        <f>+VLOOKUP(C2137,'A. Rate Class Allocations'!$B$124:$J$128,7,FALSE)</f>
        <v>0.93591420350510102</v>
      </c>
      <c r="R2137" s="873">
        <f>+VLOOKUP(C2137,'A. Rate Class Allocations'!$B$124:$J$128,9,FALSE)</f>
        <v>0.67326093337246795</v>
      </c>
      <c r="S2137" s="874">
        <f t="shared" si="100"/>
        <v>312.48384333344819</v>
      </c>
      <c r="T2137" s="874">
        <f t="shared" si="101"/>
        <v>0.12098197828001168</v>
      </c>
    </row>
    <row r="2138" spans="1:20">
      <c r="A2138" s="875" t="s">
        <v>1034</v>
      </c>
      <c r="B2138" t="s">
        <v>1035</v>
      </c>
      <c r="C2138" t="s">
        <v>1339</v>
      </c>
      <c r="D2138" t="s">
        <v>1858</v>
      </c>
      <c r="E2138" s="867">
        <v>2019</v>
      </c>
      <c r="F2138" s="867">
        <v>2019</v>
      </c>
      <c r="G2138" s="868">
        <v>43489</v>
      </c>
      <c r="H2138" s="869">
        <f t="shared" si="99"/>
        <v>2019</v>
      </c>
      <c r="I2138" s="876"/>
      <c r="J2138" t="s">
        <v>1341</v>
      </c>
      <c r="K2138" t="s">
        <v>1342</v>
      </c>
      <c r="L2138" t="s">
        <v>1037</v>
      </c>
      <c r="M2138">
        <v>367.12000000000006</v>
      </c>
      <c r="N2138">
        <v>0.10400000000000001</v>
      </c>
      <c r="O2138" s="872">
        <f>+VLOOKUP(C2138,'A. Rate Class Allocations'!$B$124:$J$128,6,FALSE)</f>
        <v>0.94261788524984402</v>
      </c>
      <c r="P2138" s="873">
        <f>+VLOOKUP(C2138,'A. Rate Class Allocations'!$B$124:$J$128,8,FALSE)</f>
        <v>0.86676492558695795</v>
      </c>
      <c r="Q2138" s="873">
        <f>+VLOOKUP(C2138,'A. Rate Class Allocations'!$B$124:$J$128,7,FALSE)</f>
        <v>0.93591420350510102</v>
      </c>
      <c r="R2138" s="873">
        <f>+VLOOKUP(C2138,'A. Rate Class Allocations'!$B$124:$J$128,9,FALSE)</f>
        <v>0.67326093337246795</v>
      </c>
      <c r="S2138" s="874">
        <f t="shared" si="100"/>
        <v>299.94736384228457</v>
      </c>
      <c r="T2138" s="874">
        <f t="shared" si="101"/>
        <v>6.5531904901673016E-2</v>
      </c>
    </row>
    <row r="2139" spans="1:20">
      <c r="A2139" s="875" t="s">
        <v>1034</v>
      </c>
      <c r="B2139" t="s">
        <v>1035</v>
      </c>
      <c r="C2139" t="s">
        <v>1339</v>
      </c>
      <c r="D2139" t="s">
        <v>1858</v>
      </c>
      <c r="E2139" s="867">
        <v>2019</v>
      </c>
      <c r="F2139" s="867">
        <v>2019</v>
      </c>
      <c r="G2139" s="868">
        <v>43489</v>
      </c>
      <c r="H2139" s="869">
        <f t="shared" si="99"/>
        <v>2019</v>
      </c>
      <c r="I2139" s="876"/>
      <c r="J2139" t="s">
        <v>1341</v>
      </c>
      <c r="K2139" t="s">
        <v>1342</v>
      </c>
      <c r="L2139" t="s">
        <v>1037</v>
      </c>
      <c r="M2139">
        <v>102.36999999999999</v>
      </c>
      <c r="N2139">
        <v>2.8999999999999998E-2</v>
      </c>
      <c r="O2139" s="872">
        <f>+VLOOKUP(C2139,'A. Rate Class Allocations'!$B$124:$J$128,6,FALSE)</f>
        <v>0.94261788524984402</v>
      </c>
      <c r="P2139" s="873">
        <f>+VLOOKUP(C2139,'A. Rate Class Allocations'!$B$124:$J$128,8,FALSE)</f>
        <v>0.86676492558695795</v>
      </c>
      <c r="Q2139" s="873">
        <f>+VLOOKUP(C2139,'A. Rate Class Allocations'!$B$124:$J$128,7,FALSE)</f>
        <v>0.93591420350510102</v>
      </c>
      <c r="R2139" s="873">
        <f>+VLOOKUP(C2139,'A. Rate Class Allocations'!$B$124:$J$128,9,FALSE)</f>
        <v>0.67326093337246795</v>
      </c>
      <c r="S2139" s="874">
        <f t="shared" si="100"/>
        <v>83.63916876371394</v>
      </c>
      <c r="T2139" s="874">
        <f t="shared" si="101"/>
        <v>1.8273319636043429E-2</v>
      </c>
    </row>
    <row r="2140" spans="1:20">
      <c r="A2140" s="875" t="s">
        <v>1034</v>
      </c>
      <c r="B2140" t="s">
        <v>1035</v>
      </c>
      <c r="C2140" t="s">
        <v>1339</v>
      </c>
      <c r="D2140" t="s">
        <v>1859</v>
      </c>
      <c r="E2140" s="867">
        <v>2019</v>
      </c>
      <c r="F2140" s="867">
        <v>2019</v>
      </c>
      <c r="G2140" s="868">
        <v>43487</v>
      </c>
      <c r="H2140" s="869">
        <f t="shared" si="99"/>
        <v>2019</v>
      </c>
      <c r="I2140" s="876"/>
      <c r="J2140" t="s">
        <v>1341</v>
      </c>
      <c r="K2140" t="s">
        <v>1342</v>
      </c>
      <c r="L2140" t="s">
        <v>1037</v>
      </c>
      <c r="M2140">
        <v>1975.5840000000003</v>
      </c>
      <c r="N2140">
        <v>0.62400000000000011</v>
      </c>
      <c r="O2140" s="872">
        <f>+VLOOKUP(C2140,'A. Rate Class Allocations'!$B$124:$J$128,6,FALSE)</f>
        <v>0.94261788524984402</v>
      </c>
      <c r="P2140" s="873">
        <f>+VLOOKUP(C2140,'A. Rate Class Allocations'!$B$124:$J$128,8,FALSE)</f>
        <v>0.86676492558695795</v>
      </c>
      <c r="Q2140" s="873">
        <f>+VLOOKUP(C2140,'A. Rate Class Allocations'!$B$124:$J$128,7,FALSE)</f>
        <v>0.93591420350510102</v>
      </c>
      <c r="R2140" s="873">
        <f>+VLOOKUP(C2140,'A. Rate Class Allocations'!$B$124:$J$128,9,FALSE)</f>
        <v>0.67326093337246795</v>
      </c>
      <c r="S2140" s="874">
        <f t="shared" si="100"/>
        <v>1614.1076837246565</v>
      </c>
      <c r="T2140" s="874">
        <f t="shared" si="101"/>
        <v>0.3931914294100381</v>
      </c>
    </row>
    <row r="2141" spans="1:20">
      <c r="A2141" s="875" t="s">
        <v>1034</v>
      </c>
      <c r="B2141" t="s">
        <v>1035</v>
      </c>
      <c r="C2141" t="s">
        <v>1339</v>
      </c>
      <c r="D2141" t="s">
        <v>1859</v>
      </c>
      <c r="E2141" s="867">
        <v>2019</v>
      </c>
      <c r="F2141" s="867">
        <v>2019</v>
      </c>
      <c r="G2141" s="868">
        <v>43487</v>
      </c>
      <c r="H2141" s="869">
        <f t="shared" si="99"/>
        <v>2019</v>
      </c>
      <c r="I2141" s="876"/>
      <c r="J2141" t="s">
        <v>1341</v>
      </c>
      <c r="K2141" t="s">
        <v>1342</v>
      </c>
      <c r="L2141" t="s">
        <v>1037</v>
      </c>
      <c r="M2141">
        <v>275.44199999999995</v>
      </c>
      <c r="N2141">
        <v>8.6999999999999994E-2</v>
      </c>
      <c r="O2141" s="872">
        <f>+VLOOKUP(C2141,'A. Rate Class Allocations'!$B$124:$J$128,6,FALSE)</f>
        <v>0.94261788524984402</v>
      </c>
      <c r="P2141" s="873">
        <f>+VLOOKUP(C2141,'A. Rate Class Allocations'!$B$124:$J$128,8,FALSE)</f>
        <v>0.86676492558695795</v>
      </c>
      <c r="Q2141" s="873">
        <f>+VLOOKUP(C2141,'A. Rate Class Allocations'!$B$124:$J$128,7,FALSE)</f>
        <v>0.93591420350510102</v>
      </c>
      <c r="R2141" s="873">
        <f>+VLOOKUP(C2141,'A. Rate Class Allocations'!$B$124:$J$128,9,FALSE)</f>
        <v>0.67326093337246795</v>
      </c>
      <c r="S2141" s="874">
        <f t="shared" si="100"/>
        <v>225.04385975007219</v>
      </c>
      <c r="T2141" s="874">
        <f t="shared" si="101"/>
        <v>5.4819958908130288E-2</v>
      </c>
    </row>
    <row r="2142" spans="1:20">
      <c r="A2142" s="875" t="s">
        <v>1034</v>
      </c>
      <c r="B2142" t="s">
        <v>1035</v>
      </c>
      <c r="C2142" t="s">
        <v>1339</v>
      </c>
      <c r="D2142" t="s">
        <v>1860</v>
      </c>
      <c r="E2142" s="867">
        <v>2019</v>
      </c>
      <c r="F2142" s="867">
        <v>2019</v>
      </c>
      <c r="G2142" s="868">
        <v>43490</v>
      </c>
      <c r="H2142" s="869">
        <f t="shared" si="99"/>
        <v>2019</v>
      </c>
      <c r="I2142" s="876"/>
      <c r="J2142" t="s">
        <v>1341</v>
      </c>
      <c r="K2142" t="s">
        <v>1342</v>
      </c>
      <c r="L2142" t="s">
        <v>1037</v>
      </c>
      <c r="M2142">
        <v>2235.5840000000003</v>
      </c>
      <c r="N2142">
        <v>0.83200000000000007</v>
      </c>
      <c r="O2142" s="872">
        <f>+VLOOKUP(C2142,'A. Rate Class Allocations'!$B$124:$J$128,6,FALSE)</f>
        <v>0.94261788524984402</v>
      </c>
      <c r="P2142" s="873">
        <f>+VLOOKUP(C2142,'A. Rate Class Allocations'!$B$124:$J$128,8,FALSE)</f>
        <v>0.86676492558695795</v>
      </c>
      <c r="Q2142" s="873">
        <f>+VLOOKUP(C2142,'A. Rate Class Allocations'!$B$124:$J$128,7,FALSE)</f>
        <v>0.93591420350510102</v>
      </c>
      <c r="R2142" s="873">
        <f>+VLOOKUP(C2142,'A. Rate Class Allocations'!$B$124:$J$128,9,FALSE)</f>
        <v>0.67326093337246795</v>
      </c>
      <c r="S2142" s="874">
        <f t="shared" si="100"/>
        <v>1826.5349952276906</v>
      </c>
      <c r="T2142" s="874">
        <f t="shared" si="101"/>
        <v>0.52425523921338413</v>
      </c>
    </row>
    <row r="2143" spans="1:20">
      <c r="A2143" s="875" t="s">
        <v>1034</v>
      </c>
      <c r="B2143" t="s">
        <v>1035</v>
      </c>
      <c r="C2143" t="s">
        <v>1339</v>
      </c>
      <c r="D2143" t="s">
        <v>1860</v>
      </c>
      <c r="E2143" s="867">
        <v>2019</v>
      </c>
      <c r="F2143" s="867">
        <v>2019</v>
      </c>
      <c r="G2143" s="868">
        <v>43490</v>
      </c>
      <c r="H2143" s="869">
        <f t="shared" si="99"/>
        <v>2019</v>
      </c>
      <c r="I2143" s="876"/>
      <c r="J2143" t="s">
        <v>1341</v>
      </c>
      <c r="K2143" t="s">
        <v>1342</v>
      </c>
      <c r="L2143" t="s">
        <v>1037</v>
      </c>
      <c r="M2143">
        <v>1168.845</v>
      </c>
      <c r="N2143">
        <v>0.43500000000000005</v>
      </c>
      <c r="O2143" s="872">
        <f>+VLOOKUP(C2143,'A. Rate Class Allocations'!$B$124:$J$128,6,FALSE)</f>
        <v>0.94261788524984402</v>
      </c>
      <c r="P2143" s="873">
        <f>+VLOOKUP(C2143,'A. Rate Class Allocations'!$B$124:$J$128,8,FALSE)</f>
        <v>0.86676492558695795</v>
      </c>
      <c r="Q2143" s="873">
        <f>+VLOOKUP(C2143,'A. Rate Class Allocations'!$B$124:$J$128,7,FALSE)</f>
        <v>0.93591420350510102</v>
      </c>
      <c r="R2143" s="873">
        <f>+VLOOKUP(C2143,'A. Rate Class Allocations'!$B$124:$J$128,9,FALSE)</f>
        <v>0.67326093337246795</v>
      </c>
      <c r="S2143" s="874">
        <f t="shared" si="100"/>
        <v>954.97923428370837</v>
      </c>
      <c r="T2143" s="874">
        <f t="shared" si="101"/>
        <v>0.27409979454065153</v>
      </c>
    </row>
    <row r="2144" spans="1:20">
      <c r="A2144" s="875" t="s">
        <v>1034</v>
      </c>
      <c r="B2144" t="s">
        <v>1035</v>
      </c>
      <c r="C2144" t="s">
        <v>1339</v>
      </c>
      <c r="D2144" t="s">
        <v>1861</v>
      </c>
      <c r="E2144" s="867">
        <v>2019</v>
      </c>
      <c r="F2144" s="867">
        <v>2019</v>
      </c>
      <c r="G2144" s="868">
        <v>43504</v>
      </c>
      <c r="H2144" s="869">
        <f t="shared" si="99"/>
        <v>2019</v>
      </c>
      <c r="I2144" s="876"/>
      <c r="J2144" t="s">
        <v>1341</v>
      </c>
      <c r="K2144" t="s">
        <v>1342</v>
      </c>
      <c r="L2144" t="s">
        <v>1037</v>
      </c>
      <c r="M2144">
        <v>4962.0480000000016</v>
      </c>
      <c r="N2144">
        <v>1.2480000000000002</v>
      </c>
      <c r="O2144" s="872">
        <f>+VLOOKUP(C2144,'A. Rate Class Allocations'!$B$124:$J$128,6,FALSE)</f>
        <v>0.94261788524984402</v>
      </c>
      <c r="P2144" s="873">
        <f>+VLOOKUP(C2144,'A. Rate Class Allocations'!$B$124:$J$128,8,FALSE)</f>
        <v>0.86676492558695795</v>
      </c>
      <c r="Q2144" s="873">
        <f>+VLOOKUP(C2144,'A. Rate Class Allocations'!$B$124:$J$128,7,FALSE)</f>
        <v>0.93591420350510102</v>
      </c>
      <c r="R2144" s="873">
        <f>+VLOOKUP(C2144,'A. Rate Class Allocations'!$B$124:$J$128,9,FALSE)</f>
        <v>0.67326093337246795</v>
      </c>
      <c r="S2144" s="874">
        <f t="shared" si="100"/>
        <v>4054.132754573111</v>
      </c>
      <c r="T2144" s="874">
        <f t="shared" si="101"/>
        <v>0.78638285882007619</v>
      </c>
    </row>
    <row r="2145" spans="1:20">
      <c r="A2145" s="875" t="s">
        <v>1034</v>
      </c>
      <c r="B2145" t="s">
        <v>1035</v>
      </c>
      <c r="C2145" t="s">
        <v>1339</v>
      </c>
      <c r="D2145" t="s">
        <v>1861</v>
      </c>
      <c r="E2145" s="867">
        <v>2019</v>
      </c>
      <c r="F2145" s="867">
        <v>2019</v>
      </c>
      <c r="G2145" s="868">
        <v>43504</v>
      </c>
      <c r="H2145" s="869">
        <f t="shared" si="99"/>
        <v>2019</v>
      </c>
      <c r="I2145" s="876"/>
      <c r="J2145" t="s">
        <v>1038</v>
      </c>
      <c r="K2145" t="s">
        <v>1342</v>
      </c>
      <c r="L2145" t="s">
        <v>1037</v>
      </c>
      <c r="M2145">
        <v>4755.2960000000003</v>
      </c>
      <c r="N2145">
        <v>1.1960000000000002</v>
      </c>
      <c r="O2145" s="872">
        <f>+VLOOKUP(C2145,'A. Rate Class Allocations'!$B$124:$J$128,6,FALSE)</f>
        <v>0.94261788524984402</v>
      </c>
      <c r="P2145" s="873">
        <f>+VLOOKUP(C2145,'A. Rate Class Allocations'!$B$124:$J$128,8,FALSE)</f>
        <v>0.86676492558695795</v>
      </c>
      <c r="Q2145" s="873">
        <f>+VLOOKUP(C2145,'A. Rate Class Allocations'!$B$124:$J$128,7,FALSE)</f>
        <v>0.93591420350510102</v>
      </c>
      <c r="R2145" s="873">
        <f>+VLOOKUP(C2145,'A. Rate Class Allocations'!$B$124:$J$128,9,FALSE)</f>
        <v>0.67326093337246795</v>
      </c>
      <c r="S2145" s="874">
        <f t="shared" si="100"/>
        <v>3885.2105564658973</v>
      </c>
      <c r="T2145" s="874">
        <f t="shared" si="101"/>
        <v>0.7536169063692395</v>
      </c>
    </row>
    <row r="2146" spans="1:20">
      <c r="A2146" s="875" t="s">
        <v>1034</v>
      </c>
      <c r="B2146" t="s">
        <v>1035</v>
      </c>
      <c r="C2146" t="s">
        <v>1339</v>
      </c>
      <c r="D2146" t="s">
        <v>1862</v>
      </c>
      <c r="E2146" s="867">
        <v>2019</v>
      </c>
      <c r="F2146" s="867">
        <v>2019</v>
      </c>
      <c r="G2146" s="868">
        <v>43487</v>
      </c>
      <c r="H2146" s="869">
        <f t="shared" si="99"/>
        <v>2019</v>
      </c>
      <c r="I2146" s="876"/>
      <c r="J2146" t="s">
        <v>1341</v>
      </c>
      <c r="K2146" t="s">
        <v>1342</v>
      </c>
      <c r="L2146" t="s">
        <v>1037</v>
      </c>
      <c r="M2146">
        <v>1246.95</v>
      </c>
      <c r="N2146">
        <v>0.255</v>
      </c>
      <c r="O2146" s="872">
        <f>+VLOOKUP(C2146,'A. Rate Class Allocations'!$B$124:$J$128,6,FALSE)</f>
        <v>0.94261788524984402</v>
      </c>
      <c r="P2146" s="873">
        <f>+VLOOKUP(C2146,'A. Rate Class Allocations'!$B$124:$J$128,8,FALSE)</f>
        <v>0.86676492558695795</v>
      </c>
      <c r="Q2146" s="873">
        <f>+VLOOKUP(C2146,'A. Rate Class Allocations'!$B$124:$J$128,7,FALSE)</f>
        <v>0.93591420350510102</v>
      </c>
      <c r="R2146" s="873">
        <f>+VLOOKUP(C2146,'A. Rate Class Allocations'!$B$124:$J$128,9,FALSE)</f>
        <v>0.67326093337246795</v>
      </c>
      <c r="S2146" s="874">
        <f t="shared" si="100"/>
        <v>1018.7932156873411</v>
      </c>
      <c r="T2146" s="874">
        <f t="shared" si="101"/>
        <v>0.16067918990314053</v>
      </c>
    </row>
    <row r="2147" spans="1:20">
      <c r="A2147" s="875" t="s">
        <v>1034</v>
      </c>
      <c r="B2147" t="s">
        <v>1035</v>
      </c>
      <c r="C2147" t="s">
        <v>1339</v>
      </c>
      <c r="D2147" t="s">
        <v>1863</v>
      </c>
      <c r="E2147" s="867">
        <v>2019</v>
      </c>
      <c r="F2147" s="867">
        <v>2019</v>
      </c>
      <c r="G2147" s="868">
        <v>43488</v>
      </c>
      <c r="H2147" s="869">
        <f t="shared" si="99"/>
        <v>2019</v>
      </c>
      <c r="I2147" s="876"/>
      <c r="J2147" t="s">
        <v>1341</v>
      </c>
      <c r="K2147" t="s">
        <v>1342</v>
      </c>
      <c r="L2147" t="s">
        <v>1037</v>
      </c>
      <c r="M2147">
        <v>4383.7440000000006</v>
      </c>
      <c r="N2147">
        <v>1.536</v>
      </c>
      <c r="O2147" s="872">
        <f>+VLOOKUP(C2147,'A. Rate Class Allocations'!$B$124:$J$128,6,FALSE)</f>
        <v>0.94261788524984402</v>
      </c>
      <c r="P2147" s="873">
        <f>+VLOOKUP(C2147,'A. Rate Class Allocations'!$B$124:$J$128,8,FALSE)</f>
        <v>0.86676492558695795</v>
      </c>
      <c r="Q2147" s="873">
        <f>+VLOOKUP(C2147,'A. Rate Class Allocations'!$B$124:$J$128,7,FALSE)</f>
        <v>0.93591420350510102</v>
      </c>
      <c r="R2147" s="873">
        <f>+VLOOKUP(C2147,'A. Rate Class Allocations'!$B$124:$J$128,9,FALSE)</f>
        <v>0.67326093337246795</v>
      </c>
      <c r="S2147" s="874">
        <f t="shared" si="100"/>
        <v>3581.6421239906072</v>
      </c>
      <c r="T2147" s="874">
        <f t="shared" si="101"/>
        <v>0.96785582624009348</v>
      </c>
    </row>
    <row r="2148" spans="1:20">
      <c r="A2148" s="875" t="s">
        <v>1034</v>
      </c>
      <c r="B2148" t="s">
        <v>1035</v>
      </c>
      <c r="C2148" t="s">
        <v>1339</v>
      </c>
      <c r="D2148" t="s">
        <v>1863</v>
      </c>
      <c r="E2148" s="867">
        <v>2019</v>
      </c>
      <c r="F2148" s="867">
        <v>2019</v>
      </c>
      <c r="G2148" s="868">
        <v>43488</v>
      </c>
      <c r="H2148" s="869">
        <f t="shared" si="99"/>
        <v>2019</v>
      </c>
      <c r="I2148" s="876"/>
      <c r="J2148" t="s">
        <v>1341</v>
      </c>
      <c r="K2148" t="s">
        <v>1342</v>
      </c>
      <c r="L2148" t="s">
        <v>1037</v>
      </c>
      <c r="M2148">
        <v>145.55400000000003</v>
      </c>
      <c r="N2148">
        <v>5.1000000000000004E-2</v>
      </c>
      <c r="O2148" s="872">
        <f>+VLOOKUP(C2148,'A. Rate Class Allocations'!$B$124:$J$128,6,FALSE)</f>
        <v>0.94261788524984402</v>
      </c>
      <c r="P2148" s="873">
        <f>+VLOOKUP(C2148,'A. Rate Class Allocations'!$B$124:$J$128,8,FALSE)</f>
        <v>0.86676492558695795</v>
      </c>
      <c r="Q2148" s="873">
        <f>+VLOOKUP(C2148,'A. Rate Class Allocations'!$B$124:$J$128,7,FALSE)</f>
        <v>0.93591420350510102</v>
      </c>
      <c r="R2148" s="873">
        <f>+VLOOKUP(C2148,'A. Rate Class Allocations'!$B$124:$J$128,9,FALSE)</f>
        <v>0.67326093337246795</v>
      </c>
      <c r="S2148" s="874">
        <f t="shared" si="100"/>
        <v>118.92171114812564</v>
      </c>
      <c r="T2148" s="874">
        <f t="shared" si="101"/>
        <v>3.2135837980628107E-2</v>
      </c>
    </row>
    <row r="2149" spans="1:20">
      <c r="A2149" s="875" t="s">
        <v>1034</v>
      </c>
      <c r="B2149" t="s">
        <v>1035</v>
      </c>
      <c r="C2149" t="s">
        <v>1339</v>
      </c>
      <c r="D2149" t="s">
        <v>1864</v>
      </c>
      <c r="E2149" s="867">
        <v>2019</v>
      </c>
      <c r="F2149" s="867">
        <v>2019</v>
      </c>
      <c r="G2149" s="868">
        <v>43488</v>
      </c>
      <c r="H2149" s="869">
        <f t="shared" si="99"/>
        <v>2019</v>
      </c>
      <c r="I2149" s="876"/>
      <c r="J2149" t="s">
        <v>1341</v>
      </c>
      <c r="K2149" t="s">
        <v>1342</v>
      </c>
      <c r="L2149" t="s">
        <v>1037</v>
      </c>
      <c r="M2149">
        <v>1675.6480000000004</v>
      </c>
      <c r="N2149">
        <v>0.41600000000000004</v>
      </c>
      <c r="O2149" s="872">
        <f>+VLOOKUP(C2149,'A. Rate Class Allocations'!$B$124:$J$128,6,FALSE)</f>
        <v>0.94261788524984402</v>
      </c>
      <c r="P2149" s="873">
        <f>+VLOOKUP(C2149,'A. Rate Class Allocations'!$B$124:$J$128,8,FALSE)</f>
        <v>0.86676492558695795</v>
      </c>
      <c r="Q2149" s="873">
        <f>+VLOOKUP(C2149,'A. Rate Class Allocations'!$B$124:$J$128,7,FALSE)</f>
        <v>0.93591420350510102</v>
      </c>
      <c r="R2149" s="873">
        <f>+VLOOKUP(C2149,'A. Rate Class Allocations'!$B$124:$J$128,9,FALSE)</f>
        <v>0.67326093337246795</v>
      </c>
      <c r="S2149" s="874">
        <f t="shared" si="100"/>
        <v>1369.051537174756</v>
      </c>
      <c r="T2149" s="874">
        <f t="shared" si="101"/>
        <v>0.26212761960669206</v>
      </c>
    </row>
    <row r="2150" spans="1:20">
      <c r="A2150" s="875" t="s">
        <v>1034</v>
      </c>
      <c r="B2150" t="s">
        <v>1035</v>
      </c>
      <c r="C2150" t="s">
        <v>1339</v>
      </c>
      <c r="D2150" t="s">
        <v>1864</v>
      </c>
      <c r="E2150" s="867">
        <v>2019</v>
      </c>
      <c r="F2150" s="867">
        <v>2019</v>
      </c>
      <c r="G2150" s="868">
        <v>43488</v>
      </c>
      <c r="H2150" s="869">
        <f t="shared" si="99"/>
        <v>2019</v>
      </c>
      <c r="I2150" s="876"/>
      <c r="J2150" t="s">
        <v>1341</v>
      </c>
      <c r="K2150" t="s">
        <v>1342</v>
      </c>
      <c r="L2150" t="s">
        <v>1037</v>
      </c>
      <c r="M2150">
        <v>116.812</v>
      </c>
      <c r="N2150">
        <v>2.8999999999999998E-2</v>
      </c>
      <c r="O2150" s="872">
        <f>+VLOOKUP(C2150,'A. Rate Class Allocations'!$B$124:$J$128,6,FALSE)</f>
        <v>0.94261788524984402</v>
      </c>
      <c r="P2150" s="873">
        <f>+VLOOKUP(C2150,'A. Rate Class Allocations'!$B$124:$J$128,8,FALSE)</f>
        <v>0.86676492558695795</v>
      </c>
      <c r="Q2150" s="873">
        <f>+VLOOKUP(C2150,'A. Rate Class Allocations'!$B$124:$J$128,7,FALSE)</f>
        <v>0.93591420350510102</v>
      </c>
      <c r="R2150" s="873">
        <f>+VLOOKUP(C2150,'A. Rate Class Allocations'!$B$124:$J$128,9,FALSE)</f>
        <v>0.67326093337246795</v>
      </c>
      <c r="S2150" s="874">
        <f t="shared" si="100"/>
        <v>95.438688889586345</v>
      </c>
      <c r="T2150" s="874">
        <f t="shared" si="101"/>
        <v>1.8273319636043429E-2</v>
      </c>
    </row>
    <row r="2151" spans="1:20">
      <c r="A2151" s="875" t="s">
        <v>1034</v>
      </c>
      <c r="B2151" t="s">
        <v>1035</v>
      </c>
      <c r="C2151" t="s">
        <v>1339</v>
      </c>
      <c r="D2151" t="s">
        <v>1864</v>
      </c>
      <c r="E2151" s="867">
        <v>2019</v>
      </c>
      <c r="F2151" s="867">
        <v>2019</v>
      </c>
      <c r="G2151" s="868">
        <v>43488</v>
      </c>
      <c r="H2151" s="869">
        <f t="shared" si="99"/>
        <v>2019</v>
      </c>
      <c r="I2151" s="876"/>
      <c r="J2151" t="s">
        <v>1341</v>
      </c>
      <c r="K2151" t="s">
        <v>1342</v>
      </c>
      <c r="L2151" t="s">
        <v>1037</v>
      </c>
      <c r="M2151">
        <v>338.35200000000009</v>
      </c>
      <c r="N2151">
        <v>8.4000000000000019E-2</v>
      </c>
      <c r="O2151" s="872">
        <f>+VLOOKUP(C2151,'A. Rate Class Allocations'!$B$124:$J$128,6,FALSE)</f>
        <v>0.94261788524984402</v>
      </c>
      <c r="P2151" s="873">
        <f>+VLOOKUP(C2151,'A. Rate Class Allocations'!$B$124:$J$128,8,FALSE)</f>
        <v>0.86676492558695795</v>
      </c>
      <c r="Q2151" s="873">
        <f>+VLOOKUP(C2151,'A. Rate Class Allocations'!$B$124:$J$128,7,FALSE)</f>
        <v>0.93591420350510102</v>
      </c>
      <c r="R2151" s="873">
        <f>+VLOOKUP(C2151,'A. Rate Class Allocations'!$B$124:$J$128,9,FALSE)</f>
        <v>0.67326093337246795</v>
      </c>
      <c r="S2151" s="874">
        <f t="shared" si="100"/>
        <v>276.44309885259497</v>
      </c>
      <c r="T2151" s="874">
        <f t="shared" si="101"/>
        <v>5.292961549750512E-2</v>
      </c>
    </row>
    <row r="2152" spans="1:20">
      <c r="A2152" s="875" t="s">
        <v>1034</v>
      </c>
      <c r="B2152" t="s">
        <v>1035</v>
      </c>
      <c r="C2152" t="s">
        <v>1339</v>
      </c>
      <c r="D2152" t="s">
        <v>1865</v>
      </c>
      <c r="E2152" s="867">
        <v>2019</v>
      </c>
      <c r="F2152" s="867">
        <v>2019</v>
      </c>
      <c r="G2152" s="868">
        <v>43486</v>
      </c>
      <c r="H2152" s="869">
        <f t="shared" si="99"/>
        <v>2019</v>
      </c>
      <c r="I2152" s="876"/>
      <c r="J2152" t="s">
        <v>1341</v>
      </c>
      <c r="K2152" t="s">
        <v>1342</v>
      </c>
      <c r="L2152" t="s">
        <v>1037</v>
      </c>
      <c r="M2152">
        <v>4326.8160000000007</v>
      </c>
      <c r="N2152">
        <v>1.2480000000000002</v>
      </c>
      <c r="O2152" s="872">
        <f>+VLOOKUP(C2152,'A. Rate Class Allocations'!$B$124:$J$128,6,FALSE)</f>
        <v>0.94261788524984402</v>
      </c>
      <c r="P2152" s="873">
        <f>+VLOOKUP(C2152,'A. Rate Class Allocations'!$B$124:$J$128,8,FALSE)</f>
        <v>0.86676492558695795</v>
      </c>
      <c r="Q2152" s="873">
        <f>+VLOOKUP(C2152,'A. Rate Class Allocations'!$B$124:$J$128,7,FALSE)</f>
        <v>0.93591420350510102</v>
      </c>
      <c r="R2152" s="873">
        <f>+VLOOKUP(C2152,'A. Rate Class Allocations'!$B$124:$J$128,9,FALSE)</f>
        <v>0.67326093337246795</v>
      </c>
      <c r="S2152" s="874">
        <f t="shared" si="100"/>
        <v>3535.1303471088968</v>
      </c>
      <c r="T2152" s="874">
        <f t="shared" si="101"/>
        <v>0.78638285882007619</v>
      </c>
    </row>
    <row r="2153" spans="1:20">
      <c r="A2153" s="875" t="s">
        <v>1034</v>
      </c>
      <c r="B2153" t="s">
        <v>1035</v>
      </c>
      <c r="C2153" t="s">
        <v>1339</v>
      </c>
      <c r="D2153" t="s">
        <v>1865</v>
      </c>
      <c r="E2153" s="867">
        <v>2019</v>
      </c>
      <c r="F2153" s="867">
        <v>2019</v>
      </c>
      <c r="G2153" s="868">
        <v>43486</v>
      </c>
      <c r="H2153" s="869">
        <f t="shared" si="99"/>
        <v>2019</v>
      </c>
      <c r="I2153" s="876"/>
      <c r="J2153" t="s">
        <v>1038</v>
      </c>
      <c r="K2153" t="s">
        <v>1342</v>
      </c>
      <c r="L2153" t="s">
        <v>1037</v>
      </c>
      <c r="M2153">
        <v>402.17200000000003</v>
      </c>
      <c r="N2153">
        <v>0.11599999999999999</v>
      </c>
      <c r="O2153" s="872">
        <f>+VLOOKUP(C2153,'A. Rate Class Allocations'!$B$124:$J$128,6,FALSE)</f>
        <v>0.94261788524984402</v>
      </c>
      <c r="P2153" s="873">
        <f>+VLOOKUP(C2153,'A. Rate Class Allocations'!$B$124:$J$128,8,FALSE)</f>
        <v>0.86676492558695795</v>
      </c>
      <c r="Q2153" s="873">
        <f>+VLOOKUP(C2153,'A. Rate Class Allocations'!$B$124:$J$128,7,FALSE)</f>
        <v>0.93591420350510102</v>
      </c>
      <c r="R2153" s="873">
        <f>+VLOOKUP(C2153,'A. Rate Class Allocations'!$B$124:$J$128,9,FALSE)</f>
        <v>0.67326093337246795</v>
      </c>
      <c r="S2153" s="874">
        <f t="shared" si="100"/>
        <v>328.58583354537819</v>
      </c>
      <c r="T2153" s="874">
        <f t="shared" si="101"/>
        <v>7.3093278544173718E-2</v>
      </c>
    </row>
    <row r="2154" spans="1:20">
      <c r="A2154" s="875" t="s">
        <v>1034</v>
      </c>
      <c r="B2154" t="s">
        <v>1035</v>
      </c>
      <c r="C2154" t="s">
        <v>1339</v>
      </c>
      <c r="D2154" t="s">
        <v>1866</v>
      </c>
      <c r="E2154" s="867">
        <v>2019</v>
      </c>
      <c r="F2154" s="867">
        <v>2019</v>
      </c>
      <c r="G2154" s="868">
        <v>43516</v>
      </c>
      <c r="H2154" s="869">
        <f t="shared" si="99"/>
        <v>2019</v>
      </c>
      <c r="I2154" s="876"/>
      <c r="J2154" t="s">
        <v>1341</v>
      </c>
      <c r="K2154" t="s">
        <v>1342</v>
      </c>
      <c r="L2154" t="s">
        <v>1037</v>
      </c>
      <c r="M2154">
        <v>1594.8200000000002</v>
      </c>
      <c r="N2154">
        <v>0.45999999999999996</v>
      </c>
      <c r="O2154" s="872">
        <f>+VLOOKUP(C2154,'A. Rate Class Allocations'!$B$124:$J$128,6,FALSE)</f>
        <v>0.94261788524984402</v>
      </c>
      <c r="P2154" s="873">
        <f>+VLOOKUP(C2154,'A. Rate Class Allocations'!$B$124:$J$128,8,FALSE)</f>
        <v>0.86676492558695795</v>
      </c>
      <c r="Q2154" s="873">
        <f>+VLOOKUP(C2154,'A. Rate Class Allocations'!$B$124:$J$128,7,FALSE)</f>
        <v>0.93591420350510102</v>
      </c>
      <c r="R2154" s="873">
        <f>+VLOOKUP(C2154,'A. Rate Class Allocations'!$B$124:$J$128,9,FALSE)</f>
        <v>0.67326093337246795</v>
      </c>
      <c r="S2154" s="874">
        <f t="shared" si="100"/>
        <v>1303.0127881971896</v>
      </c>
      <c r="T2154" s="874">
        <f t="shared" si="101"/>
        <v>0.28985265629586132</v>
      </c>
    </row>
    <row r="2155" spans="1:20">
      <c r="A2155" s="875" t="s">
        <v>1034</v>
      </c>
      <c r="B2155" t="s">
        <v>1035</v>
      </c>
      <c r="C2155" t="s">
        <v>1339</v>
      </c>
      <c r="D2155" t="s">
        <v>1866</v>
      </c>
      <c r="E2155" s="867">
        <v>2019</v>
      </c>
      <c r="F2155" s="867">
        <v>2019</v>
      </c>
      <c r="G2155" s="868">
        <v>43516</v>
      </c>
      <c r="H2155" s="869">
        <f t="shared" si="99"/>
        <v>2019</v>
      </c>
      <c r="I2155" s="876"/>
      <c r="J2155" t="s">
        <v>1341</v>
      </c>
      <c r="K2155" t="s">
        <v>1342</v>
      </c>
      <c r="L2155" t="s">
        <v>1037</v>
      </c>
      <c r="M2155">
        <v>7322.3039999999992</v>
      </c>
      <c r="N2155">
        <v>2.1119999999999997</v>
      </c>
      <c r="O2155" s="872">
        <f>+VLOOKUP(C2155,'A. Rate Class Allocations'!$B$124:$J$128,6,FALSE)</f>
        <v>0.94261788524984402</v>
      </c>
      <c r="P2155" s="873">
        <f>+VLOOKUP(C2155,'A. Rate Class Allocations'!$B$124:$J$128,8,FALSE)</f>
        <v>0.86676492558695795</v>
      </c>
      <c r="Q2155" s="873">
        <f>+VLOOKUP(C2155,'A. Rate Class Allocations'!$B$124:$J$128,7,FALSE)</f>
        <v>0.93591420350510102</v>
      </c>
      <c r="R2155" s="873">
        <f>+VLOOKUP(C2155,'A. Rate Class Allocations'!$B$124:$J$128,9,FALSE)</f>
        <v>0.67326093337246795</v>
      </c>
      <c r="S2155" s="874">
        <f t="shared" si="100"/>
        <v>5982.5282797227474</v>
      </c>
      <c r="T2155" s="874">
        <f t="shared" si="101"/>
        <v>1.3308017610801284</v>
      </c>
    </row>
    <row r="2156" spans="1:20">
      <c r="A2156" s="875" t="s">
        <v>1034</v>
      </c>
      <c r="B2156" t="s">
        <v>1035</v>
      </c>
      <c r="C2156" t="s">
        <v>1339</v>
      </c>
      <c r="D2156" t="s">
        <v>1866</v>
      </c>
      <c r="E2156" s="867">
        <v>2019</v>
      </c>
      <c r="F2156" s="867">
        <v>2019</v>
      </c>
      <c r="G2156" s="868">
        <v>43516</v>
      </c>
      <c r="H2156" s="869">
        <f t="shared" si="99"/>
        <v>2019</v>
      </c>
      <c r="I2156" s="876"/>
      <c r="J2156" t="s">
        <v>1038</v>
      </c>
      <c r="K2156" t="s">
        <v>1342</v>
      </c>
      <c r="L2156" t="s">
        <v>1037</v>
      </c>
      <c r="M2156">
        <v>1515.0790000000002</v>
      </c>
      <c r="N2156">
        <v>0.43700000000000006</v>
      </c>
      <c r="O2156" s="872">
        <f>+VLOOKUP(C2156,'A. Rate Class Allocations'!$B$124:$J$128,6,FALSE)</f>
        <v>0.94261788524984402</v>
      </c>
      <c r="P2156" s="873">
        <f>+VLOOKUP(C2156,'A. Rate Class Allocations'!$B$124:$J$128,8,FALSE)</f>
        <v>0.86676492558695795</v>
      </c>
      <c r="Q2156" s="873">
        <f>+VLOOKUP(C2156,'A. Rate Class Allocations'!$B$124:$J$128,7,FALSE)</f>
        <v>0.93591420350510102</v>
      </c>
      <c r="R2156" s="873">
        <f>+VLOOKUP(C2156,'A. Rate Class Allocations'!$B$124:$J$128,9,FALSE)</f>
        <v>0.67326093337246795</v>
      </c>
      <c r="S2156" s="874">
        <f t="shared" si="100"/>
        <v>1237.8621487873302</v>
      </c>
      <c r="T2156" s="874">
        <f t="shared" si="101"/>
        <v>0.27536002348106831</v>
      </c>
    </row>
    <row r="2157" spans="1:20">
      <c r="A2157" s="875" t="s">
        <v>1034</v>
      </c>
      <c r="B2157" t="s">
        <v>1035</v>
      </c>
      <c r="C2157" t="s">
        <v>1339</v>
      </c>
      <c r="D2157" t="s">
        <v>1866</v>
      </c>
      <c r="E2157" s="867">
        <v>2019</v>
      </c>
      <c r="F2157" s="867">
        <v>2019</v>
      </c>
      <c r="G2157" s="868">
        <v>43516</v>
      </c>
      <c r="H2157" s="869">
        <f t="shared" si="99"/>
        <v>2019</v>
      </c>
      <c r="I2157" s="876"/>
      <c r="J2157" t="s">
        <v>1038</v>
      </c>
      <c r="K2157" t="s">
        <v>1342</v>
      </c>
      <c r="L2157" t="s">
        <v>1037</v>
      </c>
      <c r="M2157">
        <v>5325.3119999999999</v>
      </c>
      <c r="N2157">
        <v>1.536</v>
      </c>
      <c r="O2157" s="872">
        <f>+VLOOKUP(C2157,'A. Rate Class Allocations'!$B$124:$J$128,6,FALSE)</f>
        <v>0.94261788524984402</v>
      </c>
      <c r="P2157" s="873">
        <f>+VLOOKUP(C2157,'A. Rate Class Allocations'!$B$124:$J$128,8,FALSE)</f>
        <v>0.86676492558695795</v>
      </c>
      <c r="Q2157" s="873">
        <f>+VLOOKUP(C2157,'A. Rate Class Allocations'!$B$124:$J$128,7,FALSE)</f>
        <v>0.93591420350510102</v>
      </c>
      <c r="R2157" s="873">
        <f>+VLOOKUP(C2157,'A. Rate Class Allocations'!$B$124:$J$128,9,FALSE)</f>
        <v>0.67326093337246795</v>
      </c>
      <c r="S2157" s="874">
        <f t="shared" si="100"/>
        <v>4350.9296579801803</v>
      </c>
      <c r="T2157" s="874">
        <f t="shared" si="101"/>
        <v>0.96785582624009348</v>
      </c>
    </row>
    <row r="2158" spans="1:20">
      <c r="A2158" s="875" t="s">
        <v>1034</v>
      </c>
      <c r="B2158" t="s">
        <v>1035</v>
      </c>
      <c r="C2158" t="s">
        <v>1339</v>
      </c>
      <c r="D2158" t="s">
        <v>1866</v>
      </c>
      <c r="E2158" s="867">
        <v>2019</v>
      </c>
      <c r="F2158" s="867">
        <v>2019</v>
      </c>
      <c r="G2158" s="868">
        <v>43516</v>
      </c>
      <c r="H2158" s="869">
        <f t="shared" si="99"/>
        <v>2019</v>
      </c>
      <c r="I2158" s="876"/>
      <c r="J2158" t="s">
        <v>1038</v>
      </c>
      <c r="K2158" t="s">
        <v>1342</v>
      </c>
      <c r="L2158" t="s">
        <v>1037</v>
      </c>
      <c r="M2158">
        <v>402.17200000000003</v>
      </c>
      <c r="N2158">
        <v>0.11599999999999999</v>
      </c>
      <c r="O2158" s="872">
        <f>+VLOOKUP(C2158,'A. Rate Class Allocations'!$B$124:$J$128,6,FALSE)</f>
        <v>0.94261788524984402</v>
      </c>
      <c r="P2158" s="873">
        <f>+VLOOKUP(C2158,'A. Rate Class Allocations'!$B$124:$J$128,8,FALSE)</f>
        <v>0.86676492558695795</v>
      </c>
      <c r="Q2158" s="873">
        <f>+VLOOKUP(C2158,'A. Rate Class Allocations'!$B$124:$J$128,7,FALSE)</f>
        <v>0.93591420350510102</v>
      </c>
      <c r="R2158" s="873">
        <f>+VLOOKUP(C2158,'A. Rate Class Allocations'!$B$124:$J$128,9,FALSE)</f>
        <v>0.67326093337246795</v>
      </c>
      <c r="S2158" s="874">
        <f t="shared" si="100"/>
        <v>328.58583354537819</v>
      </c>
      <c r="T2158" s="874">
        <f t="shared" si="101"/>
        <v>7.3093278544173718E-2</v>
      </c>
    </row>
    <row r="2159" spans="1:20">
      <c r="A2159" s="875" t="s">
        <v>1034</v>
      </c>
      <c r="B2159" t="s">
        <v>1035</v>
      </c>
      <c r="C2159" t="s">
        <v>1339</v>
      </c>
      <c r="D2159" t="s">
        <v>1867</v>
      </c>
      <c r="E2159" s="867">
        <v>2019</v>
      </c>
      <c r="F2159" s="867">
        <v>2019</v>
      </c>
      <c r="G2159" s="868">
        <v>43488</v>
      </c>
      <c r="H2159" s="869">
        <f t="shared" si="99"/>
        <v>2019</v>
      </c>
      <c r="I2159" s="876"/>
      <c r="J2159" t="s">
        <v>1341</v>
      </c>
      <c r="K2159" t="s">
        <v>1342</v>
      </c>
      <c r="L2159" t="s">
        <v>1037</v>
      </c>
      <c r="M2159">
        <v>1986.7320000000004</v>
      </c>
      <c r="N2159">
        <v>0.63800000000000012</v>
      </c>
      <c r="O2159" s="872">
        <f>+VLOOKUP(C2159,'A. Rate Class Allocations'!$B$124:$J$128,6,FALSE)</f>
        <v>0.94261788524984402</v>
      </c>
      <c r="P2159" s="873">
        <f>+VLOOKUP(C2159,'A. Rate Class Allocations'!$B$124:$J$128,8,FALSE)</f>
        <v>0.86676492558695795</v>
      </c>
      <c r="Q2159" s="873">
        <f>+VLOOKUP(C2159,'A. Rate Class Allocations'!$B$124:$J$128,7,FALSE)</f>
        <v>0.93591420350510102</v>
      </c>
      <c r="R2159" s="873">
        <f>+VLOOKUP(C2159,'A. Rate Class Allocations'!$B$124:$J$128,9,FALSE)</f>
        <v>0.67326093337246795</v>
      </c>
      <c r="S2159" s="874">
        <f t="shared" si="100"/>
        <v>1623.2159132194097</v>
      </c>
      <c r="T2159" s="874">
        <f t="shared" si="101"/>
        <v>0.40201303199295563</v>
      </c>
    </row>
    <row r="2160" spans="1:20">
      <c r="A2160" s="875" t="s">
        <v>1034</v>
      </c>
      <c r="B2160" t="s">
        <v>1035</v>
      </c>
      <c r="C2160" t="s">
        <v>1339</v>
      </c>
      <c r="D2160" t="s">
        <v>1868</v>
      </c>
      <c r="E2160" s="867">
        <v>2019</v>
      </c>
      <c r="F2160" s="867">
        <v>2019</v>
      </c>
      <c r="G2160" s="868">
        <v>43487</v>
      </c>
      <c r="H2160" s="869">
        <f t="shared" si="99"/>
        <v>2019</v>
      </c>
      <c r="I2160" s="876"/>
      <c r="J2160" t="s">
        <v>1341</v>
      </c>
      <c r="K2160" t="s">
        <v>1342</v>
      </c>
      <c r="L2160" t="s">
        <v>1037</v>
      </c>
      <c r="M2160">
        <v>1652.0400000000004</v>
      </c>
      <c r="N2160">
        <v>0.52000000000000013</v>
      </c>
      <c r="O2160" s="872">
        <f>+VLOOKUP(C2160,'A. Rate Class Allocations'!$B$124:$J$128,6,FALSE)</f>
        <v>0.94261788524984402</v>
      </c>
      <c r="P2160" s="873">
        <f>+VLOOKUP(C2160,'A. Rate Class Allocations'!$B$124:$J$128,8,FALSE)</f>
        <v>0.86676492558695795</v>
      </c>
      <c r="Q2160" s="873">
        <f>+VLOOKUP(C2160,'A. Rate Class Allocations'!$B$124:$J$128,7,FALSE)</f>
        <v>0.93591420350510102</v>
      </c>
      <c r="R2160" s="873">
        <f>+VLOOKUP(C2160,'A. Rate Class Allocations'!$B$124:$J$128,9,FALSE)</f>
        <v>0.67326093337246795</v>
      </c>
      <c r="S2160" s="874">
        <f t="shared" si="100"/>
        <v>1349.7631372902806</v>
      </c>
      <c r="T2160" s="874">
        <f t="shared" si="101"/>
        <v>0.32765952450836505</v>
      </c>
    </row>
    <row r="2161" spans="1:20">
      <c r="A2161" s="875" t="s">
        <v>1034</v>
      </c>
      <c r="B2161" t="s">
        <v>1035</v>
      </c>
      <c r="C2161" t="s">
        <v>1339</v>
      </c>
      <c r="D2161" t="s">
        <v>1869</v>
      </c>
      <c r="E2161" s="867">
        <v>2019</v>
      </c>
      <c r="F2161" s="867">
        <v>2019</v>
      </c>
      <c r="G2161" s="868">
        <v>43488</v>
      </c>
      <c r="H2161" s="869">
        <f t="shared" si="99"/>
        <v>2019</v>
      </c>
      <c r="I2161" s="876"/>
      <c r="J2161" t="s">
        <v>1341</v>
      </c>
      <c r="K2161" t="s">
        <v>1342</v>
      </c>
      <c r="L2161" t="s">
        <v>1037</v>
      </c>
      <c r="M2161">
        <v>811.2</v>
      </c>
      <c r="N2161">
        <v>0.31200000000000006</v>
      </c>
      <c r="O2161" s="872">
        <f>+VLOOKUP(C2161,'A. Rate Class Allocations'!$B$124:$J$128,6,FALSE)</f>
        <v>0.94261788524984402</v>
      </c>
      <c r="P2161" s="873">
        <f>+VLOOKUP(C2161,'A. Rate Class Allocations'!$B$124:$J$128,8,FALSE)</f>
        <v>0.86676492558695795</v>
      </c>
      <c r="Q2161" s="873">
        <f>+VLOOKUP(C2161,'A. Rate Class Allocations'!$B$124:$J$128,7,FALSE)</f>
        <v>0.93591420350510102</v>
      </c>
      <c r="R2161" s="873">
        <f>+VLOOKUP(C2161,'A. Rate Class Allocations'!$B$124:$J$128,9,FALSE)</f>
        <v>0.67326093337246795</v>
      </c>
      <c r="S2161" s="874">
        <f t="shared" si="100"/>
        <v>662.77321188946712</v>
      </c>
      <c r="T2161" s="874">
        <f t="shared" si="101"/>
        <v>0.19659571470501905</v>
      </c>
    </row>
    <row r="2162" spans="1:20">
      <c r="A2162" s="875" t="s">
        <v>1034</v>
      </c>
      <c r="B2162" t="s">
        <v>1035</v>
      </c>
      <c r="C2162" t="s">
        <v>1339</v>
      </c>
      <c r="D2162" t="s">
        <v>1870</v>
      </c>
      <c r="E2162" s="867">
        <v>2019</v>
      </c>
      <c r="F2162" s="867">
        <v>2019</v>
      </c>
      <c r="G2162" s="868">
        <v>43487</v>
      </c>
      <c r="H2162" s="869">
        <f t="shared" si="99"/>
        <v>2019</v>
      </c>
      <c r="I2162" s="876"/>
      <c r="J2162" t="s">
        <v>1341</v>
      </c>
      <c r="K2162" t="s">
        <v>1342</v>
      </c>
      <c r="L2162" t="s">
        <v>1037</v>
      </c>
      <c r="M2162">
        <v>3045.3800000000006</v>
      </c>
      <c r="N2162">
        <v>0.88400000000000012</v>
      </c>
      <c r="O2162" s="872">
        <f>+VLOOKUP(C2162,'A. Rate Class Allocations'!$B$124:$J$128,6,FALSE)</f>
        <v>0.94261788524984402</v>
      </c>
      <c r="P2162" s="873">
        <f>+VLOOKUP(C2162,'A. Rate Class Allocations'!$B$124:$J$128,8,FALSE)</f>
        <v>0.86676492558695795</v>
      </c>
      <c r="Q2162" s="873">
        <f>+VLOOKUP(C2162,'A. Rate Class Allocations'!$B$124:$J$128,7,FALSE)</f>
        <v>0.93591420350510102</v>
      </c>
      <c r="R2162" s="873">
        <f>+VLOOKUP(C2162,'A. Rate Class Allocations'!$B$124:$J$128,9,FALSE)</f>
        <v>0.67326093337246795</v>
      </c>
      <c r="S2162" s="874">
        <f t="shared" si="100"/>
        <v>2488.1610996350414</v>
      </c>
      <c r="T2162" s="874">
        <f t="shared" si="101"/>
        <v>0.55702119166422059</v>
      </c>
    </row>
    <row r="2163" spans="1:20">
      <c r="A2163" s="875" t="s">
        <v>1034</v>
      </c>
      <c r="B2163" t="s">
        <v>1035</v>
      </c>
      <c r="C2163" t="s">
        <v>1339</v>
      </c>
      <c r="D2163" t="s">
        <v>1871</v>
      </c>
      <c r="E2163" s="867">
        <v>2019</v>
      </c>
      <c r="F2163" s="867">
        <v>2019</v>
      </c>
      <c r="G2163" s="868">
        <v>43532</v>
      </c>
      <c r="H2163" s="869">
        <f t="shared" si="99"/>
        <v>2019</v>
      </c>
      <c r="I2163" s="876"/>
      <c r="J2163" t="s">
        <v>1341</v>
      </c>
      <c r="K2163" t="s">
        <v>1342</v>
      </c>
      <c r="L2163" t="s">
        <v>1037</v>
      </c>
      <c r="M2163">
        <v>2866.5000000000005</v>
      </c>
      <c r="N2163">
        <v>0.78</v>
      </c>
      <c r="O2163" s="872">
        <f>+VLOOKUP(C2163,'A. Rate Class Allocations'!$B$124:$J$128,6,FALSE)</f>
        <v>0.94261788524984402</v>
      </c>
      <c r="P2163" s="873">
        <f>+VLOOKUP(C2163,'A. Rate Class Allocations'!$B$124:$J$128,8,FALSE)</f>
        <v>0.86676492558695795</v>
      </c>
      <c r="Q2163" s="873">
        <f>+VLOOKUP(C2163,'A. Rate Class Allocations'!$B$124:$J$128,7,FALSE)</f>
        <v>0.93591420350510102</v>
      </c>
      <c r="R2163" s="873">
        <f>+VLOOKUP(C2163,'A. Rate Class Allocations'!$B$124:$J$128,9,FALSE)</f>
        <v>0.67326093337246795</v>
      </c>
      <c r="S2163" s="874">
        <f t="shared" si="100"/>
        <v>2342.0111093209539</v>
      </c>
      <c r="T2163" s="874">
        <f t="shared" si="101"/>
        <v>0.49148928676254749</v>
      </c>
    </row>
    <row r="2164" spans="1:20">
      <c r="A2164" s="875" t="s">
        <v>1034</v>
      </c>
      <c r="B2164" t="s">
        <v>1035</v>
      </c>
      <c r="C2164" t="s">
        <v>1339</v>
      </c>
      <c r="D2164" t="s">
        <v>1871</v>
      </c>
      <c r="E2164" s="867">
        <v>2019</v>
      </c>
      <c r="F2164" s="867">
        <v>2019</v>
      </c>
      <c r="G2164" s="868">
        <v>43532</v>
      </c>
      <c r="H2164" s="869">
        <f t="shared" si="99"/>
        <v>2019</v>
      </c>
      <c r="I2164" s="876"/>
      <c r="J2164" t="s">
        <v>1341</v>
      </c>
      <c r="K2164" t="s">
        <v>1342</v>
      </c>
      <c r="L2164" t="s">
        <v>1037</v>
      </c>
      <c r="M2164">
        <v>705.59999999999991</v>
      </c>
      <c r="N2164">
        <v>0.192</v>
      </c>
      <c r="O2164" s="872">
        <f>+VLOOKUP(C2164,'A. Rate Class Allocations'!$B$124:$J$128,6,FALSE)</f>
        <v>0.94261788524984402</v>
      </c>
      <c r="P2164" s="873">
        <f>+VLOOKUP(C2164,'A. Rate Class Allocations'!$B$124:$J$128,8,FALSE)</f>
        <v>0.86676492558695795</v>
      </c>
      <c r="Q2164" s="873">
        <f>+VLOOKUP(C2164,'A. Rate Class Allocations'!$B$124:$J$128,7,FALSE)</f>
        <v>0.93591420350510102</v>
      </c>
      <c r="R2164" s="873">
        <f>+VLOOKUP(C2164,'A. Rate Class Allocations'!$B$124:$J$128,9,FALSE)</f>
        <v>0.67326093337246795</v>
      </c>
      <c r="S2164" s="874">
        <f t="shared" si="100"/>
        <v>576.49504229438855</v>
      </c>
      <c r="T2164" s="874">
        <f t="shared" si="101"/>
        <v>0.12098197828001168</v>
      </c>
    </row>
    <row r="2165" spans="1:20">
      <c r="A2165" s="875" t="s">
        <v>1034</v>
      </c>
      <c r="B2165" t="s">
        <v>1035</v>
      </c>
      <c r="C2165" t="s">
        <v>1339</v>
      </c>
      <c r="D2165" t="s">
        <v>1872</v>
      </c>
      <c r="E2165" s="867">
        <v>2019</v>
      </c>
      <c r="F2165" s="867">
        <v>2019</v>
      </c>
      <c r="G2165" s="868">
        <v>43487</v>
      </c>
      <c r="H2165" s="869">
        <f t="shared" si="99"/>
        <v>2019</v>
      </c>
      <c r="I2165" s="876"/>
      <c r="J2165" t="s">
        <v>1341</v>
      </c>
      <c r="K2165" t="s">
        <v>1342</v>
      </c>
      <c r="L2165" t="s">
        <v>1037</v>
      </c>
      <c r="M2165">
        <v>1406.0800000000006</v>
      </c>
      <c r="N2165">
        <v>0.52000000000000013</v>
      </c>
      <c r="O2165" s="872">
        <f>+VLOOKUP(C2165,'A. Rate Class Allocations'!$B$124:$J$128,6,FALSE)</f>
        <v>0.94261788524984402</v>
      </c>
      <c r="P2165" s="873">
        <f>+VLOOKUP(C2165,'A. Rate Class Allocations'!$B$124:$J$128,8,FALSE)</f>
        <v>0.86676492558695795</v>
      </c>
      <c r="Q2165" s="873">
        <f>+VLOOKUP(C2165,'A. Rate Class Allocations'!$B$124:$J$128,7,FALSE)</f>
        <v>0.93591420350510102</v>
      </c>
      <c r="R2165" s="873">
        <f>+VLOOKUP(C2165,'A. Rate Class Allocations'!$B$124:$J$128,9,FALSE)</f>
        <v>0.67326093337246795</v>
      </c>
      <c r="S2165" s="874">
        <f t="shared" si="100"/>
        <v>1148.8069006084104</v>
      </c>
      <c r="T2165" s="874">
        <f t="shared" si="101"/>
        <v>0.32765952450836505</v>
      </c>
    </row>
    <row r="2166" spans="1:20">
      <c r="A2166" s="875" t="s">
        <v>1034</v>
      </c>
      <c r="B2166" t="s">
        <v>1035</v>
      </c>
      <c r="C2166" t="s">
        <v>1339</v>
      </c>
      <c r="D2166" t="s">
        <v>1873</v>
      </c>
      <c r="E2166" s="867">
        <v>2019</v>
      </c>
      <c r="F2166" s="867">
        <v>2019</v>
      </c>
      <c r="G2166" s="868">
        <v>43488</v>
      </c>
      <c r="H2166" s="869">
        <f t="shared" si="99"/>
        <v>2019</v>
      </c>
      <c r="I2166" s="876"/>
      <c r="J2166" t="s">
        <v>1341</v>
      </c>
      <c r="K2166" t="s">
        <v>1342</v>
      </c>
      <c r="L2166" t="s">
        <v>1037</v>
      </c>
      <c r="M2166">
        <v>1068.05</v>
      </c>
      <c r="N2166">
        <v>0.40999999999999992</v>
      </c>
      <c r="O2166" s="872">
        <f>+VLOOKUP(C2166,'A. Rate Class Allocations'!$B$124:$J$128,6,FALSE)</f>
        <v>0.94261788524984402</v>
      </c>
      <c r="P2166" s="873">
        <f>+VLOOKUP(C2166,'A. Rate Class Allocations'!$B$124:$J$128,8,FALSE)</f>
        <v>0.86676492558695795</v>
      </c>
      <c r="Q2166" s="873">
        <f>+VLOOKUP(C2166,'A. Rate Class Allocations'!$B$124:$J$128,7,FALSE)</f>
        <v>0.93591420350510102</v>
      </c>
      <c r="R2166" s="873">
        <f>+VLOOKUP(C2166,'A. Rate Class Allocations'!$B$124:$J$128,9,FALSE)</f>
        <v>0.67326093337246795</v>
      </c>
      <c r="S2166" s="874">
        <f t="shared" si="100"/>
        <v>872.62688481083001</v>
      </c>
      <c r="T2166" s="874">
        <f t="shared" si="101"/>
        <v>0.25834693278544157</v>
      </c>
    </row>
    <row r="2167" spans="1:20">
      <c r="A2167" s="875" t="s">
        <v>1034</v>
      </c>
      <c r="B2167" t="s">
        <v>1035</v>
      </c>
      <c r="C2167" t="s">
        <v>1339</v>
      </c>
      <c r="D2167" t="s">
        <v>1874</v>
      </c>
      <c r="E2167" s="867">
        <v>2019</v>
      </c>
      <c r="F2167" s="867">
        <v>2019</v>
      </c>
      <c r="G2167" s="868">
        <v>43488</v>
      </c>
      <c r="H2167" s="869">
        <f t="shared" si="99"/>
        <v>2019</v>
      </c>
      <c r="I2167" s="876"/>
      <c r="J2167" t="s">
        <v>1341</v>
      </c>
      <c r="K2167" t="s">
        <v>1342</v>
      </c>
      <c r="L2167" t="s">
        <v>1037</v>
      </c>
      <c r="M2167">
        <v>1615.3280000000002</v>
      </c>
      <c r="N2167">
        <v>0.41600000000000004</v>
      </c>
      <c r="O2167" s="872">
        <f>+VLOOKUP(C2167,'A. Rate Class Allocations'!$B$124:$J$128,6,FALSE)</f>
        <v>0.94261788524984402</v>
      </c>
      <c r="P2167" s="873">
        <f>+VLOOKUP(C2167,'A. Rate Class Allocations'!$B$124:$J$128,8,FALSE)</f>
        <v>0.86676492558695795</v>
      </c>
      <c r="Q2167" s="873">
        <f>+VLOOKUP(C2167,'A. Rate Class Allocations'!$B$124:$J$128,7,FALSE)</f>
        <v>0.93591420350510102</v>
      </c>
      <c r="R2167" s="873">
        <f>+VLOOKUP(C2167,'A. Rate Class Allocations'!$B$124:$J$128,9,FALSE)</f>
        <v>0.67326093337246795</v>
      </c>
      <c r="S2167" s="874">
        <f t="shared" si="100"/>
        <v>1319.768400906052</v>
      </c>
      <c r="T2167" s="874">
        <f t="shared" si="101"/>
        <v>0.26212761960669206</v>
      </c>
    </row>
    <row r="2168" spans="1:20">
      <c r="A2168" s="875" t="s">
        <v>1034</v>
      </c>
      <c r="B2168" t="s">
        <v>1035</v>
      </c>
      <c r="C2168" t="s">
        <v>1339</v>
      </c>
      <c r="D2168" t="s">
        <v>1875</v>
      </c>
      <c r="E2168" s="867">
        <v>2019</v>
      </c>
      <c r="F2168" s="867">
        <v>2019</v>
      </c>
      <c r="G2168" s="868">
        <v>43488</v>
      </c>
      <c r="H2168" s="869">
        <f t="shared" si="99"/>
        <v>2019</v>
      </c>
      <c r="I2168" s="876"/>
      <c r="J2168" t="s">
        <v>1341</v>
      </c>
      <c r="K2168" t="s">
        <v>1342</v>
      </c>
      <c r="L2168" t="s">
        <v>1037</v>
      </c>
      <c r="M2168">
        <v>1856.9200000000005</v>
      </c>
      <c r="N2168">
        <v>0.52000000000000013</v>
      </c>
      <c r="O2168" s="872">
        <f>+VLOOKUP(C2168,'A. Rate Class Allocations'!$B$124:$J$128,6,FALSE)</f>
        <v>0.94261788524984402</v>
      </c>
      <c r="P2168" s="873">
        <f>+VLOOKUP(C2168,'A. Rate Class Allocations'!$B$124:$J$128,8,FALSE)</f>
        <v>0.86676492558695795</v>
      </c>
      <c r="Q2168" s="873">
        <f>+VLOOKUP(C2168,'A. Rate Class Allocations'!$B$124:$J$128,7,FALSE)</f>
        <v>0.93591420350510102</v>
      </c>
      <c r="R2168" s="873">
        <f>+VLOOKUP(C2168,'A. Rate Class Allocations'!$B$124:$J$128,9,FALSE)</f>
        <v>0.67326093337246795</v>
      </c>
      <c r="S2168" s="874">
        <f t="shared" si="100"/>
        <v>1517.1558587546717</v>
      </c>
      <c r="T2168" s="874">
        <f t="shared" si="101"/>
        <v>0.32765952450836505</v>
      </c>
    </row>
    <row r="2169" spans="1:20">
      <c r="A2169" s="875" t="s">
        <v>1034</v>
      </c>
      <c r="B2169" t="s">
        <v>1035</v>
      </c>
      <c r="C2169" t="s">
        <v>1339</v>
      </c>
      <c r="D2169" t="s">
        <v>1875</v>
      </c>
      <c r="E2169" s="867">
        <v>2019</v>
      </c>
      <c r="F2169" s="867">
        <v>2019</v>
      </c>
      <c r="G2169" s="868">
        <v>43488</v>
      </c>
      <c r="H2169" s="869">
        <f t="shared" si="99"/>
        <v>2019</v>
      </c>
      <c r="I2169" s="876"/>
      <c r="J2169" t="s">
        <v>1341</v>
      </c>
      <c r="K2169" t="s">
        <v>1342</v>
      </c>
      <c r="L2169" t="s">
        <v>1037</v>
      </c>
      <c r="M2169">
        <v>207.11799999999999</v>
      </c>
      <c r="N2169">
        <v>5.7999999999999996E-2</v>
      </c>
      <c r="O2169" s="872">
        <f>+VLOOKUP(C2169,'A. Rate Class Allocations'!$B$124:$J$128,6,FALSE)</f>
        <v>0.94261788524984402</v>
      </c>
      <c r="P2169" s="873">
        <f>+VLOOKUP(C2169,'A. Rate Class Allocations'!$B$124:$J$128,8,FALSE)</f>
        <v>0.86676492558695795</v>
      </c>
      <c r="Q2169" s="873">
        <f>+VLOOKUP(C2169,'A. Rate Class Allocations'!$B$124:$J$128,7,FALSE)</f>
        <v>0.93591420350510102</v>
      </c>
      <c r="R2169" s="873">
        <f>+VLOOKUP(C2169,'A. Rate Class Allocations'!$B$124:$J$128,9,FALSE)</f>
        <v>0.67326093337246795</v>
      </c>
      <c r="S2169" s="874">
        <f t="shared" si="100"/>
        <v>169.22123039955949</v>
      </c>
      <c r="T2169" s="874">
        <f t="shared" si="101"/>
        <v>3.6546639272086859E-2</v>
      </c>
    </row>
    <row r="2170" spans="1:20">
      <c r="A2170" s="875" t="s">
        <v>1034</v>
      </c>
      <c r="B2170" t="s">
        <v>1035</v>
      </c>
      <c r="C2170" t="s">
        <v>1339</v>
      </c>
      <c r="D2170" t="s">
        <v>1875</v>
      </c>
      <c r="E2170" s="867">
        <v>2019</v>
      </c>
      <c r="F2170" s="867">
        <v>2019</v>
      </c>
      <c r="G2170" s="868">
        <v>43488</v>
      </c>
      <c r="H2170" s="869">
        <f t="shared" si="99"/>
        <v>2019</v>
      </c>
      <c r="I2170" s="876"/>
      <c r="J2170" t="s">
        <v>1341</v>
      </c>
      <c r="K2170" t="s">
        <v>1342</v>
      </c>
      <c r="L2170" t="s">
        <v>1037</v>
      </c>
      <c r="M2170">
        <v>207.11799999999999</v>
      </c>
      <c r="N2170">
        <v>5.7999999999999996E-2</v>
      </c>
      <c r="O2170" s="872">
        <f>+VLOOKUP(C2170,'A. Rate Class Allocations'!$B$124:$J$128,6,FALSE)</f>
        <v>0.94261788524984402</v>
      </c>
      <c r="P2170" s="873">
        <f>+VLOOKUP(C2170,'A. Rate Class Allocations'!$B$124:$J$128,8,FALSE)</f>
        <v>0.86676492558695795</v>
      </c>
      <c r="Q2170" s="873">
        <f>+VLOOKUP(C2170,'A. Rate Class Allocations'!$B$124:$J$128,7,FALSE)</f>
        <v>0.93591420350510102</v>
      </c>
      <c r="R2170" s="873">
        <f>+VLOOKUP(C2170,'A. Rate Class Allocations'!$B$124:$J$128,9,FALSE)</f>
        <v>0.67326093337246795</v>
      </c>
      <c r="S2170" s="874">
        <f t="shared" si="100"/>
        <v>169.22123039955949</v>
      </c>
      <c r="T2170" s="874">
        <f t="shared" si="101"/>
        <v>3.6546639272086859E-2</v>
      </c>
    </row>
    <row r="2171" spans="1:20">
      <c r="A2171" s="875" t="s">
        <v>1034</v>
      </c>
      <c r="B2171" t="s">
        <v>1035</v>
      </c>
      <c r="C2171" t="s">
        <v>1339</v>
      </c>
      <c r="D2171" t="s">
        <v>1875</v>
      </c>
      <c r="E2171" s="867">
        <v>2019</v>
      </c>
      <c r="F2171" s="867">
        <v>2019</v>
      </c>
      <c r="G2171" s="868">
        <v>43488</v>
      </c>
      <c r="H2171" s="869">
        <f t="shared" si="99"/>
        <v>2019</v>
      </c>
      <c r="I2171" s="876"/>
      <c r="J2171" t="s">
        <v>1341</v>
      </c>
      <c r="K2171" t="s">
        <v>1342</v>
      </c>
      <c r="L2171" t="s">
        <v>1037</v>
      </c>
      <c r="M2171">
        <v>371.38400000000001</v>
      </c>
      <c r="N2171">
        <v>0.10400000000000001</v>
      </c>
      <c r="O2171" s="872">
        <f>+VLOOKUP(C2171,'A. Rate Class Allocations'!$B$124:$J$128,6,FALSE)</f>
        <v>0.94261788524984402</v>
      </c>
      <c r="P2171" s="873">
        <f>+VLOOKUP(C2171,'A. Rate Class Allocations'!$B$124:$J$128,8,FALSE)</f>
        <v>0.86676492558695795</v>
      </c>
      <c r="Q2171" s="873">
        <f>+VLOOKUP(C2171,'A. Rate Class Allocations'!$B$124:$J$128,7,FALSE)</f>
        <v>0.93591420350510102</v>
      </c>
      <c r="R2171" s="873">
        <f>+VLOOKUP(C2171,'A. Rate Class Allocations'!$B$124:$J$128,9,FALSE)</f>
        <v>0.67326093337246795</v>
      </c>
      <c r="S2171" s="874">
        <f t="shared" si="100"/>
        <v>303.43117175093425</v>
      </c>
      <c r="T2171" s="874">
        <f t="shared" si="101"/>
        <v>6.5531904901673016E-2</v>
      </c>
    </row>
    <row r="2172" spans="1:20">
      <c r="A2172" s="875" t="s">
        <v>1034</v>
      </c>
      <c r="B2172" t="s">
        <v>1035</v>
      </c>
      <c r="C2172" t="s">
        <v>1339</v>
      </c>
      <c r="D2172" t="s">
        <v>1875</v>
      </c>
      <c r="E2172" s="867">
        <v>2019</v>
      </c>
      <c r="F2172" s="867">
        <v>2019</v>
      </c>
      <c r="G2172" s="868">
        <v>43488</v>
      </c>
      <c r="H2172" s="869">
        <f t="shared" si="99"/>
        <v>2019</v>
      </c>
      <c r="I2172" s="876"/>
      <c r="J2172" t="s">
        <v>1341</v>
      </c>
      <c r="K2172" t="s">
        <v>1342</v>
      </c>
      <c r="L2172" t="s">
        <v>1037</v>
      </c>
      <c r="M2172">
        <v>57.135999999999996</v>
      </c>
      <c r="N2172">
        <v>1.6E-2</v>
      </c>
      <c r="O2172" s="872">
        <f>+VLOOKUP(C2172,'A. Rate Class Allocations'!$B$124:$J$128,6,FALSE)</f>
        <v>0.94261788524984402</v>
      </c>
      <c r="P2172" s="873">
        <f>+VLOOKUP(C2172,'A. Rate Class Allocations'!$B$124:$J$128,8,FALSE)</f>
        <v>0.86676492558695795</v>
      </c>
      <c r="Q2172" s="873">
        <f>+VLOOKUP(C2172,'A. Rate Class Allocations'!$B$124:$J$128,7,FALSE)</f>
        <v>0.93591420350510102</v>
      </c>
      <c r="R2172" s="873">
        <f>+VLOOKUP(C2172,'A. Rate Class Allocations'!$B$124:$J$128,9,FALSE)</f>
        <v>0.67326093337246795</v>
      </c>
      <c r="S2172" s="874">
        <f t="shared" si="100"/>
        <v>46.681718730912955</v>
      </c>
      <c r="T2172" s="874">
        <f t="shared" si="101"/>
        <v>1.0081831523334308E-2</v>
      </c>
    </row>
    <row r="2173" spans="1:20">
      <c r="A2173" s="875" t="s">
        <v>1034</v>
      </c>
      <c r="B2173" t="s">
        <v>1035</v>
      </c>
      <c r="C2173" t="s">
        <v>1339</v>
      </c>
      <c r="D2173" t="s">
        <v>1876</v>
      </c>
      <c r="E2173" s="867">
        <v>2019</v>
      </c>
      <c r="F2173" s="867">
        <v>2019</v>
      </c>
      <c r="G2173" s="868">
        <v>43483</v>
      </c>
      <c r="H2173" s="869">
        <f t="shared" si="99"/>
        <v>2019</v>
      </c>
      <c r="I2173" s="876"/>
      <c r="J2173" t="s">
        <v>1341</v>
      </c>
      <c r="K2173" t="s">
        <v>1342</v>
      </c>
      <c r="L2173" t="s">
        <v>1037</v>
      </c>
      <c r="M2173">
        <v>1981.0440000000003</v>
      </c>
      <c r="N2173">
        <v>0.88400000000000012</v>
      </c>
      <c r="O2173" s="872">
        <f>+VLOOKUP(C2173,'A. Rate Class Allocations'!$B$124:$J$128,6,FALSE)</f>
        <v>0.94261788524984402</v>
      </c>
      <c r="P2173" s="873">
        <f>+VLOOKUP(C2173,'A. Rate Class Allocations'!$B$124:$J$128,8,FALSE)</f>
        <v>0.86676492558695795</v>
      </c>
      <c r="Q2173" s="873">
        <f>+VLOOKUP(C2173,'A. Rate Class Allocations'!$B$124:$J$128,7,FALSE)</f>
        <v>0.93591420350510102</v>
      </c>
      <c r="R2173" s="873">
        <f>+VLOOKUP(C2173,'A. Rate Class Allocations'!$B$124:$J$128,9,FALSE)</f>
        <v>0.67326093337246795</v>
      </c>
      <c r="S2173" s="874">
        <f t="shared" si="100"/>
        <v>1618.5686572662203</v>
      </c>
      <c r="T2173" s="874">
        <f t="shared" si="101"/>
        <v>0.55702119166422059</v>
      </c>
    </row>
    <row r="2174" spans="1:20">
      <c r="A2174" s="875" t="s">
        <v>1034</v>
      </c>
      <c r="B2174" t="s">
        <v>1035</v>
      </c>
      <c r="C2174" t="s">
        <v>1339</v>
      </c>
      <c r="D2174" t="s">
        <v>1877</v>
      </c>
      <c r="E2174" s="867">
        <v>2019</v>
      </c>
      <c r="F2174" s="867">
        <v>2019</v>
      </c>
      <c r="G2174" s="868">
        <v>43490</v>
      </c>
      <c r="H2174" s="869">
        <f t="shared" si="99"/>
        <v>2019</v>
      </c>
      <c r="I2174" s="876"/>
      <c r="J2174" t="s">
        <v>1341</v>
      </c>
      <c r="K2174" t="s">
        <v>1342</v>
      </c>
      <c r="L2174" t="s">
        <v>1037</v>
      </c>
      <c r="M2174">
        <v>857.58400000000006</v>
      </c>
      <c r="N2174">
        <v>0.36400000000000005</v>
      </c>
      <c r="O2174" s="872">
        <f>+VLOOKUP(C2174,'A. Rate Class Allocations'!$B$124:$J$128,6,FALSE)</f>
        <v>0.94261788524984402</v>
      </c>
      <c r="P2174" s="873">
        <f>+VLOOKUP(C2174,'A. Rate Class Allocations'!$B$124:$J$128,8,FALSE)</f>
        <v>0.86676492558695795</v>
      </c>
      <c r="Q2174" s="873">
        <f>+VLOOKUP(C2174,'A. Rate Class Allocations'!$B$124:$J$128,7,FALSE)</f>
        <v>0.93591420350510102</v>
      </c>
      <c r="R2174" s="873">
        <f>+VLOOKUP(C2174,'A. Rate Class Allocations'!$B$124:$J$128,9,FALSE)</f>
        <v>0.67326093337246795</v>
      </c>
      <c r="S2174" s="874">
        <f t="shared" si="100"/>
        <v>700.67024426160856</v>
      </c>
      <c r="T2174" s="874">
        <f t="shared" si="101"/>
        <v>0.22936166715585554</v>
      </c>
    </row>
    <row r="2175" spans="1:20">
      <c r="A2175" s="875" t="s">
        <v>1034</v>
      </c>
      <c r="B2175" t="s">
        <v>1035</v>
      </c>
      <c r="C2175" t="s">
        <v>1339</v>
      </c>
      <c r="D2175" t="s">
        <v>1877</v>
      </c>
      <c r="E2175" s="867">
        <v>2019</v>
      </c>
      <c r="F2175" s="867">
        <v>2019</v>
      </c>
      <c r="G2175" s="868">
        <v>43490</v>
      </c>
      <c r="H2175" s="869">
        <f t="shared" si="99"/>
        <v>2019</v>
      </c>
      <c r="I2175" s="876"/>
      <c r="J2175" t="s">
        <v>1341</v>
      </c>
      <c r="K2175" t="s">
        <v>1342</v>
      </c>
      <c r="L2175" t="s">
        <v>1037</v>
      </c>
      <c r="M2175">
        <v>240.31199999999998</v>
      </c>
      <c r="N2175">
        <v>0.10199999999999999</v>
      </c>
      <c r="O2175" s="872">
        <f>+VLOOKUP(C2175,'A. Rate Class Allocations'!$B$124:$J$128,6,FALSE)</f>
        <v>0.94261788524984402</v>
      </c>
      <c r="P2175" s="873">
        <f>+VLOOKUP(C2175,'A. Rate Class Allocations'!$B$124:$J$128,8,FALSE)</f>
        <v>0.86676492558695795</v>
      </c>
      <c r="Q2175" s="873">
        <f>+VLOOKUP(C2175,'A. Rate Class Allocations'!$B$124:$J$128,7,FALSE)</f>
        <v>0.93591420350510102</v>
      </c>
      <c r="R2175" s="873">
        <f>+VLOOKUP(C2175,'A. Rate Class Allocations'!$B$124:$J$128,9,FALSE)</f>
        <v>0.67326093337246795</v>
      </c>
      <c r="S2175" s="874">
        <f t="shared" si="100"/>
        <v>196.34166185352763</v>
      </c>
      <c r="T2175" s="874">
        <f t="shared" si="101"/>
        <v>6.42716759612562E-2</v>
      </c>
    </row>
    <row r="2176" spans="1:20">
      <c r="A2176" s="875" t="s">
        <v>1034</v>
      </c>
      <c r="B2176" t="s">
        <v>1035</v>
      </c>
      <c r="C2176" t="s">
        <v>1339</v>
      </c>
      <c r="D2176" t="s">
        <v>1877</v>
      </c>
      <c r="E2176" s="867">
        <v>2019</v>
      </c>
      <c r="F2176" s="867">
        <v>2019</v>
      </c>
      <c r="G2176" s="868">
        <v>43490</v>
      </c>
      <c r="H2176" s="869">
        <f t="shared" si="99"/>
        <v>2019</v>
      </c>
      <c r="I2176" s="876"/>
      <c r="J2176" t="s">
        <v>1341</v>
      </c>
      <c r="K2176" t="s">
        <v>1342</v>
      </c>
      <c r="L2176" t="s">
        <v>1037</v>
      </c>
      <c r="M2176">
        <v>904.70399999999984</v>
      </c>
      <c r="N2176">
        <v>0.38400000000000001</v>
      </c>
      <c r="O2176" s="872">
        <f>+VLOOKUP(C2176,'A. Rate Class Allocations'!$B$124:$J$128,6,FALSE)</f>
        <v>0.94261788524984402</v>
      </c>
      <c r="P2176" s="873">
        <f>+VLOOKUP(C2176,'A. Rate Class Allocations'!$B$124:$J$128,8,FALSE)</f>
        <v>0.86676492558695795</v>
      </c>
      <c r="Q2176" s="873">
        <f>+VLOOKUP(C2176,'A. Rate Class Allocations'!$B$124:$J$128,7,FALSE)</f>
        <v>0.93591420350510102</v>
      </c>
      <c r="R2176" s="873">
        <f>+VLOOKUP(C2176,'A. Rate Class Allocations'!$B$124:$J$128,9,FALSE)</f>
        <v>0.67326093337246795</v>
      </c>
      <c r="S2176" s="874">
        <f t="shared" si="100"/>
        <v>739.16860933092744</v>
      </c>
      <c r="T2176" s="874">
        <f t="shared" si="101"/>
        <v>0.24196395656002337</v>
      </c>
    </row>
    <row r="2177" spans="1:20">
      <c r="A2177" s="875" t="s">
        <v>1034</v>
      </c>
      <c r="B2177" t="s">
        <v>1035</v>
      </c>
      <c r="C2177" t="s">
        <v>1339</v>
      </c>
      <c r="D2177" t="s">
        <v>1878</v>
      </c>
      <c r="E2177" s="867">
        <v>2019</v>
      </c>
      <c r="F2177" s="867">
        <v>2019</v>
      </c>
      <c r="G2177" s="868">
        <v>43489</v>
      </c>
      <c r="H2177" s="869">
        <f t="shared" si="99"/>
        <v>2019</v>
      </c>
      <c r="I2177" s="876"/>
      <c r="J2177" t="s">
        <v>1341</v>
      </c>
      <c r="K2177" t="s">
        <v>1342</v>
      </c>
      <c r="L2177" t="s">
        <v>1037</v>
      </c>
      <c r="M2177">
        <v>539.86400000000015</v>
      </c>
      <c r="N2177">
        <v>0.10400000000000001</v>
      </c>
      <c r="O2177" s="872">
        <f>+VLOOKUP(C2177,'A. Rate Class Allocations'!$B$124:$J$128,6,FALSE)</f>
        <v>0.94261788524984402</v>
      </c>
      <c r="P2177" s="873">
        <f>+VLOOKUP(C2177,'A. Rate Class Allocations'!$B$124:$J$128,8,FALSE)</f>
        <v>0.86676492558695795</v>
      </c>
      <c r="Q2177" s="873">
        <f>+VLOOKUP(C2177,'A. Rate Class Allocations'!$B$124:$J$128,7,FALSE)</f>
        <v>0.93591420350510102</v>
      </c>
      <c r="R2177" s="873">
        <f>+VLOOKUP(C2177,'A. Rate Class Allocations'!$B$124:$J$128,9,FALSE)</f>
        <v>0.67326093337246795</v>
      </c>
      <c r="S2177" s="874">
        <f t="shared" si="100"/>
        <v>441.08406960490066</v>
      </c>
      <c r="T2177" s="874">
        <f t="shared" si="101"/>
        <v>6.5531904901673016E-2</v>
      </c>
    </row>
    <row r="2178" spans="1:20">
      <c r="A2178" s="875" t="s">
        <v>1034</v>
      </c>
      <c r="B2178" t="s">
        <v>1035</v>
      </c>
      <c r="C2178" t="s">
        <v>1339</v>
      </c>
      <c r="D2178" t="s">
        <v>1878</v>
      </c>
      <c r="E2178" s="867">
        <v>2019</v>
      </c>
      <c r="F2178" s="867">
        <v>2019</v>
      </c>
      <c r="G2178" s="868">
        <v>43489</v>
      </c>
      <c r="H2178" s="869">
        <f t="shared" si="99"/>
        <v>2019</v>
      </c>
      <c r="I2178" s="876"/>
      <c r="J2178" t="s">
        <v>1341</v>
      </c>
      <c r="K2178" t="s">
        <v>1342</v>
      </c>
      <c r="L2178" t="s">
        <v>1037</v>
      </c>
      <c r="M2178">
        <v>529.48199999999997</v>
      </c>
      <c r="N2178">
        <v>0.10199999999999999</v>
      </c>
      <c r="O2178" s="872">
        <f>+VLOOKUP(C2178,'A. Rate Class Allocations'!$B$124:$J$128,6,FALSE)</f>
        <v>0.94261788524984402</v>
      </c>
      <c r="P2178" s="873">
        <f>+VLOOKUP(C2178,'A. Rate Class Allocations'!$B$124:$J$128,8,FALSE)</f>
        <v>0.86676492558695795</v>
      </c>
      <c r="Q2178" s="873">
        <f>+VLOOKUP(C2178,'A. Rate Class Allocations'!$B$124:$J$128,7,FALSE)</f>
        <v>0.93591420350510102</v>
      </c>
      <c r="R2178" s="873">
        <f>+VLOOKUP(C2178,'A. Rate Class Allocations'!$B$124:$J$128,9,FALSE)</f>
        <v>0.67326093337246795</v>
      </c>
      <c r="S2178" s="874">
        <f t="shared" si="100"/>
        <v>432.60168365096007</v>
      </c>
      <c r="T2178" s="874">
        <f t="shared" si="101"/>
        <v>6.42716759612562E-2</v>
      </c>
    </row>
    <row r="2179" spans="1:20">
      <c r="A2179" s="875" t="s">
        <v>1034</v>
      </c>
      <c r="B2179" t="s">
        <v>1035</v>
      </c>
      <c r="C2179" t="s">
        <v>1339</v>
      </c>
      <c r="D2179" t="s">
        <v>1879</v>
      </c>
      <c r="E2179" s="867">
        <v>2019</v>
      </c>
      <c r="F2179" s="867">
        <v>2019</v>
      </c>
      <c r="G2179" s="868">
        <v>43493</v>
      </c>
      <c r="H2179" s="869">
        <f t="shared" si="99"/>
        <v>2019</v>
      </c>
      <c r="I2179" s="876"/>
      <c r="J2179" t="s">
        <v>1341</v>
      </c>
      <c r="K2179" t="s">
        <v>1342</v>
      </c>
      <c r="L2179" t="s">
        <v>1037</v>
      </c>
      <c r="M2179">
        <v>3740.3040000000001</v>
      </c>
      <c r="N2179">
        <v>1.3919999999999999</v>
      </c>
      <c r="O2179" s="872">
        <f>+VLOOKUP(C2179,'A. Rate Class Allocations'!$B$124:$J$128,6,FALSE)</f>
        <v>0.94261788524984402</v>
      </c>
      <c r="P2179" s="873">
        <f>+VLOOKUP(C2179,'A. Rate Class Allocations'!$B$124:$J$128,8,FALSE)</f>
        <v>0.86676492558695795</v>
      </c>
      <c r="Q2179" s="873">
        <f>+VLOOKUP(C2179,'A. Rate Class Allocations'!$B$124:$J$128,7,FALSE)</f>
        <v>0.93591420350510102</v>
      </c>
      <c r="R2179" s="873">
        <f>+VLOOKUP(C2179,'A. Rate Class Allocations'!$B$124:$J$128,9,FALSE)</f>
        <v>0.67326093337246795</v>
      </c>
      <c r="S2179" s="874">
        <f t="shared" si="100"/>
        <v>3055.9335497078669</v>
      </c>
      <c r="T2179" s="874">
        <f t="shared" si="101"/>
        <v>0.87711934253008461</v>
      </c>
    </row>
    <row r="2180" spans="1:20">
      <c r="A2180" s="875" t="s">
        <v>1034</v>
      </c>
      <c r="B2180" t="s">
        <v>1035</v>
      </c>
      <c r="C2180" t="s">
        <v>1339</v>
      </c>
      <c r="D2180" t="s">
        <v>1879</v>
      </c>
      <c r="E2180" s="867">
        <v>2019</v>
      </c>
      <c r="F2180" s="867">
        <v>2019</v>
      </c>
      <c r="G2180" s="868">
        <v>43493</v>
      </c>
      <c r="H2180" s="869">
        <f t="shared" ref="H2180:H2243" si="102">YEAR(G2180)</f>
        <v>2019</v>
      </c>
      <c r="I2180" s="876"/>
      <c r="J2180" t="s">
        <v>1038</v>
      </c>
      <c r="K2180" t="s">
        <v>1342</v>
      </c>
      <c r="L2180" t="s">
        <v>1037</v>
      </c>
      <c r="M2180">
        <v>155.84599999999998</v>
      </c>
      <c r="N2180">
        <v>5.7999999999999996E-2</v>
      </c>
      <c r="O2180" s="872">
        <f>+VLOOKUP(C2180,'A. Rate Class Allocations'!$B$124:$J$128,6,FALSE)</f>
        <v>0.94261788524984402</v>
      </c>
      <c r="P2180" s="873">
        <f>+VLOOKUP(C2180,'A. Rate Class Allocations'!$B$124:$J$128,8,FALSE)</f>
        <v>0.86676492558695795</v>
      </c>
      <c r="Q2180" s="873">
        <f>+VLOOKUP(C2180,'A. Rate Class Allocations'!$B$124:$J$128,7,FALSE)</f>
        <v>0.93591420350510102</v>
      </c>
      <c r="R2180" s="873">
        <f>+VLOOKUP(C2180,'A. Rate Class Allocations'!$B$124:$J$128,9,FALSE)</f>
        <v>0.67326093337246795</v>
      </c>
      <c r="S2180" s="874">
        <f t="shared" ref="S2180:S2243" si="103">M2180*O2180*P2180</f>
        <v>127.3305645711611</v>
      </c>
      <c r="T2180" s="874">
        <f t="shared" ref="T2180:T2243" si="104">N2180*Q2180*R2180</f>
        <v>3.6546639272086859E-2</v>
      </c>
    </row>
    <row r="2181" spans="1:20">
      <c r="A2181" s="875" t="s">
        <v>1034</v>
      </c>
      <c r="B2181" t="s">
        <v>1035</v>
      </c>
      <c r="C2181" t="s">
        <v>1339</v>
      </c>
      <c r="D2181" t="s">
        <v>1880</v>
      </c>
      <c r="E2181" s="867">
        <v>2019</v>
      </c>
      <c r="F2181" s="867">
        <v>2019</v>
      </c>
      <c r="G2181" s="868">
        <v>43563</v>
      </c>
      <c r="H2181" s="869">
        <f t="shared" si="102"/>
        <v>2019</v>
      </c>
      <c r="I2181" s="876"/>
      <c r="J2181" t="s">
        <v>1341</v>
      </c>
      <c r="K2181" t="s">
        <v>1342</v>
      </c>
      <c r="L2181" t="s">
        <v>1037</v>
      </c>
      <c r="M2181">
        <v>3151.8630000000003</v>
      </c>
      <c r="N2181">
        <v>1.2869999999999999</v>
      </c>
      <c r="O2181" s="872">
        <f>+VLOOKUP(C2181,'A. Rate Class Allocations'!$B$124:$J$128,6,FALSE)</f>
        <v>0.94261788524984402</v>
      </c>
      <c r="P2181" s="873">
        <f>+VLOOKUP(C2181,'A. Rate Class Allocations'!$B$124:$J$128,8,FALSE)</f>
        <v>0.86676492558695795</v>
      </c>
      <c r="Q2181" s="873">
        <f>+VLOOKUP(C2181,'A. Rate Class Allocations'!$B$124:$J$128,7,FALSE)</f>
        <v>0.93591420350510102</v>
      </c>
      <c r="R2181" s="873">
        <f>+VLOOKUP(C2181,'A. Rate Class Allocations'!$B$124:$J$128,9,FALSE)</f>
        <v>0.67326093337246795</v>
      </c>
      <c r="S2181" s="874">
        <f t="shared" si="103"/>
        <v>2575.1607050611092</v>
      </c>
      <c r="T2181" s="874">
        <f t="shared" si="104"/>
        <v>0.81095732315820335</v>
      </c>
    </row>
    <row r="2182" spans="1:20">
      <c r="A2182" s="875" t="s">
        <v>1034</v>
      </c>
      <c r="B2182" t="s">
        <v>1035</v>
      </c>
      <c r="C2182" t="s">
        <v>1339</v>
      </c>
      <c r="D2182" t="s">
        <v>1880</v>
      </c>
      <c r="E2182" s="867">
        <v>2019</v>
      </c>
      <c r="F2182" s="867">
        <v>2019</v>
      </c>
      <c r="G2182" s="868">
        <v>43563</v>
      </c>
      <c r="H2182" s="869">
        <f t="shared" si="102"/>
        <v>2019</v>
      </c>
      <c r="I2182" s="876"/>
      <c r="J2182" t="s">
        <v>1038</v>
      </c>
      <c r="K2182" t="s">
        <v>1342</v>
      </c>
      <c r="L2182" t="s">
        <v>1037</v>
      </c>
      <c r="M2182">
        <v>859.59899999999993</v>
      </c>
      <c r="N2182">
        <v>0.35099999999999998</v>
      </c>
      <c r="O2182" s="872">
        <f>+VLOOKUP(C2182,'A. Rate Class Allocations'!$B$124:$J$128,6,FALSE)</f>
        <v>0.94261788524984402</v>
      </c>
      <c r="P2182" s="873">
        <f>+VLOOKUP(C2182,'A. Rate Class Allocations'!$B$124:$J$128,8,FALSE)</f>
        <v>0.86676492558695795</v>
      </c>
      <c r="Q2182" s="873">
        <f>+VLOOKUP(C2182,'A. Rate Class Allocations'!$B$124:$J$128,7,FALSE)</f>
        <v>0.93591420350510102</v>
      </c>
      <c r="R2182" s="873">
        <f>+VLOOKUP(C2182,'A. Rate Class Allocations'!$B$124:$J$128,9,FALSE)</f>
        <v>0.67326093337246795</v>
      </c>
      <c r="S2182" s="874">
        <f t="shared" si="103"/>
        <v>702.31655592575692</v>
      </c>
      <c r="T2182" s="874">
        <f t="shared" si="104"/>
        <v>0.22117017904314634</v>
      </c>
    </row>
    <row r="2183" spans="1:20">
      <c r="A2183" s="875" t="s">
        <v>1034</v>
      </c>
      <c r="B2183" t="s">
        <v>1035</v>
      </c>
      <c r="C2183" t="s">
        <v>1339</v>
      </c>
      <c r="D2183" t="s">
        <v>1881</v>
      </c>
      <c r="E2183" s="867">
        <v>2019</v>
      </c>
      <c r="F2183" s="867">
        <v>2019</v>
      </c>
      <c r="G2183" s="868">
        <v>43557</v>
      </c>
      <c r="H2183" s="869">
        <f t="shared" si="102"/>
        <v>2019</v>
      </c>
      <c r="I2183" s="876"/>
      <c r="J2183" t="s">
        <v>1341</v>
      </c>
      <c r="K2183" t="s">
        <v>1342</v>
      </c>
      <c r="L2183" t="s">
        <v>1037</v>
      </c>
      <c r="M2183">
        <v>3352.6350000000002</v>
      </c>
      <c r="N2183">
        <v>1.2869999999999999</v>
      </c>
      <c r="O2183" s="872">
        <f>+VLOOKUP(C2183,'A. Rate Class Allocations'!$B$124:$J$128,6,FALSE)</f>
        <v>0.94261788524984402</v>
      </c>
      <c r="P2183" s="873">
        <f>+VLOOKUP(C2183,'A. Rate Class Allocations'!$B$124:$J$128,8,FALSE)</f>
        <v>0.86676492558695795</v>
      </c>
      <c r="Q2183" s="873">
        <f>+VLOOKUP(C2183,'A. Rate Class Allocations'!$B$124:$J$128,7,FALSE)</f>
        <v>0.93591420350510102</v>
      </c>
      <c r="R2183" s="873">
        <f>+VLOOKUP(C2183,'A. Rate Class Allocations'!$B$124:$J$128,9,FALSE)</f>
        <v>0.67326093337246795</v>
      </c>
      <c r="S2183" s="874">
        <f t="shared" si="103"/>
        <v>2739.1970750037522</v>
      </c>
      <c r="T2183" s="874">
        <f t="shared" si="104"/>
        <v>0.81095732315820335</v>
      </c>
    </row>
    <row r="2184" spans="1:20">
      <c r="A2184" s="875" t="s">
        <v>1034</v>
      </c>
      <c r="B2184" t="s">
        <v>1035</v>
      </c>
      <c r="C2184" t="s">
        <v>1339</v>
      </c>
      <c r="D2184" t="s">
        <v>1881</v>
      </c>
      <c r="E2184" s="867">
        <v>2019</v>
      </c>
      <c r="F2184" s="867">
        <v>2019</v>
      </c>
      <c r="G2184" s="868">
        <v>43557</v>
      </c>
      <c r="H2184" s="869">
        <f t="shared" si="102"/>
        <v>2019</v>
      </c>
      <c r="I2184" s="876"/>
      <c r="J2184" t="s">
        <v>1038</v>
      </c>
      <c r="K2184" t="s">
        <v>1342</v>
      </c>
      <c r="L2184" t="s">
        <v>1037</v>
      </c>
      <c r="M2184">
        <v>1828.7099999999998</v>
      </c>
      <c r="N2184">
        <v>0.70199999999999996</v>
      </c>
      <c r="O2184" s="872">
        <f>+VLOOKUP(C2184,'A. Rate Class Allocations'!$B$124:$J$128,6,FALSE)</f>
        <v>0.94261788524984402</v>
      </c>
      <c r="P2184" s="873">
        <f>+VLOOKUP(C2184,'A. Rate Class Allocations'!$B$124:$J$128,8,FALSE)</f>
        <v>0.86676492558695795</v>
      </c>
      <c r="Q2184" s="873">
        <f>+VLOOKUP(C2184,'A. Rate Class Allocations'!$B$124:$J$128,7,FALSE)</f>
        <v>0.93591420350510102</v>
      </c>
      <c r="R2184" s="873">
        <f>+VLOOKUP(C2184,'A. Rate Class Allocations'!$B$124:$J$128,9,FALSE)</f>
        <v>0.67326093337246795</v>
      </c>
      <c r="S2184" s="874">
        <f t="shared" si="103"/>
        <v>1494.107495456592</v>
      </c>
      <c r="T2184" s="874">
        <f t="shared" si="104"/>
        <v>0.44234035808629268</v>
      </c>
    </row>
    <row r="2185" spans="1:20">
      <c r="A2185" s="875" t="s">
        <v>1034</v>
      </c>
      <c r="B2185" t="s">
        <v>1035</v>
      </c>
      <c r="C2185" t="s">
        <v>1339</v>
      </c>
      <c r="D2185" t="s">
        <v>1882</v>
      </c>
      <c r="E2185" s="867">
        <v>2019</v>
      </c>
      <c r="F2185" s="867">
        <v>2019</v>
      </c>
      <c r="G2185" s="868">
        <v>43572</v>
      </c>
      <c r="H2185" s="869">
        <f t="shared" si="102"/>
        <v>2019</v>
      </c>
      <c r="I2185" s="876"/>
      <c r="J2185" t="s">
        <v>1341</v>
      </c>
      <c r="K2185" t="s">
        <v>1342</v>
      </c>
      <c r="L2185" t="s">
        <v>1037</v>
      </c>
      <c r="M2185">
        <v>3525.0929999999998</v>
      </c>
      <c r="N2185">
        <v>1.2869999999999999</v>
      </c>
      <c r="O2185" s="872">
        <f>+VLOOKUP(C2185,'A. Rate Class Allocations'!$B$124:$J$128,6,FALSE)</f>
        <v>0.94261788524984402</v>
      </c>
      <c r="P2185" s="873">
        <f>+VLOOKUP(C2185,'A. Rate Class Allocations'!$B$124:$J$128,8,FALSE)</f>
        <v>0.86676492558695795</v>
      </c>
      <c r="Q2185" s="873">
        <f>+VLOOKUP(C2185,'A. Rate Class Allocations'!$B$124:$J$128,7,FALSE)</f>
        <v>0.93591420350510102</v>
      </c>
      <c r="R2185" s="873">
        <f>+VLOOKUP(C2185,'A. Rate Class Allocations'!$B$124:$J$128,9,FALSE)</f>
        <v>0.67326093337246795</v>
      </c>
      <c r="S2185" s="874">
        <f t="shared" si="103"/>
        <v>2880.1001107237148</v>
      </c>
      <c r="T2185" s="874">
        <f t="shared" si="104"/>
        <v>0.81095732315820335</v>
      </c>
    </row>
    <row r="2186" spans="1:20">
      <c r="A2186" s="875" t="s">
        <v>1034</v>
      </c>
      <c r="B2186" t="s">
        <v>1035</v>
      </c>
      <c r="C2186" t="s">
        <v>1339</v>
      </c>
      <c r="D2186" t="s">
        <v>1883</v>
      </c>
      <c r="E2186" s="867">
        <v>2019</v>
      </c>
      <c r="F2186" s="867">
        <v>2019</v>
      </c>
      <c r="G2186" s="868">
        <v>43572</v>
      </c>
      <c r="H2186" s="869">
        <f t="shared" si="102"/>
        <v>2019</v>
      </c>
      <c r="I2186" s="876"/>
      <c r="J2186" t="s">
        <v>1341</v>
      </c>
      <c r="K2186" t="s">
        <v>1342</v>
      </c>
      <c r="L2186" t="s">
        <v>1037</v>
      </c>
      <c r="M2186">
        <v>262.94399999999996</v>
      </c>
      <c r="N2186">
        <v>9.6000000000000002E-2</v>
      </c>
      <c r="O2186" s="872">
        <f>+VLOOKUP(C2186,'A. Rate Class Allocations'!$B$124:$J$128,6,FALSE)</f>
        <v>0.94261788524984402</v>
      </c>
      <c r="P2186" s="873">
        <f>+VLOOKUP(C2186,'A. Rate Class Allocations'!$B$124:$J$128,8,FALSE)</f>
        <v>0.86676492558695795</v>
      </c>
      <c r="Q2186" s="873">
        <f>+VLOOKUP(C2186,'A. Rate Class Allocations'!$B$124:$J$128,7,FALSE)</f>
        <v>0.93591420350510102</v>
      </c>
      <c r="R2186" s="873">
        <f>+VLOOKUP(C2186,'A. Rate Class Allocations'!$B$124:$J$128,9,FALSE)</f>
        <v>0.67326093337246795</v>
      </c>
      <c r="S2186" s="874">
        <f t="shared" si="103"/>
        <v>214.8326422917456</v>
      </c>
      <c r="T2186" s="874">
        <f t="shared" si="104"/>
        <v>6.0490989140005842E-2</v>
      </c>
    </row>
    <row r="2187" spans="1:20">
      <c r="A2187" s="875" t="s">
        <v>1034</v>
      </c>
      <c r="B2187" t="s">
        <v>1035</v>
      </c>
      <c r="C2187" t="s">
        <v>1339</v>
      </c>
      <c r="D2187" t="s">
        <v>1883</v>
      </c>
      <c r="E2187" s="867">
        <v>2019</v>
      </c>
      <c r="F2187" s="867">
        <v>2019</v>
      </c>
      <c r="G2187" s="868">
        <v>43572</v>
      </c>
      <c r="H2187" s="869">
        <f t="shared" si="102"/>
        <v>2019</v>
      </c>
      <c r="I2187" s="876"/>
      <c r="J2187" t="s">
        <v>1341</v>
      </c>
      <c r="K2187" t="s">
        <v>1342</v>
      </c>
      <c r="L2187" t="s">
        <v>1037</v>
      </c>
      <c r="M2187">
        <v>158.86199999999999</v>
      </c>
      <c r="N2187">
        <v>5.7999999999999996E-2</v>
      </c>
      <c r="O2187" s="872">
        <f>+VLOOKUP(C2187,'A. Rate Class Allocations'!$B$124:$J$128,6,FALSE)</f>
        <v>0.94261788524984402</v>
      </c>
      <c r="P2187" s="873">
        <f>+VLOOKUP(C2187,'A. Rate Class Allocations'!$B$124:$J$128,8,FALSE)</f>
        <v>0.86676492558695795</v>
      </c>
      <c r="Q2187" s="873">
        <f>+VLOOKUP(C2187,'A. Rate Class Allocations'!$B$124:$J$128,7,FALSE)</f>
        <v>0.93591420350510102</v>
      </c>
      <c r="R2187" s="873">
        <f>+VLOOKUP(C2187,'A. Rate Class Allocations'!$B$124:$J$128,9,FALSE)</f>
        <v>0.67326093337246795</v>
      </c>
      <c r="S2187" s="874">
        <f t="shared" si="103"/>
        <v>129.7947213845963</v>
      </c>
      <c r="T2187" s="874">
        <f t="shared" si="104"/>
        <v>3.6546639272086859E-2</v>
      </c>
    </row>
    <row r="2188" spans="1:20">
      <c r="A2188" s="875" t="s">
        <v>1034</v>
      </c>
      <c r="B2188" t="s">
        <v>1035</v>
      </c>
      <c r="C2188" t="s">
        <v>1339</v>
      </c>
      <c r="D2188" t="s">
        <v>1883</v>
      </c>
      <c r="E2188" s="867">
        <v>2019</v>
      </c>
      <c r="F2188" s="867">
        <v>2019</v>
      </c>
      <c r="G2188" s="868">
        <v>43572</v>
      </c>
      <c r="H2188" s="869">
        <f t="shared" si="102"/>
        <v>2019</v>
      </c>
      <c r="I2188" s="876"/>
      <c r="J2188" t="s">
        <v>1341</v>
      </c>
      <c r="K2188" t="s">
        <v>1342</v>
      </c>
      <c r="L2188" t="s">
        <v>1037</v>
      </c>
      <c r="M2188">
        <v>569.7120000000001</v>
      </c>
      <c r="N2188">
        <v>0.20800000000000002</v>
      </c>
      <c r="O2188" s="872">
        <f>+VLOOKUP(C2188,'A. Rate Class Allocations'!$B$124:$J$128,6,FALSE)</f>
        <v>0.94261788524984402</v>
      </c>
      <c r="P2188" s="873">
        <f>+VLOOKUP(C2188,'A. Rate Class Allocations'!$B$124:$J$128,8,FALSE)</f>
        <v>0.86676492558695795</v>
      </c>
      <c r="Q2188" s="873">
        <f>+VLOOKUP(C2188,'A. Rate Class Allocations'!$B$124:$J$128,7,FALSE)</f>
        <v>0.93591420350510102</v>
      </c>
      <c r="R2188" s="873">
        <f>+VLOOKUP(C2188,'A. Rate Class Allocations'!$B$124:$J$128,9,FALSE)</f>
        <v>0.67326093337246795</v>
      </c>
      <c r="S2188" s="874">
        <f t="shared" si="103"/>
        <v>465.47072496544894</v>
      </c>
      <c r="T2188" s="874">
        <f t="shared" si="104"/>
        <v>0.13106380980334603</v>
      </c>
    </row>
    <row r="2189" spans="1:20">
      <c r="A2189" s="875" t="s">
        <v>1034</v>
      </c>
      <c r="B2189" t="s">
        <v>1035</v>
      </c>
      <c r="C2189" t="s">
        <v>1339</v>
      </c>
      <c r="D2189" t="s">
        <v>1883</v>
      </c>
      <c r="E2189" s="867">
        <v>2019</v>
      </c>
      <c r="F2189" s="867">
        <v>2019</v>
      </c>
      <c r="G2189" s="868">
        <v>43572</v>
      </c>
      <c r="H2189" s="869">
        <f t="shared" si="102"/>
        <v>2019</v>
      </c>
      <c r="I2189" s="876"/>
      <c r="J2189" t="s">
        <v>1341</v>
      </c>
      <c r="K2189" t="s">
        <v>1342</v>
      </c>
      <c r="L2189" t="s">
        <v>1037</v>
      </c>
      <c r="M2189">
        <v>79.430999999999997</v>
      </c>
      <c r="N2189">
        <v>2.8999999999999998E-2</v>
      </c>
      <c r="O2189" s="872">
        <f>+VLOOKUP(C2189,'A. Rate Class Allocations'!$B$124:$J$128,6,FALSE)</f>
        <v>0.94261788524984402</v>
      </c>
      <c r="P2189" s="873">
        <f>+VLOOKUP(C2189,'A. Rate Class Allocations'!$B$124:$J$128,8,FALSE)</f>
        <v>0.86676492558695795</v>
      </c>
      <c r="Q2189" s="873">
        <f>+VLOOKUP(C2189,'A. Rate Class Allocations'!$B$124:$J$128,7,FALSE)</f>
        <v>0.93591420350510102</v>
      </c>
      <c r="R2189" s="873">
        <f>+VLOOKUP(C2189,'A. Rate Class Allocations'!$B$124:$J$128,9,FALSE)</f>
        <v>0.67326093337246795</v>
      </c>
      <c r="S2189" s="874">
        <f t="shared" si="103"/>
        <v>64.89736069229815</v>
      </c>
      <c r="T2189" s="874">
        <f t="shared" si="104"/>
        <v>1.8273319636043429E-2</v>
      </c>
    </row>
    <row r="2190" spans="1:20">
      <c r="A2190" s="875" t="s">
        <v>1034</v>
      </c>
      <c r="B2190" t="s">
        <v>1035</v>
      </c>
      <c r="C2190" t="s">
        <v>1339</v>
      </c>
      <c r="D2190" t="s">
        <v>1884</v>
      </c>
      <c r="E2190" s="867">
        <v>2019</v>
      </c>
      <c r="F2190" s="867">
        <v>2019</v>
      </c>
      <c r="G2190" s="868">
        <v>43570</v>
      </c>
      <c r="H2190" s="869">
        <f t="shared" si="102"/>
        <v>2019</v>
      </c>
      <c r="I2190" s="876"/>
      <c r="J2190" t="s">
        <v>1341</v>
      </c>
      <c r="K2190" t="s">
        <v>1342</v>
      </c>
      <c r="L2190" t="s">
        <v>1037</v>
      </c>
      <c r="M2190">
        <v>2913.3</v>
      </c>
      <c r="N2190">
        <v>1.17</v>
      </c>
      <c r="O2190" s="872">
        <f>+VLOOKUP(C2190,'A. Rate Class Allocations'!$B$124:$J$128,6,FALSE)</f>
        <v>0.94261788524984402</v>
      </c>
      <c r="P2190" s="873">
        <f>+VLOOKUP(C2190,'A. Rate Class Allocations'!$B$124:$J$128,8,FALSE)</f>
        <v>0.86676492558695795</v>
      </c>
      <c r="Q2190" s="873">
        <f>+VLOOKUP(C2190,'A. Rate Class Allocations'!$B$124:$J$128,7,FALSE)</f>
        <v>0.93591420350510102</v>
      </c>
      <c r="R2190" s="873">
        <f>+VLOOKUP(C2190,'A. Rate Class Allocations'!$B$124:$J$128,9,FALSE)</f>
        <v>0.67326093337246795</v>
      </c>
      <c r="S2190" s="874">
        <f t="shared" si="103"/>
        <v>2380.2480253915001</v>
      </c>
      <c r="T2190" s="874">
        <f t="shared" si="104"/>
        <v>0.73723393014382121</v>
      </c>
    </row>
    <row r="2191" spans="1:20">
      <c r="A2191" s="875" t="s">
        <v>1034</v>
      </c>
      <c r="B2191" t="s">
        <v>1035</v>
      </c>
      <c r="C2191" t="s">
        <v>1339</v>
      </c>
      <c r="D2191" t="s">
        <v>1884</v>
      </c>
      <c r="E2191" s="867">
        <v>2019</v>
      </c>
      <c r="F2191" s="867">
        <v>2019</v>
      </c>
      <c r="G2191" s="868">
        <v>43570</v>
      </c>
      <c r="H2191" s="869">
        <f t="shared" si="102"/>
        <v>2019</v>
      </c>
      <c r="I2191" s="876"/>
      <c r="J2191" t="s">
        <v>1341</v>
      </c>
      <c r="K2191" t="s">
        <v>1342</v>
      </c>
      <c r="L2191" t="s">
        <v>1037</v>
      </c>
      <c r="M2191">
        <v>129.47999999999999</v>
      </c>
      <c r="N2191">
        <v>5.2000000000000005E-2</v>
      </c>
      <c r="O2191" s="872">
        <f>+VLOOKUP(C2191,'A. Rate Class Allocations'!$B$124:$J$128,6,FALSE)</f>
        <v>0.94261788524984402</v>
      </c>
      <c r="P2191" s="873">
        <f>+VLOOKUP(C2191,'A. Rate Class Allocations'!$B$124:$J$128,8,FALSE)</f>
        <v>0.86676492558695795</v>
      </c>
      <c r="Q2191" s="873">
        <f>+VLOOKUP(C2191,'A. Rate Class Allocations'!$B$124:$J$128,7,FALSE)</f>
        <v>0.93591420350510102</v>
      </c>
      <c r="R2191" s="873">
        <f>+VLOOKUP(C2191,'A. Rate Class Allocations'!$B$124:$J$128,9,FALSE)</f>
        <v>0.67326093337246795</v>
      </c>
      <c r="S2191" s="874">
        <f t="shared" si="103"/>
        <v>105.7888011285111</v>
      </c>
      <c r="T2191" s="874">
        <f t="shared" si="104"/>
        <v>3.2765952450836508E-2</v>
      </c>
    </row>
    <row r="2192" spans="1:20">
      <c r="A2192" s="875" t="s">
        <v>1034</v>
      </c>
      <c r="B2192" t="s">
        <v>1035</v>
      </c>
      <c r="C2192" t="s">
        <v>1339</v>
      </c>
      <c r="D2192" t="s">
        <v>1885</v>
      </c>
      <c r="E2192" s="867">
        <v>2019</v>
      </c>
      <c r="F2192" s="867">
        <v>2019</v>
      </c>
      <c r="G2192" s="868">
        <v>43567</v>
      </c>
      <c r="H2192" s="869">
        <f t="shared" si="102"/>
        <v>2019</v>
      </c>
      <c r="I2192" s="876"/>
      <c r="J2192" t="s">
        <v>1341</v>
      </c>
      <c r="K2192" t="s">
        <v>1342</v>
      </c>
      <c r="L2192" t="s">
        <v>1037</v>
      </c>
      <c r="M2192">
        <v>3593.5679999999993</v>
      </c>
      <c r="N2192">
        <v>1.3119999999999998</v>
      </c>
      <c r="O2192" s="872">
        <f>+VLOOKUP(C2192,'A. Rate Class Allocations'!$B$124:$J$128,6,FALSE)</f>
        <v>0.94261788524984402</v>
      </c>
      <c r="P2192" s="873">
        <f>+VLOOKUP(C2192,'A. Rate Class Allocations'!$B$124:$J$128,8,FALSE)</f>
        <v>0.86676492558695795</v>
      </c>
      <c r="Q2192" s="873">
        <f>+VLOOKUP(C2192,'A. Rate Class Allocations'!$B$124:$J$128,7,FALSE)</f>
        <v>0.93591420350510102</v>
      </c>
      <c r="R2192" s="873">
        <f>+VLOOKUP(C2192,'A. Rate Class Allocations'!$B$124:$J$128,9,FALSE)</f>
        <v>0.67326093337246795</v>
      </c>
      <c r="S2192" s="874">
        <f t="shared" si="103"/>
        <v>2936.0461113205233</v>
      </c>
      <c r="T2192" s="874">
        <f t="shared" si="104"/>
        <v>0.82671018491341308</v>
      </c>
    </row>
    <row r="2193" spans="1:20">
      <c r="A2193" s="875" t="s">
        <v>1034</v>
      </c>
      <c r="B2193" t="s">
        <v>1035</v>
      </c>
      <c r="C2193" t="s">
        <v>1339</v>
      </c>
      <c r="D2193" t="s">
        <v>1885</v>
      </c>
      <c r="E2193" s="867">
        <v>2019</v>
      </c>
      <c r="F2193" s="867">
        <v>2019</v>
      </c>
      <c r="G2193" s="868">
        <v>43567</v>
      </c>
      <c r="H2193" s="869">
        <f t="shared" si="102"/>
        <v>2019</v>
      </c>
      <c r="I2193" s="876"/>
      <c r="J2193" t="s">
        <v>1038</v>
      </c>
      <c r="K2193" t="s">
        <v>1342</v>
      </c>
      <c r="L2193" t="s">
        <v>1037</v>
      </c>
      <c r="M2193">
        <v>158.86199999999999</v>
      </c>
      <c r="N2193">
        <v>5.7999999999999996E-2</v>
      </c>
      <c r="O2193" s="872">
        <f>+VLOOKUP(C2193,'A. Rate Class Allocations'!$B$124:$J$128,6,FALSE)</f>
        <v>0.94261788524984402</v>
      </c>
      <c r="P2193" s="873">
        <f>+VLOOKUP(C2193,'A. Rate Class Allocations'!$B$124:$J$128,8,FALSE)</f>
        <v>0.86676492558695795</v>
      </c>
      <c r="Q2193" s="873">
        <f>+VLOOKUP(C2193,'A. Rate Class Allocations'!$B$124:$J$128,7,FALSE)</f>
        <v>0.93591420350510102</v>
      </c>
      <c r="R2193" s="873">
        <f>+VLOOKUP(C2193,'A. Rate Class Allocations'!$B$124:$J$128,9,FALSE)</f>
        <v>0.67326093337246795</v>
      </c>
      <c r="S2193" s="874">
        <f t="shared" si="103"/>
        <v>129.7947213845963</v>
      </c>
      <c r="T2193" s="874">
        <f t="shared" si="104"/>
        <v>3.6546639272086859E-2</v>
      </c>
    </row>
    <row r="2194" spans="1:20">
      <c r="A2194" s="875" t="s">
        <v>1034</v>
      </c>
      <c r="B2194" t="s">
        <v>1035</v>
      </c>
      <c r="C2194" t="s">
        <v>1339</v>
      </c>
      <c r="D2194" t="s">
        <v>1885</v>
      </c>
      <c r="E2194" s="867">
        <v>2019</v>
      </c>
      <c r="F2194" s="867">
        <v>2019</v>
      </c>
      <c r="G2194" s="868">
        <v>43567</v>
      </c>
      <c r="H2194" s="869">
        <f t="shared" si="102"/>
        <v>2019</v>
      </c>
      <c r="I2194" s="876"/>
      <c r="J2194" t="s">
        <v>1038</v>
      </c>
      <c r="K2194" t="s">
        <v>1342</v>
      </c>
      <c r="L2194" t="s">
        <v>1037</v>
      </c>
      <c r="M2194">
        <v>284.85600000000005</v>
      </c>
      <c r="N2194">
        <v>0.10400000000000001</v>
      </c>
      <c r="O2194" s="872">
        <f>+VLOOKUP(C2194,'A. Rate Class Allocations'!$B$124:$J$128,6,FALSE)</f>
        <v>0.94261788524984402</v>
      </c>
      <c r="P2194" s="873">
        <f>+VLOOKUP(C2194,'A. Rate Class Allocations'!$B$124:$J$128,8,FALSE)</f>
        <v>0.86676492558695795</v>
      </c>
      <c r="Q2194" s="873">
        <f>+VLOOKUP(C2194,'A. Rate Class Allocations'!$B$124:$J$128,7,FALSE)</f>
        <v>0.93591420350510102</v>
      </c>
      <c r="R2194" s="873">
        <f>+VLOOKUP(C2194,'A. Rate Class Allocations'!$B$124:$J$128,9,FALSE)</f>
        <v>0.67326093337246795</v>
      </c>
      <c r="S2194" s="874">
        <f t="shared" si="103"/>
        <v>232.73536248272447</v>
      </c>
      <c r="T2194" s="874">
        <f t="shared" si="104"/>
        <v>6.5531904901673016E-2</v>
      </c>
    </row>
    <row r="2195" spans="1:20">
      <c r="A2195" s="875" t="s">
        <v>1034</v>
      </c>
      <c r="B2195" t="s">
        <v>1035</v>
      </c>
      <c r="C2195" t="s">
        <v>1339</v>
      </c>
      <c r="D2195" t="s">
        <v>1886</v>
      </c>
      <c r="E2195" s="867">
        <v>2019</v>
      </c>
      <c r="F2195" s="867">
        <v>2019</v>
      </c>
      <c r="G2195" s="868">
        <v>43563</v>
      </c>
      <c r="H2195" s="869">
        <f t="shared" si="102"/>
        <v>2019</v>
      </c>
      <c r="I2195" s="876"/>
      <c r="J2195" t="s">
        <v>1341</v>
      </c>
      <c r="K2195" t="s">
        <v>1342</v>
      </c>
      <c r="L2195" t="s">
        <v>1037</v>
      </c>
      <c r="M2195">
        <v>3275.8440000000001</v>
      </c>
      <c r="N2195">
        <v>1.1960000000000002</v>
      </c>
      <c r="O2195" s="872">
        <f>+VLOOKUP(C2195,'A. Rate Class Allocations'!$B$124:$J$128,6,FALSE)</f>
        <v>0.94261788524984402</v>
      </c>
      <c r="P2195" s="873">
        <f>+VLOOKUP(C2195,'A. Rate Class Allocations'!$B$124:$J$128,8,FALSE)</f>
        <v>0.86676492558695795</v>
      </c>
      <c r="Q2195" s="873">
        <f>+VLOOKUP(C2195,'A. Rate Class Allocations'!$B$124:$J$128,7,FALSE)</f>
        <v>0.93591420350510102</v>
      </c>
      <c r="R2195" s="873">
        <f>+VLOOKUP(C2195,'A. Rate Class Allocations'!$B$124:$J$128,9,FALSE)</f>
        <v>0.67326093337246795</v>
      </c>
      <c r="S2195" s="874">
        <f t="shared" si="103"/>
        <v>2676.4566685513309</v>
      </c>
      <c r="T2195" s="874">
        <f t="shared" si="104"/>
        <v>0.7536169063692395</v>
      </c>
    </row>
    <row r="2196" spans="1:20">
      <c r="A2196" s="875" t="s">
        <v>1034</v>
      </c>
      <c r="B2196" t="s">
        <v>1035</v>
      </c>
      <c r="C2196" t="s">
        <v>1339</v>
      </c>
      <c r="D2196" t="s">
        <v>1886</v>
      </c>
      <c r="E2196" s="867">
        <v>2019</v>
      </c>
      <c r="F2196" s="867">
        <v>2019</v>
      </c>
      <c r="G2196" s="868">
        <v>43563</v>
      </c>
      <c r="H2196" s="869">
        <f t="shared" si="102"/>
        <v>2019</v>
      </c>
      <c r="I2196" s="876"/>
      <c r="J2196" t="s">
        <v>1038</v>
      </c>
      <c r="K2196" t="s">
        <v>1342</v>
      </c>
      <c r="L2196" t="s">
        <v>1037</v>
      </c>
      <c r="M2196">
        <v>2278.8480000000004</v>
      </c>
      <c r="N2196">
        <v>0.83200000000000007</v>
      </c>
      <c r="O2196" s="872">
        <f>+VLOOKUP(C2196,'A. Rate Class Allocations'!$B$124:$J$128,6,FALSE)</f>
        <v>0.94261788524984402</v>
      </c>
      <c r="P2196" s="873">
        <f>+VLOOKUP(C2196,'A. Rate Class Allocations'!$B$124:$J$128,8,FALSE)</f>
        <v>0.86676492558695795</v>
      </c>
      <c r="Q2196" s="873">
        <f>+VLOOKUP(C2196,'A. Rate Class Allocations'!$B$124:$J$128,7,FALSE)</f>
        <v>0.93591420350510102</v>
      </c>
      <c r="R2196" s="873">
        <f>+VLOOKUP(C2196,'A. Rate Class Allocations'!$B$124:$J$128,9,FALSE)</f>
        <v>0.67326093337246795</v>
      </c>
      <c r="S2196" s="874">
        <f t="shared" si="103"/>
        <v>1861.8828998617957</v>
      </c>
      <c r="T2196" s="874">
        <f t="shared" si="104"/>
        <v>0.52425523921338413</v>
      </c>
    </row>
    <row r="2197" spans="1:20">
      <c r="A2197" s="875" t="s">
        <v>1034</v>
      </c>
      <c r="B2197" t="s">
        <v>1035</v>
      </c>
      <c r="C2197" t="s">
        <v>1339</v>
      </c>
      <c r="D2197" t="s">
        <v>1887</v>
      </c>
      <c r="E2197" s="867">
        <v>2019</v>
      </c>
      <c r="F2197" s="867">
        <v>2019</v>
      </c>
      <c r="G2197" s="868">
        <v>43571</v>
      </c>
      <c r="H2197" s="869">
        <f t="shared" si="102"/>
        <v>2019</v>
      </c>
      <c r="I2197" s="876"/>
      <c r="J2197" t="s">
        <v>1341</v>
      </c>
      <c r="K2197" t="s">
        <v>1342</v>
      </c>
      <c r="L2197" t="s">
        <v>1037</v>
      </c>
      <c r="M2197">
        <v>3418.2720000000008</v>
      </c>
      <c r="N2197">
        <v>1.2480000000000002</v>
      </c>
      <c r="O2197" s="872">
        <f>+VLOOKUP(C2197,'A. Rate Class Allocations'!$B$124:$J$128,6,FALSE)</f>
        <v>0.94261788524984402</v>
      </c>
      <c r="P2197" s="873">
        <f>+VLOOKUP(C2197,'A. Rate Class Allocations'!$B$124:$J$128,8,FALSE)</f>
        <v>0.86676492558695795</v>
      </c>
      <c r="Q2197" s="873">
        <f>+VLOOKUP(C2197,'A. Rate Class Allocations'!$B$124:$J$128,7,FALSE)</f>
        <v>0.93591420350510102</v>
      </c>
      <c r="R2197" s="873">
        <f>+VLOOKUP(C2197,'A. Rate Class Allocations'!$B$124:$J$128,9,FALSE)</f>
        <v>0.67326093337246795</v>
      </c>
      <c r="S2197" s="874">
        <f t="shared" si="103"/>
        <v>2792.8243497926937</v>
      </c>
      <c r="T2197" s="874">
        <f t="shared" si="104"/>
        <v>0.78638285882007619</v>
      </c>
    </row>
    <row r="2198" spans="1:20">
      <c r="A2198" s="875" t="s">
        <v>1034</v>
      </c>
      <c r="B2198" t="s">
        <v>1035</v>
      </c>
      <c r="C2198" t="s">
        <v>1339</v>
      </c>
      <c r="D2198" t="s">
        <v>1888</v>
      </c>
      <c r="E2198" s="867">
        <v>2019</v>
      </c>
      <c r="F2198" s="867">
        <v>2019</v>
      </c>
      <c r="G2198" s="868">
        <v>43577</v>
      </c>
      <c r="H2198" s="869">
        <f t="shared" si="102"/>
        <v>2019</v>
      </c>
      <c r="I2198" s="876"/>
      <c r="J2198" t="s">
        <v>1341</v>
      </c>
      <c r="K2198" t="s">
        <v>1342</v>
      </c>
      <c r="L2198" t="s">
        <v>1037</v>
      </c>
      <c r="M2198">
        <v>172.172</v>
      </c>
      <c r="N2198">
        <v>5.2000000000000005E-2</v>
      </c>
      <c r="O2198" s="872">
        <f>+VLOOKUP(C2198,'A. Rate Class Allocations'!$B$124:$J$128,6,FALSE)</f>
        <v>0.94261788524984402</v>
      </c>
      <c r="P2198" s="873">
        <f>+VLOOKUP(C2198,'A. Rate Class Allocations'!$B$124:$J$128,8,FALSE)</f>
        <v>0.86676492558695795</v>
      </c>
      <c r="Q2198" s="873">
        <f>+VLOOKUP(C2198,'A. Rate Class Allocations'!$B$124:$J$128,7,FALSE)</f>
        <v>0.93591420350510102</v>
      </c>
      <c r="R2198" s="873">
        <f>+VLOOKUP(C2198,'A. Rate Class Allocations'!$B$124:$J$128,9,FALSE)</f>
        <v>0.67326093337246795</v>
      </c>
      <c r="S2198" s="874">
        <f t="shared" si="103"/>
        <v>140.66936567730934</v>
      </c>
      <c r="T2198" s="874">
        <f t="shared" si="104"/>
        <v>3.2765952450836508E-2</v>
      </c>
    </row>
    <row r="2199" spans="1:20">
      <c r="A2199" s="875" t="s">
        <v>1034</v>
      </c>
      <c r="B2199" t="s">
        <v>1035</v>
      </c>
      <c r="C2199" t="s">
        <v>1339</v>
      </c>
      <c r="D2199" t="s">
        <v>1888</v>
      </c>
      <c r="E2199" s="867">
        <v>2019</v>
      </c>
      <c r="F2199" s="867">
        <v>2019</v>
      </c>
      <c r="G2199" s="868">
        <v>43577</v>
      </c>
      <c r="H2199" s="869">
        <f t="shared" si="102"/>
        <v>2019</v>
      </c>
      <c r="I2199" s="876"/>
      <c r="J2199" t="s">
        <v>1341</v>
      </c>
      <c r="K2199" t="s">
        <v>1342</v>
      </c>
      <c r="L2199" t="s">
        <v>1037</v>
      </c>
      <c r="M2199">
        <v>2496.4939999999997</v>
      </c>
      <c r="N2199">
        <v>0.75399999999999978</v>
      </c>
      <c r="O2199" s="872">
        <f>+VLOOKUP(C2199,'A. Rate Class Allocations'!$B$124:$J$128,6,FALSE)</f>
        <v>0.94261788524984402</v>
      </c>
      <c r="P2199" s="873">
        <f>+VLOOKUP(C2199,'A. Rate Class Allocations'!$B$124:$J$128,8,FALSE)</f>
        <v>0.86676492558695795</v>
      </c>
      <c r="Q2199" s="873">
        <f>+VLOOKUP(C2199,'A. Rate Class Allocations'!$B$124:$J$128,7,FALSE)</f>
        <v>0.93591420350510102</v>
      </c>
      <c r="R2199" s="873">
        <f>+VLOOKUP(C2199,'A. Rate Class Allocations'!$B$124:$J$128,9,FALSE)</f>
        <v>0.67326093337246795</v>
      </c>
      <c r="S2199" s="874">
        <f t="shared" si="103"/>
        <v>2039.7058023209852</v>
      </c>
      <c r="T2199" s="874">
        <f t="shared" si="104"/>
        <v>0.4751063105371291</v>
      </c>
    </row>
    <row r="2200" spans="1:20">
      <c r="A2200" s="875" t="s">
        <v>1034</v>
      </c>
      <c r="B2200" t="s">
        <v>1035</v>
      </c>
      <c r="C2200" t="s">
        <v>1339</v>
      </c>
      <c r="D2200" t="s">
        <v>1889</v>
      </c>
      <c r="E2200" s="867">
        <v>2019</v>
      </c>
      <c r="F2200" s="867">
        <v>2019</v>
      </c>
      <c r="G2200" s="868">
        <v>43573</v>
      </c>
      <c r="H2200" s="869">
        <f t="shared" si="102"/>
        <v>2019</v>
      </c>
      <c r="I2200" s="876"/>
      <c r="J2200" t="s">
        <v>1341</v>
      </c>
      <c r="K2200" t="s">
        <v>1342</v>
      </c>
      <c r="L2200" t="s">
        <v>1037</v>
      </c>
      <c r="M2200">
        <v>2498.291999999999</v>
      </c>
      <c r="N2200">
        <v>0.5219999999999998</v>
      </c>
      <c r="O2200" s="872">
        <f>+VLOOKUP(C2200,'A. Rate Class Allocations'!$B$124:$J$128,6,FALSE)</f>
        <v>0.94261788524984402</v>
      </c>
      <c r="P2200" s="873">
        <f>+VLOOKUP(C2200,'A. Rate Class Allocations'!$B$124:$J$128,8,FALSE)</f>
        <v>0.86676492558695795</v>
      </c>
      <c r="Q2200" s="873">
        <f>+VLOOKUP(C2200,'A. Rate Class Allocations'!$B$124:$J$128,7,FALSE)</f>
        <v>0.93591420350510102</v>
      </c>
      <c r="R2200" s="873">
        <f>+VLOOKUP(C2200,'A. Rate Class Allocations'!$B$124:$J$128,9,FALSE)</f>
        <v>0.67326093337246795</v>
      </c>
      <c r="S2200" s="874">
        <f t="shared" si="103"/>
        <v>2041.1748188828406</v>
      </c>
      <c r="T2200" s="874">
        <f t="shared" si="104"/>
        <v>0.32891975344878166</v>
      </c>
    </row>
    <row r="2201" spans="1:20">
      <c r="A2201" s="875" t="s">
        <v>1034</v>
      </c>
      <c r="B2201" t="s">
        <v>1035</v>
      </c>
      <c r="C2201" t="s">
        <v>1339</v>
      </c>
      <c r="D2201" t="s">
        <v>1889</v>
      </c>
      <c r="E2201" s="867">
        <v>2019</v>
      </c>
      <c r="F2201" s="867">
        <v>2019</v>
      </c>
      <c r="G2201" s="868">
        <v>43573</v>
      </c>
      <c r="H2201" s="869">
        <f t="shared" si="102"/>
        <v>2019</v>
      </c>
      <c r="I2201" s="876"/>
      <c r="J2201" t="s">
        <v>1341</v>
      </c>
      <c r="K2201" t="s">
        <v>1342</v>
      </c>
      <c r="L2201" t="s">
        <v>1037</v>
      </c>
      <c r="M2201">
        <v>550.3900000000001</v>
      </c>
      <c r="N2201">
        <v>0.11500000000000002</v>
      </c>
      <c r="O2201" s="872">
        <f>+VLOOKUP(C2201,'A. Rate Class Allocations'!$B$124:$J$128,6,FALSE)</f>
        <v>0.94261788524984402</v>
      </c>
      <c r="P2201" s="873">
        <f>+VLOOKUP(C2201,'A. Rate Class Allocations'!$B$124:$J$128,8,FALSE)</f>
        <v>0.86676492558695795</v>
      </c>
      <c r="Q2201" s="873">
        <f>+VLOOKUP(C2201,'A. Rate Class Allocations'!$B$124:$J$128,7,FALSE)</f>
        <v>0.93591420350510102</v>
      </c>
      <c r="R2201" s="873">
        <f>+VLOOKUP(C2201,'A. Rate Class Allocations'!$B$124:$J$128,9,FALSE)</f>
        <v>0.67326093337246795</v>
      </c>
      <c r="S2201" s="874">
        <f t="shared" si="103"/>
        <v>449.68410760828885</v>
      </c>
      <c r="T2201" s="874">
        <f t="shared" si="104"/>
        <v>7.2463164073965344E-2</v>
      </c>
    </row>
    <row r="2202" spans="1:20">
      <c r="A2202" s="875" t="s">
        <v>1034</v>
      </c>
      <c r="B2202" t="s">
        <v>1035</v>
      </c>
      <c r="C2202" t="s">
        <v>1339</v>
      </c>
      <c r="D2202" t="s">
        <v>1890</v>
      </c>
      <c r="E2202" s="867">
        <v>2019</v>
      </c>
      <c r="F2202" s="867">
        <v>2019</v>
      </c>
      <c r="G2202" s="868">
        <v>43556</v>
      </c>
      <c r="H2202" s="869">
        <f t="shared" si="102"/>
        <v>2019</v>
      </c>
      <c r="I2202" s="876"/>
      <c r="J2202" t="s">
        <v>1341</v>
      </c>
      <c r="K2202" t="s">
        <v>1342</v>
      </c>
      <c r="L2202" t="s">
        <v>1037</v>
      </c>
      <c r="M2202">
        <v>4025.0259999999998</v>
      </c>
      <c r="N2202">
        <v>0.84099999999999986</v>
      </c>
      <c r="O2202" s="872">
        <f>+VLOOKUP(C2202,'A. Rate Class Allocations'!$B$124:$J$128,6,FALSE)</f>
        <v>0.94261788524984402</v>
      </c>
      <c r="P2202" s="873">
        <f>+VLOOKUP(C2202,'A. Rate Class Allocations'!$B$124:$J$128,8,FALSE)</f>
        <v>0.86676492558695795</v>
      </c>
      <c r="Q2202" s="873">
        <f>+VLOOKUP(C2202,'A. Rate Class Allocations'!$B$124:$J$128,7,FALSE)</f>
        <v>0.93591420350510102</v>
      </c>
      <c r="R2202" s="873">
        <f>+VLOOKUP(C2202,'A. Rate Class Allocations'!$B$124:$J$128,9,FALSE)</f>
        <v>0.67326093337246795</v>
      </c>
      <c r="S2202" s="874">
        <f t="shared" si="103"/>
        <v>3288.559430422355</v>
      </c>
      <c r="T2202" s="874">
        <f t="shared" si="104"/>
        <v>0.52992626944525945</v>
      </c>
    </row>
    <row r="2203" spans="1:20">
      <c r="A2203" s="875" t="s">
        <v>1034</v>
      </c>
      <c r="B2203" t="s">
        <v>1035</v>
      </c>
      <c r="C2203" t="s">
        <v>1339</v>
      </c>
      <c r="D2203" t="s">
        <v>1891</v>
      </c>
      <c r="E2203" s="867">
        <v>2019</v>
      </c>
      <c r="F2203" s="867">
        <v>2019</v>
      </c>
      <c r="G2203" s="868">
        <v>43558</v>
      </c>
      <c r="H2203" s="869">
        <f t="shared" si="102"/>
        <v>2019</v>
      </c>
      <c r="I2203" s="876"/>
      <c r="J2203" t="s">
        <v>1341</v>
      </c>
      <c r="K2203" t="s">
        <v>1342</v>
      </c>
      <c r="L2203" t="s">
        <v>1037</v>
      </c>
      <c r="M2203">
        <v>2376.7289999999998</v>
      </c>
      <c r="N2203">
        <v>0.77899999999999991</v>
      </c>
      <c r="O2203" s="872">
        <f>+VLOOKUP(C2203,'A. Rate Class Allocations'!$B$124:$J$128,6,FALSE)</f>
        <v>0.94261788524984402</v>
      </c>
      <c r="P2203" s="873">
        <f>+VLOOKUP(C2203,'A. Rate Class Allocations'!$B$124:$J$128,8,FALSE)</f>
        <v>0.86676492558695795</v>
      </c>
      <c r="Q2203" s="873">
        <f>+VLOOKUP(C2203,'A. Rate Class Allocations'!$B$124:$J$128,7,FALSE)</f>
        <v>0.93591420350510102</v>
      </c>
      <c r="R2203" s="873">
        <f>+VLOOKUP(C2203,'A. Rate Class Allocations'!$B$124:$J$128,9,FALSE)</f>
        <v>0.67326093337246795</v>
      </c>
      <c r="S2203" s="874">
        <f t="shared" si="103"/>
        <v>1941.8544293895973</v>
      </c>
      <c r="T2203" s="874">
        <f t="shared" si="104"/>
        <v>0.49085917229233911</v>
      </c>
    </row>
    <row r="2204" spans="1:20">
      <c r="A2204" s="875" t="s">
        <v>1034</v>
      </c>
      <c r="B2204" t="s">
        <v>1035</v>
      </c>
      <c r="C2204" t="s">
        <v>1339</v>
      </c>
      <c r="D2204" t="s">
        <v>1892</v>
      </c>
      <c r="E2204" s="867">
        <v>2019</v>
      </c>
      <c r="F2204" s="867">
        <v>2019</v>
      </c>
      <c r="G2204" s="868">
        <v>43579</v>
      </c>
      <c r="H2204" s="869">
        <f t="shared" si="102"/>
        <v>2019</v>
      </c>
      <c r="I2204" s="876"/>
      <c r="J2204" t="s">
        <v>1341</v>
      </c>
      <c r="K2204" t="s">
        <v>1342</v>
      </c>
      <c r="L2204" t="s">
        <v>1037</v>
      </c>
      <c r="M2204">
        <v>2784.4639999999995</v>
      </c>
      <c r="N2204">
        <v>0.49299999999999988</v>
      </c>
      <c r="O2204" s="872">
        <f>+VLOOKUP(C2204,'A. Rate Class Allocations'!$B$124:$J$128,6,FALSE)</f>
        <v>0.94261788524984402</v>
      </c>
      <c r="P2204" s="873">
        <f>+VLOOKUP(C2204,'A. Rate Class Allocations'!$B$124:$J$128,8,FALSE)</f>
        <v>0.86676492558695795</v>
      </c>
      <c r="Q2204" s="873">
        <f>+VLOOKUP(C2204,'A. Rate Class Allocations'!$B$124:$J$128,7,FALSE)</f>
        <v>0.93591420350510102</v>
      </c>
      <c r="R2204" s="873">
        <f>+VLOOKUP(C2204,'A. Rate Class Allocations'!$B$124:$J$128,9,FALSE)</f>
        <v>0.67326093337246795</v>
      </c>
      <c r="S2204" s="874">
        <f t="shared" si="103"/>
        <v>2274.9853903730191</v>
      </c>
      <c r="T2204" s="874">
        <f t="shared" si="104"/>
        <v>0.31064643381273827</v>
      </c>
    </row>
    <row r="2205" spans="1:20">
      <c r="A2205" s="875" t="s">
        <v>1034</v>
      </c>
      <c r="B2205" t="s">
        <v>1035</v>
      </c>
      <c r="C2205" t="s">
        <v>1339</v>
      </c>
      <c r="D2205" t="s">
        <v>1893</v>
      </c>
      <c r="E2205" s="867">
        <v>2019</v>
      </c>
      <c r="F2205" s="867">
        <v>2019</v>
      </c>
      <c r="G2205" s="868">
        <v>43557</v>
      </c>
      <c r="H2205" s="869">
        <f t="shared" si="102"/>
        <v>2019</v>
      </c>
      <c r="I2205" s="876"/>
      <c r="J2205" t="s">
        <v>1341</v>
      </c>
      <c r="K2205" t="s">
        <v>1342</v>
      </c>
      <c r="L2205" t="s">
        <v>1037</v>
      </c>
      <c r="M2205">
        <v>1985.7749999999996</v>
      </c>
      <c r="N2205">
        <v>0.72499999999999987</v>
      </c>
      <c r="O2205" s="872">
        <f>+VLOOKUP(C2205,'A. Rate Class Allocations'!$B$124:$J$128,6,FALSE)</f>
        <v>0.94261788524984402</v>
      </c>
      <c r="P2205" s="873">
        <f>+VLOOKUP(C2205,'A. Rate Class Allocations'!$B$124:$J$128,8,FALSE)</f>
        <v>0.86676492558695795</v>
      </c>
      <c r="Q2205" s="873">
        <f>+VLOOKUP(C2205,'A. Rate Class Allocations'!$B$124:$J$128,7,FALSE)</f>
        <v>0.93591420350510102</v>
      </c>
      <c r="R2205" s="873">
        <f>+VLOOKUP(C2205,'A. Rate Class Allocations'!$B$124:$J$128,9,FALSE)</f>
        <v>0.67326093337246795</v>
      </c>
      <c r="S2205" s="874">
        <f t="shared" si="103"/>
        <v>1622.4340173074538</v>
      </c>
      <c r="T2205" s="874">
        <f t="shared" si="104"/>
        <v>0.45683299090108576</v>
      </c>
    </row>
    <row r="2206" spans="1:20">
      <c r="A2206" s="875" t="s">
        <v>1034</v>
      </c>
      <c r="B2206" t="s">
        <v>1035</v>
      </c>
      <c r="C2206" t="s">
        <v>1339</v>
      </c>
      <c r="D2206" t="s">
        <v>1893</v>
      </c>
      <c r="E2206" s="867">
        <v>2019</v>
      </c>
      <c r="F2206" s="867">
        <v>2019</v>
      </c>
      <c r="G2206" s="868">
        <v>43557</v>
      </c>
      <c r="H2206" s="869">
        <f t="shared" si="102"/>
        <v>2019</v>
      </c>
      <c r="I2206" s="876"/>
      <c r="J2206" t="s">
        <v>1341</v>
      </c>
      <c r="K2206" t="s">
        <v>1342</v>
      </c>
      <c r="L2206" t="s">
        <v>1037</v>
      </c>
      <c r="M2206">
        <v>698.44499999999994</v>
      </c>
      <c r="N2206">
        <v>0.255</v>
      </c>
      <c r="O2206" s="872">
        <f>+VLOOKUP(C2206,'A. Rate Class Allocations'!$B$124:$J$128,6,FALSE)</f>
        <v>0.94261788524984402</v>
      </c>
      <c r="P2206" s="873">
        <f>+VLOOKUP(C2206,'A. Rate Class Allocations'!$B$124:$J$128,8,FALSE)</f>
        <v>0.86676492558695795</v>
      </c>
      <c r="Q2206" s="873">
        <f>+VLOOKUP(C2206,'A. Rate Class Allocations'!$B$124:$J$128,7,FALSE)</f>
        <v>0.93591420350510102</v>
      </c>
      <c r="R2206" s="873">
        <f>+VLOOKUP(C2206,'A. Rate Class Allocations'!$B$124:$J$128,9,FALSE)</f>
        <v>0.67326093337246795</v>
      </c>
      <c r="S2206" s="874">
        <f t="shared" si="103"/>
        <v>570.64920608744933</v>
      </c>
      <c r="T2206" s="874">
        <f t="shared" si="104"/>
        <v>0.16067918990314053</v>
      </c>
    </row>
    <row r="2207" spans="1:20">
      <c r="A2207" s="875" t="s">
        <v>1034</v>
      </c>
      <c r="B2207" t="s">
        <v>1035</v>
      </c>
      <c r="C2207" t="s">
        <v>1339</v>
      </c>
      <c r="D2207" t="s">
        <v>1894</v>
      </c>
      <c r="E2207" s="867">
        <v>2019</v>
      </c>
      <c r="F2207" s="867">
        <v>2019</v>
      </c>
      <c r="G2207" s="868">
        <v>43557</v>
      </c>
      <c r="H2207" s="869">
        <f t="shared" si="102"/>
        <v>2019</v>
      </c>
      <c r="I2207" s="876"/>
      <c r="J2207" t="s">
        <v>1341</v>
      </c>
      <c r="K2207" t="s">
        <v>1342</v>
      </c>
      <c r="L2207" t="s">
        <v>1037</v>
      </c>
      <c r="M2207">
        <v>3262.8959999999997</v>
      </c>
      <c r="N2207">
        <v>1.0919999999999999</v>
      </c>
      <c r="O2207" s="872">
        <f>+VLOOKUP(C2207,'A. Rate Class Allocations'!$B$124:$J$128,6,FALSE)</f>
        <v>0.94261788524984402</v>
      </c>
      <c r="P2207" s="873">
        <f>+VLOOKUP(C2207,'A. Rate Class Allocations'!$B$124:$J$128,8,FALSE)</f>
        <v>0.86676492558695795</v>
      </c>
      <c r="Q2207" s="873">
        <f>+VLOOKUP(C2207,'A. Rate Class Allocations'!$B$124:$J$128,7,FALSE)</f>
        <v>0.93591420350510102</v>
      </c>
      <c r="R2207" s="873">
        <f>+VLOOKUP(C2207,'A. Rate Class Allocations'!$B$124:$J$128,9,FALSE)</f>
        <v>0.67326093337246795</v>
      </c>
      <c r="S2207" s="874">
        <f t="shared" si="103"/>
        <v>2665.8777884384799</v>
      </c>
      <c r="T2207" s="874">
        <f t="shared" si="104"/>
        <v>0.68808500146756635</v>
      </c>
    </row>
    <row r="2208" spans="1:20">
      <c r="A2208" s="875" t="s">
        <v>1034</v>
      </c>
      <c r="B2208" t="s">
        <v>1035</v>
      </c>
      <c r="C2208" t="s">
        <v>1339</v>
      </c>
      <c r="D2208" t="s">
        <v>1894</v>
      </c>
      <c r="E2208" s="867">
        <v>2019</v>
      </c>
      <c r="F2208" s="867">
        <v>2019</v>
      </c>
      <c r="G2208" s="868">
        <v>43557</v>
      </c>
      <c r="H2208" s="869">
        <f t="shared" si="102"/>
        <v>2019</v>
      </c>
      <c r="I2208" s="876"/>
      <c r="J2208" t="s">
        <v>1341</v>
      </c>
      <c r="K2208" t="s">
        <v>1342</v>
      </c>
      <c r="L2208" t="s">
        <v>1037</v>
      </c>
      <c r="M2208">
        <v>259.95599999999996</v>
      </c>
      <c r="N2208">
        <v>8.6999999999999994E-2</v>
      </c>
      <c r="O2208" s="872">
        <f>+VLOOKUP(C2208,'A. Rate Class Allocations'!$B$124:$J$128,6,FALSE)</f>
        <v>0.94261788524984402</v>
      </c>
      <c r="P2208" s="873">
        <f>+VLOOKUP(C2208,'A. Rate Class Allocations'!$B$124:$J$128,8,FALSE)</f>
        <v>0.86676492558695795</v>
      </c>
      <c r="Q2208" s="873">
        <f>+VLOOKUP(C2208,'A. Rate Class Allocations'!$B$124:$J$128,7,FALSE)</f>
        <v>0.93591420350510102</v>
      </c>
      <c r="R2208" s="873">
        <f>+VLOOKUP(C2208,'A. Rate Class Allocations'!$B$124:$J$128,9,FALSE)</f>
        <v>0.67326093337246795</v>
      </c>
      <c r="S2208" s="874">
        <f t="shared" si="103"/>
        <v>212.39136226570304</v>
      </c>
      <c r="T2208" s="874">
        <f t="shared" si="104"/>
        <v>5.4819958908130288E-2</v>
      </c>
    </row>
    <row r="2209" spans="1:20">
      <c r="A2209" s="875" t="s">
        <v>1034</v>
      </c>
      <c r="B2209" t="s">
        <v>1035</v>
      </c>
      <c r="C2209" t="s">
        <v>1339</v>
      </c>
      <c r="D2209" t="s">
        <v>1894</v>
      </c>
      <c r="E2209" s="867">
        <v>2019</v>
      </c>
      <c r="F2209" s="867">
        <v>2019</v>
      </c>
      <c r="G2209" s="868">
        <v>43557</v>
      </c>
      <c r="H2209" s="869">
        <f t="shared" si="102"/>
        <v>2019</v>
      </c>
      <c r="I2209" s="876"/>
      <c r="J2209" t="s">
        <v>1341</v>
      </c>
      <c r="K2209" t="s">
        <v>1342</v>
      </c>
      <c r="L2209" t="s">
        <v>1037</v>
      </c>
      <c r="M2209">
        <v>185.256</v>
      </c>
      <c r="N2209">
        <v>6.2E-2</v>
      </c>
      <c r="O2209" s="872">
        <f>+VLOOKUP(C2209,'A. Rate Class Allocations'!$B$124:$J$128,6,FALSE)</f>
        <v>0.94261788524984402</v>
      </c>
      <c r="P2209" s="873">
        <f>+VLOOKUP(C2209,'A. Rate Class Allocations'!$B$124:$J$128,8,FALSE)</f>
        <v>0.86676492558695795</v>
      </c>
      <c r="Q2209" s="873">
        <f>+VLOOKUP(C2209,'A. Rate Class Allocations'!$B$124:$J$128,7,FALSE)</f>
        <v>0.93591420350510102</v>
      </c>
      <c r="R2209" s="873">
        <f>+VLOOKUP(C2209,'A. Rate Class Allocations'!$B$124:$J$128,9,FALSE)</f>
        <v>0.67326093337246795</v>
      </c>
      <c r="S2209" s="874">
        <f t="shared" si="103"/>
        <v>151.35936161463894</v>
      </c>
      <c r="T2209" s="874">
        <f t="shared" si="104"/>
        <v>3.9067097152920442E-2</v>
      </c>
    </row>
    <row r="2210" spans="1:20">
      <c r="A2210" s="875" t="s">
        <v>1034</v>
      </c>
      <c r="B2210" t="s">
        <v>1035</v>
      </c>
      <c r="C2210" t="s">
        <v>1339</v>
      </c>
      <c r="D2210" t="s">
        <v>1895</v>
      </c>
      <c r="E2210" s="867">
        <v>2019</v>
      </c>
      <c r="F2210" s="867">
        <v>2019</v>
      </c>
      <c r="G2210" s="868">
        <v>43557</v>
      </c>
      <c r="H2210" s="869">
        <f t="shared" si="102"/>
        <v>2019</v>
      </c>
      <c r="I2210" s="876"/>
      <c r="J2210" t="s">
        <v>1341</v>
      </c>
      <c r="K2210" t="s">
        <v>1342</v>
      </c>
      <c r="L2210" t="s">
        <v>1037</v>
      </c>
      <c r="M2210">
        <v>1227.5699999999997</v>
      </c>
      <c r="N2210">
        <v>0.49299999999999988</v>
      </c>
      <c r="O2210" s="872">
        <f>+VLOOKUP(C2210,'A. Rate Class Allocations'!$B$124:$J$128,6,FALSE)</f>
        <v>0.94261788524984402</v>
      </c>
      <c r="P2210" s="873">
        <f>+VLOOKUP(C2210,'A. Rate Class Allocations'!$B$124:$J$128,8,FALSE)</f>
        <v>0.86676492558695795</v>
      </c>
      <c r="Q2210" s="873">
        <f>+VLOOKUP(C2210,'A. Rate Class Allocations'!$B$124:$J$128,7,FALSE)</f>
        <v>0.93591420350510102</v>
      </c>
      <c r="R2210" s="873">
        <f>+VLOOKUP(C2210,'A. Rate Class Allocations'!$B$124:$J$128,9,FALSE)</f>
        <v>0.67326093337246795</v>
      </c>
      <c r="S2210" s="874">
        <f t="shared" si="103"/>
        <v>1002.9592106991531</v>
      </c>
      <c r="T2210" s="874">
        <f t="shared" si="104"/>
        <v>0.31064643381273827</v>
      </c>
    </row>
    <row r="2211" spans="1:20">
      <c r="A2211" s="875" t="s">
        <v>1034</v>
      </c>
      <c r="B2211" t="s">
        <v>1035</v>
      </c>
      <c r="C2211" t="s">
        <v>1339</v>
      </c>
      <c r="D2211" t="s">
        <v>1895</v>
      </c>
      <c r="E2211" s="867">
        <v>2019</v>
      </c>
      <c r="F2211" s="867">
        <v>2019</v>
      </c>
      <c r="G2211" s="868">
        <v>43557</v>
      </c>
      <c r="H2211" s="869">
        <f t="shared" si="102"/>
        <v>2019</v>
      </c>
      <c r="I2211" s="876"/>
      <c r="J2211" t="s">
        <v>1341</v>
      </c>
      <c r="K2211" t="s">
        <v>1342</v>
      </c>
      <c r="L2211" t="s">
        <v>1037</v>
      </c>
      <c r="M2211">
        <v>1508.9399999999998</v>
      </c>
      <c r="N2211">
        <v>0.60599999999999987</v>
      </c>
      <c r="O2211" s="872">
        <f>+VLOOKUP(C2211,'A. Rate Class Allocations'!$B$124:$J$128,6,FALSE)</f>
        <v>0.94261788524984402</v>
      </c>
      <c r="P2211" s="873">
        <f>+VLOOKUP(C2211,'A. Rate Class Allocations'!$B$124:$J$128,8,FALSE)</f>
        <v>0.86676492558695795</v>
      </c>
      <c r="Q2211" s="873">
        <f>+VLOOKUP(C2211,'A. Rate Class Allocations'!$B$124:$J$128,7,FALSE)</f>
        <v>0.93591420350510102</v>
      </c>
      <c r="R2211" s="873">
        <f>+VLOOKUP(C2211,'A. Rate Class Allocations'!$B$124:$J$128,9,FALSE)</f>
        <v>0.67326093337246795</v>
      </c>
      <c r="S2211" s="874">
        <f t="shared" si="103"/>
        <v>1232.8464131514947</v>
      </c>
      <c r="T2211" s="874">
        <f t="shared" si="104"/>
        <v>0.38184936894628685</v>
      </c>
    </row>
    <row r="2212" spans="1:20">
      <c r="A2212" s="875" t="s">
        <v>1034</v>
      </c>
      <c r="B2212" t="s">
        <v>1035</v>
      </c>
      <c r="C2212" t="s">
        <v>1339</v>
      </c>
      <c r="D2212" t="s">
        <v>1896</v>
      </c>
      <c r="E2212" s="867">
        <v>2019</v>
      </c>
      <c r="F2212" s="867">
        <v>2019</v>
      </c>
      <c r="G2212" s="868">
        <v>43557</v>
      </c>
      <c r="H2212" s="869">
        <f t="shared" si="102"/>
        <v>2019</v>
      </c>
      <c r="I2212" s="876"/>
      <c r="J2212" t="s">
        <v>1341</v>
      </c>
      <c r="K2212" t="s">
        <v>1342</v>
      </c>
      <c r="L2212" t="s">
        <v>1037</v>
      </c>
      <c r="M2212">
        <v>2055.8720000000003</v>
      </c>
      <c r="N2212">
        <v>0.41600000000000004</v>
      </c>
      <c r="O2212" s="872">
        <f>+VLOOKUP(C2212,'A. Rate Class Allocations'!$B$124:$J$128,6,FALSE)</f>
        <v>0.94261788524984402</v>
      </c>
      <c r="P2212" s="873">
        <f>+VLOOKUP(C2212,'A. Rate Class Allocations'!$B$124:$J$128,8,FALSE)</f>
        <v>0.86676492558695795</v>
      </c>
      <c r="Q2212" s="873">
        <f>+VLOOKUP(C2212,'A. Rate Class Allocations'!$B$124:$J$128,7,FALSE)</f>
        <v>0.93591420350510102</v>
      </c>
      <c r="R2212" s="873">
        <f>+VLOOKUP(C2212,'A. Rate Class Allocations'!$B$124:$J$128,9,FALSE)</f>
        <v>0.67326093337246795</v>
      </c>
      <c r="S2212" s="874">
        <f t="shared" si="103"/>
        <v>1679.7052375167934</v>
      </c>
      <c r="T2212" s="874">
        <f t="shared" si="104"/>
        <v>0.26212761960669206</v>
      </c>
    </row>
    <row r="2213" spans="1:20">
      <c r="A2213" s="875" t="s">
        <v>1034</v>
      </c>
      <c r="B2213" t="s">
        <v>1035</v>
      </c>
      <c r="C2213" t="s">
        <v>1339</v>
      </c>
      <c r="D2213" t="s">
        <v>1896</v>
      </c>
      <c r="E2213" s="867">
        <v>2019</v>
      </c>
      <c r="F2213" s="867">
        <v>2019</v>
      </c>
      <c r="G2213" s="868">
        <v>43557</v>
      </c>
      <c r="H2213" s="869">
        <f t="shared" si="102"/>
        <v>2019</v>
      </c>
      <c r="I2213" s="876"/>
      <c r="J2213" t="s">
        <v>1341</v>
      </c>
      <c r="K2213" t="s">
        <v>1342</v>
      </c>
      <c r="L2213" t="s">
        <v>1037</v>
      </c>
      <c r="M2213">
        <v>1418.3539999999998</v>
      </c>
      <c r="N2213">
        <v>0.28699999999999998</v>
      </c>
      <c r="O2213" s="872">
        <f>+VLOOKUP(C2213,'A. Rate Class Allocations'!$B$124:$J$128,6,FALSE)</f>
        <v>0.94261788524984402</v>
      </c>
      <c r="P2213" s="873">
        <f>+VLOOKUP(C2213,'A. Rate Class Allocations'!$B$124:$J$128,8,FALSE)</f>
        <v>0.86676492558695795</v>
      </c>
      <c r="Q2213" s="873">
        <f>+VLOOKUP(C2213,'A. Rate Class Allocations'!$B$124:$J$128,7,FALSE)</f>
        <v>0.93591420350510102</v>
      </c>
      <c r="R2213" s="873">
        <f>+VLOOKUP(C2213,'A. Rate Class Allocations'!$B$124:$J$128,9,FALSE)</f>
        <v>0.67326093337246795</v>
      </c>
      <c r="S2213" s="874">
        <f t="shared" si="103"/>
        <v>1158.835103767595</v>
      </c>
      <c r="T2213" s="874">
        <f t="shared" si="104"/>
        <v>0.18084285294980915</v>
      </c>
    </row>
    <row r="2214" spans="1:20">
      <c r="A2214" s="875" t="s">
        <v>1034</v>
      </c>
      <c r="B2214" t="s">
        <v>1035</v>
      </c>
      <c r="C2214" t="s">
        <v>1339</v>
      </c>
      <c r="D2214" t="s">
        <v>1896</v>
      </c>
      <c r="E2214" s="867">
        <v>2019</v>
      </c>
      <c r="F2214" s="867">
        <v>2019</v>
      </c>
      <c r="G2214" s="868">
        <v>43557</v>
      </c>
      <c r="H2214" s="869">
        <f t="shared" si="102"/>
        <v>2019</v>
      </c>
      <c r="I2214" s="876"/>
      <c r="J2214" t="s">
        <v>1341</v>
      </c>
      <c r="K2214" t="s">
        <v>1342</v>
      </c>
      <c r="L2214" t="s">
        <v>1037</v>
      </c>
      <c r="M2214">
        <v>1680.2799999999997</v>
      </c>
      <c r="N2214">
        <v>0.33999999999999997</v>
      </c>
      <c r="O2214" s="872">
        <f>+VLOOKUP(C2214,'A. Rate Class Allocations'!$B$124:$J$128,6,FALSE)</f>
        <v>0.94261788524984402</v>
      </c>
      <c r="P2214" s="873">
        <f>+VLOOKUP(C2214,'A. Rate Class Allocations'!$B$124:$J$128,8,FALSE)</f>
        <v>0.86676492558695795</v>
      </c>
      <c r="Q2214" s="873">
        <f>+VLOOKUP(C2214,'A. Rate Class Allocations'!$B$124:$J$128,7,FALSE)</f>
        <v>0.93591420350510102</v>
      </c>
      <c r="R2214" s="873">
        <f>+VLOOKUP(C2214,'A. Rate Class Allocations'!$B$124:$J$128,9,FALSE)</f>
        <v>0.67326093337246795</v>
      </c>
      <c r="S2214" s="874">
        <f t="shared" si="103"/>
        <v>1372.8360114319944</v>
      </c>
      <c r="T2214" s="874">
        <f t="shared" si="104"/>
        <v>0.21423891987085403</v>
      </c>
    </row>
    <row r="2215" spans="1:20">
      <c r="A2215" s="875" t="s">
        <v>1034</v>
      </c>
      <c r="B2215" t="s">
        <v>1035</v>
      </c>
      <c r="C2215" t="s">
        <v>1339</v>
      </c>
      <c r="D2215" t="s">
        <v>1897</v>
      </c>
      <c r="E2215" s="867">
        <v>2019</v>
      </c>
      <c r="F2215" s="867">
        <v>2019</v>
      </c>
      <c r="G2215" s="868">
        <v>43556</v>
      </c>
      <c r="H2215" s="869">
        <f t="shared" si="102"/>
        <v>2019</v>
      </c>
      <c r="I2215" s="876"/>
      <c r="J2215" t="s">
        <v>1341</v>
      </c>
      <c r="K2215" t="s">
        <v>1342</v>
      </c>
      <c r="L2215" t="s">
        <v>1037</v>
      </c>
      <c r="M2215">
        <v>1877.4599999999994</v>
      </c>
      <c r="N2215">
        <v>0.75399999999999978</v>
      </c>
      <c r="O2215" s="872">
        <f>+VLOOKUP(C2215,'A. Rate Class Allocations'!$B$124:$J$128,6,FALSE)</f>
        <v>0.94261788524984402</v>
      </c>
      <c r="P2215" s="873">
        <f>+VLOOKUP(C2215,'A. Rate Class Allocations'!$B$124:$J$128,8,FALSE)</f>
        <v>0.86676492558695795</v>
      </c>
      <c r="Q2215" s="873">
        <f>+VLOOKUP(C2215,'A. Rate Class Allocations'!$B$124:$J$128,7,FALSE)</f>
        <v>0.93591420350510102</v>
      </c>
      <c r="R2215" s="873">
        <f>+VLOOKUP(C2215,'A. Rate Class Allocations'!$B$124:$J$128,9,FALSE)</f>
        <v>0.67326093337246795</v>
      </c>
      <c r="S2215" s="874">
        <f t="shared" si="103"/>
        <v>1533.9376163634104</v>
      </c>
      <c r="T2215" s="874">
        <f t="shared" si="104"/>
        <v>0.4751063105371291</v>
      </c>
    </row>
    <row r="2216" spans="1:20">
      <c r="A2216" s="875" t="s">
        <v>1034</v>
      </c>
      <c r="B2216" t="s">
        <v>1035</v>
      </c>
      <c r="C2216" t="s">
        <v>1339</v>
      </c>
      <c r="D2216" t="s">
        <v>1897</v>
      </c>
      <c r="E2216" s="867">
        <v>2019</v>
      </c>
      <c r="F2216" s="867">
        <v>2019</v>
      </c>
      <c r="G2216" s="868">
        <v>43556</v>
      </c>
      <c r="H2216" s="869">
        <f t="shared" si="102"/>
        <v>2019</v>
      </c>
      <c r="I2216" s="876"/>
      <c r="J2216" t="s">
        <v>1341</v>
      </c>
      <c r="K2216" t="s">
        <v>1342</v>
      </c>
      <c r="L2216" t="s">
        <v>1037</v>
      </c>
      <c r="M2216">
        <v>231.57000000000002</v>
      </c>
      <c r="N2216">
        <v>9.2999999999999999E-2</v>
      </c>
      <c r="O2216" s="872">
        <f>+VLOOKUP(C2216,'A. Rate Class Allocations'!$B$124:$J$128,6,FALSE)</f>
        <v>0.94261788524984402</v>
      </c>
      <c r="P2216" s="873">
        <f>+VLOOKUP(C2216,'A. Rate Class Allocations'!$B$124:$J$128,8,FALSE)</f>
        <v>0.86676492558695795</v>
      </c>
      <c r="Q2216" s="873">
        <f>+VLOOKUP(C2216,'A. Rate Class Allocations'!$B$124:$J$128,7,FALSE)</f>
        <v>0.93591420350510102</v>
      </c>
      <c r="R2216" s="873">
        <f>+VLOOKUP(C2216,'A. Rate Class Allocations'!$B$124:$J$128,9,FALSE)</f>
        <v>0.67326093337246795</v>
      </c>
      <c r="S2216" s="874">
        <f t="shared" si="103"/>
        <v>189.19920201829873</v>
      </c>
      <c r="T2216" s="874">
        <f t="shared" si="104"/>
        <v>5.860064572938066E-2</v>
      </c>
    </row>
    <row r="2217" spans="1:20">
      <c r="A2217" s="875" t="s">
        <v>1034</v>
      </c>
      <c r="B2217" t="s">
        <v>1035</v>
      </c>
      <c r="C2217" t="s">
        <v>1339</v>
      </c>
      <c r="D2217" t="s">
        <v>1898</v>
      </c>
      <c r="E2217" s="867">
        <v>2019</v>
      </c>
      <c r="F2217" s="867">
        <v>2019</v>
      </c>
      <c r="G2217" s="868">
        <v>43556</v>
      </c>
      <c r="H2217" s="869">
        <f t="shared" si="102"/>
        <v>2019</v>
      </c>
      <c r="I2217" s="876"/>
      <c r="J2217" t="s">
        <v>1341</v>
      </c>
      <c r="K2217" t="s">
        <v>1342</v>
      </c>
      <c r="L2217" t="s">
        <v>1037</v>
      </c>
      <c r="M2217">
        <v>2709.2000000000007</v>
      </c>
      <c r="N2217">
        <v>1.0400000000000003</v>
      </c>
      <c r="O2217" s="872">
        <f>+VLOOKUP(C2217,'A. Rate Class Allocations'!$B$124:$J$128,6,FALSE)</f>
        <v>0.94261788524984402</v>
      </c>
      <c r="P2217" s="873">
        <f>+VLOOKUP(C2217,'A. Rate Class Allocations'!$B$124:$J$128,8,FALSE)</f>
        <v>0.86676492558695795</v>
      </c>
      <c r="Q2217" s="873">
        <f>+VLOOKUP(C2217,'A. Rate Class Allocations'!$B$124:$J$128,7,FALSE)</f>
        <v>0.93591420350510102</v>
      </c>
      <c r="R2217" s="873">
        <f>+VLOOKUP(C2217,'A. Rate Class Allocations'!$B$124:$J$128,9,FALSE)</f>
        <v>0.67326093337246795</v>
      </c>
      <c r="S2217" s="874">
        <f t="shared" si="103"/>
        <v>2213.4925858616184</v>
      </c>
      <c r="T2217" s="874">
        <f t="shared" si="104"/>
        <v>0.6553190490167301</v>
      </c>
    </row>
    <row r="2218" spans="1:20">
      <c r="A2218" s="875" t="s">
        <v>1034</v>
      </c>
      <c r="B2218" t="s">
        <v>1035</v>
      </c>
      <c r="C2218" t="s">
        <v>1339</v>
      </c>
      <c r="D2218" t="s">
        <v>1898</v>
      </c>
      <c r="E2218" s="867">
        <v>2019</v>
      </c>
      <c r="F2218" s="867">
        <v>2019</v>
      </c>
      <c r="G2218" s="868">
        <v>43556</v>
      </c>
      <c r="H2218" s="869">
        <f t="shared" si="102"/>
        <v>2019</v>
      </c>
      <c r="I2218" s="876"/>
      <c r="J2218" t="s">
        <v>1341</v>
      </c>
      <c r="K2218" t="s">
        <v>1342</v>
      </c>
      <c r="L2218" t="s">
        <v>1037</v>
      </c>
      <c r="M2218">
        <v>151.09</v>
      </c>
      <c r="N2218">
        <v>5.7999999999999996E-2</v>
      </c>
      <c r="O2218" s="872">
        <f>+VLOOKUP(C2218,'A. Rate Class Allocations'!$B$124:$J$128,6,FALSE)</f>
        <v>0.94261788524984402</v>
      </c>
      <c r="P2218" s="873">
        <f>+VLOOKUP(C2218,'A. Rate Class Allocations'!$B$124:$J$128,8,FALSE)</f>
        <v>0.86676492558695795</v>
      </c>
      <c r="Q2218" s="873">
        <f>+VLOOKUP(C2218,'A. Rate Class Allocations'!$B$124:$J$128,7,FALSE)</f>
        <v>0.93591420350510102</v>
      </c>
      <c r="R2218" s="873">
        <f>+VLOOKUP(C2218,'A. Rate Class Allocations'!$B$124:$J$128,9,FALSE)</f>
        <v>0.67326093337246795</v>
      </c>
      <c r="S2218" s="874">
        <f t="shared" si="103"/>
        <v>123.44477882689793</v>
      </c>
      <c r="T2218" s="874">
        <f t="shared" si="104"/>
        <v>3.6546639272086859E-2</v>
      </c>
    </row>
    <row r="2219" spans="1:20">
      <c r="A2219" s="875" t="s">
        <v>1034</v>
      </c>
      <c r="B2219" t="s">
        <v>1035</v>
      </c>
      <c r="C2219" t="s">
        <v>1339</v>
      </c>
      <c r="D2219" t="s">
        <v>1899</v>
      </c>
      <c r="E2219" s="867">
        <v>2019</v>
      </c>
      <c r="F2219" s="867">
        <v>2019</v>
      </c>
      <c r="G2219" s="868">
        <v>43466</v>
      </c>
      <c r="H2219" s="869">
        <f t="shared" si="102"/>
        <v>2019</v>
      </c>
      <c r="I2219" s="876"/>
      <c r="J2219" t="s">
        <v>1341</v>
      </c>
      <c r="K2219" t="s">
        <v>1342</v>
      </c>
      <c r="L2219" t="s">
        <v>1037</v>
      </c>
      <c r="M2219">
        <v>3099.0959999999995</v>
      </c>
      <c r="N2219">
        <v>0.93599999999999994</v>
      </c>
      <c r="O2219" s="872">
        <f>+VLOOKUP(C2219,'A. Rate Class Allocations'!$B$124:$J$128,6,FALSE)</f>
        <v>0.94261788524984402</v>
      </c>
      <c r="P2219" s="873">
        <f>+VLOOKUP(C2219,'A. Rate Class Allocations'!$B$124:$J$128,8,FALSE)</f>
        <v>0.86676492558695795</v>
      </c>
      <c r="Q2219" s="873">
        <f>+VLOOKUP(C2219,'A. Rate Class Allocations'!$B$124:$J$128,7,FALSE)</f>
        <v>0.93591420350510102</v>
      </c>
      <c r="R2219" s="873">
        <f>+VLOOKUP(C2219,'A. Rate Class Allocations'!$B$124:$J$128,9,FALSE)</f>
        <v>0.67326093337246795</v>
      </c>
      <c r="S2219" s="874">
        <f t="shared" si="103"/>
        <v>2532.0485821915681</v>
      </c>
      <c r="T2219" s="874">
        <f t="shared" si="104"/>
        <v>0.58978714411505695</v>
      </c>
    </row>
    <row r="2220" spans="1:20">
      <c r="A2220" s="875" t="s">
        <v>1034</v>
      </c>
      <c r="B2220" t="s">
        <v>1035</v>
      </c>
      <c r="C2220" t="s">
        <v>1339</v>
      </c>
      <c r="D2220" t="s">
        <v>1899</v>
      </c>
      <c r="E2220" s="867">
        <v>2019</v>
      </c>
      <c r="F2220" s="867">
        <v>2019</v>
      </c>
      <c r="G2220" s="868">
        <v>43466</v>
      </c>
      <c r="H2220" s="869">
        <f t="shared" si="102"/>
        <v>2019</v>
      </c>
      <c r="I2220" s="876"/>
      <c r="J2220" t="s">
        <v>1341</v>
      </c>
      <c r="K2220" t="s">
        <v>1342</v>
      </c>
      <c r="L2220" t="s">
        <v>1037</v>
      </c>
      <c r="M2220">
        <v>92.708000000000013</v>
      </c>
      <c r="N2220">
        <v>2.8000000000000001E-2</v>
      </c>
      <c r="O2220" s="872">
        <f>+VLOOKUP(C2220,'A. Rate Class Allocations'!$B$124:$J$128,6,FALSE)</f>
        <v>0.94261788524984402</v>
      </c>
      <c r="P2220" s="873">
        <f>+VLOOKUP(C2220,'A. Rate Class Allocations'!$B$124:$J$128,8,FALSE)</f>
        <v>0.86676492558695795</v>
      </c>
      <c r="Q2220" s="873">
        <f>+VLOOKUP(C2220,'A. Rate Class Allocations'!$B$124:$J$128,7,FALSE)</f>
        <v>0.93591420350510102</v>
      </c>
      <c r="R2220" s="873">
        <f>+VLOOKUP(C2220,'A. Rate Class Allocations'!$B$124:$J$128,9,FALSE)</f>
        <v>0.67326093337246795</v>
      </c>
      <c r="S2220" s="874">
        <f t="shared" si="103"/>
        <v>75.745043057012737</v>
      </c>
      <c r="T2220" s="874">
        <f t="shared" si="104"/>
        <v>1.7643205165835039E-2</v>
      </c>
    </row>
    <row r="2221" spans="1:20">
      <c r="A2221" s="875" t="s">
        <v>1034</v>
      </c>
      <c r="B2221" t="s">
        <v>1035</v>
      </c>
      <c r="C2221" t="s">
        <v>1339</v>
      </c>
      <c r="D2221" t="s">
        <v>1900</v>
      </c>
      <c r="E2221" s="867">
        <v>2019</v>
      </c>
      <c r="F2221" s="867">
        <v>2019</v>
      </c>
      <c r="G2221" s="868">
        <v>43559</v>
      </c>
      <c r="H2221" s="869">
        <f t="shared" si="102"/>
        <v>2019</v>
      </c>
      <c r="I2221" s="876"/>
      <c r="J2221" t="s">
        <v>1341</v>
      </c>
      <c r="K2221" t="s">
        <v>1342</v>
      </c>
      <c r="L2221" t="s">
        <v>1037</v>
      </c>
      <c r="M2221">
        <v>2071.6799999999998</v>
      </c>
      <c r="N2221">
        <v>0.83200000000000007</v>
      </c>
      <c r="O2221" s="872">
        <f>+VLOOKUP(C2221,'A. Rate Class Allocations'!$B$124:$J$128,6,FALSE)</f>
        <v>0.94261788524984402</v>
      </c>
      <c r="P2221" s="873">
        <f>+VLOOKUP(C2221,'A. Rate Class Allocations'!$B$124:$J$128,8,FALSE)</f>
        <v>0.86676492558695795</v>
      </c>
      <c r="Q2221" s="873">
        <f>+VLOOKUP(C2221,'A. Rate Class Allocations'!$B$124:$J$128,7,FALSE)</f>
        <v>0.93591420350510102</v>
      </c>
      <c r="R2221" s="873">
        <f>+VLOOKUP(C2221,'A. Rate Class Allocations'!$B$124:$J$128,9,FALSE)</f>
        <v>0.67326093337246795</v>
      </c>
      <c r="S2221" s="874">
        <f t="shared" si="103"/>
        <v>1692.6208180561775</v>
      </c>
      <c r="T2221" s="874">
        <f t="shared" si="104"/>
        <v>0.52425523921338413</v>
      </c>
    </row>
    <row r="2222" spans="1:20">
      <c r="A2222" s="875" t="s">
        <v>1034</v>
      </c>
      <c r="B2222" t="s">
        <v>1035</v>
      </c>
      <c r="C2222" t="s">
        <v>1339</v>
      </c>
      <c r="D2222" t="s">
        <v>1900</v>
      </c>
      <c r="E2222" s="867">
        <v>2019</v>
      </c>
      <c r="F2222" s="867">
        <v>2019</v>
      </c>
      <c r="G2222" s="868">
        <v>43559</v>
      </c>
      <c r="H2222" s="869">
        <f t="shared" si="102"/>
        <v>2019</v>
      </c>
      <c r="I2222" s="876"/>
      <c r="J2222" t="s">
        <v>1341</v>
      </c>
      <c r="K2222" t="s">
        <v>1342</v>
      </c>
      <c r="L2222" t="s">
        <v>1037</v>
      </c>
      <c r="M2222">
        <v>873.99</v>
      </c>
      <c r="N2222">
        <v>0.35099999999999998</v>
      </c>
      <c r="O2222" s="872">
        <f>+VLOOKUP(C2222,'A. Rate Class Allocations'!$B$124:$J$128,6,FALSE)</f>
        <v>0.94261788524984402</v>
      </c>
      <c r="P2222" s="873">
        <f>+VLOOKUP(C2222,'A. Rate Class Allocations'!$B$124:$J$128,8,FALSE)</f>
        <v>0.86676492558695795</v>
      </c>
      <c r="Q2222" s="873">
        <f>+VLOOKUP(C2222,'A. Rate Class Allocations'!$B$124:$J$128,7,FALSE)</f>
        <v>0.93591420350510102</v>
      </c>
      <c r="R2222" s="873">
        <f>+VLOOKUP(C2222,'A. Rate Class Allocations'!$B$124:$J$128,9,FALSE)</f>
        <v>0.67326093337246795</v>
      </c>
      <c r="S2222" s="874">
        <f t="shared" si="103"/>
        <v>714.07440761744988</v>
      </c>
      <c r="T2222" s="874">
        <f t="shared" si="104"/>
        <v>0.22117017904314634</v>
      </c>
    </row>
    <row r="2223" spans="1:20">
      <c r="A2223" s="875" t="s">
        <v>1034</v>
      </c>
      <c r="B2223" t="s">
        <v>1035</v>
      </c>
      <c r="C2223" t="s">
        <v>1339</v>
      </c>
      <c r="D2223" t="s">
        <v>1901</v>
      </c>
      <c r="E2223" s="867">
        <v>2019</v>
      </c>
      <c r="F2223" s="867">
        <v>2019</v>
      </c>
      <c r="G2223" s="868">
        <v>43559</v>
      </c>
      <c r="H2223" s="869">
        <f t="shared" si="102"/>
        <v>2019</v>
      </c>
      <c r="I2223" s="876"/>
      <c r="J2223" t="s">
        <v>1341</v>
      </c>
      <c r="K2223" t="s">
        <v>1342</v>
      </c>
      <c r="L2223" t="s">
        <v>1037</v>
      </c>
      <c r="M2223">
        <v>2347.8000000000006</v>
      </c>
      <c r="N2223">
        <v>0.78</v>
      </c>
      <c r="O2223" s="872">
        <f>+VLOOKUP(C2223,'A. Rate Class Allocations'!$B$124:$J$128,6,FALSE)</f>
        <v>0.94261788524984402</v>
      </c>
      <c r="P2223" s="873">
        <f>+VLOOKUP(C2223,'A. Rate Class Allocations'!$B$124:$J$128,8,FALSE)</f>
        <v>0.86676492558695795</v>
      </c>
      <c r="Q2223" s="873">
        <f>+VLOOKUP(C2223,'A. Rate Class Allocations'!$B$124:$J$128,7,FALSE)</f>
        <v>0.93591420350510102</v>
      </c>
      <c r="R2223" s="873">
        <f>+VLOOKUP(C2223,'A. Rate Class Allocations'!$B$124:$J$128,9,FALSE)</f>
        <v>0.67326093337246795</v>
      </c>
      <c r="S2223" s="874">
        <f t="shared" si="103"/>
        <v>1918.2186228724006</v>
      </c>
      <c r="T2223" s="874">
        <f t="shared" si="104"/>
        <v>0.49148928676254749</v>
      </c>
    </row>
    <row r="2224" spans="1:20">
      <c r="A2224" s="875" t="s">
        <v>1034</v>
      </c>
      <c r="B2224" t="s">
        <v>1035</v>
      </c>
      <c r="C2224" t="s">
        <v>1339</v>
      </c>
      <c r="D2224" t="s">
        <v>1901</v>
      </c>
      <c r="E2224" s="867">
        <v>2019</v>
      </c>
      <c r="F2224" s="867">
        <v>2019</v>
      </c>
      <c r="G2224" s="868">
        <v>43559</v>
      </c>
      <c r="H2224" s="869">
        <f t="shared" si="102"/>
        <v>2019</v>
      </c>
      <c r="I2224" s="876"/>
      <c r="J2224" t="s">
        <v>1341</v>
      </c>
      <c r="K2224" t="s">
        <v>1342</v>
      </c>
      <c r="L2224" t="s">
        <v>1037</v>
      </c>
      <c r="M2224">
        <v>349.16</v>
      </c>
      <c r="N2224">
        <v>0.11599999999999999</v>
      </c>
      <c r="O2224" s="872">
        <f>+VLOOKUP(C2224,'A. Rate Class Allocations'!$B$124:$J$128,6,FALSE)</f>
        <v>0.94261788524984402</v>
      </c>
      <c r="P2224" s="873">
        <f>+VLOOKUP(C2224,'A. Rate Class Allocations'!$B$124:$J$128,8,FALSE)</f>
        <v>0.86676492558695795</v>
      </c>
      <c r="Q2224" s="873">
        <f>+VLOOKUP(C2224,'A. Rate Class Allocations'!$B$124:$J$128,7,FALSE)</f>
        <v>0.93591420350510102</v>
      </c>
      <c r="R2224" s="873">
        <f>+VLOOKUP(C2224,'A. Rate Class Allocations'!$B$124:$J$128,9,FALSE)</f>
        <v>0.67326093337246795</v>
      </c>
      <c r="S2224" s="874">
        <f t="shared" si="103"/>
        <v>285.27353878615185</v>
      </c>
      <c r="T2224" s="874">
        <f t="shared" si="104"/>
        <v>7.3093278544173718E-2</v>
      </c>
    </row>
    <row r="2225" spans="1:20">
      <c r="A2225" s="875" t="s">
        <v>1034</v>
      </c>
      <c r="B2225" t="s">
        <v>1035</v>
      </c>
      <c r="C2225" t="s">
        <v>1339</v>
      </c>
      <c r="D2225" t="s">
        <v>1901</v>
      </c>
      <c r="E2225" s="867">
        <v>2019</v>
      </c>
      <c r="F2225" s="867">
        <v>2019</v>
      </c>
      <c r="G2225" s="868">
        <v>43559</v>
      </c>
      <c r="H2225" s="869">
        <f t="shared" si="102"/>
        <v>2019</v>
      </c>
      <c r="I2225" s="876"/>
      <c r="J2225" t="s">
        <v>1341</v>
      </c>
      <c r="K2225" t="s">
        <v>1342</v>
      </c>
      <c r="L2225" t="s">
        <v>1037</v>
      </c>
      <c r="M2225">
        <v>2185.2600000000002</v>
      </c>
      <c r="N2225">
        <v>0.72599999999999998</v>
      </c>
      <c r="O2225" s="872">
        <f>+VLOOKUP(C2225,'A. Rate Class Allocations'!$B$124:$J$128,6,FALSE)</f>
        <v>0.94261788524984402</v>
      </c>
      <c r="P2225" s="873">
        <f>+VLOOKUP(C2225,'A. Rate Class Allocations'!$B$124:$J$128,8,FALSE)</f>
        <v>0.86676492558695795</v>
      </c>
      <c r="Q2225" s="873">
        <f>+VLOOKUP(C2225,'A. Rate Class Allocations'!$B$124:$J$128,7,FALSE)</f>
        <v>0.93591420350510102</v>
      </c>
      <c r="R2225" s="873">
        <f>+VLOOKUP(C2225,'A. Rate Class Allocations'!$B$124:$J$128,9,FALSE)</f>
        <v>0.67326093337246795</v>
      </c>
      <c r="S2225" s="874">
        <f t="shared" si="103"/>
        <v>1785.4188720581571</v>
      </c>
      <c r="T2225" s="874">
        <f t="shared" si="104"/>
        <v>0.45746310537129414</v>
      </c>
    </row>
    <row r="2226" spans="1:20">
      <c r="A2226" s="875" t="s">
        <v>1034</v>
      </c>
      <c r="B2226" t="s">
        <v>1035</v>
      </c>
      <c r="C2226" t="s">
        <v>1339</v>
      </c>
      <c r="D2226" t="s">
        <v>1901</v>
      </c>
      <c r="E2226" s="867">
        <v>2019</v>
      </c>
      <c r="F2226" s="867">
        <v>2019</v>
      </c>
      <c r="G2226" s="868">
        <v>43559</v>
      </c>
      <c r="H2226" s="869">
        <f t="shared" si="102"/>
        <v>2019</v>
      </c>
      <c r="I2226" s="876"/>
      <c r="J2226" t="s">
        <v>1341</v>
      </c>
      <c r="K2226" t="s">
        <v>1342</v>
      </c>
      <c r="L2226" t="s">
        <v>1037</v>
      </c>
      <c r="M2226">
        <v>42.140000000000008</v>
      </c>
      <c r="N2226">
        <v>1.4E-2</v>
      </c>
      <c r="O2226" s="872">
        <f>+VLOOKUP(C2226,'A. Rate Class Allocations'!$B$124:$J$128,6,FALSE)</f>
        <v>0.94261788524984402</v>
      </c>
      <c r="P2226" s="873">
        <f>+VLOOKUP(C2226,'A. Rate Class Allocations'!$B$124:$J$128,8,FALSE)</f>
        <v>0.86676492558695795</v>
      </c>
      <c r="Q2226" s="873">
        <f>+VLOOKUP(C2226,'A. Rate Class Allocations'!$B$124:$J$128,7,FALSE)</f>
        <v>0.93591420350510102</v>
      </c>
      <c r="R2226" s="873">
        <f>+VLOOKUP(C2226,'A. Rate Class Allocations'!$B$124:$J$128,9,FALSE)</f>
        <v>0.67326093337246795</v>
      </c>
      <c r="S2226" s="874">
        <f t="shared" si="103"/>
        <v>34.429565025914883</v>
      </c>
      <c r="T2226" s="874">
        <f t="shared" si="104"/>
        <v>8.8216025829175194E-3</v>
      </c>
    </row>
    <row r="2227" spans="1:20">
      <c r="A2227" s="875" t="s">
        <v>1034</v>
      </c>
      <c r="B2227" t="s">
        <v>1035</v>
      </c>
      <c r="C2227" t="s">
        <v>1339</v>
      </c>
      <c r="D2227" t="s">
        <v>1902</v>
      </c>
      <c r="E2227" s="867">
        <v>2019</v>
      </c>
      <c r="F2227" s="867">
        <v>2019</v>
      </c>
      <c r="G2227" s="868">
        <v>43585</v>
      </c>
      <c r="H2227" s="869">
        <f t="shared" si="102"/>
        <v>2019</v>
      </c>
      <c r="I2227" s="876"/>
      <c r="J2227" t="s">
        <v>1341</v>
      </c>
      <c r="K2227" t="s">
        <v>1342</v>
      </c>
      <c r="L2227" t="s">
        <v>1037</v>
      </c>
      <c r="M2227">
        <v>1265.8719999999998</v>
      </c>
      <c r="N2227">
        <v>0.48799999999999999</v>
      </c>
      <c r="O2227" s="872">
        <f>+VLOOKUP(C2227,'A. Rate Class Allocations'!$B$124:$J$128,6,FALSE)</f>
        <v>0.94261788524984402</v>
      </c>
      <c r="P2227" s="873">
        <f>+VLOOKUP(C2227,'A. Rate Class Allocations'!$B$124:$J$128,8,FALSE)</f>
        <v>0.86676492558695795</v>
      </c>
      <c r="Q2227" s="873">
        <f>+VLOOKUP(C2227,'A. Rate Class Allocations'!$B$124:$J$128,7,FALSE)</f>
        <v>0.93591420350510102</v>
      </c>
      <c r="R2227" s="873">
        <f>+VLOOKUP(C2227,'A. Rate Class Allocations'!$B$124:$J$128,9,FALSE)</f>
        <v>0.67326093337246795</v>
      </c>
      <c r="S2227" s="874">
        <f t="shared" si="103"/>
        <v>1034.253021796035</v>
      </c>
      <c r="T2227" s="874">
        <f t="shared" si="104"/>
        <v>0.30749586146169638</v>
      </c>
    </row>
    <row r="2228" spans="1:20">
      <c r="A2228" s="875" t="s">
        <v>1034</v>
      </c>
      <c r="B2228" t="s">
        <v>1035</v>
      </c>
      <c r="C2228" t="s">
        <v>1339</v>
      </c>
      <c r="D2228" t="s">
        <v>1902</v>
      </c>
      <c r="E2228" s="867">
        <v>2019</v>
      </c>
      <c r="F2228" s="867">
        <v>2019</v>
      </c>
      <c r="G2228" s="868">
        <v>43585</v>
      </c>
      <c r="H2228" s="869">
        <f t="shared" si="102"/>
        <v>2019</v>
      </c>
      <c r="I2228" s="876"/>
      <c r="J2228" t="s">
        <v>1341</v>
      </c>
      <c r="K2228" t="s">
        <v>1342</v>
      </c>
      <c r="L2228" t="s">
        <v>1037</v>
      </c>
      <c r="M2228">
        <v>1649.7840000000001</v>
      </c>
      <c r="N2228">
        <v>0.63600000000000001</v>
      </c>
      <c r="O2228" s="872">
        <f>+VLOOKUP(C2228,'A. Rate Class Allocations'!$B$124:$J$128,6,FALSE)</f>
        <v>0.94261788524984402</v>
      </c>
      <c r="P2228" s="873">
        <f>+VLOOKUP(C2228,'A. Rate Class Allocations'!$B$124:$J$128,8,FALSE)</f>
        <v>0.86676492558695795</v>
      </c>
      <c r="Q2228" s="873">
        <f>+VLOOKUP(C2228,'A. Rate Class Allocations'!$B$124:$J$128,7,FALSE)</f>
        <v>0.93591420350510102</v>
      </c>
      <c r="R2228" s="873">
        <f>+VLOOKUP(C2228,'A. Rate Class Allocations'!$B$124:$J$128,9,FALSE)</f>
        <v>0.67326093337246795</v>
      </c>
      <c r="S2228" s="874">
        <f t="shared" si="103"/>
        <v>1347.9199218489309</v>
      </c>
      <c r="T2228" s="874">
        <f t="shared" si="104"/>
        <v>0.40075280305253874</v>
      </c>
    </row>
    <row r="2229" spans="1:20">
      <c r="A2229" s="875" t="s">
        <v>1034</v>
      </c>
      <c r="B2229" t="s">
        <v>1035</v>
      </c>
      <c r="C2229" t="s">
        <v>1339</v>
      </c>
      <c r="D2229" t="s">
        <v>1902</v>
      </c>
      <c r="E2229" s="867">
        <v>2019</v>
      </c>
      <c r="F2229" s="867">
        <v>2019</v>
      </c>
      <c r="G2229" s="868">
        <v>43585</v>
      </c>
      <c r="H2229" s="869">
        <f t="shared" si="102"/>
        <v>2019</v>
      </c>
      <c r="I2229" s="876"/>
      <c r="J2229" t="s">
        <v>1341</v>
      </c>
      <c r="K2229" t="s">
        <v>1342</v>
      </c>
      <c r="L2229" t="s">
        <v>1037</v>
      </c>
      <c r="M2229">
        <v>150.452</v>
      </c>
      <c r="N2229">
        <v>5.7999999999999996E-2</v>
      </c>
      <c r="O2229" s="872">
        <f>+VLOOKUP(C2229,'A. Rate Class Allocations'!$B$124:$J$128,6,FALSE)</f>
        <v>0.94261788524984402</v>
      </c>
      <c r="P2229" s="873">
        <f>+VLOOKUP(C2229,'A. Rate Class Allocations'!$B$124:$J$128,8,FALSE)</f>
        <v>0.86676492558695795</v>
      </c>
      <c r="Q2229" s="873">
        <f>+VLOOKUP(C2229,'A. Rate Class Allocations'!$B$124:$J$128,7,FALSE)</f>
        <v>0.93591420350510102</v>
      </c>
      <c r="R2229" s="873">
        <f>+VLOOKUP(C2229,'A. Rate Class Allocations'!$B$124:$J$128,9,FALSE)</f>
        <v>0.67326093337246795</v>
      </c>
      <c r="S2229" s="874">
        <f t="shared" si="103"/>
        <v>122.92351488559432</v>
      </c>
      <c r="T2229" s="874">
        <f t="shared" si="104"/>
        <v>3.6546639272086859E-2</v>
      </c>
    </row>
    <row r="2230" spans="1:20">
      <c r="A2230" s="875" t="s">
        <v>1034</v>
      </c>
      <c r="B2230" t="s">
        <v>1035</v>
      </c>
      <c r="C2230" t="s">
        <v>1339</v>
      </c>
      <c r="D2230" t="s">
        <v>1902</v>
      </c>
      <c r="E2230" s="867">
        <v>2019</v>
      </c>
      <c r="F2230" s="867">
        <v>2019</v>
      </c>
      <c r="G2230" s="868">
        <v>43585</v>
      </c>
      <c r="H2230" s="869">
        <f t="shared" si="102"/>
        <v>2019</v>
      </c>
      <c r="I2230" s="876"/>
      <c r="J2230" t="s">
        <v>1341</v>
      </c>
      <c r="K2230" t="s">
        <v>1342</v>
      </c>
      <c r="L2230" t="s">
        <v>1037</v>
      </c>
      <c r="M2230">
        <v>1867.6800000000003</v>
      </c>
      <c r="N2230">
        <v>0.7200000000000002</v>
      </c>
      <c r="O2230" s="872">
        <f>+VLOOKUP(C2230,'A. Rate Class Allocations'!$B$124:$J$128,6,FALSE)</f>
        <v>0.94261788524984402</v>
      </c>
      <c r="P2230" s="873">
        <f>+VLOOKUP(C2230,'A. Rate Class Allocations'!$B$124:$J$128,8,FALSE)</f>
        <v>0.86676492558695795</v>
      </c>
      <c r="Q2230" s="873">
        <f>+VLOOKUP(C2230,'A. Rate Class Allocations'!$B$124:$J$128,7,FALSE)</f>
        <v>0.93591420350510102</v>
      </c>
      <c r="R2230" s="873">
        <f>+VLOOKUP(C2230,'A. Rate Class Allocations'!$B$124:$J$128,9,FALSE)</f>
        <v>0.67326093337246795</v>
      </c>
      <c r="S2230" s="874">
        <f t="shared" si="103"/>
        <v>1525.9470813384125</v>
      </c>
      <c r="T2230" s="874">
        <f t="shared" si="104"/>
        <v>0.45368241855004393</v>
      </c>
    </row>
    <row r="2231" spans="1:20">
      <c r="A2231" s="875" t="s">
        <v>1034</v>
      </c>
      <c r="B2231" t="s">
        <v>1035</v>
      </c>
      <c r="C2231" t="s">
        <v>1339</v>
      </c>
      <c r="D2231" t="s">
        <v>1902</v>
      </c>
      <c r="E2231" s="867">
        <v>2019</v>
      </c>
      <c r="F2231" s="867">
        <v>2019</v>
      </c>
      <c r="G2231" s="868">
        <v>43585</v>
      </c>
      <c r="H2231" s="869">
        <f t="shared" si="102"/>
        <v>2019</v>
      </c>
      <c r="I2231" s="876"/>
      <c r="J2231" t="s">
        <v>1038</v>
      </c>
      <c r="K2231" t="s">
        <v>1342</v>
      </c>
      <c r="L2231" t="s">
        <v>1037</v>
      </c>
      <c r="M2231">
        <v>726.32000000000016</v>
      </c>
      <c r="N2231">
        <v>0.28000000000000003</v>
      </c>
      <c r="O2231" s="872">
        <f>+VLOOKUP(C2231,'A. Rate Class Allocations'!$B$124:$J$128,6,FALSE)</f>
        <v>0.94261788524984402</v>
      </c>
      <c r="P2231" s="873">
        <f>+VLOOKUP(C2231,'A. Rate Class Allocations'!$B$124:$J$128,8,FALSE)</f>
        <v>0.86676492558695795</v>
      </c>
      <c r="Q2231" s="873">
        <f>+VLOOKUP(C2231,'A. Rate Class Allocations'!$B$124:$J$128,7,FALSE)</f>
        <v>0.93591420350510102</v>
      </c>
      <c r="R2231" s="873">
        <f>+VLOOKUP(C2231,'A. Rate Class Allocations'!$B$124:$J$128,9,FALSE)</f>
        <v>0.67326093337246795</v>
      </c>
      <c r="S2231" s="874">
        <f t="shared" si="103"/>
        <v>593.42386496493828</v>
      </c>
      <c r="T2231" s="874">
        <f t="shared" si="104"/>
        <v>0.17643205165835038</v>
      </c>
    </row>
    <row r="2232" spans="1:20">
      <c r="A2232" s="875" t="s">
        <v>1034</v>
      </c>
      <c r="B2232" t="s">
        <v>1035</v>
      </c>
      <c r="C2232" t="s">
        <v>1339</v>
      </c>
      <c r="D2232" t="s">
        <v>1903</v>
      </c>
      <c r="E2232" s="867">
        <v>2019</v>
      </c>
      <c r="F2232" s="867">
        <v>2019</v>
      </c>
      <c r="G2232" s="868">
        <v>43510</v>
      </c>
      <c r="H2232" s="869">
        <f t="shared" si="102"/>
        <v>2019</v>
      </c>
      <c r="I2232" s="876"/>
      <c r="J2232" t="s">
        <v>1341</v>
      </c>
      <c r="K2232" t="s">
        <v>1342</v>
      </c>
      <c r="L2232" t="s">
        <v>1037</v>
      </c>
      <c r="M2232">
        <v>1272.3899999999999</v>
      </c>
      <c r="N2232">
        <v>0.51100000000000001</v>
      </c>
      <c r="O2232" s="872">
        <f>+VLOOKUP(C2232,'A. Rate Class Allocations'!$B$124:$J$128,6,FALSE)</f>
        <v>0.94261788524984402</v>
      </c>
      <c r="P2232" s="873">
        <f>+VLOOKUP(C2232,'A. Rate Class Allocations'!$B$124:$J$128,8,FALSE)</f>
        <v>0.86676492558695795</v>
      </c>
      <c r="Q2232" s="873">
        <f>+VLOOKUP(C2232,'A. Rate Class Allocations'!$B$124:$J$128,7,FALSE)</f>
        <v>0.93591420350510102</v>
      </c>
      <c r="R2232" s="873">
        <f>+VLOOKUP(C2232,'A. Rate Class Allocations'!$B$124:$J$128,9,FALSE)</f>
        <v>0.67326093337246795</v>
      </c>
      <c r="S2232" s="874">
        <f t="shared" si="103"/>
        <v>1039.5784110897916</v>
      </c>
      <c r="T2232" s="874">
        <f t="shared" si="104"/>
        <v>0.32198849427648946</v>
      </c>
    </row>
    <row r="2233" spans="1:20">
      <c r="A2233" s="875" t="s">
        <v>1034</v>
      </c>
      <c r="B2233" t="s">
        <v>1035</v>
      </c>
      <c r="C2233" t="s">
        <v>1339</v>
      </c>
      <c r="D2233" t="s">
        <v>1903</v>
      </c>
      <c r="E2233" s="867">
        <v>2019</v>
      </c>
      <c r="F2233" s="867">
        <v>2019</v>
      </c>
      <c r="G2233" s="868">
        <v>43510</v>
      </c>
      <c r="H2233" s="869">
        <f t="shared" si="102"/>
        <v>2019</v>
      </c>
      <c r="I2233" s="876"/>
      <c r="J2233" t="s">
        <v>1341</v>
      </c>
      <c r="K2233" t="s">
        <v>1342</v>
      </c>
      <c r="L2233" t="s">
        <v>1037</v>
      </c>
      <c r="M2233">
        <v>288.83999999999997</v>
      </c>
      <c r="N2233">
        <v>0.11599999999999999</v>
      </c>
      <c r="O2233" s="872">
        <f>+VLOOKUP(C2233,'A. Rate Class Allocations'!$B$124:$J$128,6,FALSE)</f>
        <v>0.94261788524984402</v>
      </c>
      <c r="P2233" s="873">
        <f>+VLOOKUP(C2233,'A. Rate Class Allocations'!$B$124:$J$128,8,FALSE)</f>
        <v>0.86676492558695795</v>
      </c>
      <c r="Q2233" s="873">
        <f>+VLOOKUP(C2233,'A. Rate Class Allocations'!$B$124:$J$128,7,FALSE)</f>
        <v>0.93591420350510102</v>
      </c>
      <c r="R2233" s="873">
        <f>+VLOOKUP(C2233,'A. Rate Class Allocations'!$B$124:$J$128,9,FALSE)</f>
        <v>0.67326093337246795</v>
      </c>
      <c r="S2233" s="874">
        <f t="shared" si="103"/>
        <v>235.99040251744782</v>
      </c>
      <c r="T2233" s="874">
        <f t="shared" si="104"/>
        <v>7.3093278544173718E-2</v>
      </c>
    </row>
    <row r="2234" spans="1:20">
      <c r="A2234" s="875" t="s">
        <v>1034</v>
      </c>
      <c r="B2234" t="s">
        <v>1035</v>
      </c>
      <c r="C2234" t="s">
        <v>1339</v>
      </c>
      <c r="D2234" t="s">
        <v>1903</v>
      </c>
      <c r="E2234" s="867">
        <v>2019</v>
      </c>
      <c r="F2234" s="867">
        <v>2019</v>
      </c>
      <c r="G2234" s="868">
        <v>43510</v>
      </c>
      <c r="H2234" s="869">
        <f t="shared" si="102"/>
        <v>2019</v>
      </c>
      <c r="I2234" s="876"/>
      <c r="J2234" t="s">
        <v>1341</v>
      </c>
      <c r="K2234" t="s">
        <v>1342</v>
      </c>
      <c r="L2234" t="s">
        <v>1037</v>
      </c>
      <c r="M2234">
        <v>126.99</v>
      </c>
      <c r="N2234">
        <v>5.1000000000000004E-2</v>
      </c>
      <c r="O2234" s="872">
        <f>+VLOOKUP(C2234,'A. Rate Class Allocations'!$B$124:$J$128,6,FALSE)</f>
        <v>0.94261788524984402</v>
      </c>
      <c r="P2234" s="873">
        <f>+VLOOKUP(C2234,'A. Rate Class Allocations'!$B$124:$J$128,8,FALSE)</f>
        <v>0.86676492558695795</v>
      </c>
      <c r="Q2234" s="873">
        <f>+VLOOKUP(C2234,'A. Rate Class Allocations'!$B$124:$J$128,7,FALSE)</f>
        <v>0.93591420350510102</v>
      </c>
      <c r="R2234" s="873">
        <f>+VLOOKUP(C2234,'A. Rate Class Allocations'!$B$124:$J$128,9,FALSE)</f>
        <v>0.67326093337246795</v>
      </c>
      <c r="S2234" s="874">
        <f t="shared" si="103"/>
        <v>103.75440110680896</v>
      </c>
      <c r="T2234" s="874">
        <f t="shared" si="104"/>
        <v>3.2135837980628107E-2</v>
      </c>
    </row>
    <row r="2235" spans="1:20">
      <c r="A2235" s="875" t="s">
        <v>1034</v>
      </c>
      <c r="B2235" t="s">
        <v>1035</v>
      </c>
      <c r="C2235" t="s">
        <v>1339</v>
      </c>
      <c r="D2235" t="s">
        <v>1904</v>
      </c>
      <c r="E2235" s="867">
        <v>2019</v>
      </c>
      <c r="F2235" s="867">
        <v>2019</v>
      </c>
      <c r="G2235" s="868">
        <v>43490</v>
      </c>
      <c r="H2235" s="869">
        <f t="shared" si="102"/>
        <v>2019</v>
      </c>
      <c r="I2235" s="876"/>
      <c r="J2235" t="s">
        <v>1341</v>
      </c>
      <c r="K2235" t="s">
        <v>1342</v>
      </c>
      <c r="L2235" t="s">
        <v>1037</v>
      </c>
      <c r="M2235">
        <v>826.92899999999997</v>
      </c>
      <c r="N2235">
        <v>0.36899999999999994</v>
      </c>
      <c r="O2235" s="872">
        <f>+VLOOKUP(C2235,'A. Rate Class Allocations'!$B$124:$J$128,6,FALSE)</f>
        <v>0.94261788524984402</v>
      </c>
      <c r="P2235" s="873">
        <f>+VLOOKUP(C2235,'A. Rate Class Allocations'!$B$124:$J$128,8,FALSE)</f>
        <v>0.86676492558695795</v>
      </c>
      <c r="Q2235" s="873">
        <f>+VLOOKUP(C2235,'A. Rate Class Allocations'!$B$124:$J$128,7,FALSE)</f>
        <v>0.93591420350510102</v>
      </c>
      <c r="R2235" s="873">
        <f>+VLOOKUP(C2235,'A. Rate Class Allocations'!$B$124:$J$128,9,FALSE)</f>
        <v>0.67326093337246795</v>
      </c>
      <c r="S2235" s="874">
        <f t="shared" si="103"/>
        <v>675.62424720727961</v>
      </c>
      <c r="T2235" s="874">
        <f t="shared" si="104"/>
        <v>0.23251223950689742</v>
      </c>
    </row>
    <row r="2236" spans="1:20">
      <c r="A2236" s="875" t="s">
        <v>1034</v>
      </c>
      <c r="B2236" t="s">
        <v>1035</v>
      </c>
      <c r="C2236" t="s">
        <v>1339</v>
      </c>
      <c r="D2236" t="s">
        <v>1904</v>
      </c>
      <c r="E2236" s="867">
        <v>2019</v>
      </c>
      <c r="F2236" s="867">
        <v>2019</v>
      </c>
      <c r="G2236" s="868">
        <v>43490</v>
      </c>
      <c r="H2236" s="869">
        <f t="shared" si="102"/>
        <v>2019</v>
      </c>
      <c r="I2236" s="876"/>
      <c r="J2236" t="s">
        <v>1341</v>
      </c>
      <c r="K2236" t="s">
        <v>1342</v>
      </c>
      <c r="L2236" t="s">
        <v>1037</v>
      </c>
      <c r="M2236">
        <v>259.95599999999996</v>
      </c>
      <c r="N2236">
        <v>0.11599999999999999</v>
      </c>
      <c r="O2236" s="872">
        <f>+VLOOKUP(C2236,'A. Rate Class Allocations'!$B$124:$J$128,6,FALSE)</f>
        <v>0.94261788524984402</v>
      </c>
      <c r="P2236" s="873">
        <f>+VLOOKUP(C2236,'A. Rate Class Allocations'!$B$124:$J$128,8,FALSE)</f>
        <v>0.86676492558695795</v>
      </c>
      <c r="Q2236" s="873">
        <f>+VLOOKUP(C2236,'A. Rate Class Allocations'!$B$124:$J$128,7,FALSE)</f>
        <v>0.93591420350510102</v>
      </c>
      <c r="R2236" s="873">
        <f>+VLOOKUP(C2236,'A. Rate Class Allocations'!$B$124:$J$128,9,FALSE)</f>
        <v>0.67326093337246795</v>
      </c>
      <c r="S2236" s="874">
        <f t="shared" si="103"/>
        <v>212.39136226570304</v>
      </c>
      <c r="T2236" s="874">
        <f t="shared" si="104"/>
        <v>7.3093278544173718E-2</v>
      </c>
    </row>
    <row r="2237" spans="1:20">
      <c r="A2237" s="875" t="s">
        <v>1034</v>
      </c>
      <c r="B2237" t="s">
        <v>1035</v>
      </c>
      <c r="C2237" t="s">
        <v>1339</v>
      </c>
      <c r="D2237" t="s">
        <v>1905</v>
      </c>
      <c r="E2237" s="867">
        <v>2019</v>
      </c>
      <c r="F2237" s="867">
        <v>2019</v>
      </c>
      <c r="G2237" s="868">
        <v>43490</v>
      </c>
      <c r="H2237" s="869">
        <f t="shared" si="102"/>
        <v>2019</v>
      </c>
      <c r="I2237" s="876"/>
      <c r="J2237" t="s">
        <v>1341</v>
      </c>
      <c r="K2237" t="s">
        <v>1342</v>
      </c>
      <c r="L2237" t="s">
        <v>1037</v>
      </c>
      <c r="M2237">
        <v>2720.0160000000001</v>
      </c>
      <c r="N2237">
        <v>0.93599999999999994</v>
      </c>
      <c r="O2237" s="872">
        <f>+VLOOKUP(C2237,'A. Rate Class Allocations'!$B$124:$J$128,6,FALSE)</f>
        <v>0.94261788524984402</v>
      </c>
      <c r="P2237" s="873">
        <f>+VLOOKUP(C2237,'A. Rate Class Allocations'!$B$124:$J$128,8,FALSE)</f>
        <v>0.86676492558695795</v>
      </c>
      <c r="Q2237" s="873">
        <f>+VLOOKUP(C2237,'A. Rate Class Allocations'!$B$124:$J$128,7,FALSE)</f>
        <v>0.93591420350510102</v>
      </c>
      <c r="R2237" s="873">
        <f>+VLOOKUP(C2237,'A. Rate Class Allocations'!$B$124:$J$128,9,FALSE)</f>
        <v>0.67326093337246795</v>
      </c>
      <c r="S2237" s="874">
        <f t="shared" si="103"/>
        <v>2222.3295620201443</v>
      </c>
      <c r="T2237" s="874">
        <f t="shared" si="104"/>
        <v>0.58978714411505695</v>
      </c>
    </row>
    <row r="2238" spans="1:20">
      <c r="A2238" s="875" t="s">
        <v>1034</v>
      </c>
      <c r="B2238" t="s">
        <v>1035</v>
      </c>
      <c r="C2238" t="s">
        <v>1339</v>
      </c>
      <c r="D2238" t="s">
        <v>1905</v>
      </c>
      <c r="E2238" s="867">
        <v>2019</v>
      </c>
      <c r="F2238" s="867">
        <v>2019</v>
      </c>
      <c r="G2238" s="868">
        <v>43490</v>
      </c>
      <c r="H2238" s="869">
        <f t="shared" si="102"/>
        <v>2019</v>
      </c>
      <c r="I2238" s="876"/>
      <c r="J2238" t="s">
        <v>1341</v>
      </c>
      <c r="K2238" t="s">
        <v>1342</v>
      </c>
      <c r="L2238" t="s">
        <v>1037</v>
      </c>
      <c r="M2238">
        <v>674.19199999999989</v>
      </c>
      <c r="N2238">
        <v>0.23199999999999998</v>
      </c>
      <c r="O2238" s="872">
        <f>+VLOOKUP(C2238,'A. Rate Class Allocations'!$B$124:$J$128,6,FALSE)</f>
        <v>0.94261788524984402</v>
      </c>
      <c r="P2238" s="873">
        <f>+VLOOKUP(C2238,'A. Rate Class Allocations'!$B$124:$J$128,8,FALSE)</f>
        <v>0.86676492558695795</v>
      </c>
      <c r="Q2238" s="873">
        <f>+VLOOKUP(C2238,'A. Rate Class Allocations'!$B$124:$J$128,7,FALSE)</f>
        <v>0.93591420350510102</v>
      </c>
      <c r="R2238" s="873">
        <f>+VLOOKUP(C2238,'A. Rate Class Allocations'!$B$124:$J$128,9,FALSE)</f>
        <v>0.67326093337246795</v>
      </c>
      <c r="S2238" s="874">
        <f t="shared" si="103"/>
        <v>550.83382306482201</v>
      </c>
      <c r="T2238" s="874">
        <f t="shared" si="104"/>
        <v>0.14618655708834744</v>
      </c>
    </row>
    <row r="2239" spans="1:20">
      <c r="A2239" s="875" t="s">
        <v>1034</v>
      </c>
      <c r="B2239" t="s">
        <v>1035</v>
      </c>
      <c r="C2239" t="s">
        <v>1339</v>
      </c>
      <c r="D2239" t="s">
        <v>1905</v>
      </c>
      <c r="E2239" s="867">
        <v>2019</v>
      </c>
      <c r="F2239" s="867">
        <v>2019</v>
      </c>
      <c r="G2239" s="868">
        <v>43490</v>
      </c>
      <c r="H2239" s="869">
        <f t="shared" si="102"/>
        <v>2019</v>
      </c>
      <c r="I2239" s="876"/>
      <c r="J2239" t="s">
        <v>1341</v>
      </c>
      <c r="K2239" t="s">
        <v>1342</v>
      </c>
      <c r="L2239" t="s">
        <v>1037</v>
      </c>
      <c r="M2239">
        <v>203.42000000000002</v>
      </c>
      <c r="N2239">
        <v>6.9999999999999993E-2</v>
      </c>
      <c r="O2239" s="872">
        <f>+VLOOKUP(C2239,'A. Rate Class Allocations'!$B$124:$J$128,6,FALSE)</f>
        <v>0.94261788524984402</v>
      </c>
      <c r="P2239" s="873">
        <f>+VLOOKUP(C2239,'A. Rate Class Allocations'!$B$124:$J$128,8,FALSE)</f>
        <v>0.86676492558695795</v>
      </c>
      <c r="Q2239" s="873">
        <f>+VLOOKUP(C2239,'A. Rate Class Allocations'!$B$124:$J$128,7,FALSE)</f>
        <v>0.93591420350510102</v>
      </c>
      <c r="R2239" s="873">
        <f>+VLOOKUP(C2239,'A. Rate Class Allocations'!$B$124:$J$128,9,FALSE)</f>
        <v>0.67326093337246795</v>
      </c>
      <c r="S2239" s="874">
        <f t="shared" si="103"/>
        <v>166.19986040748941</v>
      </c>
      <c r="T2239" s="874">
        <f t="shared" si="104"/>
        <v>4.4108012914587588E-2</v>
      </c>
    </row>
    <row r="2240" spans="1:20">
      <c r="A2240" s="875" t="s">
        <v>1034</v>
      </c>
      <c r="B2240" t="s">
        <v>1035</v>
      </c>
      <c r="C2240" t="s">
        <v>1339</v>
      </c>
      <c r="D2240" t="s">
        <v>1906</v>
      </c>
      <c r="E2240" s="867">
        <v>2019</v>
      </c>
      <c r="F2240" s="867">
        <v>2019</v>
      </c>
      <c r="G2240" s="868">
        <v>43490</v>
      </c>
      <c r="H2240" s="869">
        <f t="shared" si="102"/>
        <v>2019</v>
      </c>
      <c r="I2240" s="876"/>
      <c r="J2240" t="s">
        <v>1341</v>
      </c>
      <c r="K2240" t="s">
        <v>1342</v>
      </c>
      <c r="L2240" t="s">
        <v>1037</v>
      </c>
      <c r="M2240">
        <v>471.36599999999999</v>
      </c>
      <c r="N2240">
        <v>0.17399999999999999</v>
      </c>
      <c r="O2240" s="872">
        <f>+VLOOKUP(C2240,'A. Rate Class Allocations'!$B$124:$J$128,6,FALSE)</f>
        <v>0.94261788524984402</v>
      </c>
      <c r="P2240" s="873">
        <f>+VLOOKUP(C2240,'A. Rate Class Allocations'!$B$124:$J$128,8,FALSE)</f>
        <v>0.86676492558695795</v>
      </c>
      <c r="Q2240" s="873">
        <f>+VLOOKUP(C2240,'A. Rate Class Allocations'!$B$124:$J$128,7,FALSE)</f>
        <v>0.93591420350510102</v>
      </c>
      <c r="R2240" s="873">
        <f>+VLOOKUP(C2240,'A. Rate Class Allocations'!$B$124:$J$128,9,FALSE)</f>
        <v>0.67326093337246795</v>
      </c>
      <c r="S2240" s="874">
        <f t="shared" si="103"/>
        <v>385.11927736130491</v>
      </c>
      <c r="T2240" s="874">
        <f t="shared" si="104"/>
        <v>0.10963991781626058</v>
      </c>
    </row>
    <row r="2241" spans="1:20">
      <c r="A2241" s="875" t="s">
        <v>1034</v>
      </c>
      <c r="B2241" t="s">
        <v>1035</v>
      </c>
      <c r="C2241" t="s">
        <v>1339</v>
      </c>
      <c r="D2241" t="s">
        <v>1907</v>
      </c>
      <c r="E2241" s="867">
        <v>2019</v>
      </c>
      <c r="F2241" s="867">
        <v>2019</v>
      </c>
      <c r="G2241" s="868">
        <v>43490</v>
      </c>
      <c r="H2241" s="869">
        <f t="shared" si="102"/>
        <v>2019</v>
      </c>
      <c r="I2241" s="876"/>
      <c r="J2241" t="s">
        <v>1341</v>
      </c>
      <c r="K2241" t="s">
        <v>1342</v>
      </c>
      <c r="L2241" t="s">
        <v>1037</v>
      </c>
      <c r="M2241">
        <v>207.16800000000003</v>
      </c>
      <c r="N2241">
        <v>0.10400000000000001</v>
      </c>
      <c r="O2241" s="872">
        <f>+VLOOKUP(C2241,'A. Rate Class Allocations'!$B$124:$J$128,6,FALSE)</f>
        <v>0.94261788524984402</v>
      </c>
      <c r="P2241" s="873">
        <f>+VLOOKUP(C2241,'A. Rate Class Allocations'!$B$124:$J$128,8,FALSE)</f>
        <v>0.86676492558695795</v>
      </c>
      <c r="Q2241" s="873">
        <f>+VLOOKUP(C2241,'A. Rate Class Allocations'!$B$124:$J$128,7,FALSE)</f>
        <v>0.93591420350510102</v>
      </c>
      <c r="R2241" s="873">
        <f>+VLOOKUP(C2241,'A. Rate Class Allocations'!$B$124:$J$128,9,FALSE)</f>
        <v>0.67326093337246795</v>
      </c>
      <c r="S2241" s="874">
        <f t="shared" si="103"/>
        <v>169.26208180561778</v>
      </c>
      <c r="T2241" s="874">
        <f t="shared" si="104"/>
        <v>6.5531904901673016E-2</v>
      </c>
    </row>
    <row r="2242" spans="1:20">
      <c r="A2242" s="875" t="s">
        <v>1034</v>
      </c>
      <c r="B2242" t="s">
        <v>1035</v>
      </c>
      <c r="C2242" t="s">
        <v>1339</v>
      </c>
      <c r="D2242" t="s">
        <v>1907</v>
      </c>
      <c r="E2242" s="867">
        <v>2019</v>
      </c>
      <c r="F2242" s="867">
        <v>2019</v>
      </c>
      <c r="G2242" s="868">
        <v>43490</v>
      </c>
      <c r="H2242" s="869">
        <f t="shared" si="102"/>
        <v>2019</v>
      </c>
      <c r="I2242" s="876"/>
      <c r="J2242" t="s">
        <v>1341</v>
      </c>
      <c r="K2242" t="s">
        <v>1342</v>
      </c>
      <c r="L2242" t="s">
        <v>1037</v>
      </c>
      <c r="M2242">
        <v>635.44800000000009</v>
      </c>
      <c r="N2242">
        <v>0.31900000000000006</v>
      </c>
      <c r="O2242" s="872">
        <f>+VLOOKUP(C2242,'A. Rate Class Allocations'!$B$124:$J$128,6,FALSE)</f>
        <v>0.94261788524984402</v>
      </c>
      <c r="P2242" s="873">
        <f>+VLOOKUP(C2242,'A. Rate Class Allocations'!$B$124:$J$128,8,FALSE)</f>
        <v>0.86676492558695795</v>
      </c>
      <c r="Q2242" s="873">
        <f>+VLOOKUP(C2242,'A. Rate Class Allocations'!$B$124:$J$128,7,FALSE)</f>
        <v>0.93591420350510102</v>
      </c>
      <c r="R2242" s="873">
        <f>+VLOOKUP(C2242,'A. Rate Class Allocations'!$B$124:$J$128,9,FALSE)</f>
        <v>0.67326093337246795</v>
      </c>
      <c r="S2242" s="874">
        <f t="shared" si="103"/>
        <v>519.17888553838532</v>
      </c>
      <c r="T2242" s="874">
        <f t="shared" si="104"/>
        <v>0.20100651599647781</v>
      </c>
    </row>
    <row r="2243" spans="1:20">
      <c r="A2243" s="875" t="s">
        <v>1034</v>
      </c>
      <c r="B2243" t="s">
        <v>1035</v>
      </c>
      <c r="C2243" t="s">
        <v>1339</v>
      </c>
      <c r="D2243" t="s">
        <v>1908</v>
      </c>
      <c r="E2243" s="867">
        <v>2019</v>
      </c>
      <c r="F2243" s="867">
        <v>2019</v>
      </c>
      <c r="G2243" s="868">
        <v>43490</v>
      </c>
      <c r="H2243" s="869">
        <f t="shared" si="102"/>
        <v>2019</v>
      </c>
      <c r="I2243" s="876"/>
      <c r="J2243" t="s">
        <v>1341</v>
      </c>
      <c r="K2243" t="s">
        <v>1342</v>
      </c>
      <c r="L2243" t="s">
        <v>1037</v>
      </c>
      <c r="M2243">
        <v>6359.8080000000009</v>
      </c>
      <c r="N2243">
        <v>1.2480000000000002</v>
      </c>
      <c r="O2243" s="872">
        <f>+VLOOKUP(C2243,'A. Rate Class Allocations'!$B$124:$J$128,6,FALSE)</f>
        <v>0.94261788524984402</v>
      </c>
      <c r="P2243" s="873">
        <f>+VLOOKUP(C2243,'A. Rate Class Allocations'!$B$124:$J$128,8,FALSE)</f>
        <v>0.86676492558695795</v>
      </c>
      <c r="Q2243" s="873">
        <f>+VLOOKUP(C2243,'A. Rate Class Allocations'!$B$124:$J$128,7,FALSE)</f>
        <v>0.93591420350510102</v>
      </c>
      <c r="R2243" s="873">
        <f>+VLOOKUP(C2243,'A. Rate Class Allocations'!$B$124:$J$128,9,FALSE)</f>
        <v>0.67326093337246795</v>
      </c>
      <c r="S2243" s="874">
        <f t="shared" si="103"/>
        <v>5196.1419812134236</v>
      </c>
      <c r="T2243" s="874">
        <f t="shared" si="104"/>
        <v>0.78638285882007619</v>
      </c>
    </row>
    <row r="2244" spans="1:20">
      <c r="A2244" s="875" t="s">
        <v>1034</v>
      </c>
      <c r="B2244" t="s">
        <v>1035</v>
      </c>
      <c r="C2244" t="s">
        <v>1339</v>
      </c>
      <c r="D2244" t="s">
        <v>1908</v>
      </c>
      <c r="E2244" s="867">
        <v>2019</v>
      </c>
      <c r="F2244" s="867">
        <v>2019</v>
      </c>
      <c r="G2244" s="868">
        <v>43490</v>
      </c>
      <c r="H2244" s="869">
        <f t="shared" ref="H2244:H2307" si="105">YEAR(G2244)</f>
        <v>2019</v>
      </c>
      <c r="I2244" s="876"/>
      <c r="J2244" t="s">
        <v>1038</v>
      </c>
      <c r="K2244" t="s">
        <v>1342</v>
      </c>
      <c r="L2244" t="s">
        <v>1037</v>
      </c>
      <c r="M2244">
        <v>1324.9600000000003</v>
      </c>
      <c r="N2244">
        <v>0.26000000000000006</v>
      </c>
      <c r="O2244" s="872">
        <f>+VLOOKUP(C2244,'A. Rate Class Allocations'!$B$124:$J$128,6,FALSE)</f>
        <v>0.94261788524984402</v>
      </c>
      <c r="P2244" s="873">
        <f>+VLOOKUP(C2244,'A. Rate Class Allocations'!$B$124:$J$128,8,FALSE)</f>
        <v>0.86676492558695795</v>
      </c>
      <c r="Q2244" s="873">
        <f>+VLOOKUP(C2244,'A. Rate Class Allocations'!$B$124:$J$128,7,FALSE)</f>
        <v>0.93591420350510102</v>
      </c>
      <c r="R2244" s="873">
        <f>+VLOOKUP(C2244,'A. Rate Class Allocations'!$B$124:$J$128,9,FALSE)</f>
        <v>0.67326093337246795</v>
      </c>
      <c r="S2244" s="874">
        <f t="shared" ref="S2244:S2307" si="106">M2244*O2244*P2244</f>
        <v>1082.5295794194633</v>
      </c>
      <c r="T2244" s="874">
        <f t="shared" ref="T2244:T2307" si="107">N2244*Q2244*R2244</f>
        <v>0.16382976225418253</v>
      </c>
    </row>
    <row r="2245" spans="1:20">
      <c r="A2245" s="875" t="s">
        <v>1034</v>
      </c>
      <c r="B2245" t="s">
        <v>1035</v>
      </c>
      <c r="C2245" t="s">
        <v>1339</v>
      </c>
      <c r="D2245" t="s">
        <v>1909</v>
      </c>
      <c r="E2245" s="867">
        <v>2019</v>
      </c>
      <c r="F2245" s="867">
        <v>2019</v>
      </c>
      <c r="G2245" s="868">
        <v>43493</v>
      </c>
      <c r="H2245" s="869">
        <f t="shared" si="105"/>
        <v>2019</v>
      </c>
      <c r="I2245" s="876"/>
      <c r="J2245" t="s">
        <v>1341</v>
      </c>
      <c r="K2245" t="s">
        <v>1342</v>
      </c>
      <c r="L2245" t="s">
        <v>1037</v>
      </c>
      <c r="M2245">
        <v>702.32999999999993</v>
      </c>
      <c r="N2245">
        <v>0.20499999999999996</v>
      </c>
      <c r="O2245" s="872">
        <f>+VLOOKUP(C2245,'A. Rate Class Allocations'!$B$124:$J$128,6,FALSE)</f>
        <v>0.94261788524984402</v>
      </c>
      <c r="P2245" s="873">
        <f>+VLOOKUP(C2245,'A. Rate Class Allocations'!$B$124:$J$128,8,FALSE)</f>
        <v>0.86676492558695795</v>
      </c>
      <c r="Q2245" s="873">
        <f>+VLOOKUP(C2245,'A. Rate Class Allocations'!$B$124:$J$128,7,FALSE)</f>
        <v>0.93591420350510102</v>
      </c>
      <c r="R2245" s="873">
        <f>+VLOOKUP(C2245,'A. Rate Class Allocations'!$B$124:$J$128,9,FALSE)</f>
        <v>0.67326093337246795</v>
      </c>
      <c r="S2245" s="874">
        <f t="shared" si="106"/>
        <v>573.82336033817728</v>
      </c>
      <c r="T2245" s="874">
        <f t="shared" si="107"/>
        <v>0.12917346639272079</v>
      </c>
    </row>
    <row r="2246" spans="1:20">
      <c r="A2246" s="875" t="s">
        <v>1034</v>
      </c>
      <c r="B2246" t="s">
        <v>1035</v>
      </c>
      <c r="C2246" t="s">
        <v>1339</v>
      </c>
      <c r="D2246" t="s">
        <v>1909</v>
      </c>
      <c r="E2246" s="867">
        <v>2019</v>
      </c>
      <c r="F2246" s="867">
        <v>2019</v>
      </c>
      <c r="G2246" s="868">
        <v>43493</v>
      </c>
      <c r="H2246" s="869">
        <f t="shared" si="105"/>
        <v>2019</v>
      </c>
      <c r="I2246" s="876"/>
      <c r="J2246" t="s">
        <v>1341</v>
      </c>
      <c r="K2246" t="s">
        <v>1342</v>
      </c>
      <c r="L2246" t="s">
        <v>1037</v>
      </c>
      <c r="M2246">
        <v>164.44800000000001</v>
      </c>
      <c r="N2246">
        <v>4.8000000000000001E-2</v>
      </c>
      <c r="O2246" s="872">
        <f>+VLOOKUP(C2246,'A. Rate Class Allocations'!$B$124:$J$128,6,FALSE)</f>
        <v>0.94261788524984402</v>
      </c>
      <c r="P2246" s="873">
        <f>+VLOOKUP(C2246,'A. Rate Class Allocations'!$B$124:$J$128,8,FALSE)</f>
        <v>0.86676492558695795</v>
      </c>
      <c r="Q2246" s="873">
        <f>+VLOOKUP(C2246,'A. Rate Class Allocations'!$B$124:$J$128,7,FALSE)</f>
        <v>0.93591420350510102</v>
      </c>
      <c r="R2246" s="873">
        <f>+VLOOKUP(C2246,'A. Rate Class Allocations'!$B$124:$J$128,9,FALSE)</f>
        <v>0.67326093337246795</v>
      </c>
      <c r="S2246" s="874">
        <f t="shared" si="106"/>
        <v>134.35864046942689</v>
      </c>
      <c r="T2246" s="874">
        <f t="shared" si="107"/>
        <v>3.0245494570002921E-2</v>
      </c>
    </row>
    <row r="2247" spans="1:20">
      <c r="A2247" s="875" t="s">
        <v>1034</v>
      </c>
      <c r="B2247" t="s">
        <v>1035</v>
      </c>
      <c r="C2247" t="s">
        <v>1339</v>
      </c>
      <c r="D2247" t="s">
        <v>1909</v>
      </c>
      <c r="E2247" s="867">
        <v>2019</v>
      </c>
      <c r="F2247" s="867">
        <v>2019</v>
      </c>
      <c r="G2247" s="868">
        <v>43493</v>
      </c>
      <c r="H2247" s="869">
        <f t="shared" si="105"/>
        <v>2019</v>
      </c>
      <c r="I2247" s="876"/>
      <c r="J2247" t="s">
        <v>1341</v>
      </c>
      <c r="K2247" t="s">
        <v>1342</v>
      </c>
      <c r="L2247" t="s">
        <v>1037</v>
      </c>
      <c r="M2247">
        <v>191.85600000000002</v>
      </c>
      <c r="N2247">
        <v>5.6000000000000001E-2</v>
      </c>
      <c r="O2247" s="872">
        <f>+VLOOKUP(C2247,'A. Rate Class Allocations'!$B$124:$J$128,6,FALSE)</f>
        <v>0.94261788524984402</v>
      </c>
      <c r="P2247" s="873">
        <f>+VLOOKUP(C2247,'A. Rate Class Allocations'!$B$124:$J$128,8,FALSE)</f>
        <v>0.86676492558695795</v>
      </c>
      <c r="Q2247" s="873">
        <f>+VLOOKUP(C2247,'A. Rate Class Allocations'!$B$124:$J$128,7,FALSE)</f>
        <v>0.93591420350510102</v>
      </c>
      <c r="R2247" s="873">
        <f>+VLOOKUP(C2247,'A. Rate Class Allocations'!$B$124:$J$128,9,FALSE)</f>
        <v>0.67326093337246795</v>
      </c>
      <c r="S2247" s="874">
        <f t="shared" si="106"/>
        <v>156.7517472143314</v>
      </c>
      <c r="T2247" s="874">
        <f t="shared" si="107"/>
        <v>3.5286410331670078E-2</v>
      </c>
    </row>
    <row r="2248" spans="1:20">
      <c r="A2248" s="875" t="s">
        <v>1034</v>
      </c>
      <c r="B2248" t="s">
        <v>1035</v>
      </c>
      <c r="C2248" t="s">
        <v>1339</v>
      </c>
      <c r="D2248" t="s">
        <v>1909</v>
      </c>
      <c r="E2248" s="867">
        <v>2019</v>
      </c>
      <c r="F2248" s="867">
        <v>2019</v>
      </c>
      <c r="G2248" s="868">
        <v>43493</v>
      </c>
      <c r="H2248" s="869">
        <f t="shared" si="105"/>
        <v>2019</v>
      </c>
      <c r="I2248" s="876"/>
      <c r="J2248" t="s">
        <v>1341</v>
      </c>
      <c r="K2248" t="s">
        <v>1342</v>
      </c>
      <c r="L2248" t="s">
        <v>1037</v>
      </c>
      <c r="M2248">
        <v>421.39799999999997</v>
      </c>
      <c r="N2248">
        <v>0.123</v>
      </c>
      <c r="O2248" s="872">
        <f>+VLOOKUP(C2248,'A. Rate Class Allocations'!$B$124:$J$128,6,FALSE)</f>
        <v>0.94261788524984402</v>
      </c>
      <c r="P2248" s="873">
        <f>+VLOOKUP(C2248,'A. Rate Class Allocations'!$B$124:$J$128,8,FALSE)</f>
        <v>0.86676492558695795</v>
      </c>
      <c r="Q2248" s="873">
        <f>+VLOOKUP(C2248,'A. Rate Class Allocations'!$B$124:$J$128,7,FALSE)</f>
        <v>0.93591420350510102</v>
      </c>
      <c r="R2248" s="873">
        <f>+VLOOKUP(C2248,'A. Rate Class Allocations'!$B$124:$J$128,9,FALSE)</f>
        <v>0.67326093337246795</v>
      </c>
      <c r="S2248" s="874">
        <f t="shared" si="106"/>
        <v>344.29401620290639</v>
      </c>
      <c r="T2248" s="874">
        <f t="shared" si="107"/>
        <v>7.7504079835632483E-2</v>
      </c>
    </row>
    <row r="2249" spans="1:20">
      <c r="A2249" s="875" t="s">
        <v>1034</v>
      </c>
      <c r="B2249" t="s">
        <v>1035</v>
      </c>
      <c r="C2249" t="s">
        <v>1339</v>
      </c>
      <c r="D2249" t="s">
        <v>1910</v>
      </c>
      <c r="E2249" s="867">
        <v>2019</v>
      </c>
      <c r="F2249" s="867">
        <v>2019</v>
      </c>
      <c r="G2249" s="868">
        <v>43490</v>
      </c>
      <c r="H2249" s="869">
        <f t="shared" si="105"/>
        <v>2019</v>
      </c>
      <c r="I2249" s="876"/>
      <c r="J2249" t="s">
        <v>1341</v>
      </c>
      <c r="K2249" t="s">
        <v>1342</v>
      </c>
      <c r="L2249" t="s">
        <v>1037</v>
      </c>
      <c r="M2249">
        <v>604.44799999999998</v>
      </c>
      <c r="N2249">
        <v>0.20800000000000002</v>
      </c>
      <c r="O2249" s="872">
        <f>+VLOOKUP(C2249,'A. Rate Class Allocations'!$B$124:$J$128,6,FALSE)</f>
        <v>0.94261788524984402</v>
      </c>
      <c r="P2249" s="873">
        <f>+VLOOKUP(C2249,'A. Rate Class Allocations'!$B$124:$J$128,8,FALSE)</f>
        <v>0.86676492558695795</v>
      </c>
      <c r="Q2249" s="873">
        <f>+VLOOKUP(C2249,'A. Rate Class Allocations'!$B$124:$J$128,7,FALSE)</f>
        <v>0.93591420350510102</v>
      </c>
      <c r="R2249" s="873">
        <f>+VLOOKUP(C2249,'A. Rate Class Allocations'!$B$124:$J$128,9,FALSE)</f>
        <v>0.67326093337246795</v>
      </c>
      <c r="S2249" s="874">
        <f t="shared" si="106"/>
        <v>493.8510137822542</v>
      </c>
      <c r="T2249" s="874">
        <f t="shared" si="107"/>
        <v>0.13106380980334603</v>
      </c>
    </row>
    <row r="2250" spans="1:20">
      <c r="A2250" s="875" t="s">
        <v>1034</v>
      </c>
      <c r="B2250" t="s">
        <v>1035</v>
      </c>
      <c r="C2250" t="s">
        <v>1339</v>
      </c>
      <c r="D2250" t="s">
        <v>1910</v>
      </c>
      <c r="E2250" s="867">
        <v>2019</v>
      </c>
      <c r="F2250" s="867">
        <v>2019</v>
      </c>
      <c r="G2250" s="868">
        <v>43490</v>
      </c>
      <c r="H2250" s="869">
        <f t="shared" si="105"/>
        <v>2019</v>
      </c>
      <c r="I2250" s="876"/>
      <c r="J2250" t="s">
        <v>1341</v>
      </c>
      <c r="K2250" t="s">
        <v>1342</v>
      </c>
      <c r="L2250" t="s">
        <v>1037</v>
      </c>
      <c r="M2250">
        <v>151.11199999999999</v>
      </c>
      <c r="N2250">
        <v>5.2000000000000005E-2</v>
      </c>
      <c r="O2250" s="872">
        <f>+VLOOKUP(C2250,'A. Rate Class Allocations'!$B$124:$J$128,6,FALSE)</f>
        <v>0.94261788524984402</v>
      </c>
      <c r="P2250" s="873">
        <f>+VLOOKUP(C2250,'A. Rate Class Allocations'!$B$124:$J$128,8,FALSE)</f>
        <v>0.86676492558695795</v>
      </c>
      <c r="Q2250" s="873">
        <f>+VLOOKUP(C2250,'A. Rate Class Allocations'!$B$124:$J$128,7,FALSE)</f>
        <v>0.93591420350510102</v>
      </c>
      <c r="R2250" s="873">
        <f>+VLOOKUP(C2250,'A. Rate Class Allocations'!$B$124:$J$128,9,FALSE)</f>
        <v>0.67326093337246795</v>
      </c>
      <c r="S2250" s="874">
        <f t="shared" si="106"/>
        <v>123.46275344556355</v>
      </c>
      <c r="T2250" s="874">
        <f t="shared" si="107"/>
        <v>3.2765952450836508E-2</v>
      </c>
    </row>
    <row r="2251" spans="1:20">
      <c r="A2251" s="875" t="s">
        <v>1034</v>
      </c>
      <c r="B2251" t="s">
        <v>1035</v>
      </c>
      <c r="C2251" t="s">
        <v>1339</v>
      </c>
      <c r="D2251" t="s">
        <v>1910</v>
      </c>
      <c r="E2251" s="867">
        <v>2019</v>
      </c>
      <c r="F2251" s="867">
        <v>2019</v>
      </c>
      <c r="G2251" s="868">
        <v>43490</v>
      </c>
      <c r="H2251" s="869">
        <f t="shared" si="105"/>
        <v>2019</v>
      </c>
      <c r="I2251" s="876"/>
      <c r="J2251" t="s">
        <v>1341</v>
      </c>
      <c r="K2251" t="s">
        <v>1342</v>
      </c>
      <c r="L2251" t="s">
        <v>1037</v>
      </c>
      <c r="M2251">
        <v>168.54799999999997</v>
      </c>
      <c r="N2251">
        <v>5.7999999999999996E-2</v>
      </c>
      <c r="O2251" s="872">
        <f>+VLOOKUP(C2251,'A. Rate Class Allocations'!$B$124:$J$128,6,FALSE)</f>
        <v>0.94261788524984402</v>
      </c>
      <c r="P2251" s="873">
        <f>+VLOOKUP(C2251,'A. Rate Class Allocations'!$B$124:$J$128,8,FALSE)</f>
        <v>0.86676492558695795</v>
      </c>
      <c r="Q2251" s="873">
        <f>+VLOOKUP(C2251,'A. Rate Class Allocations'!$B$124:$J$128,7,FALSE)</f>
        <v>0.93591420350510102</v>
      </c>
      <c r="R2251" s="873">
        <f>+VLOOKUP(C2251,'A. Rate Class Allocations'!$B$124:$J$128,9,FALSE)</f>
        <v>0.67326093337246795</v>
      </c>
      <c r="S2251" s="874">
        <f t="shared" si="106"/>
        <v>137.7084557662055</v>
      </c>
      <c r="T2251" s="874">
        <f t="shared" si="107"/>
        <v>3.6546639272086859E-2</v>
      </c>
    </row>
    <row r="2252" spans="1:20">
      <c r="A2252" s="875" t="s">
        <v>1034</v>
      </c>
      <c r="B2252" t="s">
        <v>1035</v>
      </c>
      <c r="C2252" t="s">
        <v>1339</v>
      </c>
      <c r="D2252" t="s">
        <v>1911</v>
      </c>
      <c r="E2252" s="867">
        <v>2019</v>
      </c>
      <c r="F2252" s="867">
        <v>2019</v>
      </c>
      <c r="G2252" s="868">
        <v>43495</v>
      </c>
      <c r="H2252" s="869">
        <f t="shared" si="105"/>
        <v>2019</v>
      </c>
      <c r="I2252" s="876"/>
      <c r="J2252" t="s">
        <v>1341</v>
      </c>
      <c r="K2252" t="s">
        <v>1342</v>
      </c>
      <c r="L2252" t="s">
        <v>1037</v>
      </c>
      <c r="M2252">
        <v>470.49599999999992</v>
      </c>
      <c r="N2252">
        <v>0.17399999999999999</v>
      </c>
      <c r="O2252" s="872">
        <f>+VLOOKUP(C2252,'A. Rate Class Allocations'!$B$124:$J$128,6,FALSE)</f>
        <v>0.94261788524984402</v>
      </c>
      <c r="P2252" s="873">
        <f>+VLOOKUP(C2252,'A. Rate Class Allocations'!$B$124:$J$128,8,FALSE)</f>
        <v>0.86676492558695795</v>
      </c>
      <c r="Q2252" s="873">
        <f>+VLOOKUP(C2252,'A. Rate Class Allocations'!$B$124:$J$128,7,FALSE)</f>
        <v>0.93591420350510102</v>
      </c>
      <c r="R2252" s="873">
        <f>+VLOOKUP(C2252,'A. Rate Class Allocations'!$B$124:$J$128,9,FALSE)</f>
        <v>0.67326093337246795</v>
      </c>
      <c r="S2252" s="874">
        <f t="shared" si="106"/>
        <v>384.40846289589086</v>
      </c>
      <c r="T2252" s="874">
        <f t="shared" si="107"/>
        <v>0.10963991781626058</v>
      </c>
    </row>
    <row r="2253" spans="1:20">
      <c r="A2253" s="875" t="s">
        <v>1034</v>
      </c>
      <c r="B2253" t="s">
        <v>1035</v>
      </c>
      <c r="C2253" t="s">
        <v>1339</v>
      </c>
      <c r="D2253" t="s">
        <v>1911</v>
      </c>
      <c r="E2253" s="867">
        <v>2019</v>
      </c>
      <c r="F2253" s="867">
        <v>2019</v>
      </c>
      <c r="G2253" s="868">
        <v>43495</v>
      </c>
      <c r="H2253" s="869">
        <f t="shared" si="105"/>
        <v>2019</v>
      </c>
      <c r="I2253" s="876"/>
      <c r="J2253" t="s">
        <v>1341</v>
      </c>
      <c r="K2253" t="s">
        <v>1342</v>
      </c>
      <c r="L2253" t="s">
        <v>1037</v>
      </c>
      <c r="M2253">
        <v>140.60800000000003</v>
      </c>
      <c r="N2253">
        <v>5.2000000000000005E-2</v>
      </c>
      <c r="O2253" s="872">
        <f>+VLOOKUP(C2253,'A. Rate Class Allocations'!$B$124:$J$128,6,FALSE)</f>
        <v>0.94261788524984402</v>
      </c>
      <c r="P2253" s="873">
        <f>+VLOOKUP(C2253,'A. Rate Class Allocations'!$B$124:$J$128,8,FALSE)</f>
        <v>0.86676492558695795</v>
      </c>
      <c r="Q2253" s="873">
        <f>+VLOOKUP(C2253,'A. Rate Class Allocations'!$B$124:$J$128,7,FALSE)</f>
        <v>0.93591420350510102</v>
      </c>
      <c r="R2253" s="873">
        <f>+VLOOKUP(C2253,'A. Rate Class Allocations'!$B$124:$J$128,9,FALSE)</f>
        <v>0.67326093337246795</v>
      </c>
      <c r="S2253" s="874">
        <f t="shared" si="106"/>
        <v>114.880690060841</v>
      </c>
      <c r="T2253" s="874">
        <f t="shared" si="107"/>
        <v>3.2765952450836508E-2</v>
      </c>
    </row>
    <row r="2254" spans="1:20">
      <c r="A2254" s="875" t="s">
        <v>1034</v>
      </c>
      <c r="B2254" t="s">
        <v>1035</v>
      </c>
      <c r="C2254" t="s">
        <v>1339</v>
      </c>
      <c r="D2254" t="s">
        <v>1911</v>
      </c>
      <c r="E2254" s="867">
        <v>2019</v>
      </c>
      <c r="F2254" s="867">
        <v>2019</v>
      </c>
      <c r="G2254" s="868">
        <v>43495</v>
      </c>
      <c r="H2254" s="869">
        <f t="shared" si="105"/>
        <v>2019</v>
      </c>
      <c r="I2254" s="876"/>
      <c r="J2254" t="s">
        <v>1341</v>
      </c>
      <c r="K2254" t="s">
        <v>1342</v>
      </c>
      <c r="L2254" t="s">
        <v>1037</v>
      </c>
      <c r="M2254">
        <v>110.86399999999999</v>
      </c>
      <c r="N2254">
        <v>4.0999999999999995E-2</v>
      </c>
      <c r="O2254" s="872">
        <f>+VLOOKUP(C2254,'A. Rate Class Allocations'!$B$124:$J$128,6,FALSE)</f>
        <v>0.94261788524984402</v>
      </c>
      <c r="P2254" s="873">
        <f>+VLOOKUP(C2254,'A. Rate Class Allocations'!$B$124:$J$128,8,FALSE)</f>
        <v>0.86676492558695795</v>
      </c>
      <c r="Q2254" s="873">
        <f>+VLOOKUP(C2254,'A. Rate Class Allocations'!$B$124:$J$128,7,FALSE)</f>
        <v>0.93591420350510102</v>
      </c>
      <c r="R2254" s="873">
        <f>+VLOOKUP(C2254,'A. Rate Class Allocations'!$B$124:$J$128,9,FALSE)</f>
        <v>0.67326093337246795</v>
      </c>
      <c r="S2254" s="874">
        <f t="shared" si="106"/>
        <v>90.579005624893838</v>
      </c>
      <c r="T2254" s="874">
        <f t="shared" si="107"/>
        <v>2.5834693278544159E-2</v>
      </c>
    </row>
    <row r="2255" spans="1:20">
      <c r="A2255" s="875" t="s">
        <v>1034</v>
      </c>
      <c r="B2255" t="s">
        <v>1035</v>
      </c>
      <c r="C2255" t="s">
        <v>1339</v>
      </c>
      <c r="D2255" t="s">
        <v>1911</v>
      </c>
      <c r="E2255" s="867">
        <v>2019</v>
      </c>
      <c r="F2255" s="867">
        <v>2019</v>
      </c>
      <c r="G2255" s="868">
        <v>43495</v>
      </c>
      <c r="H2255" s="869">
        <f t="shared" si="105"/>
        <v>2019</v>
      </c>
      <c r="I2255" s="876"/>
      <c r="J2255" t="s">
        <v>1341</v>
      </c>
      <c r="K2255" t="s">
        <v>1342</v>
      </c>
      <c r="L2255" t="s">
        <v>1037</v>
      </c>
      <c r="M2255">
        <v>113.56800000000003</v>
      </c>
      <c r="N2255">
        <v>4.200000000000001E-2</v>
      </c>
      <c r="O2255" s="872">
        <f>+VLOOKUP(C2255,'A. Rate Class Allocations'!$B$124:$J$128,6,FALSE)</f>
        <v>0.94261788524984402</v>
      </c>
      <c r="P2255" s="873">
        <f>+VLOOKUP(C2255,'A. Rate Class Allocations'!$B$124:$J$128,8,FALSE)</f>
        <v>0.86676492558695795</v>
      </c>
      <c r="Q2255" s="873">
        <f>+VLOOKUP(C2255,'A. Rate Class Allocations'!$B$124:$J$128,7,FALSE)</f>
        <v>0.93591420350510102</v>
      </c>
      <c r="R2255" s="873">
        <f>+VLOOKUP(C2255,'A. Rate Class Allocations'!$B$124:$J$128,9,FALSE)</f>
        <v>0.67326093337246795</v>
      </c>
      <c r="S2255" s="874">
        <f t="shared" si="106"/>
        <v>92.788249664525424</v>
      </c>
      <c r="T2255" s="874">
        <f t="shared" si="107"/>
        <v>2.646480774875256E-2</v>
      </c>
    </row>
    <row r="2256" spans="1:20">
      <c r="A2256" s="875" t="s">
        <v>1034</v>
      </c>
      <c r="B2256" t="s">
        <v>1035</v>
      </c>
      <c r="C2256" t="s">
        <v>1339</v>
      </c>
      <c r="D2256" t="s">
        <v>1912</v>
      </c>
      <c r="E2256" s="867">
        <v>2019</v>
      </c>
      <c r="F2256" s="867">
        <v>2019</v>
      </c>
      <c r="G2256" s="868">
        <v>43494</v>
      </c>
      <c r="H2256" s="869">
        <f t="shared" si="105"/>
        <v>2019</v>
      </c>
      <c r="I2256" s="876"/>
      <c r="J2256" t="s">
        <v>1341</v>
      </c>
      <c r="K2256" t="s">
        <v>1342</v>
      </c>
      <c r="L2256" t="s">
        <v>1037</v>
      </c>
      <c r="M2256">
        <v>3167.2499999999995</v>
      </c>
      <c r="N2256">
        <v>0.61499999999999988</v>
      </c>
      <c r="O2256" s="872">
        <f>+VLOOKUP(C2256,'A. Rate Class Allocations'!$B$124:$J$128,6,FALSE)</f>
        <v>0.94261788524984402</v>
      </c>
      <c r="P2256" s="873">
        <f>+VLOOKUP(C2256,'A. Rate Class Allocations'!$B$124:$J$128,8,FALSE)</f>
        <v>0.86676492558695795</v>
      </c>
      <c r="Q2256" s="873">
        <f>+VLOOKUP(C2256,'A. Rate Class Allocations'!$B$124:$J$128,7,FALSE)</f>
        <v>0.93591420350510102</v>
      </c>
      <c r="R2256" s="873">
        <f>+VLOOKUP(C2256,'A. Rate Class Allocations'!$B$124:$J$128,9,FALSE)</f>
        <v>0.67326093337246795</v>
      </c>
      <c r="S2256" s="874">
        <f t="shared" si="106"/>
        <v>2587.7323167614827</v>
      </c>
      <c r="T2256" s="874">
        <f t="shared" si="107"/>
        <v>0.38752039917816239</v>
      </c>
    </row>
    <row r="2257" spans="1:20">
      <c r="A2257" s="875" t="s">
        <v>1034</v>
      </c>
      <c r="B2257" t="s">
        <v>1035</v>
      </c>
      <c r="C2257" t="s">
        <v>1339</v>
      </c>
      <c r="D2257" t="s">
        <v>1913</v>
      </c>
      <c r="E2257" s="867">
        <v>2019</v>
      </c>
      <c r="F2257" s="867">
        <v>2019</v>
      </c>
      <c r="G2257" s="868">
        <v>43494</v>
      </c>
      <c r="H2257" s="869">
        <f t="shared" si="105"/>
        <v>2019</v>
      </c>
      <c r="I2257" s="876"/>
      <c r="J2257" t="s">
        <v>1341</v>
      </c>
      <c r="K2257" t="s">
        <v>1342</v>
      </c>
      <c r="L2257" t="s">
        <v>1037</v>
      </c>
      <c r="M2257">
        <v>362.54400000000004</v>
      </c>
      <c r="N2257">
        <v>0.20800000000000002</v>
      </c>
      <c r="O2257" s="872">
        <f>+VLOOKUP(C2257,'A. Rate Class Allocations'!$B$124:$J$128,6,FALSE)</f>
        <v>0.94261788524984402</v>
      </c>
      <c r="P2257" s="873">
        <f>+VLOOKUP(C2257,'A. Rate Class Allocations'!$B$124:$J$128,8,FALSE)</f>
        <v>0.86676492558695795</v>
      </c>
      <c r="Q2257" s="873">
        <f>+VLOOKUP(C2257,'A. Rate Class Allocations'!$B$124:$J$128,7,FALSE)</f>
        <v>0.93591420350510102</v>
      </c>
      <c r="R2257" s="873">
        <f>+VLOOKUP(C2257,'A. Rate Class Allocations'!$B$124:$J$128,9,FALSE)</f>
        <v>0.67326093337246795</v>
      </c>
      <c r="S2257" s="874">
        <f t="shared" si="106"/>
        <v>296.20864315983113</v>
      </c>
      <c r="T2257" s="874">
        <f t="shared" si="107"/>
        <v>0.13106380980334603</v>
      </c>
    </row>
    <row r="2258" spans="1:20">
      <c r="A2258" s="875" t="s">
        <v>1034</v>
      </c>
      <c r="B2258" t="s">
        <v>1035</v>
      </c>
      <c r="C2258" t="s">
        <v>1339</v>
      </c>
      <c r="D2258" t="s">
        <v>1913</v>
      </c>
      <c r="E2258" s="867">
        <v>2019</v>
      </c>
      <c r="F2258" s="867">
        <v>2019</v>
      </c>
      <c r="G2258" s="868">
        <v>43494</v>
      </c>
      <c r="H2258" s="869">
        <f t="shared" si="105"/>
        <v>2019</v>
      </c>
      <c r="I2258" s="876"/>
      <c r="J2258" t="s">
        <v>1341</v>
      </c>
      <c r="K2258" t="s">
        <v>1342</v>
      </c>
      <c r="L2258" t="s">
        <v>1037</v>
      </c>
      <c r="M2258">
        <v>134.21099999999998</v>
      </c>
      <c r="N2258">
        <v>7.6999999999999999E-2</v>
      </c>
      <c r="O2258" s="872">
        <f>+VLOOKUP(C2258,'A. Rate Class Allocations'!$B$124:$J$128,6,FALSE)</f>
        <v>0.94261788524984402</v>
      </c>
      <c r="P2258" s="873">
        <f>+VLOOKUP(C2258,'A. Rate Class Allocations'!$B$124:$J$128,8,FALSE)</f>
        <v>0.86676492558695795</v>
      </c>
      <c r="Q2258" s="873">
        <f>+VLOOKUP(C2258,'A. Rate Class Allocations'!$B$124:$J$128,7,FALSE)</f>
        <v>0.93591420350510102</v>
      </c>
      <c r="R2258" s="873">
        <f>+VLOOKUP(C2258,'A. Rate Class Allocations'!$B$124:$J$128,9,FALSE)</f>
        <v>0.67326093337246795</v>
      </c>
      <c r="S2258" s="874">
        <f t="shared" si="106"/>
        <v>109.65416116974515</v>
      </c>
      <c r="T2258" s="874">
        <f t="shared" si="107"/>
        <v>4.8518814206046354E-2</v>
      </c>
    </row>
    <row r="2259" spans="1:20">
      <c r="A2259" s="875" t="s">
        <v>1034</v>
      </c>
      <c r="B2259" t="s">
        <v>1035</v>
      </c>
      <c r="C2259" t="s">
        <v>1339</v>
      </c>
      <c r="D2259" t="s">
        <v>1914</v>
      </c>
      <c r="E2259" s="867">
        <v>2019</v>
      </c>
      <c r="F2259" s="867">
        <v>2019</v>
      </c>
      <c r="G2259" s="868">
        <v>43493</v>
      </c>
      <c r="H2259" s="869">
        <f t="shared" si="105"/>
        <v>2019</v>
      </c>
      <c r="I2259" s="876"/>
      <c r="J2259" t="s">
        <v>1341</v>
      </c>
      <c r="K2259" t="s">
        <v>1342</v>
      </c>
      <c r="L2259" t="s">
        <v>1037</v>
      </c>
      <c r="M2259">
        <v>5470.1920000000009</v>
      </c>
      <c r="N2259">
        <v>0.88400000000000012</v>
      </c>
      <c r="O2259" s="872">
        <f>+VLOOKUP(C2259,'A. Rate Class Allocations'!$B$124:$J$128,6,FALSE)</f>
        <v>0.94261788524984402</v>
      </c>
      <c r="P2259" s="873">
        <f>+VLOOKUP(C2259,'A. Rate Class Allocations'!$B$124:$J$128,8,FALSE)</f>
        <v>0.86676492558695795</v>
      </c>
      <c r="Q2259" s="873">
        <f>+VLOOKUP(C2259,'A. Rate Class Allocations'!$B$124:$J$128,7,FALSE)</f>
        <v>0.93591420350510102</v>
      </c>
      <c r="R2259" s="873">
        <f>+VLOOKUP(C2259,'A. Rate Class Allocations'!$B$124:$J$128,9,FALSE)</f>
        <v>0.67326093337246795</v>
      </c>
      <c r="S2259" s="874">
        <f t="shared" si="106"/>
        <v>4469.300692174641</v>
      </c>
      <c r="T2259" s="874">
        <f t="shared" si="107"/>
        <v>0.55702119166422059</v>
      </c>
    </row>
    <row r="2260" spans="1:20">
      <c r="A2260" s="875" t="s">
        <v>1034</v>
      </c>
      <c r="B2260" t="s">
        <v>1035</v>
      </c>
      <c r="C2260" t="s">
        <v>1339</v>
      </c>
      <c r="D2260" t="s">
        <v>1915</v>
      </c>
      <c r="E2260" s="867">
        <v>2019</v>
      </c>
      <c r="F2260" s="867">
        <v>2019</v>
      </c>
      <c r="G2260" s="868">
        <v>43501</v>
      </c>
      <c r="H2260" s="869">
        <f t="shared" si="105"/>
        <v>2019</v>
      </c>
      <c r="I2260" s="876"/>
      <c r="J2260" t="s">
        <v>1341</v>
      </c>
      <c r="K2260" t="s">
        <v>1342</v>
      </c>
      <c r="L2260" t="s">
        <v>1037</v>
      </c>
      <c r="M2260">
        <v>197.18400000000003</v>
      </c>
      <c r="N2260">
        <v>0.10400000000000001</v>
      </c>
      <c r="O2260" s="872">
        <f>+VLOOKUP(C2260,'A. Rate Class Allocations'!$B$124:$J$128,6,FALSE)</f>
        <v>0.94261788524984402</v>
      </c>
      <c r="P2260" s="873">
        <f>+VLOOKUP(C2260,'A. Rate Class Allocations'!$B$124:$J$128,8,FALSE)</f>
        <v>0.86676492558695795</v>
      </c>
      <c r="Q2260" s="873">
        <f>+VLOOKUP(C2260,'A. Rate Class Allocations'!$B$124:$J$128,7,FALSE)</f>
        <v>0.93591420350510102</v>
      </c>
      <c r="R2260" s="873">
        <f>+VLOOKUP(C2260,'A. Rate Class Allocations'!$B$124:$J$128,9,FALSE)</f>
        <v>0.67326093337246795</v>
      </c>
      <c r="S2260" s="874">
        <f t="shared" si="106"/>
        <v>161.10487304390128</v>
      </c>
      <c r="T2260" s="874">
        <f t="shared" si="107"/>
        <v>6.5531904901673016E-2</v>
      </c>
    </row>
    <row r="2261" spans="1:20">
      <c r="A2261" s="875" t="s">
        <v>1034</v>
      </c>
      <c r="B2261" t="s">
        <v>1035</v>
      </c>
      <c r="C2261" t="s">
        <v>1339</v>
      </c>
      <c r="D2261" t="s">
        <v>1915</v>
      </c>
      <c r="E2261" s="867">
        <v>2019</v>
      </c>
      <c r="F2261" s="867">
        <v>2019</v>
      </c>
      <c r="G2261" s="868">
        <v>43501</v>
      </c>
      <c r="H2261" s="869">
        <f t="shared" si="105"/>
        <v>2019</v>
      </c>
      <c r="I2261" s="876"/>
      <c r="J2261" t="s">
        <v>1341</v>
      </c>
      <c r="K2261" t="s">
        <v>1342</v>
      </c>
      <c r="L2261" t="s">
        <v>1037</v>
      </c>
      <c r="M2261">
        <v>176.32799999999997</v>
      </c>
      <c r="N2261">
        <v>9.2999999999999999E-2</v>
      </c>
      <c r="O2261" s="872">
        <f>+VLOOKUP(C2261,'A. Rate Class Allocations'!$B$124:$J$128,6,FALSE)</f>
        <v>0.94261788524984402</v>
      </c>
      <c r="P2261" s="873">
        <f>+VLOOKUP(C2261,'A. Rate Class Allocations'!$B$124:$J$128,8,FALSE)</f>
        <v>0.86676492558695795</v>
      </c>
      <c r="Q2261" s="873">
        <f>+VLOOKUP(C2261,'A. Rate Class Allocations'!$B$124:$J$128,7,FALSE)</f>
        <v>0.93591420350510102</v>
      </c>
      <c r="R2261" s="873">
        <f>+VLOOKUP(C2261,'A. Rate Class Allocations'!$B$124:$J$128,9,FALSE)</f>
        <v>0.67326093337246795</v>
      </c>
      <c r="S2261" s="874">
        <f t="shared" si="106"/>
        <v>144.0649345488732</v>
      </c>
      <c r="T2261" s="874">
        <f t="shared" si="107"/>
        <v>5.860064572938066E-2</v>
      </c>
    </row>
    <row r="2262" spans="1:20">
      <c r="A2262" s="875" t="s">
        <v>1034</v>
      </c>
      <c r="B2262" t="s">
        <v>1035</v>
      </c>
      <c r="C2262" t="s">
        <v>1339</v>
      </c>
      <c r="D2262" t="s">
        <v>1915</v>
      </c>
      <c r="E2262" s="867">
        <v>2019</v>
      </c>
      <c r="F2262" s="867">
        <v>2019</v>
      </c>
      <c r="G2262" s="868">
        <v>43501</v>
      </c>
      <c r="H2262" s="869">
        <f t="shared" si="105"/>
        <v>2019</v>
      </c>
      <c r="I2262" s="876"/>
      <c r="J2262" t="s">
        <v>1341</v>
      </c>
      <c r="K2262" t="s">
        <v>1342</v>
      </c>
      <c r="L2262" t="s">
        <v>1037</v>
      </c>
      <c r="M2262">
        <v>54.983999999999995</v>
      </c>
      <c r="N2262">
        <v>2.8999999999999998E-2</v>
      </c>
      <c r="O2262" s="872">
        <f>+VLOOKUP(C2262,'A. Rate Class Allocations'!$B$124:$J$128,6,FALSE)</f>
        <v>0.94261788524984402</v>
      </c>
      <c r="P2262" s="873">
        <f>+VLOOKUP(C2262,'A. Rate Class Allocations'!$B$124:$J$128,8,FALSE)</f>
        <v>0.86676492558695795</v>
      </c>
      <c r="Q2262" s="873">
        <f>+VLOOKUP(C2262,'A. Rate Class Allocations'!$B$124:$J$128,7,FALSE)</f>
        <v>0.93591420350510102</v>
      </c>
      <c r="R2262" s="873">
        <f>+VLOOKUP(C2262,'A. Rate Class Allocations'!$B$124:$J$128,9,FALSE)</f>
        <v>0.67326093337246795</v>
      </c>
      <c r="S2262" s="874">
        <f t="shared" si="106"/>
        <v>44.92347421416477</v>
      </c>
      <c r="T2262" s="874">
        <f t="shared" si="107"/>
        <v>1.8273319636043429E-2</v>
      </c>
    </row>
    <row r="2263" spans="1:20">
      <c r="A2263" s="875" t="s">
        <v>1034</v>
      </c>
      <c r="B2263" t="s">
        <v>1035</v>
      </c>
      <c r="C2263" t="s">
        <v>1339</v>
      </c>
      <c r="D2263" t="s">
        <v>1916</v>
      </c>
      <c r="E2263" s="867">
        <v>2019</v>
      </c>
      <c r="F2263" s="867">
        <v>2019</v>
      </c>
      <c r="G2263" s="868">
        <v>43495</v>
      </c>
      <c r="H2263" s="869">
        <f t="shared" si="105"/>
        <v>2019</v>
      </c>
      <c r="I2263" s="876"/>
      <c r="J2263" t="s">
        <v>1341</v>
      </c>
      <c r="K2263" t="s">
        <v>1342</v>
      </c>
      <c r="L2263" t="s">
        <v>1037</v>
      </c>
      <c r="M2263">
        <v>2266.6800000000003</v>
      </c>
      <c r="N2263">
        <v>0.78</v>
      </c>
      <c r="O2263" s="872">
        <f>+VLOOKUP(C2263,'A. Rate Class Allocations'!$B$124:$J$128,6,FALSE)</f>
        <v>0.94261788524984402</v>
      </c>
      <c r="P2263" s="873">
        <f>+VLOOKUP(C2263,'A. Rate Class Allocations'!$B$124:$J$128,8,FALSE)</f>
        <v>0.86676492558695795</v>
      </c>
      <c r="Q2263" s="873">
        <f>+VLOOKUP(C2263,'A. Rate Class Allocations'!$B$124:$J$128,7,FALSE)</f>
        <v>0.93591420350510102</v>
      </c>
      <c r="R2263" s="873">
        <f>+VLOOKUP(C2263,'A. Rate Class Allocations'!$B$124:$J$128,9,FALSE)</f>
        <v>0.67326093337246795</v>
      </c>
      <c r="S2263" s="874">
        <f t="shared" si="106"/>
        <v>1851.9413016834537</v>
      </c>
      <c r="T2263" s="874">
        <f t="shared" si="107"/>
        <v>0.49148928676254749</v>
      </c>
    </row>
    <row r="2264" spans="1:20">
      <c r="A2264" s="875" t="s">
        <v>1034</v>
      </c>
      <c r="B2264" t="s">
        <v>1035</v>
      </c>
      <c r="C2264" t="s">
        <v>1339</v>
      </c>
      <c r="D2264" t="s">
        <v>1916</v>
      </c>
      <c r="E2264" s="867">
        <v>2019</v>
      </c>
      <c r="F2264" s="867">
        <v>2019</v>
      </c>
      <c r="G2264" s="868">
        <v>43495</v>
      </c>
      <c r="H2264" s="869">
        <f t="shared" si="105"/>
        <v>2019</v>
      </c>
      <c r="I2264" s="876"/>
      <c r="J2264" t="s">
        <v>1341</v>
      </c>
      <c r="K2264" t="s">
        <v>1342</v>
      </c>
      <c r="L2264" t="s">
        <v>1037</v>
      </c>
      <c r="M2264">
        <v>84.273999999999987</v>
      </c>
      <c r="N2264">
        <v>2.8999999999999998E-2</v>
      </c>
      <c r="O2264" s="872">
        <f>+VLOOKUP(C2264,'A. Rate Class Allocations'!$B$124:$J$128,6,FALSE)</f>
        <v>0.94261788524984402</v>
      </c>
      <c r="P2264" s="873">
        <f>+VLOOKUP(C2264,'A. Rate Class Allocations'!$B$124:$J$128,8,FALSE)</f>
        <v>0.86676492558695795</v>
      </c>
      <c r="Q2264" s="873">
        <f>+VLOOKUP(C2264,'A. Rate Class Allocations'!$B$124:$J$128,7,FALSE)</f>
        <v>0.93591420350510102</v>
      </c>
      <c r="R2264" s="873">
        <f>+VLOOKUP(C2264,'A. Rate Class Allocations'!$B$124:$J$128,9,FALSE)</f>
        <v>0.67326093337246795</v>
      </c>
      <c r="S2264" s="874">
        <f t="shared" si="106"/>
        <v>68.854227883102752</v>
      </c>
      <c r="T2264" s="874">
        <f t="shared" si="107"/>
        <v>1.8273319636043429E-2</v>
      </c>
    </row>
    <row r="2265" spans="1:20">
      <c r="A2265" s="875" t="s">
        <v>1034</v>
      </c>
      <c r="B2265" t="s">
        <v>1035</v>
      </c>
      <c r="C2265" t="s">
        <v>1339</v>
      </c>
      <c r="D2265" t="s">
        <v>1916</v>
      </c>
      <c r="E2265" s="867">
        <v>2019</v>
      </c>
      <c r="F2265" s="867">
        <v>2019</v>
      </c>
      <c r="G2265" s="868">
        <v>43495</v>
      </c>
      <c r="H2265" s="869">
        <f t="shared" si="105"/>
        <v>2019</v>
      </c>
      <c r="I2265" s="876"/>
      <c r="J2265" t="s">
        <v>1341</v>
      </c>
      <c r="K2265" t="s">
        <v>1342</v>
      </c>
      <c r="L2265" t="s">
        <v>1037</v>
      </c>
      <c r="M2265">
        <v>151.11199999999999</v>
      </c>
      <c r="N2265">
        <v>5.2000000000000005E-2</v>
      </c>
      <c r="O2265" s="872">
        <f>+VLOOKUP(C2265,'A. Rate Class Allocations'!$B$124:$J$128,6,FALSE)</f>
        <v>0.94261788524984402</v>
      </c>
      <c r="P2265" s="873">
        <f>+VLOOKUP(C2265,'A. Rate Class Allocations'!$B$124:$J$128,8,FALSE)</f>
        <v>0.86676492558695795</v>
      </c>
      <c r="Q2265" s="873">
        <f>+VLOOKUP(C2265,'A. Rate Class Allocations'!$B$124:$J$128,7,FALSE)</f>
        <v>0.93591420350510102</v>
      </c>
      <c r="R2265" s="873">
        <f>+VLOOKUP(C2265,'A. Rate Class Allocations'!$B$124:$J$128,9,FALSE)</f>
        <v>0.67326093337246795</v>
      </c>
      <c r="S2265" s="874">
        <f t="shared" si="106"/>
        <v>123.46275344556355</v>
      </c>
      <c r="T2265" s="874">
        <f t="shared" si="107"/>
        <v>3.2765952450836508E-2</v>
      </c>
    </row>
    <row r="2266" spans="1:20">
      <c r="A2266" s="875" t="s">
        <v>1034</v>
      </c>
      <c r="B2266" t="s">
        <v>1035</v>
      </c>
      <c r="C2266" t="s">
        <v>1339</v>
      </c>
      <c r="D2266" t="s">
        <v>1917</v>
      </c>
      <c r="E2266" s="867">
        <v>2019</v>
      </c>
      <c r="F2266" s="867">
        <v>2019</v>
      </c>
      <c r="G2266" s="868">
        <v>43490</v>
      </c>
      <c r="H2266" s="869">
        <f t="shared" si="105"/>
        <v>2019</v>
      </c>
      <c r="I2266" s="876"/>
      <c r="J2266" t="s">
        <v>1341</v>
      </c>
      <c r="K2266" t="s">
        <v>1342</v>
      </c>
      <c r="L2266" t="s">
        <v>1037</v>
      </c>
      <c r="M2266">
        <v>2253.8880000000004</v>
      </c>
      <c r="N2266">
        <v>0.62400000000000011</v>
      </c>
      <c r="O2266" s="872">
        <f>+VLOOKUP(C2266,'A. Rate Class Allocations'!$B$124:$J$128,6,FALSE)</f>
        <v>0.94261788524984402</v>
      </c>
      <c r="P2266" s="873">
        <f>+VLOOKUP(C2266,'A. Rate Class Allocations'!$B$124:$J$128,8,FALSE)</f>
        <v>0.86676492558695795</v>
      </c>
      <c r="Q2266" s="873">
        <f>+VLOOKUP(C2266,'A. Rate Class Allocations'!$B$124:$J$128,7,FALSE)</f>
        <v>0.93591420350510102</v>
      </c>
      <c r="R2266" s="873">
        <f>+VLOOKUP(C2266,'A. Rate Class Allocations'!$B$124:$J$128,9,FALSE)</f>
        <v>0.67326093337246795</v>
      </c>
      <c r="S2266" s="874">
        <f t="shared" si="106"/>
        <v>1841.4898779575044</v>
      </c>
      <c r="T2266" s="874">
        <f t="shared" si="107"/>
        <v>0.3931914294100381</v>
      </c>
    </row>
    <row r="2267" spans="1:20">
      <c r="A2267" s="875" t="s">
        <v>1034</v>
      </c>
      <c r="B2267" t="s">
        <v>1035</v>
      </c>
      <c r="C2267" t="s">
        <v>1339</v>
      </c>
      <c r="D2267" t="s">
        <v>1917</v>
      </c>
      <c r="E2267" s="867">
        <v>2019</v>
      </c>
      <c r="F2267" s="867">
        <v>2019</v>
      </c>
      <c r="G2267" s="868">
        <v>43490</v>
      </c>
      <c r="H2267" s="869">
        <f t="shared" si="105"/>
        <v>2019</v>
      </c>
      <c r="I2267" s="876"/>
      <c r="J2267" t="s">
        <v>1341</v>
      </c>
      <c r="K2267" t="s">
        <v>1342</v>
      </c>
      <c r="L2267" t="s">
        <v>1037</v>
      </c>
      <c r="M2267">
        <v>104.74799999999998</v>
      </c>
      <c r="N2267">
        <v>2.8999999999999998E-2</v>
      </c>
      <c r="O2267" s="872">
        <f>+VLOOKUP(C2267,'A. Rate Class Allocations'!$B$124:$J$128,6,FALSE)</f>
        <v>0.94261788524984402</v>
      </c>
      <c r="P2267" s="873">
        <f>+VLOOKUP(C2267,'A. Rate Class Allocations'!$B$124:$J$128,8,FALSE)</f>
        <v>0.86676492558695795</v>
      </c>
      <c r="Q2267" s="873">
        <f>+VLOOKUP(C2267,'A. Rate Class Allocations'!$B$124:$J$128,7,FALSE)</f>
        <v>0.93591420350510102</v>
      </c>
      <c r="R2267" s="873">
        <f>+VLOOKUP(C2267,'A. Rate Class Allocations'!$B$124:$J$128,9,FALSE)</f>
        <v>0.67326093337246795</v>
      </c>
      <c r="S2267" s="874">
        <f t="shared" si="106"/>
        <v>85.58206163584552</v>
      </c>
      <c r="T2267" s="874">
        <f t="shared" si="107"/>
        <v>1.8273319636043429E-2</v>
      </c>
    </row>
    <row r="2268" spans="1:20">
      <c r="A2268" s="875" t="s">
        <v>1034</v>
      </c>
      <c r="B2268" t="s">
        <v>1035</v>
      </c>
      <c r="C2268" t="s">
        <v>1339</v>
      </c>
      <c r="D2268" t="s">
        <v>1918</v>
      </c>
      <c r="E2268" s="867">
        <v>2019</v>
      </c>
      <c r="F2268" s="867">
        <v>2019</v>
      </c>
      <c r="G2268" s="868">
        <v>43490</v>
      </c>
      <c r="H2268" s="869">
        <f t="shared" si="105"/>
        <v>2019</v>
      </c>
      <c r="I2268" s="876"/>
      <c r="J2268" t="s">
        <v>1341</v>
      </c>
      <c r="K2268" t="s">
        <v>1342</v>
      </c>
      <c r="L2268" t="s">
        <v>1037</v>
      </c>
      <c r="M2268">
        <v>5641.271999999999</v>
      </c>
      <c r="N2268">
        <v>0.86099999999999988</v>
      </c>
      <c r="O2268" s="872">
        <f>+VLOOKUP(C2268,'A. Rate Class Allocations'!$B$124:$J$128,6,FALSE)</f>
        <v>0.94261788524984402</v>
      </c>
      <c r="P2268" s="873">
        <f>+VLOOKUP(C2268,'A. Rate Class Allocations'!$B$124:$J$128,8,FALSE)</f>
        <v>0.86676492558695795</v>
      </c>
      <c r="Q2268" s="873">
        <f>+VLOOKUP(C2268,'A. Rate Class Allocations'!$B$124:$J$128,7,FALSE)</f>
        <v>0.93591420350510102</v>
      </c>
      <c r="R2268" s="873">
        <f>+VLOOKUP(C2268,'A. Rate Class Allocations'!$B$124:$J$128,9,FALSE)</f>
        <v>0.67326093337246795</v>
      </c>
      <c r="S2268" s="874">
        <f t="shared" si="106"/>
        <v>4609.077863143636</v>
      </c>
      <c r="T2268" s="874">
        <f t="shared" si="107"/>
        <v>0.54252855884942741</v>
      </c>
    </row>
    <row r="2269" spans="1:20">
      <c r="A2269" s="875" t="s">
        <v>1034</v>
      </c>
      <c r="B2269" t="s">
        <v>1035</v>
      </c>
      <c r="C2269" t="s">
        <v>1339</v>
      </c>
      <c r="D2269" t="s">
        <v>1918</v>
      </c>
      <c r="E2269" s="867">
        <v>2019</v>
      </c>
      <c r="F2269" s="867">
        <v>2019</v>
      </c>
      <c r="G2269" s="868">
        <v>43490</v>
      </c>
      <c r="H2269" s="869">
        <f t="shared" si="105"/>
        <v>2019</v>
      </c>
      <c r="I2269" s="876"/>
      <c r="J2269" t="s">
        <v>1341</v>
      </c>
      <c r="K2269" t="s">
        <v>1342</v>
      </c>
      <c r="L2269" t="s">
        <v>1037</v>
      </c>
      <c r="M2269">
        <v>183.45600000000002</v>
      </c>
      <c r="N2269">
        <v>2.8000000000000001E-2</v>
      </c>
      <c r="O2269" s="872">
        <f>+VLOOKUP(C2269,'A. Rate Class Allocations'!$B$124:$J$128,6,FALSE)</f>
        <v>0.94261788524984402</v>
      </c>
      <c r="P2269" s="873">
        <f>+VLOOKUP(C2269,'A. Rate Class Allocations'!$B$124:$J$128,8,FALSE)</f>
        <v>0.86676492558695795</v>
      </c>
      <c r="Q2269" s="873">
        <f>+VLOOKUP(C2269,'A. Rate Class Allocations'!$B$124:$J$128,7,FALSE)</f>
        <v>0.93591420350510102</v>
      </c>
      <c r="R2269" s="873">
        <f>+VLOOKUP(C2269,'A. Rate Class Allocations'!$B$124:$J$128,9,FALSE)</f>
        <v>0.67326093337246795</v>
      </c>
      <c r="S2269" s="874">
        <f t="shared" si="106"/>
        <v>149.88871099654105</v>
      </c>
      <c r="T2269" s="874">
        <f t="shared" si="107"/>
        <v>1.7643205165835039E-2</v>
      </c>
    </row>
    <row r="2270" spans="1:20">
      <c r="A2270" s="875" t="s">
        <v>1034</v>
      </c>
      <c r="B2270" t="s">
        <v>1035</v>
      </c>
      <c r="C2270" t="s">
        <v>1339</v>
      </c>
      <c r="D2270" t="s">
        <v>1918</v>
      </c>
      <c r="E2270" s="867">
        <v>2019</v>
      </c>
      <c r="F2270" s="867">
        <v>2019</v>
      </c>
      <c r="G2270" s="868">
        <v>43490</v>
      </c>
      <c r="H2270" s="869">
        <f t="shared" si="105"/>
        <v>2019</v>
      </c>
      <c r="I2270" s="876"/>
      <c r="J2270" t="s">
        <v>1341</v>
      </c>
      <c r="K2270" t="s">
        <v>1342</v>
      </c>
      <c r="L2270" t="s">
        <v>1037</v>
      </c>
      <c r="M2270">
        <v>2725.6320000000005</v>
      </c>
      <c r="N2270">
        <v>0.41600000000000004</v>
      </c>
      <c r="O2270" s="872">
        <f>+VLOOKUP(C2270,'A. Rate Class Allocations'!$B$124:$J$128,6,FALSE)</f>
        <v>0.94261788524984402</v>
      </c>
      <c r="P2270" s="873">
        <f>+VLOOKUP(C2270,'A. Rate Class Allocations'!$B$124:$J$128,8,FALSE)</f>
        <v>0.86676492558695795</v>
      </c>
      <c r="Q2270" s="873">
        <f>+VLOOKUP(C2270,'A. Rate Class Allocations'!$B$124:$J$128,7,FALSE)</f>
        <v>0.93591420350510102</v>
      </c>
      <c r="R2270" s="873">
        <f>+VLOOKUP(C2270,'A. Rate Class Allocations'!$B$124:$J$128,9,FALSE)</f>
        <v>0.67326093337246795</v>
      </c>
      <c r="S2270" s="874">
        <f t="shared" si="106"/>
        <v>2226.9179919486101</v>
      </c>
      <c r="T2270" s="874">
        <f t="shared" si="107"/>
        <v>0.26212761960669206</v>
      </c>
    </row>
    <row r="2271" spans="1:20">
      <c r="A2271" s="875" t="s">
        <v>1034</v>
      </c>
      <c r="B2271" t="s">
        <v>1035</v>
      </c>
      <c r="C2271" t="s">
        <v>1339</v>
      </c>
      <c r="D2271" t="s">
        <v>1919</v>
      </c>
      <c r="E2271" s="867">
        <v>2019</v>
      </c>
      <c r="F2271" s="867">
        <v>2019</v>
      </c>
      <c r="G2271" s="868">
        <v>43490</v>
      </c>
      <c r="H2271" s="869">
        <f t="shared" si="105"/>
        <v>2019</v>
      </c>
      <c r="I2271" s="876"/>
      <c r="J2271" t="s">
        <v>1341</v>
      </c>
      <c r="K2271" t="s">
        <v>1342</v>
      </c>
      <c r="L2271" t="s">
        <v>1037</v>
      </c>
      <c r="M2271">
        <v>3814.1999999999989</v>
      </c>
      <c r="N2271">
        <v>0.78</v>
      </c>
      <c r="O2271" s="872">
        <f>+VLOOKUP(C2271,'A. Rate Class Allocations'!$B$124:$J$128,6,FALSE)</f>
        <v>0.94261788524984402</v>
      </c>
      <c r="P2271" s="873">
        <f>+VLOOKUP(C2271,'A. Rate Class Allocations'!$B$124:$J$128,8,FALSE)</f>
        <v>0.86676492558695795</v>
      </c>
      <c r="Q2271" s="873">
        <f>+VLOOKUP(C2271,'A. Rate Class Allocations'!$B$124:$J$128,7,FALSE)</f>
        <v>0.93591420350510102</v>
      </c>
      <c r="R2271" s="873">
        <f>+VLOOKUP(C2271,'A. Rate Class Allocations'!$B$124:$J$128,9,FALSE)</f>
        <v>0.67326093337246795</v>
      </c>
      <c r="S2271" s="874">
        <f t="shared" si="106"/>
        <v>3116.308659749513</v>
      </c>
      <c r="T2271" s="874">
        <f t="shared" si="107"/>
        <v>0.49148928676254749</v>
      </c>
    </row>
    <row r="2272" spans="1:20">
      <c r="A2272" s="875" t="s">
        <v>1034</v>
      </c>
      <c r="B2272" t="s">
        <v>1035</v>
      </c>
      <c r="C2272" t="s">
        <v>1339</v>
      </c>
      <c r="D2272" t="s">
        <v>1919</v>
      </c>
      <c r="E2272" s="867">
        <v>2019</v>
      </c>
      <c r="F2272" s="867">
        <v>2019</v>
      </c>
      <c r="G2272" s="868">
        <v>43490</v>
      </c>
      <c r="H2272" s="869">
        <f t="shared" si="105"/>
        <v>2019</v>
      </c>
      <c r="I2272" s="876"/>
      <c r="J2272" t="s">
        <v>1341</v>
      </c>
      <c r="K2272" t="s">
        <v>1342</v>
      </c>
      <c r="L2272" t="s">
        <v>1037</v>
      </c>
      <c r="M2272">
        <v>141.81</v>
      </c>
      <c r="N2272">
        <v>2.8999999999999998E-2</v>
      </c>
      <c r="O2272" s="872">
        <f>+VLOOKUP(C2272,'A. Rate Class Allocations'!$B$124:$J$128,6,FALSE)</f>
        <v>0.94261788524984402</v>
      </c>
      <c r="P2272" s="873">
        <f>+VLOOKUP(C2272,'A. Rate Class Allocations'!$B$124:$J$128,8,FALSE)</f>
        <v>0.86676492558695795</v>
      </c>
      <c r="Q2272" s="873">
        <f>+VLOOKUP(C2272,'A. Rate Class Allocations'!$B$124:$J$128,7,FALSE)</f>
        <v>0.93591420350510102</v>
      </c>
      <c r="R2272" s="873">
        <f>+VLOOKUP(C2272,'A. Rate Class Allocations'!$B$124:$J$128,9,FALSE)</f>
        <v>0.67326093337246795</v>
      </c>
      <c r="S2272" s="874">
        <f t="shared" si="106"/>
        <v>115.86275786248191</v>
      </c>
      <c r="T2272" s="874">
        <f t="shared" si="107"/>
        <v>1.8273319636043429E-2</v>
      </c>
    </row>
    <row r="2273" spans="1:20">
      <c r="A2273" s="875" t="s">
        <v>1034</v>
      </c>
      <c r="B2273" t="s">
        <v>1035</v>
      </c>
      <c r="C2273" t="s">
        <v>1339</v>
      </c>
      <c r="D2273" t="s">
        <v>1920</v>
      </c>
      <c r="E2273" s="867">
        <v>2019</v>
      </c>
      <c r="F2273" s="867">
        <v>2019</v>
      </c>
      <c r="G2273" s="868">
        <v>43488</v>
      </c>
      <c r="H2273" s="869">
        <f t="shared" si="105"/>
        <v>2019</v>
      </c>
      <c r="I2273" s="876"/>
      <c r="J2273" t="s">
        <v>1341</v>
      </c>
      <c r="K2273" t="s">
        <v>1342</v>
      </c>
      <c r="L2273" t="s">
        <v>1037</v>
      </c>
      <c r="M2273">
        <v>2876.1619999999994</v>
      </c>
      <c r="N2273">
        <v>0.98599999999999977</v>
      </c>
      <c r="O2273" s="872">
        <f>+VLOOKUP(C2273,'A. Rate Class Allocations'!$B$124:$J$128,6,FALSE)</f>
        <v>0.94261788524984402</v>
      </c>
      <c r="P2273" s="873">
        <f>+VLOOKUP(C2273,'A. Rate Class Allocations'!$B$124:$J$128,8,FALSE)</f>
        <v>0.86676492558695795</v>
      </c>
      <c r="Q2273" s="873">
        <f>+VLOOKUP(C2273,'A. Rate Class Allocations'!$B$124:$J$128,7,FALSE)</f>
        <v>0.93591420350510102</v>
      </c>
      <c r="R2273" s="873">
        <f>+VLOOKUP(C2273,'A. Rate Class Allocations'!$B$124:$J$128,9,FALSE)</f>
        <v>0.67326093337246795</v>
      </c>
      <c r="S2273" s="874">
        <f t="shared" si="106"/>
        <v>2349.9052350276543</v>
      </c>
      <c r="T2273" s="874">
        <f t="shared" si="107"/>
        <v>0.62129286762547653</v>
      </c>
    </row>
    <row r="2274" spans="1:20">
      <c r="A2274" s="875" t="s">
        <v>1034</v>
      </c>
      <c r="B2274" t="s">
        <v>1035</v>
      </c>
      <c r="C2274" t="s">
        <v>1339</v>
      </c>
      <c r="D2274" t="s">
        <v>1921</v>
      </c>
      <c r="E2274" s="867">
        <v>2019</v>
      </c>
      <c r="F2274" s="867">
        <v>2019</v>
      </c>
      <c r="G2274" s="868">
        <v>43489</v>
      </c>
      <c r="H2274" s="869">
        <f t="shared" si="105"/>
        <v>2019</v>
      </c>
      <c r="I2274" s="876"/>
      <c r="J2274" t="s">
        <v>1341</v>
      </c>
      <c r="K2274" t="s">
        <v>1342</v>
      </c>
      <c r="L2274" t="s">
        <v>1037</v>
      </c>
      <c r="M2274">
        <v>667.05600000000015</v>
      </c>
      <c r="N2274">
        <v>0.20800000000000002</v>
      </c>
      <c r="O2274" s="872">
        <f>+VLOOKUP(C2274,'A. Rate Class Allocations'!$B$124:$J$128,6,FALSE)</f>
        <v>0.94261788524984402</v>
      </c>
      <c r="P2274" s="873">
        <f>+VLOOKUP(C2274,'A. Rate Class Allocations'!$B$124:$J$128,8,FALSE)</f>
        <v>0.86676492558695795</v>
      </c>
      <c r="Q2274" s="873">
        <f>+VLOOKUP(C2274,'A. Rate Class Allocations'!$B$124:$J$128,7,FALSE)</f>
        <v>0.93591420350510102</v>
      </c>
      <c r="R2274" s="873">
        <f>+VLOOKUP(C2274,'A. Rate Class Allocations'!$B$124:$J$128,9,FALSE)</f>
        <v>0.67326093337246795</v>
      </c>
      <c r="S2274" s="874">
        <f t="shared" si="106"/>
        <v>545.00351039218504</v>
      </c>
      <c r="T2274" s="874">
        <f t="shared" si="107"/>
        <v>0.13106380980334603</v>
      </c>
    </row>
    <row r="2275" spans="1:20">
      <c r="A2275" s="875" t="s">
        <v>1034</v>
      </c>
      <c r="B2275" t="s">
        <v>1035</v>
      </c>
      <c r="C2275" t="s">
        <v>1339</v>
      </c>
      <c r="D2275" t="s">
        <v>1922</v>
      </c>
      <c r="E2275" s="867">
        <v>2019</v>
      </c>
      <c r="F2275" s="867">
        <v>2019</v>
      </c>
      <c r="G2275" s="868">
        <v>43495</v>
      </c>
      <c r="H2275" s="869">
        <f t="shared" si="105"/>
        <v>2019</v>
      </c>
      <c r="I2275" s="876"/>
      <c r="J2275" t="s">
        <v>1341</v>
      </c>
      <c r="K2275" t="s">
        <v>1342</v>
      </c>
      <c r="L2275" t="s">
        <v>1037</v>
      </c>
      <c r="M2275">
        <v>1657.9680000000003</v>
      </c>
      <c r="N2275">
        <v>0.62400000000000011</v>
      </c>
      <c r="O2275" s="872">
        <f>+VLOOKUP(C2275,'A. Rate Class Allocations'!$B$124:$J$128,6,FALSE)</f>
        <v>0.94261788524984402</v>
      </c>
      <c r="P2275" s="873">
        <f>+VLOOKUP(C2275,'A. Rate Class Allocations'!$B$124:$J$128,8,FALSE)</f>
        <v>0.86676492558695795</v>
      </c>
      <c r="Q2275" s="873">
        <f>+VLOOKUP(C2275,'A. Rate Class Allocations'!$B$124:$J$128,7,FALSE)</f>
        <v>0.93591420350510102</v>
      </c>
      <c r="R2275" s="873">
        <f>+VLOOKUP(C2275,'A. Rate Class Allocations'!$B$124:$J$128,9,FALSE)</f>
        <v>0.67326093337246795</v>
      </c>
      <c r="S2275" s="874">
        <f t="shared" si="106"/>
        <v>1354.6064799925498</v>
      </c>
      <c r="T2275" s="874">
        <f t="shared" si="107"/>
        <v>0.3931914294100381</v>
      </c>
    </row>
    <row r="2276" spans="1:20">
      <c r="A2276" s="875" t="s">
        <v>1034</v>
      </c>
      <c r="B2276" t="s">
        <v>1035</v>
      </c>
      <c r="C2276" t="s">
        <v>1339</v>
      </c>
      <c r="D2276" t="s">
        <v>1922</v>
      </c>
      <c r="E2276" s="867">
        <v>2019</v>
      </c>
      <c r="F2276" s="867">
        <v>2019</v>
      </c>
      <c r="G2276" s="868">
        <v>43495</v>
      </c>
      <c r="H2276" s="869">
        <f t="shared" si="105"/>
        <v>2019</v>
      </c>
      <c r="I2276" s="876"/>
      <c r="J2276" t="s">
        <v>1341</v>
      </c>
      <c r="K2276" t="s">
        <v>1342</v>
      </c>
      <c r="L2276" t="s">
        <v>1037</v>
      </c>
      <c r="M2276">
        <v>828.98400000000015</v>
      </c>
      <c r="N2276">
        <v>0.31200000000000006</v>
      </c>
      <c r="O2276" s="872">
        <f>+VLOOKUP(C2276,'A. Rate Class Allocations'!$B$124:$J$128,6,FALSE)</f>
        <v>0.94261788524984402</v>
      </c>
      <c r="P2276" s="873">
        <f>+VLOOKUP(C2276,'A. Rate Class Allocations'!$B$124:$J$128,8,FALSE)</f>
        <v>0.86676492558695795</v>
      </c>
      <c r="Q2276" s="873">
        <f>+VLOOKUP(C2276,'A. Rate Class Allocations'!$B$124:$J$128,7,FALSE)</f>
        <v>0.93591420350510102</v>
      </c>
      <c r="R2276" s="873">
        <f>+VLOOKUP(C2276,'A. Rate Class Allocations'!$B$124:$J$128,9,FALSE)</f>
        <v>0.67326093337246795</v>
      </c>
      <c r="S2276" s="874">
        <f t="shared" si="106"/>
        <v>677.3032399962749</v>
      </c>
      <c r="T2276" s="874">
        <f t="shared" si="107"/>
        <v>0.19659571470501905</v>
      </c>
    </row>
    <row r="2277" spans="1:20">
      <c r="A2277" s="875" t="s">
        <v>1034</v>
      </c>
      <c r="B2277" t="s">
        <v>1035</v>
      </c>
      <c r="C2277" t="s">
        <v>1339</v>
      </c>
      <c r="D2277" t="s">
        <v>1923</v>
      </c>
      <c r="E2277" s="867">
        <v>2019</v>
      </c>
      <c r="F2277" s="867">
        <v>2019</v>
      </c>
      <c r="G2277" s="868">
        <v>43507</v>
      </c>
      <c r="H2277" s="869">
        <f t="shared" si="105"/>
        <v>2019</v>
      </c>
      <c r="I2277" s="876"/>
      <c r="J2277" t="s">
        <v>1341</v>
      </c>
      <c r="K2277" t="s">
        <v>1342</v>
      </c>
      <c r="L2277" t="s">
        <v>1037</v>
      </c>
      <c r="M2277">
        <v>1786.8240000000005</v>
      </c>
      <c r="N2277">
        <v>1.1960000000000002</v>
      </c>
      <c r="O2277" s="872">
        <f>+VLOOKUP(C2277,'A. Rate Class Allocations'!$B$124:$J$128,6,FALSE)</f>
        <v>0.94261788524984402</v>
      </c>
      <c r="P2277" s="873">
        <f>+VLOOKUP(C2277,'A. Rate Class Allocations'!$B$124:$J$128,8,FALSE)</f>
        <v>0.86676492558695795</v>
      </c>
      <c r="Q2277" s="873">
        <f>+VLOOKUP(C2277,'A. Rate Class Allocations'!$B$124:$J$128,7,FALSE)</f>
        <v>0.93591420350510102</v>
      </c>
      <c r="R2277" s="873">
        <f>+VLOOKUP(C2277,'A. Rate Class Allocations'!$B$124:$J$128,9,FALSE)</f>
        <v>0.67326093337246795</v>
      </c>
      <c r="S2277" s="874">
        <f t="shared" si="106"/>
        <v>1459.8854555734536</v>
      </c>
      <c r="T2277" s="874">
        <f t="shared" si="107"/>
        <v>0.7536169063692395</v>
      </c>
    </row>
    <row r="2278" spans="1:20">
      <c r="A2278" s="875" t="s">
        <v>1034</v>
      </c>
      <c r="B2278" t="s">
        <v>1035</v>
      </c>
      <c r="C2278" t="s">
        <v>1339</v>
      </c>
      <c r="D2278" t="s">
        <v>1923</v>
      </c>
      <c r="E2278" s="867">
        <v>2019</v>
      </c>
      <c r="F2278" s="867">
        <v>2019</v>
      </c>
      <c r="G2278" s="868">
        <v>43507</v>
      </c>
      <c r="H2278" s="869">
        <f t="shared" si="105"/>
        <v>2019</v>
      </c>
      <c r="I2278" s="876"/>
      <c r="J2278" t="s">
        <v>1038</v>
      </c>
      <c r="K2278" t="s">
        <v>1342</v>
      </c>
      <c r="L2278" t="s">
        <v>1037</v>
      </c>
      <c r="M2278">
        <v>77.688000000000002</v>
      </c>
      <c r="N2278">
        <v>5.2000000000000005E-2</v>
      </c>
      <c r="O2278" s="872">
        <f>+VLOOKUP(C2278,'A. Rate Class Allocations'!$B$124:$J$128,6,FALSE)</f>
        <v>0.94261788524984402</v>
      </c>
      <c r="P2278" s="873">
        <f>+VLOOKUP(C2278,'A. Rate Class Allocations'!$B$124:$J$128,8,FALSE)</f>
        <v>0.86676492558695795</v>
      </c>
      <c r="Q2278" s="873">
        <f>+VLOOKUP(C2278,'A. Rate Class Allocations'!$B$124:$J$128,7,FALSE)</f>
        <v>0.93591420350510102</v>
      </c>
      <c r="R2278" s="873">
        <f>+VLOOKUP(C2278,'A. Rate Class Allocations'!$B$124:$J$128,9,FALSE)</f>
        <v>0.67326093337246795</v>
      </c>
      <c r="S2278" s="874">
        <f t="shared" si="106"/>
        <v>63.473280677106665</v>
      </c>
      <c r="T2278" s="874">
        <f t="shared" si="107"/>
        <v>3.2765952450836508E-2</v>
      </c>
    </row>
    <row r="2279" spans="1:20">
      <c r="A2279" s="875" t="s">
        <v>1034</v>
      </c>
      <c r="B2279" t="s">
        <v>1035</v>
      </c>
      <c r="C2279" t="s">
        <v>1339</v>
      </c>
      <c r="D2279" t="s">
        <v>1924</v>
      </c>
      <c r="E2279" s="867">
        <v>2019</v>
      </c>
      <c r="F2279" s="867">
        <v>2019</v>
      </c>
      <c r="G2279" s="868">
        <v>43495</v>
      </c>
      <c r="H2279" s="869">
        <f t="shared" si="105"/>
        <v>2019</v>
      </c>
      <c r="I2279" s="876"/>
      <c r="J2279" t="s">
        <v>1341</v>
      </c>
      <c r="K2279" t="s">
        <v>1342</v>
      </c>
      <c r="L2279" t="s">
        <v>1037</v>
      </c>
      <c r="M2279">
        <v>1960.7039999999997</v>
      </c>
      <c r="N2279">
        <v>0.76800000000000002</v>
      </c>
      <c r="O2279" s="872">
        <f>+VLOOKUP(C2279,'A. Rate Class Allocations'!$B$124:$J$128,6,FALSE)</f>
        <v>0.94261788524984402</v>
      </c>
      <c r="P2279" s="873">
        <f>+VLOOKUP(C2279,'A. Rate Class Allocations'!$B$124:$J$128,8,FALSE)</f>
        <v>0.86676492558695795</v>
      </c>
      <c r="Q2279" s="873">
        <f>+VLOOKUP(C2279,'A. Rate Class Allocations'!$B$124:$J$128,7,FALSE)</f>
        <v>0.93591420350510102</v>
      </c>
      <c r="R2279" s="873">
        <f>+VLOOKUP(C2279,'A. Rate Class Allocations'!$B$124:$J$128,9,FALSE)</f>
        <v>0.67326093337246795</v>
      </c>
      <c r="S2279" s="874">
        <f t="shared" si="106"/>
        <v>1601.9503052817131</v>
      </c>
      <c r="T2279" s="874">
        <f t="shared" si="107"/>
        <v>0.48392791312004674</v>
      </c>
    </row>
    <row r="2280" spans="1:20">
      <c r="A2280" s="875" t="s">
        <v>1034</v>
      </c>
      <c r="B2280" t="s">
        <v>1035</v>
      </c>
      <c r="C2280" t="s">
        <v>1339</v>
      </c>
      <c r="D2280" t="s">
        <v>1925</v>
      </c>
      <c r="E2280" s="867">
        <v>2019</v>
      </c>
      <c r="F2280" s="867">
        <v>2019</v>
      </c>
      <c r="G2280" s="868">
        <v>43496</v>
      </c>
      <c r="H2280" s="869">
        <f t="shared" si="105"/>
        <v>2019</v>
      </c>
      <c r="I2280" s="876"/>
      <c r="J2280" t="s">
        <v>1341</v>
      </c>
      <c r="K2280" t="s">
        <v>1342</v>
      </c>
      <c r="L2280" t="s">
        <v>1037</v>
      </c>
      <c r="M2280">
        <v>367.12000000000006</v>
      </c>
      <c r="N2280">
        <v>0.10400000000000001</v>
      </c>
      <c r="O2280" s="872">
        <f>+VLOOKUP(C2280,'A. Rate Class Allocations'!$B$124:$J$128,6,FALSE)</f>
        <v>0.94261788524984402</v>
      </c>
      <c r="P2280" s="873">
        <f>+VLOOKUP(C2280,'A. Rate Class Allocations'!$B$124:$J$128,8,FALSE)</f>
        <v>0.86676492558695795</v>
      </c>
      <c r="Q2280" s="873">
        <f>+VLOOKUP(C2280,'A. Rate Class Allocations'!$B$124:$J$128,7,FALSE)</f>
        <v>0.93591420350510102</v>
      </c>
      <c r="R2280" s="873">
        <f>+VLOOKUP(C2280,'A. Rate Class Allocations'!$B$124:$J$128,9,FALSE)</f>
        <v>0.67326093337246795</v>
      </c>
      <c r="S2280" s="874">
        <f t="shared" si="106"/>
        <v>299.94736384228457</v>
      </c>
      <c r="T2280" s="874">
        <f t="shared" si="107"/>
        <v>6.5531904901673016E-2</v>
      </c>
    </row>
    <row r="2281" spans="1:20">
      <c r="A2281" s="875" t="s">
        <v>1034</v>
      </c>
      <c r="B2281" t="s">
        <v>1035</v>
      </c>
      <c r="C2281" t="s">
        <v>1339</v>
      </c>
      <c r="D2281" t="s">
        <v>1925</v>
      </c>
      <c r="E2281" s="867">
        <v>2019</v>
      </c>
      <c r="F2281" s="867">
        <v>2019</v>
      </c>
      <c r="G2281" s="868">
        <v>43496</v>
      </c>
      <c r="H2281" s="869">
        <f t="shared" si="105"/>
        <v>2019</v>
      </c>
      <c r="I2281" s="876"/>
      <c r="J2281" t="s">
        <v>1341</v>
      </c>
      <c r="K2281" t="s">
        <v>1342</v>
      </c>
      <c r="L2281" t="s">
        <v>1037</v>
      </c>
      <c r="M2281">
        <v>2456.8799999999997</v>
      </c>
      <c r="N2281">
        <v>0.69599999999999995</v>
      </c>
      <c r="O2281" s="872">
        <f>+VLOOKUP(C2281,'A. Rate Class Allocations'!$B$124:$J$128,6,FALSE)</f>
        <v>0.94261788524984402</v>
      </c>
      <c r="P2281" s="873">
        <f>+VLOOKUP(C2281,'A. Rate Class Allocations'!$B$124:$J$128,8,FALSE)</f>
        <v>0.86676492558695795</v>
      </c>
      <c r="Q2281" s="873">
        <f>+VLOOKUP(C2281,'A. Rate Class Allocations'!$B$124:$J$128,7,FALSE)</f>
        <v>0.93591420350510102</v>
      </c>
      <c r="R2281" s="873">
        <f>+VLOOKUP(C2281,'A. Rate Class Allocations'!$B$124:$J$128,9,FALSE)</f>
        <v>0.67326093337246795</v>
      </c>
      <c r="S2281" s="874">
        <f t="shared" si="106"/>
        <v>2007.3400503291343</v>
      </c>
      <c r="T2281" s="874">
        <f t="shared" si="107"/>
        <v>0.43855967126504231</v>
      </c>
    </row>
    <row r="2282" spans="1:20">
      <c r="A2282" s="875" t="s">
        <v>1034</v>
      </c>
      <c r="B2282" t="s">
        <v>1035</v>
      </c>
      <c r="C2282" t="s">
        <v>1339</v>
      </c>
      <c r="D2282" t="s">
        <v>1926</v>
      </c>
      <c r="E2282" s="867">
        <v>2019</v>
      </c>
      <c r="F2282" s="867">
        <v>2019</v>
      </c>
      <c r="G2282" s="868">
        <v>43495</v>
      </c>
      <c r="H2282" s="869">
        <f t="shared" si="105"/>
        <v>2019</v>
      </c>
      <c r="I2282" s="876"/>
      <c r="J2282" t="s">
        <v>1341</v>
      </c>
      <c r="K2282" t="s">
        <v>1342</v>
      </c>
      <c r="L2282" t="s">
        <v>1037</v>
      </c>
      <c r="M2282">
        <v>3227.1200000000003</v>
      </c>
      <c r="N2282">
        <v>1.0400000000000003</v>
      </c>
      <c r="O2282" s="872">
        <f>+VLOOKUP(C2282,'A. Rate Class Allocations'!$B$124:$J$128,6,FALSE)</f>
        <v>0.94261788524984402</v>
      </c>
      <c r="P2282" s="873">
        <f>+VLOOKUP(C2282,'A. Rate Class Allocations'!$B$124:$J$128,8,FALSE)</f>
        <v>0.86676492558695795</v>
      </c>
      <c r="Q2282" s="873">
        <f>+VLOOKUP(C2282,'A. Rate Class Allocations'!$B$124:$J$128,7,FALSE)</f>
        <v>0.93591420350510102</v>
      </c>
      <c r="R2282" s="873">
        <f>+VLOOKUP(C2282,'A. Rate Class Allocations'!$B$124:$J$128,9,FALSE)</f>
        <v>0.67326093337246795</v>
      </c>
      <c r="S2282" s="874">
        <f t="shared" si="106"/>
        <v>2636.6477903756622</v>
      </c>
      <c r="T2282" s="874">
        <f t="shared" si="107"/>
        <v>0.6553190490167301</v>
      </c>
    </row>
    <row r="2283" spans="1:20">
      <c r="A2283" s="875" t="s">
        <v>1034</v>
      </c>
      <c r="B2283" t="s">
        <v>1035</v>
      </c>
      <c r="C2283" t="s">
        <v>1339</v>
      </c>
      <c r="D2283" t="s">
        <v>1927</v>
      </c>
      <c r="E2283" s="867">
        <v>2019</v>
      </c>
      <c r="F2283" s="867">
        <v>2019</v>
      </c>
      <c r="G2283" s="868">
        <v>43496</v>
      </c>
      <c r="H2283" s="869">
        <f t="shared" si="105"/>
        <v>2019</v>
      </c>
      <c r="I2283" s="876"/>
      <c r="J2283" t="s">
        <v>1341</v>
      </c>
      <c r="K2283" t="s">
        <v>1342</v>
      </c>
      <c r="L2283" t="s">
        <v>1037</v>
      </c>
      <c r="M2283">
        <v>987.27999999999975</v>
      </c>
      <c r="N2283">
        <v>0.40999999999999992</v>
      </c>
      <c r="O2283" s="872">
        <f>+VLOOKUP(C2283,'A. Rate Class Allocations'!$B$124:$J$128,6,FALSE)</f>
        <v>0.94261788524984402</v>
      </c>
      <c r="P2283" s="873">
        <f>+VLOOKUP(C2283,'A. Rate Class Allocations'!$B$124:$J$128,8,FALSE)</f>
        <v>0.86676492558695795</v>
      </c>
      <c r="Q2283" s="873">
        <f>+VLOOKUP(C2283,'A. Rate Class Allocations'!$B$124:$J$128,7,FALSE)</f>
        <v>0.93591420350510102</v>
      </c>
      <c r="R2283" s="873">
        <f>+VLOOKUP(C2283,'A. Rate Class Allocations'!$B$124:$J$128,9,FALSE)</f>
        <v>0.67326093337246795</v>
      </c>
      <c r="S2283" s="874">
        <f t="shared" si="106"/>
        <v>806.63552346429105</v>
      </c>
      <c r="T2283" s="874">
        <f t="shared" si="107"/>
        <v>0.25834693278544157</v>
      </c>
    </row>
    <row r="2284" spans="1:20">
      <c r="A2284" s="875" t="s">
        <v>1034</v>
      </c>
      <c r="B2284" t="s">
        <v>1035</v>
      </c>
      <c r="C2284" t="s">
        <v>1339</v>
      </c>
      <c r="D2284" t="s">
        <v>1928</v>
      </c>
      <c r="E2284" s="867">
        <v>2019</v>
      </c>
      <c r="F2284" s="867">
        <v>2019</v>
      </c>
      <c r="G2284" s="868">
        <v>43495</v>
      </c>
      <c r="H2284" s="869">
        <f t="shared" si="105"/>
        <v>2019</v>
      </c>
      <c r="I2284" s="876"/>
      <c r="J2284" t="s">
        <v>1341</v>
      </c>
      <c r="K2284" t="s">
        <v>1342</v>
      </c>
      <c r="L2284" t="s">
        <v>1037</v>
      </c>
      <c r="M2284">
        <v>6814.0800000000017</v>
      </c>
      <c r="N2284">
        <v>1.2480000000000002</v>
      </c>
      <c r="O2284" s="872">
        <f>+VLOOKUP(C2284,'A. Rate Class Allocations'!$B$124:$J$128,6,FALSE)</f>
        <v>0.94261788524984402</v>
      </c>
      <c r="P2284" s="873">
        <f>+VLOOKUP(C2284,'A. Rate Class Allocations'!$B$124:$J$128,8,FALSE)</f>
        <v>0.86676492558695795</v>
      </c>
      <c r="Q2284" s="873">
        <f>+VLOOKUP(C2284,'A. Rate Class Allocations'!$B$124:$J$128,7,FALSE)</f>
        <v>0.93591420350510102</v>
      </c>
      <c r="R2284" s="873">
        <f>+VLOOKUP(C2284,'A. Rate Class Allocations'!$B$124:$J$128,9,FALSE)</f>
        <v>0.67326093337246795</v>
      </c>
      <c r="S2284" s="874">
        <f t="shared" si="106"/>
        <v>5567.2949798715254</v>
      </c>
      <c r="T2284" s="874">
        <f t="shared" si="107"/>
        <v>0.78638285882007619</v>
      </c>
    </row>
    <row r="2285" spans="1:20">
      <c r="A2285" s="875" t="s">
        <v>1034</v>
      </c>
      <c r="B2285" t="s">
        <v>1035</v>
      </c>
      <c r="C2285" t="s">
        <v>1339</v>
      </c>
      <c r="D2285" t="s">
        <v>1929</v>
      </c>
      <c r="E2285" s="867">
        <v>2019</v>
      </c>
      <c r="F2285" s="867">
        <v>2019</v>
      </c>
      <c r="G2285" s="868">
        <v>43493</v>
      </c>
      <c r="H2285" s="869">
        <f t="shared" si="105"/>
        <v>2019</v>
      </c>
      <c r="I2285" s="876"/>
      <c r="J2285" t="s">
        <v>1341</v>
      </c>
      <c r="K2285" t="s">
        <v>1342</v>
      </c>
      <c r="L2285" t="s">
        <v>1037</v>
      </c>
      <c r="M2285">
        <v>1129.4400000000003</v>
      </c>
      <c r="N2285">
        <v>0.31200000000000006</v>
      </c>
      <c r="O2285" s="872">
        <f>+VLOOKUP(C2285,'A. Rate Class Allocations'!$B$124:$J$128,6,FALSE)</f>
        <v>0.94261788524984402</v>
      </c>
      <c r="P2285" s="873">
        <f>+VLOOKUP(C2285,'A. Rate Class Allocations'!$B$124:$J$128,8,FALSE)</f>
        <v>0.86676492558695795</v>
      </c>
      <c r="Q2285" s="873">
        <f>+VLOOKUP(C2285,'A. Rate Class Allocations'!$B$124:$J$128,7,FALSE)</f>
        <v>0.93591420350510102</v>
      </c>
      <c r="R2285" s="873">
        <f>+VLOOKUP(C2285,'A. Rate Class Allocations'!$B$124:$J$128,9,FALSE)</f>
        <v>0.67326093337246795</v>
      </c>
      <c r="S2285" s="874">
        <f t="shared" si="106"/>
        <v>922.78424116918143</v>
      </c>
      <c r="T2285" s="874">
        <f t="shared" si="107"/>
        <v>0.19659571470501905</v>
      </c>
    </row>
    <row r="2286" spans="1:20">
      <c r="A2286" s="875" t="s">
        <v>1034</v>
      </c>
      <c r="B2286" t="s">
        <v>1035</v>
      </c>
      <c r="C2286" t="s">
        <v>1339</v>
      </c>
      <c r="D2286" t="s">
        <v>1929</v>
      </c>
      <c r="E2286" s="867">
        <v>2019</v>
      </c>
      <c r="F2286" s="867">
        <v>2019</v>
      </c>
      <c r="G2286" s="868">
        <v>43493</v>
      </c>
      <c r="H2286" s="869">
        <f t="shared" si="105"/>
        <v>2019</v>
      </c>
      <c r="I2286" s="876"/>
      <c r="J2286" t="s">
        <v>1341</v>
      </c>
      <c r="K2286" t="s">
        <v>1342</v>
      </c>
      <c r="L2286" t="s">
        <v>1037</v>
      </c>
      <c r="M2286">
        <v>209.95999999999998</v>
      </c>
      <c r="N2286">
        <v>5.7999999999999996E-2</v>
      </c>
      <c r="O2286" s="872">
        <f>+VLOOKUP(C2286,'A. Rate Class Allocations'!$B$124:$J$128,6,FALSE)</f>
        <v>0.94261788524984402</v>
      </c>
      <c r="P2286" s="873">
        <f>+VLOOKUP(C2286,'A. Rate Class Allocations'!$B$124:$J$128,8,FALSE)</f>
        <v>0.86676492558695795</v>
      </c>
      <c r="Q2286" s="873">
        <f>+VLOOKUP(C2286,'A. Rate Class Allocations'!$B$124:$J$128,7,FALSE)</f>
        <v>0.93591420350510102</v>
      </c>
      <c r="R2286" s="873">
        <f>+VLOOKUP(C2286,'A. Rate Class Allocations'!$B$124:$J$128,9,FALSE)</f>
        <v>0.67326093337246795</v>
      </c>
      <c r="S2286" s="874">
        <f t="shared" si="106"/>
        <v>171.54322431991187</v>
      </c>
      <c r="T2286" s="874">
        <f t="shared" si="107"/>
        <v>3.6546639272086859E-2</v>
      </c>
    </row>
    <row r="2287" spans="1:20">
      <c r="A2287" s="875" t="s">
        <v>1034</v>
      </c>
      <c r="B2287" t="s">
        <v>1035</v>
      </c>
      <c r="C2287" t="s">
        <v>1339</v>
      </c>
      <c r="D2287" t="s">
        <v>1929</v>
      </c>
      <c r="E2287" s="867">
        <v>2019</v>
      </c>
      <c r="F2287" s="867">
        <v>2019</v>
      </c>
      <c r="G2287" s="868">
        <v>43493</v>
      </c>
      <c r="H2287" s="869">
        <f t="shared" si="105"/>
        <v>2019</v>
      </c>
      <c r="I2287" s="876"/>
      <c r="J2287" t="s">
        <v>1341</v>
      </c>
      <c r="K2287" t="s">
        <v>1342</v>
      </c>
      <c r="L2287" t="s">
        <v>1037</v>
      </c>
      <c r="M2287">
        <v>253.39999999999995</v>
      </c>
      <c r="N2287">
        <v>6.9999999999999993E-2</v>
      </c>
      <c r="O2287" s="872">
        <f>+VLOOKUP(C2287,'A. Rate Class Allocations'!$B$124:$J$128,6,FALSE)</f>
        <v>0.94261788524984402</v>
      </c>
      <c r="P2287" s="873">
        <f>+VLOOKUP(C2287,'A. Rate Class Allocations'!$B$124:$J$128,8,FALSE)</f>
        <v>0.86676492558695795</v>
      </c>
      <c r="Q2287" s="873">
        <f>+VLOOKUP(C2287,'A. Rate Class Allocations'!$B$124:$J$128,7,FALSE)</f>
        <v>0.93591420350510102</v>
      </c>
      <c r="R2287" s="873">
        <f>+VLOOKUP(C2287,'A. Rate Class Allocations'!$B$124:$J$128,9,FALSE)</f>
        <v>0.67326093337246795</v>
      </c>
      <c r="S2287" s="874">
        <f t="shared" si="106"/>
        <v>207.0349259033419</v>
      </c>
      <c r="T2287" s="874">
        <f t="shared" si="107"/>
        <v>4.4108012914587588E-2</v>
      </c>
    </row>
    <row r="2288" spans="1:20">
      <c r="A2288" s="875" t="s">
        <v>1034</v>
      </c>
      <c r="B2288" t="s">
        <v>1035</v>
      </c>
      <c r="C2288" t="s">
        <v>1339</v>
      </c>
      <c r="D2288" t="s">
        <v>1930</v>
      </c>
      <c r="E2288" s="867">
        <v>2019</v>
      </c>
      <c r="F2288" s="867">
        <v>2019</v>
      </c>
      <c r="G2288" s="868">
        <v>43488</v>
      </c>
      <c r="H2288" s="869">
        <f t="shared" si="105"/>
        <v>2019</v>
      </c>
      <c r="I2288" s="876"/>
      <c r="J2288" t="s">
        <v>1341</v>
      </c>
      <c r="K2288" t="s">
        <v>1342</v>
      </c>
      <c r="L2288" t="s">
        <v>1037</v>
      </c>
      <c r="M2288">
        <v>380.96999999999991</v>
      </c>
      <c r="N2288">
        <v>0.153</v>
      </c>
      <c r="O2288" s="872">
        <f>+VLOOKUP(C2288,'A. Rate Class Allocations'!$B$124:$J$128,6,FALSE)</f>
        <v>0.94261788524984402</v>
      </c>
      <c r="P2288" s="873">
        <f>+VLOOKUP(C2288,'A. Rate Class Allocations'!$B$124:$J$128,8,FALSE)</f>
        <v>0.86676492558695795</v>
      </c>
      <c r="Q2288" s="873">
        <f>+VLOOKUP(C2288,'A. Rate Class Allocations'!$B$124:$J$128,7,FALSE)</f>
        <v>0.93591420350510102</v>
      </c>
      <c r="R2288" s="873">
        <f>+VLOOKUP(C2288,'A. Rate Class Allocations'!$B$124:$J$128,9,FALSE)</f>
        <v>0.67326093337246795</v>
      </c>
      <c r="S2288" s="874">
        <f t="shared" si="106"/>
        <v>311.26320332042684</v>
      </c>
      <c r="T2288" s="874">
        <f t="shared" si="107"/>
        <v>9.6407513941884321E-2</v>
      </c>
    </row>
    <row r="2289" spans="1:20">
      <c r="A2289" s="875" t="s">
        <v>1034</v>
      </c>
      <c r="B2289" t="s">
        <v>1035</v>
      </c>
      <c r="C2289" t="s">
        <v>1339</v>
      </c>
      <c r="D2289" t="s">
        <v>1930</v>
      </c>
      <c r="E2289" s="867">
        <v>2019</v>
      </c>
      <c r="F2289" s="867">
        <v>2019</v>
      </c>
      <c r="G2289" s="868">
        <v>43488</v>
      </c>
      <c r="H2289" s="869">
        <f t="shared" si="105"/>
        <v>2019</v>
      </c>
      <c r="I2289" s="876"/>
      <c r="J2289" t="s">
        <v>1341</v>
      </c>
      <c r="K2289" t="s">
        <v>1342</v>
      </c>
      <c r="L2289" t="s">
        <v>1037</v>
      </c>
      <c r="M2289">
        <v>1912.32</v>
      </c>
      <c r="N2289">
        <v>0.76800000000000002</v>
      </c>
      <c r="O2289" s="872">
        <f>+VLOOKUP(C2289,'A. Rate Class Allocations'!$B$124:$J$128,6,FALSE)</f>
        <v>0.94261788524984402</v>
      </c>
      <c r="P2289" s="873">
        <f>+VLOOKUP(C2289,'A. Rate Class Allocations'!$B$124:$J$128,8,FALSE)</f>
        <v>0.86676492558695795</v>
      </c>
      <c r="Q2289" s="873">
        <f>+VLOOKUP(C2289,'A. Rate Class Allocations'!$B$124:$J$128,7,FALSE)</f>
        <v>0.93591420350510102</v>
      </c>
      <c r="R2289" s="873">
        <f>+VLOOKUP(C2289,'A. Rate Class Allocations'!$B$124:$J$128,9,FALSE)</f>
        <v>0.67326093337246795</v>
      </c>
      <c r="S2289" s="874">
        <f t="shared" si="106"/>
        <v>1562.419216667241</v>
      </c>
      <c r="T2289" s="874">
        <f t="shared" si="107"/>
        <v>0.48392791312004674</v>
      </c>
    </row>
    <row r="2290" spans="1:20">
      <c r="A2290" s="875" t="s">
        <v>1034</v>
      </c>
      <c r="B2290" t="s">
        <v>1035</v>
      </c>
      <c r="C2290" t="s">
        <v>1339</v>
      </c>
      <c r="D2290" t="s">
        <v>1930</v>
      </c>
      <c r="E2290" s="867">
        <v>2019</v>
      </c>
      <c r="F2290" s="867">
        <v>2019</v>
      </c>
      <c r="G2290" s="868">
        <v>43488</v>
      </c>
      <c r="H2290" s="869">
        <f t="shared" si="105"/>
        <v>2019</v>
      </c>
      <c r="I2290" s="876"/>
      <c r="J2290" t="s">
        <v>1341</v>
      </c>
      <c r="K2290" t="s">
        <v>1342</v>
      </c>
      <c r="L2290" t="s">
        <v>1037</v>
      </c>
      <c r="M2290">
        <v>144.41999999999999</v>
      </c>
      <c r="N2290">
        <v>5.7999999999999996E-2</v>
      </c>
      <c r="O2290" s="872">
        <f>+VLOOKUP(C2290,'A. Rate Class Allocations'!$B$124:$J$128,6,FALSE)</f>
        <v>0.94261788524984402</v>
      </c>
      <c r="P2290" s="873">
        <f>+VLOOKUP(C2290,'A. Rate Class Allocations'!$B$124:$J$128,8,FALSE)</f>
        <v>0.86676492558695795</v>
      </c>
      <c r="Q2290" s="873">
        <f>+VLOOKUP(C2290,'A. Rate Class Allocations'!$B$124:$J$128,7,FALSE)</f>
        <v>0.93591420350510102</v>
      </c>
      <c r="R2290" s="873">
        <f>+VLOOKUP(C2290,'A. Rate Class Allocations'!$B$124:$J$128,9,FALSE)</f>
        <v>0.67326093337246795</v>
      </c>
      <c r="S2290" s="874">
        <f t="shared" si="106"/>
        <v>117.99520125872391</v>
      </c>
      <c r="T2290" s="874">
        <f t="shared" si="107"/>
        <v>3.6546639272086859E-2</v>
      </c>
    </row>
    <row r="2291" spans="1:20">
      <c r="A2291" s="875" t="s">
        <v>1034</v>
      </c>
      <c r="B2291" t="s">
        <v>1035</v>
      </c>
      <c r="C2291" t="s">
        <v>1339</v>
      </c>
      <c r="D2291" t="s">
        <v>1930</v>
      </c>
      <c r="E2291" s="867">
        <v>2019</v>
      </c>
      <c r="F2291" s="867">
        <v>2019</v>
      </c>
      <c r="G2291" s="868">
        <v>43488</v>
      </c>
      <c r="H2291" s="869">
        <f t="shared" si="105"/>
        <v>2019</v>
      </c>
      <c r="I2291" s="876"/>
      <c r="J2291" t="s">
        <v>1341</v>
      </c>
      <c r="K2291" t="s">
        <v>1342</v>
      </c>
      <c r="L2291" t="s">
        <v>1037</v>
      </c>
      <c r="M2291">
        <v>679.7700000000001</v>
      </c>
      <c r="N2291">
        <v>0.27300000000000002</v>
      </c>
      <c r="O2291" s="872">
        <f>+VLOOKUP(C2291,'A. Rate Class Allocations'!$B$124:$J$128,6,FALSE)</f>
        <v>0.94261788524984402</v>
      </c>
      <c r="P2291" s="873">
        <f>+VLOOKUP(C2291,'A. Rate Class Allocations'!$B$124:$J$128,8,FALSE)</f>
        <v>0.86676492558695795</v>
      </c>
      <c r="Q2291" s="873">
        <f>+VLOOKUP(C2291,'A. Rate Class Allocations'!$B$124:$J$128,7,FALSE)</f>
        <v>0.93591420350510102</v>
      </c>
      <c r="R2291" s="873">
        <f>+VLOOKUP(C2291,'A. Rate Class Allocations'!$B$124:$J$128,9,FALSE)</f>
        <v>0.67326093337246795</v>
      </c>
      <c r="S2291" s="874">
        <f t="shared" si="106"/>
        <v>555.39120592468339</v>
      </c>
      <c r="T2291" s="874">
        <f t="shared" si="107"/>
        <v>0.17202125036689164</v>
      </c>
    </row>
    <row r="2292" spans="1:20">
      <c r="A2292" s="875" t="s">
        <v>1034</v>
      </c>
      <c r="B2292" t="s">
        <v>1035</v>
      </c>
      <c r="C2292" t="s">
        <v>1339</v>
      </c>
      <c r="D2292" t="s">
        <v>1931</v>
      </c>
      <c r="E2292" s="867">
        <v>2019</v>
      </c>
      <c r="F2292" s="867">
        <v>2019</v>
      </c>
      <c r="G2292" s="868">
        <v>43481</v>
      </c>
      <c r="H2292" s="869">
        <f t="shared" si="105"/>
        <v>2019</v>
      </c>
      <c r="I2292" s="876"/>
      <c r="J2292" t="s">
        <v>1341</v>
      </c>
      <c r="K2292" t="s">
        <v>1342</v>
      </c>
      <c r="L2292" t="s">
        <v>1037</v>
      </c>
      <c r="M2292">
        <v>1829.1</v>
      </c>
      <c r="N2292">
        <v>0.78</v>
      </c>
      <c r="O2292" s="872">
        <f>+VLOOKUP(C2292,'A. Rate Class Allocations'!$B$124:$J$128,6,FALSE)</f>
        <v>0.94261788524984402</v>
      </c>
      <c r="P2292" s="873">
        <f>+VLOOKUP(C2292,'A. Rate Class Allocations'!$B$124:$J$128,8,FALSE)</f>
        <v>0.86676492558695795</v>
      </c>
      <c r="Q2292" s="873">
        <f>+VLOOKUP(C2292,'A. Rate Class Allocations'!$B$124:$J$128,7,FALSE)</f>
        <v>0.93591420350510102</v>
      </c>
      <c r="R2292" s="873">
        <f>+VLOOKUP(C2292,'A. Rate Class Allocations'!$B$124:$J$128,9,FALSE)</f>
        <v>0.67326093337246795</v>
      </c>
      <c r="S2292" s="874">
        <f t="shared" si="106"/>
        <v>1494.4261364238466</v>
      </c>
      <c r="T2292" s="874">
        <f t="shared" si="107"/>
        <v>0.49148928676254749</v>
      </c>
    </row>
    <row r="2293" spans="1:20">
      <c r="A2293" s="875" t="s">
        <v>1034</v>
      </c>
      <c r="B2293" t="s">
        <v>1035</v>
      </c>
      <c r="C2293" t="s">
        <v>1339</v>
      </c>
      <c r="D2293" t="s">
        <v>1931</v>
      </c>
      <c r="E2293" s="867">
        <v>2019</v>
      </c>
      <c r="F2293" s="867">
        <v>2019</v>
      </c>
      <c r="G2293" s="868">
        <v>43481</v>
      </c>
      <c r="H2293" s="869">
        <f t="shared" si="105"/>
        <v>2019</v>
      </c>
      <c r="I2293" s="876"/>
      <c r="J2293" t="s">
        <v>1341</v>
      </c>
      <c r="K2293" t="s">
        <v>1342</v>
      </c>
      <c r="L2293" t="s">
        <v>1037</v>
      </c>
      <c r="M2293">
        <v>1013.0400000000002</v>
      </c>
      <c r="N2293">
        <v>0.43200000000000005</v>
      </c>
      <c r="O2293" s="872">
        <f>+VLOOKUP(C2293,'A. Rate Class Allocations'!$B$124:$J$128,6,FALSE)</f>
        <v>0.94261788524984402</v>
      </c>
      <c r="P2293" s="873">
        <f>+VLOOKUP(C2293,'A. Rate Class Allocations'!$B$124:$J$128,8,FALSE)</f>
        <v>0.86676492558695795</v>
      </c>
      <c r="Q2293" s="873">
        <f>+VLOOKUP(C2293,'A. Rate Class Allocations'!$B$124:$J$128,7,FALSE)</f>
        <v>0.93591420350510102</v>
      </c>
      <c r="R2293" s="873">
        <f>+VLOOKUP(C2293,'A. Rate Class Allocations'!$B$124:$J$128,9,FALSE)</f>
        <v>0.67326093337246795</v>
      </c>
      <c r="S2293" s="874">
        <f t="shared" si="106"/>
        <v>827.68216786551523</v>
      </c>
      <c r="T2293" s="874">
        <f t="shared" si="107"/>
        <v>0.27220945113002637</v>
      </c>
    </row>
    <row r="2294" spans="1:20">
      <c r="A2294" s="875" t="s">
        <v>1034</v>
      </c>
      <c r="B2294" t="s">
        <v>1035</v>
      </c>
      <c r="C2294" t="s">
        <v>1339</v>
      </c>
      <c r="D2294" t="s">
        <v>1932</v>
      </c>
      <c r="E2294" s="867">
        <v>2019</v>
      </c>
      <c r="F2294" s="867">
        <v>2019</v>
      </c>
      <c r="G2294" s="868">
        <v>43477</v>
      </c>
      <c r="H2294" s="869">
        <f t="shared" si="105"/>
        <v>2019</v>
      </c>
      <c r="I2294" s="876"/>
      <c r="J2294" t="s">
        <v>1341</v>
      </c>
      <c r="K2294" t="s">
        <v>1342</v>
      </c>
      <c r="L2294" t="s">
        <v>1037</v>
      </c>
      <c r="M2294">
        <v>194.96699999999998</v>
      </c>
      <c r="N2294">
        <v>8.6999999999999994E-2</v>
      </c>
      <c r="O2294" s="872">
        <f>+VLOOKUP(C2294,'A. Rate Class Allocations'!$B$124:$J$128,6,FALSE)</f>
        <v>0.94261788524984402</v>
      </c>
      <c r="P2294" s="873">
        <f>+VLOOKUP(C2294,'A. Rate Class Allocations'!$B$124:$J$128,8,FALSE)</f>
        <v>0.86676492558695795</v>
      </c>
      <c r="Q2294" s="873">
        <f>+VLOOKUP(C2294,'A. Rate Class Allocations'!$B$124:$J$128,7,FALSE)</f>
        <v>0.93591420350510102</v>
      </c>
      <c r="R2294" s="873">
        <f>+VLOOKUP(C2294,'A. Rate Class Allocations'!$B$124:$J$128,9,FALSE)</f>
        <v>0.67326093337246795</v>
      </c>
      <c r="S2294" s="874">
        <f t="shared" si="106"/>
        <v>159.29352169927728</v>
      </c>
      <c r="T2294" s="874">
        <f t="shared" si="107"/>
        <v>5.4819958908130288E-2</v>
      </c>
    </row>
    <row r="2295" spans="1:20">
      <c r="A2295" s="875" t="s">
        <v>1034</v>
      </c>
      <c r="B2295" t="s">
        <v>1035</v>
      </c>
      <c r="C2295" t="s">
        <v>1339</v>
      </c>
      <c r="D2295" t="s">
        <v>1932</v>
      </c>
      <c r="E2295" s="867">
        <v>2019</v>
      </c>
      <c r="F2295" s="867">
        <v>2019</v>
      </c>
      <c r="G2295" s="868">
        <v>43477</v>
      </c>
      <c r="H2295" s="869">
        <f t="shared" si="105"/>
        <v>2019</v>
      </c>
      <c r="I2295" s="876"/>
      <c r="J2295" t="s">
        <v>1341</v>
      </c>
      <c r="K2295" t="s">
        <v>1342</v>
      </c>
      <c r="L2295" t="s">
        <v>1037</v>
      </c>
      <c r="M2295">
        <v>685.74599999999998</v>
      </c>
      <c r="N2295">
        <v>0.30599999999999999</v>
      </c>
      <c r="O2295" s="872">
        <f>+VLOOKUP(C2295,'A. Rate Class Allocations'!$B$124:$J$128,6,FALSE)</f>
        <v>0.94261788524984402</v>
      </c>
      <c r="P2295" s="873">
        <f>+VLOOKUP(C2295,'A. Rate Class Allocations'!$B$124:$J$128,8,FALSE)</f>
        <v>0.86676492558695795</v>
      </c>
      <c r="Q2295" s="873">
        <f>+VLOOKUP(C2295,'A. Rate Class Allocations'!$B$124:$J$128,7,FALSE)</f>
        <v>0.93591420350510102</v>
      </c>
      <c r="R2295" s="873">
        <f>+VLOOKUP(C2295,'A. Rate Class Allocations'!$B$124:$J$128,9,FALSE)</f>
        <v>0.67326093337246795</v>
      </c>
      <c r="S2295" s="874">
        <f t="shared" si="106"/>
        <v>560.27376597676835</v>
      </c>
      <c r="T2295" s="874">
        <f t="shared" si="107"/>
        <v>0.19281502788376864</v>
      </c>
    </row>
    <row r="2296" spans="1:20">
      <c r="A2296" s="875" t="s">
        <v>1034</v>
      </c>
      <c r="B2296" t="s">
        <v>1035</v>
      </c>
      <c r="C2296" t="s">
        <v>1339</v>
      </c>
      <c r="D2296" t="s">
        <v>1932</v>
      </c>
      <c r="E2296" s="867">
        <v>2019</v>
      </c>
      <c r="F2296" s="867">
        <v>2019</v>
      </c>
      <c r="G2296" s="868">
        <v>43477</v>
      </c>
      <c r="H2296" s="869">
        <f t="shared" si="105"/>
        <v>2019</v>
      </c>
      <c r="I2296" s="876"/>
      <c r="J2296" t="s">
        <v>1341</v>
      </c>
      <c r="K2296" t="s">
        <v>1342</v>
      </c>
      <c r="L2296" t="s">
        <v>1037</v>
      </c>
      <c r="M2296">
        <v>2258.9279999999999</v>
      </c>
      <c r="N2296">
        <v>1.008</v>
      </c>
      <c r="O2296" s="872">
        <f>+VLOOKUP(C2296,'A. Rate Class Allocations'!$B$124:$J$128,6,FALSE)</f>
        <v>0.94261788524984402</v>
      </c>
      <c r="P2296" s="873">
        <f>+VLOOKUP(C2296,'A. Rate Class Allocations'!$B$124:$J$128,8,FALSE)</f>
        <v>0.86676492558695795</v>
      </c>
      <c r="Q2296" s="873">
        <f>+VLOOKUP(C2296,'A. Rate Class Allocations'!$B$124:$J$128,7,FALSE)</f>
        <v>0.93591420350510102</v>
      </c>
      <c r="R2296" s="873">
        <f>+VLOOKUP(C2296,'A. Rate Class Allocations'!$B$124:$J$128,9,FALSE)</f>
        <v>0.67326093337246795</v>
      </c>
      <c r="S2296" s="874">
        <f t="shared" si="106"/>
        <v>1845.6076996881782</v>
      </c>
      <c r="T2296" s="874">
        <f t="shared" si="107"/>
        <v>0.63515538597006138</v>
      </c>
    </row>
    <row r="2297" spans="1:20">
      <c r="A2297" s="875" t="s">
        <v>1034</v>
      </c>
      <c r="B2297" t="s">
        <v>1035</v>
      </c>
      <c r="C2297" t="s">
        <v>1339</v>
      </c>
      <c r="D2297" t="s">
        <v>1933</v>
      </c>
      <c r="E2297" s="867">
        <v>2019</v>
      </c>
      <c r="F2297" s="867">
        <v>2019</v>
      </c>
      <c r="G2297" s="868">
        <v>43481</v>
      </c>
      <c r="H2297" s="869">
        <f t="shared" si="105"/>
        <v>2019</v>
      </c>
      <c r="I2297" s="876"/>
      <c r="J2297" t="s">
        <v>1341</v>
      </c>
      <c r="K2297" t="s">
        <v>1342</v>
      </c>
      <c r="L2297" t="s">
        <v>1037</v>
      </c>
      <c r="M2297">
        <v>1035.8400000000004</v>
      </c>
      <c r="N2297">
        <v>0.52000000000000013</v>
      </c>
      <c r="O2297" s="872">
        <f>+VLOOKUP(C2297,'A. Rate Class Allocations'!$B$124:$J$128,6,FALSE)</f>
        <v>0.94261788524984402</v>
      </c>
      <c r="P2297" s="873">
        <f>+VLOOKUP(C2297,'A. Rate Class Allocations'!$B$124:$J$128,8,FALSE)</f>
        <v>0.86676492558695795</v>
      </c>
      <c r="Q2297" s="873">
        <f>+VLOOKUP(C2297,'A. Rate Class Allocations'!$B$124:$J$128,7,FALSE)</f>
        <v>0.93591420350510102</v>
      </c>
      <c r="R2297" s="873">
        <f>+VLOOKUP(C2297,'A. Rate Class Allocations'!$B$124:$J$128,9,FALSE)</f>
        <v>0.67326093337246795</v>
      </c>
      <c r="S2297" s="874">
        <f t="shared" si="106"/>
        <v>846.31040902808923</v>
      </c>
      <c r="T2297" s="874">
        <f t="shared" si="107"/>
        <v>0.32765952450836505</v>
      </c>
    </row>
    <row r="2298" spans="1:20">
      <c r="A2298" s="875" t="s">
        <v>1034</v>
      </c>
      <c r="B2298" t="s">
        <v>1035</v>
      </c>
      <c r="C2298" t="s">
        <v>1339</v>
      </c>
      <c r="D2298" t="s">
        <v>1933</v>
      </c>
      <c r="E2298" s="867">
        <v>2019</v>
      </c>
      <c r="F2298" s="867">
        <v>2019</v>
      </c>
      <c r="G2298" s="868">
        <v>43481</v>
      </c>
      <c r="H2298" s="869">
        <f t="shared" si="105"/>
        <v>2019</v>
      </c>
      <c r="I2298" s="876"/>
      <c r="J2298" t="s">
        <v>1341</v>
      </c>
      <c r="K2298" t="s">
        <v>1342</v>
      </c>
      <c r="L2298" t="s">
        <v>1037</v>
      </c>
      <c r="M2298">
        <v>346.608</v>
      </c>
      <c r="N2298">
        <v>0.17399999999999999</v>
      </c>
      <c r="O2298" s="872">
        <f>+VLOOKUP(C2298,'A. Rate Class Allocations'!$B$124:$J$128,6,FALSE)</f>
        <v>0.94261788524984402</v>
      </c>
      <c r="P2298" s="873">
        <f>+VLOOKUP(C2298,'A. Rate Class Allocations'!$B$124:$J$128,8,FALSE)</f>
        <v>0.86676492558695795</v>
      </c>
      <c r="Q2298" s="873">
        <f>+VLOOKUP(C2298,'A. Rate Class Allocations'!$B$124:$J$128,7,FALSE)</f>
        <v>0.93591420350510102</v>
      </c>
      <c r="R2298" s="873">
        <f>+VLOOKUP(C2298,'A. Rate Class Allocations'!$B$124:$J$128,9,FALSE)</f>
        <v>0.67326093337246795</v>
      </c>
      <c r="S2298" s="874">
        <f t="shared" si="106"/>
        <v>283.18848302093744</v>
      </c>
      <c r="T2298" s="874">
        <f t="shared" si="107"/>
        <v>0.10963991781626058</v>
      </c>
    </row>
    <row r="2299" spans="1:20">
      <c r="A2299" s="875" t="s">
        <v>1034</v>
      </c>
      <c r="B2299" t="s">
        <v>1035</v>
      </c>
      <c r="C2299" t="s">
        <v>1339</v>
      </c>
      <c r="D2299" t="s">
        <v>1933</v>
      </c>
      <c r="E2299" s="867">
        <v>2019</v>
      </c>
      <c r="F2299" s="867">
        <v>2019</v>
      </c>
      <c r="G2299" s="868">
        <v>43481</v>
      </c>
      <c r="H2299" s="869">
        <f t="shared" si="105"/>
        <v>2019</v>
      </c>
      <c r="I2299" s="876"/>
      <c r="J2299" t="s">
        <v>1341</v>
      </c>
      <c r="K2299" t="s">
        <v>1342</v>
      </c>
      <c r="L2299" t="s">
        <v>1037</v>
      </c>
      <c r="M2299">
        <v>1219.104</v>
      </c>
      <c r="N2299">
        <v>0.61199999999999999</v>
      </c>
      <c r="O2299" s="872">
        <f>+VLOOKUP(C2299,'A. Rate Class Allocations'!$B$124:$J$128,6,FALSE)</f>
        <v>0.94261788524984402</v>
      </c>
      <c r="P2299" s="873">
        <f>+VLOOKUP(C2299,'A. Rate Class Allocations'!$B$124:$J$128,8,FALSE)</f>
        <v>0.86676492558695795</v>
      </c>
      <c r="Q2299" s="873">
        <f>+VLOOKUP(C2299,'A. Rate Class Allocations'!$B$124:$J$128,7,FALSE)</f>
        <v>0.93591420350510102</v>
      </c>
      <c r="R2299" s="873">
        <f>+VLOOKUP(C2299,'A. Rate Class Allocations'!$B$124:$J$128,9,FALSE)</f>
        <v>0.67326093337246795</v>
      </c>
      <c r="S2299" s="874">
        <f t="shared" si="106"/>
        <v>996.04225062536602</v>
      </c>
      <c r="T2299" s="874">
        <f t="shared" si="107"/>
        <v>0.38563005576753728</v>
      </c>
    </row>
    <row r="2300" spans="1:20">
      <c r="A2300" s="875" t="s">
        <v>1034</v>
      </c>
      <c r="B2300" t="s">
        <v>1035</v>
      </c>
      <c r="C2300" t="s">
        <v>1339</v>
      </c>
      <c r="D2300" t="s">
        <v>1934</v>
      </c>
      <c r="E2300" s="867">
        <v>2019</v>
      </c>
      <c r="F2300" s="867">
        <v>2019</v>
      </c>
      <c r="G2300" s="868">
        <v>43486</v>
      </c>
      <c r="H2300" s="869">
        <f t="shared" si="105"/>
        <v>2019</v>
      </c>
      <c r="I2300" s="876"/>
      <c r="J2300" t="s">
        <v>1341</v>
      </c>
      <c r="K2300" t="s">
        <v>1342</v>
      </c>
      <c r="L2300" t="s">
        <v>1037</v>
      </c>
      <c r="M2300">
        <v>349.596</v>
      </c>
      <c r="N2300">
        <v>0.15600000000000003</v>
      </c>
      <c r="O2300" s="872">
        <f>+VLOOKUP(C2300,'A. Rate Class Allocations'!$B$124:$J$128,6,FALSE)</f>
        <v>0.94261788524984402</v>
      </c>
      <c r="P2300" s="873">
        <f>+VLOOKUP(C2300,'A. Rate Class Allocations'!$B$124:$J$128,8,FALSE)</f>
        <v>0.86676492558695795</v>
      </c>
      <c r="Q2300" s="873">
        <f>+VLOOKUP(C2300,'A. Rate Class Allocations'!$B$124:$J$128,7,FALSE)</f>
        <v>0.93591420350510102</v>
      </c>
      <c r="R2300" s="873">
        <f>+VLOOKUP(C2300,'A. Rate Class Allocations'!$B$124:$J$128,9,FALSE)</f>
        <v>0.67326093337246795</v>
      </c>
      <c r="S2300" s="874">
        <f t="shared" si="106"/>
        <v>285.62976304697997</v>
      </c>
      <c r="T2300" s="874">
        <f t="shared" si="107"/>
        <v>9.8297857352509524E-2</v>
      </c>
    </row>
    <row r="2301" spans="1:20">
      <c r="A2301" s="875" t="s">
        <v>1034</v>
      </c>
      <c r="B2301" t="s">
        <v>1035</v>
      </c>
      <c r="C2301" t="s">
        <v>1339</v>
      </c>
      <c r="D2301" t="s">
        <v>1934</v>
      </c>
      <c r="E2301" s="867">
        <v>2019</v>
      </c>
      <c r="F2301" s="867">
        <v>2019</v>
      </c>
      <c r="G2301" s="868">
        <v>43486</v>
      </c>
      <c r="H2301" s="869">
        <f t="shared" si="105"/>
        <v>2019</v>
      </c>
      <c r="I2301" s="876"/>
      <c r="J2301" t="s">
        <v>1341</v>
      </c>
      <c r="K2301" t="s">
        <v>1342</v>
      </c>
      <c r="L2301" t="s">
        <v>1037</v>
      </c>
      <c r="M2301">
        <v>259.95599999999996</v>
      </c>
      <c r="N2301">
        <v>0.11599999999999999</v>
      </c>
      <c r="O2301" s="872">
        <f>+VLOOKUP(C2301,'A. Rate Class Allocations'!$B$124:$J$128,6,FALSE)</f>
        <v>0.94261788524984402</v>
      </c>
      <c r="P2301" s="873">
        <f>+VLOOKUP(C2301,'A. Rate Class Allocations'!$B$124:$J$128,8,FALSE)</f>
        <v>0.86676492558695795</v>
      </c>
      <c r="Q2301" s="873">
        <f>+VLOOKUP(C2301,'A. Rate Class Allocations'!$B$124:$J$128,7,FALSE)</f>
        <v>0.93591420350510102</v>
      </c>
      <c r="R2301" s="873">
        <f>+VLOOKUP(C2301,'A. Rate Class Allocations'!$B$124:$J$128,9,FALSE)</f>
        <v>0.67326093337246795</v>
      </c>
      <c r="S2301" s="874">
        <f t="shared" si="106"/>
        <v>212.39136226570304</v>
      </c>
      <c r="T2301" s="874">
        <f t="shared" si="107"/>
        <v>7.3093278544173718E-2</v>
      </c>
    </row>
    <row r="2302" spans="1:20">
      <c r="A2302" s="875" t="s">
        <v>1034</v>
      </c>
      <c r="B2302" t="s">
        <v>1035</v>
      </c>
      <c r="C2302" t="s">
        <v>1339</v>
      </c>
      <c r="D2302" t="s">
        <v>1934</v>
      </c>
      <c r="E2302" s="867">
        <v>2019</v>
      </c>
      <c r="F2302" s="867">
        <v>2019</v>
      </c>
      <c r="G2302" s="868">
        <v>43486</v>
      </c>
      <c r="H2302" s="869">
        <f t="shared" si="105"/>
        <v>2019</v>
      </c>
      <c r="I2302" s="876"/>
      <c r="J2302" t="s">
        <v>1341</v>
      </c>
      <c r="K2302" t="s">
        <v>1342</v>
      </c>
      <c r="L2302" t="s">
        <v>1037</v>
      </c>
      <c r="M2302">
        <v>3495.9599999999996</v>
      </c>
      <c r="N2302">
        <v>1.5599999999999998</v>
      </c>
      <c r="O2302" s="872">
        <f>+VLOOKUP(C2302,'A. Rate Class Allocations'!$B$124:$J$128,6,FALSE)</f>
        <v>0.94261788524984402</v>
      </c>
      <c r="P2302" s="873">
        <f>+VLOOKUP(C2302,'A. Rate Class Allocations'!$B$124:$J$128,8,FALSE)</f>
        <v>0.86676492558695795</v>
      </c>
      <c r="Q2302" s="873">
        <f>+VLOOKUP(C2302,'A. Rate Class Allocations'!$B$124:$J$128,7,FALSE)</f>
        <v>0.93591420350510102</v>
      </c>
      <c r="R2302" s="873">
        <f>+VLOOKUP(C2302,'A. Rate Class Allocations'!$B$124:$J$128,9,FALSE)</f>
        <v>0.67326093337246795</v>
      </c>
      <c r="S2302" s="874">
        <f t="shared" si="106"/>
        <v>2856.2976304697995</v>
      </c>
      <c r="T2302" s="874">
        <f t="shared" si="107"/>
        <v>0.98297857352509488</v>
      </c>
    </row>
    <row r="2303" spans="1:20">
      <c r="A2303" s="875" t="s">
        <v>1034</v>
      </c>
      <c r="B2303" t="s">
        <v>1035</v>
      </c>
      <c r="C2303" t="s">
        <v>1339</v>
      </c>
      <c r="D2303" t="s">
        <v>1934</v>
      </c>
      <c r="E2303" s="867">
        <v>2019</v>
      </c>
      <c r="F2303" s="867">
        <v>2019</v>
      </c>
      <c r="G2303" s="868">
        <v>43486</v>
      </c>
      <c r="H2303" s="869">
        <f t="shared" si="105"/>
        <v>2019</v>
      </c>
      <c r="I2303" s="876"/>
      <c r="J2303" t="s">
        <v>1341</v>
      </c>
      <c r="K2303" t="s">
        <v>1342</v>
      </c>
      <c r="L2303" t="s">
        <v>1037</v>
      </c>
      <c r="M2303">
        <v>2256.6870000000004</v>
      </c>
      <c r="N2303">
        <v>1.0070000000000001</v>
      </c>
      <c r="O2303" s="872">
        <f>+VLOOKUP(C2303,'A. Rate Class Allocations'!$B$124:$J$128,6,FALSE)</f>
        <v>0.94261788524984402</v>
      </c>
      <c r="P2303" s="873">
        <f>+VLOOKUP(C2303,'A. Rate Class Allocations'!$B$124:$J$128,8,FALSE)</f>
        <v>0.86676492558695795</v>
      </c>
      <c r="Q2303" s="873">
        <f>+VLOOKUP(C2303,'A. Rate Class Allocations'!$B$124:$J$128,7,FALSE)</f>
        <v>0.93591420350510102</v>
      </c>
      <c r="R2303" s="873">
        <f>+VLOOKUP(C2303,'A. Rate Class Allocations'!$B$124:$J$128,9,FALSE)</f>
        <v>0.67326093337246795</v>
      </c>
      <c r="S2303" s="874">
        <f t="shared" si="106"/>
        <v>1843.7767396686468</v>
      </c>
      <c r="T2303" s="874">
        <f t="shared" si="107"/>
        <v>0.63452527149985305</v>
      </c>
    </row>
    <row r="2304" spans="1:20">
      <c r="A2304" s="875" t="s">
        <v>1034</v>
      </c>
      <c r="B2304" t="s">
        <v>1035</v>
      </c>
      <c r="C2304" t="s">
        <v>1339</v>
      </c>
      <c r="D2304" t="s">
        <v>1934</v>
      </c>
      <c r="E2304" s="867">
        <v>2019</v>
      </c>
      <c r="F2304" s="867">
        <v>2019</v>
      </c>
      <c r="G2304" s="868">
        <v>43486</v>
      </c>
      <c r="H2304" s="869">
        <f t="shared" si="105"/>
        <v>2019</v>
      </c>
      <c r="I2304" s="876"/>
      <c r="J2304" t="s">
        <v>1341</v>
      </c>
      <c r="K2304" t="s">
        <v>1342</v>
      </c>
      <c r="L2304" t="s">
        <v>1037</v>
      </c>
      <c r="M2304">
        <v>481.815</v>
      </c>
      <c r="N2304">
        <v>0.215</v>
      </c>
      <c r="O2304" s="872">
        <f>+VLOOKUP(C2304,'A. Rate Class Allocations'!$B$124:$J$128,6,FALSE)</f>
        <v>0.94261788524984402</v>
      </c>
      <c r="P2304" s="873">
        <f>+VLOOKUP(C2304,'A. Rate Class Allocations'!$B$124:$J$128,8,FALSE)</f>
        <v>0.86676492558695795</v>
      </c>
      <c r="Q2304" s="873">
        <f>+VLOOKUP(C2304,'A. Rate Class Allocations'!$B$124:$J$128,7,FALSE)</f>
        <v>0.93591420350510102</v>
      </c>
      <c r="R2304" s="873">
        <f>+VLOOKUP(C2304,'A. Rate Class Allocations'!$B$124:$J$128,9,FALSE)</f>
        <v>0.67326093337246795</v>
      </c>
      <c r="S2304" s="874">
        <f t="shared" si="106"/>
        <v>393.65640419936346</v>
      </c>
      <c r="T2304" s="874">
        <f t="shared" si="107"/>
        <v>0.13547461109480474</v>
      </c>
    </row>
    <row r="2305" spans="1:20">
      <c r="A2305" s="875" t="s">
        <v>1034</v>
      </c>
      <c r="B2305" t="s">
        <v>1035</v>
      </c>
      <c r="C2305" t="s">
        <v>1339</v>
      </c>
      <c r="D2305" t="s">
        <v>1934</v>
      </c>
      <c r="E2305" s="867">
        <v>2019</v>
      </c>
      <c r="F2305" s="867">
        <v>2019</v>
      </c>
      <c r="G2305" s="868">
        <v>43486</v>
      </c>
      <c r="H2305" s="869">
        <f t="shared" si="105"/>
        <v>2019</v>
      </c>
      <c r="I2305" s="876"/>
      <c r="J2305" t="s">
        <v>1341</v>
      </c>
      <c r="K2305" t="s">
        <v>1342</v>
      </c>
      <c r="L2305" t="s">
        <v>1037</v>
      </c>
      <c r="M2305">
        <v>571.45499999999993</v>
      </c>
      <c r="N2305">
        <v>0.255</v>
      </c>
      <c r="O2305" s="872">
        <f>+VLOOKUP(C2305,'A. Rate Class Allocations'!$B$124:$J$128,6,FALSE)</f>
        <v>0.94261788524984402</v>
      </c>
      <c r="P2305" s="873">
        <f>+VLOOKUP(C2305,'A. Rate Class Allocations'!$B$124:$J$128,8,FALSE)</f>
        <v>0.86676492558695795</v>
      </c>
      <c r="Q2305" s="873">
        <f>+VLOOKUP(C2305,'A. Rate Class Allocations'!$B$124:$J$128,7,FALSE)</f>
        <v>0.93591420350510102</v>
      </c>
      <c r="R2305" s="873">
        <f>+VLOOKUP(C2305,'A. Rate Class Allocations'!$B$124:$J$128,9,FALSE)</f>
        <v>0.67326093337246795</v>
      </c>
      <c r="S2305" s="874">
        <f t="shared" si="106"/>
        <v>466.89480498064029</v>
      </c>
      <c r="T2305" s="874">
        <f t="shared" si="107"/>
        <v>0.16067918990314053</v>
      </c>
    </row>
    <row r="2306" spans="1:20">
      <c r="A2306" s="875" t="s">
        <v>1034</v>
      </c>
      <c r="B2306" t="s">
        <v>1035</v>
      </c>
      <c r="C2306" t="s">
        <v>1339</v>
      </c>
      <c r="D2306" t="s">
        <v>1935</v>
      </c>
      <c r="E2306" s="867">
        <v>2019</v>
      </c>
      <c r="F2306" s="867">
        <v>2019</v>
      </c>
      <c r="G2306" s="868">
        <v>43497</v>
      </c>
      <c r="H2306" s="869">
        <f t="shared" si="105"/>
        <v>2019</v>
      </c>
      <c r="I2306" s="876"/>
      <c r="J2306" t="s">
        <v>1341</v>
      </c>
      <c r="K2306" t="s">
        <v>1342</v>
      </c>
      <c r="L2306" t="s">
        <v>1037</v>
      </c>
      <c r="M2306">
        <v>1691.9760000000001</v>
      </c>
      <c r="N2306">
        <v>0.57200000000000006</v>
      </c>
      <c r="O2306" s="872">
        <f>+VLOOKUP(C2306,'A. Rate Class Allocations'!$B$124:$J$128,6,FALSE)</f>
        <v>0.94261788524984402</v>
      </c>
      <c r="P2306" s="873">
        <f>+VLOOKUP(C2306,'A. Rate Class Allocations'!$B$124:$J$128,8,FALSE)</f>
        <v>0.86676492558695795</v>
      </c>
      <c r="Q2306" s="873">
        <f>+VLOOKUP(C2306,'A. Rate Class Allocations'!$B$124:$J$128,7,FALSE)</f>
        <v>0.93591420350510102</v>
      </c>
      <c r="R2306" s="873">
        <f>+VLOOKUP(C2306,'A. Rate Class Allocations'!$B$124:$J$128,9,FALSE)</f>
        <v>0.67326093337246795</v>
      </c>
      <c r="S2306" s="874">
        <f t="shared" si="106"/>
        <v>1382.3919723371464</v>
      </c>
      <c r="T2306" s="874">
        <f t="shared" si="107"/>
        <v>0.36042547695920152</v>
      </c>
    </row>
    <row r="2307" spans="1:20">
      <c r="A2307" s="875" t="s">
        <v>1034</v>
      </c>
      <c r="B2307" t="s">
        <v>1035</v>
      </c>
      <c r="C2307" t="s">
        <v>1339</v>
      </c>
      <c r="D2307" t="s">
        <v>1936</v>
      </c>
      <c r="E2307" s="867">
        <v>2019</v>
      </c>
      <c r="F2307" s="867">
        <v>2019</v>
      </c>
      <c r="G2307" s="868">
        <v>43497</v>
      </c>
      <c r="H2307" s="869">
        <f t="shared" si="105"/>
        <v>2019</v>
      </c>
      <c r="I2307" s="876"/>
      <c r="J2307" t="s">
        <v>1341</v>
      </c>
      <c r="K2307" t="s">
        <v>1342</v>
      </c>
      <c r="L2307" t="s">
        <v>1037</v>
      </c>
      <c r="M2307">
        <v>1035.8399999999999</v>
      </c>
      <c r="N2307">
        <v>0.41600000000000004</v>
      </c>
      <c r="O2307" s="872">
        <f>+VLOOKUP(C2307,'A. Rate Class Allocations'!$B$124:$J$128,6,FALSE)</f>
        <v>0.94261788524984402</v>
      </c>
      <c r="P2307" s="873">
        <f>+VLOOKUP(C2307,'A. Rate Class Allocations'!$B$124:$J$128,8,FALSE)</f>
        <v>0.86676492558695795</v>
      </c>
      <c r="Q2307" s="873">
        <f>+VLOOKUP(C2307,'A. Rate Class Allocations'!$B$124:$J$128,7,FALSE)</f>
        <v>0.93591420350510102</v>
      </c>
      <c r="R2307" s="873">
        <f>+VLOOKUP(C2307,'A. Rate Class Allocations'!$B$124:$J$128,9,FALSE)</f>
        <v>0.67326093337246795</v>
      </c>
      <c r="S2307" s="874">
        <f t="shared" si="106"/>
        <v>846.31040902808877</v>
      </c>
      <c r="T2307" s="874">
        <f t="shared" si="107"/>
        <v>0.26212761960669206</v>
      </c>
    </row>
    <row r="2308" spans="1:20">
      <c r="A2308" s="875" t="s">
        <v>1034</v>
      </c>
      <c r="B2308" t="s">
        <v>1035</v>
      </c>
      <c r="C2308" t="s">
        <v>1339</v>
      </c>
      <c r="D2308" t="s">
        <v>1936</v>
      </c>
      <c r="E2308" s="867">
        <v>2019</v>
      </c>
      <c r="F2308" s="867">
        <v>2019</v>
      </c>
      <c r="G2308" s="868">
        <v>43497</v>
      </c>
      <c r="H2308" s="869">
        <f t="shared" ref="H2308:H2371" si="108">YEAR(G2308)</f>
        <v>2019</v>
      </c>
      <c r="I2308" s="876"/>
      <c r="J2308" t="s">
        <v>1341</v>
      </c>
      <c r="K2308" t="s">
        <v>1342</v>
      </c>
      <c r="L2308" t="s">
        <v>1037</v>
      </c>
      <c r="M2308">
        <v>1371.99</v>
      </c>
      <c r="N2308">
        <v>0.55100000000000005</v>
      </c>
      <c r="O2308" s="872">
        <f>+VLOOKUP(C2308,'A. Rate Class Allocations'!$B$124:$J$128,6,FALSE)</f>
        <v>0.94261788524984402</v>
      </c>
      <c r="P2308" s="873">
        <f>+VLOOKUP(C2308,'A. Rate Class Allocations'!$B$124:$J$128,8,FALSE)</f>
        <v>0.86676492558695795</v>
      </c>
      <c r="Q2308" s="873">
        <f>+VLOOKUP(C2308,'A. Rate Class Allocations'!$B$124:$J$128,7,FALSE)</f>
        <v>0.93591420350510102</v>
      </c>
      <c r="R2308" s="873">
        <f>+VLOOKUP(C2308,'A. Rate Class Allocations'!$B$124:$J$128,9,FALSE)</f>
        <v>0.67326093337246795</v>
      </c>
      <c r="S2308" s="874">
        <f t="shared" ref="S2308:S2371" si="109">M2308*O2308*P2308</f>
        <v>1120.9544119578773</v>
      </c>
      <c r="T2308" s="874">
        <f t="shared" ref="T2308:T2371" si="110">N2308*Q2308*R2308</f>
        <v>0.34719307308482522</v>
      </c>
    </row>
    <row r="2309" spans="1:20">
      <c r="A2309" s="875" t="s">
        <v>1034</v>
      </c>
      <c r="B2309" t="s">
        <v>1035</v>
      </c>
      <c r="C2309" t="s">
        <v>1339</v>
      </c>
      <c r="D2309" t="s">
        <v>1937</v>
      </c>
      <c r="E2309" s="867">
        <v>2019</v>
      </c>
      <c r="F2309" s="867">
        <v>2019</v>
      </c>
      <c r="G2309" s="868">
        <v>43497</v>
      </c>
      <c r="H2309" s="869">
        <f t="shared" si="108"/>
        <v>2019</v>
      </c>
      <c r="I2309" s="876"/>
      <c r="J2309" t="s">
        <v>1341</v>
      </c>
      <c r="K2309" t="s">
        <v>1342</v>
      </c>
      <c r="L2309" t="s">
        <v>1037</v>
      </c>
      <c r="M2309">
        <v>2302.8200000000002</v>
      </c>
      <c r="N2309">
        <v>0.88400000000000012</v>
      </c>
      <c r="O2309" s="872">
        <f>+VLOOKUP(C2309,'A. Rate Class Allocations'!$B$124:$J$128,6,FALSE)</f>
        <v>0.94261788524984402</v>
      </c>
      <c r="P2309" s="873">
        <f>+VLOOKUP(C2309,'A. Rate Class Allocations'!$B$124:$J$128,8,FALSE)</f>
        <v>0.86676492558695795</v>
      </c>
      <c r="Q2309" s="873">
        <f>+VLOOKUP(C2309,'A. Rate Class Allocations'!$B$124:$J$128,7,FALSE)</f>
        <v>0.93591420350510102</v>
      </c>
      <c r="R2309" s="873">
        <f>+VLOOKUP(C2309,'A. Rate Class Allocations'!$B$124:$J$128,9,FALSE)</f>
        <v>0.67326093337246795</v>
      </c>
      <c r="S2309" s="874">
        <f t="shared" si="109"/>
        <v>1881.4686979823753</v>
      </c>
      <c r="T2309" s="874">
        <f t="shared" si="110"/>
        <v>0.55702119166422059</v>
      </c>
    </row>
    <row r="2310" spans="1:20">
      <c r="A2310" s="875" t="s">
        <v>1034</v>
      </c>
      <c r="B2310" t="s">
        <v>1035</v>
      </c>
      <c r="C2310" t="s">
        <v>1339</v>
      </c>
      <c r="D2310" t="s">
        <v>1938</v>
      </c>
      <c r="E2310" s="867">
        <v>2019</v>
      </c>
      <c r="F2310" s="867">
        <v>2019</v>
      </c>
      <c r="G2310" s="868">
        <v>43521</v>
      </c>
      <c r="H2310" s="869">
        <f t="shared" si="108"/>
        <v>2019</v>
      </c>
      <c r="I2310" s="876"/>
      <c r="J2310" t="s">
        <v>1341</v>
      </c>
      <c r="K2310" t="s">
        <v>1342</v>
      </c>
      <c r="L2310" t="s">
        <v>1037</v>
      </c>
      <c r="M2310">
        <v>3899.5320000000002</v>
      </c>
      <c r="N2310">
        <v>1.0919999999999999</v>
      </c>
      <c r="O2310" s="872">
        <f>+VLOOKUP(C2310,'A. Rate Class Allocations'!$B$124:$J$128,6,FALSE)</f>
        <v>0.94261788524984402</v>
      </c>
      <c r="P2310" s="873">
        <f>+VLOOKUP(C2310,'A. Rate Class Allocations'!$B$124:$J$128,8,FALSE)</f>
        <v>0.86676492558695795</v>
      </c>
      <c r="Q2310" s="873">
        <f>+VLOOKUP(C2310,'A. Rate Class Allocations'!$B$124:$J$128,7,FALSE)</f>
        <v>0.93591420350510102</v>
      </c>
      <c r="R2310" s="873">
        <f>+VLOOKUP(C2310,'A. Rate Class Allocations'!$B$124:$J$128,9,FALSE)</f>
        <v>0.67326093337246795</v>
      </c>
      <c r="S2310" s="874">
        <f t="shared" si="109"/>
        <v>3186.0273033848098</v>
      </c>
      <c r="T2310" s="874">
        <f t="shared" si="110"/>
        <v>0.68808500146756635</v>
      </c>
    </row>
    <row r="2311" spans="1:20">
      <c r="A2311" s="875" t="s">
        <v>1034</v>
      </c>
      <c r="B2311" t="s">
        <v>1035</v>
      </c>
      <c r="C2311" t="s">
        <v>1339</v>
      </c>
      <c r="D2311" t="s">
        <v>1939</v>
      </c>
      <c r="E2311" s="867">
        <v>2019</v>
      </c>
      <c r="F2311" s="867">
        <v>2019</v>
      </c>
      <c r="G2311" s="868">
        <v>43501</v>
      </c>
      <c r="H2311" s="869">
        <f t="shared" si="108"/>
        <v>2019</v>
      </c>
      <c r="I2311" s="876"/>
      <c r="J2311" t="s">
        <v>1341</v>
      </c>
      <c r="K2311" t="s">
        <v>1342</v>
      </c>
      <c r="L2311" t="s">
        <v>1037</v>
      </c>
      <c r="M2311">
        <v>2042.6120000000001</v>
      </c>
      <c r="N2311">
        <v>0.57200000000000006</v>
      </c>
      <c r="O2311" s="872">
        <f>+VLOOKUP(C2311,'A. Rate Class Allocations'!$B$124:$J$128,6,FALSE)</f>
        <v>0.94261788524984402</v>
      </c>
      <c r="P2311" s="873">
        <f>+VLOOKUP(C2311,'A. Rate Class Allocations'!$B$124:$J$128,8,FALSE)</f>
        <v>0.86676492558695795</v>
      </c>
      <c r="Q2311" s="873">
        <f>+VLOOKUP(C2311,'A. Rate Class Allocations'!$B$124:$J$128,7,FALSE)</f>
        <v>0.93591420350510102</v>
      </c>
      <c r="R2311" s="873">
        <f>+VLOOKUP(C2311,'A. Rate Class Allocations'!$B$124:$J$128,9,FALSE)</f>
        <v>0.67326093337246795</v>
      </c>
      <c r="S2311" s="874">
        <f t="shared" si="109"/>
        <v>1668.8714446301385</v>
      </c>
      <c r="T2311" s="874">
        <f t="shared" si="110"/>
        <v>0.36042547695920152</v>
      </c>
    </row>
    <row r="2312" spans="1:20">
      <c r="A2312" s="875" t="s">
        <v>1034</v>
      </c>
      <c r="B2312" t="s">
        <v>1035</v>
      </c>
      <c r="C2312" t="s">
        <v>1339</v>
      </c>
      <c r="D2312" t="s">
        <v>1939</v>
      </c>
      <c r="E2312" s="867">
        <v>2019</v>
      </c>
      <c r="F2312" s="867">
        <v>2019</v>
      </c>
      <c r="G2312" s="868">
        <v>43501</v>
      </c>
      <c r="H2312" s="869">
        <f t="shared" si="108"/>
        <v>2019</v>
      </c>
      <c r="I2312" s="876"/>
      <c r="J2312" t="s">
        <v>1341</v>
      </c>
      <c r="K2312" t="s">
        <v>1342</v>
      </c>
      <c r="L2312" t="s">
        <v>1037</v>
      </c>
      <c r="M2312">
        <v>517.79499999999996</v>
      </c>
      <c r="N2312">
        <v>0.14499999999999999</v>
      </c>
      <c r="O2312" s="872">
        <f>+VLOOKUP(C2312,'A. Rate Class Allocations'!$B$124:$J$128,6,FALSE)</f>
        <v>0.94261788524984402</v>
      </c>
      <c r="P2312" s="873">
        <f>+VLOOKUP(C2312,'A. Rate Class Allocations'!$B$124:$J$128,8,FALSE)</f>
        <v>0.86676492558695795</v>
      </c>
      <c r="Q2312" s="873">
        <f>+VLOOKUP(C2312,'A. Rate Class Allocations'!$B$124:$J$128,7,FALSE)</f>
        <v>0.93591420350510102</v>
      </c>
      <c r="R2312" s="873">
        <f>+VLOOKUP(C2312,'A. Rate Class Allocations'!$B$124:$J$128,9,FALSE)</f>
        <v>0.67326093337246795</v>
      </c>
      <c r="S2312" s="874">
        <f t="shared" si="109"/>
        <v>423.05307599889869</v>
      </c>
      <c r="T2312" s="874">
        <f t="shared" si="110"/>
        <v>9.1366598180217168E-2</v>
      </c>
    </row>
    <row r="2313" spans="1:20">
      <c r="A2313" s="875" t="s">
        <v>1034</v>
      </c>
      <c r="B2313" t="s">
        <v>1035</v>
      </c>
      <c r="C2313" t="s">
        <v>1339</v>
      </c>
      <c r="D2313" t="s">
        <v>1940</v>
      </c>
      <c r="E2313" s="867">
        <v>2019</v>
      </c>
      <c r="F2313" s="867">
        <v>2019</v>
      </c>
      <c r="G2313" s="868">
        <v>43585</v>
      </c>
      <c r="H2313" s="869">
        <f t="shared" si="108"/>
        <v>2019</v>
      </c>
      <c r="I2313" s="876"/>
      <c r="J2313" t="s">
        <v>1341</v>
      </c>
      <c r="K2313" t="s">
        <v>1342</v>
      </c>
      <c r="L2313" t="s">
        <v>1037</v>
      </c>
      <c r="M2313">
        <v>776.88000000000022</v>
      </c>
      <c r="N2313">
        <v>0.31200000000000006</v>
      </c>
      <c r="O2313" s="872">
        <f>+VLOOKUP(C2313,'A. Rate Class Allocations'!$B$124:$J$128,6,FALSE)</f>
        <v>0.94261788524984402</v>
      </c>
      <c r="P2313" s="873">
        <f>+VLOOKUP(C2313,'A. Rate Class Allocations'!$B$124:$J$128,8,FALSE)</f>
        <v>0.86676492558695795</v>
      </c>
      <c r="Q2313" s="873">
        <f>+VLOOKUP(C2313,'A. Rate Class Allocations'!$B$124:$J$128,7,FALSE)</f>
        <v>0.93591420350510102</v>
      </c>
      <c r="R2313" s="873">
        <f>+VLOOKUP(C2313,'A. Rate Class Allocations'!$B$124:$J$128,9,FALSE)</f>
        <v>0.67326093337246795</v>
      </c>
      <c r="S2313" s="874">
        <f t="shared" si="109"/>
        <v>634.73280677106686</v>
      </c>
      <c r="T2313" s="874">
        <f t="shared" si="110"/>
        <v>0.19659571470501905</v>
      </c>
    </row>
    <row r="2314" spans="1:20">
      <c r="A2314" s="875" t="s">
        <v>1034</v>
      </c>
      <c r="B2314" t="s">
        <v>1035</v>
      </c>
      <c r="C2314" t="s">
        <v>1339</v>
      </c>
      <c r="D2314" t="s">
        <v>1940</v>
      </c>
      <c r="E2314" s="867">
        <v>2019</v>
      </c>
      <c r="F2314" s="867">
        <v>2019</v>
      </c>
      <c r="G2314" s="868">
        <v>43585</v>
      </c>
      <c r="H2314" s="869">
        <f t="shared" si="108"/>
        <v>2019</v>
      </c>
      <c r="I2314" s="876"/>
      <c r="J2314" t="s">
        <v>1341</v>
      </c>
      <c r="K2314" t="s">
        <v>1342</v>
      </c>
      <c r="L2314" t="s">
        <v>1037</v>
      </c>
      <c r="M2314">
        <v>1010.9399999999998</v>
      </c>
      <c r="N2314">
        <v>0.40599999999999997</v>
      </c>
      <c r="O2314" s="872">
        <f>+VLOOKUP(C2314,'A. Rate Class Allocations'!$B$124:$J$128,6,FALSE)</f>
        <v>0.94261788524984402</v>
      </c>
      <c r="P2314" s="873">
        <f>+VLOOKUP(C2314,'A. Rate Class Allocations'!$B$124:$J$128,8,FALSE)</f>
        <v>0.86676492558695795</v>
      </c>
      <c r="Q2314" s="873">
        <f>+VLOOKUP(C2314,'A. Rate Class Allocations'!$B$124:$J$128,7,FALSE)</f>
        <v>0.93591420350510102</v>
      </c>
      <c r="R2314" s="873">
        <f>+VLOOKUP(C2314,'A. Rate Class Allocations'!$B$124:$J$128,9,FALSE)</f>
        <v>0.67326093337246795</v>
      </c>
      <c r="S2314" s="874">
        <f t="shared" si="109"/>
        <v>825.96640881106725</v>
      </c>
      <c r="T2314" s="874">
        <f t="shared" si="110"/>
        <v>0.25582647490460803</v>
      </c>
    </row>
    <row r="2315" spans="1:20">
      <c r="A2315" s="875" t="s">
        <v>1034</v>
      </c>
      <c r="B2315" t="s">
        <v>1035</v>
      </c>
      <c r="C2315" t="s">
        <v>1339</v>
      </c>
      <c r="D2315" t="s">
        <v>1940</v>
      </c>
      <c r="E2315" s="867">
        <v>2019</v>
      </c>
      <c r="F2315" s="867">
        <v>2019</v>
      </c>
      <c r="G2315" s="868">
        <v>43585</v>
      </c>
      <c r="H2315" s="869">
        <f t="shared" si="108"/>
        <v>2019</v>
      </c>
      <c r="I2315" s="876"/>
      <c r="J2315" t="s">
        <v>1341</v>
      </c>
      <c r="K2315" t="s">
        <v>1342</v>
      </c>
      <c r="L2315" t="s">
        <v>1037</v>
      </c>
      <c r="M2315">
        <v>1516.4099999999996</v>
      </c>
      <c r="N2315">
        <v>0.60899999999999987</v>
      </c>
      <c r="O2315" s="872">
        <f>+VLOOKUP(C2315,'A. Rate Class Allocations'!$B$124:$J$128,6,FALSE)</f>
        <v>0.94261788524984402</v>
      </c>
      <c r="P2315" s="873">
        <f>+VLOOKUP(C2315,'A. Rate Class Allocations'!$B$124:$J$128,8,FALSE)</f>
        <v>0.86676492558695795</v>
      </c>
      <c r="Q2315" s="873">
        <f>+VLOOKUP(C2315,'A. Rate Class Allocations'!$B$124:$J$128,7,FALSE)</f>
        <v>0.93591420350510102</v>
      </c>
      <c r="R2315" s="873">
        <f>+VLOOKUP(C2315,'A. Rate Class Allocations'!$B$124:$J$128,9,FALSE)</f>
        <v>0.67326093337246795</v>
      </c>
      <c r="S2315" s="874">
        <f t="shared" si="109"/>
        <v>1238.9496132166009</v>
      </c>
      <c r="T2315" s="874">
        <f t="shared" si="110"/>
        <v>0.38373971235691201</v>
      </c>
    </row>
    <row r="2316" spans="1:20">
      <c r="A2316" s="875" t="s">
        <v>1034</v>
      </c>
      <c r="B2316" t="s">
        <v>1035</v>
      </c>
      <c r="C2316" t="s">
        <v>1339</v>
      </c>
      <c r="D2316" t="s">
        <v>1940</v>
      </c>
      <c r="E2316" s="867">
        <v>2019</v>
      </c>
      <c r="F2316" s="867">
        <v>2019</v>
      </c>
      <c r="G2316" s="868">
        <v>43585</v>
      </c>
      <c r="H2316" s="869">
        <f t="shared" si="108"/>
        <v>2019</v>
      </c>
      <c r="I2316" s="876"/>
      <c r="J2316" t="s">
        <v>1038</v>
      </c>
      <c r="K2316" t="s">
        <v>1342</v>
      </c>
      <c r="L2316" t="s">
        <v>1037</v>
      </c>
      <c r="M2316">
        <v>2816.1899999999991</v>
      </c>
      <c r="N2316">
        <v>1.1309999999999998</v>
      </c>
      <c r="O2316" s="872">
        <f>+VLOOKUP(C2316,'A. Rate Class Allocations'!$B$124:$J$128,6,FALSE)</f>
        <v>0.94261788524984402</v>
      </c>
      <c r="P2316" s="873">
        <f>+VLOOKUP(C2316,'A. Rate Class Allocations'!$B$124:$J$128,8,FALSE)</f>
        <v>0.86676492558695795</v>
      </c>
      <c r="Q2316" s="873">
        <f>+VLOOKUP(C2316,'A. Rate Class Allocations'!$B$124:$J$128,7,FALSE)</f>
        <v>0.93591420350510102</v>
      </c>
      <c r="R2316" s="873">
        <f>+VLOOKUP(C2316,'A. Rate Class Allocations'!$B$124:$J$128,9,FALSE)</f>
        <v>0.67326093337246795</v>
      </c>
      <c r="S2316" s="874">
        <f t="shared" si="109"/>
        <v>2300.9064245451159</v>
      </c>
      <c r="T2316" s="874">
        <f t="shared" si="110"/>
        <v>0.71265946580569361</v>
      </c>
    </row>
    <row r="2317" spans="1:20">
      <c r="A2317" s="875" t="s">
        <v>1034</v>
      </c>
      <c r="B2317" t="s">
        <v>1035</v>
      </c>
      <c r="C2317" t="s">
        <v>1339</v>
      </c>
      <c r="D2317" t="s">
        <v>1941</v>
      </c>
      <c r="E2317" s="867">
        <v>2019</v>
      </c>
      <c r="F2317" s="867">
        <v>2019</v>
      </c>
      <c r="G2317" s="868">
        <v>43497</v>
      </c>
      <c r="H2317" s="869">
        <f t="shared" si="108"/>
        <v>2019</v>
      </c>
      <c r="I2317" s="876"/>
      <c r="J2317" t="s">
        <v>1341</v>
      </c>
      <c r="K2317" t="s">
        <v>1342</v>
      </c>
      <c r="L2317" t="s">
        <v>1037</v>
      </c>
      <c r="M2317">
        <v>699.19200000000001</v>
      </c>
      <c r="N2317">
        <v>0.31200000000000006</v>
      </c>
      <c r="O2317" s="872">
        <f>+VLOOKUP(C2317,'A. Rate Class Allocations'!$B$124:$J$128,6,FALSE)</f>
        <v>0.94261788524984402</v>
      </c>
      <c r="P2317" s="873">
        <f>+VLOOKUP(C2317,'A. Rate Class Allocations'!$B$124:$J$128,8,FALSE)</f>
        <v>0.86676492558695795</v>
      </c>
      <c r="Q2317" s="873">
        <f>+VLOOKUP(C2317,'A. Rate Class Allocations'!$B$124:$J$128,7,FALSE)</f>
        <v>0.93591420350510102</v>
      </c>
      <c r="R2317" s="873">
        <f>+VLOOKUP(C2317,'A. Rate Class Allocations'!$B$124:$J$128,9,FALSE)</f>
        <v>0.67326093337246795</v>
      </c>
      <c r="S2317" s="874">
        <f t="shared" si="109"/>
        <v>571.25952609395995</v>
      </c>
      <c r="T2317" s="874">
        <f t="shared" si="110"/>
        <v>0.19659571470501905</v>
      </c>
    </row>
    <row r="2318" spans="1:20">
      <c r="A2318" s="875" t="s">
        <v>1034</v>
      </c>
      <c r="B2318" t="s">
        <v>1035</v>
      </c>
      <c r="C2318" t="s">
        <v>1339</v>
      </c>
      <c r="D2318" t="s">
        <v>1941</v>
      </c>
      <c r="E2318" s="867">
        <v>2019</v>
      </c>
      <c r="F2318" s="867">
        <v>2019</v>
      </c>
      <c r="G2318" s="868">
        <v>43497</v>
      </c>
      <c r="H2318" s="869">
        <f t="shared" si="108"/>
        <v>2019</v>
      </c>
      <c r="I2318" s="876"/>
      <c r="J2318" t="s">
        <v>1341</v>
      </c>
      <c r="K2318" t="s">
        <v>1342</v>
      </c>
      <c r="L2318" t="s">
        <v>1037</v>
      </c>
      <c r="M2318">
        <v>64.98899999999999</v>
      </c>
      <c r="N2318">
        <v>2.8999999999999998E-2</v>
      </c>
      <c r="O2318" s="872">
        <f>+VLOOKUP(C2318,'A. Rate Class Allocations'!$B$124:$J$128,6,FALSE)</f>
        <v>0.94261788524984402</v>
      </c>
      <c r="P2318" s="873">
        <f>+VLOOKUP(C2318,'A. Rate Class Allocations'!$B$124:$J$128,8,FALSE)</f>
        <v>0.86676492558695795</v>
      </c>
      <c r="Q2318" s="873">
        <f>+VLOOKUP(C2318,'A. Rate Class Allocations'!$B$124:$J$128,7,FALSE)</f>
        <v>0.93591420350510102</v>
      </c>
      <c r="R2318" s="873">
        <f>+VLOOKUP(C2318,'A. Rate Class Allocations'!$B$124:$J$128,9,FALSE)</f>
        <v>0.67326093337246795</v>
      </c>
      <c r="S2318" s="874">
        <f t="shared" si="109"/>
        <v>53.097840566425759</v>
      </c>
      <c r="T2318" s="874">
        <f t="shared" si="110"/>
        <v>1.8273319636043429E-2</v>
      </c>
    </row>
    <row r="2319" spans="1:20">
      <c r="A2319" s="875" t="s">
        <v>1034</v>
      </c>
      <c r="B2319" t="s">
        <v>1035</v>
      </c>
      <c r="C2319" t="s">
        <v>1339</v>
      </c>
      <c r="D2319" t="s">
        <v>1941</v>
      </c>
      <c r="E2319" s="867">
        <v>2019</v>
      </c>
      <c r="F2319" s="867">
        <v>2019</v>
      </c>
      <c r="G2319" s="868">
        <v>43497</v>
      </c>
      <c r="H2319" s="869">
        <f t="shared" si="108"/>
        <v>2019</v>
      </c>
      <c r="I2319" s="876"/>
      <c r="J2319" t="s">
        <v>1341</v>
      </c>
      <c r="K2319" t="s">
        <v>1342</v>
      </c>
      <c r="L2319" t="s">
        <v>1037</v>
      </c>
      <c r="M2319">
        <v>860.54399999999998</v>
      </c>
      <c r="N2319">
        <v>0.38400000000000001</v>
      </c>
      <c r="O2319" s="872">
        <f>+VLOOKUP(C2319,'A. Rate Class Allocations'!$B$124:$J$128,6,FALSE)</f>
        <v>0.94261788524984402</v>
      </c>
      <c r="P2319" s="873">
        <f>+VLOOKUP(C2319,'A. Rate Class Allocations'!$B$124:$J$128,8,FALSE)</f>
        <v>0.86676492558695795</v>
      </c>
      <c r="Q2319" s="873">
        <f>+VLOOKUP(C2319,'A. Rate Class Allocations'!$B$124:$J$128,7,FALSE)</f>
        <v>0.93591420350510102</v>
      </c>
      <c r="R2319" s="873">
        <f>+VLOOKUP(C2319,'A. Rate Class Allocations'!$B$124:$J$128,9,FALSE)</f>
        <v>0.67326093337246795</v>
      </c>
      <c r="S2319" s="874">
        <f t="shared" si="109"/>
        <v>703.08864750025839</v>
      </c>
      <c r="T2319" s="874">
        <f t="shared" si="110"/>
        <v>0.24196395656002337</v>
      </c>
    </row>
    <row r="2320" spans="1:20">
      <c r="A2320" s="875" t="s">
        <v>1034</v>
      </c>
      <c r="B2320" t="s">
        <v>1035</v>
      </c>
      <c r="C2320" t="s">
        <v>1339</v>
      </c>
      <c r="D2320" t="s">
        <v>1942</v>
      </c>
      <c r="E2320" s="867">
        <v>2019</v>
      </c>
      <c r="F2320" s="867">
        <v>2019</v>
      </c>
      <c r="G2320" s="868">
        <v>43497</v>
      </c>
      <c r="H2320" s="869">
        <f t="shared" si="108"/>
        <v>2019</v>
      </c>
      <c r="I2320" s="876"/>
      <c r="J2320" t="s">
        <v>1341</v>
      </c>
      <c r="K2320" t="s">
        <v>1342</v>
      </c>
      <c r="L2320" t="s">
        <v>1037</v>
      </c>
      <c r="M2320">
        <v>4130.1000000000013</v>
      </c>
      <c r="N2320">
        <v>0.78</v>
      </c>
      <c r="O2320" s="872">
        <f>+VLOOKUP(C2320,'A. Rate Class Allocations'!$B$124:$J$128,6,FALSE)</f>
        <v>0.94261788524984402</v>
      </c>
      <c r="P2320" s="873">
        <f>+VLOOKUP(C2320,'A. Rate Class Allocations'!$B$124:$J$128,8,FALSE)</f>
        <v>0.86676492558695795</v>
      </c>
      <c r="Q2320" s="873">
        <f>+VLOOKUP(C2320,'A. Rate Class Allocations'!$B$124:$J$128,7,FALSE)</f>
        <v>0.93591420350510102</v>
      </c>
      <c r="R2320" s="873">
        <f>+VLOOKUP(C2320,'A. Rate Class Allocations'!$B$124:$J$128,9,FALSE)</f>
        <v>0.67326093337246795</v>
      </c>
      <c r="S2320" s="874">
        <f t="shared" si="109"/>
        <v>3374.4078432257015</v>
      </c>
      <c r="T2320" s="874">
        <f t="shared" si="110"/>
        <v>0.49148928676254749</v>
      </c>
    </row>
    <row r="2321" spans="1:20">
      <c r="A2321" s="875" t="s">
        <v>1034</v>
      </c>
      <c r="B2321" t="s">
        <v>1035</v>
      </c>
      <c r="C2321" t="s">
        <v>1339</v>
      </c>
      <c r="D2321" t="s">
        <v>1943</v>
      </c>
      <c r="E2321" s="867">
        <v>2019</v>
      </c>
      <c r="F2321" s="867">
        <v>2019</v>
      </c>
      <c r="G2321" s="868">
        <v>43501</v>
      </c>
      <c r="H2321" s="869">
        <f t="shared" si="108"/>
        <v>2019</v>
      </c>
      <c r="I2321" s="876"/>
      <c r="J2321" t="s">
        <v>1341</v>
      </c>
      <c r="K2321" t="s">
        <v>1342</v>
      </c>
      <c r="L2321" t="s">
        <v>1037</v>
      </c>
      <c r="M2321">
        <v>1384.3440000000001</v>
      </c>
      <c r="N2321">
        <v>0.46799999999999997</v>
      </c>
      <c r="O2321" s="872">
        <f>+VLOOKUP(C2321,'A. Rate Class Allocations'!$B$124:$J$128,6,FALSE)</f>
        <v>0.94261788524984402</v>
      </c>
      <c r="P2321" s="873">
        <f>+VLOOKUP(C2321,'A. Rate Class Allocations'!$B$124:$J$128,8,FALSE)</f>
        <v>0.86676492558695795</v>
      </c>
      <c r="Q2321" s="873">
        <f>+VLOOKUP(C2321,'A. Rate Class Allocations'!$B$124:$J$128,7,FALSE)</f>
        <v>0.93591420350510102</v>
      </c>
      <c r="R2321" s="873">
        <f>+VLOOKUP(C2321,'A. Rate Class Allocations'!$B$124:$J$128,9,FALSE)</f>
        <v>0.67326093337246795</v>
      </c>
      <c r="S2321" s="874">
        <f t="shared" si="109"/>
        <v>1131.0479773667562</v>
      </c>
      <c r="T2321" s="874">
        <f t="shared" si="110"/>
        <v>0.29489357205752847</v>
      </c>
    </row>
    <row r="2322" spans="1:20">
      <c r="A2322" s="875" t="s">
        <v>1034</v>
      </c>
      <c r="B2322" t="s">
        <v>1035</v>
      </c>
      <c r="C2322" t="s">
        <v>1339</v>
      </c>
      <c r="D2322" t="s">
        <v>1943</v>
      </c>
      <c r="E2322" s="867">
        <v>2019</v>
      </c>
      <c r="F2322" s="867">
        <v>2019</v>
      </c>
      <c r="G2322" s="868">
        <v>43501</v>
      </c>
      <c r="H2322" s="869">
        <f t="shared" si="108"/>
        <v>2019</v>
      </c>
      <c r="I2322" s="876"/>
      <c r="J2322" t="s">
        <v>1341</v>
      </c>
      <c r="K2322" t="s">
        <v>1342</v>
      </c>
      <c r="L2322" t="s">
        <v>1037</v>
      </c>
      <c r="M2322">
        <v>1206.864</v>
      </c>
      <c r="N2322">
        <v>0.40799999999999997</v>
      </c>
      <c r="O2322" s="872">
        <f>+VLOOKUP(C2322,'A. Rate Class Allocations'!$B$124:$J$128,6,FALSE)</f>
        <v>0.94261788524984402</v>
      </c>
      <c r="P2322" s="873">
        <f>+VLOOKUP(C2322,'A. Rate Class Allocations'!$B$124:$J$128,8,FALSE)</f>
        <v>0.86676492558695795</v>
      </c>
      <c r="Q2322" s="873">
        <f>+VLOOKUP(C2322,'A. Rate Class Allocations'!$B$124:$J$128,7,FALSE)</f>
        <v>0.93591420350510102</v>
      </c>
      <c r="R2322" s="873">
        <f>+VLOOKUP(C2322,'A. Rate Class Allocations'!$B$124:$J$128,9,FALSE)</f>
        <v>0.67326093337246795</v>
      </c>
      <c r="S2322" s="874">
        <f t="shared" si="109"/>
        <v>986.04182642230012</v>
      </c>
      <c r="T2322" s="874">
        <f t="shared" si="110"/>
        <v>0.2570867038450248</v>
      </c>
    </row>
    <row r="2323" spans="1:20">
      <c r="A2323" s="875" t="s">
        <v>1034</v>
      </c>
      <c r="B2323" t="s">
        <v>1035</v>
      </c>
      <c r="C2323" t="s">
        <v>1339</v>
      </c>
      <c r="D2323" t="s">
        <v>1944</v>
      </c>
      <c r="E2323" s="867">
        <v>2019</v>
      </c>
      <c r="F2323" s="867">
        <v>2019</v>
      </c>
      <c r="G2323" s="868">
        <v>43492</v>
      </c>
      <c r="H2323" s="869">
        <f t="shared" si="108"/>
        <v>2019</v>
      </c>
      <c r="I2323" s="876"/>
      <c r="J2323" t="s">
        <v>1341</v>
      </c>
      <c r="K2323" t="s">
        <v>1342</v>
      </c>
      <c r="L2323" t="s">
        <v>1037</v>
      </c>
      <c r="M2323">
        <v>699.19200000000001</v>
      </c>
      <c r="N2323">
        <v>0.31200000000000006</v>
      </c>
      <c r="O2323" s="872">
        <f>+VLOOKUP(C2323,'A. Rate Class Allocations'!$B$124:$J$128,6,FALSE)</f>
        <v>0.94261788524984402</v>
      </c>
      <c r="P2323" s="873">
        <f>+VLOOKUP(C2323,'A. Rate Class Allocations'!$B$124:$J$128,8,FALSE)</f>
        <v>0.86676492558695795</v>
      </c>
      <c r="Q2323" s="873">
        <f>+VLOOKUP(C2323,'A. Rate Class Allocations'!$B$124:$J$128,7,FALSE)</f>
        <v>0.93591420350510102</v>
      </c>
      <c r="R2323" s="873">
        <f>+VLOOKUP(C2323,'A. Rate Class Allocations'!$B$124:$J$128,9,FALSE)</f>
        <v>0.67326093337246795</v>
      </c>
      <c r="S2323" s="874">
        <f t="shared" si="109"/>
        <v>571.25952609395995</v>
      </c>
      <c r="T2323" s="874">
        <f t="shared" si="110"/>
        <v>0.19659571470501905</v>
      </c>
    </row>
    <row r="2324" spans="1:20">
      <c r="A2324" s="875" t="s">
        <v>1034</v>
      </c>
      <c r="B2324" t="s">
        <v>1035</v>
      </c>
      <c r="C2324" t="s">
        <v>1339</v>
      </c>
      <c r="D2324" t="s">
        <v>1944</v>
      </c>
      <c r="E2324" s="867">
        <v>2019</v>
      </c>
      <c r="F2324" s="867">
        <v>2019</v>
      </c>
      <c r="G2324" s="868">
        <v>43492</v>
      </c>
      <c r="H2324" s="869">
        <f t="shared" si="108"/>
        <v>2019</v>
      </c>
      <c r="I2324" s="876"/>
      <c r="J2324" t="s">
        <v>1341</v>
      </c>
      <c r="K2324" t="s">
        <v>1342</v>
      </c>
      <c r="L2324" t="s">
        <v>1037</v>
      </c>
      <c r="M2324">
        <v>228.58200000000002</v>
      </c>
      <c r="N2324">
        <v>0.10199999999999999</v>
      </c>
      <c r="O2324" s="872">
        <f>+VLOOKUP(C2324,'A. Rate Class Allocations'!$B$124:$J$128,6,FALSE)</f>
        <v>0.94261788524984402</v>
      </c>
      <c r="P2324" s="873">
        <f>+VLOOKUP(C2324,'A. Rate Class Allocations'!$B$124:$J$128,8,FALSE)</f>
        <v>0.86676492558695795</v>
      </c>
      <c r="Q2324" s="873">
        <f>+VLOOKUP(C2324,'A. Rate Class Allocations'!$B$124:$J$128,7,FALSE)</f>
        <v>0.93591420350510102</v>
      </c>
      <c r="R2324" s="873">
        <f>+VLOOKUP(C2324,'A. Rate Class Allocations'!$B$124:$J$128,9,FALSE)</f>
        <v>0.67326093337246795</v>
      </c>
      <c r="S2324" s="874">
        <f t="shared" si="109"/>
        <v>186.75792199225617</v>
      </c>
      <c r="T2324" s="874">
        <f t="shared" si="110"/>
        <v>6.42716759612562E-2</v>
      </c>
    </row>
    <row r="2325" spans="1:20">
      <c r="A2325" s="875" t="s">
        <v>1034</v>
      </c>
      <c r="B2325" t="s">
        <v>1035</v>
      </c>
      <c r="C2325" t="s">
        <v>1339</v>
      </c>
      <c r="D2325" t="s">
        <v>1945</v>
      </c>
      <c r="E2325" s="867">
        <v>2019</v>
      </c>
      <c r="F2325" s="867">
        <v>2019</v>
      </c>
      <c r="G2325" s="868">
        <v>43494</v>
      </c>
      <c r="H2325" s="869">
        <f t="shared" si="108"/>
        <v>2019</v>
      </c>
      <c r="I2325" s="876"/>
      <c r="J2325" t="s">
        <v>1341</v>
      </c>
      <c r="K2325" t="s">
        <v>1342</v>
      </c>
      <c r="L2325" t="s">
        <v>1037</v>
      </c>
      <c r="M2325">
        <v>527.80000000000018</v>
      </c>
      <c r="N2325">
        <v>0.52000000000000013</v>
      </c>
      <c r="O2325" s="872">
        <f>+VLOOKUP(C2325,'A. Rate Class Allocations'!$B$124:$J$128,6,FALSE)</f>
        <v>0.94261788524984402</v>
      </c>
      <c r="P2325" s="873">
        <f>+VLOOKUP(C2325,'A. Rate Class Allocations'!$B$124:$J$128,8,FALSE)</f>
        <v>0.86676492558695795</v>
      </c>
      <c r="Q2325" s="873">
        <f>+VLOOKUP(C2325,'A. Rate Class Allocations'!$B$124:$J$128,7,FALSE)</f>
        <v>0.93591420350510102</v>
      </c>
      <c r="R2325" s="873">
        <f>+VLOOKUP(C2325,'A. Rate Class Allocations'!$B$124:$J$128,9,FALSE)</f>
        <v>0.67326093337246795</v>
      </c>
      <c r="S2325" s="874">
        <f t="shared" si="109"/>
        <v>431.22744235115988</v>
      </c>
      <c r="T2325" s="874">
        <f t="shared" si="110"/>
        <v>0.32765952450836505</v>
      </c>
    </row>
    <row r="2326" spans="1:20">
      <c r="A2326" s="875" t="s">
        <v>1034</v>
      </c>
      <c r="B2326" t="s">
        <v>1035</v>
      </c>
      <c r="C2326" t="s">
        <v>1339</v>
      </c>
      <c r="D2326" t="s">
        <v>1945</v>
      </c>
      <c r="E2326" s="867">
        <v>2019</v>
      </c>
      <c r="F2326" s="867">
        <v>2019</v>
      </c>
      <c r="G2326" s="868">
        <v>43494</v>
      </c>
      <c r="H2326" s="869">
        <f t="shared" si="108"/>
        <v>2019</v>
      </c>
      <c r="I2326" s="876"/>
      <c r="J2326" t="s">
        <v>1341</v>
      </c>
      <c r="K2326" t="s">
        <v>1342</v>
      </c>
      <c r="L2326" t="s">
        <v>1037</v>
      </c>
      <c r="M2326">
        <v>29.434999999999999</v>
      </c>
      <c r="N2326">
        <v>2.8999999999999998E-2</v>
      </c>
      <c r="O2326" s="872">
        <f>+VLOOKUP(C2326,'A. Rate Class Allocations'!$B$124:$J$128,6,FALSE)</f>
        <v>0.94261788524984402</v>
      </c>
      <c r="P2326" s="873">
        <f>+VLOOKUP(C2326,'A. Rate Class Allocations'!$B$124:$J$128,8,FALSE)</f>
        <v>0.86676492558695795</v>
      </c>
      <c r="Q2326" s="873">
        <f>+VLOOKUP(C2326,'A. Rate Class Allocations'!$B$124:$J$128,7,FALSE)</f>
        <v>0.93591420350510102</v>
      </c>
      <c r="R2326" s="873">
        <f>+VLOOKUP(C2326,'A. Rate Class Allocations'!$B$124:$J$128,9,FALSE)</f>
        <v>0.67326093337246795</v>
      </c>
      <c r="S2326" s="874">
        <f t="shared" si="109"/>
        <v>24.049222746506985</v>
      </c>
      <c r="T2326" s="874">
        <f t="shared" si="110"/>
        <v>1.8273319636043429E-2</v>
      </c>
    </row>
    <row r="2327" spans="1:20">
      <c r="A2327" s="875" t="s">
        <v>1034</v>
      </c>
      <c r="B2327" t="s">
        <v>1035</v>
      </c>
      <c r="C2327" t="s">
        <v>1339</v>
      </c>
      <c r="D2327" t="s">
        <v>1945</v>
      </c>
      <c r="E2327" s="867">
        <v>2019</v>
      </c>
      <c r="F2327" s="867">
        <v>2019</v>
      </c>
      <c r="G2327" s="868">
        <v>43494</v>
      </c>
      <c r="H2327" s="869">
        <f t="shared" si="108"/>
        <v>2019</v>
      </c>
      <c r="I2327" s="876"/>
      <c r="J2327" t="s">
        <v>1341</v>
      </c>
      <c r="K2327" t="s">
        <v>1342</v>
      </c>
      <c r="L2327" t="s">
        <v>1037</v>
      </c>
      <c r="M2327">
        <v>51.765000000000001</v>
      </c>
      <c r="N2327">
        <v>5.0999999999999997E-2</v>
      </c>
      <c r="O2327" s="872">
        <f>+VLOOKUP(C2327,'A. Rate Class Allocations'!$B$124:$J$128,6,FALSE)</f>
        <v>0.94261788524984402</v>
      </c>
      <c r="P2327" s="873">
        <f>+VLOOKUP(C2327,'A. Rate Class Allocations'!$B$124:$J$128,8,FALSE)</f>
        <v>0.86676492558695795</v>
      </c>
      <c r="Q2327" s="873">
        <f>+VLOOKUP(C2327,'A. Rate Class Allocations'!$B$124:$J$128,7,FALSE)</f>
        <v>0.93591420350510102</v>
      </c>
      <c r="R2327" s="873">
        <f>+VLOOKUP(C2327,'A. Rate Class Allocations'!$B$124:$J$128,9,FALSE)</f>
        <v>0.67326093337246795</v>
      </c>
      <c r="S2327" s="874">
        <f t="shared" si="109"/>
        <v>42.293460692132975</v>
      </c>
      <c r="T2327" s="874">
        <f t="shared" si="110"/>
        <v>3.21358379806281E-2</v>
      </c>
    </row>
    <row r="2328" spans="1:20">
      <c r="A2328" s="875" t="s">
        <v>1034</v>
      </c>
      <c r="B2328" t="s">
        <v>1035</v>
      </c>
      <c r="C2328" t="s">
        <v>1339</v>
      </c>
      <c r="D2328" t="s">
        <v>1946</v>
      </c>
      <c r="E2328" s="867">
        <v>2019</v>
      </c>
      <c r="F2328" s="867">
        <v>2019</v>
      </c>
      <c r="G2328" s="868">
        <v>43518</v>
      </c>
      <c r="H2328" s="869">
        <f t="shared" si="108"/>
        <v>2019</v>
      </c>
      <c r="I2328" s="876"/>
      <c r="J2328" t="s">
        <v>1341</v>
      </c>
      <c r="K2328" t="s">
        <v>1342</v>
      </c>
      <c r="L2328" t="s">
        <v>1037</v>
      </c>
      <c r="M2328">
        <v>361.18499999999995</v>
      </c>
      <c r="N2328">
        <v>0.16499999999999998</v>
      </c>
      <c r="O2328" s="872">
        <f>+VLOOKUP(C2328,'A. Rate Class Allocations'!$B$124:$J$128,6,FALSE)</f>
        <v>0.94261788524984402</v>
      </c>
      <c r="P2328" s="873">
        <f>+VLOOKUP(C2328,'A. Rate Class Allocations'!$B$124:$J$128,8,FALSE)</f>
        <v>0.86676492558695795</v>
      </c>
      <c r="Q2328" s="873">
        <f>+VLOOKUP(C2328,'A. Rate Class Allocations'!$B$124:$J$128,7,FALSE)</f>
        <v>0.93591420350510102</v>
      </c>
      <c r="R2328" s="873">
        <f>+VLOOKUP(C2328,'A. Rate Class Allocations'!$B$124:$J$128,9,FALSE)</f>
        <v>0.67326093337246795</v>
      </c>
      <c r="S2328" s="874">
        <f t="shared" si="109"/>
        <v>295.09830194316714</v>
      </c>
      <c r="T2328" s="874">
        <f t="shared" si="110"/>
        <v>0.10396888758438504</v>
      </c>
    </row>
    <row r="2329" spans="1:20">
      <c r="A2329" s="875" t="s">
        <v>1034</v>
      </c>
      <c r="B2329" t="s">
        <v>1035</v>
      </c>
      <c r="C2329" t="s">
        <v>1339</v>
      </c>
      <c r="D2329" t="s">
        <v>1946</v>
      </c>
      <c r="E2329" s="867">
        <v>2019</v>
      </c>
      <c r="F2329" s="867">
        <v>2019</v>
      </c>
      <c r="G2329" s="868">
        <v>43518</v>
      </c>
      <c r="H2329" s="869">
        <f t="shared" si="108"/>
        <v>2019</v>
      </c>
      <c r="I2329" s="876"/>
      <c r="J2329" t="s">
        <v>1341</v>
      </c>
      <c r="K2329" t="s">
        <v>1342</v>
      </c>
      <c r="L2329" t="s">
        <v>1037</v>
      </c>
      <c r="M2329">
        <v>2162.7320000000004</v>
      </c>
      <c r="N2329">
        <v>0.98800000000000021</v>
      </c>
      <c r="O2329" s="872">
        <f>+VLOOKUP(C2329,'A. Rate Class Allocations'!$B$124:$J$128,6,FALSE)</f>
        <v>0.94261788524984402</v>
      </c>
      <c r="P2329" s="873">
        <f>+VLOOKUP(C2329,'A. Rate Class Allocations'!$B$124:$J$128,8,FALSE)</f>
        <v>0.86676492558695795</v>
      </c>
      <c r="Q2329" s="873">
        <f>+VLOOKUP(C2329,'A. Rate Class Allocations'!$B$124:$J$128,7,FALSE)</f>
        <v>0.93591420350510102</v>
      </c>
      <c r="R2329" s="873">
        <f>+VLOOKUP(C2329,'A. Rate Class Allocations'!$B$124:$J$128,9,FALSE)</f>
        <v>0.67326093337246795</v>
      </c>
      <c r="S2329" s="874">
        <f t="shared" si="109"/>
        <v>1767.0128625445407</v>
      </c>
      <c r="T2329" s="874">
        <f t="shared" si="110"/>
        <v>0.62255309656589364</v>
      </c>
    </row>
    <row r="2330" spans="1:20">
      <c r="A2330" s="875" t="s">
        <v>1034</v>
      </c>
      <c r="B2330" t="s">
        <v>1035</v>
      </c>
      <c r="C2330" t="s">
        <v>1339</v>
      </c>
      <c r="D2330" t="s">
        <v>1946</v>
      </c>
      <c r="E2330" s="867">
        <v>2019</v>
      </c>
      <c r="F2330" s="867">
        <v>2019</v>
      </c>
      <c r="G2330" s="868">
        <v>43518</v>
      </c>
      <c r="H2330" s="869">
        <f t="shared" si="108"/>
        <v>2019</v>
      </c>
      <c r="I2330" s="876"/>
      <c r="J2330" t="s">
        <v>1341</v>
      </c>
      <c r="K2330" t="s">
        <v>1342</v>
      </c>
      <c r="L2330" t="s">
        <v>1037</v>
      </c>
      <c r="M2330">
        <v>126.96199999999996</v>
      </c>
      <c r="N2330">
        <v>5.7999999999999996E-2</v>
      </c>
      <c r="O2330" s="872">
        <f>+VLOOKUP(C2330,'A. Rate Class Allocations'!$B$124:$J$128,6,FALSE)</f>
        <v>0.94261788524984402</v>
      </c>
      <c r="P2330" s="873">
        <f>+VLOOKUP(C2330,'A. Rate Class Allocations'!$B$124:$J$128,8,FALSE)</f>
        <v>0.86676492558695795</v>
      </c>
      <c r="Q2330" s="873">
        <f>+VLOOKUP(C2330,'A. Rate Class Allocations'!$B$124:$J$128,7,FALSE)</f>
        <v>0.93591420350510102</v>
      </c>
      <c r="R2330" s="873">
        <f>+VLOOKUP(C2330,'A. Rate Class Allocations'!$B$124:$J$128,9,FALSE)</f>
        <v>0.67326093337246795</v>
      </c>
      <c r="S2330" s="874">
        <f t="shared" si="109"/>
        <v>103.73152431941631</v>
      </c>
      <c r="T2330" s="874">
        <f t="shared" si="110"/>
        <v>3.6546639272086859E-2</v>
      </c>
    </row>
    <row r="2331" spans="1:20">
      <c r="A2331" s="875" t="s">
        <v>1034</v>
      </c>
      <c r="B2331" t="s">
        <v>1035</v>
      </c>
      <c r="C2331" t="s">
        <v>1339</v>
      </c>
      <c r="D2331" t="s">
        <v>1947</v>
      </c>
      <c r="E2331" s="867">
        <v>2019</v>
      </c>
      <c r="F2331" s="867">
        <v>2019</v>
      </c>
      <c r="G2331" s="868">
        <v>43476</v>
      </c>
      <c r="H2331" s="869">
        <f t="shared" si="108"/>
        <v>2019</v>
      </c>
      <c r="I2331" s="876"/>
      <c r="J2331" t="s">
        <v>1341</v>
      </c>
      <c r="K2331" t="s">
        <v>1342</v>
      </c>
      <c r="L2331" t="s">
        <v>1037</v>
      </c>
      <c r="M2331">
        <v>1553.7600000000002</v>
      </c>
      <c r="N2331">
        <v>0.78</v>
      </c>
      <c r="O2331" s="872">
        <f>+VLOOKUP(C2331,'A. Rate Class Allocations'!$B$124:$J$128,6,FALSE)</f>
        <v>0.94261788524984402</v>
      </c>
      <c r="P2331" s="873">
        <f>+VLOOKUP(C2331,'A. Rate Class Allocations'!$B$124:$J$128,8,FALSE)</f>
        <v>0.86676492558695795</v>
      </c>
      <c r="Q2331" s="873">
        <f>+VLOOKUP(C2331,'A. Rate Class Allocations'!$B$124:$J$128,7,FALSE)</f>
        <v>0.93591420350510102</v>
      </c>
      <c r="R2331" s="873">
        <f>+VLOOKUP(C2331,'A. Rate Class Allocations'!$B$124:$J$128,9,FALSE)</f>
        <v>0.67326093337246795</v>
      </c>
      <c r="S2331" s="874">
        <f t="shared" si="109"/>
        <v>1269.4656135421335</v>
      </c>
      <c r="T2331" s="874">
        <f t="shared" si="110"/>
        <v>0.49148928676254749</v>
      </c>
    </row>
    <row r="2332" spans="1:20">
      <c r="A2332" s="875" t="s">
        <v>1034</v>
      </c>
      <c r="B2332" t="s">
        <v>1035</v>
      </c>
      <c r="C2332" t="s">
        <v>1339</v>
      </c>
      <c r="D2332" t="s">
        <v>1948</v>
      </c>
      <c r="E2332" s="867">
        <v>2019</v>
      </c>
      <c r="F2332" s="867">
        <v>2019</v>
      </c>
      <c r="G2332" s="868">
        <v>43500</v>
      </c>
      <c r="H2332" s="869">
        <f t="shared" si="108"/>
        <v>2019</v>
      </c>
      <c r="I2332" s="876"/>
      <c r="J2332" t="s">
        <v>1341</v>
      </c>
      <c r="K2332" t="s">
        <v>1342</v>
      </c>
      <c r="L2332" t="s">
        <v>1037</v>
      </c>
      <c r="M2332">
        <v>2413.9960000000001</v>
      </c>
      <c r="N2332">
        <v>0.67599999999999993</v>
      </c>
      <c r="O2332" s="872">
        <f>+VLOOKUP(C2332,'A. Rate Class Allocations'!$B$124:$J$128,6,FALSE)</f>
        <v>0.94261788524984402</v>
      </c>
      <c r="P2332" s="873">
        <f>+VLOOKUP(C2332,'A. Rate Class Allocations'!$B$124:$J$128,8,FALSE)</f>
        <v>0.86676492558695795</v>
      </c>
      <c r="Q2332" s="873">
        <f>+VLOOKUP(C2332,'A. Rate Class Allocations'!$B$124:$J$128,7,FALSE)</f>
        <v>0.93591420350510102</v>
      </c>
      <c r="R2332" s="873">
        <f>+VLOOKUP(C2332,'A. Rate Class Allocations'!$B$124:$J$128,9,FALSE)</f>
        <v>0.67326093337246795</v>
      </c>
      <c r="S2332" s="874">
        <f t="shared" si="109"/>
        <v>1972.3026163810728</v>
      </c>
      <c r="T2332" s="874">
        <f t="shared" si="110"/>
        <v>0.42595738186087445</v>
      </c>
    </row>
    <row r="2333" spans="1:20">
      <c r="A2333" s="875" t="s">
        <v>1034</v>
      </c>
      <c r="B2333" t="s">
        <v>1035</v>
      </c>
      <c r="C2333" t="s">
        <v>1339</v>
      </c>
      <c r="D2333" t="s">
        <v>1948</v>
      </c>
      <c r="E2333" s="867">
        <v>2019</v>
      </c>
      <c r="F2333" s="867">
        <v>2019</v>
      </c>
      <c r="G2333" s="868">
        <v>43500</v>
      </c>
      <c r="H2333" s="869">
        <f t="shared" si="108"/>
        <v>2019</v>
      </c>
      <c r="I2333" s="876"/>
      <c r="J2333" t="s">
        <v>1341</v>
      </c>
      <c r="K2333" t="s">
        <v>1342</v>
      </c>
      <c r="L2333" t="s">
        <v>1037</v>
      </c>
      <c r="M2333">
        <v>724.9129999999999</v>
      </c>
      <c r="N2333">
        <v>0.20299999999999999</v>
      </c>
      <c r="O2333" s="872">
        <f>+VLOOKUP(C2333,'A. Rate Class Allocations'!$B$124:$J$128,6,FALSE)</f>
        <v>0.94261788524984402</v>
      </c>
      <c r="P2333" s="873">
        <f>+VLOOKUP(C2333,'A. Rate Class Allocations'!$B$124:$J$128,8,FALSE)</f>
        <v>0.86676492558695795</v>
      </c>
      <c r="Q2333" s="873">
        <f>+VLOOKUP(C2333,'A. Rate Class Allocations'!$B$124:$J$128,7,FALSE)</f>
        <v>0.93591420350510102</v>
      </c>
      <c r="R2333" s="873">
        <f>+VLOOKUP(C2333,'A. Rate Class Allocations'!$B$124:$J$128,9,FALSE)</f>
        <v>0.67326093337246795</v>
      </c>
      <c r="S2333" s="874">
        <f t="shared" si="109"/>
        <v>592.27430639845818</v>
      </c>
      <c r="T2333" s="874">
        <f t="shared" si="110"/>
        <v>0.12791323745230401</v>
      </c>
    </row>
    <row r="2334" spans="1:20">
      <c r="A2334" s="875" t="s">
        <v>1034</v>
      </c>
      <c r="B2334" t="s">
        <v>1035</v>
      </c>
      <c r="C2334" t="s">
        <v>1339</v>
      </c>
      <c r="D2334" t="s">
        <v>1949</v>
      </c>
      <c r="E2334" s="867">
        <v>2019</v>
      </c>
      <c r="F2334" s="867">
        <v>2019</v>
      </c>
      <c r="G2334" s="868">
        <v>43492</v>
      </c>
      <c r="H2334" s="869">
        <f t="shared" si="108"/>
        <v>2019</v>
      </c>
      <c r="I2334" s="876"/>
      <c r="J2334" t="s">
        <v>1341</v>
      </c>
      <c r="K2334" t="s">
        <v>1342</v>
      </c>
      <c r="L2334" t="s">
        <v>1037</v>
      </c>
      <c r="M2334">
        <v>1747.9799999999998</v>
      </c>
      <c r="N2334">
        <v>0.78</v>
      </c>
      <c r="O2334" s="872">
        <f>+VLOOKUP(C2334,'A. Rate Class Allocations'!$B$124:$J$128,6,FALSE)</f>
        <v>0.94261788524984402</v>
      </c>
      <c r="P2334" s="873">
        <f>+VLOOKUP(C2334,'A. Rate Class Allocations'!$B$124:$J$128,8,FALSE)</f>
        <v>0.86676492558695795</v>
      </c>
      <c r="Q2334" s="873">
        <f>+VLOOKUP(C2334,'A. Rate Class Allocations'!$B$124:$J$128,7,FALSE)</f>
        <v>0.93591420350510102</v>
      </c>
      <c r="R2334" s="873">
        <f>+VLOOKUP(C2334,'A. Rate Class Allocations'!$B$124:$J$128,9,FALSE)</f>
        <v>0.67326093337246795</v>
      </c>
      <c r="S2334" s="874">
        <f t="shared" si="109"/>
        <v>1428.1488152348998</v>
      </c>
      <c r="T2334" s="874">
        <f t="shared" si="110"/>
        <v>0.49148928676254749</v>
      </c>
    </row>
    <row r="2335" spans="1:20">
      <c r="A2335" s="875" t="s">
        <v>1034</v>
      </c>
      <c r="B2335" t="s">
        <v>1035</v>
      </c>
      <c r="C2335" t="s">
        <v>1339</v>
      </c>
      <c r="D2335" t="s">
        <v>1950</v>
      </c>
      <c r="E2335" s="867">
        <v>2019</v>
      </c>
      <c r="F2335" s="867">
        <v>2019</v>
      </c>
      <c r="G2335" s="868">
        <v>43495</v>
      </c>
      <c r="H2335" s="869">
        <f t="shared" si="108"/>
        <v>2019</v>
      </c>
      <c r="I2335" s="876"/>
      <c r="J2335" t="s">
        <v>1341</v>
      </c>
      <c r="K2335" t="s">
        <v>1342</v>
      </c>
      <c r="L2335" t="s">
        <v>1037</v>
      </c>
      <c r="M2335">
        <v>116.53200000000001</v>
      </c>
      <c r="N2335">
        <v>5.2000000000000005E-2</v>
      </c>
      <c r="O2335" s="872">
        <f>+VLOOKUP(C2335,'A. Rate Class Allocations'!$B$124:$J$128,6,FALSE)</f>
        <v>0.94261788524984402</v>
      </c>
      <c r="P2335" s="873">
        <f>+VLOOKUP(C2335,'A. Rate Class Allocations'!$B$124:$J$128,8,FALSE)</f>
        <v>0.86676492558695795</v>
      </c>
      <c r="Q2335" s="873">
        <f>+VLOOKUP(C2335,'A. Rate Class Allocations'!$B$124:$J$128,7,FALSE)</f>
        <v>0.93591420350510102</v>
      </c>
      <c r="R2335" s="873">
        <f>+VLOOKUP(C2335,'A. Rate Class Allocations'!$B$124:$J$128,9,FALSE)</f>
        <v>0.67326093337246795</v>
      </c>
      <c r="S2335" s="874">
        <f t="shared" si="109"/>
        <v>95.209921015660001</v>
      </c>
      <c r="T2335" s="874">
        <f t="shared" si="110"/>
        <v>3.2765952450836508E-2</v>
      </c>
    </row>
    <row r="2336" spans="1:20">
      <c r="A2336" s="875" t="s">
        <v>1034</v>
      </c>
      <c r="B2336" t="s">
        <v>1035</v>
      </c>
      <c r="C2336" t="s">
        <v>1339</v>
      </c>
      <c r="D2336" t="s">
        <v>1950</v>
      </c>
      <c r="E2336" s="867">
        <v>2019</v>
      </c>
      <c r="F2336" s="867">
        <v>2019</v>
      </c>
      <c r="G2336" s="868">
        <v>43495</v>
      </c>
      <c r="H2336" s="869">
        <f t="shared" si="108"/>
        <v>2019</v>
      </c>
      <c r="I2336" s="876"/>
      <c r="J2336" t="s">
        <v>1341</v>
      </c>
      <c r="K2336" t="s">
        <v>1342</v>
      </c>
      <c r="L2336" t="s">
        <v>1037</v>
      </c>
      <c r="M2336">
        <v>519.91199999999992</v>
      </c>
      <c r="N2336">
        <v>0.23199999999999998</v>
      </c>
      <c r="O2336" s="872">
        <f>+VLOOKUP(C2336,'A. Rate Class Allocations'!$B$124:$J$128,6,FALSE)</f>
        <v>0.94261788524984402</v>
      </c>
      <c r="P2336" s="873">
        <f>+VLOOKUP(C2336,'A. Rate Class Allocations'!$B$124:$J$128,8,FALSE)</f>
        <v>0.86676492558695795</v>
      </c>
      <c r="Q2336" s="873">
        <f>+VLOOKUP(C2336,'A. Rate Class Allocations'!$B$124:$J$128,7,FALSE)</f>
        <v>0.93591420350510102</v>
      </c>
      <c r="R2336" s="873">
        <f>+VLOOKUP(C2336,'A. Rate Class Allocations'!$B$124:$J$128,9,FALSE)</f>
        <v>0.67326093337246795</v>
      </c>
      <c r="S2336" s="874">
        <f t="shared" si="109"/>
        <v>424.78272453140607</v>
      </c>
      <c r="T2336" s="874">
        <f t="shared" si="110"/>
        <v>0.14618655708834744</v>
      </c>
    </row>
    <row r="2337" spans="1:20">
      <c r="A2337" s="875" t="s">
        <v>1034</v>
      </c>
      <c r="B2337" t="s">
        <v>1035</v>
      </c>
      <c r="C2337" t="s">
        <v>1339</v>
      </c>
      <c r="D2337" t="s">
        <v>1950</v>
      </c>
      <c r="E2337" s="867">
        <v>2019</v>
      </c>
      <c r="F2337" s="867">
        <v>2019</v>
      </c>
      <c r="G2337" s="868">
        <v>43495</v>
      </c>
      <c r="H2337" s="869">
        <f t="shared" si="108"/>
        <v>2019</v>
      </c>
      <c r="I2337" s="876"/>
      <c r="J2337" t="s">
        <v>1341</v>
      </c>
      <c r="K2337" t="s">
        <v>1342</v>
      </c>
      <c r="L2337" t="s">
        <v>1037</v>
      </c>
      <c r="M2337">
        <v>114.29100000000001</v>
      </c>
      <c r="N2337">
        <v>5.0999999999999997E-2</v>
      </c>
      <c r="O2337" s="872">
        <f>+VLOOKUP(C2337,'A. Rate Class Allocations'!$B$124:$J$128,6,FALSE)</f>
        <v>0.94261788524984402</v>
      </c>
      <c r="P2337" s="873">
        <f>+VLOOKUP(C2337,'A. Rate Class Allocations'!$B$124:$J$128,8,FALSE)</f>
        <v>0.86676492558695795</v>
      </c>
      <c r="Q2337" s="873">
        <f>+VLOOKUP(C2337,'A. Rate Class Allocations'!$B$124:$J$128,7,FALSE)</f>
        <v>0.93591420350510102</v>
      </c>
      <c r="R2337" s="873">
        <f>+VLOOKUP(C2337,'A. Rate Class Allocations'!$B$124:$J$128,9,FALSE)</f>
        <v>0.67326093337246795</v>
      </c>
      <c r="S2337" s="874">
        <f t="shared" si="109"/>
        <v>93.378960996128086</v>
      </c>
      <c r="T2337" s="874">
        <f t="shared" si="110"/>
        <v>3.21358379806281E-2</v>
      </c>
    </row>
    <row r="2338" spans="1:20">
      <c r="A2338" s="875" t="s">
        <v>1034</v>
      </c>
      <c r="B2338" t="s">
        <v>1035</v>
      </c>
      <c r="C2338" t="s">
        <v>1339</v>
      </c>
      <c r="D2338" t="s">
        <v>1951</v>
      </c>
      <c r="E2338" s="867">
        <v>2019</v>
      </c>
      <c r="F2338" s="867">
        <v>2019</v>
      </c>
      <c r="G2338" s="868">
        <v>43501</v>
      </c>
      <c r="H2338" s="869">
        <f t="shared" si="108"/>
        <v>2019</v>
      </c>
      <c r="I2338" s="876"/>
      <c r="J2338" t="s">
        <v>1341</v>
      </c>
      <c r="K2338" t="s">
        <v>1342</v>
      </c>
      <c r="L2338" t="s">
        <v>1037</v>
      </c>
      <c r="M2338">
        <v>930.17600000000016</v>
      </c>
      <c r="N2338">
        <v>0.41600000000000004</v>
      </c>
      <c r="O2338" s="872">
        <f>+VLOOKUP(C2338,'A. Rate Class Allocations'!$B$124:$J$128,6,FALSE)</f>
        <v>0.94261788524984402</v>
      </c>
      <c r="P2338" s="873">
        <f>+VLOOKUP(C2338,'A. Rate Class Allocations'!$B$124:$J$128,8,FALSE)</f>
        <v>0.86676492558695795</v>
      </c>
      <c r="Q2338" s="873">
        <f>+VLOOKUP(C2338,'A. Rate Class Allocations'!$B$124:$J$128,7,FALSE)</f>
        <v>0.93591420350510102</v>
      </c>
      <c r="R2338" s="873">
        <f>+VLOOKUP(C2338,'A. Rate Class Allocations'!$B$124:$J$128,9,FALSE)</f>
        <v>0.67326093337246795</v>
      </c>
      <c r="S2338" s="874">
        <f t="shared" si="109"/>
        <v>759.97994963325584</v>
      </c>
      <c r="T2338" s="874">
        <f t="shared" si="110"/>
        <v>0.26212761960669206</v>
      </c>
    </row>
    <row r="2339" spans="1:20">
      <c r="A2339" s="875" t="s">
        <v>1034</v>
      </c>
      <c r="B2339" t="s">
        <v>1035</v>
      </c>
      <c r="C2339" t="s">
        <v>1339</v>
      </c>
      <c r="D2339" t="s">
        <v>1951</v>
      </c>
      <c r="E2339" s="867">
        <v>2019</v>
      </c>
      <c r="F2339" s="867">
        <v>2019</v>
      </c>
      <c r="G2339" s="868">
        <v>43501</v>
      </c>
      <c r="H2339" s="869">
        <f t="shared" si="108"/>
        <v>2019</v>
      </c>
      <c r="I2339" s="876"/>
      <c r="J2339" t="s">
        <v>1341</v>
      </c>
      <c r="K2339" t="s">
        <v>1342</v>
      </c>
      <c r="L2339" t="s">
        <v>1037</v>
      </c>
      <c r="M2339">
        <v>114.036</v>
      </c>
      <c r="N2339">
        <v>5.0999999999999997E-2</v>
      </c>
      <c r="O2339" s="872">
        <f>+VLOOKUP(C2339,'A. Rate Class Allocations'!$B$124:$J$128,6,FALSE)</f>
        <v>0.94261788524984402</v>
      </c>
      <c r="P2339" s="873">
        <f>+VLOOKUP(C2339,'A. Rate Class Allocations'!$B$124:$J$128,8,FALSE)</f>
        <v>0.86676492558695795</v>
      </c>
      <c r="Q2339" s="873">
        <f>+VLOOKUP(C2339,'A. Rate Class Allocations'!$B$124:$J$128,7,FALSE)</f>
        <v>0.93591420350510102</v>
      </c>
      <c r="R2339" s="873">
        <f>+VLOOKUP(C2339,'A. Rate Class Allocations'!$B$124:$J$128,9,FALSE)</f>
        <v>0.67326093337246795</v>
      </c>
      <c r="S2339" s="874">
        <f t="shared" si="109"/>
        <v>93.170618825230861</v>
      </c>
      <c r="T2339" s="874">
        <f t="shared" si="110"/>
        <v>3.21358379806281E-2</v>
      </c>
    </row>
    <row r="2340" spans="1:20">
      <c r="A2340" s="875" t="s">
        <v>1034</v>
      </c>
      <c r="B2340" t="s">
        <v>1035</v>
      </c>
      <c r="C2340" t="s">
        <v>1339</v>
      </c>
      <c r="D2340" t="s">
        <v>1952</v>
      </c>
      <c r="E2340" s="867">
        <v>2019</v>
      </c>
      <c r="F2340" s="867">
        <v>2019</v>
      </c>
      <c r="G2340" s="868">
        <v>43476</v>
      </c>
      <c r="H2340" s="869">
        <f t="shared" si="108"/>
        <v>2019</v>
      </c>
      <c r="I2340" s="876"/>
      <c r="J2340" t="s">
        <v>1341</v>
      </c>
      <c r="K2340" t="s">
        <v>1342</v>
      </c>
      <c r="L2340" t="s">
        <v>1037</v>
      </c>
      <c r="M2340">
        <v>3634.1760000000004</v>
      </c>
      <c r="N2340">
        <v>0.41600000000000004</v>
      </c>
      <c r="O2340" s="872">
        <f>+VLOOKUP(C2340,'A. Rate Class Allocations'!$B$124:$J$128,6,FALSE)</f>
        <v>0.94261788524984402</v>
      </c>
      <c r="P2340" s="873">
        <f>+VLOOKUP(C2340,'A. Rate Class Allocations'!$B$124:$J$128,8,FALSE)</f>
        <v>0.86676492558695795</v>
      </c>
      <c r="Q2340" s="873">
        <f>+VLOOKUP(C2340,'A. Rate Class Allocations'!$B$124:$J$128,7,FALSE)</f>
        <v>0.93591420350510102</v>
      </c>
      <c r="R2340" s="873">
        <f>+VLOOKUP(C2340,'A. Rate Class Allocations'!$B$124:$J$128,9,FALSE)</f>
        <v>0.67326093337246795</v>
      </c>
      <c r="S2340" s="874">
        <f t="shared" si="109"/>
        <v>2969.2239892648131</v>
      </c>
      <c r="T2340" s="874">
        <f t="shared" si="110"/>
        <v>0.26212761960669206</v>
      </c>
    </row>
    <row r="2341" spans="1:20">
      <c r="A2341" s="875" t="s">
        <v>1034</v>
      </c>
      <c r="B2341" t="s">
        <v>1035</v>
      </c>
      <c r="C2341" t="s">
        <v>1339</v>
      </c>
      <c r="D2341" t="s">
        <v>1952</v>
      </c>
      <c r="E2341" s="867">
        <v>2019</v>
      </c>
      <c r="F2341" s="867">
        <v>2019</v>
      </c>
      <c r="G2341" s="868">
        <v>43476</v>
      </c>
      <c r="H2341" s="869">
        <f t="shared" si="108"/>
        <v>2019</v>
      </c>
      <c r="I2341" s="876"/>
      <c r="J2341" t="s">
        <v>1341</v>
      </c>
      <c r="K2341" t="s">
        <v>1342</v>
      </c>
      <c r="L2341" t="s">
        <v>1037</v>
      </c>
      <c r="M2341">
        <v>1013.376</v>
      </c>
      <c r="N2341">
        <v>0.11599999999999999</v>
      </c>
      <c r="O2341" s="872">
        <f>+VLOOKUP(C2341,'A. Rate Class Allocations'!$B$124:$J$128,6,FALSE)</f>
        <v>0.94261788524984402</v>
      </c>
      <c r="P2341" s="873">
        <f>+VLOOKUP(C2341,'A. Rate Class Allocations'!$B$124:$J$128,8,FALSE)</f>
        <v>0.86676492558695795</v>
      </c>
      <c r="Q2341" s="873">
        <f>+VLOOKUP(C2341,'A. Rate Class Allocations'!$B$124:$J$128,7,FALSE)</f>
        <v>0.93591420350510102</v>
      </c>
      <c r="R2341" s="873">
        <f>+VLOOKUP(C2341,'A. Rate Class Allocations'!$B$124:$J$128,9,FALSE)</f>
        <v>0.67326093337246795</v>
      </c>
      <c r="S2341" s="874">
        <f t="shared" si="109"/>
        <v>827.95668931422665</v>
      </c>
      <c r="T2341" s="874">
        <f t="shared" si="110"/>
        <v>7.3093278544173718E-2</v>
      </c>
    </row>
    <row r="2342" spans="1:20">
      <c r="A2342" s="875" t="s">
        <v>1034</v>
      </c>
      <c r="B2342" t="s">
        <v>1035</v>
      </c>
      <c r="C2342" t="s">
        <v>1339</v>
      </c>
      <c r="D2342" t="s">
        <v>1952</v>
      </c>
      <c r="E2342" s="867">
        <v>2019</v>
      </c>
      <c r="F2342" s="867">
        <v>2019</v>
      </c>
      <c r="G2342" s="868">
        <v>43476</v>
      </c>
      <c r="H2342" s="869">
        <f t="shared" si="108"/>
        <v>2019</v>
      </c>
      <c r="I2342" s="876"/>
      <c r="J2342" t="s">
        <v>1341</v>
      </c>
      <c r="K2342" t="s">
        <v>1342</v>
      </c>
      <c r="L2342" t="s">
        <v>1037</v>
      </c>
      <c r="M2342">
        <v>3564.2879999999996</v>
      </c>
      <c r="N2342">
        <v>0.40799999999999997</v>
      </c>
      <c r="O2342" s="872">
        <f>+VLOOKUP(C2342,'A. Rate Class Allocations'!$B$124:$J$128,6,FALSE)</f>
        <v>0.94261788524984402</v>
      </c>
      <c r="P2342" s="873">
        <f>+VLOOKUP(C2342,'A. Rate Class Allocations'!$B$124:$J$128,8,FALSE)</f>
        <v>0.86676492558695795</v>
      </c>
      <c r="Q2342" s="873">
        <f>+VLOOKUP(C2342,'A. Rate Class Allocations'!$B$124:$J$128,7,FALSE)</f>
        <v>0.93591420350510102</v>
      </c>
      <c r="R2342" s="873">
        <f>+VLOOKUP(C2342,'A. Rate Class Allocations'!$B$124:$J$128,9,FALSE)</f>
        <v>0.67326093337246795</v>
      </c>
      <c r="S2342" s="874">
        <f t="shared" si="109"/>
        <v>2912.1235279327966</v>
      </c>
      <c r="T2342" s="874">
        <f t="shared" si="110"/>
        <v>0.2570867038450248</v>
      </c>
    </row>
    <row r="2343" spans="1:20">
      <c r="A2343" s="875" t="s">
        <v>1034</v>
      </c>
      <c r="B2343" t="s">
        <v>1035</v>
      </c>
      <c r="C2343" t="s">
        <v>1339</v>
      </c>
      <c r="D2343" t="s">
        <v>1953</v>
      </c>
      <c r="E2343" s="867">
        <v>2019</v>
      </c>
      <c r="F2343" s="867">
        <v>2019</v>
      </c>
      <c r="G2343" s="868">
        <v>43479</v>
      </c>
      <c r="H2343" s="869">
        <f t="shared" si="108"/>
        <v>2019</v>
      </c>
      <c r="I2343" s="876"/>
      <c r="J2343" t="s">
        <v>1341</v>
      </c>
      <c r="K2343" t="s">
        <v>1342</v>
      </c>
      <c r="L2343" t="s">
        <v>1037</v>
      </c>
      <c r="M2343">
        <v>1631.4480000000001</v>
      </c>
      <c r="N2343">
        <v>0.72800000000000009</v>
      </c>
      <c r="O2343" s="872">
        <f>+VLOOKUP(C2343,'A. Rate Class Allocations'!$B$124:$J$128,6,FALSE)</f>
        <v>0.94261788524984402</v>
      </c>
      <c r="P2343" s="873">
        <f>+VLOOKUP(C2343,'A. Rate Class Allocations'!$B$124:$J$128,8,FALSE)</f>
        <v>0.86676492558695795</v>
      </c>
      <c r="Q2343" s="873">
        <f>+VLOOKUP(C2343,'A. Rate Class Allocations'!$B$124:$J$128,7,FALSE)</f>
        <v>0.93591420350510102</v>
      </c>
      <c r="R2343" s="873">
        <f>+VLOOKUP(C2343,'A. Rate Class Allocations'!$B$124:$J$128,9,FALSE)</f>
        <v>0.67326093337246795</v>
      </c>
      <c r="S2343" s="874">
        <f t="shared" si="109"/>
        <v>1332.9388942192402</v>
      </c>
      <c r="T2343" s="874">
        <f t="shared" si="110"/>
        <v>0.45872333431171108</v>
      </c>
    </row>
    <row r="2344" spans="1:20">
      <c r="A2344" s="875" t="s">
        <v>1034</v>
      </c>
      <c r="B2344" t="s">
        <v>1035</v>
      </c>
      <c r="C2344" t="s">
        <v>1339</v>
      </c>
      <c r="D2344" t="s">
        <v>1954</v>
      </c>
      <c r="E2344" s="867">
        <v>2019</v>
      </c>
      <c r="F2344" s="867">
        <v>2019</v>
      </c>
      <c r="G2344" s="868">
        <v>43491</v>
      </c>
      <c r="H2344" s="869">
        <f t="shared" si="108"/>
        <v>2019</v>
      </c>
      <c r="I2344" s="876"/>
      <c r="J2344" t="s">
        <v>1341</v>
      </c>
      <c r="K2344" t="s">
        <v>1342</v>
      </c>
      <c r="L2344" t="s">
        <v>1037</v>
      </c>
      <c r="M2344">
        <v>3119.4719999999998</v>
      </c>
      <c r="N2344">
        <v>1.3919999999999999</v>
      </c>
      <c r="O2344" s="872">
        <f>+VLOOKUP(C2344,'A. Rate Class Allocations'!$B$124:$J$128,6,FALSE)</f>
        <v>0.94261788524984402</v>
      </c>
      <c r="P2344" s="873">
        <f>+VLOOKUP(C2344,'A. Rate Class Allocations'!$B$124:$J$128,8,FALSE)</f>
        <v>0.86676492558695795</v>
      </c>
      <c r="Q2344" s="873">
        <f>+VLOOKUP(C2344,'A. Rate Class Allocations'!$B$124:$J$128,7,FALSE)</f>
        <v>0.93591420350510102</v>
      </c>
      <c r="R2344" s="873">
        <f>+VLOOKUP(C2344,'A. Rate Class Allocations'!$B$124:$J$128,9,FALSE)</f>
        <v>0.67326093337246795</v>
      </c>
      <c r="S2344" s="874">
        <f t="shared" si="109"/>
        <v>2548.6963471884364</v>
      </c>
      <c r="T2344" s="874">
        <f t="shared" si="110"/>
        <v>0.87711934253008461</v>
      </c>
    </row>
    <row r="2345" spans="1:20">
      <c r="A2345" s="875" t="s">
        <v>1034</v>
      </c>
      <c r="B2345" t="s">
        <v>1035</v>
      </c>
      <c r="C2345" t="s">
        <v>1339</v>
      </c>
      <c r="D2345" t="s">
        <v>1955</v>
      </c>
      <c r="E2345" s="867">
        <v>2019</v>
      </c>
      <c r="F2345" s="867">
        <v>2019</v>
      </c>
      <c r="G2345" s="868">
        <v>43501</v>
      </c>
      <c r="H2345" s="869">
        <f t="shared" si="108"/>
        <v>2019</v>
      </c>
      <c r="I2345" s="876"/>
      <c r="J2345" t="s">
        <v>1341</v>
      </c>
      <c r="K2345" t="s">
        <v>1342</v>
      </c>
      <c r="L2345" t="s">
        <v>1037</v>
      </c>
      <c r="M2345">
        <v>4651.2960000000012</v>
      </c>
      <c r="N2345">
        <v>1.2480000000000002</v>
      </c>
      <c r="O2345" s="872">
        <f>+VLOOKUP(C2345,'A. Rate Class Allocations'!$B$124:$J$128,6,FALSE)</f>
        <v>0.94261788524984402</v>
      </c>
      <c r="P2345" s="873">
        <f>+VLOOKUP(C2345,'A. Rate Class Allocations'!$B$124:$J$128,8,FALSE)</f>
        <v>0.86676492558695795</v>
      </c>
      <c r="Q2345" s="873">
        <f>+VLOOKUP(C2345,'A. Rate Class Allocations'!$B$124:$J$128,7,FALSE)</f>
        <v>0.93591420350510102</v>
      </c>
      <c r="R2345" s="873">
        <f>+VLOOKUP(C2345,'A. Rate Class Allocations'!$B$124:$J$128,9,FALSE)</f>
        <v>0.67326093337246795</v>
      </c>
      <c r="S2345" s="874">
        <f t="shared" si="109"/>
        <v>3800.2396318646847</v>
      </c>
      <c r="T2345" s="874">
        <f t="shared" si="110"/>
        <v>0.78638285882007619</v>
      </c>
    </row>
    <row r="2346" spans="1:20">
      <c r="A2346" s="875" t="s">
        <v>1034</v>
      </c>
      <c r="B2346" t="s">
        <v>1035</v>
      </c>
      <c r="C2346" t="s">
        <v>1339</v>
      </c>
      <c r="D2346" t="s">
        <v>1956</v>
      </c>
      <c r="E2346" s="867">
        <v>2019</v>
      </c>
      <c r="F2346" s="867">
        <v>2019</v>
      </c>
      <c r="G2346" s="868">
        <v>43502</v>
      </c>
      <c r="H2346" s="869">
        <f t="shared" si="108"/>
        <v>2019</v>
      </c>
      <c r="I2346" s="876"/>
      <c r="J2346" t="s">
        <v>1341</v>
      </c>
      <c r="K2346" t="s">
        <v>1342</v>
      </c>
      <c r="L2346" t="s">
        <v>1037</v>
      </c>
      <c r="M2346">
        <v>3496.8960000000011</v>
      </c>
      <c r="N2346">
        <v>1.2480000000000002</v>
      </c>
      <c r="O2346" s="872">
        <f>+VLOOKUP(C2346,'A. Rate Class Allocations'!$B$124:$J$128,6,FALSE)</f>
        <v>0.94261788524984402</v>
      </c>
      <c r="P2346" s="873">
        <f>+VLOOKUP(C2346,'A. Rate Class Allocations'!$B$124:$J$128,8,FALSE)</f>
        <v>0.86676492558695795</v>
      </c>
      <c r="Q2346" s="873">
        <f>+VLOOKUP(C2346,'A. Rate Class Allocations'!$B$124:$J$128,7,FALSE)</f>
        <v>0.93591420350510102</v>
      </c>
      <c r="R2346" s="873">
        <f>+VLOOKUP(C2346,'A. Rate Class Allocations'!$B$124:$J$128,9,FALSE)</f>
        <v>0.67326093337246795</v>
      </c>
      <c r="S2346" s="874">
        <f t="shared" si="109"/>
        <v>2857.0623687912116</v>
      </c>
      <c r="T2346" s="874">
        <f t="shared" si="110"/>
        <v>0.78638285882007619</v>
      </c>
    </row>
    <row r="2347" spans="1:20">
      <c r="A2347" s="875" t="s">
        <v>1034</v>
      </c>
      <c r="B2347" t="s">
        <v>1035</v>
      </c>
      <c r="C2347" t="s">
        <v>1339</v>
      </c>
      <c r="D2347" t="s">
        <v>1956</v>
      </c>
      <c r="E2347" s="867">
        <v>2019</v>
      </c>
      <c r="F2347" s="867">
        <v>2019</v>
      </c>
      <c r="G2347" s="868">
        <v>43502</v>
      </c>
      <c r="H2347" s="869">
        <f t="shared" si="108"/>
        <v>2019</v>
      </c>
      <c r="I2347" s="876"/>
      <c r="J2347" t="s">
        <v>1038</v>
      </c>
      <c r="K2347" t="s">
        <v>1342</v>
      </c>
      <c r="L2347" t="s">
        <v>1037</v>
      </c>
      <c r="M2347">
        <v>1165.6320000000001</v>
      </c>
      <c r="N2347">
        <v>0.41600000000000004</v>
      </c>
      <c r="O2347" s="872">
        <f>+VLOOKUP(C2347,'A. Rate Class Allocations'!$B$124:$J$128,6,FALSE)</f>
        <v>0.94261788524984402</v>
      </c>
      <c r="P2347" s="873">
        <f>+VLOOKUP(C2347,'A. Rate Class Allocations'!$B$124:$J$128,8,FALSE)</f>
        <v>0.86676492558695795</v>
      </c>
      <c r="Q2347" s="873">
        <f>+VLOOKUP(C2347,'A. Rate Class Allocations'!$B$124:$J$128,7,FALSE)</f>
        <v>0.93591420350510102</v>
      </c>
      <c r="R2347" s="873">
        <f>+VLOOKUP(C2347,'A. Rate Class Allocations'!$B$124:$J$128,9,FALSE)</f>
        <v>0.67326093337246795</v>
      </c>
      <c r="S2347" s="874">
        <f t="shared" si="109"/>
        <v>952.35412293040361</v>
      </c>
      <c r="T2347" s="874">
        <f t="shared" si="110"/>
        <v>0.26212761960669206</v>
      </c>
    </row>
    <row r="2348" spans="1:20">
      <c r="A2348" s="875" t="s">
        <v>1034</v>
      </c>
      <c r="B2348" t="s">
        <v>1035</v>
      </c>
      <c r="C2348" t="s">
        <v>1339</v>
      </c>
      <c r="D2348" t="s">
        <v>1956</v>
      </c>
      <c r="E2348" s="867">
        <v>2019</v>
      </c>
      <c r="F2348" s="867">
        <v>2019</v>
      </c>
      <c r="G2348" s="868">
        <v>43502</v>
      </c>
      <c r="H2348" s="869">
        <f t="shared" si="108"/>
        <v>2019</v>
      </c>
      <c r="I2348" s="876"/>
      <c r="J2348" t="s">
        <v>1038</v>
      </c>
      <c r="K2348" t="s">
        <v>1342</v>
      </c>
      <c r="L2348" t="s">
        <v>1037</v>
      </c>
      <c r="M2348">
        <v>81.257999999999981</v>
      </c>
      <c r="N2348">
        <v>2.8999999999999998E-2</v>
      </c>
      <c r="O2348" s="872">
        <f>+VLOOKUP(C2348,'A. Rate Class Allocations'!$B$124:$J$128,6,FALSE)</f>
        <v>0.94261788524984402</v>
      </c>
      <c r="P2348" s="873">
        <f>+VLOOKUP(C2348,'A. Rate Class Allocations'!$B$124:$J$128,8,FALSE)</f>
        <v>0.86676492558695795</v>
      </c>
      <c r="Q2348" s="873">
        <f>+VLOOKUP(C2348,'A. Rate Class Allocations'!$B$124:$J$128,7,FALSE)</f>
        <v>0.93591420350510102</v>
      </c>
      <c r="R2348" s="873">
        <f>+VLOOKUP(C2348,'A. Rate Class Allocations'!$B$124:$J$128,9,FALSE)</f>
        <v>0.67326093337246795</v>
      </c>
      <c r="S2348" s="874">
        <f t="shared" si="109"/>
        <v>66.390071069667542</v>
      </c>
      <c r="T2348" s="874">
        <f t="shared" si="110"/>
        <v>1.8273319636043429E-2</v>
      </c>
    </row>
    <row r="2349" spans="1:20">
      <c r="A2349" s="875" t="s">
        <v>1034</v>
      </c>
      <c r="B2349" t="s">
        <v>1035</v>
      </c>
      <c r="C2349" t="s">
        <v>1339</v>
      </c>
      <c r="D2349" t="s">
        <v>1957</v>
      </c>
      <c r="E2349" s="867">
        <v>2019</v>
      </c>
      <c r="F2349" s="867">
        <v>2019</v>
      </c>
      <c r="G2349" s="868">
        <v>43501</v>
      </c>
      <c r="H2349" s="869">
        <f t="shared" si="108"/>
        <v>2019</v>
      </c>
      <c r="I2349" s="876"/>
      <c r="J2349" t="s">
        <v>1341</v>
      </c>
      <c r="K2349" t="s">
        <v>1342</v>
      </c>
      <c r="L2349" t="s">
        <v>1037</v>
      </c>
      <c r="M2349">
        <v>1693.3409999999997</v>
      </c>
      <c r="N2349">
        <v>0.53299999999999992</v>
      </c>
      <c r="O2349" s="872">
        <f>+VLOOKUP(C2349,'A. Rate Class Allocations'!$B$124:$J$128,6,FALSE)</f>
        <v>0.94261788524984402</v>
      </c>
      <c r="P2349" s="873">
        <f>+VLOOKUP(C2349,'A. Rate Class Allocations'!$B$124:$J$128,8,FALSE)</f>
        <v>0.86676492558695795</v>
      </c>
      <c r="Q2349" s="873">
        <f>+VLOOKUP(C2349,'A. Rate Class Allocations'!$B$124:$J$128,7,FALSE)</f>
        <v>0.93591420350510102</v>
      </c>
      <c r="R2349" s="873">
        <f>+VLOOKUP(C2349,'A. Rate Class Allocations'!$B$124:$J$128,9,FALSE)</f>
        <v>0.67326093337246795</v>
      </c>
      <c r="S2349" s="874">
        <f t="shared" si="109"/>
        <v>1383.5072157225368</v>
      </c>
      <c r="T2349" s="874">
        <f t="shared" si="110"/>
        <v>0.33585101262107409</v>
      </c>
    </row>
    <row r="2350" spans="1:20">
      <c r="A2350" s="875" t="s">
        <v>1034</v>
      </c>
      <c r="B2350" t="s">
        <v>1035</v>
      </c>
      <c r="C2350" t="s">
        <v>1339</v>
      </c>
      <c r="D2350" t="s">
        <v>1957</v>
      </c>
      <c r="E2350" s="867">
        <v>2019</v>
      </c>
      <c r="F2350" s="867">
        <v>2019</v>
      </c>
      <c r="G2350" s="868">
        <v>43501</v>
      </c>
      <c r="H2350" s="869">
        <f t="shared" si="108"/>
        <v>2019</v>
      </c>
      <c r="I2350" s="876"/>
      <c r="J2350" t="s">
        <v>1341</v>
      </c>
      <c r="K2350" t="s">
        <v>1342</v>
      </c>
      <c r="L2350" t="s">
        <v>1037</v>
      </c>
      <c r="M2350">
        <v>184.26599999999996</v>
      </c>
      <c r="N2350">
        <v>5.7999999999999996E-2</v>
      </c>
      <c r="O2350" s="872">
        <f>+VLOOKUP(C2350,'A. Rate Class Allocations'!$B$124:$J$128,6,FALSE)</f>
        <v>0.94261788524984402</v>
      </c>
      <c r="P2350" s="873">
        <f>+VLOOKUP(C2350,'A. Rate Class Allocations'!$B$124:$J$128,8,FALSE)</f>
        <v>0.86676492558695795</v>
      </c>
      <c r="Q2350" s="873">
        <f>+VLOOKUP(C2350,'A. Rate Class Allocations'!$B$124:$J$128,7,FALSE)</f>
        <v>0.93591420350510102</v>
      </c>
      <c r="R2350" s="873">
        <f>+VLOOKUP(C2350,'A. Rate Class Allocations'!$B$124:$J$128,9,FALSE)</f>
        <v>0.67326093337246795</v>
      </c>
      <c r="S2350" s="874">
        <f t="shared" si="109"/>
        <v>150.55050377468507</v>
      </c>
      <c r="T2350" s="874">
        <f t="shared" si="110"/>
        <v>3.6546639272086859E-2</v>
      </c>
    </row>
    <row r="2351" spans="1:20">
      <c r="A2351" s="875" t="s">
        <v>1034</v>
      </c>
      <c r="B2351" t="s">
        <v>1035</v>
      </c>
      <c r="C2351" t="s">
        <v>1339</v>
      </c>
      <c r="D2351" t="s">
        <v>1957</v>
      </c>
      <c r="E2351" s="867">
        <v>2019</v>
      </c>
      <c r="F2351" s="867">
        <v>2019</v>
      </c>
      <c r="G2351" s="868">
        <v>43501</v>
      </c>
      <c r="H2351" s="869">
        <f t="shared" si="108"/>
        <v>2019</v>
      </c>
      <c r="I2351" s="876"/>
      <c r="J2351" t="s">
        <v>1341</v>
      </c>
      <c r="K2351" t="s">
        <v>1342</v>
      </c>
      <c r="L2351" t="s">
        <v>1037</v>
      </c>
      <c r="M2351">
        <v>254.16000000000003</v>
      </c>
      <c r="N2351">
        <v>0.08</v>
      </c>
      <c r="O2351" s="872">
        <f>+VLOOKUP(C2351,'A. Rate Class Allocations'!$B$124:$J$128,6,FALSE)</f>
        <v>0.94261788524984402</v>
      </c>
      <c r="P2351" s="873">
        <f>+VLOOKUP(C2351,'A. Rate Class Allocations'!$B$124:$J$128,8,FALSE)</f>
        <v>0.86676492558695795</v>
      </c>
      <c r="Q2351" s="873">
        <f>+VLOOKUP(C2351,'A. Rate Class Allocations'!$B$124:$J$128,7,FALSE)</f>
        <v>0.93591420350510102</v>
      </c>
      <c r="R2351" s="873">
        <f>+VLOOKUP(C2351,'A. Rate Class Allocations'!$B$124:$J$128,9,FALSE)</f>
        <v>0.67326093337246795</v>
      </c>
      <c r="S2351" s="874">
        <f t="shared" si="109"/>
        <v>207.65586727542777</v>
      </c>
      <c r="T2351" s="874">
        <f t="shared" si="110"/>
        <v>5.0409157616671536E-2</v>
      </c>
    </row>
    <row r="2352" spans="1:20">
      <c r="A2352" s="875" t="s">
        <v>1034</v>
      </c>
      <c r="B2352" t="s">
        <v>1035</v>
      </c>
      <c r="C2352" t="s">
        <v>1339</v>
      </c>
      <c r="D2352" t="s">
        <v>1957</v>
      </c>
      <c r="E2352" s="867">
        <v>2019</v>
      </c>
      <c r="F2352" s="867">
        <v>2019</v>
      </c>
      <c r="G2352" s="868">
        <v>43501</v>
      </c>
      <c r="H2352" s="869">
        <f t="shared" si="108"/>
        <v>2019</v>
      </c>
      <c r="I2352" s="876"/>
      <c r="J2352" t="s">
        <v>1341</v>
      </c>
      <c r="K2352" t="s">
        <v>1342</v>
      </c>
      <c r="L2352" t="s">
        <v>1037</v>
      </c>
      <c r="M2352">
        <v>1242.2069999999999</v>
      </c>
      <c r="N2352">
        <v>0.39100000000000001</v>
      </c>
      <c r="O2352" s="872">
        <f>+VLOOKUP(C2352,'A. Rate Class Allocations'!$B$124:$J$128,6,FALSE)</f>
        <v>0.94261788524984402</v>
      </c>
      <c r="P2352" s="873">
        <f>+VLOOKUP(C2352,'A. Rate Class Allocations'!$B$124:$J$128,8,FALSE)</f>
        <v>0.86676492558695795</v>
      </c>
      <c r="Q2352" s="873">
        <f>+VLOOKUP(C2352,'A. Rate Class Allocations'!$B$124:$J$128,7,FALSE)</f>
        <v>0.93591420350510102</v>
      </c>
      <c r="R2352" s="873">
        <f>+VLOOKUP(C2352,'A. Rate Class Allocations'!$B$124:$J$128,9,FALSE)</f>
        <v>0.67326093337246795</v>
      </c>
      <c r="S2352" s="874">
        <f t="shared" si="109"/>
        <v>1014.9180513086529</v>
      </c>
      <c r="T2352" s="874">
        <f t="shared" si="110"/>
        <v>0.24637475785148213</v>
      </c>
    </row>
    <row r="2353" spans="1:20">
      <c r="A2353" s="875" t="s">
        <v>1034</v>
      </c>
      <c r="B2353" t="s">
        <v>1035</v>
      </c>
      <c r="C2353" t="s">
        <v>1339</v>
      </c>
      <c r="D2353" t="s">
        <v>1957</v>
      </c>
      <c r="E2353" s="867">
        <v>2019</v>
      </c>
      <c r="F2353" s="867">
        <v>2019</v>
      </c>
      <c r="G2353" s="868">
        <v>43501</v>
      </c>
      <c r="H2353" s="869">
        <f t="shared" si="108"/>
        <v>2019</v>
      </c>
      <c r="I2353" s="876"/>
      <c r="J2353" t="s">
        <v>1341</v>
      </c>
      <c r="K2353" t="s">
        <v>1342</v>
      </c>
      <c r="L2353" t="s">
        <v>1037</v>
      </c>
      <c r="M2353">
        <v>867.32100000000014</v>
      </c>
      <c r="N2353">
        <v>0.27300000000000002</v>
      </c>
      <c r="O2353" s="872">
        <f>+VLOOKUP(C2353,'A. Rate Class Allocations'!$B$124:$J$128,6,FALSE)</f>
        <v>0.94261788524984402</v>
      </c>
      <c r="P2353" s="873">
        <f>+VLOOKUP(C2353,'A. Rate Class Allocations'!$B$124:$J$128,8,FALSE)</f>
        <v>0.86676492558695795</v>
      </c>
      <c r="Q2353" s="873">
        <f>+VLOOKUP(C2353,'A. Rate Class Allocations'!$B$124:$J$128,7,FALSE)</f>
        <v>0.93591420350510102</v>
      </c>
      <c r="R2353" s="873">
        <f>+VLOOKUP(C2353,'A. Rate Class Allocations'!$B$124:$J$128,9,FALSE)</f>
        <v>0.67326093337246795</v>
      </c>
      <c r="S2353" s="874">
        <f t="shared" si="109"/>
        <v>708.62564707739716</v>
      </c>
      <c r="T2353" s="874">
        <f t="shared" si="110"/>
        <v>0.17202125036689164</v>
      </c>
    </row>
    <row r="2354" spans="1:20">
      <c r="A2354" s="875" t="s">
        <v>1034</v>
      </c>
      <c r="B2354" t="s">
        <v>1035</v>
      </c>
      <c r="C2354" t="s">
        <v>1339</v>
      </c>
      <c r="D2354" t="s">
        <v>1958</v>
      </c>
      <c r="E2354" s="867">
        <v>2019</v>
      </c>
      <c r="F2354" s="867">
        <v>2019</v>
      </c>
      <c r="G2354" s="868">
        <v>43497</v>
      </c>
      <c r="H2354" s="869">
        <f t="shared" si="108"/>
        <v>2019</v>
      </c>
      <c r="I2354" s="876"/>
      <c r="J2354" t="s">
        <v>1341</v>
      </c>
      <c r="K2354" t="s">
        <v>1342</v>
      </c>
      <c r="L2354" t="s">
        <v>1037</v>
      </c>
      <c r="M2354">
        <v>2031.9</v>
      </c>
      <c r="N2354">
        <v>0.78</v>
      </c>
      <c r="O2354" s="872">
        <f>+VLOOKUP(C2354,'A. Rate Class Allocations'!$B$124:$J$128,6,FALSE)</f>
        <v>0.94261788524984402</v>
      </c>
      <c r="P2354" s="873">
        <f>+VLOOKUP(C2354,'A. Rate Class Allocations'!$B$124:$J$128,8,FALSE)</f>
        <v>0.86676492558695795</v>
      </c>
      <c r="Q2354" s="873">
        <f>+VLOOKUP(C2354,'A. Rate Class Allocations'!$B$124:$J$128,7,FALSE)</f>
        <v>0.93591420350510102</v>
      </c>
      <c r="R2354" s="873">
        <f>+VLOOKUP(C2354,'A. Rate Class Allocations'!$B$124:$J$128,9,FALSE)</f>
        <v>0.67326093337246795</v>
      </c>
      <c r="S2354" s="874">
        <f t="shared" si="109"/>
        <v>1660.1194393962135</v>
      </c>
      <c r="T2354" s="874">
        <f t="shared" si="110"/>
        <v>0.49148928676254749</v>
      </c>
    </row>
    <row r="2355" spans="1:20">
      <c r="A2355" s="875" t="s">
        <v>1034</v>
      </c>
      <c r="B2355" t="s">
        <v>1035</v>
      </c>
      <c r="C2355" t="s">
        <v>1339</v>
      </c>
      <c r="D2355" t="s">
        <v>1959</v>
      </c>
      <c r="E2355" s="867">
        <v>2019</v>
      </c>
      <c r="F2355" s="867">
        <v>2019</v>
      </c>
      <c r="G2355" s="868">
        <v>43496</v>
      </c>
      <c r="H2355" s="869">
        <f t="shared" si="108"/>
        <v>2019</v>
      </c>
      <c r="I2355" s="876"/>
      <c r="J2355" t="s">
        <v>1341</v>
      </c>
      <c r="K2355" t="s">
        <v>1342</v>
      </c>
      <c r="L2355" t="s">
        <v>1037</v>
      </c>
      <c r="M2355">
        <v>2563.7039999999997</v>
      </c>
      <c r="N2355">
        <v>0.93599999999999994</v>
      </c>
      <c r="O2355" s="872">
        <f>+VLOOKUP(C2355,'A. Rate Class Allocations'!$B$124:$J$128,6,FALSE)</f>
        <v>0.94261788524984402</v>
      </c>
      <c r="P2355" s="873">
        <f>+VLOOKUP(C2355,'A. Rate Class Allocations'!$B$124:$J$128,8,FALSE)</f>
        <v>0.86676492558695795</v>
      </c>
      <c r="Q2355" s="873">
        <f>+VLOOKUP(C2355,'A. Rate Class Allocations'!$B$124:$J$128,7,FALSE)</f>
        <v>0.93591420350510102</v>
      </c>
      <c r="R2355" s="873">
        <f>+VLOOKUP(C2355,'A. Rate Class Allocations'!$B$124:$J$128,9,FALSE)</f>
        <v>0.67326093337246795</v>
      </c>
      <c r="S2355" s="874">
        <f t="shared" si="109"/>
        <v>2094.6182623445197</v>
      </c>
      <c r="T2355" s="874">
        <f t="shared" si="110"/>
        <v>0.58978714411505695</v>
      </c>
    </row>
    <row r="2356" spans="1:20">
      <c r="A2356" s="875" t="s">
        <v>1034</v>
      </c>
      <c r="B2356" t="s">
        <v>1035</v>
      </c>
      <c r="C2356" t="s">
        <v>1339</v>
      </c>
      <c r="D2356" t="s">
        <v>1959</v>
      </c>
      <c r="E2356" s="867">
        <v>2019</v>
      </c>
      <c r="F2356" s="867">
        <v>2019</v>
      </c>
      <c r="G2356" s="868">
        <v>43496</v>
      </c>
      <c r="H2356" s="869">
        <f t="shared" si="108"/>
        <v>2019</v>
      </c>
      <c r="I2356" s="876"/>
      <c r="J2356" t="s">
        <v>1341</v>
      </c>
      <c r="K2356" t="s">
        <v>1342</v>
      </c>
      <c r="L2356" t="s">
        <v>1037</v>
      </c>
      <c r="M2356">
        <v>317.72399999999999</v>
      </c>
      <c r="N2356">
        <v>0.11599999999999999</v>
      </c>
      <c r="O2356" s="872">
        <f>+VLOOKUP(C2356,'A. Rate Class Allocations'!$B$124:$J$128,6,FALSE)</f>
        <v>0.94261788524984402</v>
      </c>
      <c r="P2356" s="873">
        <f>+VLOOKUP(C2356,'A. Rate Class Allocations'!$B$124:$J$128,8,FALSE)</f>
        <v>0.86676492558695795</v>
      </c>
      <c r="Q2356" s="873">
        <f>+VLOOKUP(C2356,'A. Rate Class Allocations'!$B$124:$J$128,7,FALSE)</f>
        <v>0.93591420350510102</v>
      </c>
      <c r="R2356" s="873">
        <f>+VLOOKUP(C2356,'A. Rate Class Allocations'!$B$124:$J$128,9,FALSE)</f>
        <v>0.67326093337246795</v>
      </c>
      <c r="S2356" s="874">
        <f t="shared" si="109"/>
        <v>259.5894427691926</v>
      </c>
      <c r="T2356" s="874">
        <f t="shared" si="110"/>
        <v>7.3093278544173718E-2</v>
      </c>
    </row>
    <row r="2357" spans="1:20">
      <c r="A2357" s="875" t="s">
        <v>1034</v>
      </c>
      <c r="B2357" t="s">
        <v>1035</v>
      </c>
      <c r="C2357" t="s">
        <v>1339</v>
      </c>
      <c r="D2357" t="s">
        <v>1959</v>
      </c>
      <c r="E2357" s="867">
        <v>2019</v>
      </c>
      <c r="F2357" s="867">
        <v>2019</v>
      </c>
      <c r="G2357" s="868">
        <v>43496</v>
      </c>
      <c r="H2357" s="869">
        <f t="shared" si="108"/>
        <v>2019</v>
      </c>
      <c r="I2357" s="876"/>
      <c r="J2357" t="s">
        <v>1341</v>
      </c>
      <c r="K2357" t="s">
        <v>1342</v>
      </c>
      <c r="L2357" t="s">
        <v>1037</v>
      </c>
      <c r="M2357">
        <v>115.03800000000003</v>
      </c>
      <c r="N2357">
        <v>4.200000000000001E-2</v>
      </c>
      <c r="O2357" s="872">
        <f>+VLOOKUP(C2357,'A. Rate Class Allocations'!$B$124:$J$128,6,FALSE)</f>
        <v>0.94261788524984402</v>
      </c>
      <c r="P2357" s="873">
        <f>+VLOOKUP(C2357,'A. Rate Class Allocations'!$B$124:$J$128,8,FALSE)</f>
        <v>0.86676492558695795</v>
      </c>
      <c r="Q2357" s="873">
        <f>+VLOOKUP(C2357,'A. Rate Class Allocations'!$B$124:$J$128,7,FALSE)</f>
        <v>0.93591420350510102</v>
      </c>
      <c r="R2357" s="873">
        <f>+VLOOKUP(C2357,'A. Rate Class Allocations'!$B$124:$J$128,9,FALSE)</f>
        <v>0.67326093337246795</v>
      </c>
      <c r="S2357" s="874">
        <f t="shared" si="109"/>
        <v>93.989281002638734</v>
      </c>
      <c r="T2357" s="874">
        <f t="shared" si="110"/>
        <v>2.646480774875256E-2</v>
      </c>
    </row>
    <row r="2358" spans="1:20">
      <c r="A2358" s="875" t="s">
        <v>1034</v>
      </c>
      <c r="B2358" t="s">
        <v>1035</v>
      </c>
      <c r="C2358" t="s">
        <v>1339</v>
      </c>
      <c r="D2358" t="s">
        <v>1960</v>
      </c>
      <c r="E2358" s="867">
        <v>2019</v>
      </c>
      <c r="F2358" s="867">
        <v>2019</v>
      </c>
      <c r="G2358" s="868">
        <v>43500</v>
      </c>
      <c r="H2358" s="869">
        <f t="shared" si="108"/>
        <v>2019</v>
      </c>
      <c r="I2358" s="876"/>
      <c r="J2358" t="s">
        <v>1341</v>
      </c>
      <c r="K2358" t="s">
        <v>1342</v>
      </c>
      <c r="L2358" t="s">
        <v>1037</v>
      </c>
      <c r="M2358">
        <v>2978.04</v>
      </c>
      <c r="N2358">
        <v>1.1960000000000002</v>
      </c>
      <c r="O2358" s="872">
        <f>+VLOOKUP(C2358,'A. Rate Class Allocations'!$B$124:$J$128,6,FALSE)</f>
        <v>0.94261788524984402</v>
      </c>
      <c r="P2358" s="873">
        <f>+VLOOKUP(C2358,'A. Rate Class Allocations'!$B$124:$J$128,8,FALSE)</f>
        <v>0.86676492558695795</v>
      </c>
      <c r="Q2358" s="873">
        <f>+VLOOKUP(C2358,'A. Rate Class Allocations'!$B$124:$J$128,7,FALSE)</f>
        <v>0.93591420350510102</v>
      </c>
      <c r="R2358" s="873">
        <f>+VLOOKUP(C2358,'A. Rate Class Allocations'!$B$124:$J$128,9,FALSE)</f>
        <v>0.67326093337246795</v>
      </c>
      <c r="S2358" s="874">
        <f t="shared" si="109"/>
        <v>2433.1424259557552</v>
      </c>
      <c r="T2358" s="874">
        <f t="shared" si="110"/>
        <v>0.7536169063692395</v>
      </c>
    </row>
    <row r="2359" spans="1:20">
      <c r="A2359" s="875" t="s">
        <v>1034</v>
      </c>
      <c r="B2359" t="s">
        <v>1035</v>
      </c>
      <c r="C2359" t="s">
        <v>1339</v>
      </c>
      <c r="D2359" t="s">
        <v>1960</v>
      </c>
      <c r="E2359" s="867">
        <v>2019</v>
      </c>
      <c r="F2359" s="867">
        <v>2019</v>
      </c>
      <c r="G2359" s="868">
        <v>43500</v>
      </c>
      <c r="H2359" s="869">
        <f t="shared" si="108"/>
        <v>2019</v>
      </c>
      <c r="I2359" s="876"/>
      <c r="J2359" t="s">
        <v>1341</v>
      </c>
      <c r="K2359" t="s">
        <v>1342</v>
      </c>
      <c r="L2359" t="s">
        <v>1037</v>
      </c>
      <c r="M2359">
        <v>69.72</v>
      </c>
      <c r="N2359">
        <v>2.8000000000000001E-2</v>
      </c>
      <c r="O2359" s="872">
        <f>+VLOOKUP(C2359,'A. Rate Class Allocations'!$B$124:$J$128,6,FALSE)</f>
        <v>0.94261788524984402</v>
      </c>
      <c r="P2359" s="873">
        <f>+VLOOKUP(C2359,'A. Rate Class Allocations'!$B$124:$J$128,8,FALSE)</f>
        <v>0.86676492558695795</v>
      </c>
      <c r="Q2359" s="873">
        <f>+VLOOKUP(C2359,'A. Rate Class Allocations'!$B$124:$J$128,7,FALSE)</f>
        <v>0.93591420350510102</v>
      </c>
      <c r="R2359" s="873">
        <f>+VLOOKUP(C2359,'A. Rate Class Allocations'!$B$124:$J$128,9,FALSE)</f>
        <v>0.67326093337246795</v>
      </c>
      <c r="S2359" s="874">
        <f t="shared" si="109"/>
        <v>56.963200607659829</v>
      </c>
      <c r="T2359" s="874">
        <f t="shared" si="110"/>
        <v>1.7643205165835039E-2</v>
      </c>
    </row>
    <row r="2360" spans="1:20">
      <c r="A2360" s="875" t="s">
        <v>1034</v>
      </c>
      <c r="B2360" t="s">
        <v>1035</v>
      </c>
      <c r="C2360" t="s">
        <v>1339</v>
      </c>
      <c r="D2360" t="s">
        <v>1961</v>
      </c>
      <c r="E2360" s="867">
        <v>2019</v>
      </c>
      <c r="F2360" s="867">
        <v>2019</v>
      </c>
      <c r="G2360" s="868">
        <v>43515</v>
      </c>
      <c r="H2360" s="869">
        <f t="shared" si="108"/>
        <v>2019</v>
      </c>
      <c r="I2360" s="876"/>
      <c r="J2360" t="s">
        <v>1341</v>
      </c>
      <c r="K2360" t="s">
        <v>1342</v>
      </c>
      <c r="L2360" t="s">
        <v>1037</v>
      </c>
      <c r="M2360">
        <v>1530.7650000000001</v>
      </c>
      <c r="N2360">
        <v>0.43500000000000005</v>
      </c>
      <c r="O2360" s="872">
        <f>+VLOOKUP(C2360,'A. Rate Class Allocations'!$B$124:$J$128,6,FALSE)</f>
        <v>0.94261788524984402</v>
      </c>
      <c r="P2360" s="873">
        <f>+VLOOKUP(C2360,'A. Rate Class Allocations'!$B$124:$J$128,8,FALSE)</f>
        <v>0.86676492558695795</v>
      </c>
      <c r="Q2360" s="873">
        <f>+VLOOKUP(C2360,'A. Rate Class Allocations'!$B$124:$J$128,7,FALSE)</f>
        <v>0.93591420350510102</v>
      </c>
      <c r="R2360" s="873">
        <f>+VLOOKUP(C2360,'A. Rate Class Allocations'!$B$124:$J$128,9,FALSE)</f>
        <v>0.67326093337246795</v>
      </c>
      <c r="S2360" s="874">
        <f t="shared" si="109"/>
        <v>1250.6780518959324</v>
      </c>
      <c r="T2360" s="874">
        <f t="shared" si="110"/>
        <v>0.27409979454065153</v>
      </c>
    </row>
    <row r="2361" spans="1:20">
      <c r="A2361" s="875" t="s">
        <v>1034</v>
      </c>
      <c r="B2361" t="s">
        <v>1035</v>
      </c>
      <c r="C2361" t="s">
        <v>1339</v>
      </c>
      <c r="D2361" t="s">
        <v>1962</v>
      </c>
      <c r="E2361" s="867">
        <v>2019</v>
      </c>
      <c r="F2361" s="867">
        <v>2019</v>
      </c>
      <c r="G2361" s="868">
        <v>43516</v>
      </c>
      <c r="H2361" s="869">
        <f t="shared" si="108"/>
        <v>2019</v>
      </c>
      <c r="I2361" s="876"/>
      <c r="J2361" t="s">
        <v>1341</v>
      </c>
      <c r="K2361" t="s">
        <v>1342</v>
      </c>
      <c r="L2361" t="s">
        <v>1037</v>
      </c>
      <c r="M2361">
        <v>1097.9280000000001</v>
      </c>
      <c r="N2361">
        <v>0.31200000000000006</v>
      </c>
      <c r="O2361" s="872">
        <f>+VLOOKUP(C2361,'A. Rate Class Allocations'!$B$124:$J$128,6,FALSE)</f>
        <v>0.94261788524984402</v>
      </c>
      <c r="P2361" s="873">
        <f>+VLOOKUP(C2361,'A. Rate Class Allocations'!$B$124:$J$128,8,FALSE)</f>
        <v>0.86676492558695795</v>
      </c>
      <c r="Q2361" s="873">
        <f>+VLOOKUP(C2361,'A. Rate Class Allocations'!$B$124:$J$128,7,FALSE)</f>
        <v>0.93591420350510102</v>
      </c>
      <c r="R2361" s="873">
        <f>+VLOOKUP(C2361,'A. Rate Class Allocations'!$B$124:$J$128,9,FALSE)</f>
        <v>0.67326093337246795</v>
      </c>
      <c r="S2361" s="874">
        <f t="shared" si="109"/>
        <v>897.03805101501359</v>
      </c>
      <c r="T2361" s="874">
        <f t="shared" si="110"/>
        <v>0.19659571470501905</v>
      </c>
    </row>
    <row r="2362" spans="1:20">
      <c r="A2362" s="875" t="s">
        <v>1034</v>
      </c>
      <c r="B2362" t="s">
        <v>1035</v>
      </c>
      <c r="C2362" t="s">
        <v>1339</v>
      </c>
      <c r="D2362" t="s">
        <v>1962</v>
      </c>
      <c r="E2362" s="867">
        <v>2019</v>
      </c>
      <c r="F2362" s="867">
        <v>2019</v>
      </c>
      <c r="G2362" s="868">
        <v>43516</v>
      </c>
      <c r="H2362" s="869">
        <f t="shared" si="108"/>
        <v>2019</v>
      </c>
      <c r="I2362" s="876"/>
      <c r="J2362" t="s">
        <v>1341</v>
      </c>
      <c r="K2362" t="s">
        <v>1342</v>
      </c>
      <c r="L2362" t="s">
        <v>1037</v>
      </c>
      <c r="M2362">
        <v>306.15299999999996</v>
      </c>
      <c r="N2362">
        <v>8.6999999999999994E-2</v>
      </c>
      <c r="O2362" s="872">
        <f>+VLOOKUP(C2362,'A. Rate Class Allocations'!$B$124:$J$128,6,FALSE)</f>
        <v>0.94261788524984402</v>
      </c>
      <c r="P2362" s="873">
        <f>+VLOOKUP(C2362,'A. Rate Class Allocations'!$B$124:$J$128,8,FALSE)</f>
        <v>0.86676492558695795</v>
      </c>
      <c r="Q2362" s="873">
        <f>+VLOOKUP(C2362,'A. Rate Class Allocations'!$B$124:$J$128,7,FALSE)</f>
        <v>0.93591420350510102</v>
      </c>
      <c r="R2362" s="873">
        <f>+VLOOKUP(C2362,'A. Rate Class Allocations'!$B$124:$J$128,9,FALSE)</f>
        <v>0.67326093337246795</v>
      </c>
      <c r="S2362" s="874">
        <f t="shared" si="109"/>
        <v>250.1356103791864</v>
      </c>
      <c r="T2362" s="874">
        <f t="shared" si="110"/>
        <v>5.4819958908130288E-2</v>
      </c>
    </row>
    <row r="2363" spans="1:20">
      <c r="A2363" s="875" t="s">
        <v>1034</v>
      </c>
      <c r="B2363" t="s">
        <v>1035</v>
      </c>
      <c r="C2363" t="s">
        <v>1339</v>
      </c>
      <c r="D2363" t="s">
        <v>1962</v>
      </c>
      <c r="E2363" s="867">
        <v>2019</v>
      </c>
      <c r="F2363" s="867">
        <v>2019</v>
      </c>
      <c r="G2363" s="868">
        <v>43516</v>
      </c>
      <c r="H2363" s="869">
        <f t="shared" si="108"/>
        <v>2019</v>
      </c>
      <c r="I2363" s="876"/>
      <c r="J2363" t="s">
        <v>1341</v>
      </c>
      <c r="K2363" t="s">
        <v>1342</v>
      </c>
      <c r="L2363" t="s">
        <v>1037</v>
      </c>
      <c r="M2363">
        <v>179.46899999999999</v>
      </c>
      <c r="N2363">
        <v>5.1000000000000004E-2</v>
      </c>
      <c r="O2363" s="872">
        <f>+VLOOKUP(C2363,'A. Rate Class Allocations'!$B$124:$J$128,6,FALSE)</f>
        <v>0.94261788524984402</v>
      </c>
      <c r="P2363" s="873">
        <f>+VLOOKUP(C2363,'A. Rate Class Allocations'!$B$124:$J$128,8,FALSE)</f>
        <v>0.86676492558695795</v>
      </c>
      <c r="Q2363" s="873">
        <f>+VLOOKUP(C2363,'A. Rate Class Allocations'!$B$124:$J$128,7,FALSE)</f>
        <v>0.93591420350510102</v>
      </c>
      <c r="R2363" s="873">
        <f>+VLOOKUP(C2363,'A. Rate Class Allocations'!$B$124:$J$128,9,FALSE)</f>
        <v>0.67326093337246795</v>
      </c>
      <c r="S2363" s="874">
        <f t="shared" si="109"/>
        <v>146.6312198774541</v>
      </c>
      <c r="T2363" s="874">
        <f t="shared" si="110"/>
        <v>3.2135837980628107E-2</v>
      </c>
    </row>
    <row r="2364" spans="1:20">
      <c r="A2364" s="875" t="s">
        <v>1034</v>
      </c>
      <c r="B2364" t="s">
        <v>1035</v>
      </c>
      <c r="C2364" t="s">
        <v>1339</v>
      </c>
      <c r="D2364" t="s">
        <v>1962</v>
      </c>
      <c r="E2364" s="867">
        <v>2019</v>
      </c>
      <c r="F2364" s="867">
        <v>2019</v>
      </c>
      <c r="G2364" s="868">
        <v>43516</v>
      </c>
      <c r="H2364" s="869">
        <f t="shared" si="108"/>
        <v>2019</v>
      </c>
      <c r="I2364" s="876"/>
      <c r="J2364" t="s">
        <v>1341</v>
      </c>
      <c r="K2364" t="s">
        <v>1342</v>
      </c>
      <c r="L2364" t="s">
        <v>1037</v>
      </c>
      <c r="M2364">
        <v>1097.9280000000001</v>
      </c>
      <c r="N2364">
        <v>0.31200000000000006</v>
      </c>
      <c r="O2364" s="872">
        <f>+VLOOKUP(C2364,'A. Rate Class Allocations'!$B$124:$J$128,6,FALSE)</f>
        <v>0.94261788524984402</v>
      </c>
      <c r="P2364" s="873">
        <f>+VLOOKUP(C2364,'A. Rate Class Allocations'!$B$124:$J$128,8,FALSE)</f>
        <v>0.86676492558695795</v>
      </c>
      <c r="Q2364" s="873">
        <f>+VLOOKUP(C2364,'A. Rate Class Allocations'!$B$124:$J$128,7,FALSE)</f>
        <v>0.93591420350510102</v>
      </c>
      <c r="R2364" s="873">
        <f>+VLOOKUP(C2364,'A. Rate Class Allocations'!$B$124:$J$128,9,FALSE)</f>
        <v>0.67326093337246795</v>
      </c>
      <c r="S2364" s="874">
        <f t="shared" si="109"/>
        <v>897.03805101501359</v>
      </c>
      <c r="T2364" s="874">
        <f t="shared" si="110"/>
        <v>0.19659571470501905</v>
      </c>
    </row>
    <row r="2365" spans="1:20">
      <c r="A2365" s="875" t="s">
        <v>1034</v>
      </c>
      <c r="B2365" t="s">
        <v>1035</v>
      </c>
      <c r="C2365" t="s">
        <v>1339</v>
      </c>
      <c r="D2365" t="s">
        <v>1962</v>
      </c>
      <c r="E2365" s="867">
        <v>2019</v>
      </c>
      <c r="F2365" s="867">
        <v>2019</v>
      </c>
      <c r="G2365" s="868">
        <v>43516</v>
      </c>
      <c r="H2365" s="869">
        <f t="shared" si="108"/>
        <v>2019</v>
      </c>
      <c r="I2365" s="876"/>
      <c r="J2365" t="s">
        <v>1341</v>
      </c>
      <c r="K2365" t="s">
        <v>1342</v>
      </c>
      <c r="L2365" t="s">
        <v>1037</v>
      </c>
      <c r="M2365">
        <v>204.10199999999998</v>
      </c>
      <c r="N2365">
        <v>5.7999999999999996E-2</v>
      </c>
      <c r="O2365" s="872">
        <f>+VLOOKUP(C2365,'A. Rate Class Allocations'!$B$124:$J$128,6,FALSE)</f>
        <v>0.94261788524984402</v>
      </c>
      <c r="P2365" s="873">
        <f>+VLOOKUP(C2365,'A. Rate Class Allocations'!$B$124:$J$128,8,FALSE)</f>
        <v>0.86676492558695795</v>
      </c>
      <c r="Q2365" s="873">
        <f>+VLOOKUP(C2365,'A. Rate Class Allocations'!$B$124:$J$128,7,FALSE)</f>
        <v>0.93591420350510102</v>
      </c>
      <c r="R2365" s="873">
        <f>+VLOOKUP(C2365,'A. Rate Class Allocations'!$B$124:$J$128,9,FALSE)</f>
        <v>0.67326093337246795</v>
      </c>
      <c r="S2365" s="874">
        <f t="shared" si="109"/>
        <v>166.75707358612428</v>
      </c>
      <c r="T2365" s="874">
        <f t="shared" si="110"/>
        <v>3.6546639272086859E-2</v>
      </c>
    </row>
    <row r="2366" spans="1:20">
      <c r="A2366" s="875" t="s">
        <v>1034</v>
      </c>
      <c r="B2366" t="s">
        <v>1035</v>
      </c>
      <c r="C2366" t="s">
        <v>1339</v>
      </c>
      <c r="D2366" t="s">
        <v>1963</v>
      </c>
      <c r="E2366" s="867">
        <v>2019</v>
      </c>
      <c r="F2366" s="867">
        <v>2019</v>
      </c>
      <c r="G2366" s="868">
        <v>43501</v>
      </c>
      <c r="H2366" s="869">
        <f t="shared" si="108"/>
        <v>2019</v>
      </c>
      <c r="I2366" s="876"/>
      <c r="J2366" t="s">
        <v>1341</v>
      </c>
      <c r="K2366" t="s">
        <v>1342</v>
      </c>
      <c r="L2366" t="s">
        <v>1037</v>
      </c>
      <c r="M2366">
        <v>216.62999999999997</v>
      </c>
      <c r="N2366">
        <v>8.6999999999999994E-2</v>
      </c>
      <c r="O2366" s="872">
        <f>+VLOOKUP(C2366,'A. Rate Class Allocations'!$B$124:$J$128,6,FALSE)</f>
        <v>0.94261788524984402</v>
      </c>
      <c r="P2366" s="873">
        <f>+VLOOKUP(C2366,'A. Rate Class Allocations'!$B$124:$J$128,8,FALSE)</f>
        <v>0.86676492558695795</v>
      </c>
      <c r="Q2366" s="873">
        <f>+VLOOKUP(C2366,'A. Rate Class Allocations'!$B$124:$J$128,7,FALSE)</f>
        <v>0.93591420350510102</v>
      </c>
      <c r="R2366" s="873">
        <f>+VLOOKUP(C2366,'A. Rate Class Allocations'!$B$124:$J$128,9,FALSE)</f>
        <v>0.67326093337246795</v>
      </c>
      <c r="S2366" s="874">
        <f t="shared" si="109"/>
        <v>176.99280188808586</v>
      </c>
      <c r="T2366" s="874">
        <f t="shared" si="110"/>
        <v>5.4819958908130288E-2</v>
      </c>
    </row>
    <row r="2367" spans="1:20">
      <c r="A2367" s="875" t="s">
        <v>1034</v>
      </c>
      <c r="B2367" t="s">
        <v>1035</v>
      </c>
      <c r="C2367" t="s">
        <v>1339</v>
      </c>
      <c r="D2367" t="s">
        <v>1963</v>
      </c>
      <c r="E2367" s="867">
        <v>2019</v>
      </c>
      <c r="F2367" s="867">
        <v>2019</v>
      </c>
      <c r="G2367" s="868">
        <v>43501</v>
      </c>
      <c r="H2367" s="869">
        <f t="shared" si="108"/>
        <v>2019</v>
      </c>
      <c r="I2367" s="876"/>
      <c r="J2367" t="s">
        <v>1341</v>
      </c>
      <c r="K2367" t="s">
        <v>1342</v>
      </c>
      <c r="L2367" t="s">
        <v>1037</v>
      </c>
      <c r="M2367">
        <v>388.44000000000011</v>
      </c>
      <c r="N2367">
        <v>0.15600000000000003</v>
      </c>
      <c r="O2367" s="872">
        <f>+VLOOKUP(C2367,'A. Rate Class Allocations'!$B$124:$J$128,6,FALSE)</f>
        <v>0.94261788524984402</v>
      </c>
      <c r="P2367" s="873">
        <f>+VLOOKUP(C2367,'A. Rate Class Allocations'!$B$124:$J$128,8,FALSE)</f>
        <v>0.86676492558695795</v>
      </c>
      <c r="Q2367" s="873">
        <f>+VLOOKUP(C2367,'A. Rate Class Allocations'!$B$124:$J$128,7,FALSE)</f>
        <v>0.93591420350510102</v>
      </c>
      <c r="R2367" s="873">
        <f>+VLOOKUP(C2367,'A. Rate Class Allocations'!$B$124:$J$128,9,FALSE)</f>
        <v>0.67326093337246795</v>
      </c>
      <c r="S2367" s="874">
        <f t="shared" si="109"/>
        <v>317.36640338553343</v>
      </c>
      <c r="T2367" s="874">
        <f t="shared" si="110"/>
        <v>9.8297857352509524E-2</v>
      </c>
    </row>
    <row r="2368" spans="1:20">
      <c r="A2368" s="875" t="s">
        <v>1034</v>
      </c>
      <c r="B2368" t="s">
        <v>1035</v>
      </c>
      <c r="C2368" t="s">
        <v>1339</v>
      </c>
      <c r="D2368" t="s">
        <v>1964</v>
      </c>
      <c r="E2368" s="867">
        <v>2019</v>
      </c>
      <c r="F2368" s="867">
        <v>2019</v>
      </c>
      <c r="G2368" s="868">
        <v>43510</v>
      </c>
      <c r="H2368" s="869">
        <f t="shared" si="108"/>
        <v>2019</v>
      </c>
      <c r="I2368" s="876"/>
      <c r="J2368" t="s">
        <v>1341</v>
      </c>
      <c r="K2368" t="s">
        <v>1342</v>
      </c>
      <c r="L2368" t="s">
        <v>1037</v>
      </c>
      <c r="M2368">
        <v>3177.2400000000002</v>
      </c>
      <c r="N2368">
        <v>1.2760000000000002</v>
      </c>
      <c r="O2368" s="872">
        <f>+VLOOKUP(C2368,'A. Rate Class Allocations'!$B$124:$J$128,6,FALSE)</f>
        <v>0.94261788524984402</v>
      </c>
      <c r="P2368" s="873">
        <f>+VLOOKUP(C2368,'A. Rate Class Allocations'!$B$124:$J$128,8,FALSE)</f>
        <v>0.86676492558695795</v>
      </c>
      <c r="Q2368" s="873">
        <f>+VLOOKUP(C2368,'A. Rate Class Allocations'!$B$124:$J$128,7,FALSE)</f>
        <v>0.93591420350510102</v>
      </c>
      <c r="R2368" s="873">
        <f>+VLOOKUP(C2368,'A. Rate Class Allocations'!$B$124:$J$128,9,FALSE)</f>
        <v>0.67326093337246795</v>
      </c>
      <c r="S2368" s="874">
        <f t="shared" si="109"/>
        <v>2595.8944276919265</v>
      </c>
      <c r="T2368" s="874">
        <f t="shared" si="110"/>
        <v>0.80402606398591125</v>
      </c>
    </row>
    <row r="2369" spans="1:20">
      <c r="A2369" s="875" t="s">
        <v>1034</v>
      </c>
      <c r="B2369" t="s">
        <v>1035</v>
      </c>
      <c r="C2369" t="s">
        <v>1339</v>
      </c>
      <c r="D2369" t="s">
        <v>1964</v>
      </c>
      <c r="E2369" s="867">
        <v>2019</v>
      </c>
      <c r="F2369" s="867">
        <v>2019</v>
      </c>
      <c r="G2369" s="868">
        <v>43510</v>
      </c>
      <c r="H2369" s="869">
        <f t="shared" si="108"/>
        <v>2019</v>
      </c>
      <c r="I2369" s="876"/>
      <c r="J2369" t="s">
        <v>1341</v>
      </c>
      <c r="K2369" t="s">
        <v>1342</v>
      </c>
      <c r="L2369" t="s">
        <v>1037</v>
      </c>
      <c r="M2369">
        <v>258.95999999999998</v>
      </c>
      <c r="N2369">
        <v>0.10400000000000001</v>
      </c>
      <c r="O2369" s="872">
        <f>+VLOOKUP(C2369,'A. Rate Class Allocations'!$B$124:$J$128,6,FALSE)</f>
        <v>0.94261788524984402</v>
      </c>
      <c r="P2369" s="873">
        <f>+VLOOKUP(C2369,'A. Rate Class Allocations'!$B$124:$J$128,8,FALSE)</f>
        <v>0.86676492558695795</v>
      </c>
      <c r="Q2369" s="873">
        <f>+VLOOKUP(C2369,'A. Rate Class Allocations'!$B$124:$J$128,7,FALSE)</f>
        <v>0.93591420350510102</v>
      </c>
      <c r="R2369" s="873">
        <f>+VLOOKUP(C2369,'A. Rate Class Allocations'!$B$124:$J$128,9,FALSE)</f>
        <v>0.67326093337246795</v>
      </c>
      <c r="S2369" s="874">
        <f t="shared" si="109"/>
        <v>211.57760225702219</v>
      </c>
      <c r="T2369" s="874">
        <f t="shared" si="110"/>
        <v>6.5531904901673016E-2</v>
      </c>
    </row>
    <row r="2370" spans="1:20">
      <c r="A2370" s="875" t="s">
        <v>1034</v>
      </c>
      <c r="B2370" t="s">
        <v>1035</v>
      </c>
      <c r="C2370" t="s">
        <v>1339</v>
      </c>
      <c r="D2370" t="s">
        <v>1964</v>
      </c>
      <c r="E2370" s="867">
        <v>2019</v>
      </c>
      <c r="F2370" s="867">
        <v>2019</v>
      </c>
      <c r="G2370" s="868">
        <v>43510</v>
      </c>
      <c r="H2370" s="869">
        <f t="shared" si="108"/>
        <v>2019</v>
      </c>
      <c r="I2370" s="876"/>
      <c r="J2370" t="s">
        <v>1038</v>
      </c>
      <c r="K2370" t="s">
        <v>1342</v>
      </c>
      <c r="L2370" t="s">
        <v>1037</v>
      </c>
      <c r="M2370">
        <v>258.95999999999998</v>
      </c>
      <c r="N2370">
        <v>0.10400000000000001</v>
      </c>
      <c r="O2370" s="872">
        <f>+VLOOKUP(C2370,'A. Rate Class Allocations'!$B$124:$J$128,6,FALSE)</f>
        <v>0.94261788524984402</v>
      </c>
      <c r="P2370" s="873">
        <f>+VLOOKUP(C2370,'A. Rate Class Allocations'!$B$124:$J$128,8,FALSE)</f>
        <v>0.86676492558695795</v>
      </c>
      <c r="Q2370" s="873">
        <f>+VLOOKUP(C2370,'A. Rate Class Allocations'!$B$124:$J$128,7,FALSE)</f>
        <v>0.93591420350510102</v>
      </c>
      <c r="R2370" s="873">
        <f>+VLOOKUP(C2370,'A. Rate Class Allocations'!$B$124:$J$128,9,FALSE)</f>
        <v>0.67326093337246795</v>
      </c>
      <c r="S2370" s="874">
        <f t="shared" si="109"/>
        <v>211.57760225702219</v>
      </c>
      <c r="T2370" s="874">
        <f t="shared" si="110"/>
        <v>6.5531904901673016E-2</v>
      </c>
    </row>
    <row r="2371" spans="1:20">
      <c r="A2371" s="875" t="s">
        <v>1034</v>
      </c>
      <c r="B2371" t="s">
        <v>1035</v>
      </c>
      <c r="C2371" t="s">
        <v>1339</v>
      </c>
      <c r="D2371" t="s">
        <v>1965</v>
      </c>
      <c r="E2371" s="867">
        <v>2019</v>
      </c>
      <c r="F2371" s="867">
        <v>2019</v>
      </c>
      <c r="G2371" s="868">
        <v>43515</v>
      </c>
      <c r="H2371" s="869">
        <f t="shared" si="108"/>
        <v>2019</v>
      </c>
      <c r="I2371" s="876"/>
      <c r="J2371" t="s">
        <v>1341</v>
      </c>
      <c r="K2371" t="s">
        <v>1342</v>
      </c>
      <c r="L2371" t="s">
        <v>1037</v>
      </c>
      <c r="M2371">
        <v>820.60800000000006</v>
      </c>
      <c r="N2371">
        <v>0.38400000000000001</v>
      </c>
      <c r="O2371" s="872">
        <f>+VLOOKUP(C2371,'A. Rate Class Allocations'!$B$124:$J$128,6,FALSE)</f>
        <v>0.94261788524984402</v>
      </c>
      <c r="P2371" s="873">
        <f>+VLOOKUP(C2371,'A. Rate Class Allocations'!$B$124:$J$128,8,FALSE)</f>
        <v>0.86676492558695795</v>
      </c>
      <c r="Q2371" s="873">
        <f>+VLOOKUP(C2371,'A. Rate Class Allocations'!$B$124:$J$128,7,FALSE)</f>
        <v>0.93591420350510102</v>
      </c>
      <c r="R2371" s="873">
        <f>+VLOOKUP(C2371,'A. Rate Class Allocations'!$B$124:$J$128,9,FALSE)</f>
        <v>0.67326093337246795</v>
      </c>
      <c r="S2371" s="874">
        <f t="shared" si="109"/>
        <v>670.45981245339237</v>
      </c>
      <c r="T2371" s="874">
        <f t="shared" si="110"/>
        <v>0.24196395656002337</v>
      </c>
    </row>
    <row r="2372" spans="1:20">
      <c r="A2372" s="875" t="s">
        <v>1034</v>
      </c>
      <c r="B2372" t="s">
        <v>1035</v>
      </c>
      <c r="C2372" t="s">
        <v>1339</v>
      </c>
      <c r="D2372" t="s">
        <v>1965</v>
      </c>
      <c r="E2372" s="867">
        <v>2019</v>
      </c>
      <c r="F2372" s="867">
        <v>2019</v>
      </c>
      <c r="G2372" s="868">
        <v>43515</v>
      </c>
      <c r="H2372" s="869">
        <f t="shared" ref="H2372:H2435" si="111">YEAR(G2372)</f>
        <v>2019</v>
      </c>
      <c r="I2372" s="876"/>
      <c r="J2372" t="s">
        <v>1341</v>
      </c>
      <c r="K2372" t="s">
        <v>1342</v>
      </c>
      <c r="L2372" t="s">
        <v>1037</v>
      </c>
      <c r="M2372">
        <v>820.60800000000006</v>
      </c>
      <c r="N2372">
        <v>0.38400000000000001</v>
      </c>
      <c r="O2372" s="872">
        <f>+VLOOKUP(C2372,'A. Rate Class Allocations'!$B$124:$J$128,6,FALSE)</f>
        <v>0.94261788524984402</v>
      </c>
      <c r="P2372" s="873">
        <f>+VLOOKUP(C2372,'A. Rate Class Allocations'!$B$124:$J$128,8,FALSE)</f>
        <v>0.86676492558695795</v>
      </c>
      <c r="Q2372" s="873">
        <f>+VLOOKUP(C2372,'A. Rate Class Allocations'!$B$124:$J$128,7,FALSE)</f>
        <v>0.93591420350510102</v>
      </c>
      <c r="R2372" s="873">
        <f>+VLOOKUP(C2372,'A. Rate Class Allocations'!$B$124:$J$128,9,FALSE)</f>
        <v>0.67326093337246795</v>
      </c>
      <c r="S2372" s="874">
        <f t="shared" ref="S2372:S2435" si="112">M2372*O2372*P2372</f>
        <v>670.45981245339237</v>
      </c>
      <c r="T2372" s="874">
        <f t="shared" ref="T2372:T2435" si="113">N2372*Q2372*R2372</f>
        <v>0.24196395656002337</v>
      </c>
    </row>
    <row r="2373" spans="1:20">
      <c r="A2373" s="875" t="s">
        <v>1034</v>
      </c>
      <c r="B2373" t="s">
        <v>1035</v>
      </c>
      <c r="C2373" t="s">
        <v>1339</v>
      </c>
      <c r="D2373" t="s">
        <v>1965</v>
      </c>
      <c r="E2373" s="867">
        <v>2019</v>
      </c>
      <c r="F2373" s="867">
        <v>2019</v>
      </c>
      <c r="G2373" s="868">
        <v>43515</v>
      </c>
      <c r="H2373" s="869">
        <f t="shared" si="111"/>
        <v>2019</v>
      </c>
      <c r="I2373" s="876"/>
      <c r="J2373" t="s">
        <v>1341</v>
      </c>
      <c r="K2373" t="s">
        <v>1342</v>
      </c>
      <c r="L2373" t="s">
        <v>1037</v>
      </c>
      <c r="M2373">
        <v>205.15200000000002</v>
      </c>
      <c r="N2373">
        <v>9.6000000000000002E-2</v>
      </c>
      <c r="O2373" s="872">
        <f>+VLOOKUP(C2373,'A. Rate Class Allocations'!$B$124:$J$128,6,FALSE)</f>
        <v>0.94261788524984402</v>
      </c>
      <c r="P2373" s="873">
        <f>+VLOOKUP(C2373,'A. Rate Class Allocations'!$B$124:$J$128,8,FALSE)</f>
        <v>0.86676492558695795</v>
      </c>
      <c r="Q2373" s="873">
        <f>+VLOOKUP(C2373,'A. Rate Class Allocations'!$B$124:$J$128,7,FALSE)</f>
        <v>0.93591420350510102</v>
      </c>
      <c r="R2373" s="873">
        <f>+VLOOKUP(C2373,'A. Rate Class Allocations'!$B$124:$J$128,9,FALSE)</f>
        <v>0.67326093337246795</v>
      </c>
      <c r="S2373" s="874">
        <f t="shared" si="112"/>
        <v>167.61495311334809</v>
      </c>
      <c r="T2373" s="874">
        <f t="shared" si="113"/>
        <v>6.0490989140005842E-2</v>
      </c>
    </row>
    <row r="2374" spans="1:20">
      <c r="A2374" s="875" t="s">
        <v>1034</v>
      </c>
      <c r="B2374" t="s">
        <v>1035</v>
      </c>
      <c r="C2374" t="s">
        <v>1339</v>
      </c>
      <c r="D2374" t="s">
        <v>1965</v>
      </c>
      <c r="E2374" s="867">
        <v>2019</v>
      </c>
      <c r="F2374" s="867">
        <v>2019</v>
      </c>
      <c r="G2374" s="868">
        <v>43515</v>
      </c>
      <c r="H2374" s="869">
        <f t="shared" si="111"/>
        <v>2019</v>
      </c>
      <c r="I2374" s="876"/>
      <c r="J2374" t="s">
        <v>1341</v>
      </c>
      <c r="K2374" t="s">
        <v>1342</v>
      </c>
      <c r="L2374" t="s">
        <v>1037</v>
      </c>
      <c r="M2374">
        <v>615.45600000000002</v>
      </c>
      <c r="N2374">
        <v>0.28799999999999998</v>
      </c>
      <c r="O2374" s="872">
        <f>+VLOOKUP(C2374,'A. Rate Class Allocations'!$B$124:$J$128,6,FALSE)</f>
        <v>0.94261788524984402</v>
      </c>
      <c r="P2374" s="873">
        <f>+VLOOKUP(C2374,'A. Rate Class Allocations'!$B$124:$J$128,8,FALSE)</f>
        <v>0.86676492558695795</v>
      </c>
      <c r="Q2374" s="873">
        <f>+VLOOKUP(C2374,'A. Rate Class Allocations'!$B$124:$J$128,7,FALSE)</f>
        <v>0.93591420350510102</v>
      </c>
      <c r="R2374" s="873">
        <f>+VLOOKUP(C2374,'A. Rate Class Allocations'!$B$124:$J$128,9,FALSE)</f>
        <v>0.67326093337246795</v>
      </c>
      <c r="S2374" s="874">
        <f t="shared" si="112"/>
        <v>502.84485934004431</v>
      </c>
      <c r="T2374" s="874">
        <f t="shared" si="113"/>
        <v>0.18147296742001753</v>
      </c>
    </row>
    <row r="2375" spans="1:20">
      <c r="A2375" s="875" t="s">
        <v>1034</v>
      </c>
      <c r="B2375" t="s">
        <v>1035</v>
      </c>
      <c r="C2375" t="s">
        <v>1339</v>
      </c>
      <c r="D2375" t="s">
        <v>1965</v>
      </c>
      <c r="E2375" s="867">
        <v>2019</v>
      </c>
      <c r="F2375" s="867">
        <v>2019</v>
      </c>
      <c r="G2375" s="868">
        <v>43515</v>
      </c>
      <c r="H2375" s="869">
        <f t="shared" si="111"/>
        <v>2019</v>
      </c>
      <c r="I2375" s="876"/>
      <c r="J2375" t="s">
        <v>1341</v>
      </c>
      <c r="K2375" t="s">
        <v>1342</v>
      </c>
      <c r="L2375" t="s">
        <v>1037</v>
      </c>
      <c r="M2375">
        <v>123.946</v>
      </c>
      <c r="N2375">
        <v>5.7999999999999996E-2</v>
      </c>
      <c r="O2375" s="872">
        <f>+VLOOKUP(C2375,'A. Rate Class Allocations'!$B$124:$J$128,6,FALSE)</f>
        <v>0.94261788524984402</v>
      </c>
      <c r="P2375" s="873">
        <f>+VLOOKUP(C2375,'A. Rate Class Allocations'!$B$124:$J$128,8,FALSE)</f>
        <v>0.86676492558695795</v>
      </c>
      <c r="Q2375" s="873">
        <f>+VLOOKUP(C2375,'A. Rate Class Allocations'!$B$124:$J$128,7,FALSE)</f>
        <v>0.93591420350510102</v>
      </c>
      <c r="R2375" s="873">
        <f>+VLOOKUP(C2375,'A. Rate Class Allocations'!$B$124:$J$128,9,FALSE)</f>
        <v>0.67326093337246795</v>
      </c>
      <c r="S2375" s="874">
        <f t="shared" si="112"/>
        <v>101.26736750598114</v>
      </c>
      <c r="T2375" s="874">
        <f t="shared" si="113"/>
        <v>3.6546639272086859E-2</v>
      </c>
    </row>
    <row r="2376" spans="1:20">
      <c r="A2376" s="875" t="s">
        <v>1034</v>
      </c>
      <c r="B2376" t="s">
        <v>1035</v>
      </c>
      <c r="C2376" t="s">
        <v>1339</v>
      </c>
      <c r="D2376" t="s">
        <v>1965</v>
      </c>
      <c r="E2376" s="867">
        <v>2019</v>
      </c>
      <c r="F2376" s="867">
        <v>2019</v>
      </c>
      <c r="G2376" s="868">
        <v>43515</v>
      </c>
      <c r="H2376" s="869">
        <f t="shared" si="111"/>
        <v>2019</v>
      </c>
      <c r="I2376" s="876"/>
      <c r="J2376" t="s">
        <v>1341</v>
      </c>
      <c r="K2376" t="s">
        <v>1342</v>
      </c>
      <c r="L2376" t="s">
        <v>1037</v>
      </c>
      <c r="M2376">
        <v>27.781000000000002</v>
      </c>
      <c r="N2376">
        <v>1.3000000000000001E-2</v>
      </c>
      <c r="O2376" s="872">
        <f>+VLOOKUP(C2376,'A. Rate Class Allocations'!$B$124:$J$128,6,FALSE)</f>
        <v>0.94261788524984402</v>
      </c>
      <c r="P2376" s="873">
        <f>+VLOOKUP(C2376,'A. Rate Class Allocations'!$B$124:$J$128,8,FALSE)</f>
        <v>0.86676492558695795</v>
      </c>
      <c r="Q2376" s="873">
        <f>+VLOOKUP(C2376,'A. Rate Class Allocations'!$B$124:$J$128,7,FALSE)</f>
        <v>0.93591420350510102</v>
      </c>
      <c r="R2376" s="873">
        <f>+VLOOKUP(C2376,'A. Rate Class Allocations'!$B$124:$J$128,9,FALSE)</f>
        <v>0.67326093337246795</v>
      </c>
      <c r="S2376" s="874">
        <f t="shared" si="112"/>
        <v>22.697858234099222</v>
      </c>
      <c r="T2376" s="874">
        <f t="shared" si="113"/>
        <v>8.191488112709127E-3</v>
      </c>
    </row>
    <row r="2377" spans="1:20">
      <c r="A2377" s="875" t="s">
        <v>1034</v>
      </c>
      <c r="B2377" t="s">
        <v>1035</v>
      </c>
      <c r="C2377" t="s">
        <v>1339</v>
      </c>
      <c r="D2377" t="s">
        <v>1965</v>
      </c>
      <c r="E2377" s="867">
        <v>2019</v>
      </c>
      <c r="F2377" s="867">
        <v>2019</v>
      </c>
      <c r="G2377" s="868">
        <v>43515</v>
      </c>
      <c r="H2377" s="869">
        <f t="shared" si="111"/>
        <v>2019</v>
      </c>
      <c r="I2377" s="876"/>
      <c r="J2377" t="s">
        <v>1341</v>
      </c>
      <c r="K2377" t="s">
        <v>1342</v>
      </c>
      <c r="L2377" t="s">
        <v>1037</v>
      </c>
      <c r="M2377">
        <v>820.60800000000006</v>
      </c>
      <c r="N2377">
        <v>0.38400000000000001</v>
      </c>
      <c r="O2377" s="872">
        <f>+VLOOKUP(C2377,'A. Rate Class Allocations'!$B$124:$J$128,6,FALSE)</f>
        <v>0.94261788524984402</v>
      </c>
      <c r="P2377" s="873">
        <f>+VLOOKUP(C2377,'A. Rate Class Allocations'!$B$124:$J$128,8,FALSE)</f>
        <v>0.86676492558695795</v>
      </c>
      <c r="Q2377" s="873">
        <f>+VLOOKUP(C2377,'A. Rate Class Allocations'!$B$124:$J$128,7,FALSE)</f>
        <v>0.93591420350510102</v>
      </c>
      <c r="R2377" s="873">
        <f>+VLOOKUP(C2377,'A. Rate Class Allocations'!$B$124:$J$128,9,FALSE)</f>
        <v>0.67326093337246795</v>
      </c>
      <c r="S2377" s="874">
        <f t="shared" si="112"/>
        <v>670.45981245339237</v>
      </c>
      <c r="T2377" s="874">
        <f t="shared" si="113"/>
        <v>0.24196395656002337</v>
      </c>
    </row>
    <row r="2378" spans="1:20">
      <c r="A2378" s="875" t="s">
        <v>1034</v>
      </c>
      <c r="B2378" t="s">
        <v>1035</v>
      </c>
      <c r="C2378" t="s">
        <v>1339</v>
      </c>
      <c r="D2378" t="s">
        <v>1966</v>
      </c>
      <c r="E2378" s="867">
        <v>2019</v>
      </c>
      <c r="F2378" s="867">
        <v>2019</v>
      </c>
      <c r="G2378" s="868">
        <v>43515</v>
      </c>
      <c r="H2378" s="869">
        <f t="shared" si="111"/>
        <v>2019</v>
      </c>
      <c r="I2378" s="876"/>
      <c r="J2378" t="s">
        <v>1341</v>
      </c>
      <c r="K2378" t="s">
        <v>1342</v>
      </c>
      <c r="L2378" t="s">
        <v>1037</v>
      </c>
      <c r="M2378">
        <v>2589.6000000000004</v>
      </c>
      <c r="N2378">
        <v>1.0400000000000003</v>
      </c>
      <c r="O2378" s="872">
        <f>+VLOOKUP(C2378,'A. Rate Class Allocations'!$B$124:$J$128,6,FALSE)</f>
        <v>0.94261788524984402</v>
      </c>
      <c r="P2378" s="873">
        <f>+VLOOKUP(C2378,'A. Rate Class Allocations'!$B$124:$J$128,8,FALSE)</f>
        <v>0.86676492558695795</v>
      </c>
      <c r="Q2378" s="873">
        <f>+VLOOKUP(C2378,'A. Rate Class Allocations'!$B$124:$J$128,7,FALSE)</f>
        <v>0.93591420350510102</v>
      </c>
      <c r="R2378" s="873">
        <f>+VLOOKUP(C2378,'A. Rate Class Allocations'!$B$124:$J$128,9,FALSE)</f>
        <v>0.67326093337246795</v>
      </c>
      <c r="S2378" s="874">
        <f t="shared" si="112"/>
        <v>2115.7760225702223</v>
      </c>
      <c r="T2378" s="874">
        <f t="shared" si="113"/>
        <v>0.6553190490167301</v>
      </c>
    </row>
    <row r="2379" spans="1:20">
      <c r="A2379" s="875" t="s">
        <v>1034</v>
      </c>
      <c r="B2379" t="s">
        <v>1035</v>
      </c>
      <c r="C2379" t="s">
        <v>1339</v>
      </c>
      <c r="D2379" t="s">
        <v>1967</v>
      </c>
      <c r="E2379" s="867">
        <v>2019</v>
      </c>
      <c r="F2379" s="867">
        <v>2019</v>
      </c>
      <c r="G2379" s="868">
        <v>43503</v>
      </c>
      <c r="H2379" s="869">
        <f t="shared" si="111"/>
        <v>2019</v>
      </c>
      <c r="I2379" s="876"/>
      <c r="J2379" t="s">
        <v>1341</v>
      </c>
      <c r="K2379" t="s">
        <v>1342</v>
      </c>
      <c r="L2379" t="s">
        <v>1037</v>
      </c>
      <c r="M2379">
        <v>2113.02</v>
      </c>
      <c r="N2379">
        <v>0.78</v>
      </c>
      <c r="O2379" s="872">
        <f>+VLOOKUP(C2379,'A. Rate Class Allocations'!$B$124:$J$128,6,FALSE)</f>
        <v>0.94261788524984402</v>
      </c>
      <c r="P2379" s="873">
        <f>+VLOOKUP(C2379,'A. Rate Class Allocations'!$B$124:$J$128,8,FALSE)</f>
        <v>0.86676492558695795</v>
      </c>
      <c r="Q2379" s="873">
        <f>+VLOOKUP(C2379,'A. Rate Class Allocations'!$B$124:$J$128,7,FALSE)</f>
        <v>0.93591420350510102</v>
      </c>
      <c r="R2379" s="873">
        <f>+VLOOKUP(C2379,'A. Rate Class Allocations'!$B$124:$J$128,9,FALSE)</f>
        <v>0.67326093337246795</v>
      </c>
      <c r="S2379" s="874">
        <f t="shared" si="112"/>
        <v>1726.3967605851601</v>
      </c>
      <c r="T2379" s="874">
        <f t="shared" si="113"/>
        <v>0.49148928676254749</v>
      </c>
    </row>
    <row r="2380" spans="1:20">
      <c r="A2380" s="875" t="s">
        <v>1034</v>
      </c>
      <c r="B2380" t="s">
        <v>1035</v>
      </c>
      <c r="C2380" t="s">
        <v>1339</v>
      </c>
      <c r="D2380" t="s">
        <v>1968</v>
      </c>
      <c r="E2380" s="867">
        <v>2019</v>
      </c>
      <c r="F2380" s="867">
        <v>2019</v>
      </c>
      <c r="G2380" s="868">
        <v>43502</v>
      </c>
      <c r="H2380" s="869">
        <f t="shared" si="111"/>
        <v>2019</v>
      </c>
      <c r="I2380" s="876"/>
      <c r="J2380" t="s">
        <v>1341</v>
      </c>
      <c r="K2380" t="s">
        <v>1342</v>
      </c>
      <c r="L2380" t="s">
        <v>1037</v>
      </c>
      <c r="M2380">
        <v>2662.6059999999998</v>
      </c>
      <c r="N2380">
        <v>0.84099999999999986</v>
      </c>
      <c r="O2380" s="872">
        <f>+VLOOKUP(C2380,'A. Rate Class Allocations'!$B$124:$J$128,6,FALSE)</f>
        <v>0.94261788524984402</v>
      </c>
      <c r="P2380" s="873">
        <f>+VLOOKUP(C2380,'A. Rate Class Allocations'!$B$124:$J$128,8,FALSE)</f>
        <v>0.86676492558695795</v>
      </c>
      <c r="Q2380" s="873">
        <f>+VLOOKUP(C2380,'A. Rate Class Allocations'!$B$124:$J$128,7,FALSE)</f>
        <v>0.93591420350510102</v>
      </c>
      <c r="R2380" s="873">
        <f>+VLOOKUP(C2380,'A. Rate Class Allocations'!$B$124:$J$128,9,FALSE)</f>
        <v>0.67326093337246795</v>
      </c>
      <c r="S2380" s="874">
        <f t="shared" si="112"/>
        <v>2175.4239775840315</v>
      </c>
      <c r="T2380" s="874">
        <f t="shared" si="113"/>
        <v>0.52992626944525945</v>
      </c>
    </row>
    <row r="2381" spans="1:20">
      <c r="A2381" s="875" t="s">
        <v>1034</v>
      </c>
      <c r="B2381" t="s">
        <v>1035</v>
      </c>
      <c r="C2381" t="s">
        <v>1339</v>
      </c>
      <c r="D2381" t="s">
        <v>1969</v>
      </c>
      <c r="E2381" s="867">
        <v>2019</v>
      </c>
      <c r="F2381" s="867">
        <v>2019</v>
      </c>
      <c r="G2381" s="868">
        <v>43500</v>
      </c>
      <c r="H2381" s="869">
        <f t="shared" si="111"/>
        <v>2019</v>
      </c>
      <c r="I2381" s="876"/>
      <c r="J2381" t="s">
        <v>1341</v>
      </c>
      <c r="K2381" t="s">
        <v>1342</v>
      </c>
      <c r="L2381" t="s">
        <v>1037</v>
      </c>
      <c r="M2381">
        <v>3239.1840000000007</v>
      </c>
      <c r="N2381">
        <v>0.62400000000000011</v>
      </c>
      <c r="O2381" s="872">
        <f>+VLOOKUP(C2381,'A. Rate Class Allocations'!$B$124:$J$128,6,FALSE)</f>
        <v>0.94261788524984402</v>
      </c>
      <c r="P2381" s="873">
        <f>+VLOOKUP(C2381,'A. Rate Class Allocations'!$B$124:$J$128,8,FALSE)</f>
        <v>0.86676492558695795</v>
      </c>
      <c r="Q2381" s="873">
        <f>+VLOOKUP(C2381,'A. Rate Class Allocations'!$B$124:$J$128,7,FALSE)</f>
        <v>0.93591420350510102</v>
      </c>
      <c r="R2381" s="873">
        <f>+VLOOKUP(C2381,'A. Rate Class Allocations'!$B$124:$J$128,9,FALSE)</f>
        <v>0.67326093337246795</v>
      </c>
      <c r="S2381" s="874">
        <f t="shared" si="112"/>
        <v>2646.5044176294036</v>
      </c>
      <c r="T2381" s="874">
        <f t="shared" si="113"/>
        <v>0.3931914294100381</v>
      </c>
    </row>
    <row r="2382" spans="1:20">
      <c r="A2382" s="875" t="s">
        <v>1034</v>
      </c>
      <c r="B2382" t="s">
        <v>1035</v>
      </c>
      <c r="C2382" t="s">
        <v>1339</v>
      </c>
      <c r="D2382" t="s">
        <v>1970</v>
      </c>
      <c r="E2382" s="867">
        <v>2019</v>
      </c>
      <c r="F2382" s="867">
        <v>2019</v>
      </c>
      <c r="G2382" s="868">
        <v>43502</v>
      </c>
      <c r="H2382" s="869">
        <f t="shared" si="111"/>
        <v>2019</v>
      </c>
      <c r="I2382" s="876"/>
      <c r="J2382" t="s">
        <v>1341</v>
      </c>
      <c r="K2382" t="s">
        <v>1342</v>
      </c>
      <c r="L2382" t="s">
        <v>1037</v>
      </c>
      <c r="M2382">
        <v>844.85699999999974</v>
      </c>
      <c r="N2382">
        <v>0.37699999999999989</v>
      </c>
      <c r="O2382" s="872">
        <f>+VLOOKUP(C2382,'A. Rate Class Allocations'!$B$124:$J$128,6,FALSE)</f>
        <v>0.94261788524984402</v>
      </c>
      <c r="P2382" s="873">
        <f>+VLOOKUP(C2382,'A. Rate Class Allocations'!$B$124:$J$128,8,FALSE)</f>
        <v>0.86676492558695795</v>
      </c>
      <c r="Q2382" s="873">
        <f>+VLOOKUP(C2382,'A. Rate Class Allocations'!$B$124:$J$128,7,FALSE)</f>
        <v>0.93591420350510102</v>
      </c>
      <c r="R2382" s="873">
        <f>+VLOOKUP(C2382,'A. Rate Class Allocations'!$B$124:$J$128,9,FALSE)</f>
        <v>0.67326093337246795</v>
      </c>
      <c r="S2382" s="874">
        <f t="shared" si="112"/>
        <v>690.2719273635347</v>
      </c>
      <c r="T2382" s="874">
        <f t="shared" si="113"/>
        <v>0.23755315526856455</v>
      </c>
    </row>
    <row r="2383" spans="1:20">
      <c r="A2383" s="875" t="s">
        <v>1034</v>
      </c>
      <c r="B2383" t="s">
        <v>1035</v>
      </c>
      <c r="C2383" t="s">
        <v>1339</v>
      </c>
      <c r="D2383" t="s">
        <v>1971</v>
      </c>
      <c r="E2383" s="867">
        <v>2019</v>
      </c>
      <c r="F2383" s="867">
        <v>2019</v>
      </c>
      <c r="G2383" s="868">
        <v>43508</v>
      </c>
      <c r="H2383" s="869">
        <f t="shared" si="111"/>
        <v>2019</v>
      </c>
      <c r="I2383" s="876"/>
      <c r="J2383" t="s">
        <v>1341</v>
      </c>
      <c r="K2383" t="s">
        <v>1342</v>
      </c>
      <c r="L2383" t="s">
        <v>1037</v>
      </c>
      <c r="M2383">
        <v>505.46999999999991</v>
      </c>
      <c r="N2383">
        <v>0.20299999999999999</v>
      </c>
      <c r="O2383" s="872">
        <f>+VLOOKUP(C2383,'A. Rate Class Allocations'!$B$124:$J$128,6,FALSE)</f>
        <v>0.94261788524984402</v>
      </c>
      <c r="P2383" s="873">
        <f>+VLOOKUP(C2383,'A. Rate Class Allocations'!$B$124:$J$128,8,FALSE)</f>
        <v>0.86676492558695795</v>
      </c>
      <c r="Q2383" s="873">
        <f>+VLOOKUP(C2383,'A. Rate Class Allocations'!$B$124:$J$128,7,FALSE)</f>
        <v>0.93591420350510102</v>
      </c>
      <c r="R2383" s="873">
        <f>+VLOOKUP(C2383,'A. Rate Class Allocations'!$B$124:$J$128,9,FALSE)</f>
        <v>0.67326093337246795</v>
      </c>
      <c r="S2383" s="874">
        <f t="shared" si="112"/>
        <v>412.98320440553363</v>
      </c>
      <c r="T2383" s="874">
        <f t="shared" si="113"/>
        <v>0.12791323745230401</v>
      </c>
    </row>
    <row r="2384" spans="1:20">
      <c r="A2384" s="875" t="s">
        <v>1034</v>
      </c>
      <c r="B2384" t="s">
        <v>1035</v>
      </c>
      <c r="C2384" t="s">
        <v>1339</v>
      </c>
      <c r="D2384" t="s">
        <v>1971</v>
      </c>
      <c r="E2384" s="867">
        <v>2019</v>
      </c>
      <c r="F2384" s="867">
        <v>2019</v>
      </c>
      <c r="G2384" s="868">
        <v>43508</v>
      </c>
      <c r="H2384" s="869">
        <f t="shared" si="111"/>
        <v>2019</v>
      </c>
      <c r="I2384" s="876"/>
      <c r="J2384" t="s">
        <v>1341</v>
      </c>
      <c r="K2384" t="s">
        <v>1342</v>
      </c>
      <c r="L2384" t="s">
        <v>1037</v>
      </c>
      <c r="M2384">
        <v>313.74</v>
      </c>
      <c r="N2384">
        <v>0.126</v>
      </c>
      <c r="O2384" s="872">
        <f>+VLOOKUP(C2384,'A. Rate Class Allocations'!$B$124:$J$128,6,FALSE)</f>
        <v>0.94261788524984402</v>
      </c>
      <c r="P2384" s="873">
        <f>+VLOOKUP(C2384,'A. Rate Class Allocations'!$B$124:$J$128,8,FALSE)</f>
        <v>0.86676492558695795</v>
      </c>
      <c r="Q2384" s="873">
        <f>+VLOOKUP(C2384,'A. Rate Class Allocations'!$B$124:$J$128,7,FALSE)</f>
        <v>0.93591420350510102</v>
      </c>
      <c r="R2384" s="873">
        <f>+VLOOKUP(C2384,'A. Rate Class Allocations'!$B$124:$J$128,9,FALSE)</f>
        <v>0.67326093337246795</v>
      </c>
      <c r="S2384" s="874">
        <f t="shared" si="112"/>
        <v>256.33440273446922</v>
      </c>
      <c r="T2384" s="874">
        <f t="shared" si="113"/>
        <v>7.9394423246257673E-2</v>
      </c>
    </row>
    <row r="2385" spans="1:20">
      <c r="A2385" s="875" t="s">
        <v>1034</v>
      </c>
      <c r="B2385" t="s">
        <v>1035</v>
      </c>
      <c r="C2385" t="s">
        <v>1339</v>
      </c>
      <c r="D2385" t="s">
        <v>1971</v>
      </c>
      <c r="E2385" s="867">
        <v>2019</v>
      </c>
      <c r="F2385" s="867">
        <v>2019</v>
      </c>
      <c r="G2385" s="868">
        <v>43508</v>
      </c>
      <c r="H2385" s="869">
        <f t="shared" si="111"/>
        <v>2019</v>
      </c>
      <c r="I2385" s="876"/>
      <c r="J2385" t="s">
        <v>1341</v>
      </c>
      <c r="K2385" t="s">
        <v>1342</v>
      </c>
      <c r="L2385" t="s">
        <v>1037</v>
      </c>
      <c r="M2385">
        <v>79.679999999999993</v>
      </c>
      <c r="N2385">
        <v>3.2000000000000001E-2</v>
      </c>
      <c r="O2385" s="872">
        <f>+VLOOKUP(C2385,'A. Rate Class Allocations'!$B$124:$J$128,6,FALSE)</f>
        <v>0.94261788524984402</v>
      </c>
      <c r="P2385" s="873">
        <f>+VLOOKUP(C2385,'A. Rate Class Allocations'!$B$124:$J$128,8,FALSE)</f>
        <v>0.86676492558695795</v>
      </c>
      <c r="Q2385" s="873">
        <f>+VLOOKUP(C2385,'A. Rate Class Allocations'!$B$124:$J$128,7,FALSE)</f>
        <v>0.93591420350510102</v>
      </c>
      <c r="R2385" s="873">
        <f>+VLOOKUP(C2385,'A. Rate Class Allocations'!$B$124:$J$128,9,FALSE)</f>
        <v>0.67326093337246795</v>
      </c>
      <c r="S2385" s="874">
        <f t="shared" si="112"/>
        <v>65.100800694468361</v>
      </c>
      <c r="T2385" s="874">
        <f t="shared" si="113"/>
        <v>2.0163663046668615E-2</v>
      </c>
    </row>
    <row r="2386" spans="1:20">
      <c r="A2386" s="875" t="s">
        <v>1034</v>
      </c>
      <c r="B2386" t="s">
        <v>1035</v>
      </c>
      <c r="C2386" t="s">
        <v>1339</v>
      </c>
      <c r="D2386" t="s">
        <v>1971</v>
      </c>
      <c r="E2386" s="867">
        <v>2019</v>
      </c>
      <c r="F2386" s="867">
        <v>2019</v>
      </c>
      <c r="G2386" s="868">
        <v>43508</v>
      </c>
      <c r="H2386" s="869">
        <f t="shared" si="111"/>
        <v>2019</v>
      </c>
      <c r="I2386" s="876"/>
      <c r="J2386" t="s">
        <v>1341</v>
      </c>
      <c r="K2386" t="s">
        <v>1342</v>
      </c>
      <c r="L2386" t="s">
        <v>1037</v>
      </c>
      <c r="M2386">
        <v>1683.24</v>
      </c>
      <c r="N2386">
        <v>0.67599999999999993</v>
      </c>
      <c r="O2386" s="872">
        <f>+VLOOKUP(C2386,'A. Rate Class Allocations'!$B$124:$J$128,6,FALSE)</f>
        <v>0.94261788524984402</v>
      </c>
      <c r="P2386" s="873">
        <f>+VLOOKUP(C2386,'A. Rate Class Allocations'!$B$124:$J$128,8,FALSE)</f>
        <v>0.86676492558695795</v>
      </c>
      <c r="Q2386" s="873">
        <f>+VLOOKUP(C2386,'A. Rate Class Allocations'!$B$124:$J$128,7,FALSE)</f>
        <v>0.93591420350510102</v>
      </c>
      <c r="R2386" s="873">
        <f>+VLOOKUP(C2386,'A. Rate Class Allocations'!$B$124:$J$128,9,FALSE)</f>
        <v>0.67326093337246795</v>
      </c>
      <c r="S2386" s="874">
        <f t="shared" si="112"/>
        <v>1375.2544146706443</v>
      </c>
      <c r="T2386" s="874">
        <f t="shared" si="113"/>
        <v>0.42595738186087445</v>
      </c>
    </row>
    <row r="2387" spans="1:20">
      <c r="A2387" s="875" t="s">
        <v>1034</v>
      </c>
      <c r="B2387" t="s">
        <v>1035</v>
      </c>
      <c r="C2387" t="s">
        <v>1339</v>
      </c>
      <c r="D2387" t="s">
        <v>1972</v>
      </c>
      <c r="E2387" s="867">
        <v>2019</v>
      </c>
      <c r="F2387" s="867">
        <v>2019</v>
      </c>
      <c r="G2387" s="868">
        <v>43502</v>
      </c>
      <c r="H2387" s="869">
        <f t="shared" si="111"/>
        <v>2019</v>
      </c>
      <c r="I2387" s="876"/>
      <c r="J2387" t="s">
        <v>1341</v>
      </c>
      <c r="K2387" t="s">
        <v>1342</v>
      </c>
      <c r="L2387" t="s">
        <v>1037</v>
      </c>
      <c r="M2387">
        <v>1039.8239999999994</v>
      </c>
      <c r="N2387">
        <v>0.5219999999999998</v>
      </c>
      <c r="O2387" s="872">
        <f>+VLOOKUP(C2387,'A. Rate Class Allocations'!$B$124:$J$128,6,FALSE)</f>
        <v>0.94261788524984402</v>
      </c>
      <c r="P2387" s="873">
        <f>+VLOOKUP(C2387,'A. Rate Class Allocations'!$B$124:$J$128,8,FALSE)</f>
        <v>0.86676492558695795</v>
      </c>
      <c r="Q2387" s="873">
        <f>+VLOOKUP(C2387,'A. Rate Class Allocations'!$B$124:$J$128,7,FALSE)</f>
        <v>0.93591420350510102</v>
      </c>
      <c r="R2387" s="873">
        <f>+VLOOKUP(C2387,'A. Rate Class Allocations'!$B$124:$J$128,9,FALSE)</f>
        <v>0.67326093337246795</v>
      </c>
      <c r="S2387" s="874">
        <f t="shared" si="112"/>
        <v>849.56544906281169</v>
      </c>
      <c r="T2387" s="874">
        <f t="shared" si="113"/>
        <v>0.32891975344878166</v>
      </c>
    </row>
    <row r="2388" spans="1:20">
      <c r="A2388" s="875" t="s">
        <v>1034</v>
      </c>
      <c r="B2388" t="s">
        <v>1035</v>
      </c>
      <c r="C2388" t="s">
        <v>1339</v>
      </c>
      <c r="D2388" t="s">
        <v>1973</v>
      </c>
      <c r="E2388" s="867">
        <v>2019</v>
      </c>
      <c r="F2388" s="867">
        <v>2019</v>
      </c>
      <c r="G2388" s="868">
        <v>43521</v>
      </c>
      <c r="H2388" s="869">
        <f t="shared" si="111"/>
        <v>2019</v>
      </c>
      <c r="I2388" s="876"/>
      <c r="J2388" t="s">
        <v>1341</v>
      </c>
      <c r="K2388" t="s">
        <v>1342</v>
      </c>
      <c r="L2388" t="s">
        <v>1037</v>
      </c>
      <c r="M2388">
        <v>3289.0000000000005</v>
      </c>
      <c r="N2388">
        <v>1.1960000000000002</v>
      </c>
      <c r="O2388" s="872">
        <f>+VLOOKUP(C2388,'A. Rate Class Allocations'!$B$124:$J$128,6,FALSE)</f>
        <v>0.94261788524984402</v>
      </c>
      <c r="P2388" s="873">
        <f>+VLOOKUP(C2388,'A. Rate Class Allocations'!$B$124:$J$128,8,FALSE)</f>
        <v>0.86676492558695795</v>
      </c>
      <c r="Q2388" s="873">
        <f>+VLOOKUP(C2388,'A. Rate Class Allocations'!$B$124:$J$128,7,FALSE)</f>
        <v>0.93591420350510102</v>
      </c>
      <c r="R2388" s="873">
        <f>+VLOOKUP(C2388,'A. Rate Class Allocations'!$B$124:$J$128,9,FALSE)</f>
        <v>0.67326093337246795</v>
      </c>
      <c r="S2388" s="874">
        <f t="shared" si="112"/>
        <v>2687.205490513385</v>
      </c>
      <c r="T2388" s="874">
        <f t="shared" si="113"/>
        <v>0.7536169063692395</v>
      </c>
    </row>
    <row r="2389" spans="1:20">
      <c r="A2389" s="875" t="s">
        <v>1034</v>
      </c>
      <c r="B2389" t="s">
        <v>1035</v>
      </c>
      <c r="C2389" t="s">
        <v>1339</v>
      </c>
      <c r="D2389" t="s">
        <v>1973</v>
      </c>
      <c r="E2389" s="867">
        <v>2019</v>
      </c>
      <c r="F2389" s="867">
        <v>2019</v>
      </c>
      <c r="G2389" s="868">
        <v>43521</v>
      </c>
      <c r="H2389" s="869">
        <f t="shared" si="111"/>
        <v>2019</v>
      </c>
      <c r="I2389" s="876"/>
      <c r="J2389" t="s">
        <v>1341</v>
      </c>
      <c r="K2389" t="s">
        <v>1342</v>
      </c>
      <c r="L2389" t="s">
        <v>1037</v>
      </c>
      <c r="M2389">
        <v>143</v>
      </c>
      <c r="N2389">
        <v>5.2000000000000005E-2</v>
      </c>
      <c r="O2389" s="872">
        <f>+VLOOKUP(C2389,'A. Rate Class Allocations'!$B$124:$J$128,6,FALSE)</f>
        <v>0.94261788524984402</v>
      </c>
      <c r="P2389" s="873">
        <f>+VLOOKUP(C2389,'A. Rate Class Allocations'!$B$124:$J$128,8,FALSE)</f>
        <v>0.86676492558695795</v>
      </c>
      <c r="Q2389" s="873">
        <f>+VLOOKUP(C2389,'A. Rate Class Allocations'!$B$124:$J$128,7,FALSE)</f>
        <v>0.93591420350510102</v>
      </c>
      <c r="R2389" s="873">
        <f>+VLOOKUP(C2389,'A. Rate Class Allocations'!$B$124:$J$128,9,FALSE)</f>
        <v>0.67326093337246795</v>
      </c>
      <c r="S2389" s="874">
        <f t="shared" si="112"/>
        <v>116.83502132666888</v>
      </c>
      <c r="T2389" s="874">
        <f t="shared" si="113"/>
        <v>3.2765952450836508E-2</v>
      </c>
    </row>
    <row r="2390" spans="1:20">
      <c r="A2390" s="875" t="s">
        <v>1034</v>
      </c>
      <c r="B2390" t="s">
        <v>1035</v>
      </c>
      <c r="C2390" t="s">
        <v>1339</v>
      </c>
      <c r="D2390" t="s">
        <v>1974</v>
      </c>
      <c r="E2390" s="867">
        <v>2019</v>
      </c>
      <c r="F2390" s="867">
        <v>2019</v>
      </c>
      <c r="G2390" s="868">
        <v>43507</v>
      </c>
      <c r="H2390" s="869">
        <f t="shared" si="111"/>
        <v>2019</v>
      </c>
      <c r="I2390" s="876"/>
      <c r="J2390" t="s">
        <v>1341</v>
      </c>
      <c r="K2390" t="s">
        <v>1342</v>
      </c>
      <c r="L2390" t="s">
        <v>1037</v>
      </c>
      <c r="M2390">
        <v>3304.08</v>
      </c>
      <c r="N2390">
        <v>0.78</v>
      </c>
      <c r="O2390" s="872">
        <f>+VLOOKUP(C2390,'A. Rate Class Allocations'!$B$124:$J$128,6,FALSE)</f>
        <v>0.94261788524984402</v>
      </c>
      <c r="P2390" s="873">
        <f>+VLOOKUP(C2390,'A. Rate Class Allocations'!$B$124:$J$128,8,FALSE)</f>
        <v>0.86676492558695795</v>
      </c>
      <c r="Q2390" s="873">
        <f>+VLOOKUP(C2390,'A. Rate Class Allocations'!$B$124:$J$128,7,FALSE)</f>
        <v>0.93591420350510102</v>
      </c>
      <c r="R2390" s="873">
        <f>+VLOOKUP(C2390,'A. Rate Class Allocations'!$B$124:$J$128,9,FALSE)</f>
        <v>0.67326093337246795</v>
      </c>
      <c r="S2390" s="874">
        <f t="shared" si="112"/>
        <v>2699.5262745805603</v>
      </c>
      <c r="T2390" s="874">
        <f t="shared" si="113"/>
        <v>0.49148928676254749</v>
      </c>
    </row>
    <row r="2391" spans="1:20">
      <c r="A2391" s="875" t="s">
        <v>1034</v>
      </c>
      <c r="B2391" t="s">
        <v>1035</v>
      </c>
      <c r="C2391" t="s">
        <v>1339</v>
      </c>
      <c r="D2391" t="s">
        <v>1974</v>
      </c>
      <c r="E2391" s="867">
        <v>2019</v>
      </c>
      <c r="F2391" s="867">
        <v>2019</v>
      </c>
      <c r="G2391" s="868">
        <v>43507</v>
      </c>
      <c r="H2391" s="869">
        <f t="shared" si="111"/>
        <v>2019</v>
      </c>
      <c r="I2391" s="876"/>
      <c r="J2391" t="s">
        <v>1341</v>
      </c>
      <c r="K2391" t="s">
        <v>1342</v>
      </c>
      <c r="L2391" t="s">
        <v>1037</v>
      </c>
      <c r="M2391">
        <v>1253.856</v>
      </c>
      <c r="N2391">
        <v>0.29599999999999999</v>
      </c>
      <c r="O2391" s="872">
        <f>+VLOOKUP(C2391,'A. Rate Class Allocations'!$B$124:$J$128,6,FALSE)</f>
        <v>0.94261788524984402</v>
      </c>
      <c r="P2391" s="873">
        <f>+VLOOKUP(C2391,'A. Rate Class Allocations'!$B$124:$J$128,8,FALSE)</f>
        <v>0.86676492558695795</v>
      </c>
      <c r="Q2391" s="873">
        <f>+VLOOKUP(C2391,'A. Rate Class Allocations'!$B$124:$J$128,7,FALSE)</f>
        <v>0.93591420350510102</v>
      </c>
      <c r="R2391" s="873">
        <f>+VLOOKUP(C2391,'A. Rate Class Allocations'!$B$124:$J$128,9,FALSE)</f>
        <v>0.67326093337246795</v>
      </c>
      <c r="S2391" s="874">
        <f t="shared" si="112"/>
        <v>1024.43561189211</v>
      </c>
      <c r="T2391" s="874">
        <f t="shared" si="113"/>
        <v>0.18651388318168469</v>
      </c>
    </row>
    <row r="2392" spans="1:20">
      <c r="A2392" s="875" t="s">
        <v>1034</v>
      </c>
      <c r="B2392" t="s">
        <v>1035</v>
      </c>
      <c r="C2392" t="s">
        <v>1339</v>
      </c>
      <c r="D2392" t="s">
        <v>1974</v>
      </c>
      <c r="E2392" s="867">
        <v>2019</v>
      </c>
      <c r="F2392" s="867">
        <v>2019</v>
      </c>
      <c r="G2392" s="868">
        <v>43507</v>
      </c>
      <c r="H2392" s="869">
        <f t="shared" si="111"/>
        <v>2019</v>
      </c>
      <c r="I2392" s="876"/>
      <c r="J2392" t="s">
        <v>1341</v>
      </c>
      <c r="K2392" t="s">
        <v>1342</v>
      </c>
      <c r="L2392" t="s">
        <v>1037</v>
      </c>
      <c r="M2392">
        <v>59.304000000000002</v>
      </c>
      <c r="N2392">
        <v>1.4E-2</v>
      </c>
      <c r="O2392" s="872">
        <f>+VLOOKUP(C2392,'A. Rate Class Allocations'!$B$124:$J$128,6,FALSE)</f>
        <v>0.94261788524984402</v>
      </c>
      <c r="P2392" s="873">
        <f>+VLOOKUP(C2392,'A. Rate Class Allocations'!$B$124:$J$128,8,FALSE)</f>
        <v>0.86676492558695795</v>
      </c>
      <c r="Q2392" s="873">
        <f>+VLOOKUP(C2392,'A. Rate Class Allocations'!$B$124:$J$128,7,FALSE)</f>
        <v>0.93591420350510102</v>
      </c>
      <c r="R2392" s="873">
        <f>+VLOOKUP(C2392,'A. Rate Class Allocations'!$B$124:$J$128,9,FALSE)</f>
        <v>0.67326093337246795</v>
      </c>
      <c r="S2392" s="874">
        <f t="shared" si="112"/>
        <v>48.453035697599809</v>
      </c>
      <c r="T2392" s="874">
        <f t="shared" si="113"/>
        <v>8.8216025829175194E-3</v>
      </c>
    </row>
    <row r="2393" spans="1:20">
      <c r="A2393" s="875" t="s">
        <v>1034</v>
      </c>
      <c r="B2393" t="s">
        <v>1035</v>
      </c>
      <c r="C2393" t="s">
        <v>1339</v>
      </c>
      <c r="D2393" t="s">
        <v>1975</v>
      </c>
      <c r="E2393" s="867">
        <v>2019</v>
      </c>
      <c r="F2393" s="867">
        <v>2019</v>
      </c>
      <c r="G2393" s="868">
        <v>43516</v>
      </c>
      <c r="H2393" s="869">
        <f t="shared" si="111"/>
        <v>2019</v>
      </c>
      <c r="I2393" s="876"/>
      <c r="J2393" t="s">
        <v>1341</v>
      </c>
      <c r="K2393" t="s">
        <v>1342</v>
      </c>
      <c r="L2393" t="s">
        <v>1037</v>
      </c>
      <c r="M2393">
        <v>1484.0800000000006</v>
      </c>
      <c r="N2393">
        <v>0.52000000000000013</v>
      </c>
      <c r="O2393" s="872">
        <f>+VLOOKUP(C2393,'A. Rate Class Allocations'!$B$124:$J$128,6,FALSE)</f>
        <v>0.94261788524984402</v>
      </c>
      <c r="P2393" s="873">
        <f>+VLOOKUP(C2393,'A. Rate Class Allocations'!$B$124:$J$128,8,FALSE)</f>
        <v>0.86676492558695795</v>
      </c>
      <c r="Q2393" s="873">
        <f>+VLOOKUP(C2393,'A. Rate Class Allocations'!$B$124:$J$128,7,FALSE)</f>
        <v>0.93591420350510102</v>
      </c>
      <c r="R2393" s="873">
        <f>+VLOOKUP(C2393,'A. Rate Class Allocations'!$B$124:$J$128,9,FALSE)</f>
        <v>0.67326093337246795</v>
      </c>
      <c r="S2393" s="874">
        <f t="shared" si="112"/>
        <v>1212.5350940593205</v>
      </c>
      <c r="T2393" s="874">
        <f t="shared" si="113"/>
        <v>0.32765952450836505</v>
      </c>
    </row>
    <row r="2394" spans="1:20">
      <c r="A2394" s="875" t="s">
        <v>1034</v>
      </c>
      <c r="B2394" t="s">
        <v>1035</v>
      </c>
      <c r="C2394" t="s">
        <v>1339</v>
      </c>
      <c r="D2394" t="s">
        <v>1975</v>
      </c>
      <c r="E2394" s="867">
        <v>2019</v>
      </c>
      <c r="F2394" s="867">
        <v>2019</v>
      </c>
      <c r="G2394" s="868">
        <v>43516</v>
      </c>
      <c r="H2394" s="869">
        <f t="shared" si="111"/>
        <v>2019</v>
      </c>
      <c r="I2394" s="876"/>
      <c r="J2394" t="s">
        <v>1341</v>
      </c>
      <c r="K2394" t="s">
        <v>1342</v>
      </c>
      <c r="L2394" t="s">
        <v>1037</v>
      </c>
      <c r="M2394">
        <v>82.766000000000005</v>
      </c>
      <c r="N2394">
        <v>2.8999999999999998E-2</v>
      </c>
      <c r="O2394" s="872">
        <f>+VLOOKUP(C2394,'A. Rate Class Allocations'!$B$124:$J$128,6,FALSE)</f>
        <v>0.94261788524984402</v>
      </c>
      <c r="P2394" s="873">
        <f>+VLOOKUP(C2394,'A. Rate Class Allocations'!$B$124:$J$128,8,FALSE)</f>
        <v>0.86676492558695795</v>
      </c>
      <c r="Q2394" s="873">
        <f>+VLOOKUP(C2394,'A. Rate Class Allocations'!$B$124:$J$128,7,FALSE)</f>
        <v>0.93591420350510102</v>
      </c>
      <c r="R2394" s="873">
        <f>+VLOOKUP(C2394,'A. Rate Class Allocations'!$B$124:$J$128,9,FALSE)</f>
        <v>0.67326093337246795</v>
      </c>
      <c r="S2394" s="874">
        <f t="shared" si="112"/>
        <v>67.622149476385161</v>
      </c>
      <c r="T2394" s="874">
        <f t="shared" si="113"/>
        <v>1.8273319636043429E-2</v>
      </c>
    </row>
    <row r="2395" spans="1:20">
      <c r="A2395" s="875" t="s">
        <v>1034</v>
      </c>
      <c r="B2395" t="s">
        <v>1035</v>
      </c>
      <c r="C2395" t="s">
        <v>1339</v>
      </c>
      <c r="D2395" t="s">
        <v>1975</v>
      </c>
      <c r="E2395" s="867">
        <v>2019</v>
      </c>
      <c r="F2395" s="867">
        <v>2019</v>
      </c>
      <c r="G2395" s="868">
        <v>43516</v>
      </c>
      <c r="H2395" s="869">
        <f t="shared" si="111"/>
        <v>2019</v>
      </c>
      <c r="I2395" s="876"/>
      <c r="J2395" t="s">
        <v>1341</v>
      </c>
      <c r="K2395" t="s">
        <v>1342</v>
      </c>
      <c r="L2395" t="s">
        <v>1037</v>
      </c>
      <c r="M2395">
        <v>248.29799999999994</v>
      </c>
      <c r="N2395">
        <v>8.6999999999999994E-2</v>
      </c>
      <c r="O2395" s="872">
        <f>+VLOOKUP(C2395,'A. Rate Class Allocations'!$B$124:$J$128,6,FALSE)</f>
        <v>0.94261788524984402</v>
      </c>
      <c r="P2395" s="873">
        <f>+VLOOKUP(C2395,'A. Rate Class Allocations'!$B$124:$J$128,8,FALSE)</f>
        <v>0.86676492558695795</v>
      </c>
      <c r="Q2395" s="873">
        <f>+VLOOKUP(C2395,'A. Rate Class Allocations'!$B$124:$J$128,7,FALSE)</f>
        <v>0.93591420350510102</v>
      </c>
      <c r="R2395" s="873">
        <f>+VLOOKUP(C2395,'A. Rate Class Allocations'!$B$124:$J$128,9,FALSE)</f>
        <v>0.67326093337246795</v>
      </c>
      <c r="S2395" s="874">
        <f t="shared" si="112"/>
        <v>202.86644842915544</v>
      </c>
      <c r="T2395" s="874">
        <f t="shared" si="113"/>
        <v>5.4819958908130288E-2</v>
      </c>
    </row>
    <row r="2396" spans="1:20">
      <c r="A2396" s="875" t="s">
        <v>1034</v>
      </c>
      <c r="B2396" t="s">
        <v>1035</v>
      </c>
      <c r="C2396" t="s">
        <v>1339</v>
      </c>
      <c r="D2396" t="s">
        <v>1976</v>
      </c>
      <c r="E2396" s="867">
        <v>2019</v>
      </c>
      <c r="F2396" s="867">
        <v>2019</v>
      </c>
      <c r="G2396" s="868">
        <v>43504</v>
      </c>
      <c r="H2396" s="869">
        <f t="shared" si="111"/>
        <v>2019</v>
      </c>
      <c r="I2396" s="876"/>
      <c r="J2396" t="s">
        <v>1341</v>
      </c>
      <c r="K2396" t="s">
        <v>1342</v>
      </c>
      <c r="L2396" t="s">
        <v>1037</v>
      </c>
      <c r="M2396">
        <v>1443.1559999999999</v>
      </c>
      <c r="N2396">
        <v>0.57200000000000006</v>
      </c>
      <c r="O2396" s="872">
        <f>+VLOOKUP(C2396,'A. Rate Class Allocations'!$B$124:$J$128,6,FALSE)</f>
        <v>0.94261788524984402</v>
      </c>
      <c r="P2396" s="873">
        <f>+VLOOKUP(C2396,'A. Rate Class Allocations'!$B$124:$J$128,8,FALSE)</f>
        <v>0.86676492558695795</v>
      </c>
      <c r="Q2396" s="873">
        <f>+VLOOKUP(C2396,'A. Rate Class Allocations'!$B$124:$J$128,7,FALSE)</f>
        <v>0.93591420350510102</v>
      </c>
      <c r="R2396" s="873">
        <f>+VLOOKUP(C2396,'A. Rate Class Allocations'!$B$124:$J$128,9,FALSE)</f>
        <v>0.67326093337246795</v>
      </c>
      <c r="S2396" s="874">
        <f t="shared" si="112"/>
        <v>1179.0990352287424</v>
      </c>
      <c r="T2396" s="874">
        <f t="shared" si="113"/>
        <v>0.36042547695920152</v>
      </c>
    </row>
    <row r="2397" spans="1:20">
      <c r="A2397" s="875" t="s">
        <v>1034</v>
      </c>
      <c r="B2397" t="s">
        <v>1035</v>
      </c>
      <c r="C2397" t="s">
        <v>1339</v>
      </c>
      <c r="D2397" t="s">
        <v>1976</v>
      </c>
      <c r="E2397" s="867">
        <v>2019</v>
      </c>
      <c r="F2397" s="867">
        <v>2019</v>
      </c>
      <c r="G2397" s="868">
        <v>43504</v>
      </c>
      <c r="H2397" s="869">
        <f t="shared" si="111"/>
        <v>2019</v>
      </c>
      <c r="I2397" s="876"/>
      <c r="J2397" t="s">
        <v>1341</v>
      </c>
      <c r="K2397" t="s">
        <v>1342</v>
      </c>
      <c r="L2397" t="s">
        <v>1037</v>
      </c>
      <c r="M2397">
        <v>35.322000000000003</v>
      </c>
      <c r="N2397">
        <v>1.4E-2</v>
      </c>
      <c r="O2397" s="872">
        <f>+VLOOKUP(C2397,'A. Rate Class Allocations'!$B$124:$J$128,6,FALSE)</f>
        <v>0.94261788524984402</v>
      </c>
      <c r="P2397" s="873">
        <f>+VLOOKUP(C2397,'A. Rate Class Allocations'!$B$124:$J$128,8,FALSE)</f>
        <v>0.86676492558695795</v>
      </c>
      <c r="Q2397" s="873">
        <f>+VLOOKUP(C2397,'A. Rate Class Allocations'!$B$124:$J$128,7,FALSE)</f>
        <v>0.93591420350510102</v>
      </c>
      <c r="R2397" s="873">
        <f>+VLOOKUP(C2397,'A. Rate Class Allocations'!$B$124:$J$128,9,FALSE)</f>
        <v>0.67326093337246795</v>
      </c>
      <c r="S2397" s="874">
        <f t="shared" si="112"/>
        <v>28.859067295808387</v>
      </c>
      <c r="T2397" s="874">
        <f t="shared" si="113"/>
        <v>8.8216025829175194E-3</v>
      </c>
    </row>
    <row r="2398" spans="1:20">
      <c r="A2398" s="875" t="s">
        <v>1034</v>
      </c>
      <c r="B2398" t="s">
        <v>1035</v>
      </c>
      <c r="C2398" t="s">
        <v>1339</v>
      </c>
      <c r="D2398" t="s">
        <v>1976</v>
      </c>
      <c r="E2398" s="867">
        <v>2019</v>
      </c>
      <c r="F2398" s="867">
        <v>2019</v>
      </c>
      <c r="G2398" s="868">
        <v>43504</v>
      </c>
      <c r="H2398" s="869">
        <f t="shared" si="111"/>
        <v>2019</v>
      </c>
      <c r="I2398" s="876"/>
      <c r="J2398" t="s">
        <v>1341</v>
      </c>
      <c r="K2398" t="s">
        <v>1342</v>
      </c>
      <c r="L2398" t="s">
        <v>1037</v>
      </c>
      <c r="M2398">
        <v>658.5029999999997</v>
      </c>
      <c r="N2398">
        <v>0.2609999999999999</v>
      </c>
      <c r="O2398" s="872">
        <f>+VLOOKUP(C2398,'A. Rate Class Allocations'!$B$124:$J$128,6,FALSE)</f>
        <v>0.94261788524984402</v>
      </c>
      <c r="P2398" s="873">
        <f>+VLOOKUP(C2398,'A. Rate Class Allocations'!$B$124:$J$128,8,FALSE)</f>
        <v>0.86676492558695795</v>
      </c>
      <c r="Q2398" s="873">
        <f>+VLOOKUP(C2398,'A. Rate Class Allocations'!$B$124:$J$128,7,FALSE)</f>
        <v>0.93591420350510102</v>
      </c>
      <c r="R2398" s="873">
        <f>+VLOOKUP(C2398,'A. Rate Class Allocations'!$B$124:$J$128,9,FALSE)</f>
        <v>0.67326093337246795</v>
      </c>
      <c r="S2398" s="874">
        <f t="shared" si="112"/>
        <v>538.015468871856</v>
      </c>
      <c r="T2398" s="874">
        <f t="shared" si="113"/>
        <v>0.16445987672439083</v>
      </c>
    </row>
    <row r="2399" spans="1:20">
      <c r="A2399" s="875" t="s">
        <v>1034</v>
      </c>
      <c r="B2399" t="s">
        <v>1035</v>
      </c>
      <c r="C2399" t="s">
        <v>1339</v>
      </c>
      <c r="D2399" t="s">
        <v>1977</v>
      </c>
      <c r="E2399" s="867">
        <v>2019</v>
      </c>
      <c r="F2399" s="867">
        <v>2019</v>
      </c>
      <c r="G2399" s="868">
        <v>43509</v>
      </c>
      <c r="H2399" s="869">
        <f t="shared" si="111"/>
        <v>2019</v>
      </c>
      <c r="I2399" s="876"/>
      <c r="J2399" t="s">
        <v>1341</v>
      </c>
      <c r="K2399" t="s">
        <v>1342</v>
      </c>
      <c r="L2399" t="s">
        <v>1037</v>
      </c>
      <c r="M2399">
        <v>465.08800000000008</v>
      </c>
      <c r="N2399">
        <v>0.20800000000000002</v>
      </c>
      <c r="O2399" s="872">
        <f>+VLOOKUP(C2399,'A. Rate Class Allocations'!$B$124:$J$128,6,FALSE)</f>
        <v>0.94261788524984402</v>
      </c>
      <c r="P2399" s="873">
        <f>+VLOOKUP(C2399,'A. Rate Class Allocations'!$B$124:$J$128,8,FALSE)</f>
        <v>0.86676492558695795</v>
      </c>
      <c r="Q2399" s="873">
        <f>+VLOOKUP(C2399,'A. Rate Class Allocations'!$B$124:$J$128,7,FALSE)</f>
        <v>0.93591420350510102</v>
      </c>
      <c r="R2399" s="873">
        <f>+VLOOKUP(C2399,'A. Rate Class Allocations'!$B$124:$J$128,9,FALSE)</f>
        <v>0.67326093337246795</v>
      </c>
      <c r="S2399" s="874">
        <f t="shared" si="112"/>
        <v>379.98997481662792</v>
      </c>
      <c r="T2399" s="874">
        <f t="shared" si="113"/>
        <v>0.13106380980334603</v>
      </c>
    </row>
    <row r="2400" spans="1:20">
      <c r="A2400" s="875" t="s">
        <v>1034</v>
      </c>
      <c r="B2400" t="s">
        <v>1035</v>
      </c>
      <c r="C2400" t="s">
        <v>1339</v>
      </c>
      <c r="D2400" t="s">
        <v>1977</v>
      </c>
      <c r="E2400" s="867">
        <v>2019</v>
      </c>
      <c r="F2400" s="867">
        <v>2019</v>
      </c>
      <c r="G2400" s="868">
        <v>43509</v>
      </c>
      <c r="H2400" s="869">
        <f t="shared" si="111"/>
        <v>2019</v>
      </c>
      <c r="I2400" s="876"/>
      <c r="J2400" t="s">
        <v>1341</v>
      </c>
      <c r="K2400" t="s">
        <v>1342</v>
      </c>
      <c r="L2400" t="s">
        <v>1037</v>
      </c>
      <c r="M2400">
        <v>64.844000000000008</v>
      </c>
      <c r="N2400">
        <v>2.8999999999999998E-2</v>
      </c>
      <c r="O2400" s="872">
        <f>+VLOOKUP(C2400,'A. Rate Class Allocations'!$B$124:$J$128,6,FALSE)</f>
        <v>0.94261788524984402</v>
      </c>
      <c r="P2400" s="873">
        <f>+VLOOKUP(C2400,'A. Rate Class Allocations'!$B$124:$J$128,8,FALSE)</f>
        <v>0.86676492558695795</v>
      </c>
      <c r="Q2400" s="873">
        <f>+VLOOKUP(C2400,'A. Rate Class Allocations'!$B$124:$J$128,7,FALSE)</f>
        <v>0.93591420350510102</v>
      </c>
      <c r="R2400" s="873">
        <f>+VLOOKUP(C2400,'A. Rate Class Allocations'!$B$124:$J$128,9,FALSE)</f>
        <v>0.67326093337246795</v>
      </c>
      <c r="S2400" s="874">
        <f t="shared" si="112"/>
        <v>52.979371488856778</v>
      </c>
      <c r="T2400" s="874">
        <f t="shared" si="113"/>
        <v>1.8273319636043429E-2</v>
      </c>
    </row>
    <row r="2401" spans="1:20">
      <c r="A2401" s="875" t="s">
        <v>1034</v>
      </c>
      <c r="B2401" t="s">
        <v>1035</v>
      </c>
      <c r="C2401" t="s">
        <v>1339</v>
      </c>
      <c r="D2401" t="s">
        <v>1978</v>
      </c>
      <c r="E2401" s="867">
        <v>2019</v>
      </c>
      <c r="F2401" s="867">
        <v>2019</v>
      </c>
      <c r="G2401" s="868">
        <v>43504</v>
      </c>
      <c r="H2401" s="869">
        <f t="shared" si="111"/>
        <v>2019</v>
      </c>
      <c r="I2401" s="876"/>
      <c r="J2401" t="s">
        <v>1341</v>
      </c>
      <c r="K2401" t="s">
        <v>1342</v>
      </c>
      <c r="L2401" t="s">
        <v>1037</v>
      </c>
      <c r="M2401">
        <v>466.12800000000004</v>
      </c>
      <c r="N2401">
        <v>0.20800000000000002</v>
      </c>
      <c r="O2401" s="872">
        <f>+VLOOKUP(C2401,'A. Rate Class Allocations'!$B$124:$J$128,6,FALSE)</f>
        <v>0.94261788524984402</v>
      </c>
      <c r="P2401" s="873">
        <f>+VLOOKUP(C2401,'A. Rate Class Allocations'!$B$124:$J$128,8,FALSE)</f>
        <v>0.86676492558695795</v>
      </c>
      <c r="Q2401" s="873">
        <f>+VLOOKUP(C2401,'A. Rate Class Allocations'!$B$124:$J$128,7,FALSE)</f>
        <v>0.93591420350510102</v>
      </c>
      <c r="R2401" s="873">
        <f>+VLOOKUP(C2401,'A. Rate Class Allocations'!$B$124:$J$128,9,FALSE)</f>
        <v>0.67326093337246795</v>
      </c>
      <c r="S2401" s="874">
        <f t="shared" si="112"/>
        <v>380.83968406264</v>
      </c>
      <c r="T2401" s="874">
        <f t="shared" si="113"/>
        <v>0.13106380980334603</v>
      </c>
    </row>
    <row r="2402" spans="1:20">
      <c r="A2402" s="875" t="s">
        <v>1034</v>
      </c>
      <c r="B2402" t="s">
        <v>1035</v>
      </c>
      <c r="C2402" t="s">
        <v>1339</v>
      </c>
      <c r="D2402" t="s">
        <v>1978</v>
      </c>
      <c r="E2402" s="867">
        <v>2019</v>
      </c>
      <c r="F2402" s="867">
        <v>2019</v>
      </c>
      <c r="G2402" s="868">
        <v>43504</v>
      </c>
      <c r="H2402" s="869">
        <f t="shared" si="111"/>
        <v>2019</v>
      </c>
      <c r="I2402" s="876"/>
      <c r="J2402" t="s">
        <v>1341</v>
      </c>
      <c r="K2402" t="s">
        <v>1342</v>
      </c>
      <c r="L2402" t="s">
        <v>1037</v>
      </c>
      <c r="M2402">
        <v>466.12800000000004</v>
      </c>
      <c r="N2402">
        <v>0.20800000000000002</v>
      </c>
      <c r="O2402" s="872">
        <f>+VLOOKUP(C2402,'A. Rate Class Allocations'!$B$124:$J$128,6,FALSE)</f>
        <v>0.94261788524984402</v>
      </c>
      <c r="P2402" s="873">
        <f>+VLOOKUP(C2402,'A. Rate Class Allocations'!$B$124:$J$128,8,FALSE)</f>
        <v>0.86676492558695795</v>
      </c>
      <c r="Q2402" s="873">
        <f>+VLOOKUP(C2402,'A. Rate Class Allocations'!$B$124:$J$128,7,FALSE)</f>
        <v>0.93591420350510102</v>
      </c>
      <c r="R2402" s="873">
        <f>+VLOOKUP(C2402,'A. Rate Class Allocations'!$B$124:$J$128,9,FALSE)</f>
        <v>0.67326093337246795</v>
      </c>
      <c r="S2402" s="874">
        <f t="shared" si="112"/>
        <v>380.83968406264</v>
      </c>
      <c r="T2402" s="874">
        <f t="shared" si="113"/>
        <v>0.13106380980334603</v>
      </c>
    </row>
    <row r="2403" spans="1:20">
      <c r="A2403" s="875" t="s">
        <v>1034</v>
      </c>
      <c r="B2403" t="s">
        <v>1035</v>
      </c>
      <c r="C2403" t="s">
        <v>1339</v>
      </c>
      <c r="D2403" t="s">
        <v>1978</v>
      </c>
      <c r="E2403" s="867">
        <v>2019</v>
      </c>
      <c r="F2403" s="867">
        <v>2019</v>
      </c>
      <c r="G2403" s="868">
        <v>43504</v>
      </c>
      <c r="H2403" s="869">
        <f t="shared" si="111"/>
        <v>2019</v>
      </c>
      <c r="I2403" s="876"/>
      <c r="J2403" t="s">
        <v>1341</v>
      </c>
      <c r="K2403" t="s">
        <v>1342</v>
      </c>
      <c r="L2403" t="s">
        <v>1037</v>
      </c>
      <c r="M2403">
        <v>714.87900000000025</v>
      </c>
      <c r="N2403">
        <v>0.31900000000000006</v>
      </c>
      <c r="O2403" s="872">
        <f>+VLOOKUP(C2403,'A. Rate Class Allocations'!$B$124:$J$128,6,FALSE)</f>
        <v>0.94261788524984402</v>
      </c>
      <c r="P2403" s="873">
        <f>+VLOOKUP(C2403,'A. Rate Class Allocations'!$B$124:$J$128,8,FALSE)</f>
        <v>0.86676492558695795</v>
      </c>
      <c r="Q2403" s="873">
        <f>+VLOOKUP(C2403,'A. Rate Class Allocations'!$B$124:$J$128,7,FALSE)</f>
        <v>0.93591420350510102</v>
      </c>
      <c r="R2403" s="873">
        <f>+VLOOKUP(C2403,'A. Rate Class Allocations'!$B$124:$J$128,9,FALSE)</f>
        <v>0.67326093337246795</v>
      </c>
      <c r="S2403" s="874">
        <f t="shared" si="112"/>
        <v>584.07624623068364</v>
      </c>
      <c r="T2403" s="874">
        <f t="shared" si="113"/>
        <v>0.20100651599647781</v>
      </c>
    </row>
    <row r="2404" spans="1:20">
      <c r="A2404" s="875" t="s">
        <v>1034</v>
      </c>
      <c r="B2404" t="s">
        <v>1035</v>
      </c>
      <c r="C2404" t="s">
        <v>1339</v>
      </c>
      <c r="D2404" t="s">
        <v>1978</v>
      </c>
      <c r="E2404" s="867">
        <v>2019</v>
      </c>
      <c r="F2404" s="867">
        <v>2019</v>
      </c>
      <c r="G2404" s="868">
        <v>43504</v>
      </c>
      <c r="H2404" s="869">
        <f t="shared" si="111"/>
        <v>2019</v>
      </c>
      <c r="I2404" s="876"/>
      <c r="J2404" t="s">
        <v>1341</v>
      </c>
      <c r="K2404" t="s">
        <v>1342</v>
      </c>
      <c r="L2404" t="s">
        <v>1037</v>
      </c>
      <c r="M2404">
        <v>116.53200000000001</v>
      </c>
      <c r="N2404">
        <v>5.2000000000000005E-2</v>
      </c>
      <c r="O2404" s="872">
        <f>+VLOOKUP(C2404,'A. Rate Class Allocations'!$B$124:$J$128,6,FALSE)</f>
        <v>0.94261788524984402</v>
      </c>
      <c r="P2404" s="873">
        <f>+VLOOKUP(C2404,'A. Rate Class Allocations'!$B$124:$J$128,8,FALSE)</f>
        <v>0.86676492558695795</v>
      </c>
      <c r="Q2404" s="873">
        <f>+VLOOKUP(C2404,'A. Rate Class Allocations'!$B$124:$J$128,7,FALSE)</f>
        <v>0.93591420350510102</v>
      </c>
      <c r="R2404" s="873">
        <f>+VLOOKUP(C2404,'A. Rate Class Allocations'!$B$124:$J$128,9,FALSE)</f>
        <v>0.67326093337246795</v>
      </c>
      <c r="S2404" s="874">
        <f t="shared" si="112"/>
        <v>95.209921015660001</v>
      </c>
      <c r="T2404" s="874">
        <f t="shared" si="113"/>
        <v>3.2765952450836508E-2</v>
      </c>
    </row>
    <row r="2405" spans="1:20">
      <c r="A2405" s="875" t="s">
        <v>1034</v>
      </c>
      <c r="B2405" t="s">
        <v>1035</v>
      </c>
      <c r="C2405" t="s">
        <v>1339</v>
      </c>
      <c r="D2405" t="s">
        <v>1978</v>
      </c>
      <c r="E2405" s="867">
        <v>2019</v>
      </c>
      <c r="F2405" s="867">
        <v>2019</v>
      </c>
      <c r="G2405" s="868">
        <v>43504</v>
      </c>
      <c r="H2405" s="869">
        <f t="shared" si="111"/>
        <v>2019</v>
      </c>
      <c r="I2405" s="876"/>
      <c r="J2405" t="s">
        <v>1341</v>
      </c>
      <c r="K2405" t="s">
        <v>1342</v>
      </c>
      <c r="L2405" t="s">
        <v>1037</v>
      </c>
      <c r="M2405">
        <v>125.49600000000001</v>
      </c>
      <c r="N2405">
        <v>5.6000000000000001E-2</v>
      </c>
      <c r="O2405" s="872">
        <f>+VLOOKUP(C2405,'A. Rate Class Allocations'!$B$124:$J$128,6,FALSE)</f>
        <v>0.94261788524984402</v>
      </c>
      <c r="P2405" s="873">
        <f>+VLOOKUP(C2405,'A. Rate Class Allocations'!$B$124:$J$128,8,FALSE)</f>
        <v>0.86676492558695795</v>
      </c>
      <c r="Q2405" s="873">
        <f>+VLOOKUP(C2405,'A. Rate Class Allocations'!$B$124:$J$128,7,FALSE)</f>
        <v>0.93591420350510102</v>
      </c>
      <c r="R2405" s="873">
        <f>+VLOOKUP(C2405,'A. Rate Class Allocations'!$B$124:$J$128,9,FALSE)</f>
        <v>0.67326093337246795</v>
      </c>
      <c r="S2405" s="874">
        <f t="shared" si="112"/>
        <v>102.5337610937877</v>
      </c>
      <c r="T2405" s="874">
        <f t="shared" si="113"/>
        <v>3.5286410331670078E-2</v>
      </c>
    </row>
    <row r="2406" spans="1:20">
      <c r="A2406" s="875" t="s">
        <v>1034</v>
      </c>
      <c r="B2406" t="s">
        <v>1035</v>
      </c>
      <c r="C2406" t="s">
        <v>1339</v>
      </c>
      <c r="D2406" t="s">
        <v>1979</v>
      </c>
      <c r="E2406" s="867">
        <v>2019</v>
      </c>
      <c r="F2406" s="867">
        <v>2019</v>
      </c>
      <c r="G2406" s="868">
        <v>43504</v>
      </c>
      <c r="H2406" s="869">
        <f t="shared" si="111"/>
        <v>2019</v>
      </c>
      <c r="I2406" s="876"/>
      <c r="J2406" t="s">
        <v>1341</v>
      </c>
      <c r="K2406" t="s">
        <v>1342</v>
      </c>
      <c r="L2406" t="s">
        <v>1037</v>
      </c>
      <c r="M2406">
        <v>1036.5179999999998</v>
      </c>
      <c r="N2406">
        <v>0.40599999999999997</v>
      </c>
      <c r="O2406" s="872">
        <f>+VLOOKUP(C2406,'A. Rate Class Allocations'!$B$124:$J$128,6,FALSE)</f>
        <v>0.94261788524984402</v>
      </c>
      <c r="P2406" s="873">
        <f>+VLOOKUP(C2406,'A. Rate Class Allocations'!$B$124:$J$128,8,FALSE)</f>
        <v>0.86676492558695795</v>
      </c>
      <c r="Q2406" s="873">
        <f>+VLOOKUP(C2406,'A. Rate Class Allocations'!$B$124:$J$128,7,FALSE)</f>
        <v>0.93591420350510102</v>
      </c>
      <c r="R2406" s="873">
        <f>+VLOOKUP(C2406,'A. Rate Class Allocations'!$B$124:$J$128,9,FALSE)</f>
        <v>0.67326093337246795</v>
      </c>
      <c r="S2406" s="874">
        <f t="shared" si="112"/>
        <v>846.86435409423893</v>
      </c>
      <c r="T2406" s="874">
        <f t="shared" si="113"/>
        <v>0.25582647490460803</v>
      </c>
    </row>
    <row r="2407" spans="1:20">
      <c r="A2407" s="875" t="s">
        <v>1034</v>
      </c>
      <c r="B2407" t="s">
        <v>1035</v>
      </c>
      <c r="C2407" t="s">
        <v>1339</v>
      </c>
      <c r="D2407" t="s">
        <v>1979</v>
      </c>
      <c r="E2407" s="867">
        <v>2019</v>
      </c>
      <c r="F2407" s="867">
        <v>2019</v>
      </c>
      <c r="G2407" s="868">
        <v>43504</v>
      </c>
      <c r="H2407" s="869">
        <f t="shared" si="111"/>
        <v>2019</v>
      </c>
      <c r="I2407" s="876"/>
      <c r="J2407" t="s">
        <v>1341</v>
      </c>
      <c r="K2407" t="s">
        <v>1342</v>
      </c>
      <c r="L2407" t="s">
        <v>1037</v>
      </c>
      <c r="M2407">
        <v>142.96800000000002</v>
      </c>
      <c r="N2407">
        <v>5.6000000000000001E-2</v>
      </c>
      <c r="O2407" s="872">
        <f>+VLOOKUP(C2407,'A. Rate Class Allocations'!$B$124:$J$128,6,FALSE)</f>
        <v>0.94261788524984402</v>
      </c>
      <c r="P2407" s="873">
        <f>+VLOOKUP(C2407,'A. Rate Class Allocations'!$B$124:$J$128,8,FALSE)</f>
        <v>0.86676492558695795</v>
      </c>
      <c r="Q2407" s="873">
        <f>+VLOOKUP(C2407,'A. Rate Class Allocations'!$B$124:$J$128,7,FALSE)</f>
        <v>0.93591420350510102</v>
      </c>
      <c r="R2407" s="873">
        <f>+VLOOKUP(C2407,'A. Rate Class Allocations'!$B$124:$J$128,9,FALSE)</f>
        <v>0.67326093337246795</v>
      </c>
      <c r="S2407" s="874">
        <f t="shared" si="112"/>
        <v>116.80887642679161</v>
      </c>
      <c r="T2407" s="874">
        <f t="shared" si="113"/>
        <v>3.5286410331670078E-2</v>
      </c>
    </row>
    <row r="2408" spans="1:20">
      <c r="A2408" s="875" t="s">
        <v>1034</v>
      </c>
      <c r="B2408" t="s">
        <v>1035</v>
      </c>
      <c r="C2408" t="s">
        <v>1339</v>
      </c>
      <c r="D2408" t="s">
        <v>1980</v>
      </c>
      <c r="E2408" s="867">
        <v>2019</v>
      </c>
      <c r="F2408" s="867">
        <v>2019</v>
      </c>
      <c r="G2408" s="868">
        <v>43504</v>
      </c>
      <c r="H2408" s="869">
        <f t="shared" si="111"/>
        <v>2019</v>
      </c>
      <c r="I2408" s="876"/>
      <c r="J2408" t="s">
        <v>1341</v>
      </c>
      <c r="K2408" t="s">
        <v>1342</v>
      </c>
      <c r="L2408" t="s">
        <v>1037</v>
      </c>
      <c r="M2408">
        <v>1655.5239999999997</v>
      </c>
      <c r="N2408">
        <v>0.67599999999999993</v>
      </c>
      <c r="O2408" s="872">
        <f>+VLOOKUP(C2408,'A. Rate Class Allocations'!$B$124:$J$128,6,FALSE)</f>
        <v>0.94261788524984402</v>
      </c>
      <c r="P2408" s="873">
        <f>+VLOOKUP(C2408,'A. Rate Class Allocations'!$B$124:$J$128,8,FALSE)</f>
        <v>0.86676492558695795</v>
      </c>
      <c r="Q2408" s="873">
        <f>+VLOOKUP(C2408,'A. Rate Class Allocations'!$B$124:$J$128,7,FALSE)</f>
        <v>0.93591420350510102</v>
      </c>
      <c r="R2408" s="873">
        <f>+VLOOKUP(C2408,'A. Rate Class Allocations'!$B$124:$J$128,9,FALSE)</f>
        <v>0.67326093337246795</v>
      </c>
      <c r="S2408" s="874">
        <f t="shared" si="112"/>
        <v>1352.6096632644205</v>
      </c>
      <c r="T2408" s="874">
        <f t="shared" si="113"/>
        <v>0.42595738186087445</v>
      </c>
    </row>
    <row r="2409" spans="1:20">
      <c r="A2409" s="875" t="s">
        <v>1034</v>
      </c>
      <c r="B2409" t="s">
        <v>1035</v>
      </c>
      <c r="C2409" t="s">
        <v>1339</v>
      </c>
      <c r="D2409" t="s">
        <v>1980</v>
      </c>
      <c r="E2409" s="867">
        <v>2019</v>
      </c>
      <c r="F2409" s="867">
        <v>2019</v>
      </c>
      <c r="G2409" s="868">
        <v>43504</v>
      </c>
      <c r="H2409" s="869">
        <f t="shared" si="111"/>
        <v>2019</v>
      </c>
      <c r="I2409" s="876"/>
      <c r="J2409" t="s">
        <v>1341</v>
      </c>
      <c r="K2409" t="s">
        <v>1342</v>
      </c>
      <c r="L2409" t="s">
        <v>1037</v>
      </c>
      <c r="M2409">
        <v>1562.4620000000004</v>
      </c>
      <c r="N2409">
        <v>0.63800000000000012</v>
      </c>
      <c r="O2409" s="872">
        <f>+VLOOKUP(C2409,'A. Rate Class Allocations'!$B$124:$J$128,6,FALSE)</f>
        <v>0.94261788524984402</v>
      </c>
      <c r="P2409" s="873">
        <f>+VLOOKUP(C2409,'A. Rate Class Allocations'!$B$124:$J$128,8,FALSE)</f>
        <v>0.86676492558695795</v>
      </c>
      <c r="Q2409" s="873">
        <f>+VLOOKUP(C2409,'A. Rate Class Allocations'!$B$124:$J$128,7,FALSE)</f>
        <v>0.93591420350510102</v>
      </c>
      <c r="R2409" s="873">
        <f>+VLOOKUP(C2409,'A. Rate Class Allocations'!$B$124:$J$128,9,FALSE)</f>
        <v>0.67326093337246795</v>
      </c>
      <c r="S2409" s="874">
        <f t="shared" si="112"/>
        <v>1276.5753922525159</v>
      </c>
      <c r="T2409" s="874">
        <f t="shared" si="113"/>
        <v>0.40201303199295563</v>
      </c>
    </row>
    <row r="2410" spans="1:20">
      <c r="A2410" s="875" t="s">
        <v>1034</v>
      </c>
      <c r="B2410" t="s">
        <v>1035</v>
      </c>
      <c r="C2410" t="s">
        <v>1339</v>
      </c>
      <c r="D2410" t="s">
        <v>1981</v>
      </c>
      <c r="E2410" s="867">
        <v>2019</v>
      </c>
      <c r="F2410" s="867">
        <v>2019</v>
      </c>
      <c r="G2410" s="868">
        <v>43503</v>
      </c>
      <c r="H2410" s="869">
        <f t="shared" si="111"/>
        <v>2019</v>
      </c>
      <c r="I2410" s="876"/>
      <c r="J2410" t="s">
        <v>1341</v>
      </c>
      <c r="K2410" t="s">
        <v>1342</v>
      </c>
      <c r="L2410" t="s">
        <v>1037</v>
      </c>
      <c r="M2410">
        <v>349.596</v>
      </c>
      <c r="N2410">
        <v>0.15600000000000003</v>
      </c>
      <c r="O2410" s="872">
        <f>+VLOOKUP(C2410,'A. Rate Class Allocations'!$B$124:$J$128,6,FALSE)</f>
        <v>0.94261788524984402</v>
      </c>
      <c r="P2410" s="873">
        <f>+VLOOKUP(C2410,'A. Rate Class Allocations'!$B$124:$J$128,8,FALSE)</f>
        <v>0.86676492558695795</v>
      </c>
      <c r="Q2410" s="873">
        <f>+VLOOKUP(C2410,'A. Rate Class Allocations'!$B$124:$J$128,7,FALSE)</f>
        <v>0.93591420350510102</v>
      </c>
      <c r="R2410" s="873">
        <f>+VLOOKUP(C2410,'A. Rate Class Allocations'!$B$124:$J$128,9,FALSE)</f>
        <v>0.67326093337246795</v>
      </c>
      <c r="S2410" s="874">
        <f t="shared" si="112"/>
        <v>285.62976304697997</v>
      </c>
      <c r="T2410" s="874">
        <f t="shared" si="113"/>
        <v>9.8297857352509524E-2</v>
      </c>
    </row>
    <row r="2411" spans="1:20">
      <c r="A2411" s="875" t="s">
        <v>1034</v>
      </c>
      <c r="B2411" t="s">
        <v>1035</v>
      </c>
      <c r="C2411" t="s">
        <v>1339</v>
      </c>
      <c r="D2411" t="s">
        <v>1981</v>
      </c>
      <c r="E2411" s="867">
        <v>2019</v>
      </c>
      <c r="F2411" s="867">
        <v>2019</v>
      </c>
      <c r="G2411" s="868">
        <v>43503</v>
      </c>
      <c r="H2411" s="869">
        <f t="shared" si="111"/>
        <v>2019</v>
      </c>
      <c r="I2411" s="876"/>
      <c r="J2411" t="s">
        <v>1341</v>
      </c>
      <c r="K2411" t="s">
        <v>1342</v>
      </c>
      <c r="L2411" t="s">
        <v>1037</v>
      </c>
      <c r="M2411">
        <v>94.122000000000028</v>
      </c>
      <c r="N2411">
        <v>4.200000000000001E-2</v>
      </c>
      <c r="O2411" s="872">
        <f>+VLOOKUP(C2411,'A. Rate Class Allocations'!$B$124:$J$128,6,FALSE)</f>
        <v>0.94261788524984402</v>
      </c>
      <c r="P2411" s="873">
        <f>+VLOOKUP(C2411,'A. Rate Class Allocations'!$B$124:$J$128,8,FALSE)</f>
        <v>0.86676492558695795</v>
      </c>
      <c r="Q2411" s="873">
        <f>+VLOOKUP(C2411,'A. Rate Class Allocations'!$B$124:$J$128,7,FALSE)</f>
        <v>0.93591420350510102</v>
      </c>
      <c r="R2411" s="873">
        <f>+VLOOKUP(C2411,'A. Rate Class Allocations'!$B$124:$J$128,9,FALSE)</f>
        <v>0.67326093337246795</v>
      </c>
      <c r="S2411" s="874">
        <f t="shared" si="112"/>
        <v>76.900320820340781</v>
      </c>
      <c r="T2411" s="874">
        <f t="shared" si="113"/>
        <v>2.646480774875256E-2</v>
      </c>
    </row>
    <row r="2412" spans="1:20">
      <c r="A2412" s="875" t="s">
        <v>1034</v>
      </c>
      <c r="B2412" t="s">
        <v>1035</v>
      </c>
      <c r="C2412" t="s">
        <v>1339</v>
      </c>
      <c r="D2412" t="s">
        <v>1981</v>
      </c>
      <c r="E2412" s="867">
        <v>2019</v>
      </c>
      <c r="F2412" s="867">
        <v>2019</v>
      </c>
      <c r="G2412" s="868">
        <v>43503</v>
      </c>
      <c r="H2412" s="869">
        <f t="shared" si="111"/>
        <v>2019</v>
      </c>
      <c r="I2412" s="876"/>
      <c r="J2412" t="s">
        <v>1341</v>
      </c>
      <c r="K2412" t="s">
        <v>1342</v>
      </c>
      <c r="L2412" t="s">
        <v>1037</v>
      </c>
      <c r="M2412">
        <v>389.93399999999997</v>
      </c>
      <c r="N2412">
        <v>0.17399999999999999</v>
      </c>
      <c r="O2412" s="872">
        <f>+VLOOKUP(C2412,'A. Rate Class Allocations'!$B$124:$J$128,6,FALSE)</f>
        <v>0.94261788524984402</v>
      </c>
      <c r="P2412" s="873">
        <f>+VLOOKUP(C2412,'A. Rate Class Allocations'!$B$124:$J$128,8,FALSE)</f>
        <v>0.86676492558695795</v>
      </c>
      <c r="Q2412" s="873">
        <f>+VLOOKUP(C2412,'A. Rate Class Allocations'!$B$124:$J$128,7,FALSE)</f>
        <v>0.93591420350510102</v>
      </c>
      <c r="R2412" s="873">
        <f>+VLOOKUP(C2412,'A. Rate Class Allocations'!$B$124:$J$128,9,FALSE)</f>
        <v>0.67326093337246795</v>
      </c>
      <c r="S2412" s="874">
        <f t="shared" si="112"/>
        <v>318.58704339855456</v>
      </c>
      <c r="T2412" s="874">
        <f t="shared" si="113"/>
        <v>0.10963991781626058</v>
      </c>
    </row>
    <row r="2413" spans="1:20">
      <c r="A2413" s="875" t="s">
        <v>1034</v>
      </c>
      <c r="B2413" t="s">
        <v>1035</v>
      </c>
      <c r="C2413" t="s">
        <v>1339</v>
      </c>
      <c r="D2413" t="s">
        <v>1982</v>
      </c>
      <c r="E2413" s="867">
        <v>2019</v>
      </c>
      <c r="F2413" s="867">
        <v>2019</v>
      </c>
      <c r="G2413" s="868">
        <v>43509</v>
      </c>
      <c r="H2413" s="869">
        <f t="shared" si="111"/>
        <v>2019</v>
      </c>
      <c r="I2413" s="876"/>
      <c r="J2413" t="s">
        <v>1341</v>
      </c>
      <c r="K2413" t="s">
        <v>1342</v>
      </c>
      <c r="L2413" t="s">
        <v>1037</v>
      </c>
      <c r="M2413">
        <v>3561.7920000000004</v>
      </c>
      <c r="N2413">
        <v>1.2480000000000002</v>
      </c>
      <c r="O2413" s="872">
        <f>+VLOOKUP(C2413,'A. Rate Class Allocations'!$B$124:$J$128,6,FALSE)</f>
        <v>0.94261788524984402</v>
      </c>
      <c r="P2413" s="873">
        <f>+VLOOKUP(C2413,'A. Rate Class Allocations'!$B$124:$J$128,8,FALSE)</f>
        <v>0.86676492558695795</v>
      </c>
      <c r="Q2413" s="873">
        <f>+VLOOKUP(C2413,'A. Rate Class Allocations'!$B$124:$J$128,7,FALSE)</f>
        <v>0.93591420350510102</v>
      </c>
      <c r="R2413" s="873">
        <f>+VLOOKUP(C2413,'A. Rate Class Allocations'!$B$124:$J$128,9,FALSE)</f>
        <v>0.67326093337246795</v>
      </c>
      <c r="S2413" s="874">
        <f t="shared" si="112"/>
        <v>2910.0842257423683</v>
      </c>
      <c r="T2413" s="874">
        <f t="shared" si="113"/>
        <v>0.78638285882007619</v>
      </c>
    </row>
    <row r="2414" spans="1:20">
      <c r="A2414" s="875" t="s">
        <v>1034</v>
      </c>
      <c r="B2414" t="s">
        <v>1035</v>
      </c>
      <c r="C2414" t="s">
        <v>1339</v>
      </c>
      <c r="D2414" t="s">
        <v>1983</v>
      </c>
      <c r="E2414" s="867">
        <v>2019</v>
      </c>
      <c r="F2414" s="867">
        <v>2019</v>
      </c>
      <c r="G2414" s="868">
        <v>43522</v>
      </c>
      <c r="H2414" s="869">
        <f t="shared" si="111"/>
        <v>2019</v>
      </c>
      <c r="I2414" s="876"/>
      <c r="J2414" t="s">
        <v>1341</v>
      </c>
      <c r="K2414" t="s">
        <v>1342</v>
      </c>
      <c r="L2414" t="s">
        <v>1037</v>
      </c>
      <c r="M2414">
        <v>2936.9600000000005</v>
      </c>
      <c r="N2414">
        <v>1.0400000000000003</v>
      </c>
      <c r="O2414" s="872">
        <f>+VLOOKUP(C2414,'A. Rate Class Allocations'!$B$124:$J$128,6,FALSE)</f>
        <v>0.94261788524984402</v>
      </c>
      <c r="P2414" s="873">
        <f>+VLOOKUP(C2414,'A. Rate Class Allocations'!$B$124:$J$128,8,FALSE)</f>
        <v>0.86676492558695795</v>
      </c>
      <c r="Q2414" s="873">
        <f>+VLOOKUP(C2414,'A. Rate Class Allocations'!$B$124:$J$128,7,FALSE)</f>
        <v>0.93591420350510102</v>
      </c>
      <c r="R2414" s="873">
        <f>+VLOOKUP(C2414,'A. Rate Class Allocations'!$B$124:$J$128,9,FALSE)</f>
        <v>0.67326093337246795</v>
      </c>
      <c r="S2414" s="874">
        <f t="shared" si="112"/>
        <v>2399.5789107382766</v>
      </c>
      <c r="T2414" s="874">
        <f t="shared" si="113"/>
        <v>0.6553190490167301</v>
      </c>
    </row>
    <row r="2415" spans="1:20">
      <c r="A2415" s="875" t="s">
        <v>1034</v>
      </c>
      <c r="B2415" t="s">
        <v>1035</v>
      </c>
      <c r="C2415" t="s">
        <v>1339</v>
      </c>
      <c r="D2415" t="s">
        <v>1983</v>
      </c>
      <c r="E2415" s="867">
        <v>2019</v>
      </c>
      <c r="F2415" s="867">
        <v>2019</v>
      </c>
      <c r="G2415" s="868">
        <v>43522</v>
      </c>
      <c r="H2415" s="869">
        <f t="shared" si="111"/>
        <v>2019</v>
      </c>
      <c r="I2415" s="876"/>
      <c r="J2415" t="s">
        <v>1341</v>
      </c>
      <c r="K2415" t="s">
        <v>1342</v>
      </c>
      <c r="L2415" t="s">
        <v>1037</v>
      </c>
      <c r="M2415">
        <v>163.79199999999997</v>
      </c>
      <c r="N2415">
        <v>5.7999999999999996E-2</v>
      </c>
      <c r="O2415" s="872">
        <f>+VLOOKUP(C2415,'A. Rate Class Allocations'!$B$124:$J$128,6,FALSE)</f>
        <v>0.94261788524984402</v>
      </c>
      <c r="P2415" s="873">
        <f>+VLOOKUP(C2415,'A. Rate Class Allocations'!$B$124:$J$128,8,FALSE)</f>
        <v>0.86676492558695795</v>
      </c>
      <c r="Q2415" s="873">
        <f>+VLOOKUP(C2415,'A. Rate Class Allocations'!$B$124:$J$128,7,FALSE)</f>
        <v>0.93591420350510102</v>
      </c>
      <c r="R2415" s="873">
        <f>+VLOOKUP(C2415,'A. Rate Class Allocations'!$B$124:$J$128,9,FALSE)</f>
        <v>0.67326093337246795</v>
      </c>
      <c r="S2415" s="874">
        <f t="shared" si="112"/>
        <v>133.82267002194232</v>
      </c>
      <c r="T2415" s="874">
        <f t="shared" si="113"/>
        <v>3.6546639272086859E-2</v>
      </c>
    </row>
    <row r="2416" spans="1:20">
      <c r="A2416" s="875" t="s">
        <v>1034</v>
      </c>
      <c r="B2416" t="s">
        <v>1035</v>
      </c>
      <c r="C2416" t="s">
        <v>1339</v>
      </c>
      <c r="D2416" t="s">
        <v>1983</v>
      </c>
      <c r="E2416" s="867">
        <v>2019</v>
      </c>
      <c r="F2416" s="867">
        <v>2019</v>
      </c>
      <c r="G2416" s="868">
        <v>43522</v>
      </c>
      <c r="H2416" s="869">
        <f t="shared" si="111"/>
        <v>2019</v>
      </c>
      <c r="I2416" s="876"/>
      <c r="J2416" t="s">
        <v>1341</v>
      </c>
      <c r="K2416" t="s">
        <v>1342</v>
      </c>
      <c r="L2416" t="s">
        <v>1037</v>
      </c>
      <c r="M2416">
        <v>288.048</v>
      </c>
      <c r="N2416">
        <v>0.10199999999999999</v>
      </c>
      <c r="O2416" s="872">
        <f>+VLOOKUP(C2416,'A. Rate Class Allocations'!$B$124:$J$128,6,FALSE)</f>
        <v>0.94261788524984402</v>
      </c>
      <c r="P2416" s="873">
        <f>+VLOOKUP(C2416,'A. Rate Class Allocations'!$B$124:$J$128,8,FALSE)</f>
        <v>0.86676492558695795</v>
      </c>
      <c r="Q2416" s="873">
        <f>+VLOOKUP(C2416,'A. Rate Class Allocations'!$B$124:$J$128,7,FALSE)</f>
        <v>0.93591420350510102</v>
      </c>
      <c r="R2416" s="873">
        <f>+VLOOKUP(C2416,'A. Rate Class Allocations'!$B$124:$J$128,9,FALSE)</f>
        <v>0.67326093337246795</v>
      </c>
      <c r="S2416" s="874">
        <f t="shared" si="112"/>
        <v>235.34331624548474</v>
      </c>
      <c r="T2416" s="874">
        <f t="shared" si="113"/>
        <v>6.42716759612562E-2</v>
      </c>
    </row>
    <row r="2417" spans="1:20">
      <c r="A2417" s="875" t="s">
        <v>1034</v>
      </c>
      <c r="B2417" t="s">
        <v>1035</v>
      </c>
      <c r="C2417" t="s">
        <v>1339</v>
      </c>
      <c r="D2417" t="s">
        <v>1984</v>
      </c>
      <c r="E2417" s="867">
        <v>2019</v>
      </c>
      <c r="F2417" s="867">
        <v>2019</v>
      </c>
      <c r="G2417" s="868">
        <v>43521</v>
      </c>
      <c r="H2417" s="869">
        <f t="shared" si="111"/>
        <v>2019</v>
      </c>
      <c r="I2417" s="876"/>
      <c r="J2417" t="s">
        <v>1341</v>
      </c>
      <c r="K2417" t="s">
        <v>1342</v>
      </c>
      <c r="L2417" t="s">
        <v>1037</v>
      </c>
      <c r="M2417">
        <v>1965.5039999999997</v>
      </c>
      <c r="N2417">
        <v>0.69599999999999995</v>
      </c>
      <c r="O2417" s="872">
        <f>+VLOOKUP(C2417,'A. Rate Class Allocations'!$B$124:$J$128,6,FALSE)</f>
        <v>0.94261788524984402</v>
      </c>
      <c r="P2417" s="873">
        <f>+VLOOKUP(C2417,'A. Rate Class Allocations'!$B$124:$J$128,8,FALSE)</f>
        <v>0.86676492558695795</v>
      </c>
      <c r="Q2417" s="873">
        <f>+VLOOKUP(C2417,'A. Rate Class Allocations'!$B$124:$J$128,7,FALSE)</f>
        <v>0.93591420350510102</v>
      </c>
      <c r="R2417" s="873">
        <f>+VLOOKUP(C2417,'A. Rate Class Allocations'!$B$124:$J$128,9,FALSE)</f>
        <v>0.67326093337246795</v>
      </c>
      <c r="S2417" s="874">
        <f t="shared" si="112"/>
        <v>1605.8720402633076</v>
      </c>
      <c r="T2417" s="874">
        <f t="shared" si="113"/>
        <v>0.43855967126504231</v>
      </c>
    </row>
    <row r="2418" spans="1:20">
      <c r="A2418" s="875" t="s">
        <v>1034</v>
      </c>
      <c r="B2418" t="s">
        <v>1035</v>
      </c>
      <c r="C2418" t="s">
        <v>1339</v>
      </c>
      <c r="D2418" t="s">
        <v>1984</v>
      </c>
      <c r="E2418" s="867">
        <v>2019</v>
      </c>
      <c r="F2418" s="867">
        <v>2019</v>
      </c>
      <c r="G2418" s="868">
        <v>43521</v>
      </c>
      <c r="H2418" s="869">
        <f t="shared" si="111"/>
        <v>2019</v>
      </c>
      <c r="I2418" s="876"/>
      <c r="J2418" t="s">
        <v>1341</v>
      </c>
      <c r="K2418" t="s">
        <v>1342</v>
      </c>
      <c r="L2418" t="s">
        <v>1037</v>
      </c>
      <c r="M2418">
        <v>1296.2160000000001</v>
      </c>
      <c r="N2418">
        <v>0.45900000000000007</v>
      </c>
      <c r="O2418" s="872">
        <f>+VLOOKUP(C2418,'A. Rate Class Allocations'!$B$124:$J$128,6,FALSE)</f>
        <v>0.94261788524984402</v>
      </c>
      <c r="P2418" s="873">
        <f>+VLOOKUP(C2418,'A. Rate Class Allocations'!$B$124:$J$128,8,FALSE)</f>
        <v>0.86676492558695795</v>
      </c>
      <c r="Q2418" s="873">
        <f>+VLOOKUP(C2418,'A. Rate Class Allocations'!$B$124:$J$128,7,FALSE)</f>
        <v>0.93591420350510102</v>
      </c>
      <c r="R2418" s="873">
        <f>+VLOOKUP(C2418,'A. Rate Class Allocations'!$B$124:$J$128,9,FALSE)</f>
        <v>0.67326093337246795</v>
      </c>
      <c r="S2418" s="874">
        <f t="shared" si="112"/>
        <v>1059.0449231046814</v>
      </c>
      <c r="T2418" s="874">
        <f t="shared" si="113"/>
        <v>0.28922254182565299</v>
      </c>
    </row>
    <row r="2419" spans="1:20">
      <c r="A2419" s="875" t="s">
        <v>1034</v>
      </c>
      <c r="B2419" t="s">
        <v>1035</v>
      </c>
      <c r="C2419" t="s">
        <v>1339</v>
      </c>
      <c r="D2419" t="s">
        <v>1985</v>
      </c>
      <c r="E2419" s="867">
        <v>2019</v>
      </c>
      <c r="F2419" s="867">
        <v>2019</v>
      </c>
      <c r="G2419" s="868">
        <v>43517</v>
      </c>
      <c r="H2419" s="869">
        <f t="shared" si="111"/>
        <v>2019</v>
      </c>
      <c r="I2419" s="876"/>
      <c r="J2419" t="s">
        <v>1341</v>
      </c>
      <c r="K2419" t="s">
        <v>1342</v>
      </c>
      <c r="L2419" t="s">
        <v>1037</v>
      </c>
      <c r="M2419">
        <v>136.648</v>
      </c>
      <c r="N2419">
        <v>5.7999999999999996E-2</v>
      </c>
      <c r="O2419" s="872">
        <f>+VLOOKUP(C2419,'A. Rate Class Allocations'!$B$124:$J$128,6,FALSE)</f>
        <v>0.94261788524984402</v>
      </c>
      <c r="P2419" s="873">
        <f>+VLOOKUP(C2419,'A. Rate Class Allocations'!$B$124:$J$128,8,FALSE)</f>
        <v>0.86676492558695795</v>
      </c>
      <c r="Q2419" s="873">
        <f>+VLOOKUP(C2419,'A. Rate Class Allocations'!$B$124:$J$128,7,FALSE)</f>
        <v>0.93591420350510102</v>
      </c>
      <c r="R2419" s="873">
        <f>+VLOOKUP(C2419,'A. Rate Class Allocations'!$B$124:$J$128,9,FALSE)</f>
        <v>0.67326093337246795</v>
      </c>
      <c r="S2419" s="874">
        <f t="shared" si="112"/>
        <v>111.64525870102554</v>
      </c>
      <c r="T2419" s="874">
        <f t="shared" si="113"/>
        <v>3.6546639272086859E-2</v>
      </c>
    </row>
    <row r="2420" spans="1:20">
      <c r="A2420" s="875" t="s">
        <v>1034</v>
      </c>
      <c r="B2420" t="s">
        <v>1035</v>
      </c>
      <c r="C2420" t="s">
        <v>1339</v>
      </c>
      <c r="D2420" t="s">
        <v>1985</v>
      </c>
      <c r="E2420" s="867">
        <v>2019</v>
      </c>
      <c r="F2420" s="867">
        <v>2019</v>
      </c>
      <c r="G2420" s="868">
        <v>43517</v>
      </c>
      <c r="H2420" s="869">
        <f t="shared" si="111"/>
        <v>2019</v>
      </c>
      <c r="I2420" s="876"/>
      <c r="J2420" t="s">
        <v>1341</v>
      </c>
      <c r="K2420" t="s">
        <v>1342</v>
      </c>
      <c r="L2420" t="s">
        <v>1037</v>
      </c>
      <c r="M2420">
        <v>480.62400000000008</v>
      </c>
      <c r="N2420">
        <v>0.20400000000000001</v>
      </c>
      <c r="O2420" s="872">
        <f>+VLOOKUP(C2420,'A. Rate Class Allocations'!$B$124:$J$128,6,FALSE)</f>
        <v>0.94261788524984402</v>
      </c>
      <c r="P2420" s="873">
        <f>+VLOOKUP(C2420,'A. Rate Class Allocations'!$B$124:$J$128,8,FALSE)</f>
        <v>0.86676492558695795</v>
      </c>
      <c r="Q2420" s="873">
        <f>+VLOOKUP(C2420,'A. Rate Class Allocations'!$B$124:$J$128,7,FALSE)</f>
        <v>0.93591420350510102</v>
      </c>
      <c r="R2420" s="873">
        <f>+VLOOKUP(C2420,'A. Rate Class Allocations'!$B$124:$J$128,9,FALSE)</f>
        <v>0.67326093337246795</v>
      </c>
      <c r="S2420" s="874">
        <f t="shared" si="112"/>
        <v>392.68332370705537</v>
      </c>
      <c r="T2420" s="874">
        <f t="shared" si="113"/>
        <v>0.12854335192251243</v>
      </c>
    </row>
    <row r="2421" spans="1:20">
      <c r="A2421" s="875" t="s">
        <v>1034</v>
      </c>
      <c r="B2421" t="s">
        <v>1035</v>
      </c>
      <c r="C2421" t="s">
        <v>1339</v>
      </c>
      <c r="D2421" t="s">
        <v>1986</v>
      </c>
      <c r="E2421" s="867">
        <v>2019</v>
      </c>
      <c r="F2421" s="867">
        <v>2019</v>
      </c>
      <c r="G2421" s="868">
        <v>43503</v>
      </c>
      <c r="H2421" s="869">
        <f t="shared" si="111"/>
        <v>2019</v>
      </c>
      <c r="I2421" s="876"/>
      <c r="J2421" t="s">
        <v>1341</v>
      </c>
      <c r="K2421" t="s">
        <v>1342</v>
      </c>
      <c r="L2421" t="s">
        <v>1037</v>
      </c>
      <c r="M2421">
        <v>705.91499999999996</v>
      </c>
      <c r="N2421">
        <v>0.315</v>
      </c>
      <c r="O2421" s="872">
        <f>+VLOOKUP(C2421,'A. Rate Class Allocations'!$B$124:$J$128,6,FALSE)</f>
        <v>0.94261788524984402</v>
      </c>
      <c r="P2421" s="873">
        <f>+VLOOKUP(C2421,'A. Rate Class Allocations'!$B$124:$J$128,8,FALSE)</f>
        <v>0.86676492558695795</v>
      </c>
      <c r="Q2421" s="873">
        <f>+VLOOKUP(C2421,'A. Rate Class Allocations'!$B$124:$J$128,7,FALSE)</f>
        <v>0.93591420350510102</v>
      </c>
      <c r="R2421" s="873">
        <f>+VLOOKUP(C2421,'A. Rate Class Allocations'!$B$124:$J$128,9,FALSE)</f>
        <v>0.67326093337246795</v>
      </c>
      <c r="S2421" s="874">
        <f t="shared" si="112"/>
        <v>576.75240615255575</v>
      </c>
      <c r="T2421" s="874">
        <f t="shared" si="113"/>
        <v>0.19848605811564418</v>
      </c>
    </row>
    <row r="2422" spans="1:20">
      <c r="A2422" s="875" t="s">
        <v>1034</v>
      </c>
      <c r="B2422" t="s">
        <v>1035</v>
      </c>
      <c r="C2422" t="s">
        <v>1339</v>
      </c>
      <c r="D2422" t="s">
        <v>1986</v>
      </c>
      <c r="E2422" s="867">
        <v>2019</v>
      </c>
      <c r="F2422" s="867">
        <v>2019</v>
      </c>
      <c r="G2422" s="868">
        <v>43503</v>
      </c>
      <c r="H2422" s="869">
        <f t="shared" si="111"/>
        <v>2019</v>
      </c>
      <c r="I2422" s="876"/>
      <c r="J2422" t="s">
        <v>1341</v>
      </c>
      <c r="K2422" t="s">
        <v>1342</v>
      </c>
      <c r="L2422" t="s">
        <v>1037</v>
      </c>
      <c r="M2422">
        <v>1875.7170000000001</v>
      </c>
      <c r="N2422">
        <v>0.83700000000000008</v>
      </c>
      <c r="O2422" s="872">
        <f>+VLOOKUP(C2422,'A. Rate Class Allocations'!$B$124:$J$128,6,FALSE)</f>
        <v>0.94261788524984402</v>
      </c>
      <c r="P2422" s="873">
        <f>+VLOOKUP(C2422,'A. Rate Class Allocations'!$B$124:$J$128,8,FALSE)</f>
        <v>0.86676492558695795</v>
      </c>
      <c r="Q2422" s="873">
        <f>+VLOOKUP(C2422,'A. Rate Class Allocations'!$B$124:$J$128,7,FALSE)</f>
        <v>0.93591420350510102</v>
      </c>
      <c r="R2422" s="873">
        <f>+VLOOKUP(C2422,'A. Rate Class Allocations'!$B$124:$J$128,9,FALSE)</f>
        <v>0.67326093337246795</v>
      </c>
      <c r="S2422" s="874">
        <f t="shared" si="112"/>
        <v>1532.5135363482195</v>
      </c>
      <c r="T2422" s="874">
        <f t="shared" si="113"/>
        <v>0.52740581156442601</v>
      </c>
    </row>
    <row r="2423" spans="1:20">
      <c r="A2423" s="875" t="s">
        <v>1034</v>
      </c>
      <c r="B2423" t="s">
        <v>1035</v>
      </c>
      <c r="C2423" t="s">
        <v>1339</v>
      </c>
      <c r="D2423" t="s">
        <v>1987</v>
      </c>
      <c r="E2423" s="867">
        <v>2019</v>
      </c>
      <c r="F2423" s="867">
        <v>2019</v>
      </c>
      <c r="G2423" s="868">
        <v>43515</v>
      </c>
      <c r="H2423" s="869">
        <f t="shared" si="111"/>
        <v>2019</v>
      </c>
      <c r="I2423" s="876"/>
      <c r="J2423" t="s">
        <v>1341</v>
      </c>
      <c r="K2423" t="s">
        <v>1342</v>
      </c>
      <c r="L2423" t="s">
        <v>1037</v>
      </c>
      <c r="M2423">
        <v>343.82400000000001</v>
      </c>
      <c r="N2423">
        <v>0.34799999999999998</v>
      </c>
      <c r="O2423" s="872">
        <f>+VLOOKUP(C2423,'A. Rate Class Allocations'!$B$124:$J$128,6,FALSE)</f>
        <v>0.94261788524984402</v>
      </c>
      <c r="P2423" s="873">
        <f>+VLOOKUP(C2423,'A. Rate Class Allocations'!$B$124:$J$128,8,FALSE)</f>
        <v>0.86676492558695795</v>
      </c>
      <c r="Q2423" s="873">
        <f>+VLOOKUP(C2423,'A. Rate Class Allocations'!$B$124:$J$128,7,FALSE)</f>
        <v>0.93591420350510102</v>
      </c>
      <c r="R2423" s="873">
        <f>+VLOOKUP(C2423,'A. Rate Class Allocations'!$B$124:$J$128,9,FALSE)</f>
        <v>0.67326093337246795</v>
      </c>
      <c r="S2423" s="874">
        <f t="shared" si="112"/>
        <v>280.91387673161267</v>
      </c>
      <c r="T2423" s="874">
        <f t="shared" si="113"/>
        <v>0.21927983563252115</v>
      </c>
    </row>
    <row r="2424" spans="1:20">
      <c r="A2424" s="875" t="s">
        <v>1034</v>
      </c>
      <c r="B2424" t="s">
        <v>1035</v>
      </c>
      <c r="C2424" t="s">
        <v>1339</v>
      </c>
      <c r="D2424" t="s">
        <v>1987</v>
      </c>
      <c r="E2424" s="867">
        <v>2019</v>
      </c>
      <c r="F2424" s="867">
        <v>2019</v>
      </c>
      <c r="G2424" s="868">
        <v>43515</v>
      </c>
      <c r="H2424" s="869">
        <f t="shared" si="111"/>
        <v>2019</v>
      </c>
      <c r="I2424" s="876"/>
      <c r="J2424" t="s">
        <v>1341</v>
      </c>
      <c r="K2424" t="s">
        <v>1342</v>
      </c>
      <c r="L2424" t="s">
        <v>1037</v>
      </c>
      <c r="M2424">
        <v>256.88000000000011</v>
      </c>
      <c r="N2424">
        <v>0.26000000000000006</v>
      </c>
      <c r="O2424" s="872">
        <f>+VLOOKUP(C2424,'A. Rate Class Allocations'!$B$124:$J$128,6,FALSE)</f>
        <v>0.94261788524984402</v>
      </c>
      <c r="P2424" s="873">
        <f>+VLOOKUP(C2424,'A. Rate Class Allocations'!$B$124:$J$128,8,FALSE)</f>
        <v>0.86676492558695795</v>
      </c>
      <c r="Q2424" s="873">
        <f>+VLOOKUP(C2424,'A. Rate Class Allocations'!$B$124:$J$128,7,FALSE)</f>
        <v>0.93591420350510102</v>
      </c>
      <c r="R2424" s="873">
        <f>+VLOOKUP(C2424,'A. Rate Class Allocations'!$B$124:$J$128,9,FALSE)</f>
        <v>0.67326093337246795</v>
      </c>
      <c r="S2424" s="874">
        <f t="shared" si="112"/>
        <v>209.87818376499803</v>
      </c>
      <c r="T2424" s="874">
        <f t="shared" si="113"/>
        <v>0.16382976225418253</v>
      </c>
    </row>
    <row r="2425" spans="1:20">
      <c r="A2425" s="875" t="s">
        <v>1034</v>
      </c>
      <c r="B2425" t="s">
        <v>1035</v>
      </c>
      <c r="C2425" t="s">
        <v>1339</v>
      </c>
      <c r="D2425" t="s">
        <v>1987</v>
      </c>
      <c r="E2425" s="867">
        <v>2019</v>
      </c>
      <c r="F2425" s="867">
        <v>2019</v>
      </c>
      <c r="G2425" s="868">
        <v>43515</v>
      </c>
      <c r="H2425" s="869">
        <f t="shared" si="111"/>
        <v>2019</v>
      </c>
      <c r="I2425" s="876"/>
      <c r="J2425" t="s">
        <v>1341</v>
      </c>
      <c r="K2425" t="s">
        <v>1342</v>
      </c>
      <c r="L2425" t="s">
        <v>1037</v>
      </c>
      <c r="M2425">
        <v>655.04399999999998</v>
      </c>
      <c r="N2425">
        <v>0.66300000000000003</v>
      </c>
      <c r="O2425" s="872">
        <f>+VLOOKUP(C2425,'A. Rate Class Allocations'!$B$124:$J$128,6,FALSE)</f>
        <v>0.94261788524984402</v>
      </c>
      <c r="P2425" s="873">
        <f>+VLOOKUP(C2425,'A. Rate Class Allocations'!$B$124:$J$128,8,FALSE)</f>
        <v>0.86676492558695795</v>
      </c>
      <c r="Q2425" s="873">
        <f>+VLOOKUP(C2425,'A. Rate Class Allocations'!$B$124:$J$128,7,FALSE)</f>
        <v>0.93591420350510102</v>
      </c>
      <c r="R2425" s="873">
        <f>+VLOOKUP(C2425,'A. Rate Class Allocations'!$B$124:$J$128,9,FALSE)</f>
        <v>0.67326093337246795</v>
      </c>
      <c r="S2425" s="874">
        <f t="shared" si="112"/>
        <v>535.18936860074473</v>
      </c>
      <c r="T2425" s="874">
        <f t="shared" si="113"/>
        <v>0.41776589374816542</v>
      </c>
    </row>
    <row r="2426" spans="1:20">
      <c r="A2426" s="875" t="s">
        <v>1034</v>
      </c>
      <c r="B2426" t="s">
        <v>1035</v>
      </c>
      <c r="C2426" t="s">
        <v>1339</v>
      </c>
      <c r="D2426" t="s">
        <v>1987</v>
      </c>
      <c r="E2426" s="867">
        <v>2019</v>
      </c>
      <c r="F2426" s="867">
        <v>2019</v>
      </c>
      <c r="G2426" s="868">
        <v>43515</v>
      </c>
      <c r="H2426" s="869">
        <f t="shared" si="111"/>
        <v>2019</v>
      </c>
      <c r="I2426" s="876"/>
      <c r="J2426" t="s">
        <v>1341</v>
      </c>
      <c r="K2426" t="s">
        <v>1342</v>
      </c>
      <c r="L2426" t="s">
        <v>1037</v>
      </c>
      <c r="M2426">
        <v>212.42</v>
      </c>
      <c r="N2426">
        <v>0.215</v>
      </c>
      <c r="O2426" s="872">
        <f>+VLOOKUP(C2426,'A. Rate Class Allocations'!$B$124:$J$128,6,FALSE)</f>
        <v>0.94261788524984402</v>
      </c>
      <c r="P2426" s="873">
        <f>+VLOOKUP(C2426,'A. Rate Class Allocations'!$B$124:$J$128,8,FALSE)</f>
        <v>0.86676492558695795</v>
      </c>
      <c r="Q2426" s="873">
        <f>+VLOOKUP(C2426,'A. Rate Class Allocations'!$B$124:$J$128,7,FALSE)</f>
        <v>0.93591420350510102</v>
      </c>
      <c r="R2426" s="873">
        <f>+VLOOKUP(C2426,'A. Rate Class Allocations'!$B$124:$J$128,9,FALSE)</f>
        <v>0.67326093337246795</v>
      </c>
      <c r="S2426" s="874">
        <f t="shared" si="112"/>
        <v>173.55311349797904</v>
      </c>
      <c r="T2426" s="874">
        <f t="shared" si="113"/>
        <v>0.13547461109480474</v>
      </c>
    </row>
    <row r="2427" spans="1:20">
      <c r="A2427" s="875" t="s">
        <v>1034</v>
      </c>
      <c r="B2427" t="s">
        <v>1035</v>
      </c>
      <c r="C2427" t="s">
        <v>1339</v>
      </c>
      <c r="D2427" t="s">
        <v>1987</v>
      </c>
      <c r="E2427" s="867">
        <v>2019</v>
      </c>
      <c r="F2427" s="867">
        <v>2019</v>
      </c>
      <c r="G2427" s="868">
        <v>43515</v>
      </c>
      <c r="H2427" s="869">
        <f t="shared" si="111"/>
        <v>2019</v>
      </c>
      <c r="I2427" s="876"/>
      <c r="J2427" t="s">
        <v>1341</v>
      </c>
      <c r="K2427" t="s">
        <v>1342</v>
      </c>
      <c r="L2427" t="s">
        <v>1037</v>
      </c>
      <c r="M2427">
        <v>577.98</v>
      </c>
      <c r="N2427">
        <v>0.58499999999999996</v>
      </c>
      <c r="O2427" s="872">
        <f>+VLOOKUP(C2427,'A. Rate Class Allocations'!$B$124:$J$128,6,FALSE)</f>
        <v>0.94261788524984402</v>
      </c>
      <c r="P2427" s="873">
        <f>+VLOOKUP(C2427,'A. Rate Class Allocations'!$B$124:$J$128,8,FALSE)</f>
        <v>0.86676492558695795</v>
      </c>
      <c r="Q2427" s="873">
        <f>+VLOOKUP(C2427,'A. Rate Class Allocations'!$B$124:$J$128,7,FALSE)</f>
        <v>0.93591420350510102</v>
      </c>
      <c r="R2427" s="873">
        <f>+VLOOKUP(C2427,'A. Rate Class Allocations'!$B$124:$J$128,9,FALSE)</f>
        <v>0.67326093337246795</v>
      </c>
      <c r="S2427" s="874">
        <f t="shared" si="112"/>
        <v>472.22591347124535</v>
      </c>
      <c r="T2427" s="874">
        <f t="shared" si="113"/>
        <v>0.36861696507191061</v>
      </c>
    </row>
    <row r="2428" spans="1:20">
      <c r="A2428" s="875" t="s">
        <v>1034</v>
      </c>
      <c r="B2428" t="s">
        <v>1035</v>
      </c>
      <c r="C2428" t="s">
        <v>1339</v>
      </c>
      <c r="D2428" t="s">
        <v>1988</v>
      </c>
      <c r="E2428" s="867">
        <v>2019</v>
      </c>
      <c r="F2428" s="867">
        <v>2019</v>
      </c>
      <c r="G2428" s="868">
        <v>43517</v>
      </c>
      <c r="H2428" s="869">
        <f t="shared" si="111"/>
        <v>2019</v>
      </c>
      <c r="I2428" s="876"/>
      <c r="J2428" t="s">
        <v>1341</v>
      </c>
      <c r="K2428" t="s">
        <v>1342</v>
      </c>
      <c r="L2428" t="s">
        <v>1037</v>
      </c>
      <c r="M2428">
        <v>32.984000000000009</v>
      </c>
      <c r="N2428">
        <v>1.4E-2</v>
      </c>
      <c r="O2428" s="872">
        <f>+VLOOKUP(C2428,'A. Rate Class Allocations'!$B$124:$J$128,6,FALSE)</f>
        <v>0.94261788524984402</v>
      </c>
      <c r="P2428" s="873">
        <f>+VLOOKUP(C2428,'A. Rate Class Allocations'!$B$124:$J$128,8,FALSE)</f>
        <v>0.86676492558695795</v>
      </c>
      <c r="Q2428" s="873">
        <f>+VLOOKUP(C2428,'A. Rate Class Allocations'!$B$124:$J$128,7,FALSE)</f>
        <v>0.93591420350510102</v>
      </c>
      <c r="R2428" s="873">
        <f>+VLOOKUP(C2428,'A. Rate Class Allocations'!$B$124:$J$128,9,FALSE)</f>
        <v>0.67326093337246795</v>
      </c>
      <c r="S2428" s="874">
        <f t="shared" si="112"/>
        <v>26.948855548523412</v>
      </c>
      <c r="T2428" s="874">
        <f t="shared" si="113"/>
        <v>8.8216025829175194E-3</v>
      </c>
    </row>
    <row r="2429" spans="1:20">
      <c r="A2429" s="875" t="s">
        <v>1034</v>
      </c>
      <c r="B2429" t="s">
        <v>1035</v>
      </c>
      <c r="C2429" t="s">
        <v>1339</v>
      </c>
      <c r="D2429" t="s">
        <v>1988</v>
      </c>
      <c r="E2429" s="867">
        <v>2019</v>
      </c>
      <c r="F2429" s="867">
        <v>2019</v>
      </c>
      <c r="G2429" s="868">
        <v>43517</v>
      </c>
      <c r="H2429" s="869">
        <f t="shared" si="111"/>
        <v>2019</v>
      </c>
      <c r="I2429" s="876"/>
      <c r="J2429" t="s">
        <v>1341</v>
      </c>
      <c r="K2429" t="s">
        <v>1342</v>
      </c>
      <c r="L2429" t="s">
        <v>1037</v>
      </c>
      <c r="M2429">
        <v>409.94400000000002</v>
      </c>
      <c r="N2429">
        <v>0.17399999999999999</v>
      </c>
      <c r="O2429" s="872">
        <f>+VLOOKUP(C2429,'A. Rate Class Allocations'!$B$124:$J$128,6,FALSE)</f>
        <v>0.94261788524984402</v>
      </c>
      <c r="P2429" s="873">
        <f>+VLOOKUP(C2429,'A. Rate Class Allocations'!$B$124:$J$128,8,FALSE)</f>
        <v>0.86676492558695795</v>
      </c>
      <c r="Q2429" s="873">
        <f>+VLOOKUP(C2429,'A. Rate Class Allocations'!$B$124:$J$128,7,FALSE)</f>
        <v>0.93591420350510102</v>
      </c>
      <c r="R2429" s="873">
        <f>+VLOOKUP(C2429,'A. Rate Class Allocations'!$B$124:$J$128,9,FALSE)</f>
        <v>0.67326093337246795</v>
      </c>
      <c r="S2429" s="874">
        <f t="shared" si="112"/>
        <v>334.93577610307659</v>
      </c>
      <c r="T2429" s="874">
        <f t="shared" si="113"/>
        <v>0.10963991781626058</v>
      </c>
    </row>
    <row r="2430" spans="1:20">
      <c r="A2430" s="875" t="s">
        <v>1034</v>
      </c>
      <c r="B2430" t="s">
        <v>1035</v>
      </c>
      <c r="C2430" t="s">
        <v>1339</v>
      </c>
      <c r="D2430" t="s">
        <v>1988</v>
      </c>
      <c r="E2430" s="867">
        <v>2019</v>
      </c>
      <c r="F2430" s="867">
        <v>2019</v>
      </c>
      <c r="G2430" s="868">
        <v>43517</v>
      </c>
      <c r="H2430" s="869">
        <f t="shared" si="111"/>
        <v>2019</v>
      </c>
      <c r="I2430" s="876"/>
      <c r="J2430" t="s">
        <v>1341</v>
      </c>
      <c r="K2430" t="s">
        <v>1342</v>
      </c>
      <c r="L2430" t="s">
        <v>1037</v>
      </c>
      <c r="M2430">
        <v>791.61599999999999</v>
      </c>
      <c r="N2430">
        <v>0.33599999999999997</v>
      </c>
      <c r="O2430" s="872">
        <f>+VLOOKUP(C2430,'A. Rate Class Allocations'!$B$124:$J$128,6,FALSE)</f>
        <v>0.94261788524984402</v>
      </c>
      <c r="P2430" s="873">
        <f>+VLOOKUP(C2430,'A. Rate Class Allocations'!$B$124:$J$128,8,FALSE)</f>
        <v>0.86676492558695795</v>
      </c>
      <c r="Q2430" s="873">
        <f>+VLOOKUP(C2430,'A. Rate Class Allocations'!$B$124:$J$128,7,FALSE)</f>
        <v>0.93591420350510102</v>
      </c>
      <c r="R2430" s="873">
        <f>+VLOOKUP(C2430,'A. Rate Class Allocations'!$B$124:$J$128,9,FALSE)</f>
        <v>0.67326093337246795</v>
      </c>
      <c r="S2430" s="874">
        <f t="shared" si="112"/>
        <v>646.77253316456165</v>
      </c>
      <c r="T2430" s="874">
        <f t="shared" si="113"/>
        <v>0.21171846199002045</v>
      </c>
    </row>
    <row r="2431" spans="1:20">
      <c r="A2431" s="875" t="s">
        <v>1034</v>
      </c>
      <c r="B2431" t="s">
        <v>1035</v>
      </c>
      <c r="C2431" t="s">
        <v>1339</v>
      </c>
      <c r="D2431" t="s">
        <v>1989</v>
      </c>
      <c r="E2431" s="867">
        <v>2019</v>
      </c>
      <c r="F2431" s="867">
        <v>2019</v>
      </c>
      <c r="G2431" s="868">
        <v>43517</v>
      </c>
      <c r="H2431" s="869">
        <f t="shared" si="111"/>
        <v>2019</v>
      </c>
      <c r="I2431" s="876"/>
      <c r="J2431" t="s">
        <v>1341</v>
      </c>
      <c r="K2431" t="s">
        <v>1342</v>
      </c>
      <c r="L2431" t="s">
        <v>1037</v>
      </c>
      <c r="M2431">
        <v>240.31199999999998</v>
      </c>
      <c r="N2431">
        <v>0.10199999999999999</v>
      </c>
      <c r="O2431" s="872">
        <f>+VLOOKUP(C2431,'A. Rate Class Allocations'!$B$124:$J$128,6,FALSE)</f>
        <v>0.94261788524984402</v>
      </c>
      <c r="P2431" s="873">
        <f>+VLOOKUP(C2431,'A. Rate Class Allocations'!$B$124:$J$128,8,FALSE)</f>
        <v>0.86676492558695795</v>
      </c>
      <c r="Q2431" s="873">
        <f>+VLOOKUP(C2431,'A. Rate Class Allocations'!$B$124:$J$128,7,FALSE)</f>
        <v>0.93591420350510102</v>
      </c>
      <c r="R2431" s="873">
        <f>+VLOOKUP(C2431,'A. Rate Class Allocations'!$B$124:$J$128,9,FALSE)</f>
        <v>0.67326093337246795</v>
      </c>
      <c r="S2431" s="874">
        <f t="shared" si="112"/>
        <v>196.34166185352763</v>
      </c>
      <c r="T2431" s="874">
        <f t="shared" si="113"/>
        <v>6.42716759612562E-2</v>
      </c>
    </row>
    <row r="2432" spans="1:20">
      <c r="A2432" s="875" t="s">
        <v>1034</v>
      </c>
      <c r="B2432" t="s">
        <v>1035</v>
      </c>
      <c r="C2432" t="s">
        <v>1339</v>
      </c>
      <c r="D2432" t="s">
        <v>1989</v>
      </c>
      <c r="E2432" s="867">
        <v>2019</v>
      </c>
      <c r="F2432" s="867">
        <v>2019</v>
      </c>
      <c r="G2432" s="868">
        <v>43517</v>
      </c>
      <c r="H2432" s="869">
        <f t="shared" si="111"/>
        <v>2019</v>
      </c>
      <c r="I2432" s="876"/>
      <c r="J2432" t="s">
        <v>1341</v>
      </c>
      <c r="K2432" t="s">
        <v>1342</v>
      </c>
      <c r="L2432" t="s">
        <v>1037</v>
      </c>
      <c r="M2432">
        <v>204.97200000000001</v>
      </c>
      <c r="N2432">
        <v>8.6999999999999994E-2</v>
      </c>
      <c r="O2432" s="872">
        <f>+VLOOKUP(C2432,'A. Rate Class Allocations'!$B$124:$J$128,6,FALSE)</f>
        <v>0.94261788524984402</v>
      </c>
      <c r="P2432" s="873">
        <f>+VLOOKUP(C2432,'A. Rate Class Allocations'!$B$124:$J$128,8,FALSE)</f>
        <v>0.86676492558695795</v>
      </c>
      <c r="Q2432" s="873">
        <f>+VLOOKUP(C2432,'A. Rate Class Allocations'!$B$124:$J$128,7,FALSE)</f>
        <v>0.93591420350510102</v>
      </c>
      <c r="R2432" s="873">
        <f>+VLOOKUP(C2432,'A. Rate Class Allocations'!$B$124:$J$128,9,FALSE)</f>
        <v>0.67326093337246795</v>
      </c>
      <c r="S2432" s="874">
        <f t="shared" si="112"/>
        <v>167.4678880515383</v>
      </c>
      <c r="T2432" s="874">
        <f t="shared" si="113"/>
        <v>5.4819958908130288E-2</v>
      </c>
    </row>
    <row r="2433" spans="1:20">
      <c r="A2433" s="875" t="s">
        <v>1034</v>
      </c>
      <c r="B2433" t="s">
        <v>1035</v>
      </c>
      <c r="C2433" t="s">
        <v>1339</v>
      </c>
      <c r="D2433" t="s">
        <v>1989</v>
      </c>
      <c r="E2433" s="867">
        <v>2019</v>
      </c>
      <c r="F2433" s="867">
        <v>2019</v>
      </c>
      <c r="G2433" s="868">
        <v>43517</v>
      </c>
      <c r="H2433" s="869">
        <f t="shared" si="111"/>
        <v>2019</v>
      </c>
      <c r="I2433" s="876"/>
      <c r="J2433" t="s">
        <v>1341</v>
      </c>
      <c r="K2433" t="s">
        <v>1342</v>
      </c>
      <c r="L2433" t="s">
        <v>1037</v>
      </c>
      <c r="M2433">
        <v>490.04800000000012</v>
      </c>
      <c r="N2433">
        <v>0.20800000000000002</v>
      </c>
      <c r="O2433" s="872">
        <f>+VLOOKUP(C2433,'A. Rate Class Allocations'!$B$124:$J$128,6,FALSE)</f>
        <v>0.94261788524984402</v>
      </c>
      <c r="P2433" s="873">
        <f>+VLOOKUP(C2433,'A. Rate Class Allocations'!$B$124:$J$128,8,FALSE)</f>
        <v>0.86676492558695795</v>
      </c>
      <c r="Q2433" s="873">
        <f>+VLOOKUP(C2433,'A. Rate Class Allocations'!$B$124:$J$128,7,FALSE)</f>
        <v>0.93591420350510102</v>
      </c>
      <c r="R2433" s="873">
        <f>+VLOOKUP(C2433,'A. Rate Class Allocations'!$B$124:$J$128,9,FALSE)</f>
        <v>0.67326093337246795</v>
      </c>
      <c r="S2433" s="874">
        <f t="shared" si="112"/>
        <v>400.38299672091921</v>
      </c>
      <c r="T2433" s="874">
        <f t="shared" si="113"/>
        <v>0.13106380980334603</v>
      </c>
    </row>
    <row r="2434" spans="1:20">
      <c r="A2434" s="875" t="s">
        <v>1034</v>
      </c>
      <c r="B2434" t="s">
        <v>1035</v>
      </c>
      <c r="C2434" t="s">
        <v>1339</v>
      </c>
      <c r="D2434" t="s">
        <v>1990</v>
      </c>
      <c r="E2434" s="867">
        <v>2019</v>
      </c>
      <c r="F2434" s="867">
        <v>2019</v>
      </c>
      <c r="G2434" s="868">
        <v>43507</v>
      </c>
      <c r="H2434" s="869">
        <f t="shared" si="111"/>
        <v>2019</v>
      </c>
      <c r="I2434" s="876"/>
      <c r="J2434" t="s">
        <v>1341</v>
      </c>
      <c r="K2434" t="s">
        <v>1342</v>
      </c>
      <c r="L2434" t="s">
        <v>1037</v>
      </c>
      <c r="M2434">
        <v>3821.3760000000011</v>
      </c>
      <c r="N2434">
        <v>1.2480000000000002</v>
      </c>
      <c r="O2434" s="872">
        <f>+VLOOKUP(C2434,'A. Rate Class Allocations'!$B$124:$J$128,6,FALSE)</f>
        <v>0.94261788524984402</v>
      </c>
      <c r="P2434" s="873">
        <f>+VLOOKUP(C2434,'A. Rate Class Allocations'!$B$124:$J$128,8,FALSE)</f>
        <v>0.86676492558695795</v>
      </c>
      <c r="Q2434" s="873">
        <f>+VLOOKUP(C2434,'A. Rate Class Allocations'!$B$124:$J$128,7,FALSE)</f>
        <v>0.93591420350510102</v>
      </c>
      <c r="R2434" s="873">
        <f>+VLOOKUP(C2434,'A. Rate Class Allocations'!$B$124:$J$128,9,FALSE)</f>
        <v>0.67326093337246795</v>
      </c>
      <c r="S2434" s="874">
        <f t="shared" si="112"/>
        <v>3122.1716535469986</v>
      </c>
      <c r="T2434" s="874">
        <f t="shared" si="113"/>
        <v>0.78638285882007619</v>
      </c>
    </row>
    <row r="2435" spans="1:20">
      <c r="A2435" s="875" t="s">
        <v>1034</v>
      </c>
      <c r="B2435" t="s">
        <v>1035</v>
      </c>
      <c r="C2435" t="s">
        <v>1339</v>
      </c>
      <c r="D2435" t="s">
        <v>1990</v>
      </c>
      <c r="E2435" s="867">
        <v>2019</v>
      </c>
      <c r="F2435" s="867">
        <v>2019</v>
      </c>
      <c r="G2435" s="868">
        <v>43507</v>
      </c>
      <c r="H2435" s="869">
        <f t="shared" si="111"/>
        <v>2019</v>
      </c>
      <c r="I2435" s="876"/>
      <c r="J2435" t="s">
        <v>1038</v>
      </c>
      <c r="K2435" t="s">
        <v>1342</v>
      </c>
      <c r="L2435" t="s">
        <v>1037</v>
      </c>
      <c r="M2435">
        <v>318.44800000000004</v>
      </c>
      <c r="N2435">
        <v>0.10400000000000001</v>
      </c>
      <c r="O2435" s="872">
        <f>+VLOOKUP(C2435,'A. Rate Class Allocations'!$B$124:$J$128,6,FALSE)</f>
        <v>0.94261788524984402</v>
      </c>
      <c r="P2435" s="873">
        <f>+VLOOKUP(C2435,'A. Rate Class Allocations'!$B$124:$J$128,8,FALSE)</f>
        <v>0.86676492558695795</v>
      </c>
      <c r="Q2435" s="873">
        <f>+VLOOKUP(C2435,'A. Rate Class Allocations'!$B$124:$J$128,7,FALSE)</f>
        <v>0.93591420350510102</v>
      </c>
      <c r="R2435" s="873">
        <f>+VLOOKUP(C2435,'A. Rate Class Allocations'!$B$124:$J$128,9,FALSE)</f>
        <v>0.67326093337246795</v>
      </c>
      <c r="S2435" s="874">
        <f t="shared" si="112"/>
        <v>260.1809711289165</v>
      </c>
      <c r="T2435" s="874">
        <f t="shared" si="113"/>
        <v>6.5531904901673016E-2</v>
      </c>
    </row>
    <row r="2436" spans="1:20">
      <c r="A2436" s="875" t="s">
        <v>1034</v>
      </c>
      <c r="B2436" t="s">
        <v>1035</v>
      </c>
      <c r="C2436" t="s">
        <v>1339</v>
      </c>
      <c r="D2436" t="s">
        <v>1991</v>
      </c>
      <c r="E2436" s="867">
        <v>2019</v>
      </c>
      <c r="F2436" s="867">
        <v>2019</v>
      </c>
      <c r="G2436" s="868">
        <v>43500</v>
      </c>
      <c r="H2436" s="869">
        <f t="shared" ref="H2436:H2499" si="114">YEAR(G2436)</f>
        <v>2019</v>
      </c>
      <c r="I2436" s="876"/>
      <c r="J2436" t="s">
        <v>1341</v>
      </c>
      <c r="K2436" t="s">
        <v>1342</v>
      </c>
      <c r="L2436" t="s">
        <v>1037</v>
      </c>
      <c r="M2436">
        <v>116.53200000000001</v>
      </c>
      <c r="N2436">
        <v>5.2000000000000005E-2</v>
      </c>
      <c r="O2436" s="872">
        <f>+VLOOKUP(C2436,'A. Rate Class Allocations'!$B$124:$J$128,6,FALSE)</f>
        <v>0.94261788524984402</v>
      </c>
      <c r="P2436" s="873">
        <f>+VLOOKUP(C2436,'A. Rate Class Allocations'!$B$124:$J$128,8,FALSE)</f>
        <v>0.86676492558695795</v>
      </c>
      <c r="Q2436" s="873">
        <f>+VLOOKUP(C2436,'A. Rate Class Allocations'!$B$124:$J$128,7,FALSE)</f>
        <v>0.93591420350510102</v>
      </c>
      <c r="R2436" s="873">
        <f>+VLOOKUP(C2436,'A. Rate Class Allocations'!$B$124:$J$128,9,FALSE)</f>
        <v>0.67326093337246795</v>
      </c>
      <c r="S2436" s="874">
        <f t="shared" ref="S2436:S2499" si="115">M2436*O2436*P2436</f>
        <v>95.209921015660001</v>
      </c>
      <c r="T2436" s="874">
        <f t="shared" ref="T2436:T2499" si="116">N2436*Q2436*R2436</f>
        <v>3.2765952450836508E-2</v>
      </c>
    </row>
    <row r="2437" spans="1:20">
      <c r="A2437" s="875" t="s">
        <v>1034</v>
      </c>
      <c r="B2437" t="s">
        <v>1035</v>
      </c>
      <c r="C2437" t="s">
        <v>1339</v>
      </c>
      <c r="D2437" t="s">
        <v>1991</v>
      </c>
      <c r="E2437" s="867">
        <v>2019</v>
      </c>
      <c r="F2437" s="867">
        <v>2019</v>
      </c>
      <c r="G2437" s="868">
        <v>43500</v>
      </c>
      <c r="H2437" s="869">
        <f t="shared" si="114"/>
        <v>2019</v>
      </c>
      <c r="I2437" s="876"/>
      <c r="J2437" t="s">
        <v>1341</v>
      </c>
      <c r="K2437" t="s">
        <v>1342</v>
      </c>
      <c r="L2437" t="s">
        <v>1037</v>
      </c>
      <c r="M2437">
        <v>454.92299999999994</v>
      </c>
      <c r="N2437">
        <v>0.20299999999999999</v>
      </c>
      <c r="O2437" s="872">
        <f>+VLOOKUP(C2437,'A. Rate Class Allocations'!$B$124:$J$128,6,FALSE)</f>
        <v>0.94261788524984402</v>
      </c>
      <c r="P2437" s="873">
        <f>+VLOOKUP(C2437,'A. Rate Class Allocations'!$B$124:$J$128,8,FALSE)</f>
        <v>0.86676492558695795</v>
      </c>
      <c r="Q2437" s="873">
        <f>+VLOOKUP(C2437,'A. Rate Class Allocations'!$B$124:$J$128,7,FALSE)</f>
        <v>0.93591420350510102</v>
      </c>
      <c r="R2437" s="873">
        <f>+VLOOKUP(C2437,'A. Rate Class Allocations'!$B$124:$J$128,9,FALSE)</f>
        <v>0.67326093337246795</v>
      </c>
      <c r="S2437" s="874">
        <f t="shared" si="115"/>
        <v>371.68488396498032</v>
      </c>
      <c r="T2437" s="874">
        <f t="shared" si="116"/>
        <v>0.12791323745230401</v>
      </c>
    </row>
    <row r="2438" spans="1:20">
      <c r="A2438" s="875" t="s">
        <v>1034</v>
      </c>
      <c r="B2438" t="s">
        <v>1035</v>
      </c>
      <c r="C2438" t="s">
        <v>1339</v>
      </c>
      <c r="D2438" t="s">
        <v>1991</v>
      </c>
      <c r="E2438" s="867">
        <v>2019</v>
      </c>
      <c r="F2438" s="867">
        <v>2019</v>
      </c>
      <c r="G2438" s="868">
        <v>43500</v>
      </c>
      <c r="H2438" s="869">
        <f t="shared" si="114"/>
        <v>2019</v>
      </c>
      <c r="I2438" s="876"/>
      <c r="J2438" t="s">
        <v>1341</v>
      </c>
      <c r="K2438" t="s">
        <v>1342</v>
      </c>
      <c r="L2438" t="s">
        <v>1037</v>
      </c>
      <c r="M2438">
        <v>156.86999999999998</v>
      </c>
      <c r="N2438">
        <v>6.9999999999999993E-2</v>
      </c>
      <c r="O2438" s="872">
        <f>+VLOOKUP(C2438,'A. Rate Class Allocations'!$B$124:$J$128,6,FALSE)</f>
        <v>0.94261788524984402</v>
      </c>
      <c r="P2438" s="873">
        <f>+VLOOKUP(C2438,'A. Rate Class Allocations'!$B$124:$J$128,8,FALSE)</f>
        <v>0.86676492558695795</v>
      </c>
      <c r="Q2438" s="873">
        <f>+VLOOKUP(C2438,'A. Rate Class Allocations'!$B$124:$J$128,7,FALSE)</f>
        <v>0.93591420350510102</v>
      </c>
      <c r="R2438" s="873">
        <f>+VLOOKUP(C2438,'A. Rate Class Allocations'!$B$124:$J$128,9,FALSE)</f>
        <v>0.67326093337246795</v>
      </c>
      <c r="S2438" s="874">
        <f t="shared" si="115"/>
        <v>128.16720136723461</v>
      </c>
      <c r="T2438" s="874">
        <f t="shared" si="116"/>
        <v>4.4108012914587588E-2</v>
      </c>
    </row>
    <row r="2439" spans="1:20">
      <c r="A2439" s="875" t="s">
        <v>1034</v>
      </c>
      <c r="B2439" t="s">
        <v>1035</v>
      </c>
      <c r="C2439" t="s">
        <v>1339</v>
      </c>
      <c r="D2439" t="s">
        <v>1992</v>
      </c>
      <c r="E2439" s="867">
        <v>2019</v>
      </c>
      <c r="F2439" s="867">
        <v>2019</v>
      </c>
      <c r="G2439" s="868">
        <v>43504</v>
      </c>
      <c r="H2439" s="869">
        <f t="shared" si="114"/>
        <v>2019</v>
      </c>
      <c r="I2439" s="876"/>
      <c r="J2439" t="s">
        <v>1341</v>
      </c>
      <c r="K2439" t="s">
        <v>1342</v>
      </c>
      <c r="L2439" t="s">
        <v>1037</v>
      </c>
      <c r="M2439">
        <v>1762.1760000000002</v>
      </c>
      <c r="N2439">
        <v>0.31200000000000006</v>
      </c>
      <c r="O2439" s="872">
        <f>+VLOOKUP(C2439,'A. Rate Class Allocations'!$B$124:$J$128,6,FALSE)</f>
        <v>0.94261788524984402</v>
      </c>
      <c r="P2439" s="873">
        <f>+VLOOKUP(C2439,'A. Rate Class Allocations'!$B$124:$J$128,8,FALSE)</f>
        <v>0.86676492558695795</v>
      </c>
      <c r="Q2439" s="873">
        <f>+VLOOKUP(C2439,'A. Rate Class Allocations'!$B$124:$J$128,7,FALSE)</f>
        <v>0.93591420350510102</v>
      </c>
      <c r="R2439" s="873">
        <f>+VLOOKUP(C2439,'A. Rate Class Allocations'!$B$124:$J$128,9,FALSE)</f>
        <v>0.67326093337246795</v>
      </c>
      <c r="S2439" s="874">
        <f t="shared" si="115"/>
        <v>1439.7473464429659</v>
      </c>
      <c r="T2439" s="874">
        <f t="shared" si="116"/>
        <v>0.19659571470501905</v>
      </c>
    </row>
    <row r="2440" spans="1:20">
      <c r="A2440" s="875" t="s">
        <v>1034</v>
      </c>
      <c r="B2440" t="s">
        <v>1035</v>
      </c>
      <c r="C2440" t="s">
        <v>1339</v>
      </c>
      <c r="D2440" t="s">
        <v>1993</v>
      </c>
      <c r="E2440" s="867">
        <v>2019</v>
      </c>
      <c r="F2440" s="867">
        <v>2019</v>
      </c>
      <c r="G2440" s="868">
        <v>43515</v>
      </c>
      <c r="H2440" s="869">
        <f t="shared" si="114"/>
        <v>2019</v>
      </c>
      <c r="I2440" s="876"/>
      <c r="J2440" t="s">
        <v>1341</v>
      </c>
      <c r="K2440" t="s">
        <v>1342</v>
      </c>
      <c r="L2440" t="s">
        <v>1037</v>
      </c>
      <c r="M2440">
        <v>1490.0600000000004</v>
      </c>
      <c r="N2440">
        <v>0.57200000000000006</v>
      </c>
      <c r="O2440" s="872">
        <f>+VLOOKUP(C2440,'A. Rate Class Allocations'!$B$124:$J$128,6,FALSE)</f>
        <v>0.94261788524984402</v>
      </c>
      <c r="P2440" s="873">
        <f>+VLOOKUP(C2440,'A. Rate Class Allocations'!$B$124:$J$128,8,FALSE)</f>
        <v>0.86676492558695795</v>
      </c>
      <c r="Q2440" s="873">
        <f>+VLOOKUP(C2440,'A. Rate Class Allocations'!$B$124:$J$128,7,FALSE)</f>
        <v>0.93591420350510102</v>
      </c>
      <c r="R2440" s="873">
        <f>+VLOOKUP(C2440,'A. Rate Class Allocations'!$B$124:$J$128,9,FALSE)</f>
        <v>0.67326093337246795</v>
      </c>
      <c r="S2440" s="874">
        <f t="shared" si="115"/>
        <v>1217.4209222238901</v>
      </c>
      <c r="T2440" s="874">
        <f t="shared" si="116"/>
        <v>0.36042547695920152</v>
      </c>
    </row>
    <row r="2441" spans="1:20">
      <c r="A2441" s="875" t="s">
        <v>1034</v>
      </c>
      <c r="B2441" t="s">
        <v>1035</v>
      </c>
      <c r="C2441" t="s">
        <v>1339</v>
      </c>
      <c r="D2441" t="s">
        <v>1993</v>
      </c>
      <c r="E2441" s="867">
        <v>2019</v>
      </c>
      <c r="F2441" s="867">
        <v>2019</v>
      </c>
      <c r="G2441" s="868">
        <v>43515</v>
      </c>
      <c r="H2441" s="869">
        <f t="shared" si="114"/>
        <v>2019</v>
      </c>
      <c r="I2441" s="876"/>
      <c r="J2441" t="s">
        <v>1341</v>
      </c>
      <c r="K2441" t="s">
        <v>1342</v>
      </c>
      <c r="L2441" t="s">
        <v>1037</v>
      </c>
      <c r="M2441">
        <v>75.545000000000002</v>
      </c>
      <c r="N2441">
        <v>2.8999999999999998E-2</v>
      </c>
      <c r="O2441" s="872">
        <f>+VLOOKUP(C2441,'A. Rate Class Allocations'!$B$124:$J$128,6,FALSE)</f>
        <v>0.94261788524984402</v>
      </c>
      <c r="P2441" s="873">
        <f>+VLOOKUP(C2441,'A. Rate Class Allocations'!$B$124:$J$128,8,FALSE)</f>
        <v>0.86676492558695795</v>
      </c>
      <c r="Q2441" s="873">
        <f>+VLOOKUP(C2441,'A. Rate Class Allocations'!$B$124:$J$128,7,FALSE)</f>
        <v>0.93591420350510102</v>
      </c>
      <c r="R2441" s="873">
        <f>+VLOOKUP(C2441,'A. Rate Class Allocations'!$B$124:$J$128,9,FALSE)</f>
        <v>0.67326093337246795</v>
      </c>
      <c r="S2441" s="874">
        <f t="shared" si="115"/>
        <v>61.722389413448965</v>
      </c>
      <c r="T2441" s="874">
        <f t="shared" si="116"/>
        <v>1.8273319636043429E-2</v>
      </c>
    </row>
    <row r="2442" spans="1:20">
      <c r="A2442" s="875" t="s">
        <v>1034</v>
      </c>
      <c r="B2442" t="s">
        <v>1035</v>
      </c>
      <c r="C2442" t="s">
        <v>1339</v>
      </c>
      <c r="D2442" t="s">
        <v>1994</v>
      </c>
      <c r="E2442" s="867">
        <v>2019</v>
      </c>
      <c r="F2442" s="867">
        <v>2019</v>
      </c>
      <c r="G2442" s="868">
        <v>43565</v>
      </c>
      <c r="H2442" s="869">
        <f t="shared" si="114"/>
        <v>2019</v>
      </c>
      <c r="I2442" s="876"/>
      <c r="J2442" t="s">
        <v>1341</v>
      </c>
      <c r="K2442" t="s">
        <v>1342</v>
      </c>
      <c r="L2442" t="s">
        <v>1037</v>
      </c>
      <c r="M2442">
        <v>1460.316</v>
      </c>
      <c r="N2442">
        <v>0.57200000000000006</v>
      </c>
      <c r="O2442" s="872">
        <f>+VLOOKUP(C2442,'A. Rate Class Allocations'!$B$124:$J$128,6,FALSE)</f>
        <v>0.94261788524984402</v>
      </c>
      <c r="P2442" s="873">
        <f>+VLOOKUP(C2442,'A. Rate Class Allocations'!$B$124:$J$128,8,FALSE)</f>
        <v>0.86676492558695795</v>
      </c>
      <c r="Q2442" s="873">
        <f>+VLOOKUP(C2442,'A. Rate Class Allocations'!$B$124:$J$128,7,FALSE)</f>
        <v>0.93591420350510102</v>
      </c>
      <c r="R2442" s="873">
        <f>+VLOOKUP(C2442,'A. Rate Class Allocations'!$B$124:$J$128,9,FALSE)</f>
        <v>0.67326093337246795</v>
      </c>
      <c r="S2442" s="874">
        <f t="shared" si="115"/>
        <v>1193.1192377879427</v>
      </c>
      <c r="T2442" s="874">
        <f t="shared" si="116"/>
        <v>0.36042547695920152</v>
      </c>
    </row>
    <row r="2443" spans="1:20">
      <c r="A2443" s="875" t="s">
        <v>1034</v>
      </c>
      <c r="B2443" t="s">
        <v>1035</v>
      </c>
      <c r="C2443" t="s">
        <v>1339</v>
      </c>
      <c r="D2443" t="s">
        <v>1994</v>
      </c>
      <c r="E2443" s="867">
        <v>2019</v>
      </c>
      <c r="F2443" s="867">
        <v>2019</v>
      </c>
      <c r="G2443" s="868">
        <v>43565</v>
      </c>
      <c r="H2443" s="869">
        <f t="shared" si="114"/>
        <v>2019</v>
      </c>
      <c r="I2443" s="876"/>
      <c r="J2443" t="s">
        <v>1341</v>
      </c>
      <c r="K2443" t="s">
        <v>1342</v>
      </c>
      <c r="L2443" t="s">
        <v>1037</v>
      </c>
      <c r="M2443">
        <v>592.29599999999982</v>
      </c>
      <c r="N2443">
        <v>0.23199999999999998</v>
      </c>
      <c r="O2443" s="872">
        <f>+VLOOKUP(C2443,'A. Rate Class Allocations'!$B$124:$J$128,6,FALSE)</f>
        <v>0.94261788524984402</v>
      </c>
      <c r="P2443" s="873">
        <f>+VLOOKUP(C2443,'A. Rate Class Allocations'!$B$124:$J$128,8,FALSE)</f>
        <v>0.86676492558695795</v>
      </c>
      <c r="Q2443" s="873">
        <f>+VLOOKUP(C2443,'A. Rate Class Allocations'!$B$124:$J$128,7,FALSE)</f>
        <v>0.93591420350510102</v>
      </c>
      <c r="R2443" s="873">
        <f>+VLOOKUP(C2443,'A. Rate Class Allocations'!$B$124:$J$128,9,FALSE)</f>
        <v>0.67326093337246795</v>
      </c>
      <c r="S2443" s="874">
        <f t="shared" si="115"/>
        <v>483.92248805385071</v>
      </c>
      <c r="T2443" s="874">
        <f t="shared" si="116"/>
        <v>0.14618655708834744</v>
      </c>
    </row>
    <row r="2444" spans="1:20">
      <c r="A2444" s="875" t="s">
        <v>1034</v>
      </c>
      <c r="B2444" t="s">
        <v>1035</v>
      </c>
      <c r="C2444" t="s">
        <v>1339</v>
      </c>
      <c r="D2444" t="s">
        <v>1994</v>
      </c>
      <c r="E2444" s="867">
        <v>2019</v>
      </c>
      <c r="F2444" s="867">
        <v>2019</v>
      </c>
      <c r="G2444" s="868">
        <v>43565</v>
      </c>
      <c r="H2444" s="869">
        <f t="shared" si="114"/>
        <v>2019</v>
      </c>
      <c r="I2444" s="876"/>
      <c r="J2444" t="s">
        <v>1341</v>
      </c>
      <c r="K2444" t="s">
        <v>1342</v>
      </c>
      <c r="L2444" t="s">
        <v>1037</v>
      </c>
      <c r="M2444">
        <v>469.75200000000007</v>
      </c>
      <c r="N2444">
        <v>0.18400000000000002</v>
      </c>
      <c r="O2444" s="872">
        <f>+VLOOKUP(C2444,'A. Rate Class Allocations'!$B$124:$J$128,6,FALSE)</f>
        <v>0.94261788524984402</v>
      </c>
      <c r="P2444" s="873">
        <f>+VLOOKUP(C2444,'A. Rate Class Allocations'!$B$124:$J$128,8,FALSE)</f>
        <v>0.86676492558695795</v>
      </c>
      <c r="Q2444" s="873">
        <f>+VLOOKUP(C2444,'A. Rate Class Allocations'!$B$124:$J$128,7,FALSE)</f>
        <v>0.93591420350510102</v>
      </c>
      <c r="R2444" s="873">
        <f>+VLOOKUP(C2444,'A. Rate Class Allocations'!$B$124:$J$128,9,FALSE)</f>
        <v>0.67326093337246795</v>
      </c>
      <c r="S2444" s="874">
        <f t="shared" si="115"/>
        <v>383.80059397374384</v>
      </c>
      <c r="T2444" s="874">
        <f t="shared" si="116"/>
        <v>0.11594106251834456</v>
      </c>
    </row>
    <row r="2445" spans="1:20">
      <c r="A2445" s="875" t="s">
        <v>1034</v>
      </c>
      <c r="B2445" t="s">
        <v>1035</v>
      </c>
      <c r="C2445" t="s">
        <v>1339</v>
      </c>
      <c r="D2445" t="s">
        <v>1995</v>
      </c>
      <c r="E2445" s="867">
        <v>2019</v>
      </c>
      <c r="F2445" s="867">
        <v>2019</v>
      </c>
      <c r="G2445" s="868">
        <v>43549</v>
      </c>
      <c r="H2445" s="869">
        <f t="shared" si="114"/>
        <v>2019</v>
      </c>
      <c r="I2445" s="876"/>
      <c r="J2445" t="s">
        <v>1341</v>
      </c>
      <c r="K2445" t="s">
        <v>1342</v>
      </c>
      <c r="L2445" t="s">
        <v>1037</v>
      </c>
      <c r="M2445">
        <v>64.98899999999999</v>
      </c>
      <c r="N2445">
        <v>2.8999999999999998E-2</v>
      </c>
      <c r="O2445" s="872">
        <f>+VLOOKUP(C2445,'A. Rate Class Allocations'!$B$124:$J$128,6,FALSE)</f>
        <v>0.94261788524984402</v>
      </c>
      <c r="P2445" s="873">
        <f>+VLOOKUP(C2445,'A. Rate Class Allocations'!$B$124:$J$128,8,FALSE)</f>
        <v>0.86676492558695795</v>
      </c>
      <c r="Q2445" s="873">
        <f>+VLOOKUP(C2445,'A. Rate Class Allocations'!$B$124:$J$128,7,FALSE)</f>
        <v>0.93591420350510102</v>
      </c>
      <c r="R2445" s="873">
        <f>+VLOOKUP(C2445,'A. Rate Class Allocations'!$B$124:$J$128,9,FALSE)</f>
        <v>0.67326093337246795</v>
      </c>
      <c r="S2445" s="874">
        <f t="shared" si="115"/>
        <v>53.097840566425759</v>
      </c>
      <c r="T2445" s="874">
        <f t="shared" si="116"/>
        <v>1.8273319636043429E-2</v>
      </c>
    </row>
    <row r="2446" spans="1:20">
      <c r="A2446" s="875" t="s">
        <v>1034</v>
      </c>
      <c r="B2446" t="s">
        <v>1035</v>
      </c>
      <c r="C2446" t="s">
        <v>1339</v>
      </c>
      <c r="D2446" t="s">
        <v>1995</v>
      </c>
      <c r="E2446" s="867">
        <v>2019</v>
      </c>
      <c r="F2446" s="867">
        <v>2019</v>
      </c>
      <c r="G2446" s="868">
        <v>43549</v>
      </c>
      <c r="H2446" s="869">
        <f t="shared" si="114"/>
        <v>2019</v>
      </c>
      <c r="I2446" s="876"/>
      <c r="J2446" t="s">
        <v>1341</v>
      </c>
      <c r="K2446" t="s">
        <v>1342</v>
      </c>
      <c r="L2446" t="s">
        <v>1037</v>
      </c>
      <c r="M2446">
        <v>878.47199999999998</v>
      </c>
      <c r="N2446">
        <v>0.39200000000000002</v>
      </c>
      <c r="O2446" s="872">
        <f>+VLOOKUP(C2446,'A. Rate Class Allocations'!$B$124:$J$128,6,FALSE)</f>
        <v>0.94261788524984402</v>
      </c>
      <c r="P2446" s="873">
        <f>+VLOOKUP(C2446,'A. Rate Class Allocations'!$B$124:$J$128,8,FALSE)</f>
        <v>0.86676492558695795</v>
      </c>
      <c r="Q2446" s="873">
        <f>+VLOOKUP(C2446,'A. Rate Class Allocations'!$B$124:$J$128,7,FALSE)</f>
        <v>0.93591420350510102</v>
      </c>
      <c r="R2446" s="873">
        <f>+VLOOKUP(C2446,'A. Rate Class Allocations'!$B$124:$J$128,9,FALSE)</f>
        <v>0.67326093337246795</v>
      </c>
      <c r="S2446" s="874">
        <f t="shared" si="115"/>
        <v>717.73632765651382</v>
      </c>
      <c r="T2446" s="874">
        <f t="shared" si="116"/>
        <v>0.24700487232169055</v>
      </c>
    </row>
    <row r="2447" spans="1:20">
      <c r="A2447" s="875" t="s">
        <v>1034</v>
      </c>
      <c r="B2447" t="s">
        <v>1035</v>
      </c>
      <c r="C2447" t="s">
        <v>1339</v>
      </c>
      <c r="D2447" t="s">
        <v>1995</v>
      </c>
      <c r="E2447" s="867">
        <v>2019</v>
      </c>
      <c r="F2447" s="867">
        <v>2019</v>
      </c>
      <c r="G2447" s="868">
        <v>43549</v>
      </c>
      <c r="H2447" s="869">
        <f t="shared" si="114"/>
        <v>2019</v>
      </c>
      <c r="I2447" s="876"/>
      <c r="J2447" t="s">
        <v>1341</v>
      </c>
      <c r="K2447" t="s">
        <v>1342</v>
      </c>
      <c r="L2447" t="s">
        <v>1037</v>
      </c>
      <c r="M2447">
        <v>770.90400000000011</v>
      </c>
      <c r="N2447">
        <v>0.34400000000000003</v>
      </c>
      <c r="O2447" s="872">
        <f>+VLOOKUP(C2447,'A. Rate Class Allocations'!$B$124:$J$128,6,FALSE)</f>
        <v>0.94261788524984402</v>
      </c>
      <c r="P2447" s="873">
        <f>+VLOOKUP(C2447,'A. Rate Class Allocations'!$B$124:$J$128,8,FALSE)</f>
        <v>0.86676492558695795</v>
      </c>
      <c r="Q2447" s="873">
        <f>+VLOOKUP(C2447,'A. Rate Class Allocations'!$B$124:$J$128,7,FALSE)</f>
        <v>0.93591420350510102</v>
      </c>
      <c r="R2447" s="873">
        <f>+VLOOKUP(C2447,'A. Rate Class Allocations'!$B$124:$J$128,9,FALSE)</f>
        <v>0.67326093337246795</v>
      </c>
      <c r="S2447" s="874">
        <f t="shared" si="115"/>
        <v>629.85024671898157</v>
      </c>
      <c r="T2447" s="874">
        <f t="shared" si="116"/>
        <v>0.21675937775168763</v>
      </c>
    </row>
    <row r="2448" spans="1:20">
      <c r="A2448" s="875" t="s">
        <v>1034</v>
      </c>
      <c r="B2448" t="s">
        <v>1035</v>
      </c>
      <c r="C2448" t="s">
        <v>1339</v>
      </c>
      <c r="D2448" t="s">
        <v>1996</v>
      </c>
      <c r="E2448" s="867">
        <v>2019</v>
      </c>
      <c r="F2448" s="867">
        <v>2019</v>
      </c>
      <c r="G2448" s="868">
        <v>43507</v>
      </c>
      <c r="H2448" s="869">
        <f t="shared" si="114"/>
        <v>2019</v>
      </c>
      <c r="I2448" s="876"/>
      <c r="J2448" t="s">
        <v>1341</v>
      </c>
      <c r="K2448" t="s">
        <v>1342</v>
      </c>
      <c r="L2448" t="s">
        <v>1037</v>
      </c>
      <c r="M2448">
        <v>593.63200000000018</v>
      </c>
      <c r="N2448">
        <v>0.20800000000000002</v>
      </c>
      <c r="O2448" s="872">
        <f>+VLOOKUP(C2448,'A. Rate Class Allocations'!$B$124:$J$128,6,FALSE)</f>
        <v>0.94261788524984402</v>
      </c>
      <c r="P2448" s="873">
        <f>+VLOOKUP(C2448,'A. Rate Class Allocations'!$B$124:$J$128,8,FALSE)</f>
        <v>0.86676492558695795</v>
      </c>
      <c r="Q2448" s="873">
        <f>+VLOOKUP(C2448,'A. Rate Class Allocations'!$B$124:$J$128,7,FALSE)</f>
        <v>0.93591420350510102</v>
      </c>
      <c r="R2448" s="873">
        <f>+VLOOKUP(C2448,'A. Rate Class Allocations'!$B$124:$J$128,9,FALSE)</f>
        <v>0.67326093337246795</v>
      </c>
      <c r="S2448" s="874">
        <f t="shared" si="115"/>
        <v>485.01403762372814</v>
      </c>
      <c r="T2448" s="874">
        <f t="shared" si="116"/>
        <v>0.13106380980334603</v>
      </c>
    </row>
    <row r="2449" spans="1:20">
      <c r="A2449" s="875" t="s">
        <v>1034</v>
      </c>
      <c r="B2449" t="s">
        <v>1035</v>
      </c>
      <c r="C2449" t="s">
        <v>1339</v>
      </c>
      <c r="D2449" t="s">
        <v>1996</v>
      </c>
      <c r="E2449" s="867">
        <v>2019</v>
      </c>
      <c r="F2449" s="867">
        <v>2019</v>
      </c>
      <c r="G2449" s="868">
        <v>43507</v>
      </c>
      <c r="H2449" s="869">
        <f t="shared" si="114"/>
        <v>2019</v>
      </c>
      <c r="I2449" s="876"/>
      <c r="J2449" t="s">
        <v>1341</v>
      </c>
      <c r="K2449" t="s">
        <v>1342</v>
      </c>
      <c r="L2449" t="s">
        <v>1037</v>
      </c>
      <c r="M2449">
        <v>547.96800000000007</v>
      </c>
      <c r="N2449">
        <v>0.192</v>
      </c>
      <c r="O2449" s="872">
        <f>+VLOOKUP(C2449,'A. Rate Class Allocations'!$B$124:$J$128,6,FALSE)</f>
        <v>0.94261788524984402</v>
      </c>
      <c r="P2449" s="873">
        <f>+VLOOKUP(C2449,'A. Rate Class Allocations'!$B$124:$J$128,8,FALSE)</f>
        <v>0.86676492558695795</v>
      </c>
      <c r="Q2449" s="873">
        <f>+VLOOKUP(C2449,'A. Rate Class Allocations'!$B$124:$J$128,7,FALSE)</f>
        <v>0.93591420350510102</v>
      </c>
      <c r="R2449" s="873">
        <f>+VLOOKUP(C2449,'A. Rate Class Allocations'!$B$124:$J$128,9,FALSE)</f>
        <v>0.67326093337246795</v>
      </c>
      <c r="S2449" s="874">
        <f t="shared" si="115"/>
        <v>447.7052654988259</v>
      </c>
      <c r="T2449" s="874">
        <f t="shared" si="116"/>
        <v>0.12098197828001168</v>
      </c>
    </row>
    <row r="2450" spans="1:20">
      <c r="A2450" s="875" t="s">
        <v>1034</v>
      </c>
      <c r="B2450" t="s">
        <v>1035</v>
      </c>
      <c r="C2450" t="s">
        <v>1339</v>
      </c>
      <c r="D2450" t="s">
        <v>1997</v>
      </c>
      <c r="E2450" s="867">
        <v>2019</v>
      </c>
      <c r="F2450" s="867">
        <v>2019</v>
      </c>
      <c r="G2450" s="868">
        <v>43531</v>
      </c>
      <c r="H2450" s="869">
        <f t="shared" si="114"/>
        <v>2019</v>
      </c>
      <c r="I2450" s="876"/>
      <c r="J2450" t="s">
        <v>1341</v>
      </c>
      <c r="K2450" t="s">
        <v>1342</v>
      </c>
      <c r="L2450" t="s">
        <v>1037</v>
      </c>
      <c r="M2450">
        <v>4395.1050000000005</v>
      </c>
      <c r="N2450">
        <v>1.2869999999999999</v>
      </c>
      <c r="O2450" s="872">
        <f>+VLOOKUP(C2450,'A. Rate Class Allocations'!$B$124:$J$128,6,FALSE)</f>
        <v>0.94261788524984402</v>
      </c>
      <c r="P2450" s="873">
        <f>+VLOOKUP(C2450,'A. Rate Class Allocations'!$B$124:$J$128,8,FALSE)</f>
        <v>0.86676492558695795</v>
      </c>
      <c r="Q2450" s="873">
        <f>+VLOOKUP(C2450,'A. Rate Class Allocations'!$B$124:$J$128,7,FALSE)</f>
        <v>0.93591420350510102</v>
      </c>
      <c r="R2450" s="873">
        <f>+VLOOKUP(C2450,'A. Rate Class Allocations'!$B$124:$J$128,9,FALSE)</f>
        <v>0.67326093337246795</v>
      </c>
      <c r="S2450" s="874">
        <f t="shared" si="115"/>
        <v>3590.9243804751686</v>
      </c>
      <c r="T2450" s="874">
        <f t="shared" si="116"/>
        <v>0.81095732315820335</v>
      </c>
    </row>
    <row r="2451" spans="1:20">
      <c r="A2451" s="875" t="s">
        <v>1034</v>
      </c>
      <c r="B2451" t="s">
        <v>1035</v>
      </c>
      <c r="C2451" t="s">
        <v>1339</v>
      </c>
      <c r="D2451" t="s">
        <v>1998</v>
      </c>
      <c r="E2451" s="867">
        <v>2019</v>
      </c>
      <c r="F2451" s="867">
        <v>2019</v>
      </c>
      <c r="G2451" s="868">
        <v>43553</v>
      </c>
      <c r="H2451" s="869">
        <f t="shared" si="114"/>
        <v>2019</v>
      </c>
      <c r="I2451" s="876"/>
      <c r="J2451" t="s">
        <v>1341</v>
      </c>
      <c r="K2451" t="s">
        <v>1342</v>
      </c>
      <c r="L2451" t="s">
        <v>1037</v>
      </c>
      <c r="M2451">
        <v>4753.6799999999994</v>
      </c>
      <c r="N2451">
        <v>1.3919999999999999</v>
      </c>
      <c r="O2451" s="872">
        <f>+VLOOKUP(C2451,'A. Rate Class Allocations'!$B$124:$J$128,6,FALSE)</f>
        <v>0.94261788524984402</v>
      </c>
      <c r="P2451" s="873">
        <f>+VLOOKUP(C2451,'A. Rate Class Allocations'!$B$124:$J$128,8,FALSE)</f>
        <v>0.86676492558695795</v>
      </c>
      <c r="Q2451" s="873">
        <f>+VLOOKUP(C2451,'A. Rate Class Allocations'!$B$124:$J$128,7,FALSE)</f>
        <v>0.93591420350510102</v>
      </c>
      <c r="R2451" s="873">
        <f>+VLOOKUP(C2451,'A. Rate Class Allocations'!$B$124:$J$128,9,FALSE)</f>
        <v>0.67326093337246795</v>
      </c>
      <c r="S2451" s="874">
        <f t="shared" si="115"/>
        <v>3883.8902390220933</v>
      </c>
      <c r="T2451" s="874">
        <f t="shared" si="116"/>
        <v>0.87711934253008461</v>
      </c>
    </row>
    <row r="2452" spans="1:20">
      <c r="A2452" s="875" t="s">
        <v>1034</v>
      </c>
      <c r="B2452" t="s">
        <v>1035</v>
      </c>
      <c r="C2452" t="s">
        <v>1339</v>
      </c>
      <c r="D2452" t="s">
        <v>1998</v>
      </c>
      <c r="E2452" s="867">
        <v>2019</v>
      </c>
      <c r="F2452" s="867">
        <v>2019</v>
      </c>
      <c r="G2452" s="868">
        <v>43553</v>
      </c>
      <c r="H2452" s="869">
        <f t="shared" si="114"/>
        <v>2019</v>
      </c>
      <c r="I2452" s="876"/>
      <c r="J2452" t="s">
        <v>1038</v>
      </c>
      <c r="K2452" t="s">
        <v>1342</v>
      </c>
      <c r="L2452" t="s">
        <v>1037</v>
      </c>
      <c r="M2452">
        <v>693.245</v>
      </c>
      <c r="N2452">
        <v>0.20299999999999999</v>
      </c>
      <c r="O2452" s="872">
        <f>+VLOOKUP(C2452,'A. Rate Class Allocations'!$B$124:$J$128,6,FALSE)</f>
        <v>0.94261788524984402</v>
      </c>
      <c r="P2452" s="873">
        <f>+VLOOKUP(C2452,'A. Rate Class Allocations'!$B$124:$J$128,8,FALSE)</f>
        <v>0.86676492558695795</v>
      </c>
      <c r="Q2452" s="873">
        <f>+VLOOKUP(C2452,'A. Rate Class Allocations'!$B$124:$J$128,7,FALSE)</f>
        <v>0.93591420350510102</v>
      </c>
      <c r="R2452" s="873">
        <f>+VLOOKUP(C2452,'A. Rate Class Allocations'!$B$124:$J$128,9,FALSE)</f>
        <v>0.67326093337246795</v>
      </c>
      <c r="S2452" s="874">
        <f t="shared" si="115"/>
        <v>566.40065985738863</v>
      </c>
      <c r="T2452" s="874">
        <f t="shared" si="116"/>
        <v>0.12791323745230401</v>
      </c>
    </row>
    <row r="2453" spans="1:20">
      <c r="A2453" s="875" t="s">
        <v>1034</v>
      </c>
      <c r="B2453" t="s">
        <v>1035</v>
      </c>
      <c r="C2453" t="s">
        <v>1339</v>
      </c>
      <c r="D2453" t="s">
        <v>1999</v>
      </c>
      <c r="E2453" s="867">
        <v>2019</v>
      </c>
      <c r="F2453" s="867">
        <v>2019</v>
      </c>
      <c r="G2453" s="868">
        <v>43511</v>
      </c>
      <c r="H2453" s="869">
        <f t="shared" si="114"/>
        <v>2019</v>
      </c>
      <c r="I2453" s="876"/>
      <c r="J2453" t="s">
        <v>1341</v>
      </c>
      <c r="K2453" t="s">
        <v>1342</v>
      </c>
      <c r="L2453" t="s">
        <v>1037</v>
      </c>
      <c r="M2453">
        <v>2915.8480000000009</v>
      </c>
      <c r="N2453">
        <v>1.1960000000000002</v>
      </c>
      <c r="O2453" s="872">
        <f>+VLOOKUP(C2453,'A. Rate Class Allocations'!$B$124:$J$128,6,FALSE)</f>
        <v>0.94261788524984402</v>
      </c>
      <c r="P2453" s="873">
        <f>+VLOOKUP(C2453,'A. Rate Class Allocations'!$B$124:$J$128,8,FALSE)</f>
        <v>0.86676492558695795</v>
      </c>
      <c r="Q2453" s="873">
        <f>+VLOOKUP(C2453,'A. Rate Class Allocations'!$B$124:$J$128,7,FALSE)</f>
        <v>0.93591420350510102</v>
      </c>
      <c r="R2453" s="873">
        <f>+VLOOKUP(C2453,'A. Rate Class Allocations'!$B$124:$J$128,9,FALSE)</f>
        <v>0.67326093337246795</v>
      </c>
      <c r="S2453" s="874">
        <f t="shared" si="115"/>
        <v>2382.3298130442304</v>
      </c>
      <c r="T2453" s="874">
        <f t="shared" si="116"/>
        <v>0.7536169063692395</v>
      </c>
    </row>
    <row r="2454" spans="1:20">
      <c r="A2454" s="875" t="s">
        <v>1034</v>
      </c>
      <c r="B2454" t="s">
        <v>1035</v>
      </c>
      <c r="C2454" t="s">
        <v>1339</v>
      </c>
      <c r="D2454" t="s">
        <v>2000</v>
      </c>
      <c r="E2454" s="867">
        <v>2019</v>
      </c>
      <c r="F2454" s="867">
        <v>2019</v>
      </c>
      <c r="G2454" s="868">
        <v>43508</v>
      </c>
      <c r="H2454" s="869">
        <f t="shared" si="114"/>
        <v>2019</v>
      </c>
      <c r="I2454" s="876"/>
      <c r="J2454" t="s">
        <v>1341</v>
      </c>
      <c r="K2454" t="s">
        <v>1342</v>
      </c>
      <c r="L2454" t="s">
        <v>1037</v>
      </c>
      <c r="M2454">
        <v>2712.84</v>
      </c>
      <c r="N2454">
        <v>0.78</v>
      </c>
      <c r="O2454" s="872">
        <f>+VLOOKUP(C2454,'A. Rate Class Allocations'!$B$124:$J$128,6,FALSE)</f>
        <v>0.94261788524984402</v>
      </c>
      <c r="P2454" s="873">
        <f>+VLOOKUP(C2454,'A. Rate Class Allocations'!$B$124:$J$128,8,FALSE)</f>
        <v>0.86676492558695795</v>
      </c>
      <c r="Q2454" s="873">
        <f>+VLOOKUP(C2454,'A. Rate Class Allocations'!$B$124:$J$128,7,FALSE)</f>
        <v>0.93591420350510102</v>
      </c>
      <c r="R2454" s="873">
        <f>+VLOOKUP(C2454,'A. Rate Class Allocations'!$B$124:$J$128,9,FALSE)</f>
        <v>0.67326093337246795</v>
      </c>
      <c r="S2454" s="874">
        <f t="shared" si="115"/>
        <v>2216.4665682226605</v>
      </c>
      <c r="T2454" s="874">
        <f t="shared" si="116"/>
        <v>0.49148928676254749</v>
      </c>
    </row>
    <row r="2455" spans="1:20">
      <c r="A2455" s="875" t="s">
        <v>1034</v>
      </c>
      <c r="B2455" t="s">
        <v>1035</v>
      </c>
      <c r="C2455" t="s">
        <v>1339</v>
      </c>
      <c r="D2455" t="s">
        <v>2000</v>
      </c>
      <c r="E2455" s="867">
        <v>2019</v>
      </c>
      <c r="F2455" s="867">
        <v>2019</v>
      </c>
      <c r="G2455" s="868">
        <v>43508</v>
      </c>
      <c r="H2455" s="869">
        <f t="shared" si="114"/>
        <v>2019</v>
      </c>
      <c r="I2455" s="876"/>
      <c r="J2455" t="s">
        <v>1341</v>
      </c>
      <c r="K2455" t="s">
        <v>1342</v>
      </c>
      <c r="L2455" t="s">
        <v>1037</v>
      </c>
      <c r="M2455">
        <v>55.648000000000003</v>
      </c>
      <c r="N2455">
        <v>1.6E-2</v>
      </c>
      <c r="O2455" s="872">
        <f>+VLOOKUP(C2455,'A. Rate Class Allocations'!$B$124:$J$128,6,FALSE)</f>
        <v>0.94261788524984402</v>
      </c>
      <c r="P2455" s="873">
        <f>+VLOOKUP(C2455,'A. Rate Class Allocations'!$B$124:$J$128,8,FALSE)</f>
        <v>0.86676492558695795</v>
      </c>
      <c r="Q2455" s="873">
        <f>+VLOOKUP(C2455,'A. Rate Class Allocations'!$B$124:$J$128,7,FALSE)</f>
        <v>0.93591420350510102</v>
      </c>
      <c r="R2455" s="873">
        <f>+VLOOKUP(C2455,'A. Rate Class Allocations'!$B$124:$J$128,9,FALSE)</f>
        <v>0.67326093337246795</v>
      </c>
      <c r="S2455" s="874">
        <f t="shared" si="115"/>
        <v>45.465980886618674</v>
      </c>
      <c r="T2455" s="874">
        <f t="shared" si="116"/>
        <v>1.0081831523334308E-2</v>
      </c>
    </row>
    <row r="2456" spans="1:20">
      <c r="A2456" s="875" t="s">
        <v>1034</v>
      </c>
      <c r="B2456" t="s">
        <v>1035</v>
      </c>
      <c r="C2456" t="s">
        <v>1339</v>
      </c>
      <c r="D2456" t="s">
        <v>2001</v>
      </c>
      <c r="E2456" s="867">
        <v>2019</v>
      </c>
      <c r="F2456" s="867">
        <v>2019</v>
      </c>
      <c r="G2456" s="868">
        <v>43511</v>
      </c>
      <c r="H2456" s="869">
        <f t="shared" si="114"/>
        <v>2019</v>
      </c>
      <c r="I2456" s="876"/>
      <c r="J2456" t="s">
        <v>1341</v>
      </c>
      <c r="K2456" t="s">
        <v>1342</v>
      </c>
      <c r="L2456" t="s">
        <v>1037</v>
      </c>
      <c r="M2456">
        <v>3677.3739999999993</v>
      </c>
      <c r="N2456">
        <v>1.3629999999999998</v>
      </c>
      <c r="O2456" s="872">
        <f>+VLOOKUP(C2456,'A. Rate Class Allocations'!$B$124:$J$128,6,FALSE)</f>
        <v>0.94261788524984402</v>
      </c>
      <c r="P2456" s="873">
        <f>+VLOOKUP(C2456,'A. Rate Class Allocations'!$B$124:$J$128,8,FALSE)</f>
        <v>0.86676492558695795</v>
      </c>
      <c r="Q2456" s="873">
        <f>+VLOOKUP(C2456,'A. Rate Class Allocations'!$B$124:$J$128,7,FALSE)</f>
        <v>0.93591420350510102</v>
      </c>
      <c r="R2456" s="873">
        <f>+VLOOKUP(C2456,'A. Rate Class Allocations'!$B$124:$J$128,9,FALSE)</f>
        <v>0.67326093337246795</v>
      </c>
      <c r="S2456" s="874">
        <f t="shared" si="115"/>
        <v>3004.5179700429203</v>
      </c>
      <c r="T2456" s="874">
        <f t="shared" si="116"/>
        <v>0.85884602289404111</v>
      </c>
    </row>
    <row r="2457" spans="1:20">
      <c r="A2457" s="875" t="s">
        <v>1034</v>
      </c>
      <c r="B2457" t="s">
        <v>1035</v>
      </c>
      <c r="C2457" t="s">
        <v>1339</v>
      </c>
      <c r="D2457" t="s">
        <v>2002</v>
      </c>
      <c r="E2457" s="867">
        <v>2019</v>
      </c>
      <c r="F2457" s="867">
        <v>2019</v>
      </c>
      <c r="G2457" s="868">
        <v>43501</v>
      </c>
      <c r="H2457" s="869">
        <f t="shared" si="114"/>
        <v>2019</v>
      </c>
      <c r="I2457" s="876"/>
      <c r="J2457" t="s">
        <v>1341</v>
      </c>
      <c r="K2457" t="s">
        <v>1342</v>
      </c>
      <c r="L2457" t="s">
        <v>1037</v>
      </c>
      <c r="M2457">
        <v>3815.5420000000008</v>
      </c>
      <c r="N2457">
        <v>1.5580000000000003</v>
      </c>
      <c r="O2457" s="872">
        <f>+VLOOKUP(C2457,'A. Rate Class Allocations'!$B$124:$J$128,6,FALSE)</f>
        <v>0.94261788524984402</v>
      </c>
      <c r="P2457" s="873">
        <f>+VLOOKUP(C2457,'A. Rate Class Allocations'!$B$124:$J$128,8,FALSE)</f>
        <v>0.86676492558695795</v>
      </c>
      <c r="Q2457" s="873">
        <f>+VLOOKUP(C2457,'A. Rate Class Allocations'!$B$124:$J$128,7,FALSE)</f>
        <v>0.93591420350510102</v>
      </c>
      <c r="R2457" s="873">
        <f>+VLOOKUP(C2457,'A. Rate Class Allocations'!$B$124:$J$128,9,FALSE)</f>
        <v>0.67326093337246795</v>
      </c>
      <c r="S2457" s="874">
        <f t="shared" si="115"/>
        <v>3117.4051114881186</v>
      </c>
      <c r="T2457" s="874">
        <f t="shared" si="116"/>
        <v>0.98171834458467833</v>
      </c>
    </row>
    <row r="2458" spans="1:20">
      <c r="A2458" s="875" t="s">
        <v>1034</v>
      </c>
      <c r="B2458" t="s">
        <v>1035</v>
      </c>
      <c r="C2458" t="s">
        <v>1339</v>
      </c>
      <c r="D2458" t="s">
        <v>2003</v>
      </c>
      <c r="E2458" s="867">
        <v>2019</v>
      </c>
      <c r="F2458" s="867">
        <v>2019</v>
      </c>
      <c r="G2458" s="868">
        <v>43503</v>
      </c>
      <c r="H2458" s="869">
        <f t="shared" si="114"/>
        <v>2019</v>
      </c>
      <c r="I2458" s="876"/>
      <c r="J2458" t="s">
        <v>1341</v>
      </c>
      <c r="K2458" t="s">
        <v>1342</v>
      </c>
      <c r="L2458" t="s">
        <v>1037</v>
      </c>
      <c r="M2458">
        <v>148.40800000000004</v>
      </c>
      <c r="N2458">
        <v>5.2000000000000005E-2</v>
      </c>
      <c r="O2458" s="872">
        <f>+VLOOKUP(C2458,'A. Rate Class Allocations'!$B$124:$J$128,6,FALSE)</f>
        <v>0.94261788524984402</v>
      </c>
      <c r="P2458" s="873">
        <f>+VLOOKUP(C2458,'A. Rate Class Allocations'!$B$124:$J$128,8,FALSE)</f>
        <v>0.86676492558695795</v>
      </c>
      <c r="Q2458" s="873">
        <f>+VLOOKUP(C2458,'A. Rate Class Allocations'!$B$124:$J$128,7,FALSE)</f>
        <v>0.93591420350510102</v>
      </c>
      <c r="R2458" s="873">
        <f>+VLOOKUP(C2458,'A. Rate Class Allocations'!$B$124:$J$128,9,FALSE)</f>
        <v>0.67326093337246795</v>
      </c>
      <c r="S2458" s="874">
        <f t="shared" si="115"/>
        <v>121.25350940593204</v>
      </c>
      <c r="T2458" s="874">
        <f t="shared" si="116"/>
        <v>3.2765952450836508E-2</v>
      </c>
    </row>
    <row r="2459" spans="1:20">
      <c r="A2459" s="875" t="s">
        <v>1034</v>
      </c>
      <c r="B2459" t="s">
        <v>1035</v>
      </c>
      <c r="C2459" t="s">
        <v>1339</v>
      </c>
      <c r="D2459" t="s">
        <v>2003</v>
      </c>
      <c r="E2459" s="867">
        <v>2019</v>
      </c>
      <c r="F2459" s="867">
        <v>2019</v>
      </c>
      <c r="G2459" s="868">
        <v>43503</v>
      </c>
      <c r="H2459" s="869">
        <f t="shared" si="114"/>
        <v>2019</v>
      </c>
      <c r="I2459" s="876"/>
      <c r="J2459" t="s">
        <v>1341</v>
      </c>
      <c r="K2459" t="s">
        <v>1342</v>
      </c>
      <c r="L2459" t="s">
        <v>1037</v>
      </c>
      <c r="M2459">
        <v>1158.7239999999999</v>
      </c>
      <c r="N2459">
        <v>0.40599999999999997</v>
      </c>
      <c r="O2459" s="872">
        <f>+VLOOKUP(C2459,'A. Rate Class Allocations'!$B$124:$J$128,6,FALSE)</f>
        <v>0.94261788524984402</v>
      </c>
      <c r="P2459" s="873">
        <f>+VLOOKUP(C2459,'A. Rate Class Allocations'!$B$124:$J$128,8,FALSE)</f>
        <v>0.86676492558695795</v>
      </c>
      <c r="Q2459" s="873">
        <f>+VLOOKUP(C2459,'A. Rate Class Allocations'!$B$124:$J$128,7,FALSE)</f>
        <v>0.93591420350510102</v>
      </c>
      <c r="R2459" s="873">
        <f>+VLOOKUP(C2459,'A. Rate Class Allocations'!$B$124:$J$128,9,FALSE)</f>
        <v>0.67326093337246795</v>
      </c>
      <c r="S2459" s="874">
        <f t="shared" si="115"/>
        <v>946.71009266939211</v>
      </c>
      <c r="T2459" s="874">
        <f t="shared" si="116"/>
        <v>0.25582647490460803</v>
      </c>
    </row>
    <row r="2460" spans="1:20">
      <c r="A2460" s="875" t="s">
        <v>1034</v>
      </c>
      <c r="B2460" t="s">
        <v>1035</v>
      </c>
      <c r="C2460" t="s">
        <v>1339</v>
      </c>
      <c r="D2460" t="s">
        <v>2003</v>
      </c>
      <c r="E2460" s="867">
        <v>2019</v>
      </c>
      <c r="F2460" s="867">
        <v>2019</v>
      </c>
      <c r="G2460" s="868">
        <v>43503</v>
      </c>
      <c r="H2460" s="869">
        <f t="shared" si="114"/>
        <v>2019</v>
      </c>
      <c r="I2460" s="876"/>
      <c r="J2460" t="s">
        <v>1341</v>
      </c>
      <c r="K2460" t="s">
        <v>1342</v>
      </c>
      <c r="L2460" t="s">
        <v>1037</v>
      </c>
      <c r="M2460">
        <v>199.77999999999997</v>
      </c>
      <c r="N2460">
        <v>6.9999999999999993E-2</v>
      </c>
      <c r="O2460" s="872">
        <f>+VLOOKUP(C2460,'A. Rate Class Allocations'!$B$124:$J$128,6,FALSE)</f>
        <v>0.94261788524984402</v>
      </c>
      <c r="P2460" s="873">
        <f>+VLOOKUP(C2460,'A. Rate Class Allocations'!$B$124:$J$128,8,FALSE)</f>
        <v>0.86676492558695795</v>
      </c>
      <c r="Q2460" s="873">
        <f>+VLOOKUP(C2460,'A. Rate Class Allocations'!$B$124:$J$128,7,FALSE)</f>
        <v>0.93591420350510102</v>
      </c>
      <c r="R2460" s="873">
        <f>+VLOOKUP(C2460,'A. Rate Class Allocations'!$B$124:$J$128,9,FALSE)</f>
        <v>0.67326093337246795</v>
      </c>
      <c r="S2460" s="874">
        <f t="shared" si="115"/>
        <v>163.22587804644689</v>
      </c>
      <c r="T2460" s="874">
        <f t="shared" si="116"/>
        <v>4.4108012914587588E-2</v>
      </c>
    </row>
    <row r="2461" spans="1:20">
      <c r="A2461" s="875" t="s">
        <v>1034</v>
      </c>
      <c r="B2461" t="s">
        <v>1035</v>
      </c>
      <c r="C2461" t="s">
        <v>1339</v>
      </c>
      <c r="D2461" t="s">
        <v>2004</v>
      </c>
      <c r="E2461" s="867">
        <v>2019</v>
      </c>
      <c r="F2461" s="867">
        <v>2019</v>
      </c>
      <c r="G2461" s="868">
        <v>43474</v>
      </c>
      <c r="H2461" s="869">
        <f t="shared" si="114"/>
        <v>2019</v>
      </c>
      <c r="I2461" s="876"/>
      <c r="J2461" t="s">
        <v>1341</v>
      </c>
      <c r="K2461" t="s">
        <v>1342</v>
      </c>
      <c r="L2461" t="s">
        <v>1037</v>
      </c>
      <c r="M2461">
        <v>517.92000000000019</v>
      </c>
      <c r="N2461">
        <v>0.26000000000000006</v>
      </c>
      <c r="O2461" s="872">
        <f>+VLOOKUP(C2461,'A. Rate Class Allocations'!$B$124:$J$128,6,FALSE)</f>
        <v>0.94261788524984402</v>
      </c>
      <c r="P2461" s="873">
        <f>+VLOOKUP(C2461,'A. Rate Class Allocations'!$B$124:$J$128,8,FALSE)</f>
        <v>0.86676492558695795</v>
      </c>
      <c r="Q2461" s="873">
        <f>+VLOOKUP(C2461,'A. Rate Class Allocations'!$B$124:$J$128,7,FALSE)</f>
        <v>0.93591420350510102</v>
      </c>
      <c r="R2461" s="873">
        <f>+VLOOKUP(C2461,'A. Rate Class Allocations'!$B$124:$J$128,9,FALSE)</f>
        <v>0.67326093337246795</v>
      </c>
      <c r="S2461" s="874">
        <f t="shared" si="115"/>
        <v>423.15520451404461</v>
      </c>
      <c r="T2461" s="874">
        <f t="shared" si="116"/>
        <v>0.16382976225418253</v>
      </c>
    </row>
    <row r="2462" spans="1:20">
      <c r="A2462" s="875" t="s">
        <v>1034</v>
      </c>
      <c r="B2462" t="s">
        <v>1035</v>
      </c>
      <c r="C2462" t="s">
        <v>1339</v>
      </c>
      <c r="D2462" t="s">
        <v>2004</v>
      </c>
      <c r="E2462" s="867">
        <v>2019</v>
      </c>
      <c r="F2462" s="867">
        <v>2019</v>
      </c>
      <c r="G2462" s="868">
        <v>43474</v>
      </c>
      <c r="H2462" s="869">
        <f t="shared" si="114"/>
        <v>2019</v>
      </c>
      <c r="I2462" s="876"/>
      <c r="J2462" t="s">
        <v>1341</v>
      </c>
      <c r="K2462" t="s">
        <v>1342</v>
      </c>
      <c r="L2462" t="s">
        <v>1037</v>
      </c>
      <c r="M2462">
        <v>231.07199999999997</v>
      </c>
      <c r="N2462">
        <v>0.11599999999999999</v>
      </c>
      <c r="O2462" s="872">
        <f>+VLOOKUP(C2462,'A. Rate Class Allocations'!$B$124:$J$128,6,FALSE)</f>
        <v>0.94261788524984402</v>
      </c>
      <c r="P2462" s="873">
        <f>+VLOOKUP(C2462,'A. Rate Class Allocations'!$B$124:$J$128,8,FALSE)</f>
        <v>0.86676492558695795</v>
      </c>
      <c r="Q2462" s="873">
        <f>+VLOOKUP(C2462,'A. Rate Class Allocations'!$B$124:$J$128,7,FALSE)</f>
        <v>0.93591420350510102</v>
      </c>
      <c r="R2462" s="873">
        <f>+VLOOKUP(C2462,'A. Rate Class Allocations'!$B$124:$J$128,9,FALSE)</f>
        <v>0.67326093337246795</v>
      </c>
      <c r="S2462" s="874">
        <f t="shared" si="115"/>
        <v>188.79232201395826</v>
      </c>
      <c r="T2462" s="874">
        <f t="shared" si="116"/>
        <v>7.3093278544173718E-2</v>
      </c>
    </row>
    <row r="2463" spans="1:20">
      <c r="A2463" s="875" t="s">
        <v>1034</v>
      </c>
      <c r="B2463" t="s">
        <v>1035</v>
      </c>
      <c r="C2463" t="s">
        <v>1339</v>
      </c>
      <c r="D2463" t="s">
        <v>2004</v>
      </c>
      <c r="E2463" s="867">
        <v>2019</v>
      </c>
      <c r="F2463" s="867">
        <v>2019</v>
      </c>
      <c r="G2463" s="868">
        <v>43474</v>
      </c>
      <c r="H2463" s="869">
        <f t="shared" si="114"/>
        <v>2019</v>
      </c>
      <c r="I2463" s="876"/>
      <c r="J2463" t="s">
        <v>1341</v>
      </c>
      <c r="K2463" t="s">
        <v>1342</v>
      </c>
      <c r="L2463" t="s">
        <v>1037</v>
      </c>
      <c r="M2463">
        <v>195.21600000000001</v>
      </c>
      <c r="N2463">
        <v>9.8000000000000004E-2</v>
      </c>
      <c r="O2463" s="872">
        <f>+VLOOKUP(C2463,'A. Rate Class Allocations'!$B$124:$J$128,6,FALSE)</f>
        <v>0.94261788524984402</v>
      </c>
      <c r="P2463" s="873">
        <f>+VLOOKUP(C2463,'A. Rate Class Allocations'!$B$124:$J$128,8,FALSE)</f>
        <v>0.86676492558695795</v>
      </c>
      <c r="Q2463" s="873">
        <f>+VLOOKUP(C2463,'A. Rate Class Allocations'!$B$124:$J$128,7,FALSE)</f>
        <v>0.93591420350510102</v>
      </c>
      <c r="R2463" s="873">
        <f>+VLOOKUP(C2463,'A. Rate Class Allocations'!$B$124:$J$128,9,FALSE)</f>
        <v>0.67326093337246795</v>
      </c>
      <c r="S2463" s="874">
        <f t="shared" si="115"/>
        <v>159.49696170144753</v>
      </c>
      <c r="T2463" s="874">
        <f t="shared" si="116"/>
        <v>6.1751218080422637E-2</v>
      </c>
    </row>
    <row r="2464" spans="1:20">
      <c r="A2464" s="875" t="s">
        <v>1034</v>
      </c>
      <c r="B2464" t="s">
        <v>1035</v>
      </c>
      <c r="C2464" t="s">
        <v>1339</v>
      </c>
      <c r="D2464" t="s">
        <v>2005</v>
      </c>
      <c r="E2464" s="867">
        <v>2019</v>
      </c>
      <c r="F2464" s="867">
        <v>2019</v>
      </c>
      <c r="G2464" s="868">
        <v>43479</v>
      </c>
      <c r="H2464" s="869">
        <f t="shared" si="114"/>
        <v>2019</v>
      </c>
      <c r="I2464" s="876"/>
      <c r="J2464" t="s">
        <v>1341</v>
      </c>
      <c r="K2464" t="s">
        <v>1342</v>
      </c>
      <c r="L2464" t="s">
        <v>1037</v>
      </c>
      <c r="M2464">
        <v>3457.2719999999999</v>
      </c>
      <c r="N2464">
        <v>1.0919999999999999</v>
      </c>
      <c r="O2464" s="872">
        <f>+VLOOKUP(C2464,'A. Rate Class Allocations'!$B$124:$J$128,6,FALSE)</f>
        <v>0.94261788524984402</v>
      </c>
      <c r="P2464" s="873">
        <f>+VLOOKUP(C2464,'A. Rate Class Allocations'!$B$124:$J$128,8,FALSE)</f>
        <v>0.86676492558695795</v>
      </c>
      <c r="Q2464" s="873">
        <f>+VLOOKUP(C2464,'A. Rate Class Allocations'!$B$124:$J$128,7,FALSE)</f>
        <v>0.93591420350510102</v>
      </c>
      <c r="R2464" s="873">
        <f>+VLOOKUP(C2464,'A. Rate Class Allocations'!$B$124:$J$128,9,FALSE)</f>
        <v>0.67326093337246795</v>
      </c>
      <c r="S2464" s="874">
        <f t="shared" si="115"/>
        <v>2824.6884465181483</v>
      </c>
      <c r="T2464" s="874">
        <f t="shared" si="116"/>
        <v>0.68808500146756635</v>
      </c>
    </row>
    <row r="2465" spans="1:20">
      <c r="A2465" s="875" t="s">
        <v>1034</v>
      </c>
      <c r="B2465" t="s">
        <v>1035</v>
      </c>
      <c r="C2465" t="s">
        <v>1339</v>
      </c>
      <c r="D2465" t="s">
        <v>2005</v>
      </c>
      <c r="E2465" s="867">
        <v>2019</v>
      </c>
      <c r="F2465" s="867">
        <v>2019</v>
      </c>
      <c r="G2465" s="868">
        <v>43479</v>
      </c>
      <c r="H2465" s="869">
        <f t="shared" si="114"/>
        <v>2019</v>
      </c>
      <c r="I2465" s="876"/>
      <c r="J2465" t="s">
        <v>1341</v>
      </c>
      <c r="K2465" t="s">
        <v>1342</v>
      </c>
      <c r="L2465" t="s">
        <v>1037</v>
      </c>
      <c r="M2465">
        <v>91.813999999999993</v>
      </c>
      <c r="N2465">
        <v>2.8999999999999998E-2</v>
      </c>
      <c r="O2465" s="872">
        <f>+VLOOKUP(C2465,'A. Rate Class Allocations'!$B$124:$J$128,6,FALSE)</f>
        <v>0.94261788524984402</v>
      </c>
      <c r="P2465" s="873">
        <f>+VLOOKUP(C2465,'A. Rate Class Allocations'!$B$124:$J$128,8,FALSE)</f>
        <v>0.86676492558695795</v>
      </c>
      <c r="Q2465" s="873">
        <f>+VLOOKUP(C2465,'A. Rate Class Allocations'!$B$124:$J$128,7,FALSE)</f>
        <v>0.93591420350510102</v>
      </c>
      <c r="R2465" s="873">
        <f>+VLOOKUP(C2465,'A. Rate Class Allocations'!$B$124:$J$128,9,FALSE)</f>
        <v>0.67326093337246795</v>
      </c>
      <c r="S2465" s="874">
        <f t="shared" si="115"/>
        <v>75.014619916690748</v>
      </c>
      <c r="T2465" s="874">
        <f t="shared" si="116"/>
        <v>1.8273319636043429E-2</v>
      </c>
    </row>
    <row r="2466" spans="1:20">
      <c r="A2466" s="875" t="s">
        <v>1034</v>
      </c>
      <c r="B2466" t="s">
        <v>1035</v>
      </c>
      <c r="C2466" t="s">
        <v>1339</v>
      </c>
      <c r="D2466" t="s">
        <v>2005</v>
      </c>
      <c r="E2466" s="867">
        <v>2019</v>
      </c>
      <c r="F2466" s="867">
        <v>2019</v>
      </c>
      <c r="G2466" s="868">
        <v>43479</v>
      </c>
      <c r="H2466" s="869">
        <f t="shared" si="114"/>
        <v>2019</v>
      </c>
      <c r="I2466" s="876"/>
      <c r="J2466" t="s">
        <v>1341</v>
      </c>
      <c r="K2466" t="s">
        <v>1342</v>
      </c>
      <c r="L2466" t="s">
        <v>1037</v>
      </c>
      <c r="M2466">
        <v>531.88800000000015</v>
      </c>
      <c r="N2466">
        <v>0.16800000000000004</v>
      </c>
      <c r="O2466" s="872">
        <f>+VLOOKUP(C2466,'A. Rate Class Allocations'!$B$124:$J$128,6,FALSE)</f>
        <v>0.94261788524984402</v>
      </c>
      <c r="P2466" s="873">
        <f>+VLOOKUP(C2466,'A. Rate Class Allocations'!$B$124:$J$128,8,FALSE)</f>
        <v>0.86676492558695795</v>
      </c>
      <c r="Q2466" s="873">
        <f>+VLOOKUP(C2466,'A. Rate Class Allocations'!$B$124:$J$128,7,FALSE)</f>
        <v>0.93591420350510102</v>
      </c>
      <c r="R2466" s="873">
        <f>+VLOOKUP(C2466,'A. Rate Class Allocations'!$B$124:$J$128,9,FALSE)</f>
        <v>0.67326093337246795</v>
      </c>
      <c r="S2466" s="874">
        <f t="shared" si="115"/>
        <v>434.5674533104845</v>
      </c>
      <c r="T2466" s="874">
        <f t="shared" si="116"/>
        <v>0.10585923099501024</v>
      </c>
    </row>
    <row r="2467" spans="1:20">
      <c r="A2467" s="875" t="s">
        <v>1034</v>
      </c>
      <c r="B2467" t="s">
        <v>1035</v>
      </c>
      <c r="C2467" t="s">
        <v>1339</v>
      </c>
      <c r="D2467" t="s">
        <v>2006</v>
      </c>
      <c r="E2467" s="867">
        <v>2019</v>
      </c>
      <c r="F2467" s="867">
        <v>2019</v>
      </c>
      <c r="G2467" s="868">
        <v>43486</v>
      </c>
      <c r="H2467" s="869">
        <f t="shared" si="114"/>
        <v>2019</v>
      </c>
      <c r="I2467" s="876"/>
      <c r="J2467" t="s">
        <v>1341</v>
      </c>
      <c r="K2467" t="s">
        <v>1342</v>
      </c>
      <c r="L2467" t="s">
        <v>1037</v>
      </c>
      <c r="M2467">
        <v>4239.8720000000012</v>
      </c>
      <c r="N2467">
        <v>0.83200000000000007</v>
      </c>
      <c r="O2467" s="872">
        <f>+VLOOKUP(C2467,'A. Rate Class Allocations'!$B$124:$J$128,6,FALSE)</f>
        <v>0.94261788524984402</v>
      </c>
      <c r="P2467" s="873">
        <f>+VLOOKUP(C2467,'A. Rate Class Allocations'!$B$124:$J$128,8,FALSE)</f>
        <v>0.86676492558695795</v>
      </c>
      <c r="Q2467" s="873">
        <f>+VLOOKUP(C2467,'A. Rate Class Allocations'!$B$124:$J$128,7,FALSE)</f>
        <v>0.93591420350510102</v>
      </c>
      <c r="R2467" s="873">
        <f>+VLOOKUP(C2467,'A. Rate Class Allocations'!$B$124:$J$128,9,FALSE)</f>
        <v>0.67326093337246795</v>
      </c>
      <c r="S2467" s="874">
        <f t="shared" si="115"/>
        <v>3464.0946541422827</v>
      </c>
      <c r="T2467" s="874">
        <f t="shared" si="116"/>
        <v>0.52425523921338413</v>
      </c>
    </row>
    <row r="2468" spans="1:20">
      <c r="A2468" s="875" t="s">
        <v>1034</v>
      </c>
      <c r="B2468" t="s">
        <v>1035</v>
      </c>
      <c r="C2468" t="s">
        <v>1339</v>
      </c>
      <c r="D2468" t="s">
        <v>2007</v>
      </c>
      <c r="E2468" s="867">
        <v>2019</v>
      </c>
      <c r="F2468" s="867">
        <v>2019</v>
      </c>
      <c r="G2468" s="868">
        <v>43500</v>
      </c>
      <c r="H2468" s="869">
        <f t="shared" si="114"/>
        <v>2019</v>
      </c>
      <c r="I2468" s="876"/>
      <c r="J2468" t="s">
        <v>1341</v>
      </c>
      <c r="K2468" t="s">
        <v>1342</v>
      </c>
      <c r="L2468" t="s">
        <v>1037</v>
      </c>
      <c r="M2468">
        <v>1427.7120000000002</v>
      </c>
      <c r="N2468">
        <v>0.41600000000000004</v>
      </c>
      <c r="O2468" s="872">
        <f>+VLOOKUP(C2468,'A. Rate Class Allocations'!$B$124:$J$128,6,FALSE)</f>
        <v>0.94261788524984402</v>
      </c>
      <c r="P2468" s="873">
        <f>+VLOOKUP(C2468,'A. Rate Class Allocations'!$B$124:$J$128,8,FALSE)</f>
        <v>0.86676492558695795</v>
      </c>
      <c r="Q2468" s="873">
        <f>+VLOOKUP(C2468,'A. Rate Class Allocations'!$B$124:$J$128,7,FALSE)</f>
        <v>0.93591420350510102</v>
      </c>
      <c r="R2468" s="873">
        <f>+VLOOKUP(C2468,'A. Rate Class Allocations'!$B$124:$J$128,9,FALSE)</f>
        <v>0.67326093337246795</v>
      </c>
      <c r="S2468" s="874">
        <f t="shared" si="115"/>
        <v>1166.4808529254624</v>
      </c>
      <c r="T2468" s="874">
        <f t="shared" si="116"/>
        <v>0.26212761960669206</v>
      </c>
    </row>
    <row r="2469" spans="1:20">
      <c r="A2469" s="875" t="s">
        <v>1034</v>
      </c>
      <c r="B2469" t="s">
        <v>1035</v>
      </c>
      <c r="C2469" t="s">
        <v>1339</v>
      </c>
      <c r="D2469" t="s">
        <v>2007</v>
      </c>
      <c r="E2469" s="867">
        <v>2019</v>
      </c>
      <c r="F2469" s="867">
        <v>2019</v>
      </c>
      <c r="G2469" s="868">
        <v>43500</v>
      </c>
      <c r="H2469" s="869">
        <f t="shared" si="114"/>
        <v>2019</v>
      </c>
      <c r="I2469" s="876"/>
      <c r="J2469" t="s">
        <v>1341</v>
      </c>
      <c r="K2469" t="s">
        <v>1342</v>
      </c>
      <c r="L2469" t="s">
        <v>1037</v>
      </c>
      <c r="M2469">
        <v>199.05600000000001</v>
      </c>
      <c r="N2469">
        <v>5.7999999999999996E-2</v>
      </c>
      <c r="O2469" s="872">
        <f>+VLOOKUP(C2469,'A. Rate Class Allocations'!$B$124:$J$128,6,FALSE)</f>
        <v>0.94261788524984402</v>
      </c>
      <c r="P2469" s="873">
        <f>+VLOOKUP(C2469,'A. Rate Class Allocations'!$B$124:$J$128,8,FALSE)</f>
        <v>0.86676492558695795</v>
      </c>
      <c r="Q2469" s="873">
        <f>+VLOOKUP(C2469,'A. Rate Class Allocations'!$B$124:$J$128,7,FALSE)</f>
        <v>0.93591420350510102</v>
      </c>
      <c r="R2469" s="873">
        <f>+VLOOKUP(C2469,'A. Rate Class Allocations'!$B$124:$J$128,9,FALSE)</f>
        <v>0.67326093337246795</v>
      </c>
      <c r="S2469" s="874">
        <f t="shared" si="115"/>
        <v>162.63434968672311</v>
      </c>
      <c r="T2469" s="874">
        <f t="shared" si="116"/>
        <v>3.6546639272086859E-2</v>
      </c>
    </row>
    <row r="2470" spans="1:20">
      <c r="A2470" s="875" t="s">
        <v>1034</v>
      </c>
      <c r="B2470" t="s">
        <v>1035</v>
      </c>
      <c r="C2470" t="s">
        <v>1339</v>
      </c>
      <c r="D2470" t="s">
        <v>2007</v>
      </c>
      <c r="E2470" s="867">
        <v>2019</v>
      </c>
      <c r="F2470" s="867">
        <v>2019</v>
      </c>
      <c r="G2470" s="868">
        <v>43500</v>
      </c>
      <c r="H2470" s="869">
        <f t="shared" si="114"/>
        <v>2019</v>
      </c>
      <c r="I2470" s="876"/>
      <c r="J2470" t="s">
        <v>1341</v>
      </c>
      <c r="K2470" t="s">
        <v>1342</v>
      </c>
      <c r="L2470" t="s">
        <v>1037</v>
      </c>
      <c r="M2470">
        <v>2100.384</v>
      </c>
      <c r="N2470">
        <v>0.61199999999999999</v>
      </c>
      <c r="O2470" s="872">
        <f>+VLOOKUP(C2470,'A. Rate Class Allocations'!$B$124:$J$128,6,FALSE)</f>
        <v>0.94261788524984402</v>
      </c>
      <c r="P2470" s="873">
        <f>+VLOOKUP(C2470,'A. Rate Class Allocations'!$B$124:$J$128,8,FALSE)</f>
        <v>0.86676492558695795</v>
      </c>
      <c r="Q2470" s="873">
        <f>+VLOOKUP(C2470,'A. Rate Class Allocations'!$B$124:$J$128,7,FALSE)</f>
        <v>0.93591420350510102</v>
      </c>
      <c r="R2470" s="873">
        <f>+VLOOKUP(C2470,'A. Rate Class Allocations'!$B$124:$J$128,9,FALSE)</f>
        <v>0.67326093337246795</v>
      </c>
      <c r="S2470" s="874">
        <f t="shared" si="115"/>
        <v>1716.0727932461127</v>
      </c>
      <c r="T2470" s="874">
        <f t="shared" si="116"/>
        <v>0.38563005576753728</v>
      </c>
    </row>
    <row r="2471" spans="1:20">
      <c r="A2471" s="875" t="s">
        <v>1034</v>
      </c>
      <c r="B2471" t="s">
        <v>1035</v>
      </c>
      <c r="C2471" t="s">
        <v>1339</v>
      </c>
      <c r="D2471" t="s">
        <v>2008</v>
      </c>
      <c r="E2471" s="867">
        <v>2019</v>
      </c>
      <c r="F2471" s="867">
        <v>2019</v>
      </c>
      <c r="G2471" s="868">
        <v>43500</v>
      </c>
      <c r="H2471" s="869">
        <f t="shared" si="114"/>
        <v>2019</v>
      </c>
      <c r="I2471" s="876"/>
      <c r="J2471" t="s">
        <v>1341</v>
      </c>
      <c r="K2471" t="s">
        <v>1342</v>
      </c>
      <c r="L2471" t="s">
        <v>1037</v>
      </c>
      <c r="M2471">
        <v>1830.5759999999998</v>
      </c>
      <c r="N2471">
        <v>0.52800000000000002</v>
      </c>
      <c r="O2471" s="872">
        <f>+VLOOKUP(C2471,'A. Rate Class Allocations'!$B$124:$J$128,6,FALSE)</f>
        <v>0.94261788524984402</v>
      </c>
      <c r="P2471" s="873">
        <f>+VLOOKUP(C2471,'A. Rate Class Allocations'!$B$124:$J$128,8,FALSE)</f>
        <v>0.86676492558695795</v>
      </c>
      <c r="Q2471" s="873">
        <f>+VLOOKUP(C2471,'A. Rate Class Allocations'!$B$124:$J$128,7,FALSE)</f>
        <v>0.93591420350510102</v>
      </c>
      <c r="R2471" s="873">
        <f>+VLOOKUP(C2471,'A. Rate Class Allocations'!$B$124:$J$128,9,FALSE)</f>
        <v>0.67326093337246795</v>
      </c>
      <c r="S2471" s="874">
        <f t="shared" si="115"/>
        <v>1495.6320699306868</v>
      </c>
      <c r="T2471" s="874">
        <f t="shared" si="116"/>
        <v>0.33270044027003215</v>
      </c>
    </row>
    <row r="2472" spans="1:20">
      <c r="A2472" s="875" t="s">
        <v>1034</v>
      </c>
      <c r="B2472" t="s">
        <v>1035</v>
      </c>
      <c r="C2472" t="s">
        <v>1339</v>
      </c>
      <c r="D2472" t="s">
        <v>2008</v>
      </c>
      <c r="E2472" s="867">
        <v>2019</v>
      </c>
      <c r="F2472" s="867">
        <v>2019</v>
      </c>
      <c r="G2472" s="868">
        <v>43500</v>
      </c>
      <c r="H2472" s="869">
        <f t="shared" si="114"/>
        <v>2019</v>
      </c>
      <c r="I2472" s="876"/>
      <c r="J2472" t="s">
        <v>1341</v>
      </c>
      <c r="K2472" t="s">
        <v>1342</v>
      </c>
      <c r="L2472" t="s">
        <v>1037</v>
      </c>
      <c r="M2472">
        <v>339.76600000000002</v>
      </c>
      <c r="N2472">
        <v>9.8000000000000004E-2</v>
      </c>
      <c r="O2472" s="872">
        <f>+VLOOKUP(C2472,'A. Rate Class Allocations'!$B$124:$J$128,6,FALSE)</f>
        <v>0.94261788524984402</v>
      </c>
      <c r="P2472" s="873">
        <f>+VLOOKUP(C2472,'A. Rate Class Allocations'!$B$124:$J$128,8,FALSE)</f>
        <v>0.86676492558695795</v>
      </c>
      <c r="Q2472" s="873">
        <f>+VLOOKUP(C2472,'A. Rate Class Allocations'!$B$124:$J$128,7,FALSE)</f>
        <v>0.93591420350510102</v>
      </c>
      <c r="R2472" s="873">
        <f>+VLOOKUP(C2472,'A. Rate Class Allocations'!$B$124:$J$128,9,FALSE)</f>
        <v>0.67326093337246795</v>
      </c>
      <c r="S2472" s="874">
        <f t="shared" si="115"/>
        <v>277.59837661592297</v>
      </c>
      <c r="T2472" s="874">
        <f t="shared" si="116"/>
        <v>6.1751218080422637E-2</v>
      </c>
    </row>
    <row r="2473" spans="1:20">
      <c r="A2473" s="875" t="s">
        <v>1034</v>
      </c>
      <c r="B2473" t="s">
        <v>1035</v>
      </c>
      <c r="C2473" t="s">
        <v>1339</v>
      </c>
      <c r="D2473" t="s">
        <v>2009</v>
      </c>
      <c r="E2473" s="867">
        <v>2019</v>
      </c>
      <c r="F2473" s="867">
        <v>2019</v>
      </c>
      <c r="G2473" s="868">
        <v>43507</v>
      </c>
      <c r="H2473" s="869">
        <f t="shared" si="114"/>
        <v>2019</v>
      </c>
      <c r="I2473" s="876"/>
      <c r="J2473" t="s">
        <v>1341</v>
      </c>
      <c r="K2473" t="s">
        <v>1342</v>
      </c>
      <c r="L2473" t="s">
        <v>1037</v>
      </c>
      <c r="M2473">
        <v>3042</v>
      </c>
      <c r="N2473">
        <v>1.17</v>
      </c>
      <c r="O2473" s="872">
        <f>+VLOOKUP(C2473,'A. Rate Class Allocations'!$B$124:$J$128,6,FALSE)</f>
        <v>0.94261788524984402</v>
      </c>
      <c r="P2473" s="873">
        <f>+VLOOKUP(C2473,'A. Rate Class Allocations'!$B$124:$J$128,8,FALSE)</f>
        <v>0.86676492558695795</v>
      </c>
      <c r="Q2473" s="873">
        <f>+VLOOKUP(C2473,'A. Rate Class Allocations'!$B$124:$J$128,7,FALSE)</f>
        <v>0.93591420350510102</v>
      </c>
      <c r="R2473" s="873">
        <f>+VLOOKUP(C2473,'A. Rate Class Allocations'!$B$124:$J$128,9,FALSE)</f>
        <v>0.67326093337246795</v>
      </c>
      <c r="S2473" s="874">
        <f t="shared" si="115"/>
        <v>2485.3995445855016</v>
      </c>
      <c r="T2473" s="874">
        <f t="shared" si="116"/>
        <v>0.73723393014382121</v>
      </c>
    </row>
    <row r="2474" spans="1:20">
      <c r="A2474" s="875" t="s">
        <v>1034</v>
      </c>
      <c r="B2474" t="s">
        <v>1035</v>
      </c>
      <c r="C2474" t="s">
        <v>1339</v>
      </c>
      <c r="D2474" t="s">
        <v>2010</v>
      </c>
      <c r="E2474" s="867">
        <v>2019</v>
      </c>
      <c r="F2474" s="867">
        <v>2019</v>
      </c>
      <c r="G2474" s="868">
        <v>43508</v>
      </c>
      <c r="H2474" s="869">
        <f t="shared" si="114"/>
        <v>2019</v>
      </c>
      <c r="I2474" s="876"/>
      <c r="J2474" t="s">
        <v>1341</v>
      </c>
      <c r="K2474" t="s">
        <v>1342</v>
      </c>
      <c r="L2474" t="s">
        <v>1037</v>
      </c>
      <c r="M2474">
        <v>1826.3909999999994</v>
      </c>
      <c r="N2474">
        <v>0.60899999999999987</v>
      </c>
      <c r="O2474" s="872">
        <f>+VLOOKUP(C2474,'A. Rate Class Allocations'!$B$124:$J$128,6,FALSE)</f>
        <v>0.94261788524984402</v>
      </c>
      <c r="P2474" s="873">
        <f>+VLOOKUP(C2474,'A. Rate Class Allocations'!$B$124:$J$128,8,FALSE)</f>
        <v>0.86676492558695795</v>
      </c>
      <c r="Q2474" s="873">
        <f>+VLOOKUP(C2474,'A. Rate Class Allocations'!$B$124:$J$128,7,FALSE)</f>
        <v>0.93591420350510102</v>
      </c>
      <c r="R2474" s="873">
        <f>+VLOOKUP(C2474,'A. Rate Class Allocations'!$B$124:$J$128,9,FALSE)</f>
        <v>0.67326093337246795</v>
      </c>
      <c r="S2474" s="874">
        <f t="shared" si="115"/>
        <v>1492.2128072436087</v>
      </c>
      <c r="T2474" s="874">
        <f t="shared" si="116"/>
        <v>0.38373971235691201</v>
      </c>
    </row>
    <row r="2475" spans="1:20">
      <c r="A2475" s="875" t="s">
        <v>1034</v>
      </c>
      <c r="B2475" t="s">
        <v>1035</v>
      </c>
      <c r="C2475" t="s">
        <v>1339</v>
      </c>
      <c r="D2475" t="s">
        <v>2010</v>
      </c>
      <c r="E2475" s="867">
        <v>2019</v>
      </c>
      <c r="F2475" s="867">
        <v>2019</v>
      </c>
      <c r="G2475" s="868">
        <v>43508</v>
      </c>
      <c r="H2475" s="869">
        <f t="shared" si="114"/>
        <v>2019</v>
      </c>
      <c r="I2475" s="876"/>
      <c r="J2475" t="s">
        <v>1341</v>
      </c>
      <c r="K2475" t="s">
        <v>1342</v>
      </c>
      <c r="L2475" t="s">
        <v>1037</v>
      </c>
      <c r="M2475">
        <v>1403.5320000000002</v>
      </c>
      <c r="N2475">
        <v>0.46799999999999997</v>
      </c>
      <c r="O2475" s="872">
        <f>+VLOOKUP(C2475,'A. Rate Class Allocations'!$B$124:$J$128,6,FALSE)</f>
        <v>0.94261788524984402</v>
      </c>
      <c r="P2475" s="873">
        <f>+VLOOKUP(C2475,'A. Rate Class Allocations'!$B$124:$J$128,8,FALSE)</f>
        <v>0.86676492558695795</v>
      </c>
      <c r="Q2475" s="873">
        <f>+VLOOKUP(C2475,'A. Rate Class Allocations'!$B$124:$J$128,7,FALSE)</f>
        <v>0.93591420350510102</v>
      </c>
      <c r="R2475" s="873">
        <f>+VLOOKUP(C2475,'A. Rate Class Allocations'!$B$124:$J$128,9,FALSE)</f>
        <v>0.67326093337246795</v>
      </c>
      <c r="S2475" s="874">
        <f t="shared" si="115"/>
        <v>1146.7251129556801</v>
      </c>
      <c r="T2475" s="874">
        <f t="shared" si="116"/>
        <v>0.29489357205752847</v>
      </c>
    </row>
    <row r="2476" spans="1:20">
      <c r="A2476" s="875" t="s">
        <v>1034</v>
      </c>
      <c r="B2476" t="s">
        <v>1035</v>
      </c>
      <c r="C2476" t="s">
        <v>1339</v>
      </c>
      <c r="D2476" t="s">
        <v>2010</v>
      </c>
      <c r="E2476" s="867">
        <v>2019</v>
      </c>
      <c r="F2476" s="867">
        <v>2019</v>
      </c>
      <c r="G2476" s="868">
        <v>43508</v>
      </c>
      <c r="H2476" s="869">
        <f t="shared" si="114"/>
        <v>2019</v>
      </c>
      <c r="I2476" s="876"/>
      <c r="J2476" t="s">
        <v>1341</v>
      </c>
      <c r="K2476" t="s">
        <v>1342</v>
      </c>
      <c r="L2476" t="s">
        <v>1037</v>
      </c>
      <c r="M2476">
        <v>623.79200000000014</v>
      </c>
      <c r="N2476">
        <v>0.20800000000000002</v>
      </c>
      <c r="O2476" s="872">
        <f>+VLOOKUP(C2476,'A. Rate Class Allocations'!$B$124:$J$128,6,FALSE)</f>
        <v>0.94261788524984402</v>
      </c>
      <c r="P2476" s="873">
        <f>+VLOOKUP(C2476,'A. Rate Class Allocations'!$B$124:$J$128,8,FALSE)</f>
        <v>0.86676492558695795</v>
      </c>
      <c r="Q2476" s="873">
        <f>+VLOOKUP(C2476,'A. Rate Class Allocations'!$B$124:$J$128,7,FALSE)</f>
        <v>0.93591420350510102</v>
      </c>
      <c r="R2476" s="873">
        <f>+VLOOKUP(C2476,'A. Rate Class Allocations'!$B$124:$J$128,9,FALSE)</f>
        <v>0.67326093337246795</v>
      </c>
      <c r="S2476" s="874">
        <f t="shared" si="115"/>
        <v>509.65560575808013</v>
      </c>
      <c r="T2476" s="874">
        <f t="shared" si="116"/>
        <v>0.13106380980334603</v>
      </c>
    </row>
    <row r="2477" spans="1:20">
      <c r="A2477" s="875" t="s">
        <v>1034</v>
      </c>
      <c r="B2477" t="s">
        <v>1035</v>
      </c>
      <c r="C2477" t="s">
        <v>1339</v>
      </c>
      <c r="D2477" t="s">
        <v>2010</v>
      </c>
      <c r="E2477" s="867">
        <v>2019</v>
      </c>
      <c r="F2477" s="867">
        <v>2019</v>
      </c>
      <c r="G2477" s="868">
        <v>43508</v>
      </c>
      <c r="H2477" s="869">
        <f t="shared" si="114"/>
        <v>2019</v>
      </c>
      <c r="I2477" s="876"/>
      <c r="J2477" t="s">
        <v>1341</v>
      </c>
      <c r="K2477" t="s">
        <v>1342</v>
      </c>
      <c r="L2477" t="s">
        <v>1037</v>
      </c>
      <c r="M2477">
        <v>86.971000000000004</v>
      </c>
      <c r="N2477">
        <v>2.8999999999999998E-2</v>
      </c>
      <c r="O2477" s="872">
        <f>+VLOOKUP(C2477,'A. Rate Class Allocations'!$B$124:$J$128,6,FALSE)</f>
        <v>0.94261788524984402</v>
      </c>
      <c r="P2477" s="873">
        <f>+VLOOKUP(C2477,'A. Rate Class Allocations'!$B$124:$J$128,8,FALSE)</f>
        <v>0.86676492558695795</v>
      </c>
      <c r="Q2477" s="873">
        <f>+VLOOKUP(C2477,'A. Rate Class Allocations'!$B$124:$J$128,7,FALSE)</f>
        <v>0.93591420350510102</v>
      </c>
      <c r="R2477" s="873">
        <f>+VLOOKUP(C2477,'A. Rate Class Allocations'!$B$124:$J$128,9,FALSE)</f>
        <v>0.67326093337246795</v>
      </c>
      <c r="S2477" s="874">
        <f t="shared" si="115"/>
        <v>71.057752725886161</v>
      </c>
      <c r="T2477" s="874">
        <f t="shared" si="116"/>
        <v>1.8273319636043429E-2</v>
      </c>
    </row>
    <row r="2478" spans="1:20">
      <c r="A2478" s="875" t="s">
        <v>1034</v>
      </c>
      <c r="B2478" t="s">
        <v>1035</v>
      </c>
      <c r="C2478" t="s">
        <v>1339</v>
      </c>
      <c r="D2478" t="s">
        <v>2011</v>
      </c>
      <c r="E2478" s="867">
        <v>2019</v>
      </c>
      <c r="F2478" s="867">
        <v>2019</v>
      </c>
      <c r="G2478" s="868">
        <v>43507</v>
      </c>
      <c r="H2478" s="869">
        <f t="shared" si="114"/>
        <v>2019</v>
      </c>
      <c r="I2478" s="876"/>
      <c r="J2478" t="s">
        <v>1341</v>
      </c>
      <c r="K2478" t="s">
        <v>1342</v>
      </c>
      <c r="L2478" t="s">
        <v>1037</v>
      </c>
      <c r="M2478">
        <v>1414.0979999999995</v>
      </c>
      <c r="N2478">
        <v>0.5219999999999998</v>
      </c>
      <c r="O2478" s="872">
        <f>+VLOOKUP(C2478,'A. Rate Class Allocations'!$B$124:$J$128,6,FALSE)</f>
        <v>0.94261788524984402</v>
      </c>
      <c r="P2478" s="873">
        <f>+VLOOKUP(C2478,'A. Rate Class Allocations'!$B$124:$J$128,8,FALSE)</f>
        <v>0.86676492558695795</v>
      </c>
      <c r="Q2478" s="873">
        <f>+VLOOKUP(C2478,'A. Rate Class Allocations'!$B$124:$J$128,7,FALSE)</f>
        <v>0.93591420350510102</v>
      </c>
      <c r="R2478" s="873">
        <f>+VLOOKUP(C2478,'A. Rate Class Allocations'!$B$124:$J$128,9,FALSE)</f>
        <v>0.67326093337246795</v>
      </c>
      <c r="S2478" s="874">
        <f t="shared" si="115"/>
        <v>1155.3578320839144</v>
      </c>
      <c r="T2478" s="874">
        <f t="shared" si="116"/>
        <v>0.32891975344878166</v>
      </c>
    </row>
    <row r="2479" spans="1:20">
      <c r="A2479" s="875" t="s">
        <v>1034</v>
      </c>
      <c r="B2479" t="s">
        <v>1035</v>
      </c>
      <c r="C2479" t="s">
        <v>1339</v>
      </c>
      <c r="D2479" t="s">
        <v>2011</v>
      </c>
      <c r="E2479" s="867">
        <v>2019</v>
      </c>
      <c r="F2479" s="867">
        <v>2019</v>
      </c>
      <c r="G2479" s="868">
        <v>43507</v>
      </c>
      <c r="H2479" s="869">
        <f t="shared" si="114"/>
        <v>2019</v>
      </c>
      <c r="I2479" s="876"/>
      <c r="J2479" t="s">
        <v>1341</v>
      </c>
      <c r="K2479" t="s">
        <v>1342</v>
      </c>
      <c r="L2479" t="s">
        <v>1037</v>
      </c>
      <c r="M2479">
        <v>189.62999999999997</v>
      </c>
      <c r="N2479">
        <v>6.9999999999999993E-2</v>
      </c>
      <c r="O2479" s="872">
        <f>+VLOOKUP(C2479,'A. Rate Class Allocations'!$B$124:$J$128,6,FALSE)</f>
        <v>0.94261788524984402</v>
      </c>
      <c r="P2479" s="873">
        <f>+VLOOKUP(C2479,'A. Rate Class Allocations'!$B$124:$J$128,8,FALSE)</f>
        <v>0.86676492558695795</v>
      </c>
      <c r="Q2479" s="873">
        <f>+VLOOKUP(C2479,'A. Rate Class Allocations'!$B$124:$J$128,7,FALSE)</f>
        <v>0.93591420350510102</v>
      </c>
      <c r="R2479" s="873">
        <f>+VLOOKUP(C2479,'A. Rate Class Allocations'!$B$124:$J$128,9,FALSE)</f>
        <v>0.67326093337246795</v>
      </c>
      <c r="S2479" s="874">
        <f t="shared" si="115"/>
        <v>154.93304261661692</v>
      </c>
      <c r="T2479" s="874">
        <f t="shared" si="116"/>
        <v>4.4108012914587588E-2</v>
      </c>
    </row>
    <row r="2480" spans="1:20">
      <c r="A2480" s="875" t="s">
        <v>1034</v>
      </c>
      <c r="B2480" t="s">
        <v>1035</v>
      </c>
      <c r="C2480" t="s">
        <v>1339</v>
      </c>
      <c r="D2480" t="s">
        <v>2012</v>
      </c>
      <c r="E2480" s="867">
        <v>2019</v>
      </c>
      <c r="F2480" s="867">
        <v>2019</v>
      </c>
      <c r="G2480" s="868">
        <v>43510</v>
      </c>
      <c r="H2480" s="869">
        <f t="shared" si="114"/>
        <v>2019</v>
      </c>
      <c r="I2480" s="876"/>
      <c r="J2480" t="s">
        <v>1341</v>
      </c>
      <c r="K2480" t="s">
        <v>1342</v>
      </c>
      <c r="L2480" t="s">
        <v>1037</v>
      </c>
      <c r="M2480">
        <v>860.66200000000003</v>
      </c>
      <c r="N2480">
        <v>0.31900000000000006</v>
      </c>
      <c r="O2480" s="872">
        <f>+VLOOKUP(C2480,'A. Rate Class Allocations'!$B$124:$J$128,6,FALSE)</f>
        <v>0.94261788524984402</v>
      </c>
      <c r="P2480" s="873">
        <f>+VLOOKUP(C2480,'A. Rate Class Allocations'!$B$124:$J$128,8,FALSE)</f>
        <v>0.86676492558695795</v>
      </c>
      <c r="Q2480" s="873">
        <f>+VLOOKUP(C2480,'A. Rate Class Allocations'!$B$124:$J$128,7,FALSE)</f>
        <v>0.93591420350510102</v>
      </c>
      <c r="R2480" s="873">
        <f>+VLOOKUP(C2480,'A. Rate Class Allocations'!$B$124:$J$128,9,FALSE)</f>
        <v>0.67326093337246795</v>
      </c>
      <c r="S2480" s="874">
        <f t="shared" si="115"/>
        <v>703.18505681855606</v>
      </c>
      <c r="T2480" s="874">
        <f t="shared" si="116"/>
        <v>0.20100651599647781</v>
      </c>
    </row>
    <row r="2481" spans="1:20">
      <c r="A2481" s="875" t="s">
        <v>1034</v>
      </c>
      <c r="B2481" t="s">
        <v>1035</v>
      </c>
      <c r="C2481" t="s">
        <v>1339</v>
      </c>
      <c r="D2481" t="s">
        <v>2012</v>
      </c>
      <c r="E2481" s="867">
        <v>2019</v>
      </c>
      <c r="F2481" s="867">
        <v>2019</v>
      </c>
      <c r="G2481" s="868">
        <v>43510</v>
      </c>
      <c r="H2481" s="869">
        <f t="shared" si="114"/>
        <v>2019</v>
      </c>
      <c r="I2481" s="876"/>
      <c r="J2481" t="s">
        <v>1341</v>
      </c>
      <c r="K2481" t="s">
        <v>1342</v>
      </c>
      <c r="L2481" t="s">
        <v>1037</v>
      </c>
      <c r="M2481">
        <v>825.58799999999997</v>
      </c>
      <c r="N2481">
        <v>0.30599999999999999</v>
      </c>
      <c r="O2481" s="872">
        <f>+VLOOKUP(C2481,'A. Rate Class Allocations'!$B$124:$J$128,6,FALSE)</f>
        <v>0.94261788524984402</v>
      </c>
      <c r="P2481" s="873">
        <f>+VLOOKUP(C2481,'A. Rate Class Allocations'!$B$124:$J$128,8,FALSE)</f>
        <v>0.86676492558695795</v>
      </c>
      <c r="Q2481" s="873">
        <f>+VLOOKUP(C2481,'A. Rate Class Allocations'!$B$124:$J$128,7,FALSE)</f>
        <v>0.93591420350510102</v>
      </c>
      <c r="R2481" s="873">
        <f>+VLOOKUP(C2481,'A. Rate Class Allocations'!$B$124:$J$128,9,FALSE)</f>
        <v>0.67326093337246795</v>
      </c>
      <c r="S2481" s="874">
        <f t="shared" si="115"/>
        <v>674.52861249679665</v>
      </c>
      <c r="T2481" s="874">
        <f t="shared" si="116"/>
        <v>0.19281502788376864</v>
      </c>
    </row>
    <row r="2482" spans="1:20">
      <c r="A2482" s="875" t="s">
        <v>1034</v>
      </c>
      <c r="B2482" t="s">
        <v>1035</v>
      </c>
      <c r="C2482" t="s">
        <v>1339</v>
      </c>
      <c r="D2482" t="s">
        <v>2012</v>
      </c>
      <c r="E2482" s="867">
        <v>2019</v>
      </c>
      <c r="F2482" s="867">
        <v>2019</v>
      </c>
      <c r="G2482" s="868">
        <v>43510</v>
      </c>
      <c r="H2482" s="869">
        <f t="shared" si="114"/>
        <v>2019</v>
      </c>
      <c r="I2482" s="876"/>
      <c r="J2482" t="s">
        <v>1341</v>
      </c>
      <c r="K2482" t="s">
        <v>1342</v>
      </c>
      <c r="L2482" t="s">
        <v>1037</v>
      </c>
      <c r="M2482">
        <v>140.29599999999999</v>
      </c>
      <c r="N2482">
        <v>5.2000000000000005E-2</v>
      </c>
      <c r="O2482" s="872">
        <f>+VLOOKUP(C2482,'A. Rate Class Allocations'!$B$124:$J$128,6,FALSE)</f>
        <v>0.94261788524984402</v>
      </c>
      <c r="P2482" s="873">
        <f>+VLOOKUP(C2482,'A. Rate Class Allocations'!$B$124:$J$128,8,FALSE)</f>
        <v>0.86676492558695795</v>
      </c>
      <c r="Q2482" s="873">
        <f>+VLOOKUP(C2482,'A. Rate Class Allocations'!$B$124:$J$128,7,FALSE)</f>
        <v>0.93591420350510102</v>
      </c>
      <c r="R2482" s="873">
        <f>+VLOOKUP(C2482,'A. Rate Class Allocations'!$B$124:$J$128,9,FALSE)</f>
        <v>0.67326093337246795</v>
      </c>
      <c r="S2482" s="874">
        <f t="shared" si="115"/>
        <v>114.62577728703732</v>
      </c>
      <c r="T2482" s="874">
        <f t="shared" si="116"/>
        <v>3.2765952450836508E-2</v>
      </c>
    </row>
    <row r="2483" spans="1:20">
      <c r="A2483" s="875" t="s">
        <v>1034</v>
      </c>
      <c r="B2483" t="s">
        <v>1035</v>
      </c>
      <c r="C2483" t="s">
        <v>1339</v>
      </c>
      <c r="D2483" t="s">
        <v>2013</v>
      </c>
      <c r="E2483" s="867">
        <v>2019</v>
      </c>
      <c r="F2483" s="867">
        <v>2019</v>
      </c>
      <c r="G2483" s="868">
        <v>43508</v>
      </c>
      <c r="H2483" s="869">
        <f t="shared" si="114"/>
        <v>2019</v>
      </c>
      <c r="I2483" s="876"/>
      <c r="J2483" t="s">
        <v>1341</v>
      </c>
      <c r="K2483" t="s">
        <v>1342</v>
      </c>
      <c r="L2483" t="s">
        <v>1037</v>
      </c>
      <c r="M2483">
        <v>1327.5600000000002</v>
      </c>
      <c r="N2483">
        <v>0.52000000000000013</v>
      </c>
      <c r="O2483" s="872">
        <f>+VLOOKUP(C2483,'A. Rate Class Allocations'!$B$124:$J$128,6,FALSE)</f>
        <v>0.94261788524984402</v>
      </c>
      <c r="P2483" s="873">
        <f>+VLOOKUP(C2483,'A. Rate Class Allocations'!$B$124:$J$128,8,FALSE)</f>
        <v>0.86676492558695795</v>
      </c>
      <c r="Q2483" s="873">
        <f>+VLOOKUP(C2483,'A. Rate Class Allocations'!$B$124:$J$128,7,FALSE)</f>
        <v>0.93591420350510102</v>
      </c>
      <c r="R2483" s="873">
        <f>+VLOOKUP(C2483,'A. Rate Class Allocations'!$B$124:$J$128,9,FALSE)</f>
        <v>0.67326093337246795</v>
      </c>
      <c r="S2483" s="874">
        <f t="shared" si="115"/>
        <v>1084.6538525344936</v>
      </c>
      <c r="T2483" s="874">
        <f t="shared" si="116"/>
        <v>0.32765952450836505</v>
      </c>
    </row>
    <row r="2484" spans="1:20">
      <c r="A2484" s="875" t="s">
        <v>1034</v>
      </c>
      <c r="B2484" t="s">
        <v>1035</v>
      </c>
      <c r="C2484" t="s">
        <v>1339</v>
      </c>
      <c r="D2484" t="s">
        <v>2013</v>
      </c>
      <c r="E2484" s="867">
        <v>2019</v>
      </c>
      <c r="F2484" s="867">
        <v>2019</v>
      </c>
      <c r="G2484" s="868">
        <v>43508</v>
      </c>
      <c r="H2484" s="869">
        <f t="shared" si="114"/>
        <v>2019</v>
      </c>
      <c r="I2484" s="876"/>
      <c r="J2484" t="s">
        <v>1341</v>
      </c>
      <c r="K2484" t="s">
        <v>1342</v>
      </c>
      <c r="L2484" t="s">
        <v>1037</v>
      </c>
      <c r="M2484">
        <v>1628.8140000000005</v>
      </c>
      <c r="N2484">
        <v>0.63800000000000012</v>
      </c>
      <c r="O2484" s="872">
        <f>+VLOOKUP(C2484,'A. Rate Class Allocations'!$B$124:$J$128,6,FALSE)</f>
        <v>0.94261788524984402</v>
      </c>
      <c r="P2484" s="873">
        <f>+VLOOKUP(C2484,'A. Rate Class Allocations'!$B$124:$J$128,8,FALSE)</f>
        <v>0.86676492558695795</v>
      </c>
      <c r="Q2484" s="873">
        <f>+VLOOKUP(C2484,'A. Rate Class Allocations'!$B$124:$J$128,7,FALSE)</f>
        <v>0.93591420350510102</v>
      </c>
      <c r="R2484" s="873">
        <f>+VLOOKUP(C2484,'A. Rate Class Allocations'!$B$124:$J$128,9,FALSE)</f>
        <v>0.67326093337246795</v>
      </c>
      <c r="S2484" s="874">
        <f t="shared" si="115"/>
        <v>1330.7868421480903</v>
      </c>
      <c r="T2484" s="874">
        <f t="shared" si="116"/>
        <v>0.40201303199295563</v>
      </c>
    </row>
    <row r="2485" spans="1:20">
      <c r="A2485" s="875" t="s">
        <v>1034</v>
      </c>
      <c r="B2485" t="s">
        <v>1035</v>
      </c>
      <c r="C2485" t="s">
        <v>1339</v>
      </c>
      <c r="D2485" t="s">
        <v>2014</v>
      </c>
      <c r="E2485" s="867">
        <v>2019</v>
      </c>
      <c r="F2485" s="867">
        <v>2019</v>
      </c>
      <c r="G2485" s="868">
        <v>43508</v>
      </c>
      <c r="H2485" s="869">
        <f t="shared" si="114"/>
        <v>2019</v>
      </c>
      <c r="I2485" s="876"/>
      <c r="J2485" t="s">
        <v>1341</v>
      </c>
      <c r="K2485" t="s">
        <v>1342</v>
      </c>
      <c r="L2485" t="s">
        <v>1037</v>
      </c>
      <c r="M2485">
        <v>1864.5120000000002</v>
      </c>
      <c r="N2485">
        <v>0.83200000000000007</v>
      </c>
      <c r="O2485" s="872">
        <f>+VLOOKUP(C2485,'A. Rate Class Allocations'!$B$124:$J$128,6,FALSE)</f>
        <v>0.94261788524984402</v>
      </c>
      <c r="P2485" s="873">
        <f>+VLOOKUP(C2485,'A. Rate Class Allocations'!$B$124:$J$128,8,FALSE)</f>
        <v>0.86676492558695795</v>
      </c>
      <c r="Q2485" s="873">
        <f>+VLOOKUP(C2485,'A. Rate Class Allocations'!$B$124:$J$128,7,FALSE)</f>
        <v>0.93591420350510102</v>
      </c>
      <c r="R2485" s="873">
        <f>+VLOOKUP(C2485,'A. Rate Class Allocations'!$B$124:$J$128,9,FALSE)</f>
        <v>0.67326093337246795</v>
      </c>
      <c r="S2485" s="874">
        <f t="shared" si="115"/>
        <v>1523.35873625056</v>
      </c>
      <c r="T2485" s="874">
        <f t="shared" si="116"/>
        <v>0.52425523921338413</v>
      </c>
    </row>
    <row r="2486" spans="1:20">
      <c r="A2486" s="875" t="s">
        <v>1034</v>
      </c>
      <c r="B2486" t="s">
        <v>1035</v>
      </c>
      <c r="C2486" t="s">
        <v>1339</v>
      </c>
      <c r="D2486" t="s">
        <v>2014</v>
      </c>
      <c r="E2486" s="867">
        <v>2019</v>
      </c>
      <c r="F2486" s="867">
        <v>2019</v>
      </c>
      <c r="G2486" s="868">
        <v>43508</v>
      </c>
      <c r="H2486" s="869">
        <f t="shared" si="114"/>
        <v>2019</v>
      </c>
      <c r="I2486" s="876"/>
      <c r="J2486" t="s">
        <v>1341</v>
      </c>
      <c r="K2486" t="s">
        <v>1342</v>
      </c>
      <c r="L2486" t="s">
        <v>1037</v>
      </c>
      <c r="M2486">
        <v>194.96699999999998</v>
      </c>
      <c r="N2486">
        <v>8.6999999999999994E-2</v>
      </c>
      <c r="O2486" s="872">
        <f>+VLOOKUP(C2486,'A. Rate Class Allocations'!$B$124:$J$128,6,FALSE)</f>
        <v>0.94261788524984402</v>
      </c>
      <c r="P2486" s="873">
        <f>+VLOOKUP(C2486,'A. Rate Class Allocations'!$B$124:$J$128,8,FALSE)</f>
        <v>0.86676492558695795</v>
      </c>
      <c r="Q2486" s="873">
        <f>+VLOOKUP(C2486,'A. Rate Class Allocations'!$B$124:$J$128,7,FALSE)</f>
        <v>0.93591420350510102</v>
      </c>
      <c r="R2486" s="873">
        <f>+VLOOKUP(C2486,'A. Rate Class Allocations'!$B$124:$J$128,9,FALSE)</f>
        <v>0.67326093337246795</v>
      </c>
      <c r="S2486" s="874">
        <f t="shared" si="115"/>
        <v>159.29352169927728</v>
      </c>
      <c r="T2486" s="874">
        <f t="shared" si="116"/>
        <v>5.4819958908130288E-2</v>
      </c>
    </row>
    <row r="2487" spans="1:20">
      <c r="A2487" s="875" t="s">
        <v>1034</v>
      </c>
      <c r="B2487" t="s">
        <v>1035</v>
      </c>
      <c r="C2487" t="s">
        <v>1339</v>
      </c>
      <c r="D2487" t="s">
        <v>2014</v>
      </c>
      <c r="E2487" s="867">
        <v>2019</v>
      </c>
      <c r="F2487" s="867">
        <v>2019</v>
      </c>
      <c r="G2487" s="868">
        <v>43508</v>
      </c>
      <c r="H2487" s="869">
        <f t="shared" si="114"/>
        <v>2019</v>
      </c>
      <c r="I2487" s="876"/>
      <c r="J2487" t="s">
        <v>1341</v>
      </c>
      <c r="K2487" t="s">
        <v>1342</v>
      </c>
      <c r="L2487" t="s">
        <v>1037</v>
      </c>
      <c r="M2487">
        <v>62.748000000000005</v>
      </c>
      <c r="N2487">
        <v>2.8000000000000001E-2</v>
      </c>
      <c r="O2487" s="872">
        <f>+VLOOKUP(C2487,'A. Rate Class Allocations'!$B$124:$J$128,6,FALSE)</f>
        <v>0.94261788524984402</v>
      </c>
      <c r="P2487" s="873">
        <f>+VLOOKUP(C2487,'A. Rate Class Allocations'!$B$124:$J$128,8,FALSE)</f>
        <v>0.86676492558695795</v>
      </c>
      <c r="Q2487" s="873">
        <f>+VLOOKUP(C2487,'A. Rate Class Allocations'!$B$124:$J$128,7,FALSE)</f>
        <v>0.93591420350510102</v>
      </c>
      <c r="R2487" s="873">
        <f>+VLOOKUP(C2487,'A. Rate Class Allocations'!$B$124:$J$128,9,FALSE)</f>
        <v>0.67326093337246795</v>
      </c>
      <c r="S2487" s="874">
        <f t="shared" si="115"/>
        <v>51.266880546893852</v>
      </c>
      <c r="T2487" s="874">
        <f t="shared" si="116"/>
        <v>1.7643205165835039E-2</v>
      </c>
    </row>
    <row r="2488" spans="1:20">
      <c r="A2488" s="875" t="s">
        <v>1034</v>
      </c>
      <c r="B2488" t="s">
        <v>1035</v>
      </c>
      <c r="C2488" t="s">
        <v>1339</v>
      </c>
      <c r="D2488" t="s">
        <v>2014</v>
      </c>
      <c r="E2488" s="867">
        <v>2019</v>
      </c>
      <c r="F2488" s="867">
        <v>2019</v>
      </c>
      <c r="G2488" s="868">
        <v>43508</v>
      </c>
      <c r="H2488" s="869">
        <f t="shared" si="114"/>
        <v>2019</v>
      </c>
      <c r="I2488" s="876"/>
      <c r="J2488" t="s">
        <v>1341</v>
      </c>
      <c r="K2488" t="s">
        <v>1342</v>
      </c>
      <c r="L2488" t="s">
        <v>1037</v>
      </c>
      <c r="M2488">
        <v>47.061</v>
      </c>
      <c r="N2488">
        <v>2.1000000000000005E-2</v>
      </c>
      <c r="O2488" s="872">
        <f>+VLOOKUP(C2488,'A. Rate Class Allocations'!$B$124:$J$128,6,FALSE)</f>
        <v>0.94261788524984402</v>
      </c>
      <c r="P2488" s="873">
        <f>+VLOOKUP(C2488,'A. Rate Class Allocations'!$B$124:$J$128,8,FALSE)</f>
        <v>0.86676492558695795</v>
      </c>
      <c r="Q2488" s="873">
        <f>+VLOOKUP(C2488,'A. Rate Class Allocations'!$B$124:$J$128,7,FALSE)</f>
        <v>0.93591420350510102</v>
      </c>
      <c r="R2488" s="873">
        <f>+VLOOKUP(C2488,'A. Rate Class Allocations'!$B$124:$J$128,9,FALSE)</f>
        <v>0.67326093337246795</v>
      </c>
      <c r="S2488" s="874">
        <f t="shared" si="115"/>
        <v>38.450160410170383</v>
      </c>
      <c r="T2488" s="874">
        <f t="shared" si="116"/>
        <v>1.323240387437628E-2</v>
      </c>
    </row>
    <row r="2489" spans="1:20">
      <c r="A2489" s="875" t="s">
        <v>1034</v>
      </c>
      <c r="B2489" t="s">
        <v>1035</v>
      </c>
      <c r="C2489" t="s">
        <v>1339</v>
      </c>
      <c r="D2489" t="s">
        <v>2015</v>
      </c>
      <c r="E2489" s="867">
        <v>2019</v>
      </c>
      <c r="F2489" s="867">
        <v>2019</v>
      </c>
      <c r="G2489" s="868">
        <v>43528</v>
      </c>
      <c r="H2489" s="869">
        <f t="shared" si="114"/>
        <v>2019</v>
      </c>
      <c r="I2489" s="876"/>
      <c r="J2489" t="s">
        <v>1341</v>
      </c>
      <c r="K2489" t="s">
        <v>1342</v>
      </c>
      <c r="L2489" t="s">
        <v>1037</v>
      </c>
      <c r="M2489">
        <v>191.85600000000002</v>
      </c>
      <c r="N2489">
        <v>5.6000000000000001E-2</v>
      </c>
      <c r="O2489" s="872">
        <f>+VLOOKUP(C2489,'A. Rate Class Allocations'!$B$124:$J$128,6,FALSE)</f>
        <v>0.94261788524984402</v>
      </c>
      <c r="P2489" s="873">
        <f>+VLOOKUP(C2489,'A. Rate Class Allocations'!$B$124:$J$128,8,FALSE)</f>
        <v>0.86676492558695795</v>
      </c>
      <c r="Q2489" s="873">
        <f>+VLOOKUP(C2489,'A. Rate Class Allocations'!$B$124:$J$128,7,FALSE)</f>
        <v>0.93591420350510102</v>
      </c>
      <c r="R2489" s="873">
        <f>+VLOOKUP(C2489,'A. Rate Class Allocations'!$B$124:$J$128,9,FALSE)</f>
        <v>0.67326093337246795</v>
      </c>
      <c r="S2489" s="874">
        <f t="shared" si="115"/>
        <v>156.7517472143314</v>
      </c>
      <c r="T2489" s="874">
        <f t="shared" si="116"/>
        <v>3.5286410331670078E-2</v>
      </c>
    </row>
    <row r="2490" spans="1:20">
      <c r="A2490" s="875" t="s">
        <v>1034</v>
      </c>
      <c r="B2490" t="s">
        <v>1035</v>
      </c>
      <c r="C2490" t="s">
        <v>1339</v>
      </c>
      <c r="D2490" t="s">
        <v>2015</v>
      </c>
      <c r="E2490" s="867">
        <v>2019</v>
      </c>
      <c r="F2490" s="867">
        <v>2019</v>
      </c>
      <c r="G2490" s="868">
        <v>43528</v>
      </c>
      <c r="H2490" s="869">
        <f t="shared" si="114"/>
        <v>2019</v>
      </c>
      <c r="I2490" s="876"/>
      <c r="J2490" t="s">
        <v>1341</v>
      </c>
      <c r="K2490" t="s">
        <v>1342</v>
      </c>
      <c r="L2490" t="s">
        <v>1037</v>
      </c>
      <c r="M2490">
        <v>4193.424</v>
      </c>
      <c r="N2490">
        <v>1.224</v>
      </c>
      <c r="O2490" s="872">
        <f>+VLOOKUP(C2490,'A. Rate Class Allocations'!$B$124:$J$128,6,FALSE)</f>
        <v>0.94261788524984402</v>
      </c>
      <c r="P2490" s="873">
        <f>+VLOOKUP(C2490,'A. Rate Class Allocations'!$B$124:$J$128,8,FALSE)</f>
        <v>0.86676492558695795</v>
      </c>
      <c r="Q2490" s="873">
        <f>+VLOOKUP(C2490,'A. Rate Class Allocations'!$B$124:$J$128,7,FALSE)</f>
        <v>0.93591420350510102</v>
      </c>
      <c r="R2490" s="873">
        <f>+VLOOKUP(C2490,'A. Rate Class Allocations'!$B$124:$J$128,9,FALSE)</f>
        <v>0.67326093337246795</v>
      </c>
      <c r="S2490" s="874">
        <f t="shared" si="115"/>
        <v>3426.1453319703855</v>
      </c>
      <c r="T2490" s="874">
        <f t="shared" si="116"/>
        <v>0.77126011153507457</v>
      </c>
    </row>
    <row r="2491" spans="1:20">
      <c r="A2491" s="875" t="s">
        <v>1034</v>
      </c>
      <c r="B2491" t="s">
        <v>1035</v>
      </c>
      <c r="C2491" t="s">
        <v>1339</v>
      </c>
      <c r="D2491" t="s">
        <v>2015</v>
      </c>
      <c r="E2491" s="867">
        <v>2019</v>
      </c>
      <c r="F2491" s="867">
        <v>2019</v>
      </c>
      <c r="G2491" s="868">
        <v>43528</v>
      </c>
      <c r="H2491" s="869">
        <f t="shared" si="114"/>
        <v>2019</v>
      </c>
      <c r="I2491" s="876"/>
      <c r="J2491" t="s">
        <v>1341</v>
      </c>
      <c r="K2491" t="s">
        <v>1342</v>
      </c>
      <c r="L2491" t="s">
        <v>1037</v>
      </c>
      <c r="M2491">
        <v>75.372</v>
      </c>
      <c r="N2491">
        <v>2.1999999999999999E-2</v>
      </c>
      <c r="O2491" s="872">
        <f>+VLOOKUP(C2491,'A. Rate Class Allocations'!$B$124:$J$128,6,FALSE)</f>
        <v>0.94261788524984402</v>
      </c>
      <c r="P2491" s="873">
        <f>+VLOOKUP(C2491,'A. Rate Class Allocations'!$B$124:$J$128,8,FALSE)</f>
        <v>0.86676492558695795</v>
      </c>
      <c r="Q2491" s="873">
        <f>+VLOOKUP(C2491,'A. Rate Class Allocations'!$B$124:$J$128,7,FALSE)</f>
        <v>0.93591420350510102</v>
      </c>
      <c r="R2491" s="873">
        <f>+VLOOKUP(C2491,'A. Rate Class Allocations'!$B$124:$J$128,9,FALSE)</f>
        <v>0.67326093337246795</v>
      </c>
      <c r="S2491" s="874">
        <f t="shared" si="115"/>
        <v>61.581043548487322</v>
      </c>
      <c r="T2491" s="874">
        <f t="shared" si="116"/>
        <v>1.3862518344584672E-2</v>
      </c>
    </row>
    <row r="2492" spans="1:20">
      <c r="A2492" s="875" t="s">
        <v>1034</v>
      </c>
      <c r="B2492" t="s">
        <v>1035</v>
      </c>
      <c r="C2492" t="s">
        <v>1339</v>
      </c>
      <c r="D2492" t="s">
        <v>2016</v>
      </c>
      <c r="E2492" s="867">
        <v>2019</v>
      </c>
      <c r="F2492" s="867">
        <v>2019</v>
      </c>
      <c r="G2492" s="868">
        <v>43508</v>
      </c>
      <c r="H2492" s="869">
        <f t="shared" si="114"/>
        <v>2019</v>
      </c>
      <c r="I2492" s="876"/>
      <c r="J2492" t="s">
        <v>1341</v>
      </c>
      <c r="K2492" t="s">
        <v>1342</v>
      </c>
      <c r="L2492" t="s">
        <v>1037</v>
      </c>
      <c r="M2492">
        <v>1864.5119999999997</v>
      </c>
      <c r="N2492">
        <v>0.93599999999999994</v>
      </c>
      <c r="O2492" s="872">
        <f>+VLOOKUP(C2492,'A. Rate Class Allocations'!$B$124:$J$128,6,FALSE)</f>
        <v>0.94261788524984402</v>
      </c>
      <c r="P2492" s="873">
        <f>+VLOOKUP(C2492,'A. Rate Class Allocations'!$B$124:$J$128,8,FALSE)</f>
        <v>0.86676492558695795</v>
      </c>
      <c r="Q2492" s="873">
        <f>+VLOOKUP(C2492,'A. Rate Class Allocations'!$B$124:$J$128,7,FALSE)</f>
        <v>0.93591420350510102</v>
      </c>
      <c r="R2492" s="873">
        <f>+VLOOKUP(C2492,'A. Rate Class Allocations'!$B$124:$J$128,9,FALSE)</f>
        <v>0.67326093337246795</v>
      </c>
      <c r="S2492" s="874">
        <f t="shared" si="115"/>
        <v>1523.3587362505596</v>
      </c>
      <c r="T2492" s="874">
        <f t="shared" si="116"/>
        <v>0.58978714411505695</v>
      </c>
    </row>
    <row r="2493" spans="1:20">
      <c r="A2493" s="875" t="s">
        <v>1034</v>
      </c>
      <c r="B2493" t="s">
        <v>1035</v>
      </c>
      <c r="C2493" t="s">
        <v>1339</v>
      </c>
      <c r="D2493" t="s">
        <v>2016</v>
      </c>
      <c r="E2493" s="867">
        <v>2019</v>
      </c>
      <c r="F2493" s="867">
        <v>2019</v>
      </c>
      <c r="G2493" s="868">
        <v>43508</v>
      </c>
      <c r="H2493" s="869">
        <f t="shared" si="114"/>
        <v>2019</v>
      </c>
      <c r="I2493" s="876"/>
      <c r="J2493" t="s">
        <v>1341</v>
      </c>
      <c r="K2493" t="s">
        <v>1342</v>
      </c>
      <c r="L2493" t="s">
        <v>1037</v>
      </c>
      <c r="M2493">
        <v>207.16800000000003</v>
      </c>
      <c r="N2493">
        <v>0.10400000000000001</v>
      </c>
      <c r="O2493" s="872">
        <f>+VLOOKUP(C2493,'A. Rate Class Allocations'!$B$124:$J$128,6,FALSE)</f>
        <v>0.94261788524984402</v>
      </c>
      <c r="P2493" s="873">
        <f>+VLOOKUP(C2493,'A. Rate Class Allocations'!$B$124:$J$128,8,FALSE)</f>
        <v>0.86676492558695795</v>
      </c>
      <c r="Q2493" s="873">
        <f>+VLOOKUP(C2493,'A. Rate Class Allocations'!$B$124:$J$128,7,FALSE)</f>
        <v>0.93591420350510102</v>
      </c>
      <c r="R2493" s="873">
        <f>+VLOOKUP(C2493,'A. Rate Class Allocations'!$B$124:$J$128,9,FALSE)</f>
        <v>0.67326093337246795</v>
      </c>
      <c r="S2493" s="874">
        <f t="shared" si="115"/>
        <v>169.26208180561778</v>
      </c>
      <c r="T2493" s="874">
        <f t="shared" si="116"/>
        <v>6.5531904901673016E-2</v>
      </c>
    </row>
    <row r="2494" spans="1:20">
      <c r="A2494" s="875" t="s">
        <v>1034</v>
      </c>
      <c r="B2494" t="s">
        <v>1035</v>
      </c>
      <c r="C2494" t="s">
        <v>1339</v>
      </c>
      <c r="D2494" t="s">
        <v>2016</v>
      </c>
      <c r="E2494" s="867">
        <v>2019</v>
      </c>
      <c r="F2494" s="867">
        <v>2019</v>
      </c>
      <c r="G2494" s="868">
        <v>43508</v>
      </c>
      <c r="H2494" s="869">
        <f t="shared" si="114"/>
        <v>2019</v>
      </c>
      <c r="I2494" s="876"/>
      <c r="J2494" t="s">
        <v>1341</v>
      </c>
      <c r="K2494" t="s">
        <v>1342</v>
      </c>
      <c r="L2494" t="s">
        <v>1037</v>
      </c>
      <c r="M2494">
        <v>404.37599999999992</v>
      </c>
      <c r="N2494">
        <v>0.20299999999999999</v>
      </c>
      <c r="O2494" s="872">
        <f>+VLOOKUP(C2494,'A. Rate Class Allocations'!$B$124:$J$128,6,FALSE)</f>
        <v>0.94261788524984402</v>
      </c>
      <c r="P2494" s="873">
        <f>+VLOOKUP(C2494,'A. Rate Class Allocations'!$B$124:$J$128,8,FALSE)</f>
        <v>0.86676492558695795</v>
      </c>
      <c r="Q2494" s="873">
        <f>+VLOOKUP(C2494,'A. Rate Class Allocations'!$B$124:$J$128,7,FALSE)</f>
        <v>0.93591420350510102</v>
      </c>
      <c r="R2494" s="873">
        <f>+VLOOKUP(C2494,'A. Rate Class Allocations'!$B$124:$J$128,9,FALSE)</f>
        <v>0.67326093337246795</v>
      </c>
      <c r="S2494" s="874">
        <f t="shared" si="115"/>
        <v>330.38656352442695</v>
      </c>
      <c r="T2494" s="874">
        <f t="shared" si="116"/>
        <v>0.12791323745230401</v>
      </c>
    </row>
    <row r="2495" spans="1:20">
      <c r="A2495" s="875" t="s">
        <v>1034</v>
      </c>
      <c r="B2495" t="s">
        <v>1035</v>
      </c>
      <c r="C2495" t="s">
        <v>1339</v>
      </c>
      <c r="D2495" t="s">
        <v>2016</v>
      </c>
      <c r="E2495" s="867">
        <v>2019</v>
      </c>
      <c r="F2495" s="867">
        <v>2019</v>
      </c>
      <c r="G2495" s="868">
        <v>43508</v>
      </c>
      <c r="H2495" s="869">
        <f t="shared" si="114"/>
        <v>2019</v>
      </c>
      <c r="I2495" s="876"/>
      <c r="J2495" t="s">
        <v>1341</v>
      </c>
      <c r="K2495" t="s">
        <v>1342</v>
      </c>
      <c r="L2495" t="s">
        <v>1037</v>
      </c>
      <c r="M2495">
        <v>63.744000000000007</v>
      </c>
      <c r="N2495">
        <v>3.2000000000000001E-2</v>
      </c>
      <c r="O2495" s="872">
        <f>+VLOOKUP(C2495,'A. Rate Class Allocations'!$B$124:$J$128,6,FALSE)</f>
        <v>0.94261788524984402</v>
      </c>
      <c r="P2495" s="873">
        <f>+VLOOKUP(C2495,'A. Rate Class Allocations'!$B$124:$J$128,8,FALSE)</f>
        <v>0.86676492558695795</v>
      </c>
      <c r="Q2495" s="873">
        <f>+VLOOKUP(C2495,'A. Rate Class Allocations'!$B$124:$J$128,7,FALSE)</f>
        <v>0.93591420350510102</v>
      </c>
      <c r="R2495" s="873">
        <f>+VLOOKUP(C2495,'A. Rate Class Allocations'!$B$124:$J$128,9,FALSE)</f>
        <v>0.67326093337246795</v>
      </c>
      <c r="S2495" s="874">
        <f t="shared" si="115"/>
        <v>52.080640555574703</v>
      </c>
      <c r="T2495" s="874">
        <f t="shared" si="116"/>
        <v>2.0163663046668615E-2</v>
      </c>
    </row>
    <row r="2496" spans="1:20">
      <c r="A2496" s="875" t="s">
        <v>1034</v>
      </c>
      <c r="B2496" t="s">
        <v>1035</v>
      </c>
      <c r="C2496" t="s">
        <v>1339</v>
      </c>
      <c r="D2496" t="s">
        <v>2017</v>
      </c>
      <c r="E2496" s="867">
        <v>2019</v>
      </c>
      <c r="F2496" s="867">
        <v>2019</v>
      </c>
      <c r="G2496" s="868">
        <v>43549</v>
      </c>
      <c r="H2496" s="869">
        <f t="shared" si="114"/>
        <v>2019</v>
      </c>
      <c r="I2496" s="876"/>
      <c r="J2496" t="s">
        <v>1341</v>
      </c>
      <c r="K2496" t="s">
        <v>1342</v>
      </c>
      <c r="L2496" t="s">
        <v>1037</v>
      </c>
      <c r="M2496">
        <v>679.90499999999986</v>
      </c>
      <c r="N2496">
        <v>0.2609999999999999</v>
      </c>
      <c r="O2496" s="872">
        <f>+VLOOKUP(C2496,'A. Rate Class Allocations'!$B$124:$J$128,6,FALSE)</f>
        <v>0.94261788524984402</v>
      </c>
      <c r="P2496" s="873">
        <f>+VLOOKUP(C2496,'A. Rate Class Allocations'!$B$124:$J$128,8,FALSE)</f>
        <v>0.86676492558695795</v>
      </c>
      <c r="Q2496" s="873">
        <f>+VLOOKUP(C2496,'A. Rate Class Allocations'!$B$124:$J$128,7,FALSE)</f>
        <v>0.93591420350510102</v>
      </c>
      <c r="R2496" s="873">
        <f>+VLOOKUP(C2496,'A. Rate Class Allocations'!$B$124:$J$128,9,FALSE)</f>
        <v>0.67326093337246795</v>
      </c>
      <c r="S2496" s="874">
        <f t="shared" si="115"/>
        <v>555.50150472104053</v>
      </c>
      <c r="T2496" s="874">
        <f t="shared" si="116"/>
        <v>0.16445987672439083</v>
      </c>
    </row>
    <row r="2497" spans="1:20">
      <c r="A2497" s="875" t="s">
        <v>1034</v>
      </c>
      <c r="B2497" t="s">
        <v>1035</v>
      </c>
      <c r="C2497" t="s">
        <v>1339</v>
      </c>
      <c r="D2497" t="s">
        <v>2017</v>
      </c>
      <c r="E2497" s="867">
        <v>2019</v>
      </c>
      <c r="F2497" s="867">
        <v>2019</v>
      </c>
      <c r="G2497" s="868">
        <v>43549</v>
      </c>
      <c r="H2497" s="869">
        <f t="shared" si="114"/>
        <v>2019</v>
      </c>
      <c r="I2497" s="876"/>
      <c r="J2497" t="s">
        <v>1341</v>
      </c>
      <c r="K2497" t="s">
        <v>1342</v>
      </c>
      <c r="L2497" t="s">
        <v>1037</v>
      </c>
      <c r="M2497">
        <v>2946.2549999999997</v>
      </c>
      <c r="N2497">
        <v>1.1309999999999998</v>
      </c>
      <c r="O2497" s="872">
        <f>+VLOOKUP(C2497,'A. Rate Class Allocations'!$B$124:$J$128,6,FALSE)</f>
        <v>0.94261788524984402</v>
      </c>
      <c r="P2497" s="873">
        <f>+VLOOKUP(C2497,'A. Rate Class Allocations'!$B$124:$J$128,8,FALSE)</f>
        <v>0.86676492558695795</v>
      </c>
      <c r="Q2497" s="873">
        <f>+VLOOKUP(C2497,'A. Rate Class Allocations'!$B$124:$J$128,7,FALSE)</f>
        <v>0.93591420350510102</v>
      </c>
      <c r="R2497" s="873">
        <f>+VLOOKUP(C2497,'A. Rate Class Allocations'!$B$124:$J$128,9,FALSE)</f>
        <v>0.67326093337246795</v>
      </c>
      <c r="S2497" s="874">
        <f t="shared" si="115"/>
        <v>2407.1731871245092</v>
      </c>
      <c r="T2497" s="874">
        <f t="shared" si="116"/>
        <v>0.71265946580569361</v>
      </c>
    </row>
    <row r="2498" spans="1:20">
      <c r="A2498" s="875" t="s">
        <v>1034</v>
      </c>
      <c r="B2498" t="s">
        <v>1035</v>
      </c>
      <c r="C2498" t="s">
        <v>1339</v>
      </c>
      <c r="D2498" t="s">
        <v>2018</v>
      </c>
      <c r="E2498" s="867">
        <v>2019</v>
      </c>
      <c r="F2498" s="867">
        <v>2019</v>
      </c>
      <c r="G2498" s="868">
        <v>43509</v>
      </c>
      <c r="H2498" s="869">
        <f t="shared" si="114"/>
        <v>2019</v>
      </c>
      <c r="I2498" s="876"/>
      <c r="J2498" t="s">
        <v>1341</v>
      </c>
      <c r="K2498" t="s">
        <v>1342</v>
      </c>
      <c r="L2498" t="s">
        <v>1037</v>
      </c>
      <c r="M2498">
        <v>2073.2400000000007</v>
      </c>
      <c r="N2498">
        <v>0.52000000000000013</v>
      </c>
      <c r="O2498" s="872">
        <f>+VLOOKUP(C2498,'A. Rate Class Allocations'!$B$124:$J$128,6,FALSE)</f>
        <v>0.94261788524984402</v>
      </c>
      <c r="P2498" s="873">
        <f>+VLOOKUP(C2498,'A. Rate Class Allocations'!$B$124:$J$128,8,FALSE)</f>
        <v>0.86676492558695795</v>
      </c>
      <c r="Q2498" s="873">
        <f>+VLOOKUP(C2498,'A. Rate Class Allocations'!$B$124:$J$128,7,FALSE)</f>
        <v>0.93591420350510102</v>
      </c>
      <c r="R2498" s="873">
        <f>+VLOOKUP(C2498,'A. Rate Class Allocations'!$B$124:$J$128,9,FALSE)</f>
        <v>0.67326093337246795</v>
      </c>
      <c r="S2498" s="874">
        <f t="shared" si="115"/>
        <v>1693.8953819251965</v>
      </c>
      <c r="T2498" s="874">
        <f t="shared" si="116"/>
        <v>0.32765952450836505</v>
      </c>
    </row>
    <row r="2499" spans="1:20">
      <c r="A2499" s="875" t="s">
        <v>1034</v>
      </c>
      <c r="B2499" t="s">
        <v>1035</v>
      </c>
      <c r="C2499" t="s">
        <v>1339</v>
      </c>
      <c r="D2499" t="s">
        <v>2018</v>
      </c>
      <c r="E2499" s="867">
        <v>2019</v>
      </c>
      <c r="F2499" s="867">
        <v>2019</v>
      </c>
      <c r="G2499" s="868">
        <v>43509</v>
      </c>
      <c r="H2499" s="869">
        <f t="shared" si="114"/>
        <v>2019</v>
      </c>
      <c r="I2499" s="876"/>
      <c r="J2499" t="s">
        <v>1341</v>
      </c>
      <c r="K2499" t="s">
        <v>1342</v>
      </c>
      <c r="L2499" t="s">
        <v>1037</v>
      </c>
      <c r="M2499">
        <v>115.62299999999998</v>
      </c>
      <c r="N2499">
        <v>2.8999999999999998E-2</v>
      </c>
      <c r="O2499" s="872">
        <f>+VLOOKUP(C2499,'A. Rate Class Allocations'!$B$124:$J$128,6,FALSE)</f>
        <v>0.94261788524984402</v>
      </c>
      <c r="P2499" s="873">
        <f>+VLOOKUP(C2499,'A. Rate Class Allocations'!$B$124:$J$128,8,FALSE)</f>
        <v>0.86676492558695795</v>
      </c>
      <c r="Q2499" s="873">
        <f>+VLOOKUP(C2499,'A. Rate Class Allocations'!$B$124:$J$128,7,FALSE)</f>
        <v>0.93591420350510102</v>
      </c>
      <c r="R2499" s="873">
        <f>+VLOOKUP(C2499,'A. Rate Class Allocations'!$B$124:$J$128,9,FALSE)</f>
        <v>0.67326093337246795</v>
      </c>
      <c r="S2499" s="874">
        <f t="shared" si="115"/>
        <v>94.467242453520527</v>
      </c>
      <c r="T2499" s="874">
        <f t="shared" si="116"/>
        <v>1.8273319636043429E-2</v>
      </c>
    </row>
    <row r="2500" spans="1:20">
      <c r="A2500" s="875" t="s">
        <v>1034</v>
      </c>
      <c r="B2500" t="s">
        <v>1035</v>
      </c>
      <c r="C2500" t="s">
        <v>1339</v>
      </c>
      <c r="D2500" t="s">
        <v>2018</v>
      </c>
      <c r="E2500" s="867">
        <v>2019</v>
      </c>
      <c r="F2500" s="867">
        <v>2019</v>
      </c>
      <c r="G2500" s="868">
        <v>43509</v>
      </c>
      <c r="H2500" s="869">
        <f t="shared" ref="H2500:H2563" si="117">YEAR(G2500)</f>
        <v>2019</v>
      </c>
      <c r="I2500" s="876"/>
      <c r="J2500" t="s">
        <v>1341</v>
      </c>
      <c r="K2500" t="s">
        <v>1342</v>
      </c>
      <c r="L2500" t="s">
        <v>1037</v>
      </c>
      <c r="M2500">
        <v>334.90800000000002</v>
      </c>
      <c r="N2500">
        <v>8.4000000000000019E-2</v>
      </c>
      <c r="O2500" s="872">
        <f>+VLOOKUP(C2500,'A. Rate Class Allocations'!$B$124:$J$128,6,FALSE)</f>
        <v>0.94261788524984402</v>
      </c>
      <c r="P2500" s="873">
        <f>+VLOOKUP(C2500,'A. Rate Class Allocations'!$B$124:$J$128,8,FALSE)</f>
        <v>0.86676492558695795</v>
      </c>
      <c r="Q2500" s="873">
        <f>+VLOOKUP(C2500,'A. Rate Class Allocations'!$B$124:$J$128,7,FALSE)</f>
        <v>0.93591420350510102</v>
      </c>
      <c r="R2500" s="873">
        <f>+VLOOKUP(C2500,'A. Rate Class Allocations'!$B$124:$J$128,9,FALSE)</f>
        <v>0.67326093337246795</v>
      </c>
      <c r="S2500" s="874">
        <f t="shared" ref="S2500:S2563" si="118">M2500*O2500*P2500</f>
        <v>273.6292540033009</v>
      </c>
      <c r="T2500" s="874">
        <f t="shared" ref="T2500:T2563" si="119">N2500*Q2500*R2500</f>
        <v>5.292961549750512E-2</v>
      </c>
    </row>
    <row r="2501" spans="1:20">
      <c r="A2501" s="875" t="s">
        <v>1034</v>
      </c>
      <c r="B2501" t="s">
        <v>1035</v>
      </c>
      <c r="C2501" t="s">
        <v>1339</v>
      </c>
      <c r="D2501" t="s">
        <v>2019</v>
      </c>
      <c r="E2501" s="867">
        <v>2019</v>
      </c>
      <c r="F2501" s="867">
        <v>2019</v>
      </c>
      <c r="G2501" s="868">
        <v>43496</v>
      </c>
      <c r="H2501" s="869">
        <f t="shared" si="117"/>
        <v>2019</v>
      </c>
      <c r="I2501" s="876"/>
      <c r="J2501" t="s">
        <v>1341</v>
      </c>
      <c r="K2501" t="s">
        <v>1342</v>
      </c>
      <c r="L2501" t="s">
        <v>1037</v>
      </c>
      <c r="M2501">
        <v>413.71200000000005</v>
      </c>
      <c r="N2501">
        <v>0.15600000000000003</v>
      </c>
      <c r="O2501" s="872">
        <f>+VLOOKUP(C2501,'A. Rate Class Allocations'!$B$124:$J$128,6,FALSE)</f>
        <v>0.94261788524984402</v>
      </c>
      <c r="P2501" s="873">
        <f>+VLOOKUP(C2501,'A. Rate Class Allocations'!$B$124:$J$128,8,FALSE)</f>
        <v>0.86676492558695795</v>
      </c>
      <c r="Q2501" s="873">
        <f>+VLOOKUP(C2501,'A. Rate Class Allocations'!$B$124:$J$128,7,FALSE)</f>
        <v>0.93591420350510102</v>
      </c>
      <c r="R2501" s="873">
        <f>+VLOOKUP(C2501,'A. Rate Class Allocations'!$B$124:$J$128,9,FALSE)</f>
        <v>0.67326093337246795</v>
      </c>
      <c r="S2501" s="874">
        <f t="shared" si="118"/>
        <v>338.01433806362832</v>
      </c>
      <c r="T2501" s="874">
        <f t="shared" si="119"/>
        <v>9.8297857352509524E-2</v>
      </c>
    </row>
    <row r="2502" spans="1:20">
      <c r="A2502" s="875" t="s">
        <v>1034</v>
      </c>
      <c r="B2502" t="s">
        <v>1035</v>
      </c>
      <c r="C2502" t="s">
        <v>1339</v>
      </c>
      <c r="D2502" t="s">
        <v>2019</v>
      </c>
      <c r="E2502" s="867">
        <v>2019</v>
      </c>
      <c r="F2502" s="867">
        <v>2019</v>
      </c>
      <c r="G2502" s="868">
        <v>43496</v>
      </c>
      <c r="H2502" s="869">
        <f t="shared" si="117"/>
        <v>2019</v>
      </c>
      <c r="I2502" s="876"/>
      <c r="J2502" t="s">
        <v>1341</v>
      </c>
      <c r="K2502" t="s">
        <v>1342</v>
      </c>
      <c r="L2502" t="s">
        <v>1037</v>
      </c>
      <c r="M2502">
        <v>116.68799999999999</v>
      </c>
      <c r="N2502">
        <v>4.3999999999999997E-2</v>
      </c>
      <c r="O2502" s="872">
        <f>+VLOOKUP(C2502,'A. Rate Class Allocations'!$B$124:$J$128,6,FALSE)</f>
        <v>0.94261788524984402</v>
      </c>
      <c r="P2502" s="873">
        <f>+VLOOKUP(C2502,'A. Rate Class Allocations'!$B$124:$J$128,8,FALSE)</f>
        <v>0.86676492558695795</v>
      </c>
      <c r="Q2502" s="873">
        <f>+VLOOKUP(C2502,'A. Rate Class Allocations'!$B$124:$J$128,7,FALSE)</f>
        <v>0.93591420350510102</v>
      </c>
      <c r="R2502" s="873">
        <f>+VLOOKUP(C2502,'A. Rate Class Allocations'!$B$124:$J$128,9,FALSE)</f>
        <v>0.67326093337246795</v>
      </c>
      <c r="S2502" s="874">
        <f t="shared" si="118"/>
        <v>95.337377402561813</v>
      </c>
      <c r="T2502" s="874">
        <f t="shared" si="119"/>
        <v>2.7725036689169345E-2</v>
      </c>
    </row>
    <row r="2503" spans="1:20">
      <c r="A2503" s="875" t="s">
        <v>1034</v>
      </c>
      <c r="B2503" t="s">
        <v>1035</v>
      </c>
      <c r="C2503" t="s">
        <v>1339</v>
      </c>
      <c r="D2503" t="s">
        <v>2019</v>
      </c>
      <c r="E2503" s="867">
        <v>2019</v>
      </c>
      <c r="F2503" s="867">
        <v>2019</v>
      </c>
      <c r="G2503" s="868">
        <v>43496</v>
      </c>
      <c r="H2503" s="869">
        <f t="shared" si="117"/>
        <v>2019</v>
      </c>
      <c r="I2503" s="876"/>
      <c r="J2503" t="s">
        <v>1341</v>
      </c>
      <c r="K2503" t="s">
        <v>1342</v>
      </c>
      <c r="L2503" t="s">
        <v>1037</v>
      </c>
      <c r="M2503">
        <v>74.256</v>
      </c>
      <c r="N2503">
        <v>2.8000000000000001E-2</v>
      </c>
      <c r="O2503" s="872">
        <f>+VLOOKUP(C2503,'A. Rate Class Allocations'!$B$124:$J$128,6,FALSE)</f>
        <v>0.94261788524984402</v>
      </c>
      <c r="P2503" s="873">
        <f>+VLOOKUP(C2503,'A. Rate Class Allocations'!$B$124:$J$128,8,FALSE)</f>
        <v>0.86676492558695795</v>
      </c>
      <c r="Q2503" s="873">
        <f>+VLOOKUP(C2503,'A. Rate Class Allocations'!$B$124:$J$128,7,FALSE)</f>
        <v>0.93591420350510102</v>
      </c>
      <c r="R2503" s="873">
        <f>+VLOOKUP(C2503,'A. Rate Class Allocations'!$B$124:$J$128,9,FALSE)</f>
        <v>0.67326093337246795</v>
      </c>
      <c r="S2503" s="874">
        <f t="shared" si="118"/>
        <v>60.669240165266615</v>
      </c>
      <c r="T2503" s="874">
        <f t="shared" si="119"/>
        <v>1.7643205165835039E-2</v>
      </c>
    </row>
    <row r="2504" spans="1:20">
      <c r="A2504" s="875" t="s">
        <v>1034</v>
      </c>
      <c r="B2504" t="s">
        <v>1035</v>
      </c>
      <c r="C2504" t="s">
        <v>1339</v>
      </c>
      <c r="D2504" t="s">
        <v>2020</v>
      </c>
      <c r="E2504" s="867">
        <v>2019</v>
      </c>
      <c r="F2504" s="867">
        <v>2019</v>
      </c>
      <c r="G2504" s="868">
        <v>43473</v>
      </c>
      <c r="H2504" s="869">
        <f t="shared" si="117"/>
        <v>2019</v>
      </c>
      <c r="I2504" s="876"/>
      <c r="J2504" t="s">
        <v>1341</v>
      </c>
      <c r="K2504" t="s">
        <v>1342</v>
      </c>
      <c r="L2504" t="s">
        <v>1037</v>
      </c>
      <c r="M2504">
        <v>1074.3200000000002</v>
      </c>
      <c r="N2504">
        <v>0.26000000000000006</v>
      </c>
      <c r="O2504" s="872">
        <f>+VLOOKUP(C2504,'A. Rate Class Allocations'!$B$124:$J$128,6,FALSE)</f>
        <v>0.94261788524984402</v>
      </c>
      <c r="P2504" s="873">
        <f>+VLOOKUP(C2504,'A. Rate Class Allocations'!$B$124:$J$128,8,FALSE)</f>
        <v>0.86676492558695795</v>
      </c>
      <c r="Q2504" s="873">
        <f>+VLOOKUP(C2504,'A. Rate Class Allocations'!$B$124:$J$128,7,FALSE)</f>
        <v>0.93591420350510102</v>
      </c>
      <c r="R2504" s="873">
        <f>+VLOOKUP(C2504,'A. Rate Class Allocations'!$B$124:$J$128,9,FALSE)</f>
        <v>0.67326093337246795</v>
      </c>
      <c r="S2504" s="874">
        <f t="shared" si="118"/>
        <v>877.74965113053815</v>
      </c>
      <c r="T2504" s="874">
        <f t="shared" si="119"/>
        <v>0.16382976225418253</v>
      </c>
    </row>
    <row r="2505" spans="1:20">
      <c r="A2505" s="875" t="s">
        <v>1034</v>
      </c>
      <c r="B2505" t="s">
        <v>1035</v>
      </c>
      <c r="C2505" t="s">
        <v>1339</v>
      </c>
      <c r="D2505" t="s">
        <v>2020</v>
      </c>
      <c r="E2505" s="867">
        <v>2019</v>
      </c>
      <c r="F2505" s="867">
        <v>2019</v>
      </c>
      <c r="G2505" s="868">
        <v>43473</v>
      </c>
      <c r="H2505" s="869">
        <f t="shared" si="117"/>
        <v>2019</v>
      </c>
      <c r="I2505" s="876"/>
      <c r="J2505" t="s">
        <v>1341</v>
      </c>
      <c r="K2505" t="s">
        <v>1342</v>
      </c>
      <c r="L2505" t="s">
        <v>1037</v>
      </c>
      <c r="M2505">
        <v>838.79599999999994</v>
      </c>
      <c r="N2505">
        <v>0.20299999999999999</v>
      </c>
      <c r="O2505" s="872">
        <f>+VLOOKUP(C2505,'A. Rate Class Allocations'!$B$124:$J$128,6,FALSE)</f>
        <v>0.94261788524984402</v>
      </c>
      <c r="P2505" s="873">
        <f>+VLOOKUP(C2505,'A. Rate Class Allocations'!$B$124:$J$128,8,FALSE)</f>
        <v>0.86676492558695795</v>
      </c>
      <c r="Q2505" s="873">
        <f>+VLOOKUP(C2505,'A. Rate Class Allocations'!$B$124:$J$128,7,FALSE)</f>
        <v>0.93591420350510102</v>
      </c>
      <c r="R2505" s="873">
        <f>+VLOOKUP(C2505,'A. Rate Class Allocations'!$B$124:$J$128,9,FALSE)</f>
        <v>0.67326093337246795</v>
      </c>
      <c r="S2505" s="874">
        <f t="shared" si="118"/>
        <v>685.3199199211507</v>
      </c>
      <c r="T2505" s="874">
        <f t="shared" si="119"/>
        <v>0.12791323745230401</v>
      </c>
    </row>
    <row r="2506" spans="1:20">
      <c r="A2506" s="875" t="s">
        <v>1034</v>
      </c>
      <c r="B2506" t="s">
        <v>1035</v>
      </c>
      <c r="C2506" t="s">
        <v>1339</v>
      </c>
      <c r="D2506" t="s">
        <v>2021</v>
      </c>
      <c r="E2506" s="867">
        <v>2019</v>
      </c>
      <c r="F2506" s="867">
        <v>2019</v>
      </c>
      <c r="G2506" s="868">
        <v>43510</v>
      </c>
      <c r="H2506" s="869">
        <f t="shared" si="117"/>
        <v>2019</v>
      </c>
      <c r="I2506" s="876"/>
      <c r="J2506" t="s">
        <v>1341</v>
      </c>
      <c r="K2506" t="s">
        <v>1342</v>
      </c>
      <c r="L2506" t="s">
        <v>1037</v>
      </c>
      <c r="M2506">
        <v>1281.8520000000001</v>
      </c>
      <c r="N2506">
        <v>0.57200000000000006</v>
      </c>
      <c r="O2506" s="872">
        <f>+VLOOKUP(C2506,'A. Rate Class Allocations'!$B$124:$J$128,6,FALSE)</f>
        <v>0.94261788524984402</v>
      </c>
      <c r="P2506" s="873">
        <f>+VLOOKUP(C2506,'A. Rate Class Allocations'!$B$124:$J$128,8,FALSE)</f>
        <v>0.86676492558695795</v>
      </c>
      <c r="Q2506" s="873">
        <f>+VLOOKUP(C2506,'A. Rate Class Allocations'!$B$124:$J$128,7,FALSE)</f>
        <v>0.93591420350510102</v>
      </c>
      <c r="R2506" s="873">
        <f>+VLOOKUP(C2506,'A. Rate Class Allocations'!$B$124:$J$128,9,FALSE)</f>
        <v>0.67326093337246795</v>
      </c>
      <c r="S2506" s="874">
        <f t="shared" si="118"/>
        <v>1047.3091311722601</v>
      </c>
      <c r="T2506" s="874">
        <f t="shared" si="119"/>
        <v>0.36042547695920152</v>
      </c>
    </row>
    <row r="2507" spans="1:20">
      <c r="A2507" s="875" t="s">
        <v>1034</v>
      </c>
      <c r="B2507" t="s">
        <v>1035</v>
      </c>
      <c r="C2507" t="s">
        <v>1339</v>
      </c>
      <c r="D2507" t="s">
        <v>2021</v>
      </c>
      <c r="E2507" s="867">
        <v>2019</v>
      </c>
      <c r="F2507" s="867">
        <v>2019</v>
      </c>
      <c r="G2507" s="868">
        <v>43510</v>
      </c>
      <c r="H2507" s="869">
        <f t="shared" si="117"/>
        <v>2019</v>
      </c>
      <c r="I2507" s="876"/>
      <c r="J2507" t="s">
        <v>1341</v>
      </c>
      <c r="K2507" t="s">
        <v>1342</v>
      </c>
      <c r="L2507" t="s">
        <v>1037</v>
      </c>
      <c r="M2507">
        <v>156.86999999999998</v>
      </c>
      <c r="N2507">
        <v>6.9999999999999993E-2</v>
      </c>
      <c r="O2507" s="872">
        <f>+VLOOKUP(C2507,'A. Rate Class Allocations'!$B$124:$J$128,6,FALSE)</f>
        <v>0.94261788524984402</v>
      </c>
      <c r="P2507" s="873">
        <f>+VLOOKUP(C2507,'A. Rate Class Allocations'!$B$124:$J$128,8,FALSE)</f>
        <v>0.86676492558695795</v>
      </c>
      <c r="Q2507" s="873">
        <f>+VLOOKUP(C2507,'A. Rate Class Allocations'!$B$124:$J$128,7,FALSE)</f>
        <v>0.93591420350510102</v>
      </c>
      <c r="R2507" s="873">
        <f>+VLOOKUP(C2507,'A. Rate Class Allocations'!$B$124:$J$128,9,FALSE)</f>
        <v>0.67326093337246795</v>
      </c>
      <c r="S2507" s="874">
        <f t="shared" si="118"/>
        <v>128.16720136723461</v>
      </c>
      <c r="T2507" s="874">
        <f t="shared" si="119"/>
        <v>4.4108012914587588E-2</v>
      </c>
    </row>
    <row r="2508" spans="1:20">
      <c r="A2508" s="875" t="s">
        <v>1034</v>
      </c>
      <c r="B2508" t="s">
        <v>1035</v>
      </c>
      <c r="C2508" t="s">
        <v>1339</v>
      </c>
      <c r="D2508" t="s">
        <v>2022</v>
      </c>
      <c r="E2508" s="867">
        <v>2019</v>
      </c>
      <c r="F2508" s="867">
        <v>2019</v>
      </c>
      <c r="G2508" s="868">
        <v>43511</v>
      </c>
      <c r="H2508" s="869">
        <f t="shared" si="117"/>
        <v>2019</v>
      </c>
      <c r="I2508" s="876"/>
      <c r="J2508" t="s">
        <v>1341</v>
      </c>
      <c r="K2508" t="s">
        <v>1342</v>
      </c>
      <c r="L2508" t="s">
        <v>1037</v>
      </c>
      <c r="M2508">
        <v>2680.2359999999999</v>
      </c>
      <c r="N2508">
        <v>1.1960000000000002</v>
      </c>
      <c r="O2508" s="872">
        <f>+VLOOKUP(C2508,'A. Rate Class Allocations'!$B$124:$J$128,6,FALSE)</f>
        <v>0.94261788524984402</v>
      </c>
      <c r="P2508" s="873">
        <f>+VLOOKUP(C2508,'A. Rate Class Allocations'!$B$124:$J$128,8,FALSE)</f>
        <v>0.86676492558695795</v>
      </c>
      <c r="Q2508" s="873">
        <f>+VLOOKUP(C2508,'A. Rate Class Allocations'!$B$124:$J$128,7,FALSE)</f>
        <v>0.93591420350510102</v>
      </c>
      <c r="R2508" s="873">
        <f>+VLOOKUP(C2508,'A. Rate Class Allocations'!$B$124:$J$128,9,FALSE)</f>
        <v>0.67326093337246795</v>
      </c>
      <c r="S2508" s="874">
        <f t="shared" si="118"/>
        <v>2189.82818336018</v>
      </c>
      <c r="T2508" s="874">
        <f t="shared" si="119"/>
        <v>0.7536169063692395</v>
      </c>
    </row>
    <row r="2509" spans="1:20">
      <c r="A2509" s="875" t="s">
        <v>1034</v>
      </c>
      <c r="B2509" t="s">
        <v>1035</v>
      </c>
      <c r="C2509" t="s">
        <v>1339</v>
      </c>
      <c r="D2509" t="s">
        <v>2023</v>
      </c>
      <c r="E2509" s="867">
        <v>2019</v>
      </c>
      <c r="F2509" s="867">
        <v>2019</v>
      </c>
      <c r="G2509" s="868">
        <v>43510</v>
      </c>
      <c r="H2509" s="869">
        <f t="shared" si="117"/>
        <v>2019</v>
      </c>
      <c r="I2509" s="876"/>
      <c r="J2509" t="s">
        <v>1341</v>
      </c>
      <c r="K2509" t="s">
        <v>1342</v>
      </c>
      <c r="L2509" t="s">
        <v>1037</v>
      </c>
      <c r="M2509">
        <v>1909.0239999999994</v>
      </c>
      <c r="N2509">
        <v>0.67599999999999993</v>
      </c>
      <c r="O2509" s="872">
        <f>+VLOOKUP(C2509,'A. Rate Class Allocations'!$B$124:$J$128,6,FALSE)</f>
        <v>0.94261788524984402</v>
      </c>
      <c r="P2509" s="873">
        <f>+VLOOKUP(C2509,'A. Rate Class Allocations'!$B$124:$J$128,8,FALSE)</f>
        <v>0.86676492558695795</v>
      </c>
      <c r="Q2509" s="873">
        <f>+VLOOKUP(C2509,'A. Rate Class Allocations'!$B$124:$J$128,7,FALSE)</f>
        <v>0.93591420350510102</v>
      </c>
      <c r="R2509" s="873">
        <f>+VLOOKUP(C2509,'A. Rate Class Allocations'!$B$124:$J$128,9,FALSE)</f>
        <v>0.67326093337246795</v>
      </c>
      <c r="S2509" s="874">
        <f t="shared" si="118"/>
        <v>1559.7262919798791</v>
      </c>
      <c r="T2509" s="874">
        <f t="shared" si="119"/>
        <v>0.42595738186087445</v>
      </c>
    </row>
    <row r="2510" spans="1:20">
      <c r="A2510" s="875" t="s">
        <v>1034</v>
      </c>
      <c r="B2510" t="s">
        <v>1035</v>
      </c>
      <c r="C2510" t="s">
        <v>1339</v>
      </c>
      <c r="D2510" t="s">
        <v>2023</v>
      </c>
      <c r="E2510" s="867">
        <v>2019</v>
      </c>
      <c r="F2510" s="867">
        <v>2019</v>
      </c>
      <c r="G2510" s="868">
        <v>43510</v>
      </c>
      <c r="H2510" s="869">
        <f t="shared" si="117"/>
        <v>2019</v>
      </c>
      <c r="I2510" s="876"/>
      <c r="J2510" t="s">
        <v>1341</v>
      </c>
      <c r="K2510" t="s">
        <v>1342</v>
      </c>
      <c r="L2510" t="s">
        <v>1037</v>
      </c>
      <c r="M2510">
        <v>813.3119999999999</v>
      </c>
      <c r="N2510">
        <v>0.28799999999999998</v>
      </c>
      <c r="O2510" s="872">
        <f>+VLOOKUP(C2510,'A. Rate Class Allocations'!$B$124:$J$128,6,FALSE)</f>
        <v>0.94261788524984402</v>
      </c>
      <c r="P2510" s="873">
        <f>+VLOOKUP(C2510,'A. Rate Class Allocations'!$B$124:$J$128,8,FALSE)</f>
        <v>0.86676492558695795</v>
      </c>
      <c r="Q2510" s="873">
        <f>+VLOOKUP(C2510,'A. Rate Class Allocations'!$B$124:$J$128,7,FALSE)</f>
        <v>0.93591420350510102</v>
      </c>
      <c r="R2510" s="873">
        <f>+VLOOKUP(C2510,'A. Rate Class Allocations'!$B$124:$J$128,9,FALSE)</f>
        <v>0.67326093337246795</v>
      </c>
      <c r="S2510" s="874">
        <f t="shared" si="118"/>
        <v>664.49877528136869</v>
      </c>
      <c r="T2510" s="874">
        <f t="shared" si="119"/>
        <v>0.18147296742001753</v>
      </c>
    </row>
    <row r="2511" spans="1:20">
      <c r="A2511" s="875" t="s">
        <v>1034</v>
      </c>
      <c r="B2511" t="s">
        <v>1035</v>
      </c>
      <c r="C2511" t="s">
        <v>1339</v>
      </c>
      <c r="D2511" t="s">
        <v>2024</v>
      </c>
      <c r="E2511" s="867">
        <v>2019</v>
      </c>
      <c r="F2511" s="867">
        <v>2019</v>
      </c>
      <c r="G2511" s="868">
        <v>43509</v>
      </c>
      <c r="H2511" s="869">
        <f t="shared" si="117"/>
        <v>2019</v>
      </c>
      <c r="I2511" s="876"/>
      <c r="J2511" t="s">
        <v>1341</v>
      </c>
      <c r="K2511" t="s">
        <v>1342</v>
      </c>
      <c r="L2511" t="s">
        <v>1037</v>
      </c>
      <c r="M2511">
        <v>3164.79</v>
      </c>
      <c r="N2511">
        <v>1.2709999999999999</v>
      </c>
      <c r="O2511" s="872">
        <f>+VLOOKUP(C2511,'A. Rate Class Allocations'!$B$124:$J$128,6,FALSE)</f>
        <v>0.94261788524984402</v>
      </c>
      <c r="P2511" s="873">
        <f>+VLOOKUP(C2511,'A. Rate Class Allocations'!$B$124:$J$128,8,FALSE)</f>
        <v>0.86676492558695795</v>
      </c>
      <c r="Q2511" s="873">
        <f>+VLOOKUP(C2511,'A. Rate Class Allocations'!$B$124:$J$128,7,FALSE)</f>
        <v>0.93591420350510102</v>
      </c>
      <c r="R2511" s="873">
        <f>+VLOOKUP(C2511,'A. Rate Class Allocations'!$B$124:$J$128,9,FALSE)</f>
        <v>0.67326093337246795</v>
      </c>
      <c r="S2511" s="874">
        <f t="shared" si="118"/>
        <v>2585.7224275834155</v>
      </c>
      <c r="T2511" s="874">
        <f t="shared" si="119"/>
        <v>0.80087549163486904</v>
      </c>
    </row>
    <row r="2512" spans="1:20">
      <c r="A2512" s="875" t="s">
        <v>1034</v>
      </c>
      <c r="B2512" t="s">
        <v>1035</v>
      </c>
      <c r="C2512" t="s">
        <v>1339</v>
      </c>
      <c r="D2512" t="s">
        <v>2025</v>
      </c>
      <c r="E2512" s="867">
        <v>2019</v>
      </c>
      <c r="F2512" s="867">
        <v>2019</v>
      </c>
      <c r="G2512" s="868">
        <v>43508</v>
      </c>
      <c r="H2512" s="869">
        <f t="shared" si="117"/>
        <v>2019</v>
      </c>
      <c r="I2512" s="876"/>
      <c r="J2512" t="s">
        <v>1341</v>
      </c>
      <c r="K2512" t="s">
        <v>1342</v>
      </c>
      <c r="L2512" t="s">
        <v>1037</v>
      </c>
      <c r="M2512">
        <v>1625.5200000000004</v>
      </c>
      <c r="N2512">
        <v>0.62400000000000011</v>
      </c>
      <c r="O2512" s="872">
        <f>+VLOOKUP(C2512,'A. Rate Class Allocations'!$B$124:$J$128,6,FALSE)</f>
        <v>0.94261788524984402</v>
      </c>
      <c r="P2512" s="873">
        <f>+VLOOKUP(C2512,'A. Rate Class Allocations'!$B$124:$J$128,8,FALSE)</f>
        <v>0.86676492558695795</v>
      </c>
      <c r="Q2512" s="873">
        <f>+VLOOKUP(C2512,'A. Rate Class Allocations'!$B$124:$J$128,7,FALSE)</f>
        <v>0.93591420350510102</v>
      </c>
      <c r="R2512" s="873">
        <f>+VLOOKUP(C2512,'A. Rate Class Allocations'!$B$124:$J$128,9,FALSE)</f>
        <v>0.67326093337246795</v>
      </c>
      <c r="S2512" s="874">
        <f t="shared" si="118"/>
        <v>1328.095551516971</v>
      </c>
      <c r="T2512" s="874">
        <f t="shared" si="119"/>
        <v>0.3931914294100381</v>
      </c>
    </row>
    <row r="2513" spans="1:20">
      <c r="A2513" s="875" t="s">
        <v>1034</v>
      </c>
      <c r="B2513" t="s">
        <v>1035</v>
      </c>
      <c r="C2513" t="s">
        <v>1339</v>
      </c>
      <c r="D2513" t="s">
        <v>2025</v>
      </c>
      <c r="E2513" s="867">
        <v>2019</v>
      </c>
      <c r="F2513" s="867">
        <v>2019</v>
      </c>
      <c r="G2513" s="868">
        <v>43508</v>
      </c>
      <c r="H2513" s="869">
        <f t="shared" si="117"/>
        <v>2019</v>
      </c>
      <c r="I2513" s="876"/>
      <c r="J2513" t="s">
        <v>1341</v>
      </c>
      <c r="K2513" t="s">
        <v>1342</v>
      </c>
      <c r="L2513" t="s">
        <v>1037</v>
      </c>
      <c r="M2513">
        <v>75.545000000000002</v>
      </c>
      <c r="N2513">
        <v>2.8999999999999998E-2</v>
      </c>
      <c r="O2513" s="872">
        <f>+VLOOKUP(C2513,'A. Rate Class Allocations'!$B$124:$J$128,6,FALSE)</f>
        <v>0.94261788524984402</v>
      </c>
      <c r="P2513" s="873">
        <f>+VLOOKUP(C2513,'A. Rate Class Allocations'!$B$124:$J$128,8,FALSE)</f>
        <v>0.86676492558695795</v>
      </c>
      <c r="Q2513" s="873">
        <f>+VLOOKUP(C2513,'A. Rate Class Allocations'!$B$124:$J$128,7,FALSE)</f>
        <v>0.93591420350510102</v>
      </c>
      <c r="R2513" s="873">
        <f>+VLOOKUP(C2513,'A. Rate Class Allocations'!$B$124:$J$128,9,FALSE)</f>
        <v>0.67326093337246795</v>
      </c>
      <c r="S2513" s="874">
        <f t="shared" si="118"/>
        <v>61.722389413448965</v>
      </c>
      <c r="T2513" s="874">
        <f t="shared" si="119"/>
        <v>1.8273319636043429E-2</v>
      </c>
    </row>
    <row r="2514" spans="1:20">
      <c r="A2514" s="875" t="s">
        <v>1034</v>
      </c>
      <c r="B2514" t="s">
        <v>1035</v>
      </c>
      <c r="C2514" t="s">
        <v>1339</v>
      </c>
      <c r="D2514" t="s">
        <v>2026</v>
      </c>
      <c r="E2514" s="867">
        <v>2019</v>
      </c>
      <c r="F2514" s="867">
        <v>2019</v>
      </c>
      <c r="G2514" s="868">
        <v>43502</v>
      </c>
      <c r="H2514" s="869">
        <f t="shared" si="117"/>
        <v>2019</v>
      </c>
      <c r="I2514" s="876"/>
      <c r="J2514" t="s">
        <v>1341</v>
      </c>
      <c r="K2514" t="s">
        <v>1342</v>
      </c>
      <c r="L2514" t="s">
        <v>1037</v>
      </c>
      <c r="M2514">
        <v>1837.6199999999997</v>
      </c>
      <c r="N2514">
        <v>0.81999999999999984</v>
      </c>
      <c r="O2514" s="872">
        <f>+VLOOKUP(C2514,'A. Rate Class Allocations'!$B$124:$J$128,6,FALSE)</f>
        <v>0.94261788524984402</v>
      </c>
      <c r="P2514" s="873">
        <f>+VLOOKUP(C2514,'A. Rate Class Allocations'!$B$124:$J$128,8,FALSE)</f>
        <v>0.86676492558695795</v>
      </c>
      <c r="Q2514" s="873">
        <f>+VLOOKUP(C2514,'A. Rate Class Allocations'!$B$124:$J$128,7,FALSE)</f>
        <v>0.93591420350510102</v>
      </c>
      <c r="R2514" s="873">
        <f>+VLOOKUP(C2514,'A. Rate Class Allocations'!$B$124:$J$128,9,FALSE)</f>
        <v>0.67326093337246795</v>
      </c>
      <c r="S2514" s="874">
        <f t="shared" si="118"/>
        <v>1501.3872160161766</v>
      </c>
      <c r="T2514" s="874">
        <f t="shared" si="119"/>
        <v>0.51669386557088315</v>
      </c>
    </row>
    <row r="2515" spans="1:20">
      <c r="A2515" s="875" t="s">
        <v>1034</v>
      </c>
      <c r="B2515" t="s">
        <v>1035</v>
      </c>
      <c r="C2515" t="s">
        <v>1339</v>
      </c>
      <c r="D2515" t="s">
        <v>2027</v>
      </c>
      <c r="E2515" s="867">
        <v>2019</v>
      </c>
      <c r="F2515" s="867">
        <v>2019</v>
      </c>
      <c r="G2515" s="868">
        <v>43444</v>
      </c>
      <c r="H2515" s="869">
        <f t="shared" si="117"/>
        <v>2018</v>
      </c>
      <c r="I2515" s="876"/>
      <c r="J2515" t="s">
        <v>1341</v>
      </c>
      <c r="K2515" t="s">
        <v>1342</v>
      </c>
      <c r="L2515" t="s">
        <v>1037</v>
      </c>
      <c r="M2515">
        <v>699.19200000000001</v>
      </c>
      <c r="N2515">
        <v>0.31200000000000006</v>
      </c>
      <c r="O2515" s="872">
        <f>+VLOOKUP(C2515,'A. Rate Class Allocations'!$B$124:$J$128,6,FALSE)</f>
        <v>0.94261788524984402</v>
      </c>
      <c r="P2515" s="873">
        <f>+VLOOKUP(C2515,'A. Rate Class Allocations'!$B$124:$J$128,8,FALSE)</f>
        <v>0.86676492558695795</v>
      </c>
      <c r="Q2515" s="873">
        <f>+VLOOKUP(C2515,'A. Rate Class Allocations'!$B$124:$J$128,7,FALSE)</f>
        <v>0.93591420350510102</v>
      </c>
      <c r="R2515" s="873">
        <f>+VLOOKUP(C2515,'A. Rate Class Allocations'!$B$124:$J$128,9,FALSE)</f>
        <v>0.67326093337246795</v>
      </c>
      <c r="S2515" s="874">
        <f t="shared" si="118"/>
        <v>571.25952609395995</v>
      </c>
      <c r="T2515" s="874">
        <f t="shared" si="119"/>
        <v>0.19659571470501905</v>
      </c>
    </row>
    <row r="2516" spans="1:20">
      <c r="A2516" s="875" t="s">
        <v>1034</v>
      </c>
      <c r="B2516" t="s">
        <v>1035</v>
      </c>
      <c r="C2516" t="s">
        <v>1339</v>
      </c>
      <c r="D2516" t="s">
        <v>2028</v>
      </c>
      <c r="E2516" s="867">
        <v>2019</v>
      </c>
      <c r="F2516" s="867">
        <v>2019</v>
      </c>
      <c r="G2516" s="868">
        <v>43511</v>
      </c>
      <c r="H2516" s="869">
        <f t="shared" si="117"/>
        <v>2019</v>
      </c>
      <c r="I2516" s="876"/>
      <c r="J2516" t="s">
        <v>1341</v>
      </c>
      <c r="K2516" t="s">
        <v>1342</v>
      </c>
      <c r="L2516" t="s">
        <v>1037</v>
      </c>
      <c r="M2516">
        <v>1216.8000000000002</v>
      </c>
      <c r="N2516">
        <v>0.52000000000000013</v>
      </c>
      <c r="O2516" s="872">
        <f>+VLOOKUP(C2516,'A. Rate Class Allocations'!$B$124:$J$128,6,FALSE)</f>
        <v>0.94261788524984402</v>
      </c>
      <c r="P2516" s="873">
        <f>+VLOOKUP(C2516,'A. Rate Class Allocations'!$B$124:$J$128,8,FALSE)</f>
        <v>0.86676492558695795</v>
      </c>
      <c r="Q2516" s="873">
        <f>+VLOOKUP(C2516,'A. Rate Class Allocations'!$B$124:$J$128,7,FALSE)</f>
        <v>0.93591420350510102</v>
      </c>
      <c r="R2516" s="873">
        <f>+VLOOKUP(C2516,'A. Rate Class Allocations'!$B$124:$J$128,9,FALSE)</f>
        <v>0.67326093337246795</v>
      </c>
      <c r="S2516" s="874">
        <f t="shared" si="118"/>
        <v>994.15981783420091</v>
      </c>
      <c r="T2516" s="874">
        <f t="shared" si="119"/>
        <v>0.32765952450836505</v>
      </c>
    </row>
    <row r="2517" spans="1:20">
      <c r="A2517" s="875" t="s">
        <v>1034</v>
      </c>
      <c r="B2517" t="s">
        <v>1035</v>
      </c>
      <c r="C2517" t="s">
        <v>1339</v>
      </c>
      <c r="D2517" t="s">
        <v>2028</v>
      </c>
      <c r="E2517" s="867">
        <v>2019</v>
      </c>
      <c r="F2517" s="867">
        <v>2019</v>
      </c>
      <c r="G2517" s="868">
        <v>43511</v>
      </c>
      <c r="H2517" s="869">
        <f t="shared" si="117"/>
        <v>2019</v>
      </c>
      <c r="I2517" s="876"/>
      <c r="J2517" t="s">
        <v>1341</v>
      </c>
      <c r="K2517" t="s">
        <v>1342</v>
      </c>
      <c r="L2517" t="s">
        <v>1037</v>
      </c>
      <c r="M2517">
        <v>196.56000000000003</v>
      </c>
      <c r="N2517">
        <v>8.4000000000000019E-2</v>
      </c>
      <c r="O2517" s="872">
        <f>+VLOOKUP(C2517,'A. Rate Class Allocations'!$B$124:$J$128,6,FALSE)</f>
        <v>0.94261788524984402</v>
      </c>
      <c r="P2517" s="873">
        <f>+VLOOKUP(C2517,'A. Rate Class Allocations'!$B$124:$J$128,8,FALSE)</f>
        <v>0.86676492558695795</v>
      </c>
      <c r="Q2517" s="873">
        <f>+VLOOKUP(C2517,'A. Rate Class Allocations'!$B$124:$J$128,7,FALSE)</f>
        <v>0.93591420350510102</v>
      </c>
      <c r="R2517" s="873">
        <f>+VLOOKUP(C2517,'A. Rate Class Allocations'!$B$124:$J$128,9,FALSE)</f>
        <v>0.67326093337246795</v>
      </c>
      <c r="S2517" s="874">
        <f t="shared" si="118"/>
        <v>160.595047496294</v>
      </c>
      <c r="T2517" s="874">
        <f t="shared" si="119"/>
        <v>5.292961549750512E-2</v>
      </c>
    </row>
    <row r="2518" spans="1:20">
      <c r="A2518" s="875" t="s">
        <v>1034</v>
      </c>
      <c r="B2518" t="s">
        <v>1035</v>
      </c>
      <c r="C2518" t="s">
        <v>1339</v>
      </c>
      <c r="D2518" t="s">
        <v>2029</v>
      </c>
      <c r="E2518" s="867">
        <v>2019</v>
      </c>
      <c r="F2518" s="867">
        <v>2019</v>
      </c>
      <c r="G2518" s="868">
        <v>43511</v>
      </c>
      <c r="H2518" s="869">
        <f t="shared" si="117"/>
        <v>2019</v>
      </c>
      <c r="I2518" s="876"/>
      <c r="J2518" t="s">
        <v>1341</v>
      </c>
      <c r="K2518" t="s">
        <v>1342</v>
      </c>
      <c r="L2518" t="s">
        <v>1037</v>
      </c>
      <c r="M2518">
        <v>647.40000000000009</v>
      </c>
      <c r="N2518">
        <v>0.26000000000000006</v>
      </c>
      <c r="O2518" s="872">
        <f>+VLOOKUP(C2518,'A. Rate Class Allocations'!$B$124:$J$128,6,FALSE)</f>
        <v>0.94261788524984402</v>
      </c>
      <c r="P2518" s="873">
        <f>+VLOOKUP(C2518,'A. Rate Class Allocations'!$B$124:$J$128,8,FALSE)</f>
        <v>0.86676492558695795</v>
      </c>
      <c r="Q2518" s="873">
        <f>+VLOOKUP(C2518,'A. Rate Class Allocations'!$B$124:$J$128,7,FALSE)</f>
        <v>0.93591420350510102</v>
      </c>
      <c r="R2518" s="873">
        <f>+VLOOKUP(C2518,'A. Rate Class Allocations'!$B$124:$J$128,9,FALSE)</f>
        <v>0.67326093337246795</v>
      </c>
      <c r="S2518" s="874">
        <f t="shared" si="118"/>
        <v>528.94400564255557</v>
      </c>
      <c r="T2518" s="874">
        <f t="shared" si="119"/>
        <v>0.16382976225418253</v>
      </c>
    </row>
    <row r="2519" spans="1:20">
      <c r="A2519" s="875" t="s">
        <v>1034</v>
      </c>
      <c r="B2519" t="s">
        <v>1035</v>
      </c>
      <c r="C2519" t="s">
        <v>1339</v>
      </c>
      <c r="D2519" t="s">
        <v>2030</v>
      </c>
      <c r="E2519" s="867">
        <v>2019</v>
      </c>
      <c r="F2519" s="867">
        <v>2019</v>
      </c>
      <c r="G2519" s="868">
        <v>43516</v>
      </c>
      <c r="H2519" s="869">
        <f t="shared" si="117"/>
        <v>2019</v>
      </c>
      <c r="I2519" s="876"/>
      <c r="J2519" t="s">
        <v>1341</v>
      </c>
      <c r="K2519" t="s">
        <v>1342</v>
      </c>
      <c r="L2519" t="s">
        <v>1037</v>
      </c>
      <c r="M2519">
        <v>1028.0340000000001</v>
      </c>
      <c r="N2519">
        <v>0.28699999999999998</v>
      </c>
      <c r="O2519" s="872">
        <f>+VLOOKUP(C2519,'A. Rate Class Allocations'!$B$124:$J$128,6,FALSE)</f>
        <v>0.94261788524984402</v>
      </c>
      <c r="P2519" s="873">
        <f>+VLOOKUP(C2519,'A. Rate Class Allocations'!$B$124:$J$128,8,FALSE)</f>
        <v>0.86676492558695795</v>
      </c>
      <c r="Q2519" s="873">
        <f>+VLOOKUP(C2519,'A. Rate Class Allocations'!$B$124:$J$128,7,FALSE)</f>
        <v>0.93591420350510102</v>
      </c>
      <c r="R2519" s="873">
        <f>+VLOOKUP(C2519,'A. Rate Class Allocations'!$B$124:$J$128,9,FALSE)</f>
        <v>0.67326093337246795</v>
      </c>
      <c r="S2519" s="874">
        <f t="shared" si="118"/>
        <v>839.93268751427092</v>
      </c>
      <c r="T2519" s="874">
        <f t="shared" si="119"/>
        <v>0.18084285294980915</v>
      </c>
    </row>
    <row r="2520" spans="1:20">
      <c r="A2520" s="875" t="s">
        <v>1034</v>
      </c>
      <c r="B2520" t="s">
        <v>1035</v>
      </c>
      <c r="C2520" t="s">
        <v>1339</v>
      </c>
      <c r="D2520" t="s">
        <v>2030</v>
      </c>
      <c r="E2520" s="867">
        <v>2019</v>
      </c>
      <c r="F2520" s="867">
        <v>2019</v>
      </c>
      <c r="G2520" s="868">
        <v>43516</v>
      </c>
      <c r="H2520" s="869">
        <f t="shared" si="117"/>
        <v>2019</v>
      </c>
      <c r="I2520" s="876"/>
      <c r="J2520" t="s">
        <v>1341</v>
      </c>
      <c r="K2520" t="s">
        <v>1342</v>
      </c>
      <c r="L2520" t="s">
        <v>1037</v>
      </c>
      <c r="M2520">
        <v>114.62400000000001</v>
      </c>
      <c r="N2520">
        <v>3.2000000000000001E-2</v>
      </c>
      <c r="O2520" s="872">
        <f>+VLOOKUP(C2520,'A. Rate Class Allocations'!$B$124:$J$128,6,FALSE)</f>
        <v>0.94261788524984402</v>
      </c>
      <c r="P2520" s="873">
        <f>+VLOOKUP(C2520,'A. Rate Class Allocations'!$B$124:$J$128,8,FALSE)</f>
        <v>0.86676492558695795</v>
      </c>
      <c r="Q2520" s="873">
        <f>+VLOOKUP(C2520,'A. Rate Class Allocations'!$B$124:$J$128,7,FALSE)</f>
        <v>0.93591420350510102</v>
      </c>
      <c r="R2520" s="873">
        <f>+VLOOKUP(C2520,'A. Rate Class Allocations'!$B$124:$J$128,9,FALSE)</f>
        <v>0.67326093337246795</v>
      </c>
      <c r="S2520" s="874">
        <f t="shared" si="118"/>
        <v>93.651031360476196</v>
      </c>
      <c r="T2520" s="874">
        <f t="shared" si="119"/>
        <v>2.0163663046668615E-2</v>
      </c>
    </row>
    <row r="2521" spans="1:20">
      <c r="A2521" s="875" t="s">
        <v>1034</v>
      </c>
      <c r="B2521" t="s">
        <v>1035</v>
      </c>
      <c r="C2521" t="s">
        <v>1339</v>
      </c>
      <c r="D2521" t="s">
        <v>2030</v>
      </c>
      <c r="E2521" s="867">
        <v>2019</v>
      </c>
      <c r="F2521" s="867">
        <v>2019</v>
      </c>
      <c r="G2521" s="868">
        <v>43516</v>
      </c>
      <c r="H2521" s="869">
        <f t="shared" si="117"/>
        <v>2019</v>
      </c>
      <c r="I2521" s="876"/>
      <c r="J2521" t="s">
        <v>1341</v>
      </c>
      <c r="K2521" t="s">
        <v>1342</v>
      </c>
      <c r="L2521" t="s">
        <v>1037</v>
      </c>
      <c r="M2521">
        <v>1278.7740000000001</v>
      </c>
      <c r="N2521">
        <v>0.35699999999999998</v>
      </c>
      <c r="O2521" s="872">
        <f>+VLOOKUP(C2521,'A. Rate Class Allocations'!$B$124:$J$128,6,FALSE)</f>
        <v>0.94261788524984402</v>
      </c>
      <c r="P2521" s="873">
        <f>+VLOOKUP(C2521,'A. Rate Class Allocations'!$B$124:$J$128,8,FALSE)</f>
        <v>0.86676492558695795</v>
      </c>
      <c r="Q2521" s="873">
        <f>+VLOOKUP(C2521,'A. Rate Class Allocations'!$B$124:$J$128,7,FALSE)</f>
        <v>0.93591420350510102</v>
      </c>
      <c r="R2521" s="873">
        <f>+VLOOKUP(C2521,'A. Rate Class Allocations'!$B$124:$J$128,9,FALSE)</f>
        <v>0.67326093337246795</v>
      </c>
      <c r="S2521" s="874">
        <f t="shared" si="118"/>
        <v>1044.7943186153125</v>
      </c>
      <c r="T2521" s="874">
        <f t="shared" si="119"/>
        <v>0.22495086586439672</v>
      </c>
    </row>
    <row r="2522" spans="1:20">
      <c r="A2522" s="875" t="s">
        <v>1034</v>
      </c>
      <c r="B2522" t="s">
        <v>1035</v>
      </c>
      <c r="C2522" t="s">
        <v>1339</v>
      </c>
      <c r="D2522" t="s">
        <v>2030</v>
      </c>
      <c r="E2522" s="867">
        <v>2019</v>
      </c>
      <c r="F2522" s="867">
        <v>2019</v>
      </c>
      <c r="G2522" s="868">
        <v>43516</v>
      </c>
      <c r="H2522" s="869">
        <f t="shared" si="117"/>
        <v>2019</v>
      </c>
      <c r="I2522" s="876"/>
      <c r="J2522" t="s">
        <v>1341</v>
      </c>
      <c r="K2522" t="s">
        <v>1342</v>
      </c>
      <c r="L2522" t="s">
        <v>1037</v>
      </c>
      <c r="M2522">
        <v>1146.2399999999998</v>
      </c>
      <c r="N2522">
        <v>0.31999999999999995</v>
      </c>
      <c r="O2522" s="872">
        <f>+VLOOKUP(C2522,'A. Rate Class Allocations'!$B$124:$J$128,6,FALSE)</f>
        <v>0.94261788524984402</v>
      </c>
      <c r="P2522" s="873">
        <f>+VLOOKUP(C2522,'A. Rate Class Allocations'!$B$124:$J$128,8,FALSE)</f>
        <v>0.86676492558695795</v>
      </c>
      <c r="Q2522" s="873">
        <f>+VLOOKUP(C2522,'A. Rate Class Allocations'!$B$124:$J$128,7,FALSE)</f>
        <v>0.93591420350510102</v>
      </c>
      <c r="R2522" s="873">
        <f>+VLOOKUP(C2522,'A. Rate Class Allocations'!$B$124:$J$128,9,FALSE)</f>
        <v>0.67326093337246795</v>
      </c>
      <c r="S2522" s="874">
        <f t="shared" si="118"/>
        <v>936.51031360476179</v>
      </c>
      <c r="T2522" s="874">
        <f t="shared" si="119"/>
        <v>0.20163663046668612</v>
      </c>
    </row>
    <row r="2523" spans="1:20">
      <c r="A2523" s="875" t="s">
        <v>1034</v>
      </c>
      <c r="B2523" t="s">
        <v>1035</v>
      </c>
      <c r="C2523" t="s">
        <v>1339</v>
      </c>
      <c r="D2523" t="s">
        <v>2030</v>
      </c>
      <c r="E2523" s="867">
        <v>2019</v>
      </c>
      <c r="F2523" s="867">
        <v>2019</v>
      </c>
      <c r="G2523" s="868">
        <v>43516</v>
      </c>
      <c r="H2523" s="869">
        <f t="shared" si="117"/>
        <v>2019</v>
      </c>
      <c r="I2523" s="876"/>
      <c r="J2523" t="s">
        <v>1341</v>
      </c>
      <c r="K2523" t="s">
        <v>1342</v>
      </c>
      <c r="L2523" t="s">
        <v>1037</v>
      </c>
      <c r="M2523">
        <v>186.26400000000004</v>
      </c>
      <c r="N2523">
        <v>5.2000000000000005E-2</v>
      </c>
      <c r="O2523" s="872">
        <f>+VLOOKUP(C2523,'A. Rate Class Allocations'!$B$124:$J$128,6,FALSE)</f>
        <v>0.94261788524984402</v>
      </c>
      <c r="P2523" s="873">
        <f>+VLOOKUP(C2523,'A. Rate Class Allocations'!$B$124:$J$128,8,FALSE)</f>
        <v>0.86676492558695795</v>
      </c>
      <c r="Q2523" s="873">
        <f>+VLOOKUP(C2523,'A. Rate Class Allocations'!$B$124:$J$128,7,FALSE)</f>
        <v>0.93591420350510102</v>
      </c>
      <c r="R2523" s="873">
        <f>+VLOOKUP(C2523,'A. Rate Class Allocations'!$B$124:$J$128,9,FALSE)</f>
        <v>0.67326093337246795</v>
      </c>
      <c r="S2523" s="874">
        <f t="shared" si="118"/>
        <v>152.18292596077384</v>
      </c>
      <c r="T2523" s="874">
        <f t="shared" si="119"/>
        <v>3.2765952450836508E-2</v>
      </c>
    </row>
    <row r="2524" spans="1:20">
      <c r="A2524" s="875" t="s">
        <v>1034</v>
      </c>
      <c r="B2524" t="s">
        <v>1035</v>
      </c>
      <c r="C2524" t="s">
        <v>1339</v>
      </c>
      <c r="D2524" t="s">
        <v>2031</v>
      </c>
      <c r="E2524" s="867">
        <v>2019</v>
      </c>
      <c r="F2524" s="867">
        <v>2019</v>
      </c>
      <c r="G2524" s="868">
        <v>43516</v>
      </c>
      <c r="H2524" s="869">
        <f t="shared" si="117"/>
        <v>2019</v>
      </c>
      <c r="I2524" s="876"/>
      <c r="J2524" t="s">
        <v>1341</v>
      </c>
      <c r="K2524" t="s">
        <v>1342</v>
      </c>
      <c r="L2524" t="s">
        <v>1037</v>
      </c>
      <c r="M2524">
        <v>4913.7600000000011</v>
      </c>
      <c r="N2524">
        <v>0.87000000000000011</v>
      </c>
      <c r="O2524" s="872">
        <f>+VLOOKUP(C2524,'A. Rate Class Allocations'!$B$124:$J$128,6,FALSE)</f>
        <v>0.94261788524984402</v>
      </c>
      <c r="P2524" s="873">
        <f>+VLOOKUP(C2524,'A. Rate Class Allocations'!$B$124:$J$128,8,FALSE)</f>
        <v>0.86676492558695795</v>
      </c>
      <c r="Q2524" s="873">
        <f>+VLOOKUP(C2524,'A. Rate Class Allocations'!$B$124:$J$128,7,FALSE)</f>
        <v>0.93591420350510102</v>
      </c>
      <c r="R2524" s="873">
        <f>+VLOOKUP(C2524,'A. Rate Class Allocations'!$B$124:$J$128,9,FALSE)</f>
        <v>0.67326093337246795</v>
      </c>
      <c r="S2524" s="874">
        <f t="shared" si="118"/>
        <v>4014.68010065827</v>
      </c>
      <c r="T2524" s="874">
        <f t="shared" si="119"/>
        <v>0.54819958908130306</v>
      </c>
    </row>
    <row r="2525" spans="1:20">
      <c r="A2525" s="875" t="s">
        <v>1034</v>
      </c>
      <c r="B2525" t="s">
        <v>1035</v>
      </c>
      <c r="C2525" t="s">
        <v>1339</v>
      </c>
      <c r="D2525" t="s">
        <v>2031</v>
      </c>
      <c r="E2525" s="867">
        <v>2019</v>
      </c>
      <c r="F2525" s="867">
        <v>2019</v>
      </c>
      <c r="G2525" s="868">
        <v>43516</v>
      </c>
      <c r="H2525" s="869">
        <f t="shared" si="117"/>
        <v>2019</v>
      </c>
      <c r="I2525" s="876"/>
      <c r="J2525" t="s">
        <v>1341</v>
      </c>
      <c r="K2525" t="s">
        <v>1342</v>
      </c>
      <c r="L2525" t="s">
        <v>1037</v>
      </c>
      <c r="M2525">
        <v>79.072000000000003</v>
      </c>
      <c r="N2525">
        <v>1.4E-2</v>
      </c>
      <c r="O2525" s="872">
        <f>+VLOOKUP(C2525,'A. Rate Class Allocations'!$B$124:$J$128,6,FALSE)</f>
        <v>0.94261788524984402</v>
      </c>
      <c r="P2525" s="873">
        <f>+VLOOKUP(C2525,'A. Rate Class Allocations'!$B$124:$J$128,8,FALSE)</f>
        <v>0.86676492558695795</v>
      </c>
      <c r="Q2525" s="873">
        <f>+VLOOKUP(C2525,'A. Rate Class Allocations'!$B$124:$J$128,7,FALSE)</f>
        <v>0.93591420350510102</v>
      </c>
      <c r="R2525" s="873">
        <f>+VLOOKUP(C2525,'A. Rate Class Allocations'!$B$124:$J$128,9,FALSE)</f>
        <v>0.67326093337246795</v>
      </c>
      <c r="S2525" s="874">
        <f t="shared" si="118"/>
        <v>64.604047596799745</v>
      </c>
      <c r="T2525" s="874">
        <f t="shared" si="119"/>
        <v>8.8216025829175194E-3</v>
      </c>
    </row>
    <row r="2526" spans="1:20">
      <c r="A2526" s="875" t="s">
        <v>1034</v>
      </c>
      <c r="B2526" t="s">
        <v>1035</v>
      </c>
      <c r="C2526" t="s">
        <v>1339</v>
      </c>
      <c r="D2526" t="s">
        <v>2032</v>
      </c>
      <c r="E2526" s="867">
        <v>2019</v>
      </c>
      <c r="F2526" s="867">
        <v>2019</v>
      </c>
      <c r="G2526" s="868">
        <v>43517</v>
      </c>
      <c r="H2526" s="869">
        <f t="shared" si="117"/>
        <v>2019</v>
      </c>
      <c r="I2526" s="876"/>
      <c r="J2526" t="s">
        <v>1341</v>
      </c>
      <c r="K2526" t="s">
        <v>1342</v>
      </c>
      <c r="L2526" t="s">
        <v>1037</v>
      </c>
      <c r="M2526">
        <v>1542.6320000000001</v>
      </c>
      <c r="N2526">
        <v>0.36400000000000005</v>
      </c>
      <c r="O2526" s="872">
        <f>+VLOOKUP(C2526,'A. Rate Class Allocations'!$B$124:$J$128,6,FALSE)</f>
        <v>0.94261788524984402</v>
      </c>
      <c r="P2526" s="873">
        <f>+VLOOKUP(C2526,'A. Rate Class Allocations'!$B$124:$J$128,8,FALSE)</f>
        <v>0.86676492558695795</v>
      </c>
      <c r="Q2526" s="873">
        <f>+VLOOKUP(C2526,'A. Rate Class Allocations'!$B$124:$J$128,7,FALSE)</f>
        <v>0.93591420350510102</v>
      </c>
      <c r="R2526" s="873">
        <f>+VLOOKUP(C2526,'A. Rate Class Allocations'!$B$124:$J$128,9,FALSE)</f>
        <v>0.67326093337246795</v>
      </c>
      <c r="S2526" s="874">
        <f t="shared" si="118"/>
        <v>1260.3737246098035</v>
      </c>
      <c r="T2526" s="874">
        <f t="shared" si="119"/>
        <v>0.22936166715585554</v>
      </c>
    </row>
    <row r="2527" spans="1:20">
      <c r="A2527" s="875" t="s">
        <v>1034</v>
      </c>
      <c r="B2527" t="s">
        <v>1035</v>
      </c>
      <c r="C2527" t="s">
        <v>1339</v>
      </c>
      <c r="D2527" t="s">
        <v>2032</v>
      </c>
      <c r="E2527" s="867">
        <v>2019</v>
      </c>
      <c r="F2527" s="867">
        <v>2019</v>
      </c>
      <c r="G2527" s="868">
        <v>43517</v>
      </c>
      <c r="H2527" s="869">
        <f t="shared" si="117"/>
        <v>2019</v>
      </c>
      <c r="I2527" s="876"/>
      <c r="J2527" t="s">
        <v>1341</v>
      </c>
      <c r="K2527" t="s">
        <v>1342</v>
      </c>
      <c r="L2527" t="s">
        <v>1037</v>
      </c>
      <c r="M2527">
        <v>216.13800000000003</v>
      </c>
      <c r="N2527">
        <v>5.1000000000000004E-2</v>
      </c>
      <c r="O2527" s="872">
        <f>+VLOOKUP(C2527,'A. Rate Class Allocations'!$B$124:$J$128,6,FALSE)</f>
        <v>0.94261788524984402</v>
      </c>
      <c r="P2527" s="873">
        <f>+VLOOKUP(C2527,'A. Rate Class Allocations'!$B$124:$J$128,8,FALSE)</f>
        <v>0.86676492558695795</v>
      </c>
      <c r="Q2527" s="873">
        <f>+VLOOKUP(C2527,'A. Rate Class Allocations'!$B$124:$J$128,7,FALSE)</f>
        <v>0.93591420350510102</v>
      </c>
      <c r="R2527" s="873">
        <f>+VLOOKUP(C2527,'A. Rate Class Allocations'!$B$124:$J$128,9,FALSE)</f>
        <v>0.67326093337246795</v>
      </c>
      <c r="S2527" s="874">
        <f t="shared" si="118"/>
        <v>176.59082405247247</v>
      </c>
      <c r="T2527" s="874">
        <f t="shared" si="119"/>
        <v>3.2135837980628107E-2</v>
      </c>
    </row>
    <row r="2528" spans="1:20">
      <c r="A2528" s="875" t="s">
        <v>1034</v>
      </c>
      <c r="B2528" t="s">
        <v>1035</v>
      </c>
      <c r="C2528" t="s">
        <v>1339</v>
      </c>
      <c r="D2528" t="s">
        <v>2032</v>
      </c>
      <c r="E2528" s="867">
        <v>2019</v>
      </c>
      <c r="F2528" s="867">
        <v>2019</v>
      </c>
      <c r="G2528" s="868">
        <v>43517</v>
      </c>
      <c r="H2528" s="869">
        <f t="shared" si="117"/>
        <v>2019</v>
      </c>
      <c r="I2528" s="876"/>
      <c r="J2528" t="s">
        <v>1341</v>
      </c>
      <c r="K2528" t="s">
        <v>1342</v>
      </c>
      <c r="L2528" t="s">
        <v>1037</v>
      </c>
      <c r="M2528">
        <v>122.90199999999997</v>
      </c>
      <c r="N2528">
        <v>2.8999999999999998E-2</v>
      </c>
      <c r="O2528" s="872">
        <f>+VLOOKUP(C2528,'A. Rate Class Allocations'!$B$124:$J$128,6,FALSE)</f>
        <v>0.94261788524984402</v>
      </c>
      <c r="P2528" s="873">
        <f>+VLOOKUP(C2528,'A. Rate Class Allocations'!$B$124:$J$128,8,FALSE)</f>
        <v>0.86676492558695795</v>
      </c>
      <c r="Q2528" s="873">
        <f>+VLOOKUP(C2528,'A. Rate Class Allocations'!$B$124:$J$128,7,FALSE)</f>
        <v>0.93591420350510102</v>
      </c>
      <c r="R2528" s="873">
        <f>+VLOOKUP(C2528,'A. Rate Class Allocations'!$B$124:$J$128,9,FALSE)</f>
        <v>0.67326093337246795</v>
      </c>
      <c r="S2528" s="874">
        <f t="shared" si="118"/>
        <v>100.41439014748431</v>
      </c>
      <c r="T2528" s="874">
        <f t="shared" si="119"/>
        <v>1.8273319636043429E-2</v>
      </c>
    </row>
    <row r="2529" spans="1:20">
      <c r="A2529" s="875" t="s">
        <v>1034</v>
      </c>
      <c r="B2529" t="s">
        <v>1035</v>
      </c>
      <c r="C2529" t="s">
        <v>1339</v>
      </c>
      <c r="D2529" t="s">
        <v>2032</v>
      </c>
      <c r="E2529" s="867">
        <v>2019</v>
      </c>
      <c r="F2529" s="867">
        <v>2019</v>
      </c>
      <c r="G2529" s="868">
        <v>43517</v>
      </c>
      <c r="H2529" s="869">
        <f t="shared" si="117"/>
        <v>2019</v>
      </c>
      <c r="I2529" s="876"/>
      <c r="J2529" t="s">
        <v>1341</v>
      </c>
      <c r="K2529" t="s">
        <v>1342</v>
      </c>
      <c r="L2529" t="s">
        <v>1037</v>
      </c>
      <c r="M2529">
        <v>627.22399999999993</v>
      </c>
      <c r="N2529">
        <v>0.14799999999999999</v>
      </c>
      <c r="O2529" s="872">
        <f>+VLOOKUP(C2529,'A. Rate Class Allocations'!$B$124:$J$128,6,FALSE)</f>
        <v>0.94261788524984402</v>
      </c>
      <c r="P2529" s="873">
        <f>+VLOOKUP(C2529,'A. Rate Class Allocations'!$B$124:$J$128,8,FALSE)</f>
        <v>0.86676492558695795</v>
      </c>
      <c r="Q2529" s="873">
        <f>+VLOOKUP(C2529,'A. Rate Class Allocations'!$B$124:$J$128,7,FALSE)</f>
        <v>0.93591420350510102</v>
      </c>
      <c r="R2529" s="873">
        <f>+VLOOKUP(C2529,'A. Rate Class Allocations'!$B$124:$J$128,9,FALSE)</f>
        <v>0.67326093337246795</v>
      </c>
      <c r="S2529" s="874">
        <f t="shared" si="118"/>
        <v>512.45964626991997</v>
      </c>
      <c r="T2529" s="874">
        <f t="shared" si="119"/>
        <v>9.3256941590842343E-2</v>
      </c>
    </row>
    <row r="2530" spans="1:20">
      <c r="A2530" s="875" t="s">
        <v>1034</v>
      </c>
      <c r="B2530" t="s">
        <v>1035</v>
      </c>
      <c r="C2530" t="s">
        <v>1339</v>
      </c>
      <c r="D2530" t="s">
        <v>2032</v>
      </c>
      <c r="E2530" s="867">
        <v>2019</v>
      </c>
      <c r="F2530" s="867">
        <v>2019</v>
      </c>
      <c r="G2530" s="868">
        <v>43517</v>
      </c>
      <c r="H2530" s="869">
        <f t="shared" si="117"/>
        <v>2019</v>
      </c>
      <c r="I2530" s="876"/>
      <c r="J2530" t="s">
        <v>1341</v>
      </c>
      <c r="K2530" t="s">
        <v>1342</v>
      </c>
      <c r="L2530" t="s">
        <v>1037</v>
      </c>
      <c r="M2530">
        <v>2034.2400000000002</v>
      </c>
      <c r="N2530">
        <v>0.48000000000000009</v>
      </c>
      <c r="O2530" s="872">
        <f>+VLOOKUP(C2530,'A. Rate Class Allocations'!$B$124:$J$128,6,FALSE)</f>
        <v>0.94261788524984402</v>
      </c>
      <c r="P2530" s="873">
        <f>+VLOOKUP(C2530,'A. Rate Class Allocations'!$B$124:$J$128,8,FALSE)</f>
        <v>0.86676492558695795</v>
      </c>
      <c r="Q2530" s="873">
        <f>+VLOOKUP(C2530,'A. Rate Class Allocations'!$B$124:$J$128,7,FALSE)</f>
        <v>0.93591420350510102</v>
      </c>
      <c r="R2530" s="873">
        <f>+VLOOKUP(C2530,'A. Rate Class Allocations'!$B$124:$J$128,9,FALSE)</f>
        <v>0.67326093337246795</v>
      </c>
      <c r="S2530" s="874">
        <f t="shared" si="118"/>
        <v>1662.031285199741</v>
      </c>
      <c r="T2530" s="874">
        <f t="shared" si="119"/>
        <v>0.30245494570002929</v>
      </c>
    </row>
    <row r="2531" spans="1:20">
      <c r="A2531" s="875" t="s">
        <v>1034</v>
      </c>
      <c r="B2531" t="s">
        <v>1035</v>
      </c>
      <c r="C2531" t="s">
        <v>1339</v>
      </c>
      <c r="D2531" t="s">
        <v>2032</v>
      </c>
      <c r="E2531" s="867">
        <v>2019</v>
      </c>
      <c r="F2531" s="867">
        <v>2019</v>
      </c>
      <c r="G2531" s="868">
        <v>43517</v>
      </c>
      <c r="H2531" s="869">
        <f t="shared" si="117"/>
        <v>2019</v>
      </c>
      <c r="I2531" s="876"/>
      <c r="J2531" t="s">
        <v>1341</v>
      </c>
      <c r="K2531" t="s">
        <v>1342</v>
      </c>
      <c r="L2531" t="s">
        <v>1037</v>
      </c>
      <c r="M2531">
        <v>216.13800000000001</v>
      </c>
      <c r="N2531">
        <v>5.0999999999999997E-2</v>
      </c>
      <c r="O2531" s="872">
        <f>+VLOOKUP(C2531,'A. Rate Class Allocations'!$B$124:$J$128,6,FALSE)</f>
        <v>0.94261788524984402</v>
      </c>
      <c r="P2531" s="873">
        <f>+VLOOKUP(C2531,'A. Rate Class Allocations'!$B$124:$J$128,8,FALSE)</f>
        <v>0.86676492558695795</v>
      </c>
      <c r="Q2531" s="873">
        <f>+VLOOKUP(C2531,'A. Rate Class Allocations'!$B$124:$J$128,7,FALSE)</f>
        <v>0.93591420350510102</v>
      </c>
      <c r="R2531" s="873">
        <f>+VLOOKUP(C2531,'A. Rate Class Allocations'!$B$124:$J$128,9,FALSE)</f>
        <v>0.67326093337246795</v>
      </c>
      <c r="S2531" s="874">
        <f t="shared" si="118"/>
        <v>176.59082405247244</v>
      </c>
      <c r="T2531" s="874">
        <f t="shared" si="119"/>
        <v>3.21358379806281E-2</v>
      </c>
    </row>
    <row r="2532" spans="1:20">
      <c r="A2532" s="875" t="s">
        <v>1034</v>
      </c>
      <c r="B2532" t="s">
        <v>1035</v>
      </c>
      <c r="C2532" t="s">
        <v>1339</v>
      </c>
      <c r="D2532" t="s">
        <v>2033</v>
      </c>
      <c r="E2532" s="867">
        <v>2019</v>
      </c>
      <c r="F2532" s="867">
        <v>2019</v>
      </c>
      <c r="G2532" s="868">
        <v>43516</v>
      </c>
      <c r="H2532" s="869">
        <f t="shared" si="117"/>
        <v>2019</v>
      </c>
      <c r="I2532" s="876"/>
      <c r="J2532" t="s">
        <v>1341</v>
      </c>
      <c r="K2532" t="s">
        <v>1342</v>
      </c>
      <c r="L2532" t="s">
        <v>1037</v>
      </c>
      <c r="M2532">
        <v>1514.9159999999997</v>
      </c>
      <c r="N2532">
        <v>0.67599999999999993</v>
      </c>
      <c r="O2532" s="872">
        <f>+VLOOKUP(C2532,'A. Rate Class Allocations'!$B$124:$J$128,6,FALSE)</f>
        <v>0.94261788524984402</v>
      </c>
      <c r="P2532" s="873">
        <f>+VLOOKUP(C2532,'A. Rate Class Allocations'!$B$124:$J$128,8,FALSE)</f>
        <v>0.86676492558695795</v>
      </c>
      <c r="Q2532" s="873">
        <f>+VLOOKUP(C2532,'A. Rate Class Allocations'!$B$124:$J$128,7,FALSE)</f>
        <v>0.93591420350510102</v>
      </c>
      <c r="R2532" s="873">
        <f>+VLOOKUP(C2532,'A. Rate Class Allocations'!$B$124:$J$128,9,FALSE)</f>
        <v>0.67326093337246795</v>
      </c>
      <c r="S2532" s="874">
        <f t="shared" si="118"/>
        <v>1237.7289732035797</v>
      </c>
      <c r="T2532" s="874">
        <f t="shared" si="119"/>
        <v>0.42595738186087445</v>
      </c>
    </row>
    <row r="2533" spans="1:20">
      <c r="A2533" s="875" t="s">
        <v>1034</v>
      </c>
      <c r="B2533" t="s">
        <v>1035</v>
      </c>
      <c r="C2533" t="s">
        <v>1339</v>
      </c>
      <c r="D2533" t="s">
        <v>2033</v>
      </c>
      <c r="E2533" s="867">
        <v>2019</v>
      </c>
      <c r="F2533" s="867">
        <v>2019</v>
      </c>
      <c r="G2533" s="868">
        <v>43516</v>
      </c>
      <c r="H2533" s="869">
        <f t="shared" si="117"/>
        <v>2019</v>
      </c>
      <c r="I2533" s="876"/>
      <c r="J2533" t="s">
        <v>1341</v>
      </c>
      <c r="K2533" t="s">
        <v>1342</v>
      </c>
      <c r="L2533" t="s">
        <v>1037</v>
      </c>
      <c r="M2533">
        <v>228.58200000000002</v>
      </c>
      <c r="N2533">
        <v>0.10199999999999999</v>
      </c>
      <c r="O2533" s="872">
        <f>+VLOOKUP(C2533,'A. Rate Class Allocations'!$B$124:$J$128,6,FALSE)</f>
        <v>0.94261788524984402</v>
      </c>
      <c r="P2533" s="873">
        <f>+VLOOKUP(C2533,'A. Rate Class Allocations'!$B$124:$J$128,8,FALSE)</f>
        <v>0.86676492558695795</v>
      </c>
      <c r="Q2533" s="873">
        <f>+VLOOKUP(C2533,'A. Rate Class Allocations'!$B$124:$J$128,7,FALSE)</f>
        <v>0.93591420350510102</v>
      </c>
      <c r="R2533" s="873">
        <f>+VLOOKUP(C2533,'A. Rate Class Allocations'!$B$124:$J$128,9,FALSE)</f>
        <v>0.67326093337246795</v>
      </c>
      <c r="S2533" s="874">
        <f t="shared" si="118"/>
        <v>186.75792199225617</v>
      </c>
      <c r="T2533" s="874">
        <f t="shared" si="119"/>
        <v>6.42716759612562E-2</v>
      </c>
    </row>
    <row r="2534" spans="1:20">
      <c r="A2534" s="875" t="s">
        <v>1034</v>
      </c>
      <c r="B2534" t="s">
        <v>1035</v>
      </c>
      <c r="C2534" t="s">
        <v>1339</v>
      </c>
      <c r="D2534" t="s">
        <v>2034</v>
      </c>
      <c r="E2534" s="867">
        <v>2019</v>
      </c>
      <c r="F2534" s="867">
        <v>2019</v>
      </c>
      <c r="G2534" s="868">
        <v>43515</v>
      </c>
      <c r="H2534" s="869">
        <f t="shared" si="117"/>
        <v>2019</v>
      </c>
      <c r="I2534" s="876"/>
      <c r="J2534" t="s">
        <v>1341</v>
      </c>
      <c r="K2534" t="s">
        <v>1342</v>
      </c>
      <c r="L2534" t="s">
        <v>1037</v>
      </c>
      <c r="M2534">
        <v>1269.2159999999999</v>
      </c>
      <c r="N2534">
        <v>0.41600000000000004</v>
      </c>
      <c r="O2534" s="872">
        <f>+VLOOKUP(C2534,'A. Rate Class Allocations'!$B$124:$J$128,6,FALSE)</f>
        <v>0.94261788524984402</v>
      </c>
      <c r="P2534" s="873">
        <f>+VLOOKUP(C2534,'A. Rate Class Allocations'!$B$124:$J$128,8,FALSE)</f>
        <v>0.86676492558695795</v>
      </c>
      <c r="Q2534" s="873">
        <f>+VLOOKUP(C2534,'A. Rate Class Allocations'!$B$124:$J$128,7,FALSE)</f>
        <v>0.93591420350510102</v>
      </c>
      <c r="R2534" s="873">
        <f>+VLOOKUP(C2534,'A. Rate Class Allocations'!$B$124:$J$128,9,FALSE)</f>
        <v>0.67326093337246795</v>
      </c>
      <c r="S2534" s="874">
        <f t="shared" si="118"/>
        <v>1036.9851638332123</v>
      </c>
      <c r="T2534" s="874">
        <f t="shared" si="119"/>
        <v>0.26212761960669206</v>
      </c>
    </row>
    <row r="2535" spans="1:20">
      <c r="A2535" s="875" t="s">
        <v>1034</v>
      </c>
      <c r="B2535" t="s">
        <v>1035</v>
      </c>
      <c r="C2535" t="s">
        <v>1339</v>
      </c>
      <c r="D2535" t="s">
        <v>2034</v>
      </c>
      <c r="E2535" s="867">
        <v>2019</v>
      </c>
      <c r="F2535" s="867">
        <v>2019</v>
      </c>
      <c r="G2535" s="868">
        <v>43515</v>
      </c>
      <c r="H2535" s="869">
        <f t="shared" si="117"/>
        <v>2019</v>
      </c>
      <c r="I2535" s="876"/>
      <c r="J2535" t="s">
        <v>1341</v>
      </c>
      <c r="K2535" t="s">
        <v>1342</v>
      </c>
      <c r="L2535" t="s">
        <v>1037</v>
      </c>
      <c r="M2535">
        <v>317.30399999999997</v>
      </c>
      <c r="N2535">
        <v>0.10400000000000001</v>
      </c>
      <c r="O2535" s="872">
        <f>+VLOOKUP(C2535,'A. Rate Class Allocations'!$B$124:$J$128,6,FALSE)</f>
        <v>0.94261788524984402</v>
      </c>
      <c r="P2535" s="873">
        <f>+VLOOKUP(C2535,'A. Rate Class Allocations'!$B$124:$J$128,8,FALSE)</f>
        <v>0.86676492558695795</v>
      </c>
      <c r="Q2535" s="873">
        <f>+VLOOKUP(C2535,'A. Rate Class Allocations'!$B$124:$J$128,7,FALSE)</f>
        <v>0.93591420350510102</v>
      </c>
      <c r="R2535" s="873">
        <f>+VLOOKUP(C2535,'A. Rate Class Allocations'!$B$124:$J$128,9,FALSE)</f>
        <v>0.67326093337246795</v>
      </c>
      <c r="S2535" s="874">
        <f t="shared" si="118"/>
        <v>259.24629095830306</v>
      </c>
      <c r="T2535" s="874">
        <f t="shared" si="119"/>
        <v>6.5531904901673016E-2</v>
      </c>
    </row>
    <row r="2536" spans="1:20">
      <c r="A2536" s="875" t="s">
        <v>1034</v>
      </c>
      <c r="B2536" t="s">
        <v>1035</v>
      </c>
      <c r="C2536" t="s">
        <v>1339</v>
      </c>
      <c r="D2536" t="s">
        <v>2034</v>
      </c>
      <c r="E2536" s="867">
        <v>2019</v>
      </c>
      <c r="F2536" s="867">
        <v>2019</v>
      </c>
      <c r="G2536" s="868">
        <v>43515</v>
      </c>
      <c r="H2536" s="869">
        <f t="shared" si="117"/>
        <v>2019</v>
      </c>
      <c r="I2536" s="876"/>
      <c r="J2536" t="s">
        <v>1341</v>
      </c>
      <c r="K2536" t="s">
        <v>1342</v>
      </c>
      <c r="L2536" t="s">
        <v>1037</v>
      </c>
      <c r="M2536">
        <v>951.91200000000003</v>
      </c>
      <c r="N2536">
        <v>0.31200000000000006</v>
      </c>
      <c r="O2536" s="872">
        <f>+VLOOKUP(C2536,'A. Rate Class Allocations'!$B$124:$J$128,6,FALSE)</f>
        <v>0.94261788524984402</v>
      </c>
      <c r="P2536" s="873">
        <f>+VLOOKUP(C2536,'A. Rate Class Allocations'!$B$124:$J$128,8,FALSE)</f>
        <v>0.86676492558695795</v>
      </c>
      <c r="Q2536" s="873">
        <f>+VLOOKUP(C2536,'A. Rate Class Allocations'!$B$124:$J$128,7,FALSE)</f>
        <v>0.93591420350510102</v>
      </c>
      <c r="R2536" s="873">
        <f>+VLOOKUP(C2536,'A. Rate Class Allocations'!$B$124:$J$128,9,FALSE)</f>
        <v>0.67326093337246795</v>
      </c>
      <c r="S2536" s="874">
        <f t="shared" si="118"/>
        <v>777.73887287490936</v>
      </c>
      <c r="T2536" s="874">
        <f t="shared" si="119"/>
        <v>0.19659571470501905</v>
      </c>
    </row>
    <row r="2537" spans="1:20">
      <c r="A2537" s="875" t="s">
        <v>1034</v>
      </c>
      <c r="B2537" t="s">
        <v>1035</v>
      </c>
      <c r="C2537" t="s">
        <v>1339</v>
      </c>
      <c r="D2537" t="s">
        <v>2034</v>
      </c>
      <c r="E2537" s="867">
        <v>2019</v>
      </c>
      <c r="F2537" s="867">
        <v>2019</v>
      </c>
      <c r="G2537" s="868">
        <v>43515</v>
      </c>
      <c r="H2537" s="869">
        <f t="shared" si="117"/>
        <v>2019</v>
      </c>
      <c r="I2537" s="876"/>
      <c r="J2537" t="s">
        <v>1341</v>
      </c>
      <c r="K2537" t="s">
        <v>1342</v>
      </c>
      <c r="L2537" t="s">
        <v>1037</v>
      </c>
      <c r="M2537">
        <v>1110.5640000000001</v>
      </c>
      <c r="N2537">
        <v>0.36400000000000005</v>
      </c>
      <c r="O2537" s="872">
        <f>+VLOOKUP(C2537,'A. Rate Class Allocations'!$B$124:$J$128,6,FALSE)</f>
        <v>0.94261788524984402</v>
      </c>
      <c r="P2537" s="873">
        <f>+VLOOKUP(C2537,'A. Rate Class Allocations'!$B$124:$J$128,8,FALSE)</f>
        <v>0.86676492558695795</v>
      </c>
      <c r="Q2537" s="873">
        <f>+VLOOKUP(C2537,'A. Rate Class Allocations'!$B$124:$J$128,7,FALSE)</f>
        <v>0.93591420350510102</v>
      </c>
      <c r="R2537" s="873">
        <f>+VLOOKUP(C2537,'A. Rate Class Allocations'!$B$124:$J$128,9,FALSE)</f>
        <v>0.67326093337246795</v>
      </c>
      <c r="S2537" s="874">
        <f t="shared" si="118"/>
        <v>907.36201835406109</v>
      </c>
      <c r="T2537" s="874">
        <f t="shared" si="119"/>
        <v>0.22936166715585554</v>
      </c>
    </row>
    <row r="2538" spans="1:20">
      <c r="A2538" s="875" t="s">
        <v>1034</v>
      </c>
      <c r="B2538" t="s">
        <v>1035</v>
      </c>
      <c r="C2538" t="s">
        <v>1339</v>
      </c>
      <c r="D2538" t="s">
        <v>2035</v>
      </c>
      <c r="E2538" s="867">
        <v>2019</v>
      </c>
      <c r="F2538" s="867">
        <v>2019</v>
      </c>
      <c r="G2538" s="868">
        <v>43528</v>
      </c>
      <c r="H2538" s="869">
        <f t="shared" si="117"/>
        <v>2019</v>
      </c>
      <c r="I2538" s="876"/>
      <c r="J2538" t="s">
        <v>1341</v>
      </c>
      <c r="K2538" t="s">
        <v>1342</v>
      </c>
      <c r="L2538" t="s">
        <v>1037</v>
      </c>
      <c r="M2538">
        <v>2796.768</v>
      </c>
      <c r="N2538">
        <v>1.2480000000000002</v>
      </c>
      <c r="O2538" s="872">
        <f>+VLOOKUP(C2538,'A. Rate Class Allocations'!$B$124:$J$128,6,FALSE)</f>
        <v>0.94261788524984402</v>
      </c>
      <c r="P2538" s="873">
        <f>+VLOOKUP(C2538,'A. Rate Class Allocations'!$B$124:$J$128,8,FALSE)</f>
        <v>0.86676492558695795</v>
      </c>
      <c r="Q2538" s="873">
        <f>+VLOOKUP(C2538,'A. Rate Class Allocations'!$B$124:$J$128,7,FALSE)</f>
        <v>0.93591420350510102</v>
      </c>
      <c r="R2538" s="873">
        <f>+VLOOKUP(C2538,'A. Rate Class Allocations'!$B$124:$J$128,9,FALSE)</f>
        <v>0.67326093337246795</v>
      </c>
      <c r="S2538" s="874">
        <f t="shared" si="118"/>
        <v>2285.0381043758398</v>
      </c>
      <c r="T2538" s="874">
        <f t="shared" si="119"/>
        <v>0.78638285882007619</v>
      </c>
    </row>
    <row r="2539" spans="1:20">
      <c r="A2539" s="875" t="s">
        <v>1034</v>
      </c>
      <c r="B2539" t="s">
        <v>1035</v>
      </c>
      <c r="C2539" t="s">
        <v>1339</v>
      </c>
      <c r="D2539" t="s">
        <v>2036</v>
      </c>
      <c r="E2539" s="867">
        <v>2019</v>
      </c>
      <c r="F2539" s="867">
        <v>2019</v>
      </c>
      <c r="G2539" s="868">
        <v>43507</v>
      </c>
      <c r="H2539" s="869">
        <f t="shared" si="117"/>
        <v>2019</v>
      </c>
      <c r="I2539" s="876"/>
      <c r="J2539" t="s">
        <v>1341</v>
      </c>
      <c r="K2539" t="s">
        <v>1342</v>
      </c>
      <c r="L2539" t="s">
        <v>1037</v>
      </c>
      <c r="M2539">
        <v>1352.0000000000005</v>
      </c>
      <c r="N2539">
        <v>0.52000000000000013</v>
      </c>
      <c r="O2539" s="872">
        <f>+VLOOKUP(C2539,'A. Rate Class Allocations'!$B$124:$J$128,6,FALSE)</f>
        <v>0.94261788524984402</v>
      </c>
      <c r="P2539" s="873">
        <f>+VLOOKUP(C2539,'A. Rate Class Allocations'!$B$124:$J$128,8,FALSE)</f>
        <v>0.86676492558695795</v>
      </c>
      <c r="Q2539" s="873">
        <f>+VLOOKUP(C2539,'A. Rate Class Allocations'!$B$124:$J$128,7,FALSE)</f>
        <v>0.93591420350510102</v>
      </c>
      <c r="R2539" s="873">
        <f>+VLOOKUP(C2539,'A. Rate Class Allocations'!$B$124:$J$128,9,FALSE)</f>
        <v>0.67326093337246795</v>
      </c>
      <c r="S2539" s="874">
        <f t="shared" si="118"/>
        <v>1104.6220198157789</v>
      </c>
      <c r="T2539" s="874">
        <f t="shared" si="119"/>
        <v>0.32765952450836505</v>
      </c>
    </row>
    <row r="2540" spans="1:20">
      <c r="A2540" s="875" t="s">
        <v>1034</v>
      </c>
      <c r="B2540" t="s">
        <v>1035</v>
      </c>
      <c r="C2540" t="s">
        <v>1339</v>
      </c>
      <c r="D2540" t="s">
        <v>2037</v>
      </c>
      <c r="E2540" s="867">
        <v>2019</v>
      </c>
      <c r="F2540" s="867">
        <v>2019</v>
      </c>
      <c r="G2540" s="868">
        <v>43516</v>
      </c>
      <c r="H2540" s="869">
        <f t="shared" si="117"/>
        <v>2019</v>
      </c>
      <c r="I2540" s="876"/>
      <c r="J2540" t="s">
        <v>1341</v>
      </c>
      <c r="K2540" t="s">
        <v>1342</v>
      </c>
      <c r="L2540" t="s">
        <v>1037</v>
      </c>
      <c r="M2540">
        <v>1056.4840000000002</v>
      </c>
      <c r="N2540">
        <v>0.57200000000000006</v>
      </c>
      <c r="O2540" s="872">
        <f>+VLOOKUP(C2540,'A. Rate Class Allocations'!$B$124:$J$128,6,FALSE)</f>
        <v>0.94261788524984402</v>
      </c>
      <c r="P2540" s="873">
        <f>+VLOOKUP(C2540,'A. Rate Class Allocations'!$B$124:$J$128,8,FALSE)</f>
        <v>0.86676492558695795</v>
      </c>
      <c r="Q2540" s="873">
        <f>+VLOOKUP(C2540,'A. Rate Class Allocations'!$B$124:$J$128,7,FALSE)</f>
        <v>0.93591420350510102</v>
      </c>
      <c r="R2540" s="873">
        <f>+VLOOKUP(C2540,'A. Rate Class Allocations'!$B$124:$J$128,9,FALSE)</f>
        <v>0.67326093337246795</v>
      </c>
      <c r="S2540" s="874">
        <f t="shared" si="118"/>
        <v>863.17713756142984</v>
      </c>
      <c r="T2540" s="874">
        <f t="shared" si="119"/>
        <v>0.36042547695920152</v>
      </c>
    </row>
    <row r="2541" spans="1:20">
      <c r="A2541" s="875" t="s">
        <v>1034</v>
      </c>
      <c r="B2541" t="s">
        <v>1035</v>
      </c>
      <c r="C2541" t="s">
        <v>1339</v>
      </c>
      <c r="D2541" t="s">
        <v>2037</v>
      </c>
      <c r="E2541" s="867">
        <v>2019</v>
      </c>
      <c r="F2541" s="867">
        <v>2019</v>
      </c>
      <c r="G2541" s="868">
        <v>43516</v>
      </c>
      <c r="H2541" s="869">
        <f t="shared" si="117"/>
        <v>2019</v>
      </c>
      <c r="I2541" s="876"/>
      <c r="J2541" t="s">
        <v>1341</v>
      </c>
      <c r="K2541" t="s">
        <v>1342</v>
      </c>
      <c r="L2541" t="s">
        <v>1037</v>
      </c>
      <c r="M2541">
        <v>107.126</v>
      </c>
      <c r="N2541">
        <v>5.7999999999999996E-2</v>
      </c>
      <c r="O2541" s="872">
        <f>+VLOOKUP(C2541,'A. Rate Class Allocations'!$B$124:$J$128,6,FALSE)</f>
        <v>0.94261788524984402</v>
      </c>
      <c r="P2541" s="873">
        <f>+VLOOKUP(C2541,'A. Rate Class Allocations'!$B$124:$J$128,8,FALSE)</f>
        <v>0.86676492558695795</v>
      </c>
      <c r="Q2541" s="873">
        <f>+VLOOKUP(C2541,'A. Rate Class Allocations'!$B$124:$J$128,7,FALSE)</f>
        <v>0.93591420350510102</v>
      </c>
      <c r="R2541" s="873">
        <f>+VLOOKUP(C2541,'A. Rate Class Allocations'!$B$124:$J$128,9,FALSE)</f>
        <v>0.67326093337246795</v>
      </c>
      <c r="S2541" s="874">
        <f t="shared" si="118"/>
        <v>87.524954507977142</v>
      </c>
      <c r="T2541" s="874">
        <f t="shared" si="119"/>
        <v>3.6546639272086859E-2</v>
      </c>
    </row>
    <row r="2542" spans="1:20">
      <c r="A2542" s="875" t="s">
        <v>1034</v>
      </c>
      <c r="B2542" t="s">
        <v>1035</v>
      </c>
      <c r="C2542" t="s">
        <v>1339</v>
      </c>
      <c r="D2542" t="s">
        <v>2038</v>
      </c>
      <c r="E2542" s="867">
        <v>2019</v>
      </c>
      <c r="F2542" s="867">
        <v>2019</v>
      </c>
      <c r="G2542" s="868">
        <v>43517</v>
      </c>
      <c r="H2542" s="869">
        <f t="shared" si="117"/>
        <v>2019</v>
      </c>
      <c r="I2542" s="876"/>
      <c r="J2542" t="s">
        <v>1341</v>
      </c>
      <c r="K2542" t="s">
        <v>1342</v>
      </c>
      <c r="L2542" t="s">
        <v>1037</v>
      </c>
      <c r="M2542">
        <v>1514.9159999999997</v>
      </c>
      <c r="N2542">
        <v>0.67599999999999993</v>
      </c>
      <c r="O2542" s="872">
        <f>+VLOOKUP(C2542,'A. Rate Class Allocations'!$B$124:$J$128,6,FALSE)</f>
        <v>0.94261788524984402</v>
      </c>
      <c r="P2542" s="873">
        <f>+VLOOKUP(C2542,'A. Rate Class Allocations'!$B$124:$J$128,8,FALSE)</f>
        <v>0.86676492558695795</v>
      </c>
      <c r="Q2542" s="873">
        <f>+VLOOKUP(C2542,'A. Rate Class Allocations'!$B$124:$J$128,7,FALSE)</f>
        <v>0.93591420350510102</v>
      </c>
      <c r="R2542" s="873">
        <f>+VLOOKUP(C2542,'A. Rate Class Allocations'!$B$124:$J$128,9,FALSE)</f>
        <v>0.67326093337246795</v>
      </c>
      <c r="S2542" s="874">
        <f t="shared" si="118"/>
        <v>1237.7289732035797</v>
      </c>
      <c r="T2542" s="874">
        <f t="shared" si="119"/>
        <v>0.42595738186087445</v>
      </c>
    </row>
    <row r="2543" spans="1:20">
      <c r="A2543" s="875" t="s">
        <v>1034</v>
      </c>
      <c r="B2543" t="s">
        <v>1035</v>
      </c>
      <c r="C2543" t="s">
        <v>1339</v>
      </c>
      <c r="D2543" t="s">
        <v>2038</v>
      </c>
      <c r="E2543" s="867">
        <v>2019</v>
      </c>
      <c r="F2543" s="867">
        <v>2019</v>
      </c>
      <c r="G2543" s="868">
        <v>43517</v>
      </c>
      <c r="H2543" s="869">
        <f t="shared" si="117"/>
        <v>2019</v>
      </c>
      <c r="I2543" s="876"/>
      <c r="J2543" t="s">
        <v>1341</v>
      </c>
      <c r="K2543" t="s">
        <v>1342</v>
      </c>
      <c r="L2543" t="s">
        <v>1037</v>
      </c>
      <c r="M2543">
        <v>129.97799999999998</v>
      </c>
      <c r="N2543">
        <v>5.7999999999999996E-2</v>
      </c>
      <c r="O2543" s="872">
        <f>+VLOOKUP(C2543,'A. Rate Class Allocations'!$B$124:$J$128,6,FALSE)</f>
        <v>0.94261788524984402</v>
      </c>
      <c r="P2543" s="873">
        <f>+VLOOKUP(C2543,'A. Rate Class Allocations'!$B$124:$J$128,8,FALSE)</f>
        <v>0.86676492558695795</v>
      </c>
      <c r="Q2543" s="873">
        <f>+VLOOKUP(C2543,'A. Rate Class Allocations'!$B$124:$J$128,7,FALSE)</f>
        <v>0.93591420350510102</v>
      </c>
      <c r="R2543" s="873">
        <f>+VLOOKUP(C2543,'A. Rate Class Allocations'!$B$124:$J$128,9,FALSE)</f>
        <v>0.67326093337246795</v>
      </c>
      <c r="S2543" s="874">
        <f t="shared" si="118"/>
        <v>106.19568113285152</v>
      </c>
      <c r="T2543" s="874">
        <f t="shared" si="119"/>
        <v>3.6546639272086859E-2</v>
      </c>
    </row>
    <row r="2544" spans="1:20">
      <c r="A2544" s="875" t="s">
        <v>1034</v>
      </c>
      <c r="B2544" t="s">
        <v>1035</v>
      </c>
      <c r="C2544" t="s">
        <v>1339</v>
      </c>
      <c r="D2544" t="s">
        <v>2039</v>
      </c>
      <c r="E2544" s="867">
        <v>2019</v>
      </c>
      <c r="F2544" s="867">
        <v>2019</v>
      </c>
      <c r="G2544" s="868">
        <v>43517</v>
      </c>
      <c r="H2544" s="869">
        <f t="shared" si="117"/>
        <v>2019</v>
      </c>
      <c r="I2544" s="876"/>
      <c r="J2544" t="s">
        <v>1341</v>
      </c>
      <c r="K2544" t="s">
        <v>1342</v>
      </c>
      <c r="L2544" t="s">
        <v>1037</v>
      </c>
      <c r="M2544">
        <v>1862.6400000000008</v>
      </c>
      <c r="N2544">
        <v>0.52000000000000013</v>
      </c>
      <c r="O2544" s="872">
        <f>+VLOOKUP(C2544,'A. Rate Class Allocations'!$B$124:$J$128,6,FALSE)</f>
        <v>0.94261788524984402</v>
      </c>
      <c r="P2544" s="873">
        <f>+VLOOKUP(C2544,'A. Rate Class Allocations'!$B$124:$J$128,8,FALSE)</f>
        <v>0.86676492558695795</v>
      </c>
      <c r="Q2544" s="873">
        <f>+VLOOKUP(C2544,'A. Rate Class Allocations'!$B$124:$J$128,7,FALSE)</f>
        <v>0.93591420350510102</v>
      </c>
      <c r="R2544" s="873">
        <f>+VLOOKUP(C2544,'A. Rate Class Allocations'!$B$124:$J$128,9,FALSE)</f>
        <v>0.67326093337246795</v>
      </c>
      <c r="S2544" s="874">
        <f t="shared" si="118"/>
        <v>1521.8292596077388</v>
      </c>
      <c r="T2544" s="874">
        <f t="shared" si="119"/>
        <v>0.32765952450836505</v>
      </c>
    </row>
    <row r="2545" spans="1:20">
      <c r="A2545" s="875" t="s">
        <v>1034</v>
      </c>
      <c r="B2545" t="s">
        <v>1035</v>
      </c>
      <c r="C2545" t="s">
        <v>1339</v>
      </c>
      <c r="D2545" t="s">
        <v>2039</v>
      </c>
      <c r="E2545" s="867">
        <v>2019</v>
      </c>
      <c r="F2545" s="867">
        <v>2019</v>
      </c>
      <c r="G2545" s="868">
        <v>43517</v>
      </c>
      <c r="H2545" s="869">
        <f t="shared" si="117"/>
        <v>2019</v>
      </c>
      <c r="I2545" s="876"/>
      <c r="J2545" t="s">
        <v>1341</v>
      </c>
      <c r="K2545" t="s">
        <v>1342</v>
      </c>
      <c r="L2545" t="s">
        <v>1037</v>
      </c>
      <c r="M2545">
        <v>365.36399999999998</v>
      </c>
      <c r="N2545">
        <v>0.10199999999999999</v>
      </c>
      <c r="O2545" s="872">
        <f>+VLOOKUP(C2545,'A. Rate Class Allocations'!$B$124:$J$128,6,FALSE)</f>
        <v>0.94261788524984402</v>
      </c>
      <c r="P2545" s="873">
        <f>+VLOOKUP(C2545,'A. Rate Class Allocations'!$B$124:$J$128,8,FALSE)</f>
        <v>0.86676492558695795</v>
      </c>
      <c r="Q2545" s="873">
        <f>+VLOOKUP(C2545,'A. Rate Class Allocations'!$B$124:$J$128,7,FALSE)</f>
        <v>0.93591420350510102</v>
      </c>
      <c r="R2545" s="873">
        <f>+VLOOKUP(C2545,'A. Rate Class Allocations'!$B$124:$J$128,9,FALSE)</f>
        <v>0.67326093337246795</v>
      </c>
      <c r="S2545" s="874">
        <f t="shared" si="118"/>
        <v>298.51266246151783</v>
      </c>
      <c r="T2545" s="874">
        <f t="shared" si="119"/>
        <v>6.42716759612562E-2</v>
      </c>
    </row>
    <row r="2546" spans="1:20">
      <c r="A2546" s="875" t="s">
        <v>1034</v>
      </c>
      <c r="B2546" t="s">
        <v>1035</v>
      </c>
      <c r="C2546" t="s">
        <v>1339</v>
      </c>
      <c r="D2546" t="s">
        <v>2040</v>
      </c>
      <c r="E2546" s="867">
        <v>2019</v>
      </c>
      <c r="F2546" s="867">
        <v>2019</v>
      </c>
      <c r="G2546" s="868">
        <v>43510</v>
      </c>
      <c r="H2546" s="869">
        <f t="shared" si="117"/>
        <v>2019</v>
      </c>
      <c r="I2546" s="876"/>
      <c r="J2546" t="s">
        <v>1341</v>
      </c>
      <c r="K2546" t="s">
        <v>1342</v>
      </c>
      <c r="L2546" t="s">
        <v>1037</v>
      </c>
      <c r="M2546">
        <v>1464.0070000000001</v>
      </c>
      <c r="N2546">
        <v>0.55100000000000005</v>
      </c>
      <c r="O2546" s="872">
        <f>+VLOOKUP(C2546,'A. Rate Class Allocations'!$B$124:$J$128,6,FALSE)</f>
        <v>0.94261788524984402</v>
      </c>
      <c r="P2546" s="873">
        <f>+VLOOKUP(C2546,'A. Rate Class Allocations'!$B$124:$J$128,8,FALSE)</f>
        <v>0.86676492558695795</v>
      </c>
      <c r="Q2546" s="873">
        <f>+VLOOKUP(C2546,'A. Rate Class Allocations'!$B$124:$J$128,7,FALSE)</f>
        <v>0.93591420350510102</v>
      </c>
      <c r="R2546" s="873">
        <f>+VLOOKUP(C2546,'A. Rate Class Allocations'!$B$124:$J$128,9,FALSE)</f>
        <v>0.67326093337246795</v>
      </c>
      <c r="S2546" s="874">
        <f t="shared" si="118"/>
        <v>1196.1348885831649</v>
      </c>
      <c r="T2546" s="874">
        <f t="shared" si="119"/>
        <v>0.34719307308482522</v>
      </c>
    </row>
    <row r="2547" spans="1:20">
      <c r="A2547" s="875" t="s">
        <v>1034</v>
      </c>
      <c r="B2547" t="s">
        <v>1035</v>
      </c>
      <c r="C2547" t="s">
        <v>1339</v>
      </c>
      <c r="D2547" t="s">
        <v>2040</v>
      </c>
      <c r="E2547" s="867">
        <v>2019</v>
      </c>
      <c r="F2547" s="867">
        <v>2019</v>
      </c>
      <c r="G2547" s="868">
        <v>43510</v>
      </c>
      <c r="H2547" s="869">
        <f t="shared" si="117"/>
        <v>2019</v>
      </c>
      <c r="I2547" s="876"/>
      <c r="J2547" t="s">
        <v>1341</v>
      </c>
      <c r="K2547" t="s">
        <v>1342</v>
      </c>
      <c r="L2547" t="s">
        <v>1037</v>
      </c>
      <c r="M2547">
        <v>77.053000000000011</v>
      </c>
      <c r="N2547">
        <v>2.8999999999999998E-2</v>
      </c>
      <c r="O2547" s="872">
        <f>+VLOOKUP(C2547,'A. Rate Class Allocations'!$B$124:$J$128,6,FALSE)</f>
        <v>0.94261788524984402</v>
      </c>
      <c r="P2547" s="873">
        <f>+VLOOKUP(C2547,'A. Rate Class Allocations'!$B$124:$J$128,8,FALSE)</f>
        <v>0.86676492558695795</v>
      </c>
      <c r="Q2547" s="873">
        <f>+VLOOKUP(C2547,'A. Rate Class Allocations'!$B$124:$J$128,7,FALSE)</f>
        <v>0.93591420350510102</v>
      </c>
      <c r="R2547" s="873">
        <f>+VLOOKUP(C2547,'A. Rate Class Allocations'!$B$124:$J$128,9,FALSE)</f>
        <v>0.67326093337246795</v>
      </c>
      <c r="S2547" s="874">
        <f t="shared" si="118"/>
        <v>62.954467820166563</v>
      </c>
      <c r="T2547" s="874">
        <f t="shared" si="119"/>
        <v>1.8273319636043429E-2</v>
      </c>
    </row>
    <row r="2548" spans="1:20">
      <c r="A2548" s="875" t="s">
        <v>1034</v>
      </c>
      <c r="B2548" t="s">
        <v>1035</v>
      </c>
      <c r="C2548" t="s">
        <v>1339</v>
      </c>
      <c r="D2548" t="s">
        <v>2040</v>
      </c>
      <c r="E2548" s="867">
        <v>2019</v>
      </c>
      <c r="F2548" s="867">
        <v>2019</v>
      </c>
      <c r="G2548" s="868">
        <v>43510</v>
      </c>
      <c r="H2548" s="869">
        <f t="shared" si="117"/>
        <v>2019</v>
      </c>
      <c r="I2548" s="876"/>
      <c r="J2548" t="s">
        <v>1341</v>
      </c>
      <c r="K2548" t="s">
        <v>1342</v>
      </c>
      <c r="L2548" t="s">
        <v>1037</v>
      </c>
      <c r="M2548">
        <v>2680.2359999999999</v>
      </c>
      <c r="N2548">
        <v>1.1960000000000002</v>
      </c>
      <c r="O2548" s="872">
        <f>+VLOOKUP(C2548,'A. Rate Class Allocations'!$B$124:$J$128,6,FALSE)</f>
        <v>0.94261788524984402</v>
      </c>
      <c r="P2548" s="873">
        <f>+VLOOKUP(C2548,'A. Rate Class Allocations'!$B$124:$J$128,8,FALSE)</f>
        <v>0.86676492558695795</v>
      </c>
      <c r="Q2548" s="873">
        <f>+VLOOKUP(C2548,'A. Rate Class Allocations'!$B$124:$J$128,7,FALSE)</f>
        <v>0.93591420350510102</v>
      </c>
      <c r="R2548" s="873">
        <f>+VLOOKUP(C2548,'A. Rate Class Allocations'!$B$124:$J$128,9,FALSE)</f>
        <v>0.67326093337246795</v>
      </c>
      <c r="S2548" s="874">
        <f t="shared" si="118"/>
        <v>2189.82818336018</v>
      </c>
      <c r="T2548" s="874">
        <f t="shared" si="119"/>
        <v>0.7536169063692395</v>
      </c>
    </row>
    <row r="2549" spans="1:20">
      <c r="A2549" s="875" t="s">
        <v>1034</v>
      </c>
      <c r="B2549" t="s">
        <v>1035</v>
      </c>
      <c r="C2549" t="s">
        <v>1339</v>
      </c>
      <c r="D2549" t="s">
        <v>2040</v>
      </c>
      <c r="E2549" s="867">
        <v>2019</v>
      </c>
      <c r="F2549" s="867">
        <v>2019</v>
      </c>
      <c r="G2549" s="868">
        <v>43510</v>
      </c>
      <c r="H2549" s="869">
        <f t="shared" si="117"/>
        <v>2019</v>
      </c>
      <c r="I2549" s="876"/>
      <c r="J2549" t="s">
        <v>1341</v>
      </c>
      <c r="K2549" t="s">
        <v>1342</v>
      </c>
      <c r="L2549" t="s">
        <v>1037</v>
      </c>
      <c r="M2549">
        <v>64.98899999999999</v>
      </c>
      <c r="N2549">
        <v>2.8999999999999998E-2</v>
      </c>
      <c r="O2549" s="872">
        <f>+VLOOKUP(C2549,'A. Rate Class Allocations'!$B$124:$J$128,6,FALSE)</f>
        <v>0.94261788524984402</v>
      </c>
      <c r="P2549" s="873">
        <f>+VLOOKUP(C2549,'A. Rate Class Allocations'!$B$124:$J$128,8,FALSE)</f>
        <v>0.86676492558695795</v>
      </c>
      <c r="Q2549" s="873">
        <f>+VLOOKUP(C2549,'A. Rate Class Allocations'!$B$124:$J$128,7,FALSE)</f>
        <v>0.93591420350510102</v>
      </c>
      <c r="R2549" s="873">
        <f>+VLOOKUP(C2549,'A. Rate Class Allocations'!$B$124:$J$128,9,FALSE)</f>
        <v>0.67326093337246795</v>
      </c>
      <c r="S2549" s="874">
        <f t="shared" si="118"/>
        <v>53.097840566425759</v>
      </c>
      <c r="T2549" s="874">
        <f t="shared" si="119"/>
        <v>1.8273319636043429E-2</v>
      </c>
    </row>
    <row r="2550" spans="1:20">
      <c r="A2550" s="875" t="s">
        <v>1034</v>
      </c>
      <c r="B2550" t="s">
        <v>1035</v>
      </c>
      <c r="C2550" t="s">
        <v>1339</v>
      </c>
      <c r="D2550" t="s">
        <v>2041</v>
      </c>
      <c r="E2550" s="867">
        <v>2019</v>
      </c>
      <c r="F2550" s="867">
        <v>2019</v>
      </c>
      <c r="G2550" s="868">
        <v>43516</v>
      </c>
      <c r="H2550" s="869">
        <f t="shared" si="117"/>
        <v>2019</v>
      </c>
      <c r="I2550" s="876"/>
      <c r="J2550" t="s">
        <v>1341</v>
      </c>
      <c r="K2550" t="s">
        <v>1342</v>
      </c>
      <c r="L2550" t="s">
        <v>1037</v>
      </c>
      <c r="M2550">
        <v>2022.72</v>
      </c>
      <c r="N2550">
        <v>0.67200000000000015</v>
      </c>
      <c r="O2550" s="872">
        <f>+VLOOKUP(C2550,'A. Rate Class Allocations'!$B$124:$J$128,6,FALSE)</f>
        <v>0.94261788524984402</v>
      </c>
      <c r="P2550" s="873">
        <f>+VLOOKUP(C2550,'A. Rate Class Allocations'!$B$124:$J$128,8,FALSE)</f>
        <v>0.86676492558695795</v>
      </c>
      <c r="Q2550" s="873">
        <f>+VLOOKUP(C2550,'A. Rate Class Allocations'!$B$124:$J$128,7,FALSE)</f>
        <v>0.93591420350510102</v>
      </c>
      <c r="R2550" s="873">
        <f>+VLOOKUP(C2550,'A. Rate Class Allocations'!$B$124:$J$128,9,FALSE)</f>
        <v>0.67326093337246795</v>
      </c>
      <c r="S2550" s="874">
        <f t="shared" si="118"/>
        <v>1652.6191212439142</v>
      </c>
      <c r="T2550" s="874">
        <f t="shared" si="119"/>
        <v>0.42343692398004096</v>
      </c>
    </row>
    <row r="2551" spans="1:20">
      <c r="A2551" s="875" t="s">
        <v>1034</v>
      </c>
      <c r="B2551" t="s">
        <v>1035</v>
      </c>
      <c r="C2551" t="s">
        <v>1339</v>
      </c>
      <c r="D2551" t="s">
        <v>2042</v>
      </c>
      <c r="E2551" s="867">
        <v>2019</v>
      </c>
      <c r="F2551" s="867">
        <v>2019</v>
      </c>
      <c r="G2551" s="868">
        <v>43516</v>
      </c>
      <c r="H2551" s="869">
        <f t="shared" si="117"/>
        <v>2019</v>
      </c>
      <c r="I2551" s="876"/>
      <c r="J2551" t="s">
        <v>1341</v>
      </c>
      <c r="K2551" t="s">
        <v>1342</v>
      </c>
      <c r="L2551" t="s">
        <v>1037</v>
      </c>
      <c r="M2551">
        <v>3403.44</v>
      </c>
      <c r="N2551">
        <v>0.69599999999999995</v>
      </c>
      <c r="O2551" s="872">
        <f>+VLOOKUP(C2551,'A. Rate Class Allocations'!$B$124:$J$128,6,FALSE)</f>
        <v>0.94261788524984402</v>
      </c>
      <c r="P2551" s="873">
        <f>+VLOOKUP(C2551,'A. Rate Class Allocations'!$B$124:$J$128,8,FALSE)</f>
        <v>0.86676492558695795</v>
      </c>
      <c r="Q2551" s="873">
        <f>+VLOOKUP(C2551,'A. Rate Class Allocations'!$B$124:$J$128,7,FALSE)</f>
        <v>0.93591420350510102</v>
      </c>
      <c r="R2551" s="873">
        <f>+VLOOKUP(C2551,'A. Rate Class Allocations'!$B$124:$J$128,9,FALSE)</f>
        <v>0.67326093337246795</v>
      </c>
      <c r="S2551" s="874">
        <f t="shared" si="118"/>
        <v>2780.7061886995662</v>
      </c>
      <c r="T2551" s="874">
        <f t="shared" si="119"/>
        <v>0.43855967126504231</v>
      </c>
    </row>
    <row r="2552" spans="1:20">
      <c r="A2552" s="875" t="s">
        <v>1034</v>
      </c>
      <c r="B2552" t="s">
        <v>1035</v>
      </c>
      <c r="C2552" t="s">
        <v>1339</v>
      </c>
      <c r="D2552" t="s">
        <v>2043</v>
      </c>
      <c r="E2552" s="867">
        <v>2019</v>
      </c>
      <c r="F2552" s="867">
        <v>2019</v>
      </c>
      <c r="G2552" s="868">
        <v>43517</v>
      </c>
      <c r="H2552" s="869">
        <f t="shared" si="117"/>
        <v>2019</v>
      </c>
      <c r="I2552" s="876"/>
      <c r="J2552" t="s">
        <v>1341</v>
      </c>
      <c r="K2552" t="s">
        <v>1342</v>
      </c>
      <c r="L2552" t="s">
        <v>1037</v>
      </c>
      <c r="M2552">
        <v>1914.5879999999997</v>
      </c>
      <c r="N2552">
        <v>0.46799999999999997</v>
      </c>
      <c r="O2552" s="872">
        <f>+VLOOKUP(C2552,'A. Rate Class Allocations'!$B$124:$J$128,6,FALSE)</f>
        <v>0.94261788524984402</v>
      </c>
      <c r="P2552" s="873">
        <f>+VLOOKUP(C2552,'A. Rate Class Allocations'!$B$124:$J$128,8,FALSE)</f>
        <v>0.86676492558695795</v>
      </c>
      <c r="Q2552" s="873">
        <f>+VLOOKUP(C2552,'A. Rate Class Allocations'!$B$124:$J$128,7,FALSE)</f>
        <v>0.93591420350510102</v>
      </c>
      <c r="R2552" s="873">
        <f>+VLOOKUP(C2552,'A. Rate Class Allocations'!$B$124:$J$128,9,FALSE)</f>
        <v>0.67326093337246795</v>
      </c>
      <c r="S2552" s="874">
        <f t="shared" si="118"/>
        <v>1564.2722364460442</v>
      </c>
      <c r="T2552" s="874">
        <f t="shared" si="119"/>
        <v>0.29489357205752847</v>
      </c>
    </row>
    <row r="2553" spans="1:20">
      <c r="A2553" s="875" t="s">
        <v>1034</v>
      </c>
      <c r="B2553" t="s">
        <v>1035</v>
      </c>
      <c r="C2553" t="s">
        <v>1339</v>
      </c>
      <c r="D2553" t="s">
        <v>2043</v>
      </c>
      <c r="E2553" s="867">
        <v>2019</v>
      </c>
      <c r="F2553" s="867">
        <v>2019</v>
      </c>
      <c r="G2553" s="868">
        <v>43517</v>
      </c>
      <c r="H2553" s="869">
        <f t="shared" si="117"/>
        <v>2019</v>
      </c>
      <c r="I2553" s="876"/>
      <c r="J2553" t="s">
        <v>1341</v>
      </c>
      <c r="K2553" t="s">
        <v>1342</v>
      </c>
      <c r="L2553" t="s">
        <v>1037</v>
      </c>
      <c r="M2553">
        <v>1660.9459999999997</v>
      </c>
      <c r="N2553">
        <v>0.40599999999999997</v>
      </c>
      <c r="O2553" s="872">
        <f>+VLOOKUP(C2553,'A. Rate Class Allocations'!$B$124:$J$128,6,FALSE)</f>
        <v>0.94261788524984402</v>
      </c>
      <c r="P2553" s="873">
        <f>+VLOOKUP(C2553,'A. Rate Class Allocations'!$B$124:$J$128,8,FALSE)</f>
        <v>0.86676492558695795</v>
      </c>
      <c r="Q2553" s="873">
        <f>+VLOOKUP(C2553,'A. Rate Class Allocations'!$B$124:$J$128,7,FALSE)</f>
        <v>0.93591420350510102</v>
      </c>
      <c r="R2553" s="873">
        <f>+VLOOKUP(C2553,'A. Rate Class Allocations'!$B$124:$J$128,9,FALSE)</f>
        <v>0.67326093337246795</v>
      </c>
      <c r="S2553" s="874">
        <f t="shared" si="118"/>
        <v>1357.0395897373801</v>
      </c>
      <c r="T2553" s="874">
        <f t="shared" si="119"/>
        <v>0.25582647490460803</v>
      </c>
    </row>
    <row r="2554" spans="1:20">
      <c r="A2554" s="875" t="s">
        <v>1034</v>
      </c>
      <c r="B2554" t="s">
        <v>1035</v>
      </c>
      <c r="C2554" t="s">
        <v>1339</v>
      </c>
      <c r="D2554" t="s">
        <v>2043</v>
      </c>
      <c r="E2554" s="867">
        <v>2019</v>
      </c>
      <c r="F2554" s="867">
        <v>2019</v>
      </c>
      <c r="G2554" s="868">
        <v>43517</v>
      </c>
      <c r="H2554" s="869">
        <f t="shared" si="117"/>
        <v>2019</v>
      </c>
      <c r="I2554" s="876"/>
      <c r="J2554" t="s">
        <v>1341</v>
      </c>
      <c r="K2554" t="s">
        <v>1342</v>
      </c>
      <c r="L2554" t="s">
        <v>1037</v>
      </c>
      <c r="M2554">
        <v>1890.0419999999999</v>
      </c>
      <c r="N2554">
        <v>0.46200000000000002</v>
      </c>
      <c r="O2554" s="872">
        <f>+VLOOKUP(C2554,'A. Rate Class Allocations'!$B$124:$J$128,6,FALSE)</f>
        <v>0.94261788524984402</v>
      </c>
      <c r="P2554" s="873">
        <f>+VLOOKUP(C2554,'A. Rate Class Allocations'!$B$124:$J$128,8,FALSE)</f>
        <v>0.86676492558695795</v>
      </c>
      <c r="Q2554" s="873">
        <f>+VLOOKUP(C2554,'A. Rate Class Allocations'!$B$124:$J$128,7,FALSE)</f>
        <v>0.93591420350510102</v>
      </c>
      <c r="R2554" s="873">
        <f>+VLOOKUP(C2554,'A. Rate Class Allocations'!$B$124:$J$128,9,FALSE)</f>
        <v>0.67326093337246795</v>
      </c>
      <c r="S2554" s="874">
        <f t="shared" si="118"/>
        <v>1544.2174641839154</v>
      </c>
      <c r="T2554" s="874">
        <f t="shared" si="119"/>
        <v>0.29111288523627815</v>
      </c>
    </row>
    <row r="2555" spans="1:20">
      <c r="A2555" s="875" t="s">
        <v>1034</v>
      </c>
      <c r="B2555" t="s">
        <v>1035</v>
      </c>
      <c r="C2555" t="s">
        <v>1339</v>
      </c>
      <c r="D2555" t="s">
        <v>2044</v>
      </c>
      <c r="E2555" s="867">
        <v>2019</v>
      </c>
      <c r="F2555" s="867">
        <v>2019</v>
      </c>
      <c r="G2555" s="868">
        <v>43585</v>
      </c>
      <c r="H2555" s="869">
        <f t="shared" si="117"/>
        <v>2019</v>
      </c>
      <c r="I2555" s="876"/>
      <c r="J2555" t="s">
        <v>1341</v>
      </c>
      <c r="K2555" t="s">
        <v>1342</v>
      </c>
      <c r="L2555" t="s">
        <v>1037</v>
      </c>
      <c r="M2555">
        <v>813.55200000000013</v>
      </c>
      <c r="N2555">
        <v>0.27200000000000008</v>
      </c>
      <c r="O2555" s="872">
        <f>+VLOOKUP(C2555,'A. Rate Class Allocations'!$B$124:$J$128,6,FALSE)</f>
        <v>0.94261788524984402</v>
      </c>
      <c r="P2555" s="873">
        <f>+VLOOKUP(C2555,'A. Rate Class Allocations'!$B$124:$J$128,8,FALSE)</f>
        <v>0.86676492558695795</v>
      </c>
      <c r="Q2555" s="873">
        <f>+VLOOKUP(C2555,'A. Rate Class Allocations'!$B$124:$J$128,7,FALSE)</f>
        <v>0.93591420350510102</v>
      </c>
      <c r="R2555" s="873">
        <f>+VLOOKUP(C2555,'A. Rate Class Allocations'!$B$124:$J$128,9,FALSE)</f>
        <v>0.67326093337246795</v>
      </c>
      <c r="S2555" s="874">
        <f t="shared" si="118"/>
        <v>664.69486203044858</v>
      </c>
      <c r="T2555" s="874">
        <f t="shared" si="119"/>
        <v>0.17139113589668328</v>
      </c>
    </row>
    <row r="2556" spans="1:20">
      <c r="A2556" s="875" t="s">
        <v>1034</v>
      </c>
      <c r="B2556" t="s">
        <v>1035</v>
      </c>
      <c r="C2556" t="s">
        <v>1339</v>
      </c>
      <c r="D2556" t="s">
        <v>2044</v>
      </c>
      <c r="E2556" s="867">
        <v>2019</v>
      </c>
      <c r="F2556" s="867">
        <v>2019</v>
      </c>
      <c r="G2556" s="868">
        <v>43585</v>
      </c>
      <c r="H2556" s="869">
        <f t="shared" si="117"/>
        <v>2019</v>
      </c>
      <c r="I2556" s="876"/>
      <c r="J2556" t="s">
        <v>1341</v>
      </c>
      <c r="K2556" t="s">
        <v>1342</v>
      </c>
      <c r="L2556" t="s">
        <v>1037</v>
      </c>
      <c r="M2556">
        <v>2614.134</v>
      </c>
      <c r="N2556">
        <v>0.87400000000000011</v>
      </c>
      <c r="O2556" s="872">
        <f>+VLOOKUP(C2556,'A. Rate Class Allocations'!$B$124:$J$128,6,FALSE)</f>
        <v>0.94261788524984402</v>
      </c>
      <c r="P2556" s="873">
        <f>+VLOOKUP(C2556,'A. Rate Class Allocations'!$B$124:$J$128,8,FALSE)</f>
        <v>0.86676492558695795</v>
      </c>
      <c r="Q2556" s="873">
        <f>+VLOOKUP(C2556,'A. Rate Class Allocations'!$B$124:$J$128,7,FALSE)</f>
        <v>0.93591420350510102</v>
      </c>
      <c r="R2556" s="873">
        <f>+VLOOKUP(C2556,'A. Rate Class Allocations'!$B$124:$J$128,9,FALSE)</f>
        <v>0.67326093337246795</v>
      </c>
      <c r="S2556" s="874">
        <f t="shared" si="118"/>
        <v>2135.8209904948972</v>
      </c>
      <c r="T2556" s="874">
        <f t="shared" si="119"/>
        <v>0.55072004696213661</v>
      </c>
    </row>
    <row r="2557" spans="1:20">
      <c r="A2557" s="875" t="s">
        <v>1034</v>
      </c>
      <c r="B2557" t="s">
        <v>1035</v>
      </c>
      <c r="C2557" t="s">
        <v>1339</v>
      </c>
      <c r="D2557" t="s">
        <v>2045</v>
      </c>
      <c r="E2557" s="867">
        <v>2019</v>
      </c>
      <c r="F2557" s="867">
        <v>2019</v>
      </c>
      <c r="G2557" s="868">
        <v>43523</v>
      </c>
      <c r="H2557" s="869">
        <f t="shared" si="117"/>
        <v>2019</v>
      </c>
      <c r="I2557" s="876"/>
      <c r="J2557" t="s">
        <v>1341</v>
      </c>
      <c r="K2557" t="s">
        <v>1342</v>
      </c>
      <c r="L2557" t="s">
        <v>1037</v>
      </c>
      <c r="M2557">
        <v>2345.6159999999995</v>
      </c>
      <c r="N2557">
        <v>1.0919999999999999</v>
      </c>
      <c r="O2557" s="872">
        <f>+VLOOKUP(C2557,'A. Rate Class Allocations'!$B$124:$J$128,6,FALSE)</f>
        <v>0.94261788524984402</v>
      </c>
      <c r="P2557" s="873">
        <f>+VLOOKUP(C2557,'A. Rate Class Allocations'!$B$124:$J$128,8,FALSE)</f>
        <v>0.86676492558695795</v>
      </c>
      <c r="Q2557" s="873">
        <f>+VLOOKUP(C2557,'A. Rate Class Allocations'!$B$124:$J$128,7,FALSE)</f>
        <v>0.93591420350510102</v>
      </c>
      <c r="R2557" s="873">
        <f>+VLOOKUP(C2557,'A. Rate Class Allocations'!$B$124:$J$128,9,FALSE)</f>
        <v>0.67326093337246795</v>
      </c>
      <c r="S2557" s="874">
        <f t="shared" si="118"/>
        <v>1916.4342334557743</v>
      </c>
      <c r="T2557" s="874">
        <f t="shared" si="119"/>
        <v>0.68808500146756635</v>
      </c>
    </row>
    <row r="2558" spans="1:20">
      <c r="A2558" s="875" t="s">
        <v>1034</v>
      </c>
      <c r="B2558" t="s">
        <v>1035</v>
      </c>
      <c r="C2558" t="s">
        <v>1339</v>
      </c>
      <c r="D2558" t="s">
        <v>2045</v>
      </c>
      <c r="E2558" s="867">
        <v>2019</v>
      </c>
      <c r="F2558" s="867">
        <v>2019</v>
      </c>
      <c r="G2558" s="868">
        <v>43523</v>
      </c>
      <c r="H2558" s="869">
        <f t="shared" si="117"/>
        <v>2019</v>
      </c>
      <c r="I2558" s="876"/>
      <c r="J2558" t="s">
        <v>1341</v>
      </c>
      <c r="K2558" t="s">
        <v>1342</v>
      </c>
      <c r="L2558" t="s">
        <v>1037</v>
      </c>
      <c r="M2558">
        <v>62.292000000000002</v>
      </c>
      <c r="N2558">
        <v>2.8999999999999998E-2</v>
      </c>
      <c r="O2558" s="872">
        <f>+VLOOKUP(C2558,'A. Rate Class Allocations'!$B$124:$J$128,6,FALSE)</f>
        <v>0.94261788524984402</v>
      </c>
      <c r="P2558" s="873">
        <f>+VLOOKUP(C2558,'A. Rate Class Allocations'!$B$124:$J$128,8,FALSE)</f>
        <v>0.86676492558695795</v>
      </c>
      <c r="Q2558" s="873">
        <f>+VLOOKUP(C2558,'A. Rate Class Allocations'!$B$124:$J$128,7,FALSE)</f>
        <v>0.93591420350510102</v>
      </c>
      <c r="R2558" s="873">
        <f>+VLOOKUP(C2558,'A. Rate Class Allocations'!$B$124:$J$128,9,FALSE)</f>
        <v>0.67326093337246795</v>
      </c>
      <c r="S2558" s="874">
        <f t="shared" si="118"/>
        <v>50.894315723642372</v>
      </c>
      <c r="T2558" s="874">
        <f t="shared" si="119"/>
        <v>1.8273319636043429E-2</v>
      </c>
    </row>
    <row r="2559" spans="1:20">
      <c r="A2559" s="875" t="s">
        <v>1034</v>
      </c>
      <c r="B2559" t="s">
        <v>1035</v>
      </c>
      <c r="C2559" t="s">
        <v>1339</v>
      </c>
      <c r="D2559" t="s">
        <v>2046</v>
      </c>
      <c r="E2559" s="867">
        <v>2019</v>
      </c>
      <c r="F2559" s="867">
        <v>2019</v>
      </c>
      <c r="G2559" s="868">
        <v>43525</v>
      </c>
      <c r="H2559" s="869">
        <f t="shared" si="117"/>
        <v>2019</v>
      </c>
      <c r="I2559" s="876"/>
      <c r="J2559" t="s">
        <v>1341</v>
      </c>
      <c r="K2559" t="s">
        <v>1342</v>
      </c>
      <c r="L2559" t="s">
        <v>1037</v>
      </c>
      <c r="M2559">
        <v>449.56799999999998</v>
      </c>
      <c r="N2559">
        <v>0.16799999999999998</v>
      </c>
      <c r="O2559" s="872">
        <f>+VLOOKUP(C2559,'A. Rate Class Allocations'!$B$124:$J$128,6,FALSE)</f>
        <v>0.94261788524984402</v>
      </c>
      <c r="P2559" s="873">
        <f>+VLOOKUP(C2559,'A. Rate Class Allocations'!$B$124:$J$128,8,FALSE)</f>
        <v>0.86676492558695795</v>
      </c>
      <c r="Q2559" s="873">
        <f>+VLOOKUP(C2559,'A. Rate Class Allocations'!$B$124:$J$128,7,FALSE)</f>
        <v>0.93591420350510102</v>
      </c>
      <c r="R2559" s="873">
        <f>+VLOOKUP(C2559,'A. Rate Class Allocations'!$B$124:$J$128,9,FALSE)</f>
        <v>0.67326093337246795</v>
      </c>
      <c r="S2559" s="874">
        <f t="shared" si="118"/>
        <v>367.30969837613901</v>
      </c>
      <c r="T2559" s="874">
        <f t="shared" si="119"/>
        <v>0.10585923099501023</v>
      </c>
    </row>
    <row r="2560" spans="1:20">
      <c r="A2560" s="875" t="s">
        <v>1034</v>
      </c>
      <c r="B2560" t="s">
        <v>1035</v>
      </c>
      <c r="C2560" t="s">
        <v>1339</v>
      </c>
      <c r="D2560" t="s">
        <v>2046</v>
      </c>
      <c r="E2560" s="867">
        <v>2019</v>
      </c>
      <c r="F2560" s="867">
        <v>2019</v>
      </c>
      <c r="G2560" s="868">
        <v>43525</v>
      </c>
      <c r="H2560" s="869">
        <f t="shared" si="117"/>
        <v>2019</v>
      </c>
      <c r="I2560" s="876"/>
      <c r="J2560" t="s">
        <v>1341</v>
      </c>
      <c r="K2560" t="s">
        <v>1342</v>
      </c>
      <c r="L2560" t="s">
        <v>1037</v>
      </c>
      <c r="M2560">
        <v>813.50400000000002</v>
      </c>
      <c r="N2560">
        <v>0.30399999999999999</v>
      </c>
      <c r="O2560" s="872">
        <f>+VLOOKUP(C2560,'A. Rate Class Allocations'!$B$124:$J$128,6,FALSE)</f>
        <v>0.94261788524984402</v>
      </c>
      <c r="P2560" s="873">
        <f>+VLOOKUP(C2560,'A. Rate Class Allocations'!$B$124:$J$128,8,FALSE)</f>
        <v>0.86676492558695795</v>
      </c>
      <c r="Q2560" s="873">
        <f>+VLOOKUP(C2560,'A. Rate Class Allocations'!$B$124:$J$128,7,FALSE)</f>
        <v>0.93591420350510102</v>
      </c>
      <c r="R2560" s="873">
        <f>+VLOOKUP(C2560,'A. Rate Class Allocations'!$B$124:$J$128,9,FALSE)</f>
        <v>0.67326093337246795</v>
      </c>
      <c r="S2560" s="874">
        <f t="shared" si="118"/>
        <v>664.65564468063258</v>
      </c>
      <c r="T2560" s="874">
        <f t="shared" si="119"/>
        <v>0.19155479894335184</v>
      </c>
    </row>
    <row r="2561" spans="1:20">
      <c r="A2561" s="875" t="s">
        <v>1034</v>
      </c>
      <c r="B2561" t="s">
        <v>1035</v>
      </c>
      <c r="C2561" t="s">
        <v>1339</v>
      </c>
      <c r="D2561" t="s">
        <v>2046</v>
      </c>
      <c r="E2561" s="867">
        <v>2019</v>
      </c>
      <c r="F2561" s="867">
        <v>2019</v>
      </c>
      <c r="G2561" s="868">
        <v>43525</v>
      </c>
      <c r="H2561" s="869">
        <f t="shared" si="117"/>
        <v>2019</v>
      </c>
      <c r="I2561" s="876"/>
      <c r="J2561" t="s">
        <v>1341</v>
      </c>
      <c r="K2561" t="s">
        <v>1342</v>
      </c>
      <c r="L2561" t="s">
        <v>1037</v>
      </c>
      <c r="M2561">
        <v>192.67200000000003</v>
      </c>
      <c r="N2561">
        <v>7.2000000000000008E-2</v>
      </c>
      <c r="O2561" s="872">
        <f>+VLOOKUP(C2561,'A. Rate Class Allocations'!$B$124:$J$128,6,FALSE)</f>
        <v>0.94261788524984402</v>
      </c>
      <c r="P2561" s="873">
        <f>+VLOOKUP(C2561,'A. Rate Class Allocations'!$B$124:$J$128,8,FALSE)</f>
        <v>0.86676492558695795</v>
      </c>
      <c r="Q2561" s="873">
        <f>+VLOOKUP(C2561,'A. Rate Class Allocations'!$B$124:$J$128,7,FALSE)</f>
        <v>0.93591420350510102</v>
      </c>
      <c r="R2561" s="873">
        <f>+VLOOKUP(C2561,'A. Rate Class Allocations'!$B$124:$J$128,9,FALSE)</f>
        <v>0.67326093337246795</v>
      </c>
      <c r="S2561" s="874">
        <f t="shared" si="118"/>
        <v>157.41844216120245</v>
      </c>
      <c r="T2561" s="874">
        <f t="shared" si="119"/>
        <v>4.536824185500439E-2</v>
      </c>
    </row>
    <row r="2562" spans="1:20">
      <c r="A2562" s="875" t="s">
        <v>1034</v>
      </c>
      <c r="B2562" t="s">
        <v>1035</v>
      </c>
      <c r="C2562" t="s">
        <v>1339</v>
      </c>
      <c r="D2562" t="s">
        <v>2047</v>
      </c>
      <c r="E2562" s="867">
        <v>2019</v>
      </c>
      <c r="F2562" s="867">
        <v>2019</v>
      </c>
      <c r="G2562" s="868">
        <v>43517</v>
      </c>
      <c r="H2562" s="869">
        <f t="shared" si="117"/>
        <v>2019</v>
      </c>
      <c r="I2562" s="876"/>
      <c r="J2562" t="s">
        <v>1341</v>
      </c>
      <c r="K2562" t="s">
        <v>1342</v>
      </c>
      <c r="L2562" t="s">
        <v>1037</v>
      </c>
      <c r="M2562">
        <v>2618.9279999999999</v>
      </c>
      <c r="N2562">
        <v>0.46799999999999997</v>
      </c>
      <c r="O2562" s="872">
        <f>+VLOOKUP(C2562,'A. Rate Class Allocations'!$B$124:$J$128,6,FALSE)</f>
        <v>0.94261788524984402</v>
      </c>
      <c r="P2562" s="873">
        <f>+VLOOKUP(C2562,'A. Rate Class Allocations'!$B$124:$J$128,8,FALSE)</f>
        <v>0.86676492558695795</v>
      </c>
      <c r="Q2562" s="873">
        <f>+VLOOKUP(C2562,'A. Rate Class Allocations'!$B$124:$J$128,7,FALSE)</f>
        <v>0.93591420350510102</v>
      </c>
      <c r="R2562" s="873">
        <f>+VLOOKUP(C2562,'A. Rate Class Allocations'!$B$124:$J$128,9,FALSE)</f>
        <v>0.67326093337246795</v>
      </c>
      <c r="S2562" s="874">
        <f t="shared" si="118"/>
        <v>2139.7378233077643</v>
      </c>
      <c r="T2562" s="874">
        <f t="shared" si="119"/>
        <v>0.29489357205752847</v>
      </c>
    </row>
    <row r="2563" spans="1:20">
      <c r="A2563" s="875" t="s">
        <v>1034</v>
      </c>
      <c r="B2563" t="s">
        <v>1035</v>
      </c>
      <c r="C2563" t="s">
        <v>1339</v>
      </c>
      <c r="D2563" t="s">
        <v>2047</v>
      </c>
      <c r="E2563" s="867">
        <v>2019</v>
      </c>
      <c r="F2563" s="867">
        <v>2019</v>
      </c>
      <c r="G2563" s="868">
        <v>43517</v>
      </c>
      <c r="H2563" s="869">
        <f t="shared" si="117"/>
        <v>2019</v>
      </c>
      <c r="I2563" s="876"/>
      <c r="J2563" t="s">
        <v>1341</v>
      </c>
      <c r="K2563" t="s">
        <v>1342</v>
      </c>
      <c r="L2563" t="s">
        <v>1037</v>
      </c>
      <c r="M2563">
        <v>162.28399999999999</v>
      </c>
      <c r="N2563">
        <v>2.8999999999999998E-2</v>
      </c>
      <c r="O2563" s="872">
        <f>+VLOOKUP(C2563,'A. Rate Class Allocations'!$B$124:$J$128,6,FALSE)</f>
        <v>0.94261788524984402</v>
      </c>
      <c r="P2563" s="873">
        <f>+VLOOKUP(C2563,'A. Rate Class Allocations'!$B$124:$J$128,8,FALSE)</f>
        <v>0.86676492558695795</v>
      </c>
      <c r="Q2563" s="873">
        <f>+VLOOKUP(C2563,'A. Rate Class Allocations'!$B$124:$J$128,7,FALSE)</f>
        <v>0.93591420350510102</v>
      </c>
      <c r="R2563" s="873">
        <f>+VLOOKUP(C2563,'A. Rate Class Allocations'!$B$124:$J$128,9,FALSE)</f>
        <v>0.67326093337246795</v>
      </c>
      <c r="S2563" s="874">
        <f t="shared" si="118"/>
        <v>132.59059161522472</v>
      </c>
      <c r="T2563" s="874">
        <f t="shared" si="119"/>
        <v>1.8273319636043429E-2</v>
      </c>
    </row>
    <row r="2564" spans="1:20">
      <c r="A2564" s="875" t="s">
        <v>1034</v>
      </c>
      <c r="B2564" t="s">
        <v>1035</v>
      </c>
      <c r="C2564" t="s">
        <v>1339</v>
      </c>
      <c r="D2564" t="s">
        <v>2048</v>
      </c>
      <c r="E2564" s="867">
        <v>2019</v>
      </c>
      <c r="F2564" s="867">
        <v>2019</v>
      </c>
      <c r="G2564" s="868">
        <v>43536</v>
      </c>
      <c r="H2564" s="869">
        <f t="shared" ref="H2564:H2627" si="120">YEAR(G2564)</f>
        <v>2019</v>
      </c>
      <c r="I2564" s="876"/>
      <c r="J2564" t="s">
        <v>1341</v>
      </c>
      <c r="K2564" t="s">
        <v>1342</v>
      </c>
      <c r="L2564" t="s">
        <v>1037</v>
      </c>
      <c r="M2564">
        <v>2828.0799999999995</v>
      </c>
      <c r="N2564">
        <v>1.1599999999999999</v>
      </c>
      <c r="O2564" s="872">
        <f>+VLOOKUP(C2564,'A. Rate Class Allocations'!$B$124:$J$128,6,FALSE)</f>
        <v>0.94261788524984402</v>
      </c>
      <c r="P2564" s="873">
        <f>+VLOOKUP(C2564,'A. Rate Class Allocations'!$B$124:$J$128,8,FALSE)</f>
        <v>0.86676492558695795</v>
      </c>
      <c r="Q2564" s="873">
        <f>+VLOOKUP(C2564,'A. Rate Class Allocations'!$B$124:$J$128,7,FALSE)</f>
        <v>0.93591420350510102</v>
      </c>
      <c r="R2564" s="873">
        <f>+VLOOKUP(C2564,'A. Rate Class Allocations'!$B$124:$J$128,9,FALSE)</f>
        <v>0.67326093337246795</v>
      </c>
      <c r="S2564" s="874">
        <f t="shared" ref="S2564:S2627" si="121">M2564*O2564*P2564</f>
        <v>2310.6208889057739</v>
      </c>
      <c r="T2564" s="874">
        <f t="shared" ref="T2564:T2627" si="122">N2564*Q2564*R2564</f>
        <v>0.73093278544173734</v>
      </c>
    </row>
    <row r="2565" spans="1:20">
      <c r="A2565" s="875" t="s">
        <v>1034</v>
      </c>
      <c r="B2565" t="s">
        <v>1035</v>
      </c>
      <c r="C2565" t="s">
        <v>1339</v>
      </c>
      <c r="D2565" t="s">
        <v>2048</v>
      </c>
      <c r="E2565" s="867">
        <v>2019</v>
      </c>
      <c r="F2565" s="867">
        <v>2019</v>
      </c>
      <c r="G2565" s="868">
        <v>43536</v>
      </c>
      <c r="H2565" s="869">
        <f t="shared" si="120"/>
        <v>2019</v>
      </c>
      <c r="I2565" s="876"/>
      <c r="J2565" t="s">
        <v>1341</v>
      </c>
      <c r="K2565" t="s">
        <v>1342</v>
      </c>
      <c r="L2565" t="s">
        <v>1037</v>
      </c>
      <c r="M2565">
        <v>424.21199999999993</v>
      </c>
      <c r="N2565">
        <v>0.17399999999999999</v>
      </c>
      <c r="O2565" s="872">
        <f>+VLOOKUP(C2565,'A. Rate Class Allocations'!$B$124:$J$128,6,FALSE)</f>
        <v>0.94261788524984402</v>
      </c>
      <c r="P2565" s="873">
        <f>+VLOOKUP(C2565,'A. Rate Class Allocations'!$B$124:$J$128,8,FALSE)</f>
        <v>0.86676492558695795</v>
      </c>
      <c r="Q2565" s="873">
        <f>+VLOOKUP(C2565,'A. Rate Class Allocations'!$B$124:$J$128,7,FALSE)</f>
        <v>0.93591420350510102</v>
      </c>
      <c r="R2565" s="873">
        <f>+VLOOKUP(C2565,'A. Rate Class Allocations'!$B$124:$J$128,9,FALSE)</f>
        <v>0.67326093337246795</v>
      </c>
      <c r="S2565" s="874">
        <f t="shared" si="121"/>
        <v>346.59313333586613</v>
      </c>
      <c r="T2565" s="874">
        <f t="shared" si="122"/>
        <v>0.10963991781626058</v>
      </c>
    </row>
    <row r="2566" spans="1:20">
      <c r="A2566" s="875" t="s">
        <v>1034</v>
      </c>
      <c r="B2566" t="s">
        <v>1035</v>
      </c>
      <c r="C2566" t="s">
        <v>1339</v>
      </c>
      <c r="D2566" t="s">
        <v>2048</v>
      </c>
      <c r="E2566" s="867">
        <v>2019</v>
      </c>
      <c r="F2566" s="867">
        <v>2019</v>
      </c>
      <c r="G2566" s="868">
        <v>43536</v>
      </c>
      <c r="H2566" s="869">
        <f t="shared" si="120"/>
        <v>2019</v>
      </c>
      <c r="I2566" s="876"/>
      <c r="J2566" t="s">
        <v>1341</v>
      </c>
      <c r="K2566" t="s">
        <v>1342</v>
      </c>
      <c r="L2566" t="s">
        <v>1037</v>
      </c>
      <c r="M2566">
        <v>141.40399999999997</v>
      </c>
      <c r="N2566">
        <v>5.7999999999999996E-2</v>
      </c>
      <c r="O2566" s="872">
        <f>+VLOOKUP(C2566,'A. Rate Class Allocations'!$B$124:$J$128,6,FALSE)</f>
        <v>0.94261788524984402</v>
      </c>
      <c r="P2566" s="873">
        <f>+VLOOKUP(C2566,'A. Rate Class Allocations'!$B$124:$J$128,8,FALSE)</f>
        <v>0.86676492558695795</v>
      </c>
      <c r="Q2566" s="873">
        <f>+VLOOKUP(C2566,'A. Rate Class Allocations'!$B$124:$J$128,7,FALSE)</f>
        <v>0.93591420350510102</v>
      </c>
      <c r="R2566" s="873">
        <f>+VLOOKUP(C2566,'A. Rate Class Allocations'!$B$124:$J$128,9,FALSE)</f>
        <v>0.67326093337246795</v>
      </c>
      <c r="S2566" s="874">
        <f t="shared" si="121"/>
        <v>115.53104444528871</v>
      </c>
      <c r="T2566" s="874">
        <f t="shared" si="122"/>
        <v>3.6546639272086859E-2</v>
      </c>
    </row>
    <row r="2567" spans="1:20">
      <c r="A2567" s="875" t="s">
        <v>1034</v>
      </c>
      <c r="B2567" t="s">
        <v>1035</v>
      </c>
      <c r="C2567" t="s">
        <v>1339</v>
      </c>
      <c r="D2567" t="s">
        <v>2048</v>
      </c>
      <c r="E2567" s="867">
        <v>2019</v>
      </c>
      <c r="F2567" s="867">
        <v>2019</v>
      </c>
      <c r="G2567" s="868">
        <v>43536</v>
      </c>
      <c r="H2567" s="869">
        <f t="shared" si="120"/>
        <v>2019</v>
      </c>
      <c r="I2567" s="876"/>
      <c r="J2567" t="s">
        <v>1038</v>
      </c>
      <c r="K2567" t="s">
        <v>1342</v>
      </c>
      <c r="L2567" t="s">
        <v>1037</v>
      </c>
      <c r="M2567">
        <v>1414.0399999999997</v>
      </c>
      <c r="N2567">
        <v>0.57999999999999996</v>
      </c>
      <c r="O2567" s="872">
        <f>+VLOOKUP(C2567,'A. Rate Class Allocations'!$B$124:$J$128,6,FALSE)</f>
        <v>0.94261788524984402</v>
      </c>
      <c r="P2567" s="873">
        <f>+VLOOKUP(C2567,'A. Rate Class Allocations'!$B$124:$J$128,8,FALSE)</f>
        <v>0.86676492558695795</v>
      </c>
      <c r="Q2567" s="873">
        <f>+VLOOKUP(C2567,'A. Rate Class Allocations'!$B$124:$J$128,7,FALSE)</f>
        <v>0.93591420350510102</v>
      </c>
      <c r="R2567" s="873">
        <f>+VLOOKUP(C2567,'A. Rate Class Allocations'!$B$124:$J$128,9,FALSE)</f>
        <v>0.67326093337246795</v>
      </c>
      <c r="S2567" s="874">
        <f t="shared" si="121"/>
        <v>1155.3104444528869</v>
      </c>
      <c r="T2567" s="874">
        <f t="shared" si="122"/>
        <v>0.36546639272086867</v>
      </c>
    </row>
    <row r="2568" spans="1:20">
      <c r="A2568" s="875" t="s">
        <v>1034</v>
      </c>
      <c r="B2568" t="s">
        <v>1035</v>
      </c>
      <c r="C2568" t="s">
        <v>1339</v>
      </c>
      <c r="D2568" t="s">
        <v>2048</v>
      </c>
      <c r="E2568" s="867">
        <v>2019</v>
      </c>
      <c r="F2568" s="867">
        <v>2019</v>
      </c>
      <c r="G2568" s="868">
        <v>43536</v>
      </c>
      <c r="H2568" s="869">
        <f t="shared" si="120"/>
        <v>2019</v>
      </c>
      <c r="I2568" s="876"/>
      <c r="J2568" t="s">
        <v>1038</v>
      </c>
      <c r="K2568" t="s">
        <v>1342</v>
      </c>
      <c r="L2568" t="s">
        <v>1037</v>
      </c>
      <c r="M2568">
        <v>68.26400000000001</v>
      </c>
      <c r="N2568">
        <v>2.8000000000000001E-2</v>
      </c>
      <c r="O2568" s="872">
        <f>+VLOOKUP(C2568,'A. Rate Class Allocations'!$B$124:$J$128,6,FALSE)</f>
        <v>0.94261788524984402</v>
      </c>
      <c r="P2568" s="873">
        <f>+VLOOKUP(C2568,'A. Rate Class Allocations'!$B$124:$J$128,8,FALSE)</f>
        <v>0.86676492558695795</v>
      </c>
      <c r="Q2568" s="873">
        <f>+VLOOKUP(C2568,'A. Rate Class Allocations'!$B$124:$J$128,7,FALSE)</f>
        <v>0.93591420350510102</v>
      </c>
      <c r="R2568" s="873">
        <f>+VLOOKUP(C2568,'A. Rate Class Allocations'!$B$124:$J$128,9,FALSE)</f>
        <v>0.67326093337246795</v>
      </c>
      <c r="S2568" s="874">
        <f t="shared" si="121"/>
        <v>55.773607663242842</v>
      </c>
      <c r="T2568" s="874">
        <f t="shared" si="122"/>
        <v>1.7643205165835039E-2</v>
      </c>
    </row>
    <row r="2569" spans="1:20">
      <c r="A2569" s="875" t="s">
        <v>1034</v>
      </c>
      <c r="B2569" t="s">
        <v>1035</v>
      </c>
      <c r="C2569" t="s">
        <v>1339</v>
      </c>
      <c r="D2569" t="s">
        <v>2048</v>
      </c>
      <c r="E2569" s="867">
        <v>2019</v>
      </c>
      <c r="F2569" s="867">
        <v>2019</v>
      </c>
      <c r="G2569" s="868">
        <v>43536</v>
      </c>
      <c r="H2569" s="869">
        <f t="shared" si="120"/>
        <v>2019</v>
      </c>
      <c r="I2569" s="876"/>
      <c r="J2569" t="s">
        <v>1038</v>
      </c>
      <c r="K2569" t="s">
        <v>1342</v>
      </c>
      <c r="L2569" t="s">
        <v>1037</v>
      </c>
      <c r="M2569">
        <v>126.77599999999998</v>
      </c>
      <c r="N2569">
        <v>5.2000000000000005E-2</v>
      </c>
      <c r="O2569" s="872">
        <f>+VLOOKUP(C2569,'A. Rate Class Allocations'!$B$124:$J$128,6,FALSE)</f>
        <v>0.94261788524984402</v>
      </c>
      <c r="P2569" s="873">
        <f>+VLOOKUP(C2569,'A. Rate Class Allocations'!$B$124:$J$128,8,FALSE)</f>
        <v>0.86676492558695795</v>
      </c>
      <c r="Q2569" s="873">
        <f>+VLOOKUP(C2569,'A. Rate Class Allocations'!$B$124:$J$128,7,FALSE)</f>
        <v>0.93591420350510102</v>
      </c>
      <c r="R2569" s="873">
        <f>+VLOOKUP(C2569,'A. Rate Class Allocations'!$B$124:$J$128,9,FALSE)</f>
        <v>0.67326093337246795</v>
      </c>
      <c r="S2569" s="874">
        <f t="shared" si="121"/>
        <v>103.57955708887954</v>
      </c>
      <c r="T2569" s="874">
        <f t="shared" si="122"/>
        <v>3.2765952450836508E-2</v>
      </c>
    </row>
    <row r="2570" spans="1:20">
      <c r="A2570" s="875" t="s">
        <v>1034</v>
      </c>
      <c r="B2570" t="s">
        <v>1035</v>
      </c>
      <c r="C2570" t="s">
        <v>1339</v>
      </c>
      <c r="D2570" t="s">
        <v>2049</v>
      </c>
      <c r="E2570" s="867">
        <v>2019</v>
      </c>
      <c r="F2570" s="867">
        <v>2019</v>
      </c>
      <c r="G2570" s="868">
        <v>43510</v>
      </c>
      <c r="H2570" s="869">
        <f t="shared" si="120"/>
        <v>2019</v>
      </c>
      <c r="I2570" s="876"/>
      <c r="J2570" t="s">
        <v>1341</v>
      </c>
      <c r="K2570" t="s">
        <v>1342</v>
      </c>
      <c r="L2570" t="s">
        <v>1037</v>
      </c>
      <c r="M2570">
        <v>1126.9440000000002</v>
      </c>
      <c r="N2570">
        <v>0.31200000000000006</v>
      </c>
      <c r="O2570" s="872">
        <f>+VLOOKUP(C2570,'A. Rate Class Allocations'!$B$124:$J$128,6,FALSE)</f>
        <v>0.94261788524984402</v>
      </c>
      <c r="P2570" s="873">
        <f>+VLOOKUP(C2570,'A. Rate Class Allocations'!$B$124:$J$128,8,FALSE)</f>
        <v>0.86676492558695795</v>
      </c>
      <c r="Q2570" s="873">
        <f>+VLOOKUP(C2570,'A. Rate Class Allocations'!$B$124:$J$128,7,FALSE)</f>
        <v>0.93591420350510102</v>
      </c>
      <c r="R2570" s="873">
        <f>+VLOOKUP(C2570,'A. Rate Class Allocations'!$B$124:$J$128,9,FALSE)</f>
        <v>0.67326093337246795</v>
      </c>
      <c r="S2570" s="874">
        <f t="shared" si="121"/>
        <v>920.7449389787522</v>
      </c>
      <c r="T2570" s="874">
        <f t="shared" si="122"/>
        <v>0.19659571470501905</v>
      </c>
    </row>
    <row r="2571" spans="1:20">
      <c r="A2571" s="875" t="s">
        <v>1034</v>
      </c>
      <c r="B2571" t="s">
        <v>1035</v>
      </c>
      <c r="C2571" t="s">
        <v>1339</v>
      </c>
      <c r="D2571" t="s">
        <v>2049</v>
      </c>
      <c r="E2571" s="867">
        <v>2019</v>
      </c>
      <c r="F2571" s="867">
        <v>2019</v>
      </c>
      <c r="G2571" s="868">
        <v>43510</v>
      </c>
      <c r="H2571" s="869">
        <f t="shared" si="120"/>
        <v>2019</v>
      </c>
      <c r="I2571" s="876"/>
      <c r="J2571" t="s">
        <v>1341</v>
      </c>
      <c r="K2571" t="s">
        <v>1342</v>
      </c>
      <c r="L2571" t="s">
        <v>1037</v>
      </c>
      <c r="M2571">
        <v>418.9919999999999</v>
      </c>
      <c r="N2571">
        <v>0.11599999999999999</v>
      </c>
      <c r="O2571" s="872">
        <f>+VLOOKUP(C2571,'A. Rate Class Allocations'!$B$124:$J$128,6,FALSE)</f>
        <v>0.94261788524984402</v>
      </c>
      <c r="P2571" s="873">
        <f>+VLOOKUP(C2571,'A. Rate Class Allocations'!$B$124:$J$128,8,FALSE)</f>
        <v>0.86676492558695795</v>
      </c>
      <c r="Q2571" s="873">
        <f>+VLOOKUP(C2571,'A. Rate Class Allocations'!$B$124:$J$128,7,FALSE)</f>
        <v>0.93591420350510102</v>
      </c>
      <c r="R2571" s="873">
        <f>+VLOOKUP(C2571,'A. Rate Class Allocations'!$B$124:$J$128,9,FALSE)</f>
        <v>0.67326093337246795</v>
      </c>
      <c r="S2571" s="874">
        <f t="shared" si="121"/>
        <v>342.32824654338208</v>
      </c>
      <c r="T2571" s="874">
        <f t="shared" si="122"/>
        <v>7.3093278544173718E-2</v>
      </c>
    </row>
    <row r="2572" spans="1:20">
      <c r="A2572" s="875" t="s">
        <v>1034</v>
      </c>
      <c r="B2572" t="s">
        <v>1035</v>
      </c>
      <c r="C2572" t="s">
        <v>1339</v>
      </c>
      <c r="D2572" t="s">
        <v>2049</v>
      </c>
      <c r="E2572" s="867">
        <v>2019</v>
      </c>
      <c r="F2572" s="867">
        <v>2019</v>
      </c>
      <c r="G2572" s="868">
        <v>43510</v>
      </c>
      <c r="H2572" s="869">
        <f t="shared" si="120"/>
        <v>2019</v>
      </c>
      <c r="I2572" s="876"/>
      <c r="J2572" t="s">
        <v>1341</v>
      </c>
      <c r="K2572" t="s">
        <v>1342</v>
      </c>
      <c r="L2572" t="s">
        <v>1037</v>
      </c>
      <c r="M2572">
        <v>57.791999999999994</v>
      </c>
      <c r="N2572">
        <v>1.6E-2</v>
      </c>
      <c r="O2572" s="872">
        <f>+VLOOKUP(C2572,'A. Rate Class Allocations'!$B$124:$J$128,6,FALSE)</f>
        <v>0.94261788524984402</v>
      </c>
      <c r="P2572" s="873">
        <f>+VLOOKUP(C2572,'A. Rate Class Allocations'!$B$124:$J$128,8,FALSE)</f>
        <v>0.86676492558695795</v>
      </c>
      <c r="Q2572" s="873">
        <f>+VLOOKUP(C2572,'A. Rate Class Allocations'!$B$124:$J$128,7,FALSE)</f>
        <v>0.93591420350510102</v>
      </c>
      <c r="R2572" s="873">
        <f>+VLOOKUP(C2572,'A. Rate Class Allocations'!$B$124:$J$128,9,FALSE)</f>
        <v>0.67326093337246795</v>
      </c>
      <c r="S2572" s="874">
        <f t="shared" si="121"/>
        <v>47.217689178397542</v>
      </c>
      <c r="T2572" s="874">
        <f t="shared" si="122"/>
        <v>1.0081831523334308E-2</v>
      </c>
    </row>
    <row r="2573" spans="1:20">
      <c r="A2573" s="875" t="s">
        <v>1034</v>
      </c>
      <c r="B2573" t="s">
        <v>1035</v>
      </c>
      <c r="C2573" t="s">
        <v>1339</v>
      </c>
      <c r="D2573" t="s">
        <v>2050</v>
      </c>
      <c r="E2573" s="867">
        <v>2019</v>
      </c>
      <c r="F2573" s="867">
        <v>2019</v>
      </c>
      <c r="G2573" s="868">
        <v>43517</v>
      </c>
      <c r="H2573" s="869">
        <f t="shared" si="120"/>
        <v>2019</v>
      </c>
      <c r="I2573" s="876"/>
      <c r="J2573" t="s">
        <v>1341</v>
      </c>
      <c r="K2573" t="s">
        <v>1342</v>
      </c>
      <c r="L2573" t="s">
        <v>1037</v>
      </c>
      <c r="M2573">
        <v>1934.2960000000003</v>
      </c>
      <c r="N2573">
        <v>0.72800000000000009</v>
      </c>
      <c r="O2573" s="872">
        <f>+VLOOKUP(C2573,'A. Rate Class Allocations'!$B$124:$J$128,6,FALSE)</f>
        <v>0.94261788524984402</v>
      </c>
      <c r="P2573" s="873">
        <f>+VLOOKUP(C2573,'A. Rate Class Allocations'!$B$124:$J$128,8,FALSE)</f>
        <v>0.86676492558695795</v>
      </c>
      <c r="Q2573" s="873">
        <f>+VLOOKUP(C2573,'A. Rate Class Allocations'!$B$124:$J$128,7,FALSE)</f>
        <v>0.93591420350510102</v>
      </c>
      <c r="R2573" s="873">
        <f>+VLOOKUP(C2573,'A. Rate Class Allocations'!$B$124:$J$128,9,FALSE)</f>
        <v>0.67326093337246795</v>
      </c>
      <c r="S2573" s="874">
        <f t="shared" si="121"/>
        <v>1580.3742266579745</v>
      </c>
      <c r="T2573" s="874">
        <f t="shared" si="122"/>
        <v>0.45872333431171108</v>
      </c>
    </row>
    <row r="2574" spans="1:20">
      <c r="A2574" s="875" t="s">
        <v>1034</v>
      </c>
      <c r="B2574" t="s">
        <v>1035</v>
      </c>
      <c r="C2574" t="s">
        <v>1339</v>
      </c>
      <c r="D2574" t="s">
        <v>2050</v>
      </c>
      <c r="E2574" s="867">
        <v>2019</v>
      </c>
      <c r="F2574" s="867">
        <v>2019</v>
      </c>
      <c r="G2574" s="868">
        <v>43517</v>
      </c>
      <c r="H2574" s="869">
        <f t="shared" si="120"/>
        <v>2019</v>
      </c>
      <c r="I2574" s="876"/>
      <c r="J2574" t="s">
        <v>1341</v>
      </c>
      <c r="K2574" t="s">
        <v>1342</v>
      </c>
      <c r="L2574" t="s">
        <v>1037</v>
      </c>
      <c r="M2574">
        <v>616.42400000000009</v>
      </c>
      <c r="N2574">
        <v>0.23199999999999998</v>
      </c>
      <c r="O2574" s="872">
        <f>+VLOOKUP(C2574,'A. Rate Class Allocations'!$B$124:$J$128,6,FALSE)</f>
        <v>0.94261788524984402</v>
      </c>
      <c r="P2574" s="873">
        <f>+VLOOKUP(C2574,'A. Rate Class Allocations'!$B$124:$J$128,8,FALSE)</f>
        <v>0.86676492558695795</v>
      </c>
      <c r="Q2574" s="873">
        <f>+VLOOKUP(C2574,'A. Rate Class Allocations'!$B$124:$J$128,7,FALSE)</f>
        <v>0.93591420350510102</v>
      </c>
      <c r="R2574" s="873">
        <f>+VLOOKUP(C2574,'A. Rate Class Allocations'!$B$124:$J$128,9,FALSE)</f>
        <v>0.67326093337246795</v>
      </c>
      <c r="S2574" s="874">
        <f t="shared" si="121"/>
        <v>503.63574256133251</v>
      </c>
      <c r="T2574" s="874">
        <f t="shared" si="122"/>
        <v>0.14618655708834744</v>
      </c>
    </row>
    <row r="2575" spans="1:20">
      <c r="A2575" s="875" t="s">
        <v>1034</v>
      </c>
      <c r="B2575" t="s">
        <v>1035</v>
      </c>
      <c r="C2575" t="s">
        <v>1339</v>
      </c>
      <c r="D2575" t="s">
        <v>2050</v>
      </c>
      <c r="E2575" s="867">
        <v>2019</v>
      </c>
      <c r="F2575" s="867">
        <v>2019</v>
      </c>
      <c r="G2575" s="868">
        <v>43517</v>
      </c>
      <c r="H2575" s="869">
        <f t="shared" si="120"/>
        <v>2019</v>
      </c>
      <c r="I2575" s="876"/>
      <c r="J2575" t="s">
        <v>1341</v>
      </c>
      <c r="K2575" t="s">
        <v>1342</v>
      </c>
      <c r="L2575" t="s">
        <v>1037</v>
      </c>
      <c r="M2575">
        <v>1084.056</v>
      </c>
      <c r="N2575">
        <v>0.40799999999999997</v>
      </c>
      <c r="O2575" s="872">
        <f>+VLOOKUP(C2575,'A. Rate Class Allocations'!$B$124:$J$128,6,FALSE)</f>
        <v>0.94261788524984402</v>
      </c>
      <c r="P2575" s="873">
        <f>+VLOOKUP(C2575,'A. Rate Class Allocations'!$B$124:$J$128,8,FALSE)</f>
        <v>0.86676492558695795</v>
      </c>
      <c r="Q2575" s="873">
        <f>+VLOOKUP(C2575,'A. Rate Class Allocations'!$B$124:$J$128,7,FALSE)</f>
        <v>0.93591420350510102</v>
      </c>
      <c r="R2575" s="873">
        <f>+VLOOKUP(C2575,'A. Rate Class Allocations'!$B$124:$J$128,9,FALSE)</f>
        <v>0.67326093337246795</v>
      </c>
      <c r="S2575" s="874">
        <f t="shared" si="121"/>
        <v>885.70423691820542</v>
      </c>
      <c r="T2575" s="874">
        <f t="shared" si="122"/>
        <v>0.2570867038450248</v>
      </c>
    </row>
    <row r="2576" spans="1:20">
      <c r="A2576" s="875" t="s">
        <v>1034</v>
      </c>
      <c r="B2576" t="s">
        <v>1035</v>
      </c>
      <c r="C2576" t="s">
        <v>1339</v>
      </c>
      <c r="D2576" t="s">
        <v>2051</v>
      </c>
      <c r="E2576" s="867">
        <v>2019</v>
      </c>
      <c r="F2576" s="867">
        <v>2019</v>
      </c>
      <c r="G2576" s="868">
        <v>43521</v>
      </c>
      <c r="H2576" s="869">
        <f t="shared" si="120"/>
        <v>2019</v>
      </c>
      <c r="I2576" s="876"/>
      <c r="J2576" t="s">
        <v>1341</v>
      </c>
      <c r="K2576" t="s">
        <v>1342</v>
      </c>
      <c r="L2576" t="s">
        <v>1037</v>
      </c>
      <c r="M2576">
        <v>507.10399999999993</v>
      </c>
      <c r="N2576">
        <v>0.20800000000000002</v>
      </c>
      <c r="O2576" s="872">
        <f>+VLOOKUP(C2576,'A. Rate Class Allocations'!$B$124:$J$128,6,FALSE)</f>
        <v>0.94261788524984402</v>
      </c>
      <c r="P2576" s="873">
        <f>+VLOOKUP(C2576,'A. Rate Class Allocations'!$B$124:$J$128,8,FALSE)</f>
        <v>0.86676492558695795</v>
      </c>
      <c r="Q2576" s="873">
        <f>+VLOOKUP(C2576,'A. Rate Class Allocations'!$B$124:$J$128,7,FALSE)</f>
        <v>0.93591420350510102</v>
      </c>
      <c r="R2576" s="873">
        <f>+VLOOKUP(C2576,'A. Rate Class Allocations'!$B$124:$J$128,9,FALSE)</f>
        <v>0.67326093337246795</v>
      </c>
      <c r="S2576" s="874">
        <f t="shared" si="121"/>
        <v>414.31822835551816</v>
      </c>
      <c r="T2576" s="874">
        <f t="shared" si="122"/>
        <v>0.13106380980334603</v>
      </c>
    </row>
    <row r="2577" spans="1:20">
      <c r="A2577" s="875" t="s">
        <v>1034</v>
      </c>
      <c r="B2577" t="s">
        <v>1035</v>
      </c>
      <c r="C2577" t="s">
        <v>1339</v>
      </c>
      <c r="D2577" t="s">
        <v>2051</v>
      </c>
      <c r="E2577" s="867">
        <v>2019</v>
      </c>
      <c r="F2577" s="867">
        <v>2019</v>
      </c>
      <c r="G2577" s="868">
        <v>43521</v>
      </c>
      <c r="H2577" s="869">
        <f t="shared" si="120"/>
        <v>2019</v>
      </c>
      <c r="I2577" s="876"/>
      <c r="J2577" t="s">
        <v>1341</v>
      </c>
      <c r="K2577" t="s">
        <v>1342</v>
      </c>
      <c r="L2577" t="s">
        <v>1037</v>
      </c>
      <c r="M2577">
        <v>141.40399999999997</v>
      </c>
      <c r="N2577">
        <v>5.7999999999999996E-2</v>
      </c>
      <c r="O2577" s="872">
        <f>+VLOOKUP(C2577,'A. Rate Class Allocations'!$B$124:$J$128,6,FALSE)</f>
        <v>0.94261788524984402</v>
      </c>
      <c r="P2577" s="873">
        <f>+VLOOKUP(C2577,'A. Rate Class Allocations'!$B$124:$J$128,8,FALSE)</f>
        <v>0.86676492558695795</v>
      </c>
      <c r="Q2577" s="873">
        <f>+VLOOKUP(C2577,'A. Rate Class Allocations'!$B$124:$J$128,7,FALSE)</f>
        <v>0.93591420350510102</v>
      </c>
      <c r="R2577" s="873">
        <f>+VLOOKUP(C2577,'A. Rate Class Allocations'!$B$124:$J$128,9,FALSE)</f>
        <v>0.67326093337246795</v>
      </c>
      <c r="S2577" s="874">
        <f t="shared" si="121"/>
        <v>115.53104444528871</v>
      </c>
      <c r="T2577" s="874">
        <f t="shared" si="122"/>
        <v>3.6546639272086859E-2</v>
      </c>
    </row>
    <row r="2578" spans="1:20">
      <c r="A2578" s="875" t="s">
        <v>1034</v>
      </c>
      <c r="B2578" t="s">
        <v>1035</v>
      </c>
      <c r="C2578" t="s">
        <v>1339</v>
      </c>
      <c r="D2578" t="s">
        <v>2051</v>
      </c>
      <c r="E2578" s="867">
        <v>2019</v>
      </c>
      <c r="F2578" s="867">
        <v>2019</v>
      </c>
      <c r="G2578" s="868">
        <v>43521</v>
      </c>
      <c r="H2578" s="869">
        <f t="shared" si="120"/>
        <v>2019</v>
      </c>
      <c r="I2578" s="876"/>
      <c r="J2578" t="s">
        <v>1341</v>
      </c>
      <c r="K2578" t="s">
        <v>1342</v>
      </c>
      <c r="L2578" t="s">
        <v>1037</v>
      </c>
      <c r="M2578">
        <v>141.40399999999997</v>
      </c>
      <c r="N2578">
        <v>5.7999999999999996E-2</v>
      </c>
      <c r="O2578" s="872">
        <f>+VLOOKUP(C2578,'A. Rate Class Allocations'!$B$124:$J$128,6,FALSE)</f>
        <v>0.94261788524984402</v>
      </c>
      <c r="P2578" s="873">
        <f>+VLOOKUP(C2578,'A. Rate Class Allocations'!$B$124:$J$128,8,FALSE)</f>
        <v>0.86676492558695795</v>
      </c>
      <c r="Q2578" s="873">
        <f>+VLOOKUP(C2578,'A. Rate Class Allocations'!$B$124:$J$128,7,FALSE)</f>
        <v>0.93591420350510102</v>
      </c>
      <c r="R2578" s="873">
        <f>+VLOOKUP(C2578,'A. Rate Class Allocations'!$B$124:$J$128,9,FALSE)</f>
        <v>0.67326093337246795</v>
      </c>
      <c r="S2578" s="874">
        <f t="shared" si="121"/>
        <v>115.53104444528871</v>
      </c>
      <c r="T2578" s="874">
        <f t="shared" si="122"/>
        <v>3.6546639272086859E-2</v>
      </c>
    </row>
    <row r="2579" spans="1:20">
      <c r="A2579" s="875" t="s">
        <v>1034</v>
      </c>
      <c r="B2579" t="s">
        <v>1035</v>
      </c>
      <c r="C2579" t="s">
        <v>1339</v>
      </c>
      <c r="D2579" t="s">
        <v>2051</v>
      </c>
      <c r="E2579" s="867">
        <v>2019</v>
      </c>
      <c r="F2579" s="867">
        <v>2019</v>
      </c>
      <c r="G2579" s="868">
        <v>43521</v>
      </c>
      <c r="H2579" s="869">
        <f t="shared" si="120"/>
        <v>2019</v>
      </c>
      <c r="I2579" s="876"/>
      <c r="J2579" t="s">
        <v>1341</v>
      </c>
      <c r="K2579" t="s">
        <v>1342</v>
      </c>
      <c r="L2579" t="s">
        <v>1037</v>
      </c>
      <c r="M2579">
        <v>373.01400000000001</v>
      </c>
      <c r="N2579">
        <v>0.153</v>
      </c>
      <c r="O2579" s="872">
        <f>+VLOOKUP(C2579,'A. Rate Class Allocations'!$B$124:$J$128,6,FALSE)</f>
        <v>0.94261788524984402</v>
      </c>
      <c r="P2579" s="873">
        <f>+VLOOKUP(C2579,'A. Rate Class Allocations'!$B$124:$J$128,8,FALSE)</f>
        <v>0.86676492558695795</v>
      </c>
      <c r="Q2579" s="873">
        <f>+VLOOKUP(C2579,'A. Rate Class Allocations'!$B$124:$J$128,7,FALSE)</f>
        <v>0.93591420350510102</v>
      </c>
      <c r="R2579" s="873">
        <f>+VLOOKUP(C2579,'A. Rate Class Allocations'!$B$124:$J$128,9,FALSE)</f>
        <v>0.67326093337246795</v>
      </c>
      <c r="S2579" s="874">
        <f t="shared" si="121"/>
        <v>304.76292758843408</v>
      </c>
      <c r="T2579" s="874">
        <f t="shared" si="122"/>
        <v>9.6407513941884321E-2</v>
      </c>
    </row>
    <row r="2580" spans="1:20">
      <c r="A2580" s="875" t="s">
        <v>1034</v>
      </c>
      <c r="B2580" t="s">
        <v>1035</v>
      </c>
      <c r="C2580" t="s">
        <v>1339</v>
      </c>
      <c r="D2580" t="s">
        <v>2051</v>
      </c>
      <c r="E2580" s="867">
        <v>2019</v>
      </c>
      <c r="F2580" s="867">
        <v>2019</v>
      </c>
      <c r="G2580" s="868">
        <v>43521</v>
      </c>
      <c r="H2580" s="869">
        <f t="shared" si="120"/>
        <v>2019</v>
      </c>
      <c r="I2580" s="876"/>
      <c r="J2580" t="s">
        <v>1341</v>
      </c>
      <c r="K2580" t="s">
        <v>1342</v>
      </c>
      <c r="L2580" t="s">
        <v>1037</v>
      </c>
      <c r="M2580">
        <v>124.33800000000001</v>
      </c>
      <c r="N2580">
        <v>5.0999999999999997E-2</v>
      </c>
      <c r="O2580" s="872">
        <f>+VLOOKUP(C2580,'A. Rate Class Allocations'!$B$124:$J$128,6,FALSE)</f>
        <v>0.94261788524984402</v>
      </c>
      <c r="P2580" s="873">
        <f>+VLOOKUP(C2580,'A. Rate Class Allocations'!$B$124:$J$128,8,FALSE)</f>
        <v>0.86676492558695795</v>
      </c>
      <c r="Q2580" s="873">
        <f>+VLOOKUP(C2580,'A. Rate Class Allocations'!$B$124:$J$128,7,FALSE)</f>
        <v>0.93591420350510102</v>
      </c>
      <c r="R2580" s="873">
        <f>+VLOOKUP(C2580,'A. Rate Class Allocations'!$B$124:$J$128,9,FALSE)</f>
        <v>0.67326093337246795</v>
      </c>
      <c r="S2580" s="874">
        <f t="shared" si="121"/>
        <v>101.58764252947803</v>
      </c>
      <c r="T2580" s="874">
        <f t="shared" si="122"/>
        <v>3.21358379806281E-2</v>
      </c>
    </row>
    <row r="2581" spans="1:20">
      <c r="A2581" s="875" t="s">
        <v>1034</v>
      </c>
      <c r="B2581" t="s">
        <v>1035</v>
      </c>
      <c r="C2581" t="s">
        <v>1339</v>
      </c>
      <c r="D2581" t="s">
        <v>2051</v>
      </c>
      <c r="E2581" s="867">
        <v>2019</v>
      </c>
      <c r="F2581" s="867">
        <v>2019</v>
      </c>
      <c r="G2581" s="868">
        <v>43521</v>
      </c>
      <c r="H2581" s="869">
        <f t="shared" si="120"/>
        <v>2019</v>
      </c>
      <c r="I2581" s="876"/>
      <c r="J2581" t="s">
        <v>1341</v>
      </c>
      <c r="K2581" t="s">
        <v>1342</v>
      </c>
      <c r="L2581" t="s">
        <v>1037</v>
      </c>
      <c r="M2581">
        <v>141.40399999999997</v>
      </c>
      <c r="N2581">
        <v>5.7999999999999996E-2</v>
      </c>
      <c r="O2581" s="872">
        <f>+VLOOKUP(C2581,'A. Rate Class Allocations'!$B$124:$J$128,6,FALSE)</f>
        <v>0.94261788524984402</v>
      </c>
      <c r="P2581" s="873">
        <f>+VLOOKUP(C2581,'A. Rate Class Allocations'!$B$124:$J$128,8,FALSE)</f>
        <v>0.86676492558695795</v>
      </c>
      <c r="Q2581" s="873">
        <f>+VLOOKUP(C2581,'A. Rate Class Allocations'!$B$124:$J$128,7,FALSE)</f>
        <v>0.93591420350510102</v>
      </c>
      <c r="R2581" s="873">
        <f>+VLOOKUP(C2581,'A. Rate Class Allocations'!$B$124:$J$128,9,FALSE)</f>
        <v>0.67326093337246795</v>
      </c>
      <c r="S2581" s="874">
        <f t="shared" si="121"/>
        <v>115.53104444528871</v>
      </c>
      <c r="T2581" s="874">
        <f t="shared" si="122"/>
        <v>3.6546639272086859E-2</v>
      </c>
    </row>
    <row r="2582" spans="1:20">
      <c r="A2582" s="875" t="s">
        <v>1034</v>
      </c>
      <c r="B2582" t="s">
        <v>1035</v>
      </c>
      <c r="C2582" t="s">
        <v>1339</v>
      </c>
      <c r="D2582" t="s">
        <v>2052</v>
      </c>
      <c r="E2582" s="867">
        <v>2019</v>
      </c>
      <c r="F2582" s="867">
        <v>2019</v>
      </c>
      <c r="G2582" s="868">
        <v>43522</v>
      </c>
      <c r="H2582" s="869">
        <f t="shared" si="120"/>
        <v>2019</v>
      </c>
      <c r="I2582" s="876"/>
      <c r="J2582" t="s">
        <v>1341</v>
      </c>
      <c r="K2582" t="s">
        <v>1342</v>
      </c>
      <c r="L2582" t="s">
        <v>1037</v>
      </c>
      <c r="M2582">
        <v>910.36400000000003</v>
      </c>
      <c r="N2582">
        <v>0.36400000000000005</v>
      </c>
      <c r="O2582" s="872">
        <f>+VLOOKUP(C2582,'A. Rate Class Allocations'!$B$124:$J$128,6,FALSE)</f>
        <v>0.94261788524984402</v>
      </c>
      <c r="P2582" s="873">
        <f>+VLOOKUP(C2582,'A. Rate Class Allocations'!$B$124:$J$128,8,FALSE)</f>
        <v>0.86676492558695795</v>
      </c>
      <c r="Q2582" s="873">
        <f>+VLOOKUP(C2582,'A. Rate Class Allocations'!$B$124:$J$128,7,FALSE)</f>
        <v>0.93591420350510102</v>
      </c>
      <c r="R2582" s="873">
        <f>+VLOOKUP(C2582,'A. Rate Class Allocations'!$B$124:$J$128,9,FALSE)</f>
        <v>0.67326093337246795</v>
      </c>
      <c r="S2582" s="874">
        <f t="shared" si="121"/>
        <v>743.79298849672443</v>
      </c>
      <c r="T2582" s="874">
        <f t="shared" si="122"/>
        <v>0.22936166715585554</v>
      </c>
    </row>
    <row r="2583" spans="1:20">
      <c r="A2583" s="875" t="s">
        <v>1034</v>
      </c>
      <c r="B2583" t="s">
        <v>1035</v>
      </c>
      <c r="C2583" t="s">
        <v>1339</v>
      </c>
      <c r="D2583" t="s">
        <v>2052</v>
      </c>
      <c r="E2583" s="867">
        <v>2019</v>
      </c>
      <c r="F2583" s="867">
        <v>2019</v>
      </c>
      <c r="G2583" s="868">
        <v>43522</v>
      </c>
      <c r="H2583" s="869">
        <f t="shared" si="120"/>
        <v>2019</v>
      </c>
      <c r="I2583" s="876"/>
      <c r="J2583" t="s">
        <v>1341</v>
      </c>
      <c r="K2583" t="s">
        <v>1342</v>
      </c>
      <c r="L2583" t="s">
        <v>1037</v>
      </c>
      <c r="M2583">
        <v>72.528999999999996</v>
      </c>
      <c r="N2583">
        <v>2.8999999999999998E-2</v>
      </c>
      <c r="O2583" s="872">
        <f>+VLOOKUP(C2583,'A. Rate Class Allocations'!$B$124:$J$128,6,FALSE)</f>
        <v>0.94261788524984402</v>
      </c>
      <c r="P2583" s="873">
        <f>+VLOOKUP(C2583,'A. Rate Class Allocations'!$B$124:$J$128,8,FALSE)</f>
        <v>0.86676492558695795</v>
      </c>
      <c r="Q2583" s="873">
        <f>+VLOOKUP(C2583,'A. Rate Class Allocations'!$B$124:$J$128,7,FALSE)</f>
        <v>0.93591420350510102</v>
      </c>
      <c r="R2583" s="873">
        <f>+VLOOKUP(C2583,'A. Rate Class Allocations'!$B$124:$J$128,9,FALSE)</f>
        <v>0.67326093337246795</v>
      </c>
      <c r="S2583" s="874">
        <f t="shared" si="121"/>
        <v>59.258232600013763</v>
      </c>
      <c r="T2583" s="874">
        <f t="shared" si="122"/>
        <v>1.8273319636043429E-2</v>
      </c>
    </row>
    <row r="2584" spans="1:20">
      <c r="A2584" s="875" t="s">
        <v>1034</v>
      </c>
      <c r="B2584" t="s">
        <v>1035</v>
      </c>
      <c r="C2584" t="s">
        <v>1339</v>
      </c>
      <c r="D2584" t="s">
        <v>2052</v>
      </c>
      <c r="E2584" s="867">
        <v>2019</v>
      </c>
      <c r="F2584" s="867">
        <v>2019</v>
      </c>
      <c r="G2584" s="868">
        <v>43522</v>
      </c>
      <c r="H2584" s="869">
        <f t="shared" si="120"/>
        <v>2019</v>
      </c>
      <c r="I2584" s="876"/>
      <c r="J2584" t="s">
        <v>1341</v>
      </c>
      <c r="K2584" t="s">
        <v>1342</v>
      </c>
      <c r="L2584" t="s">
        <v>1037</v>
      </c>
      <c r="M2584">
        <v>127.551</v>
      </c>
      <c r="N2584">
        <v>5.0999999999999997E-2</v>
      </c>
      <c r="O2584" s="872">
        <f>+VLOOKUP(C2584,'A. Rate Class Allocations'!$B$124:$J$128,6,FALSE)</f>
        <v>0.94261788524984402</v>
      </c>
      <c r="P2584" s="873">
        <f>+VLOOKUP(C2584,'A. Rate Class Allocations'!$B$124:$J$128,8,FALSE)</f>
        <v>0.86676492558695795</v>
      </c>
      <c r="Q2584" s="873">
        <f>+VLOOKUP(C2584,'A. Rate Class Allocations'!$B$124:$J$128,7,FALSE)</f>
        <v>0.93591420350510102</v>
      </c>
      <c r="R2584" s="873">
        <f>+VLOOKUP(C2584,'A. Rate Class Allocations'!$B$124:$J$128,9,FALSE)</f>
        <v>0.67326093337246795</v>
      </c>
      <c r="S2584" s="874">
        <f t="shared" si="121"/>
        <v>104.21275388278282</v>
      </c>
      <c r="T2584" s="874">
        <f t="shared" si="122"/>
        <v>3.21358379806281E-2</v>
      </c>
    </row>
    <row r="2585" spans="1:20">
      <c r="A2585" s="875" t="s">
        <v>1034</v>
      </c>
      <c r="B2585" t="s">
        <v>1035</v>
      </c>
      <c r="C2585" t="s">
        <v>1339</v>
      </c>
      <c r="D2585" t="s">
        <v>2053</v>
      </c>
      <c r="E2585" s="867">
        <v>2019</v>
      </c>
      <c r="F2585" s="867">
        <v>2019</v>
      </c>
      <c r="G2585" s="868">
        <v>43518</v>
      </c>
      <c r="H2585" s="869">
        <f t="shared" si="120"/>
        <v>2019</v>
      </c>
      <c r="I2585" s="876"/>
      <c r="J2585" t="s">
        <v>1341</v>
      </c>
      <c r="K2585" t="s">
        <v>1342</v>
      </c>
      <c r="L2585" t="s">
        <v>1037</v>
      </c>
      <c r="M2585">
        <v>505.46999999999991</v>
      </c>
      <c r="N2585">
        <v>0.20299999999999999</v>
      </c>
      <c r="O2585" s="872">
        <f>+VLOOKUP(C2585,'A. Rate Class Allocations'!$B$124:$J$128,6,FALSE)</f>
        <v>0.94261788524984402</v>
      </c>
      <c r="P2585" s="873">
        <f>+VLOOKUP(C2585,'A. Rate Class Allocations'!$B$124:$J$128,8,FALSE)</f>
        <v>0.86676492558695795</v>
      </c>
      <c r="Q2585" s="873">
        <f>+VLOOKUP(C2585,'A. Rate Class Allocations'!$B$124:$J$128,7,FALSE)</f>
        <v>0.93591420350510102</v>
      </c>
      <c r="R2585" s="873">
        <f>+VLOOKUP(C2585,'A. Rate Class Allocations'!$B$124:$J$128,9,FALSE)</f>
        <v>0.67326093337246795</v>
      </c>
      <c r="S2585" s="874">
        <f t="shared" si="121"/>
        <v>412.98320440553363</v>
      </c>
      <c r="T2585" s="874">
        <f t="shared" si="122"/>
        <v>0.12791323745230401</v>
      </c>
    </row>
    <row r="2586" spans="1:20">
      <c r="A2586" s="875" t="s">
        <v>1034</v>
      </c>
      <c r="B2586" t="s">
        <v>1035</v>
      </c>
      <c r="C2586" t="s">
        <v>1339</v>
      </c>
      <c r="D2586" t="s">
        <v>2053</v>
      </c>
      <c r="E2586" s="867">
        <v>2019</v>
      </c>
      <c r="F2586" s="867">
        <v>2019</v>
      </c>
      <c r="G2586" s="868">
        <v>43518</v>
      </c>
      <c r="H2586" s="869">
        <f t="shared" si="120"/>
        <v>2019</v>
      </c>
      <c r="I2586" s="876"/>
      <c r="J2586" t="s">
        <v>1341</v>
      </c>
      <c r="K2586" t="s">
        <v>1342</v>
      </c>
      <c r="L2586" t="s">
        <v>1037</v>
      </c>
      <c r="M2586">
        <v>258.95999999999998</v>
      </c>
      <c r="N2586">
        <v>0.10400000000000001</v>
      </c>
      <c r="O2586" s="872">
        <f>+VLOOKUP(C2586,'A. Rate Class Allocations'!$B$124:$J$128,6,FALSE)</f>
        <v>0.94261788524984402</v>
      </c>
      <c r="P2586" s="873">
        <f>+VLOOKUP(C2586,'A. Rate Class Allocations'!$B$124:$J$128,8,FALSE)</f>
        <v>0.86676492558695795</v>
      </c>
      <c r="Q2586" s="873">
        <f>+VLOOKUP(C2586,'A. Rate Class Allocations'!$B$124:$J$128,7,FALSE)</f>
        <v>0.93591420350510102</v>
      </c>
      <c r="R2586" s="873">
        <f>+VLOOKUP(C2586,'A. Rate Class Allocations'!$B$124:$J$128,9,FALSE)</f>
        <v>0.67326093337246795</v>
      </c>
      <c r="S2586" s="874">
        <f t="shared" si="121"/>
        <v>211.57760225702219</v>
      </c>
      <c r="T2586" s="874">
        <f t="shared" si="122"/>
        <v>6.5531904901673016E-2</v>
      </c>
    </row>
    <row r="2587" spans="1:20">
      <c r="A2587" s="875" t="s">
        <v>1034</v>
      </c>
      <c r="B2587" t="s">
        <v>1035</v>
      </c>
      <c r="C2587" t="s">
        <v>1339</v>
      </c>
      <c r="D2587" t="s">
        <v>2054</v>
      </c>
      <c r="E2587" s="867">
        <v>2019</v>
      </c>
      <c r="F2587" s="867">
        <v>2019</v>
      </c>
      <c r="G2587" s="868">
        <v>43522</v>
      </c>
      <c r="H2587" s="869">
        <f t="shared" si="120"/>
        <v>2019</v>
      </c>
      <c r="I2587" s="876"/>
      <c r="J2587" t="s">
        <v>1341</v>
      </c>
      <c r="K2587" t="s">
        <v>1342</v>
      </c>
      <c r="L2587" t="s">
        <v>1037</v>
      </c>
      <c r="M2587">
        <v>1291.9919999999997</v>
      </c>
      <c r="N2587">
        <v>0.60599999999999987</v>
      </c>
      <c r="O2587" s="872">
        <f>+VLOOKUP(C2587,'A. Rate Class Allocations'!$B$124:$J$128,6,FALSE)</f>
        <v>0.94261788524984402</v>
      </c>
      <c r="P2587" s="873">
        <f>+VLOOKUP(C2587,'A. Rate Class Allocations'!$B$124:$J$128,8,FALSE)</f>
        <v>0.86676492558695795</v>
      </c>
      <c r="Q2587" s="873">
        <f>+VLOOKUP(C2587,'A. Rate Class Allocations'!$B$124:$J$128,7,FALSE)</f>
        <v>0.93591420350510102</v>
      </c>
      <c r="R2587" s="873">
        <f>+VLOOKUP(C2587,'A. Rate Class Allocations'!$B$124:$J$128,9,FALSE)</f>
        <v>0.67326093337246795</v>
      </c>
      <c r="S2587" s="874">
        <f t="shared" si="121"/>
        <v>1055.593796320878</v>
      </c>
      <c r="T2587" s="874">
        <f t="shared" si="122"/>
        <v>0.38184936894628685</v>
      </c>
    </row>
    <row r="2588" spans="1:20">
      <c r="A2588" s="875" t="s">
        <v>1034</v>
      </c>
      <c r="B2588" t="s">
        <v>1035</v>
      </c>
      <c r="C2588" t="s">
        <v>1339</v>
      </c>
      <c r="D2588" t="s">
        <v>2054</v>
      </c>
      <c r="E2588" s="867">
        <v>2019</v>
      </c>
      <c r="F2588" s="867">
        <v>2019</v>
      </c>
      <c r="G2588" s="868">
        <v>43522</v>
      </c>
      <c r="H2588" s="869">
        <f t="shared" si="120"/>
        <v>2019</v>
      </c>
      <c r="I2588" s="876"/>
      <c r="J2588" t="s">
        <v>1341</v>
      </c>
      <c r="K2588" t="s">
        <v>1342</v>
      </c>
      <c r="L2588" t="s">
        <v>1037</v>
      </c>
      <c r="M2588">
        <v>110.86399999999999</v>
      </c>
      <c r="N2588">
        <v>5.2000000000000005E-2</v>
      </c>
      <c r="O2588" s="872">
        <f>+VLOOKUP(C2588,'A. Rate Class Allocations'!$B$124:$J$128,6,FALSE)</f>
        <v>0.94261788524984402</v>
      </c>
      <c r="P2588" s="873">
        <f>+VLOOKUP(C2588,'A. Rate Class Allocations'!$B$124:$J$128,8,FALSE)</f>
        <v>0.86676492558695795</v>
      </c>
      <c r="Q2588" s="873">
        <f>+VLOOKUP(C2588,'A. Rate Class Allocations'!$B$124:$J$128,7,FALSE)</f>
        <v>0.93591420350510102</v>
      </c>
      <c r="R2588" s="873">
        <f>+VLOOKUP(C2588,'A. Rate Class Allocations'!$B$124:$J$128,9,FALSE)</f>
        <v>0.67326093337246795</v>
      </c>
      <c r="S2588" s="874">
        <f t="shared" si="121"/>
        <v>90.579005624893838</v>
      </c>
      <c r="T2588" s="874">
        <f t="shared" si="122"/>
        <v>3.2765952450836508E-2</v>
      </c>
    </row>
    <row r="2589" spans="1:20">
      <c r="A2589" s="875" t="s">
        <v>1034</v>
      </c>
      <c r="B2589" t="s">
        <v>1035</v>
      </c>
      <c r="C2589" t="s">
        <v>1339</v>
      </c>
      <c r="D2589" t="s">
        <v>2054</v>
      </c>
      <c r="E2589" s="867">
        <v>2019</v>
      </c>
      <c r="F2589" s="867">
        <v>2019</v>
      </c>
      <c r="G2589" s="868">
        <v>43522</v>
      </c>
      <c r="H2589" s="869">
        <f t="shared" si="120"/>
        <v>2019</v>
      </c>
      <c r="I2589" s="876"/>
      <c r="J2589" t="s">
        <v>1341</v>
      </c>
      <c r="K2589" t="s">
        <v>1342</v>
      </c>
      <c r="L2589" t="s">
        <v>1037</v>
      </c>
      <c r="M2589">
        <v>211.06799999999998</v>
      </c>
      <c r="N2589">
        <v>9.9000000000000005E-2</v>
      </c>
      <c r="O2589" s="872">
        <f>+VLOOKUP(C2589,'A. Rate Class Allocations'!$B$124:$J$128,6,FALSE)</f>
        <v>0.94261788524984402</v>
      </c>
      <c r="P2589" s="873">
        <f>+VLOOKUP(C2589,'A. Rate Class Allocations'!$B$124:$J$128,8,FALSE)</f>
        <v>0.86676492558695795</v>
      </c>
      <c r="Q2589" s="873">
        <f>+VLOOKUP(C2589,'A. Rate Class Allocations'!$B$124:$J$128,7,FALSE)</f>
        <v>0.93591420350510102</v>
      </c>
      <c r="R2589" s="873">
        <f>+VLOOKUP(C2589,'A. Rate Class Allocations'!$B$124:$J$128,9,FALSE)</f>
        <v>0.67326093337246795</v>
      </c>
      <c r="S2589" s="874">
        <f t="shared" si="121"/>
        <v>172.44849147816328</v>
      </c>
      <c r="T2589" s="874">
        <f t="shared" si="122"/>
        <v>6.2381332550631031E-2</v>
      </c>
    </row>
    <row r="2590" spans="1:20">
      <c r="A2590" s="875" t="s">
        <v>1034</v>
      </c>
      <c r="B2590" t="s">
        <v>1035</v>
      </c>
      <c r="C2590" t="s">
        <v>1339</v>
      </c>
      <c r="D2590" t="s">
        <v>2055</v>
      </c>
      <c r="E2590" s="867">
        <v>2019</v>
      </c>
      <c r="F2590" s="867">
        <v>2019</v>
      </c>
      <c r="G2590" s="868">
        <v>43522</v>
      </c>
      <c r="H2590" s="869">
        <f t="shared" si="120"/>
        <v>2019</v>
      </c>
      <c r="I2590" s="876"/>
      <c r="J2590" t="s">
        <v>1341</v>
      </c>
      <c r="K2590" t="s">
        <v>1342</v>
      </c>
      <c r="L2590" t="s">
        <v>1037</v>
      </c>
      <c r="M2590">
        <v>2990.9879999999998</v>
      </c>
      <c r="N2590">
        <v>1.0919999999999999</v>
      </c>
      <c r="O2590" s="872">
        <f>+VLOOKUP(C2590,'A. Rate Class Allocations'!$B$124:$J$128,6,FALSE)</f>
        <v>0.94261788524984402</v>
      </c>
      <c r="P2590" s="873">
        <f>+VLOOKUP(C2590,'A. Rate Class Allocations'!$B$124:$J$128,8,FALSE)</f>
        <v>0.86676492558695795</v>
      </c>
      <c r="Q2590" s="873">
        <f>+VLOOKUP(C2590,'A. Rate Class Allocations'!$B$124:$J$128,7,FALSE)</f>
        <v>0.93591420350510102</v>
      </c>
      <c r="R2590" s="873">
        <f>+VLOOKUP(C2590,'A. Rate Class Allocations'!$B$124:$J$128,9,FALSE)</f>
        <v>0.67326093337246795</v>
      </c>
      <c r="S2590" s="874">
        <f t="shared" si="121"/>
        <v>2443.7213060686063</v>
      </c>
      <c r="T2590" s="874">
        <f t="shared" si="122"/>
        <v>0.68808500146756635</v>
      </c>
    </row>
    <row r="2591" spans="1:20">
      <c r="A2591" s="875" t="s">
        <v>1034</v>
      </c>
      <c r="B2591" t="s">
        <v>1035</v>
      </c>
      <c r="C2591" t="s">
        <v>1339</v>
      </c>
      <c r="D2591" t="s">
        <v>2055</v>
      </c>
      <c r="E2591" s="867">
        <v>2019</v>
      </c>
      <c r="F2591" s="867">
        <v>2019</v>
      </c>
      <c r="G2591" s="868">
        <v>43522</v>
      </c>
      <c r="H2591" s="869">
        <f t="shared" si="120"/>
        <v>2019</v>
      </c>
      <c r="I2591" s="876"/>
      <c r="J2591" t="s">
        <v>1341</v>
      </c>
      <c r="K2591" t="s">
        <v>1342</v>
      </c>
      <c r="L2591" t="s">
        <v>1037</v>
      </c>
      <c r="M2591">
        <v>238.29300000000001</v>
      </c>
      <c r="N2591">
        <v>8.6999999999999994E-2</v>
      </c>
      <c r="O2591" s="872">
        <f>+VLOOKUP(C2591,'A. Rate Class Allocations'!$B$124:$J$128,6,FALSE)</f>
        <v>0.94261788524984402</v>
      </c>
      <c r="P2591" s="873">
        <f>+VLOOKUP(C2591,'A. Rate Class Allocations'!$B$124:$J$128,8,FALSE)</f>
        <v>0.86676492558695795</v>
      </c>
      <c r="Q2591" s="873">
        <f>+VLOOKUP(C2591,'A. Rate Class Allocations'!$B$124:$J$128,7,FALSE)</f>
        <v>0.93591420350510102</v>
      </c>
      <c r="R2591" s="873">
        <f>+VLOOKUP(C2591,'A. Rate Class Allocations'!$B$124:$J$128,9,FALSE)</f>
        <v>0.67326093337246795</v>
      </c>
      <c r="S2591" s="874">
        <f t="shared" si="121"/>
        <v>194.69208207689448</v>
      </c>
      <c r="T2591" s="874">
        <f t="shared" si="122"/>
        <v>5.4819958908130288E-2</v>
      </c>
    </row>
    <row r="2592" spans="1:20">
      <c r="A2592" s="875" t="s">
        <v>1034</v>
      </c>
      <c r="B2592" t="s">
        <v>1035</v>
      </c>
      <c r="C2592" t="s">
        <v>1339</v>
      </c>
      <c r="D2592" t="s">
        <v>2056</v>
      </c>
      <c r="E2592" s="867">
        <v>2019</v>
      </c>
      <c r="F2592" s="867">
        <v>2019</v>
      </c>
      <c r="G2592" s="868">
        <v>43529</v>
      </c>
      <c r="H2592" s="869">
        <f t="shared" si="120"/>
        <v>2019</v>
      </c>
      <c r="I2592" s="876"/>
      <c r="J2592" t="s">
        <v>1341</v>
      </c>
      <c r="K2592" t="s">
        <v>1342</v>
      </c>
      <c r="L2592" t="s">
        <v>1037</v>
      </c>
      <c r="M2592">
        <v>2386.2800000000002</v>
      </c>
      <c r="N2592">
        <v>0.52000000000000013</v>
      </c>
      <c r="O2592" s="872">
        <f>+VLOOKUP(C2592,'A. Rate Class Allocations'!$B$124:$J$128,6,FALSE)</f>
        <v>0.94261788524984402</v>
      </c>
      <c r="P2592" s="873">
        <f>+VLOOKUP(C2592,'A. Rate Class Allocations'!$B$124:$J$128,8,FALSE)</f>
        <v>0.86676492558695795</v>
      </c>
      <c r="Q2592" s="873">
        <f>+VLOOKUP(C2592,'A. Rate Class Allocations'!$B$124:$J$128,7,FALSE)</f>
        <v>0.93591420350510102</v>
      </c>
      <c r="R2592" s="873">
        <f>+VLOOKUP(C2592,'A. Rate Class Allocations'!$B$124:$J$128,9,FALSE)</f>
        <v>0.67326093337246795</v>
      </c>
      <c r="S2592" s="874">
        <f t="shared" si="121"/>
        <v>1949.6578649748496</v>
      </c>
      <c r="T2592" s="874">
        <f t="shared" si="122"/>
        <v>0.32765952450836505</v>
      </c>
    </row>
    <row r="2593" spans="1:20">
      <c r="A2593" s="875" t="s">
        <v>1034</v>
      </c>
      <c r="B2593" t="s">
        <v>1035</v>
      </c>
      <c r="C2593" t="s">
        <v>1339</v>
      </c>
      <c r="D2593" t="s">
        <v>2056</v>
      </c>
      <c r="E2593" s="867">
        <v>2019</v>
      </c>
      <c r="F2593" s="867">
        <v>2019</v>
      </c>
      <c r="G2593" s="868">
        <v>43529</v>
      </c>
      <c r="H2593" s="869">
        <f t="shared" si="120"/>
        <v>2019</v>
      </c>
      <c r="I2593" s="876"/>
      <c r="J2593" t="s">
        <v>1341</v>
      </c>
      <c r="K2593" t="s">
        <v>1342</v>
      </c>
      <c r="L2593" t="s">
        <v>1037</v>
      </c>
      <c r="M2593">
        <v>133.08099999999999</v>
      </c>
      <c r="N2593">
        <v>2.8999999999999998E-2</v>
      </c>
      <c r="O2593" s="872">
        <f>+VLOOKUP(C2593,'A. Rate Class Allocations'!$B$124:$J$128,6,FALSE)</f>
        <v>0.94261788524984402</v>
      </c>
      <c r="P2593" s="873">
        <f>+VLOOKUP(C2593,'A. Rate Class Allocations'!$B$124:$J$128,8,FALSE)</f>
        <v>0.86676492558695795</v>
      </c>
      <c r="Q2593" s="873">
        <f>+VLOOKUP(C2593,'A. Rate Class Allocations'!$B$124:$J$128,7,FALSE)</f>
        <v>0.93591420350510102</v>
      </c>
      <c r="R2593" s="873">
        <f>+VLOOKUP(C2593,'A. Rate Class Allocations'!$B$124:$J$128,9,FALSE)</f>
        <v>0.67326093337246795</v>
      </c>
      <c r="S2593" s="874">
        <f t="shared" si="121"/>
        <v>108.73091939282811</v>
      </c>
      <c r="T2593" s="874">
        <f t="shared" si="122"/>
        <v>1.8273319636043429E-2</v>
      </c>
    </row>
    <row r="2594" spans="1:20">
      <c r="A2594" s="875" t="s">
        <v>1034</v>
      </c>
      <c r="B2594" t="s">
        <v>1035</v>
      </c>
      <c r="C2594" t="s">
        <v>1339</v>
      </c>
      <c r="D2594" t="s">
        <v>2057</v>
      </c>
      <c r="E2594" s="867">
        <v>2019</v>
      </c>
      <c r="F2594" s="867">
        <v>2019</v>
      </c>
      <c r="G2594" s="868">
        <v>43521</v>
      </c>
      <c r="H2594" s="869">
        <f t="shared" si="120"/>
        <v>2019</v>
      </c>
      <c r="I2594" s="876"/>
      <c r="J2594" t="s">
        <v>1341</v>
      </c>
      <c r="K2594" t="s">
        <v>1342</v>
      </c>
      <c r="L2594" t="s">
        <v>1037</v>
      </c>
      <c r="M2594">
        <v>1779.232</v>
      </c>
      <c r="N2594">
        <v>0.41600000000000004</v>
      </c>
      <c r="O2594" s="872">
        <f>+VLOOKUP(C2594,'A. Rate Class Allocations'!$B$124:$J$128,6,FALSE)</f>
        <v>0.94261788524984402</v>
      </c>
      <c r="P2594" s="873">
        <f>+VLOOKUP(C2594,'A. Rate Class Allocations'!$B$124:$J$128,8,FALSE)</f>
        <v>0.86676492558695795</v>
      </c>
      <c r="Q2594" s="873">
        <f>+VLOOKUP(C2594,'A. Rate Class Allocations'!$B$124:$J$128,7,FALSE)</f>
        <v>0.93591420350510102</v>
      </c>
      <c r="R2594" s="873">
        <f>+VLOOKUP(C2594,'A. Rate Class Allocations'!$B$124:$J$128,9,FALSE)</f>
        <v>0.67326093337246795</v>
      </c>
      <c r="S2594" s="874">
        <f t="shared" si="121"/>
        <v>1453.6825780775646</v>
      </c>
      <c r="T2594" s="874">
        <f t="shared" si="122"/>
        <v>0.26212761960669206</v>
      </c>
    </row>
    <row r="2595" spans="1:20">
      <c r="A2595" s="875" t="s">
        <v>1034</v>
      </c>
      <c r="B2595" t="s">
        <v>1035</v>
      </c>
      <c r="C2595" t="s">
        <v>1339</v>
      </c>
      <c r="D2595" t="s">
        <v>2057</v>
      </c>
      <c r="E2595" s="867">
        <v>2019</v>
      </c>
      <c r="F2595" s="867">
        <v>2019</v>
      </c>
      <c r="G2595" s="868">
        <v>43521</v>
      </c>
      <c r="H2595" s="869">
        <f t="shared" si="120"/>
        <v>2019</v>
      </c>
      <c r="I2595" s="876"/>
      <c r="J2595" t="s">
        <v>1341</v>
      </c>
      <c r="K2595" t="s">
        <v>1342</v>
      </c>
      <c r="L2595" t="s">
        <v>1037</v>
      </c>
      <c r="M2595">
        <v>1334.4240000000002</v>
      </c>
      <c r="N2595">
        <v>0.31200000000000006</v>
      </c>
      <c r="O2595" s="872">
        <f>+VLOOKUP(C2595,'A. Rate Class Allocations'!$B$124:$J$128,6,FALSE)</f>
        <v>0.94261788524984402</v>
      </c>
      <c r="P2595" s="873">
        <f>+VLOOKUP(C2595,'A. Rate Class Allocations'!$B$124:$J$128,8,FALSE)</f>
        <v>0.86676492558695795</v>
      </c>
      <c r="Q2595" s="873">
        <f>+VLOOKUP(C2595,'A. Rate Class Allocations'!$B$124:$J$128,7,FALSE)</f>
        <v>0.93591420350510102</v>
      </c>
      <c r="R2595" s="873">
        <f>+VLOOKUP(C2595,'A. Rate Class Allocations'!$B$124:$J$128,9,FALSE)</f>
        <v>0.67326093337246795</v>
      </c>
      <c r="S2595" s="874">
        <f t="shared" si="121"/>
        <v>1090.2619335581737</v>
      </c>
      <c r="T2595" s="874">
        <f t="shared" si="122"/>
        <v>0.19659571470501905</v>
      </c>
    </row>
    <row r="2596" spans="1:20">
      <c r="A2596" s="875" t="s">
        <v>1034</v>
      </c>
      <c r="B2596" t="s">
        <v>1035</v>
      </c>
      <c r="C2596" t="s">
        <v>1339</v>
      </c>
      <c r="D2596" t="s">
        <v>2057</v>
      </c>
      <c r="E2596" s="867">
        <v>2019</v>
      </c>
      <c r="F2596" s="867">
        <v>2019</v>
      </c>
      <c r="G2596" s="868">
        <v>43521</v>
      </c>
      <c r="H2596" s="869">
        <f t="shared" si="120"/>
        <v>2019</v>
      </c>
      <c r="I2596" s="876"/>
      <c r="J2596" t="s">
        <v>1341</v>
      </c>
      <c r="K2596" t="s">
        <v>1342</v>
      </c>
      <c r="L2596" t="s">
        <v>1037</v>
      </c>
      <c r="M2596">
        <v>59.878</v>
      </c>
      <c r="N2596">
        <v>1.4E-2</v>
      </c>
      <c r="O2596" s="872">
        <f>+VLOOKUP(C2596,'A. Rate Class Allocations'!$B$124:$J$128,6,FALSE)</f>
        <v>0.94261788524984402</v>
      </c>
      <c r="P2596" s="873">
        <f>+VLOOKUP(C2596,'A. Rate Class Allocations'!$B$124:$J$128,8,FALSE)</f>
        <v>0.86676492558695795</v>
      </c>
      <c r="Q2596" s="873">
        <f>+VLOOKUP(C2596,'A. Rate Class Allocations'!$B$124:$J$128,7,FALSE)</f>
        <v>0.93591420350510102</v>
      </c>
      <c r="R2596" s="873">
        <f>+VLOOKUP(C2596,'A. Rate Class Allocations'!$B$124:$J$128,9,FALSE)</f>
        <v>0.67326093337246795</v>
      </c>
      <c r="S2596" s="874">
        <f t="shared" si="121"/>
        <v>48.922009839148807</v>
      </c>
      <c r="T2596" s="874">
        <f t="shared" si="122"/>
        <v>8.8216025829175194E-3</v>
      </c>
    </row>
    <row r="2597" spans="1:20">
      <c r="A2597" s="875" t="s">
        <v>1034</v>
      </c>
      <c r="B2597" t="s">
        <v>1035</v>
      </c>
      <c r="C2597" t="s">
        <v>1339</v>
      </c>
      <c r="D2597" t="s">
        <v>2058</v>
      </c>
      <c r="E2597" s="867">
        <v>2019</v>
      </c>
      <c r="F2597" s="867">
        <v>2019</v>
      </c>
      <c r="G2597" s="868">
        <v>43523</v>
      </c>
      <c r="H2597" s="869">
        <f t="shared" si="120"/>
        <v>2019</v>
      </c>
      <c r="I2597" s="876"/>
      <c r="J2597" t="s">
        <v>1341</v>
      </c>
      <c r="K2597" t="s">
        <v>1342</v>
      </c>
      <c r="L2597" t="s">
        <v>1037</v>
      </c>
      <c r="M2597">
        <v>768.76800000000003</v>
      </c>
      <c r="N2597">
        <v>0.20800000000000002</v>
      </c>
      <c r="O2597" s="872">
        <f>+VLOOKUP(C2597,'A. Rate Class Allocations'!$B$124:$J$128,6,FALSE)</f>
        <v>0.94261788524984402</v>
      </c>
      <c r="P2597" s="873">
        <f>+VLOOKUP(C2597,'A. Rate Class Allocations'!$B$124:$J$128,8,FALSE)</f>
        <v>0.86676492558695795</v>
      </c>
      <c r="Q2597" s="873">
        <f>+VLOOKUP(C2597,'A. Rate Class Allocations'!$B$124:$J$128,7,FALSE)</f>
        <v>0.93591420350510102</v>
      </c>
      <c r="R2597" s="873">
        <f>+VLOOKUP(C2597,'A. Rate Class Allocations'!$B$124:$J$128,9,FALSE)</f>
        <v>0.67326093337246795</v>
      </c>
      <c r="S2597" s="874">
        <f t="shared" si="121"/>
        <v>628.10507465217199</v>
      </c>
      <c r="T2597" s="874">
        <f t="shared" si="122"/>
        <v>0.13106380980334603</v>
      </c>
    </row>
    <row r="2598" spans="1:20">
      <c r="A2598" s="875" t="s">
        <v>1034</v>
      </c>
      <c r="B2598" t="s">
        <v>1035</v>
      </c>
      <c r="C2598" t="s">
        <v>1339</v>
      </c>
      <c r="D2598" t="s">
        <v>2058</v>
      </c>
      <c r="E2598" s="867">
        <v>2019</v>
      </c>
      <c r="F2598" s="867">
        <v>2019</v>
      </c>
      <c r="G2598" s="868">
        <v>43523</v>
      </c>
      <c r="H2598" s="869">
        <f t="shared" si="120"/>
        <v>2019</v>
      </c>
      <c r="I2598" s="876"/>
      <c r="J2598" t="s">
        <v>1341</v>
      </c>
      <c r="K2598" t="s">
        <v>1342</v>
      </c>
      <c r="L2598" t="s">
        <v>1037</v>
      </c>
      <c r="M2598">
        <v>643.10400000000004</v>
      </c>
      <c r="N2598">
        <v>0.17399999999999999</v>
      </c>
      <c r="O2598" s="872">
        <f>+VLOOKUP(C2598,'A. Rate Class Allocations'!$B$124:$J$128,6,FALSE)</f>
        <v>0.94261788524984402</v>
      </c>
      <c r="P2598" s="873">
        <f>+VLOOKUP(C2598,'A. Rate Class Allocations'!$B$124:$J$128,8,FALSE)</f>
        <v>0.86676492558695795</v>
      </c>
      <c r="Q2598" s="873">
        <f>+VLOOKUP(C2598,'A. Rate Class Allocations'!$B$124:$J$128,7,FALSE)</f>
        <v>0.93591420350510102</v>
      </c>
      <c r="R2598" s="873">
        <f>+VLOOKUP(C2598,'A. Rate Class Allocations'!$B$124:$J$128,9,FALSE)</f>
        <v>0.67326093337246795</v>
      </c>
      <c r="S2598" s="874">
        <f t="shared" si="121"/>
        <v>525.43405283402853</v>
      </c>
      <c r="T2598" s="874">
        <f t="shared" si="122"/>
        <v>0.10963991781626058</v>
      </c>
    </row>
    <row r="2599" spans="1:20">
      <c r="A2599" s="875" t="s">
        <v>1034</v>
      </c>
      <c r="B2599" t="s">
        <v>1035</v>
      </c>
      <c r="C2599" t="s">
        <v>1339</v>
      </c>
      <c r="D2599" t="s">
        <v>2058</v>
      </c>
      <c r="E2599" s="867">
        <v>2019</v>
      </c>
      <c r="F2599" s="867">
        <v>2019</v>
      </c>
      <c r="G2599" s="868">
        <v>43523</v>
      </c>
      <c r="H2599" s="869">
        <f t="shared" si="120"/>
        <v>2019</v>
      </c>
      <c r="I2599" s="876"/>
      <c r="J2599" t="s">
        <v>1341</v>
      </c>
      <c r="K2599" t="s">
        <v>1342</v>
      </c>
      <c r="L2599" t="s">
        <v>1037</v>
      </c>
      <c r="M2599">
        <v>155.23200000000003</v>
      </c>
      <c r="N2599">
        <v>4.200000000000001E-2</v>
      </c>
      <c r="O2599" s="872">
        <f>+VLOOKUP(C2599,'A. Rate Class Allocations'!$B$124:$J$128,6,FALSE)</f>
        <v>0.94261788524984402</v>
      </c>
      <c r="P2599" s="873">
        <f>+VLOOKUP(C2599,'A. Rate Class Allocations'!$B$124:$J$128,8,FALSE)</f>
        <v>0.86676492558695795</v>
      </c>
      <c r="Q2599" s="873">
        <f>+VLOOKUP(C2599,'A. Rate Class Allocations'!$B$124:$J$128,7,FALSE)</f>
        <v>0.93591420350510102</v>
      </c>
      <c r="R2599" s="873">
        <f>+VLOOKUP(C2599,'A. Rate Class Allocations'!$B$124:$J$128,9,FALSE)</f>
        <v>0.67326093337246795</v>
      </c>
      <c r="S2599" s="874">
        <f t="shared" si="121"/>
        <v>126.8289093047655</v>
      </c>
      <c r="T2599" s="874">
        <f t="shared" si="122"/>
        <v>2.646480774875256E-2</v>
      </c>
    </row>
    <row r="2600" spans="1:20">
      <c r="A2600" s="875" t="s">
        <v>1034</v>
      </c>
      <c r="B2600" t="s">
        <v>1035</v>
      </c>
      <c r="C2600" t="s">
        <v>1339</v>
      </c>
      <c r="D2600" t="s">
        <v>2059</v>
      </c>
      <c r="E2600" s="867">
        <v>2019</v>
      </c>
      <c r="F2600" s="867">
        <v>2019</v>
      </c>
      <c r="G2600" s="868">
        <v>43523</v>
      </c>
      <c r="H2600" s="869">
        <f t="shared" si="120"/>
        <v>2019</v>
      </c>
      <c r="I2600" s="876"/>
      <c r="J2600" t="s">
        <v>1341</v>
      </c>
      <c r="K2600" t="s">
        <v>1342</v>
      </c>
      <c r="L2600" t="s">
        <v>1037</v>
      </c>
      <c r="M2600">
        <v>3558.8279999999995</v>
      </c>
      <c r="N2600">
        <v>1.0919999999999999</v>
      </c>
      <c r="O2600" s="872">
        <f>+VLOOKUP(C2600,'A. Rate Class Allocations'!$B$124:$J$128,6,FALSE)</f>
        <v>0.94261788524984402</v>
      </c>
      <c r="P2600" s="873">
        <f>+VLOOKUP(C2600,'A. Rate Class Allocations'!$B$124:$J$128,8,FALSE)</f>
        <v>0.86676492558695795</v>
      </c>
      <c r="Q2600" s="873">
        <f>+VLOOKUP(C2600,'A. Rate Class Allocations'!$B$124:$J$128,7,FALSE)</f>
        <v>0.93591420350510102</v>
      </c>
      <c r="R2600" s="873">
        <f>+VLOOKUP(C2600,'A. Rate Class Allocations'!$B$124:$J$128,9,FALSE)</f>
        <v>0.67326093337246795</v>
      </c>
      <c r="S2600" s="874">
        <f t="shared" si="121"/>
        <v>2907.6625543912332</v>
      </c>
      <c r="T2600" s="874">
        <f t="shared" si="122"/>
        <v>0.68808500146756635</v>
      </c>
    </row>
    <row r="2601" spans="1:20">
      <c r="A2601" s="875" t="s">
        <v>1034</v>
      </c>
      <c r="B2601" t="s">
        <v>1035</v>
      </c>
      <c r="C2601" t="s">
        <v>1339</v>
      </c>
      <c r="D2601" t="s">
        <v>2060</v>
      </c>
      <c r="E2601" s="867">
        <v>2019</v>
      </c>
      <c r="F2601" s="867">
        <v>2019</v>
      </c>
      <c r="G2601" s="868">
        <v>43523</v>
      </c>
      <c r="H2601" s="869">
        <f t="shared" si="120"/>
        <v>2019</v>
      </c>
      <c r="I2601" s="876"/>
      <c r="J2601" t="s">
        <v>1341</v>
      </c>
      <c r="K2601" t="s">
        <v>1342</v>
      </c>
      <c r="L2601" t="s">
        <v>1037</v>
      </c>
      <c r="M2601">
        <v>5394.4800000000014</v>
      </c>
      <c r="N2601">
        <v>0.98800000000000021</v>
      </c>
      <c r="O2601" s="872">
        <f>+VLOOKUP(C2601,'A. Rate Class Allocations'!$B$124:$J$128,6,FALSE)</f>
        <v>0.94261788524984402</v>
      </c>
      <c r="P2601" s="873">
        <f>+VLOOKUP(C2601,'A. Rate Class Allocations'!$B$124:$J$128,8,FALSE)</f>
        <v>0.86676492558695795</v>
      </c>
      <c r="Q2601" s="873">
        <f>+VLOOKUP(C2601,'A. Rate Class Allocations'!$B$124:$J$128,7,FALSE)</f>
        <v>0.93591420350510102</v>
      </c>
      <c r="R2601" s="873">
        <f>+VLOOKUP(C2601,'A. Rate Class Allocations'!$B$124:$J$128,9,FALSE)</f>
        <v>0.67326093337246795</v>
      </c>
      <c r="S2601" s="874">
        <f t="shared" si="121"/>
        <v>4407.4418590649575</v>
      </c>
      <c r="T2601" s="874">
        <f t="shared" si="122"/>
        <v>0.62255309656589364</v>
      </c>
    </row>
    <row r="2602" spans="1:20">
      <c r="A2602" s="875" t="s">
        <v>1034</v>
      </c>
      <c r="B2602" t="s">
        <v>1035</v>
      </c>
      <c r="C2602" t="s">
        <v>1339</v>
      </c>
      <c r="D2602" t="s">
        <v>2060</v>
      </c>
      <c r="E2602" s="867">
        <v>2019</v>
      </c>
      <c r="F2602" s="867">
        <v>2019</v>
      </c>
      <c r="G2602" s="868">
        <v>43523</v>
      </c>
      <c r="H2602" s="869">
        <f t="shared" si="120"/>
        <v>2019</v>
      </c>
      <c r="I2602" s="876"/>
      <c r="J2602" t="s">
        <v>1341</v>
      </c>
      <c r="K2602" t="s">
        <v>1342</v>
      </c>
      <c r="L2602" t="s">
        <v>1037</v>
      </c>
      <c r="M2602">
        <v>158.34</v>
      </c>
      <c r="N2602">
        <v>2.8999999999999998E-2</v>
      </c>
      <c r="O2602" s="872">
        <f>+VLOOKUP(C2602,'A. Rate Class Allocations'!$B$124:$J$128,6,FALSE)</f>
        <v>0.94261788524984402</v>
      </c>
      <c r="P2602" s="873">
        <f>+VLOOKUP(C2602,'A. Rate Class Allocations'!$B$124:$J$128,8,FALSE)</f>
        <v>0.86676492558695795</v>
      </c>
      <c r="Q2602" s="873">
        <f>+VLOOKUP(C2602,'A. Rate Class Allocations'!$B$124:$J$128,7,FALSE)</f>
        <v>0.93591420350510102</v>
      </c>
      <c r="R2602" s="873">
        <f>+VLOOKUP(C2602,'A. Rate Class Allocations'!$B$124:$J$128,9,FALSE)</f>
        <v>0.67326093337246795</v>
      </c>
      <c r="S2602" s="874">
        <f t="shared" si="121"/>
        <v>129.36823270534794</v>
      </c>
      <c r="T2602" s="874">
        <f t="shared" si="122"/>
        <v>1.8273319636043429E-2</v>
      </c>
    </row>
    <row r="2603" spans="1:20">
      <c r="A2603" s="875" t="s">
        <v>1034</v>
      </c>
      <c r="B2603" t="s">
        <v>1035</v>
      </c>
      <c r="C2603" t="s">
        <v>1339</v>
      </c>
      <c r="D2603" t="s">
        <v>2061</v>
      </c>
      <c r="E2603" s="867">
        <v>2019</v>
      </c>
      <c r="F2603" s="867">
        <v>2019</v>
      </c>
      <c r="G2603" s="868">
        <v>43523</v>
      </c>
      <c r="H2603" s="869">
        <f t="shared" si="120"/>
        <v>2019</v>
      </c>
      <c r="I2603" s="876"/>
      <c r="J2603" t="s">
        <v>1341</v>
      </c>
      <c r="K2603" t="s">
        <v>1342</v>
      </c>
      <c r="L2603" t="s">
        <v>1037</v>
      </c>
      <c r="M2603">
        <v>981.55200000000013</v>
      </c>
      <c r="N2603">
        <v>0.15600000000000003</v>
      </c>
      <c r="O2603" s="872">
        <f>+VLOOKUP(C2603,'A. Rate Class Allocations'!$B$124:$J$128,6,FALSE)</f>
        <v>0.94261788524984402</v>
      </c>
      <c r="P2603" s="873">
        <f>+VLOOKUP(C2603,'A. Rate Class Allocations'!$B$124:$J$128,8,FALSE)</f>
        <v>0.86676492558695795</v>
      </c>
      <c r="Q2603" s="873">
        <f>+VLOOKUP(C2603,'A. Rate Class Allocations'!$B$124:$J$128,7,FALSE)</f>
        <v>0.93591420350510102</v>
      </c>
      <c r="R2603" s="873">
        <f>+VLOOKUP(C2603,'A. Rate Class Allocations'!$B$124:$J$128,9,FALSE)</f>
        <v>0.67326093337246795</v>
      </c>
      <c r="S2603" s="874">
        <f t="shared" si="121"/>
        <v>801.95558638625539</v>
      </c>
      <c r="T2603" s="874">
        <f t="shared" si="122"/>
        <v>9.8297857352509524E-2</v>
      </c>
    </row>
    <row r="2604" spans="1:20">
      <c r="A2604" s="875" t="s">
        <v>1034</v>
      </c>
      <c r="B2604" t="s">
        <v>1035</v>
      </c>
      <c r="C2604" t="s">
        <v>1339</v>
      </c>
      <c r="D2604" t="s">
        <v>2061</v>
      </c>
      <c r="E2604" s="867">
        <v>2019</v>
      </c>
      <c r="F2604" s="867">
        <v>2019</v>
      </c>
      <c r="G2604" s="868">
        <v>43523</v>
      </c>
      <c r="H2604" s="869">
        <f t="shared" si="120"/>
        <v>2019</v>
      </c>
      <c r="I2604" s="876"/>
      <c r="J2604" t="s">
        <v>1341</v>
      </c>
      <c r="K2604" t="s">
        <v>1342</v>
      </c>
      <c r="L2604" t="s">
        <v>1037</v>
      </c>
      <c r="M2604">
        <v>3284.4239999999991</v>
      </c>
      <c r="N2604">
        <v>0.5219999999999998</v>
      </c>
      <c r="O2604" s="872">
        <f>+VLOOKUP(C2604,'A. Rate Class Allocations'!$B$124:$J$128,6,FALSE)</f>
        <v>0.94261788524984402</v>
      </c>
      <c r="P2604" s="873">
        <f>+VLOOKUP(C2604,'A. Rate Class Allocations'!$B$124:$J$128,8,FALSE)</f>
        <v>0.86676492558695795</v>
      </c>
      <c r="Q2604" s="873">
        <f>+VLOOKUP(C2604,'A. Rate Class Allocations'!$B$124:$J$128,7,FALSE)</f>
        <v>0.93591420350510102</v>
      </c>
      <c r="R2604" s="873">
        <f>+VLOOKUP(C2604,'A. Rate Class Allocations'!$B$124:$J$128,9,FALSE)</f>
        <v>0.67326093337246795</v>
      </c>
      <c r="S2604" s="874">
        <f t="shared" si="121"/>
        <v>2683.4667698309304</v>
      </c>
      <c r="T2604" s="874">
        <f t="shared" si="122"/>
        <v>0.32891975344878166</v>
      </c>
    </row>
    <row r="2605" spans="1:20">
      <c r="A2605" s="875" t="s">
        <v>1034</v>
      </c>
      <c r="B2605" t="s">
        <v>1035</v>
      </c>
      <c r="C2605" t="s">
        <v>1339</v>
      </c>
      <c r="D2605" t="s">
        <v>2061</v>
      </c>
      <c r="E2605" s="867">
        <v>2019</v>
      </c>
      <c r="F2605" s="867">
        <v>2019</v>
      </c>
      <c r="G2605" s="868">
        <v>43523</v>
      </c>
      <c r="H2605" s="869">
        <f t="shared" si="120"/>
        <v>2019</v>
      </c>
      <c r="I2605" s="876"/>
      <c r="J2605" t="s">
        <v>1341</v>
      </c>
      <c r="K2605" t="s">
        <v>1342</v>
      </c>
      <c r="L2605" t="s">
        <v>1037</v>
      </c>
      <c r="M2605">
        <v>176.17600000000004</v>
      </c>
      <c r="N2605">
        <v>2.8000000000000001E-2</v>
      </c>
      <c r="O2605" s="872">
        <f>+VLOOKUP(C2605,'A. Rate Class Allocations'!$B$124:$J$128,6,FALSE)</f>
        <v>0.94261788524984402</v>
      </c>
      <c r="P2605" s="873">
        <f>+VLOOKUP(C2605,'A. Rate Class Allocations'!$B$124:$J$128,8,FALSE)</f>
        <v>0.86676492558695795</v>
      </c>
      <c r="Q2605" s="873">
        <f>+VLOOKUP(C2605,'A. Rate Class Allocations'!$B$124:$J$128,7,FALSE)</f>
        <v>0.93591420350510102</v>
      </c>
      <c r="R2605" s="873">
        <f>+VLOOKUP(C2605,'A. Rate Class Allocations'!$B$124:$J$128,9,FALSE)</f>
        <v>0.67326093337246795</v>
      </c>
      <c r="S2605" s="874">
        <f t="shared" si="121"/>
        <v>143.9407462744561</v>
      </c>
      <c r="T2605" s="874">
        <f t="shared" si="122"/>
        <v>1.7643205165835039E-2</v>
      </c>
    </row>
    <row r="2606" spans="1:20">
      <c r="A2606" s="875" t="s">
        <v>1034</v>
      </c>
      <c r="B2606" t="s">
        <v>1035</v>
      </c>
      <c r="C2606" t="s">
        <v>1339</v>
      </c>
      <c r="D2606" t="s">
        <v>2062</v>
      </c>
      <c r="E2606" s="867">
        <v>2019</v>
      </c>
      <c r="F2606" s="867">
        <v>2019</v>
      </c>
      <c r="G2606" s="868">
        <v>43528</v>
      </c>
      <c r="H2606" s="869">
        <f t="shared" si="120"/>
        <v>2019</v>
      </c>
      <c r="I2606" s="876"/>
      <c r="J2606" t="s">
        <v>1341</v>
      </c>
      <c r="K2606" t="s">
        <v>1342</v>
      </c>
      <c r="L2606" t="s">
        <v>1037</v>
      </c>
      <c r="M2606">
        <v>166.76400000000004</v>
      </c>
      <c r="N2606">
        <v>5.2000000000000005E-2</v>
      </c>
      <c r="O2606" s="872">
        <f>+VLOOKUP(C2606,'A. Rate Class Allocations'!$B$124:$J$128,6,FALSE)</f>
        <v>0.94261788524984402</v>
      </c>
      <c r="P2606" s="873">
        <f>+VLOOKUP(C2606,'A. Rate Class Allocations'!$B$124:$J$128,8,FALSE)</f>
        <v>0.86676492558695795</v>
      </c>
      <c r="Q2606" s="873">
        <f>+VLOOKUP(C2606,'A. Rate Class Allocations'!$B$124:$J$128,7,FALSE)</f>
        <v>0.93591420350510102</v>
      </c>
      <c r="R2606" s="873">
        <f>+VLOOKUP(C2606,'A. Rate Class Allocations'!$B$124:$J$128,9,FALSE)</f>
        <v>0.67326093337246795</v>
      </c>
      <c r="S2606" s="874">
        <f t="shared" si="121"/>
        <v>136.25087759804626</v>
      </c>
      <c r="T2606" s="874">
        <f t="shared" si="122"/>
        <v>3.2765952450836508E-2</v>
      </c>
    </row>
    <row r="2607" spans="1:20">
      <c r="A2607" s="875" t="s">
        <v>1034</v>
      </c>
      <c r="B2607" t="s">
        <v>1035</v>
      </c>
      <c r="C2607" t="s">
        <v>1339</v>
      </c>
      <c r="D2607" t="s">
        <v>2062</v>
      </c>
      <c r="E2607" s="867">
        <v>2019</v>
      </c>
      <c r="F2607" s="867">
        <v>2019</v>
      </c>
      <c r="G2607" s="868">
        <v>43528</v>
      </c>
      <c r="H2607" s="869">
        <f t="shared" si="120"/>
        <v>2019</v>
      </c>
      <c r="I2607" s="876"/>
      <c r="J2607" t="s">
        <v>1341</v>
      </c>
      <c r="K2607" t="s">
        <v>1342</v>
      </c>
      <c r="L2607" t="s">
        <v>1037</v>
      </c>
      <c r="M2607">
        <v>837.02699999999959</v>
      </c>
      <c r="N2607">
        <v>0.2609999999999999</v>
      </c>
      <c r="O2607" s="872">
        <f>+VLOOKUP(C2607,'A. Rate Class Allocations'!$B$124:$J$128,6,FALSE)</f>
        <v>0.94261788524984402</v>
      </c>
      <c r="P2607" s="873">
        <f>+VLOOKUP(C2607,'A. Rate Class Allocations'!$B$124:$J$128,8,FALSE)</f>
        <v>0.86676492558695795</v>
      </c>
      <c r="Q2607" s="873">
        <f>+VLOOKUP(C2607,'A. Rate Class Allocations'!$B$124:$J$128,7,FALSE)</f>
        <v>0.93591420350510102</v>
      </c>
      <c r="R2607" s="873">
        <f>+VLOOKUP(C2607,'A. Rate Class Allocations'!$B$124:$J$128,9,FALSE)</f>
        <v>0.67326093337246795</v>
      </c>
      <c r="S2607" s="874">
        <f t="shared" si="121"/>
        <v>683.87459717480863</v>
      </c>
      <c r="T2607" s="874">
        <f t="shared" si="122"/>
        <v>0.16445987672439083</v>
      </c>
    </row>
    <row r="2608" spans="1:20">
      <c r="A2608" s="875" t="s">
        <v>1034</v>
      </c>
      <c r="B2608" t="s">
        <v>1035</v>
      </c>
      <c r="C2608" t="s">
        <v>1339</v>
      </c>
      <c r="D2608" t="s">
        <v>2062</v>
      </c>
      <c r="E2608" s="867">
        <v>2019</v>
      </c>
      <c r="F2608" s="867">
        <v>2019</v>
      </c>
      <c r="G2608" s="868">
        <v>43528</v>
      </c>
      <c r="H2608" s="869">
        <f t="shared" si="120"/>
        <v>2019</v>
      </c>
      <c r="I2608" s="876"/>
      <c r="J2608" t="s">
        <v>1341</v>
      </c>
      <c r="K2608" t="s">
        <v>1342</v>
      </c>
      <c r="L2608" t="s">
        <v>1037</v>
      </c>
      <c r="M2608">
        <v>654.22799999999995</v>
      </c>
      <c r="N2608">
        <v>0.20399999999999999</v>
      </c>
      <c r="O2608" s="872">
        <f>+VLOOKUP(C2608,'A. Rate Class Allocations'!$B$124:$J$128,6,FALSE)</f>
        <v>0.94261788524984402</v>
      </c>
      <c r="P2608" s="873">
        <f>+VLOOKUP(C2608,'A. Rate Class Allocations'!$B$124:$J$128,8,FALSE)</f>
        <v>0.86676492558695795</v>
      </c>
      <c r="Q2608" s="873">
        <f>+VLOOKUP(C2608,'A. Rate Class Allocations'!$B$124:$J$128,7,FALSE)</f>
        <v>0.93591420350510102</v>
      </c>
      <c r="R2608" s="873">
        <f>+VLOOKUP(C2608,'A. Rate Class Allocations'!$B$124:$J$128,9,FALSE)</f>
        <v>0.67326093337246795</v>
      </c>
      <c r="S2608" s="874">
        <f t="shared" si="121"/>
        <v>534.52267365387365</v>
      </c>
      <c r="T2608" s="874">
        <f t="shared" si="122"/>
        <v>0.1285433519225124</v>
      </c>
    </row>
    <row r="2609" spans="1:20">
      <c r="A2609" s="875" t="s">
        <v>1034</v>
      </c>
      <c r="B2609" t="s">
        <v>1035</v>
      </c>
      <c r="C2609" t="s">
        <v>1339</v>
      </c>
      <c r="D2609" t="s">
        <v>2063</v>
      </c>
      <c r="E2609" s="867">
        <v>2019</v>
      </c>
      <c r="F2609" s="867">
        <v>2019</v>
      </c>
      <c r="G2609" s="868">
        <v>43542</v>
      </c>
      <c r="H2609" s="869">
        <f t="shared" si="120"/>
        <v>2019</v>
      </c>
      <c r="I2609" s="876"/>
      <c r="J2609" t="s">
        <v>1341</v>
      </c>
      <c r="K2609" t="s">
        <v>1342</v>
      </c>
      <c r="L2609" t="s">
        <v>1037</v>
      </c>
      <c r="M2609">
        <v>3204.63</v>
      </c>
      <c r="N2609">
        <v>1.2869999999999999</v>
      </c>
      <c r="O2609" s="872">
        <f>+VLOOKUP(C2609,'A. Rate Class Allocations'!$B$124:$J$128,6,FALSE)</f>
        <v>0.94261788524984402</v>
      </c>
      <c r="P2609" s="873">
        <f>+VLOOKUP(C2609,'A. Rate Class Allocations'!$B$124:$J$128,8,FALSE)</f>
        <v>0.86676492558695795</v>
      </c>
      <c r="Q2609" s="873">
        <f>+VLOOKUP(C2609,'A. Rate Class Allocations'!$B$124:$J$128,7,FALSE)</f>
        <v>0.93591420350510102</v>
      </c>
      <c r="R2609" s="873">
        <f>+VLOOKUP(C2609,'A. Rate Class Allocations'!$B$124:$J$128,9,FALSE)</f>
        <v>0.67326093337246795</v>
      </c>
      <c r="S2609" s="874">
        <f t="shared" si="121"/>
        <v>2618.2728279306498</v>
      </c>
      <c r="T2609" s="874">
        <f t="shared" si="122"/>
        <v>0.81095732315820335</v>
      </c>
    </row>
    <row r="2610" spans="1:20">
      <c r="A2610" s="875" t="s">
        <v>1034</v>
      </c>
      <c r="B2610" t="s">
        <v>1035</v>
      </c>
      <c r="C2610" t="s">
        <v>1339</v>
      </c>
      <c r="D2610" t="s">
        <v>2064</v>
      </c>
      <c r="E2610" s="867">
        <v>2019</v>
      </c>
      <c r="F2610" s="867">
        <v>2019</v>
      </c>
      <c r="G2610" s="868">
        <v>43524</v>
      </c>
      <c r="H2610" s="869">
        <f t="shared" si="120"/>
        <v>2019</v>
      </c>
      <c r="I2610" s="876"/>
      <c r="J2610" t="s">
        <v>1341</v>
      </c>
      <c r="K2610" t="s">
        <v>1342</v>
      </c>
      <c r="L2610" t="s">
        <v>1037</v>
      </c>
      <c r="M2610">
        <v>701.56799999999998</v>
      </c>
      <c r="N2610">
        <v>0.20299999999999999</v>
      </c>
      <c r="O2610" s="872">
        <f>+VLOOKUP(C2610,'A. Rate Class Allocations'!$B$124:$J$128,6,FALSE)</f>
        <v>0.94261788524984402</v>
      </c>
      <c r="P2610" s="873">
        <f>+VLOOKUP(C2610,'A. Rate Class Allocations'!$B$124:$J$128,8,FALSE)</f>
        <v>0.86676492558695795</v>
      </c>
      <c r="Q2610" s="873">
        <f>+VLOOKUP(C2610,'A. Rate Class Allocations'!$B$124:$J$128,7,FALSE)</f>
        <v>0.93591420350510102</v>
      </c>
      <c r="R2610" s="873">
        <f>+VLOOKUP(C2610,'A. Rate Class Allocations'!$B$124:$J$128,9,FALSE)</f>
        <v>0.67326093337246795</v>
      </c>
      <c r="S2610" s="874">
        <f t="shared" si="121"/>
        <v>573.20078490984918</v>
      </c>
      <c r="T2610" s="874">
        <f t="shared" si="122"/>
        <v>0.12791323745230401</v>
      </c>
    </row>
    <row r="2611" spans="1:20">
      <c r="A2611" s="875" t="s">
        <v>1034</v>
      </c>
      <c r="B2611" t="s">
        <v>1035</v>
      </c>
      <c r="C2611" t="s">
        <v>1339</v>
      </c>
      <c r="D2611" t="s">
        <v>2064</v>
      </c>
      <c r="E2611" s="867">
        <v>2019</v>
      </c>
      <c r="F2611" s="867">
        <v>2019</v>
      </c>
      <c r="G2611" s="868">
        <v>43524</v>
      </c>
      <c r="H2611" s="869">
        <f t="shared" si="120"/>
        <v>2019</v>
      </c>
      <c r="I2611" s="876"/>
      <c r="J2611" t="s">
        <v>1341</v>
      </c>
      <c r="K2611" t="s">
        <v>1342</v>
      </c>
      <c r="L2611" t="s">
        <v>1037</v>
      </c>
      <c r="M2611">
        <v>96.768000000000001</v>
      </c>
      <c r="N2611">
        <v>2.8000000000000001E-2</v>
      </c>
      <c r="O2611" s="872">
        <f>+VLOOKUP(C2611,'A. Rate Class Allocations'!$B$124:$J$128,6,FALSE)</f>
        <v>0.94261788524984402</v>
      </c>
      <c r="P2611" s="873">
        <f>+VLOOKUP(C2611,'A. Rate Class Allocations'!$B$124:$J$128,8,FALSE)</f>
        <v>0.86676492558695795</v>
      </c>
      <c r="Q2611" s="873">
        <f>+VLOOKUP(C2611,'A. Rate Class Allocations'!$B$124:$J$128,7,FALSE)</f>
        <v>0.93591420350510102</v>
      </c>
      <c r="R2611" s="873">
        <f>+VLOOKUP(C2611,'A. Rate Class Allocations'!$B$124:$J$128,9,FALSE)</f>
        <v>0.67326093337246795</v>
      </c>
      <c r="S2611" s="874">
        <f t="shared" si="121"/>
        <v>79.062177228944719</v>
      </c>
      <c r="T2611" s="874">
        <f t="shared" si="122"/>
        <v>1.7643205165835039E-2</v>
      </c>
    </row>
    <row r="2612" spans="1:20">
      <c r="A2612" s="875" t="s">
        <v>1034</v>
      </c>
      <c r="B2612" t="s">
        <v>1035</v>
      </c>
      <c r="C2612" t="s">
        <v>1339</v>
      </c>
      <c r="D2612" t="s">
        <v>2065</v>
      </c>
      <c r="E2612" s="867">
        <v>2019</v>
      </c>
      <c r="F2612" s="867">
        <v>2019</v>
      </c>
      <c r="G2612" s="868">
        <v>43524</v>
      </c>
      <c r="H2612" s="869">
        <f t="shared" si="120"/>
        <v>2019</v>
      </c>
      <c r="I2612" s="876"/>
      <c r="J2612" t="s">
        <v>1341</v>
      </c>
      <c r="K2612" t="s">
        <v>1342</v>
      </c>
      <c r="L2612" t="s">
        <v>1037</v>
      </c>
      <c r="M2612">
        <v>1035.8399999999999</v>
      </c>
      <c r="N2612">
        <v>0.41600000000000004</v>
      </c>
      <c r="O2612" s="872">
        <f>+VLOOKUP(C2612,'A. Rate Class Allocations'!$B$124:$J$128,6,FALSE)</f>
        <v>0.94261788524984402</v>
      </c>
      <c r="P2612" s="873">
        <f>+VLOOKUP(C2612,'A. Rate Class Allocations'!$B$124:$J$128,8,FALSE)</f>
        <v>0.86676492558695795</v>
      </c>
      <c r="Q2612" s="873">
        <f>+VLOOKUP(C2612,'A. Rate Class Allocations'!$B$124:$J$128,7,FALSE)</f>
        <v>0.93591420350510102</v>
      </c>
      <c r="R2612" s="873">
        <f>+VLOOKUP(C2612,'A. Rate Class Allocations'!$B$124:$J$128,9,FALSE)</f>
        <v>0.67326093337246795</v>
      </c>
      <c r="S2612" s="874">
        <f t="shared" si="121"/>
        <v>846.31040902808877</v>
      </c>
      <c r="T2612" s="874">
        <f t="shared" si="122"/>
        <v>0.26212761960669206</v>
      </c>
    </row>
    <row r="2613" spans="1:20">
      <c r="A2613" s="875" t="s">
        <v>1034</v>
      </c>
      <c r="B2613" t="s">
        <v>1035</v>
      </c>
      <c r="C2613" t="s">
        <v>1339</v>
      </c>
      <c r="D2613" t="s">
        <v>2065</v>
      </c>
      <c r="E2613" s="867">
        <v>2019</v>
      </c>
      <c r="F2613" s="867">
        <v>2019</v>
      </c>
      <c r="G2613" s="868">
        <v>43524</v>
      </c>
      <c r="H2613" s="869">
        <f t="shared" si="120"/>
        <v>2019</v>
      </c>
      <c r="I2613" s="876"/>
      <c r="J2613" t="s">
        <v>1341</v>
      </c>
      <c r="K2613" t="s">
        <v>1342</v>
      </c>
      <c r="L2613" t="s">
        <v>1037</v>
      </c>
      <c r="M2613">
        <v>794.31000000000006</v>
      </c>
      <c r="N2613">
        <v>0.31900000000000006</v>
      </c>
      <c r="O2613" s="872">
        <f>+VLOOKUP(C2613,'A. Rate Class Allocations'!$B$124:$J$128,6,FALSE)</f>
        <v>0.94261788524984402</v>
      </c>
      <c r="P2613" s="873">
        <f>+VLOOKUP(C2613,'A. Rate Class Allocations'!$B$124:$J$128,8,FALSE)</f>
        <v>0.86676492558695795</v>
      </c>
      <c r="Q2613" s="873">
        <f>+VLOOKUP(C2613,'A. Rate Class Allocations'!$B$124:$J$128,7,FALSE)</f>
        <v>0.93591420350510102</v>
      </c>
      <c r="R2613" s="873">
        <f>+VLOOKUP(C2613,'A. Rate Class Allocations'!$B$124:$J$128,9,FALSE)</f>
        <v>0.67326093337246795</v>
      </c>
      <c r="S2613" s="874">
        <f t="shared" si="121"/>
        <v>648.97360692298162</v>
      </c>
      <c r="T2613" s="874">
        <f t="shared" si="122"/>
        <v>0.20100651599647781</v>
      </c>
    </row>
    <row r="2614" spans="1:20">
      <c r="A2614" s="875" t="s">
        <v>1034</v>
      </c>
      <c r="B2614" t="s">
        <v>1035</v>
      </c>
      <c r="C2614" t="s">
        <v>1339</v>
      </c>
      <c r="D2614" t="s">
        <v>2065</v>
      </c>
      <c r="E2614" s="867">
        <v>2019</v>
      </c>
      <c r="F2614" s="867">
        <v>2019</v>
      </c>
      <c r="G2614" s="868">
        <v>43524</v>
      </c>
      <c r="H2614" s="869">
        <f t="shared" si="120"/>
        <v>2019</v>
      </c>
      <c r="I2614" s="876"/>
      <c r="J2614" t="s">
        <v>1341</v>
      </c>
      <c r="K2614" t="s">
        <v>1342</v>
      </c>
      <c r="L2614" t="s">
        <v>1037</v>
      </c>
      <c r="M2614">
        <v>873.99</v>
      </c>
      <c r="N2614">
        <v>0.35099999999999998</v>
      </c>
      <c r="O2614" s="872">
        <f>+VLOOKUP(C2614,'A. Rate Class Allocations'!$B$124:$J$128,6,FALSE)</f>
        <v>0.94261788524984402</v>
      </c>
      <c r="P2614" s="873">
        <f>+VLOOKUP(C2614,'A. Rate Class Allocations'!$B$124:$J$128,8,FALSE)</f>
        <v>0.86676492558695795</v>
      </c>
      <c r="Q2614" s="873">
        <f>+VLOOKUP(C2614,'A. Rate Class Allocations'!$B$124:$J$128,7,FALSE)</f>
        <v>0.93591420350510102</v>
      </c>
      <c r="R2614" s="873">
        <f>+VLOOKUP(C2614,'A. Rate Class Allocations'!$B$124:$J$128,9,FALSE)</f>
        <v>0.67326093337246795</v>
      </c>
      <c r="S2614" s="874">
        <f t="shared" si="121"/>
        <v>714.07440761744988</v>
      </c>
      <c r="T2614" s="874">
        <f t="shared" si="122"/>
        <v>0.22117017904314634</v>
      </c>
    </row>
    <row r="2615" spans="1:20">
      <c r="A2615" s="875" t="s">
        <v>1034</v>
      </c>
      <c r="B2615" t="s">
        <v>1035</v>
      </c>
      <c r="C2615" t="s">
        <v>1339</v>
      </c>
      <c r="D2615" t="s">
        <v>2066</v>
      </c>
      <c r="E2615" s="867">
        <v>2019</v>
      </c>
      <c r="F2615" s="867">
        <v>2019</v>
      </c>
      <c r="G2615" s="868">
        <v>43522</v>
      </c>
      <c r="H2615" s="869">
        <f t="shared" si="120"/>
        <v>2019</v>
      </c>
      <c r="I2615" s="876"/>
      <c r="J2615" t="s">
        <v>1341</v>
      </c>
      <c r="K2615" t="s">
        <v>1342</v>
      </c>
      <c r="L2615" t="s">
        <v>1037</v>
      </c>
      <c r="M2615">
        <v>2569.4759999999992</v>
      </c>
      <c r="N2615">
        <v>0.67599999999999993</v>
      </c>
      <c r="O2615" s="872">
        <f>+VLOOKUP(C2615,'A. Rate Class Allocations'!$B$124:$J$128,6,FALSE)</f>
        <v>0.94261788524984402</v>
      </c>
      <c r="P2615" s="873">
        <f>+VLOOKUP(C2615,'A. Rate Class Allocations'!$B$124:$J$128,8,FALSE)</f>
        <v>0.86676492558695795</v>
      </c>
      <c r="Q2615" s="873">
        <f>+VLOOKUP(C2615,'A. Rate Class Allocations'!$B$124:$J$128,7,FALSE)</f>
        <v>0.93591420350510102</v>
      </c>
      <c r="R2615" s="873">
        <f>+VLOOKUP(C2615,'A. Rate Class Allocations'!$B$124:$J$128,9,FALSE)</f>
        <v>0.67326093337246795</v>
      </c>
      <c r="S2615" s="874">
        <f t="shared" si="121"/>
        <v>2099.3341486598865</v>
      </c>
      <c r="T2615" s="874">
        <f t="shared" si="122"/>
        <v>0.42595738186087445</v>
      </c>
    </row>
    <row r="2616" spans="1:20">
      <c r="A2616" s="875" t="s">
        <v>1034</v>
      </c>
      <c r="B2616" t="s">
        <v>1035</v>
      </c>
      <c r="C2616" t="s">
        <v>1339</v>
      </c>
      <c r="D2616" t="s">
        <v>2067</v>
      </c>
      <c r="E2616" s="867">
        <v>2019</v>
      </c>
      <c r="F2616" s="867">
        <v>2019</v>
      </c>
      <c r="G2616" s="868">
        <v>43522</v>
      </c>
      <c r="H2616" s="869">
        <f t="shared" si="120"/>
        <v>2019</v>
      </c>
      <c r="I2616" s="876"/>
      <c r="J2616" t="s">
        <v>1341</v>
      </c>
      <c r="K2616" t="s">
        <v>1342</v>
      </c>
      <c r="L2616" t="s">
        <v>1037</v>
      </c>
      <c r="M2616">
        <v>466.12800000000004</v>
      </c>
      <c r="N2616">
        <v>0.20800000000000002</v>
      </c>
      <c r="O2616" s="872">
        <f>+VLOOKUP(C2616,'A. Rate Class Allocations'!$B$124:$J$128,6,FALSE)</f>
        <v>0.94261788524984402</v>
      </c>
      <c r="P2616" s="873">
        <f>+VLOOKUP(C2616,'A. Rate Class Allocations'!$B$124:$J$128,8,FALSE)</f>
        <v>0.86676492558695795</v>
      </c>
      <c r="Q2616" s="873">
        <f>+VLOOKUP(C2616,'A. Rate Class Allocations'!$B$124:$J$128,7,FALSE)</f>
        <v>0.93591420350510102</v>
      </c>
      <c r="R2616" s="873">
        <f>+VLOOKUP(C2616,'A. Rate Class Allocations'!$B$124:$J$128,9,FALSE)</f>
        <v>0.67326093337246795</v>
      </c>
      <c r="S2616" s="874">
        <f t="shared" si="121"/>
        <v>380.83968406264</v>
      </c>
      <c r="T2616" s="874">
        <f t="shared" si="122"/>
        <v>0.13106380980334603</v>
      </c>
    </row>
    <row r="2617" spans="1:20">
      <c r="A2617" s="875" t="s">
        <v>1034</v>
      </c>
      <c r="B2617" t="s">
        <v>1035</v>
      </c>
      <c r="C2617" t="s">
        <v>1339</v>
      </c>
      <c r="D2617" t="s">
        <v>2067</v>
      </c>
      <c r="E2617" s="867">
        <v>2019</v>
      </c>
      <c r="F2617" s="867">
        <v>2019</v>
      </c>
      <c r="G2617" s="868">
        <v>43522</v>
      </c>
      <c r="H2617" s="869">
        <f t="shared" si="120"/>
        <v>2019</v>
      </c>
      <c r="I2617" s="876"/>
      <c r="J2617" t="s">
        <v>1341</v>
      </c>
      <c r="K2617" t="s">
        <v>1342</v>
      </c>
      <c r="L2617" t="s">
        <v>1037</v>
      </c>
      <c r="M2617">
        <v>282.36599999999999</v>
      </c>
      <c r="N2617">
        <v>0.126</v>
      </c>
      <c r="O2617" s="872">
        <f>+VLOOKUP(C2617,'A. Rate Class Allocations'!$B$124:$J$128,6,FALSE)</f>
        <v>0.94261788524984402</v>
      </c>
      <c r="P2617" s="873">
        <f>+VLOOKUP(C2617,'A. Rate Class Allocations'!$B$124:$J$128,8,FALSE)</f>
        <v>0.86676492558695795</v>
      </c>
      <c r="Q2617" s="873">
        <f>+VLOOKUP(C2617,'A. Rate Class Allocations'!$B$124:$J$128,7,FALSE)</f>
        <v>0.93591420350510102</v>
      </c>
      <c r="R2617" s="873">
        <f>+VLOOKUP(C2617,'A. Rate Class Allocations'!$B$124:$J$128,9,FALSE)</f>
        <v>0.67326093337246795</v>
      </c>
      <c r="S2617" s="874">
        <f t="shared" si="121"/>
        <v>230.70096246102227</v>
      </c>
      <c r="T2617" s="874">
        <f t="shared" si="122"/>
        <v>7.9394423246257673E-2</v>
      </c>
    </row>
    <row r="2618" spans="1:20">
      <c r="A2618" s="875" t="s">
        <v>1034</v>
      </c>
      <c r="B2618" t="s">
        <v>1035</v>
      </c>
      <c r="C2618" t="s">
        <v>1339</v>
      </c>
      <c r="D2618" t="s">
        <v>2068</v>
      </c>
      <c r="E2618" s="867">
        <v>2019</v>
      </c>
      <c r="F2618" s="867">
        <v>2019</v>
      </c>
      <c r="G2618" s="868">
        <v>43531</v>
      </c>
      <c r="H2618" s="869">
        <f t="shared" si="120"/>
        <v>2019</v>
      </c>
      <c r="I2618" s="876"/>
      <c r="J2618" t="s">
        <v>1341</v>
      </c>
      <c r="K2618" t="s">
        <v>1342</v>
      </c>
      <c r="L2618" t="s">
        <v>1037</v>
      </c>
      <c r="M2618">
        <v>3027.076</v>
      </c>
      <c r="N2618">
        <v>1.1960000000000002</v>
      </c>
      <c r="O2618" s="872">
        <f>+VLOOKUP(C2618,'A. Rate Class Allocations'!$B$124:$J$128,6,FALSE)</f>
        <v>0.94261788524984402</v>
      </c>
      <c r="P2618" s="873">
        <f>+VLOOKUP(C2618,'A. Rate Class Allocations'!$B$124:$J$128,8,FALSE)</f>
        <v>0.86676492558695795</v>
      </c>
      <c r="Q2618" s="873">
        <f>+VLOOKUP(C2618,'A. Rate Class Allocations'!$B$124:$J$128,7,FALSE)</f>
        <v>0.93591420350510102</v>
      </c>
      <c r="R2618" s="873">
        <f>+VLOOKUP(C2618,'A. Rate Class Allocations'!$B$124:$J$128,9,FALSE)</f>
        <v>0.67326093337246795</v>
      </c>
      <c r="S2618" s="874">
        <f t="shared" si="121"/>
        <v>2473.2062169052274</v>
      </c>
      <c r="T2618" s="874">
        <f t="shared" si="122"/>
        <v>0.7536169063692395</v>
      </c>
    </row>
    <row r="2619" spans="1:20">
      <c r="A2619" s="875" t="s">
        <v>1034</v>
      </c>
      <c r="B2619" t="s">
        <v>1035</v>
      </c>
      <c r="C2619" t="s">
        <v>1339</v>
      </c>
      <c r="D2619" t="s">
        <v>2068</v>
      </c>
      <c r="E2619" s="867">
        <v>2019</v>
      </c>
      <c r="F2619" s="867">
        <v>2019</v>
      </c>
      <c r="G2619" s="868">
        <v>43531</v>
      </c>
      <c r="H2619" s="869">
        <f t="shared" si="120"/>
        <v>2019</v>
      </c>
      <c r="I2619" s="876"/>
      <c r="J2619" t="s">
        <v>1341</v>
      </c>
      <c r="K2619" t="s">
        <v>1342</v>
      </c>
      <c r="L2619" t="s">
        <v>1037</v>
      </c>
      <c r="M2619">
        <v>177.17000000000002</v>
      </c>
      <c r="N2619">
        <v>6.9999999999999993E-2</v>
      </c>
      <c r="O2619" s="872">
        <f>+VLOOKUP(C2619,'A. Rate Class Allocations'!$B$124:$J$128,6,FALSE)</f>
        <v>0.94261788524984402</v>
      </c>
      <c r="P2619" s="873">
        <f>+VLOOKUP(C2619,'A. Rate Class Allocations'!$B$124:$J$128,8,FALSE)</f>
        <v>0.86676492558695795</v>
      </c>
      <c r="Q2619" s="873">
        <f>+VLOOKUP(C2619,'A. Rate Class Allocations'!$B$124:$J$128,7,FALSE)</f>
        <v>0.93591420350510102</v>
      </c>
      <c r="R2619" s="873">
        <f>+VLOOKUP(C2619,'A. Rate Class Allocations'!$B$124:$J$128,9,FALSE)</f>
        <v>0.67326093337246795</v>
      </c>
      <c r="S2619" s="874">
        <f t="shared" si="121"/>
        <v>144.75287222689462</v>
      </c>
      <c r="T2619" s="874">
        <f t="shared" si="122"/>
        <v>4.4108012914587588E-2</v>
      </c>
    </row>
    <row r="2620" spans="1:20">
      <c r="A2620" s="875" t="s">
        <v>1034</v>
      </c>
      <c r="B2620" t="s">
        <v>1035</v>
      </c>
      <c r="C2620" t="s">
        <v>1339</v>
      </c>
      <c r="D2620" t="s">
        <v>2068</v>
      </c>
      <c r="E2620" s="867">
        <v>2019</v>
      </c>
      <c r="F2620" s="867">
        <v>2019</v>
      </c>
      <c r="G2620" s="868">
        <v>43531</v>
      </c>
      <c r="H2620" s="869">
        <f t="shared" si="120"/>
        <v>2019</v>
      </c>
      <c r="I2620" s="876"/>
      <c r="J2620" t="s">
        <v>1038</v>
      </c>
      <c r="K2620" t="s">
        <v>1342</v>
      </c>
      <c r="L2620" t="s">
        <v>1037</v>
      </c>
      <c r="M2620">
        <v>212.60400000000004</v>
      </c>
      <c r="N2620">
        <v>8.4000000000000019E-2</v>
      </c>
      <c r="O2620" s="872">
        <f>+VLOOKUP(C2620,'A. Rate Class Allocations'!$B$124:$J$128,6,FALSE)</f>
        <v>0.94261788524984402</v>
      </c>
      <c r="P2620" s="873">
        <f>+VLOOKUP(C2620,'A. Rate Class Allocations'!$B$124:$J$128,8,FALSE)</f>
        <v>0.86676492558695795</v>
      </c>
      <c r="Q2620" s="873">
        <f>+VLOOKUP(C2620,'A. Rate Class Allocations'!$B$124:$J$128,7,FALSE)</f>
        <v>0.93591420350510102</v>
      </c>
      <c r="R2620" s="873">
        <f>+VLOOKUP(C2620,'A. Rate Class Allocations'!$B$124:$J$128,9,FALSE)</f>
        <v>0.67326093337246795</v>
      </c>
      <c r="S2620" s="874">
        <f t="shared" si="121"/>
        <v>173.70344667227354</v>
      </c>
      <c r="T2620" s="874">
        <f t="shared" si="122"/>
        <v>5.292961549750512E-2</v>
      </c>
    </row>
    <row r="2621" spans="1:20">
      <c r="A2621" s="875" t="s">
        <v>1034</v>
      </c>
      <c r="B2621" t="s">
        <v>1035</v>
      </c>
      <c r="C2621" t="s">
        <v>1339</v>
      </c>
      <c r="D2621" t="s">
        <v>2069</v>
      </c>
      <c r="E2621" s="867">
        <v>2019</v>
      </c>
      <c r="F2621" s="867">
        <v>2019</v>
      </c>
      <c r="G2621" s="868">
        <v>43525</v>
      </c>
      <c r="H2621" s="869">
        <f t="shared" si="120"/>
        <v>2019</v>
      </c>
      <c r="I2621" s="876"/>
      <c r="J2621" t="s">
        <v>1341</v>
      </c>
      <c r="K2621" t="s">
        <v>1342</v>
      </c>
      <c r="L2621" t="s">
        <v>1037</v>
      </c>
      <c r="M2621">
        <v>2848.56</v>
      </c>
      <c r="N2621">
        <v>1.1440000000000001</v>
      </c>
      <c r="O2621" s="872">
        <f>+VLOOKUP(C2621,'A. Rate Class Allocations'!$B$124:$J$128,6,FALSE)</f>
        <v>0.94261788524984402</v>
      </c>
      <c r="P2621" s="873">
        <f>+VLOOKUP(C2621,'A. Rate Class Allocations'!$B$124:$J$128,8,FALSE)</f>
        <v>0.86676492558695795</v>
      </c>
      <c r="Q2621" s="873">
        <f>+VLOOKUP(C2621,'A. Rate Class Allocations'!$B$124:$J$128,7,FALSE)</f>
        <v>0.93591420350510102</v>
      </c>
      <c r="R2621" s="873">
        <f>+VLOOKUP(C2621,'A. Rate Class Allocations'!$B$124:$J$128,9,FALSE)</f>
        <v>0.67326093337246795</v>
      </c>
      <c r="S2621" s="874">
        <f t="shared" si="121"/>
        <v>2327.3536248272444</v>
      </c>
      <c r="T2621" s="874">
        <f t="shared" si="122"/>
        <v>0.72085095391840304</v>
      </c>
    </row>
    <row r="2622" spans="1:20">
      <c r="A2622" s="875" t="s">
        <v>1034</v>
      </c>
      <c r="B2622" t="s">
        <v>1035</v>
      </c>
      <c r="C2622" t="s">
        <v>1339</v>
      </c>
      <c r="D2622" t="s">
        <v>2069</v>
      </c>
      <c r="E2622" s="867">
        <v>2019</v>
      </c>
      <c r="F2622" s="867">
        <v>2019</v>
      </c>
      <c r="G2622" s="868">
        <v>43525</v>
      </c>
      <c r="H2622" s="869">
        <f t="shared" si="120"/>
        <v>2019</v>
      </c>
      <c r="I2622" s="876"/>
      <c r="J2622" t="s">
        <v>1341</v>
      </c>
      <c r="K2622" t="s">
        <v>1342</v>
      </c>
      <c r="L2622" t="s">
        <v>1037</v>
      </c>
      <c r="M2622">
        <v>216.62999999999997</v>
      </c>
      <c r="N2622">
        <v>8.6999999999999994E-2</v>
      </c>
      <c r="O2622" s="872">
        <f>+VLOOKUP(C2622,'A. Rate Class Allocations'!$B$124:$J$128,6,FALSE)</f>
        <v>0.94261788524984402</v>
      </c>
      <c r="P2622" s="873">
        <f>+VLOOKUP(C2622,'A. Rate Class Allocations'!$B$124:$J$128,8,FALSE)</f>
        <v>0.86676492558695795</v>
      </c>
      <c r="Q2622" s="873">
        <f>+VLOOKUP(C2622,'A. Rate Class Allocations'!$B$124:$J$128,7,FALSE)</f>
        <v>0.93591420350510102</v>
      </c>
      <c r="R2622" s="873">
        <f>+VLOOKUP(C2622,'A. Rate Class Allocations'!$B$124:$J$128,9,FALSE)</f>
        <v>0.67326093337246795</v>
      </c>
      <c r="S2622" s="874">
        <f t="shared" si="121"/>
        <v>176.99280188808586</v>
      </c>
      <c r="T2622" s="874">
        <f t="shared" si="122"/>
        <v>5.4819958908130288E-2</v>
      </c>
    </row>
    <row r="2623" spans="1:20">
      <c r="A2623" s="875" t="s">
        <v>1034</v>
      </c>
      <c r="B2623" t="s">
        <v>1035</v>
      </c>
      <c r="C2623" t="s">
        <v>1339</v>
      </c>
      <c r="D2623" t="s">
        <v>2069</v>
      </c>
      <c r="E2623" s="867">
        <v>2019</v>
      </c>
      <c r="F2623" s="867">
        <v>2019</v>
      </c>
      <c r="G2623" s="868">
        <v>43525</v>
      </c>
      <c r="H2623" s="869">
        <f t="shared" si="120"/>
        <v>2019</v>
      </c>
      <c r="I2623" s="876"/>
      <c r="J2623" t="s">
        <v>1038</v>
      </c>
      <c r="K2623" t="s">
        <v>1342</v>
      </c>
      <c r="L2623" t="s">
        <v>1037</v>
      </c>
      <c r="M2623">
        <v>216.62999999999997</v>
      </c>
      <c r="N2623">
        <v>8.6999999999999994E-2</v>
      </c>
      <c r="O2623" s="872">
        <f>+VLOOKUP(C2623,'A. Rate Class Allocations'!$B$124:$J$128,6,FALSE)</f>
        <v>0.94261788524984402</v>
      </c>
      <c r="P2623" s="873">
        <f>+VLOOKUP(C2623,'A. Rate Class Allocations'!$B$124:$J$128,8,FALSE)</f>
        <v>0.86676492558695795</v>
      </c>
      <c r="Q2623" s="873">
        <f>+VLOOKUP(C2623,'A. Rate Class Allocations'!$B$124:$J$128,7,FALSE)</f>
        <v>0.93591420350510102</v>
      </c>
      <c r="R2623" s="873">
        <f>+VLOOKUP(C2623,'A. Rate Class Allocations'!$B$124:$J$128,9,FALSE)</f>
        <v>0.67326093337246795</v>
      </c>
      <c r="S2623" s="874">
        <f t="shared" si="121"/>
        <v>176.99280188808586</v>
      </c>
      <c r="T2623" s="874">
        <f t="shared" si="122"/>
        <v>5.4819958908130288E-2</v>
      </c>
    </row>
    <row r="2624" spans="1:20">
      <c r="A2624" s="875" t="s">
        <v>1034</v>
      </c>
      <c r="B2624" t="s">
        <v>1035</v>
      </c>
      <c r="C2624" t="s">
        <v>1339</v>
      </c>
      <c r="D2624" t="s">
        <v>2070</v>
      </c>
      <c r="E2624" s="867">
        <v>2019</v>
      </c>
      <c r="F2624" s="867">
        <v>2019</v>
      </c>
      <c r="G2624" s="868">
        <v>43525</v>
      </c>
      <c r="H2624" s="869">
        <f t="shared" si="120"/>
        <v>2019</v>
      </c>
      <c r="I2624" s="876"/>
      <c r="J2624" t="s">
        <v>1341</v>
      </c>
      <c r="K2624" t="s">
        <v>1342</v>
      </c>
      <c r="L2624" t="s">
        <v>1037</v>
      </c>
      <c r="M2624">
        <v>2460.1200000000003</v>
      </c>
      <c r="N2624">
        <v>0.98800000000000021</v>
      </c>
      <c r="O2624" s="872">
        <f>+VLOOKUP(C2624,'A. Rate Class Allocations'!$B$124:$J$128,6,FALSE)</f>
        <v>0.94261788524984402</v>
      </c>
      <c r="P2624" s="873">
        <f>+VLOOKUP(C2624,'A. Rate Class Allocations'!$B$124:$J$128,8,FALSE)</f>
        <v>0.86676492558695795</v>
      </c>
      <c r="Q2624" s="873">
        <f>+VLOOKUP(C2624,'A. Rate Class Allocations'!$B$124:$J$128,7,FALSE)</f>
        <v>0.93591420350510102</v>
      </c>
      <c r="R2624" s="873">
        <f>+VLOOKUP(C2624,'A. Rate Class Allocations'!$B$124:$J$128,9,FALSE)</f>
        <v>0.67326093337246795</v>
      </c>
      <c r="S2624" s="874">
        <f t="shared" si="121"/>
        <v>2009.9872214417112</v>
      </c>
      <c r="T2624" s="874">
        <f t="shared" si="122"/>
        <v>0.62255309656589364</v>
      </c>
    </row>
    <row r="2625" spans="1:20">
      <c r="A2625" s="875" t="s">
        <v>1034</v>
      </c>
      <c r="B2625" t="s">
        <v>1035</v>
      </c>
      <c r="C2625" t="s">
        <v>1339</v>
      </c>
      <c r="D2625" t="s">
        <v>2070</v>
      </c>
      <c r="E2625" s="867">
        <v>2019</v>
      </c>
      <c r="F2625" s="867">
        <v>2019</v>
      </c>
      <c r="G2625" s="868">
        <v>43525</v>
      </c>
      <c r="H2625" s="869">
        <f t="shared" si="120"/>
        <v>2019</v>
      </c>
      <c r="I2625" s="876"/>
      <c r="J2625" t="s">
        <v>1341</v>
      </c>
      <c r="K2625" t="s">
        <v>1342</v>
      </c>
      <c r="L2625" t="s">
        <v>1037</v>
      </c>
      <c r="M2625">
        <v>69.72</v>
      </c>
      <c r="N2625">
        <v>2.8000000000000001E-2</v>
      </c>
      <c r="O2625" s="872">
        <f>+VLOOKUP(C2625,'A. Rate Class Allocations'!$B$124:$J$128,6,FALSE)</f>
        <v>0.94261788524984402</v>
      </c>
      <c r="P2625" s="873">
        <f>+VLOOKUP(C2625,'A. Rate Class Allocations'!$B$124:$J$128,8,FALSE)</f>
        <v>0.86676492558695795</v>
      </c>
      <c r="Q2625" s="873">
        <f>+VLOOKUP(C2625,'A. Rate Class Allocations'!$B$124:$J$128,7,FALSE)</f>
        <v>0.93591420350510102</v>
      </c>
      <c r="R2625" s="873">
        <f>+VLOOKUP(C2625,'A. Rate Class Allocations'!$B$124:$J$128,9,FALSE)</f>
        <v>0.67326093337246795</v>
      </c>
      <c r="S2625" s="874">
        <f t="shared" si="121"/>
        <v>56.963200607659829</v>
      </c>
      <c r="T2625" s="874">
        <f t="shared" si="122"/>
        <v>1.7643205165835039E-2</v>
      </c>
    </row>
    <row r="2626" spans="1:20">
      <c r="A2626" s="875" t="s">
        <v>1034</v>
      </c>
      <c r="B2626" t="s">
        <v>1035</v>
      </c>
      <c r="C2626" t="s">
        <v>1339</v>
      </c>
      <c r="D2626" t="s">
        <v>2070</v>
      </c>
      <c r="E2626" s="867">
        <v>2019</v>
      </c>
      <c r="F2626" s="867">
        <v>2019</v>
      </c>
      <c r="G2626" s="868">
        <v>43525</v>
      </c>
      <c r="H2626" s="869">
        <f t="shared" si="120"/>
        <v>2019</v>
      </c>
      <c r="I2626" s="876"/>
      <c r="J2626" t="s">
        <v>1341</v>
      </c>
      <c r="K2626" t="s">
        <v>1342</v>
      </c>
      <c r="L2626" t="s">
        <v>1037</v>
      </c>
      <c r="M2626">
        <v>1314.7200000000003</v>
      </c>
      <c r="N2626">
        <v>0.52800000000000002</v>
      </c>
      <c r="O2626" s="872">
        <f>+VLOOKUP(C2626,'A. Rate Class Allocations'!$B$124:$J$128,6,FALSE)</f>
        <v>0.94261788524984402</v>
      </c>
      <c r="P2626" s="873">
        <f>+VLOOKUP(C2626,'A. Rate Class Allocations'!$B$124:$J$128,8,FALSE)</f>
        <v>0.86676492558695795</v>
      </c>
      <c r="Q2626" s="873">
        <f>+VLOOKUP(C2626,'A. Rate Class Allocations'!$B$124:$J$128,7,FALSE)</f>
        <v>0.93591420350510102</v>
      </c>
      <c r="R2626" s="873">
        <f>+VLOOKUP(C2626,'A. Rate Class Allocations'!$B$124:$J$128,9,FALSE)</f>
        <v>0.67326093337246795</v>
      </c>
      <c r="S2626" s="874">
        <f t="shared" si="121"/>
        <v>1074.1632114587283</v>
      </c>
      <c r="T2626" s="874">
        <f t="shared" si="122"/>
        <v>0.33270044027003215</v>
      </c>
    </row>
    <row r="2627" spans="1:20">
      <c r="A2627" s="875" t="s">
        <v>1034</v>
      </c>
      <c r="B2627" t="s">
        <v>1035</v>
      </c>
      <c r="C2627" t="s">
        <v>1339</v>
      </c>
      <c r="D2627" t="s">
        <v>2070</v>
      </c>
      <c r="E2627" s="867">
        <v>2019</v>
      </c>
      <c r="F2627" s="867">
        <v>2019</v>
      </c>
      <c r="G2627" s="868">
        <v>43525</v>
      </c>
      <c r="H2627" s="869">
        <f t="shared" si="120"/>
        <v>2019</v>
      </c>
      <c r="I2627" s="876"/>
      <c r="J2627" t="s">
        <v>1341</v>
      </c>
      <c r="K2627" t="s">
        <v>1342</v>
      </c>
      <c r="L2627" t="s">
        <v>1037</v>
      </c>
      <c r="M2627">
        <v>139.44</v>
      </c>
      <c r="N2627">
        <v>5.6000000000000008E-2</v>
      </c>
      <c r="O2627" s="872">
        <f>+VLOOKUP(C2627,'A. Rate Class Allocations'!$B$124:$J$128,6,FALSE)</f>
        <v>0.94261788524984402</v>
      </c>
      <c r="P2627" s="873">
        <f>+VLOOKUP(C2627,'A. Rate Class Allocations'!$B$124:$J$128,8,FALSE)</f>
        <v>0.86676492558695795</v>
      </c>
      <c r="Q2627" s="873">
        <f>+VLOOKUP(C2627,'A. Rate Class Allocations'!$B$124:$J$128,7,FALSE)</f>
        <v>0.93591420350510102</v>
      </c>
      <c r="R2627" s="873">
        <f>+VLOOKUP(C2627,'A. Rate Class Allocations'!$B$124:$J$128,9,FALSE)</f>
        <v>0.67326093337246795</v>
      </c>
      <c r="S2627" s="874">
        <f t="shared" si="121"/>
        <v>113.92640121531966</v>
      </c>
      <c r="T2627" s="874">
        <f t="shared" si="122"/>
        <v>3.5286410331670084E-2</v>
      </c>
    </row>
    <row r="2628" spans="1:20">
      <c r="A2628" s="875" t="s">
        <v>1034</v>
      </c>
      <c r="B2628" t="s">
        <v>1035</v>
      </c>
      <c r="C2628" t="s">
        <v>1339</v>
      </c>
      <c r="D2628" t="s">
        <v>2071</v>
      </c>
      <c r="E2628" s="867">
        <v>2019</v>
      </c>
      <c r="F2628" s="867">
        <v>2019</v>
      </c>
      <c r="G2628" s="868">
        <v>43525</v>
      </c>
      <c r="H2628" s="869">
        <f t="shared" ref="H2628:H2691" si="123">YEAR(G2628)</f>
        <v>2019</v>
      </c>
      <c r="I2628" s="876"/>
      <c r="J2628" t="s">
        <v>1341</v>
      </c>
      <c r="K2628" t="s">
        <v>1342</v>
      </c>
      <c r="L2628" t="s">
        <v>1037</v>
      </c>
      <c r="M2628">
        <v>3078.5039999999999</v>
      </c>
      <c r="N2628">
        <v>1.2869999999999999</v>
      </c>
      <c r="O2628" s="872">
        <f>+VLOOKUP(C2628,'A. Rate Class Allocations'!$B$124:$J$128,6,FALSE)</f>
        <v>0.94261788524984402</v>
      </c>
      <c r="P2628" s="873">
        <f>+VLOOKUP(C2628,'A. Rate Class Allocations'!$B$124:$J$128,8,FALSE)</f>
        <v>0.86676492558695795</v>
      </c>
      <c r="Q2628" s="873">
        <f>+VLOOKUP(C2628,'A. Rate Class Allocations'!$B$124:$J$128,7,FALSE)</f>
        <v>0.93591420350510102</v>
      </c>
      <c r="R2628" s="873">
        <f>+VLOOKUP(C2628,'A. Rate Class Allocations'!$B$124:$J$128,9,FALSE)</f>
        <v>0.67326093337246795</v>
      </c>
      <c r="S2628" s="874">
        <f t="shared" ref="S2628:S2691" si="124">M2628*O2628*P2628</f>
        <v>2515.2243391205275</v>
      </c>
      <c r="T2628" s="874">
        <f t="shared" ref="T2628:T2691" si="125">N2628*Q2628*R2628</f>
        <v>0.81095732315820335</v>
      </c>
    </row>
    <row r="2629" spans="1:20">
      <c r="A2629" s="875" t="s">
        <v>1034</v>
      </c>
      <c r="B2629" t="s">
        <v>1035</v>
      </c>
      <c r="C2629" t="s">
        <v>1339</v>
      </c>
      <c r="D2629" t="s">
        <v>2071</v>
      </c>
      <c r="E2629" s="867">
        <v>2019</v>
      </c>
      <c r="F2629" s="867">
        <v>2019</v>
      </c>
      <c r="G2629" s="868">
        <v>43525</v>
      </c>
      <c r="H2629" s="869">
        <f t="shared" si="123"/>
        <v>2019</v>
      </c>
      <c r="I2629" s="876"/>
      <c r="J2629" t="s">
        <v>1038</v>
      </c>
      <c r="K2629" t="s">
        <v>1342</v>
      </c>
      <c r="L2629" t="s">
        <v>1037</v>
      </c>
      <c r="M2629">
        <v>279.86399999999998</v>
      </c>
      <c r="N2629">
        <v>0.11699999999999999</v>
      </c>
      <c r="O2629" s="872">
        <f>+VLOOKUP(C2629,'A. Rate Class Allocations'!$B$124:$J$128,6,FALSE)</f>
        <v>0.94261788524984402</v>
      </c>
      <c r="P2629" s="873">
        <f>+VLOOKUP(C2629,'A. Rate Class Allocations'!$B$124:$J$128,8,FALSE)</f>
        <v>0.86676492558695795</v>
      </c>
      <c r="Q2629" s="873">
        <f>+VLOOKUP(C2629,'A. Rate Class Allocations'!$B$124:$J$128,7,FALSE)</f>
        <v>0.93591420350510102</v>
      </c>
      <c r="R2629" s="873">
        <f>+VLOOKUP(C2629,'A. Rate Class Allocations'!$B$124:$J$128,9,FALSE)</f>
        <v>0.67326093337246795</v>
      </c>
      <c r="S2629" s="874">
        <f t="shared" si="124"/>
        <v>228.65675810186616</v>
      </c>
      <c r="T2629" s="874">
        <f t="shared" si="125"/>
        <v>7.3723393014382119E-2</v>
      </c>
    </row>
    <row r="2630" spans="1:20">
      <c r="A2630" s="875" t="s">
        <v>1034</v>
      </c>
      <c r="B2630" t="s">
        <v>1035</v>
      </c>
      <c r="C2630" t="s">
        <v>1339</v>
      </c>
      <c r="D2630" t="s">
        <v>2072</v>
      </c>
      <c r="E2630" s="867">
        <v>2019</v>
      </c>
      <c r="F2630" s="867">
        <v>2019</v>
      </c>
      <c r="G2630" s="868">
        <v>43524</v>
      </c>
      <c r="H2630" s="869">
        <f t="shared" si="123"/>
        <v>2019</v>
      </c>
      <c r="I2630" s="876"/>
      <c r="J2630" t="s">
        <v>1341</v>
      </c>
      <c r="K2630" t="s">
        <v>1342</v>
      </c>
      <c r="L2630" t="s">
        <v>1037</v>
      </c>
      <c r="M2630">
        <v>388.44000000000011</v>
      </c>
      <c r="N2630">
        <v>0.15600000000000003</v>
      </c>
      <c r="O2630" s="872">
        <f>+VLOOKUP(C2630,'A. Rate Class Allocations'!$B$124:$J$128,6,FALSE)</f>
        <v>0.94261788524984402</v>
      </c>
      <c r="P2630" s="873">
        <f>+VLOOKUP(C2630,'A. Rate Class Allocations'!$B$124:$J$128,8,FALSE)</f>
        <v>0.86676492558695795</v>
      </c>
      <c r="Q2630" s="873">
        <f>+VLOOKUP(C2630,'A. Rate Class Allocations'!$B$124:$J$128,7,FALSE)</f>
        <v>0.93591420350510102</v>
      </c>
      <c r="R2630" s="873">
        <f>+VLOOKUP(C2630,'A. Rate Class Allocations'!$B$124:$J$128,9,FALSE)</f>
        <v>0.67326093337246795</v>
      </c>
      <c r="S2630" s="874">
        <f t="shared" si="124"/>
        <v>317.36640338553343</v>
      </c>
      <c r="T2630" s="874">
        <f t="shared" si="125"/>
        <v>9.8297857352509524E-2</v>
      </c>
    </row>
    <row r="2631" spans="1:20">
      <c r="A2631" s="875" t="s">
        <v>1034</v>
      </c>
      <c r="B2631" t="s">
        <v>1035</v>
      </c>
      <c r="C2631" t="s">
        <v>1339</v>
      </c>
      <c r="D2631" t="s">
        <v>2072</v>
      </c>
      <c r="E2631" s="867">
        <v>2019</v>
      </c>
      <c r="F2631" s="867">
        <v>2019</v>
      </c>
      <c r="G2631" s="868">
        <v>43524</v>
      </c>
      <c r="H2631" s="869">
        <f t="shared" si="123"/>
        <v>2019</v>
      </c>
      <c r="I2631" s="876"/>
      <c r="J2631" t="s">
        <v>1341</v>
      </c>
      <c r="K2631" t="s">
        <v>1342</v>
      </c>
      <c r="L2631" t="s">
        <v>1037</v>
      </c>
      <c r="M2631">
        <v>288.83999999999997</v>
      </c>
      <c r="N2631">
        <v>0.11599999999999999</v>
      </c>
      <c r="O2631" s="872">
        <f>+VLOOKUP(C2631,'A. Rate Class Allocations'!$B$124:$J$128,6,FALSE)</f>
        <v>0.94261788524984402</v>
      </c>
      <c r="P2631" s="873">
        <f>+VLOOKUP(C2631,'A. Rate Class Allocations'!$B$124:$J$128,8,FALSE)</f>
        <v>0.86676492558695795</v>
      </c>
      <c r="Q2631" s="873">
        <f>+VLOOKUP(C2631,'A. Rate Class Allocations'!$B$124:$J$128,7,FALSE)</f>
        <v>0.93591420350510102</v>
      </c>
      <c r="R2631" s="873">
        <f>+VLOOKUP(C2631,'A. Rate Class Allocations'!$B$124:$J$128,9,FALSE)</f>
        <v>0.67326093337246795</v>
      </c>
      <c r="S2631" s="874">
        <f t="shared" si="124"/>
        <v>235.99040251744782</v>
      </c>
      <c r="T2631" s="874">
        <f t="shared" si="125"/>
        <v>7.3093278544173718E-2</v>
      </c>
    </row>
    <row r="2632" spans="1:20">
      <c r="A2632" s="875" t="s">
        <v>1034</v>
      </c>
      <c r="B2632" t="s">
        <v>1035</v>
      </c>
      <c r="C2632" t="s">
        <v>1339</v>
      </c>
      <c r="D2632" t="s">
        <v>2073</v>
      </c>
      <c r="E2632" s="867">
        <v>2019</v>
      </c>
      <c r="F2632" s="867">
        <v>2019</v>
      </c>
      <c r="G2632" s="868">
        <v>43525</v>
      </c>
      <c r="H2632" s="869">
        <f t="shared" si="123"/>
        <v>2019</v>
      </c>
      <c r="I2632" s="876"/>
      <c r="J2632" t="s">
        <v>1341</v>
      </c>
      <c r="K2632" t="s">
        <v>1342</v>
      </c>
      <c r="L2632" t="s">
        <v>1037</v>
      </c>
      <c r="M2632">
        <v>1048.7879999999998</v>
      </c>
      <c r="N2632">
        <v>0.46799999999999997</v>
      </c>
      <c r="O2632" s="872">
        <f>+VLOOKUP(C2632,'A. Rate Class Allocations'!$B$124:$J$128,6,FALSE)</f>
        <v>0.94261788524984402</v>
      </c>
      <c r="P2632" s="873">
        <f>+VLOOKUP(C2632,'A. Rate Class Allocations'!$B$124:$J$128,8,FALSE)</f>
        <v>0.86676492558695795</v>
      </c>
      <c r="Q2632" s="873">
        <f>+VLOOKUP(C2632,'A. Rate Class Allocations'!$B$124:$J$128,7,FALSE)</f>
        <v>0.93591420350510102</v>
      </c>
      <c r="R2632" s="873">
        <f>+VLOOKUP(C2632,'A. Rate Class Allocations'!$B$124:$J$128,9,FALSE)</f>
        <v>0.67326093337246795</v>
      </c>
      <c r="S2632" s="874">
        <f t="shared" si="124"/>
        <v>856.88928914093981</v>
      </c>
      <c r="T2632" s="874">
        <f t="shared" si="125"/>
        <v>0.29489357205752847</v>
      </c>
    </row>
    <row r="2633" spans="1:20">
      <c r="A2633" s="875" t="s">
        <v>1034</v>
      </c>
      <c r="B2633" t="s">
        <v>1035</v>
      </c>
      <c r="C2633" t="s">
        <v>1339</v>
      </c>
      <c r="D2633" t="s">
        <v>2074</v>
      </c>
      <c r="E2633" s="867">
        <v>2019</v>
      </c>
      <c r="F2633" s="867">
        <v>2019</v>
      </c>
      <c r="G2633" s="868">
        <v>43529</v>
      </c>
      <c r="H2633" s="869">
        <f t="shared" si="123"/>
        <v>2019</v>
      </c>
      <c r="I2633" s="876"/>
      <c r="J2633" t="s">
        <v>1341</v>
      </c>
      <c r="K2633" t="s">
        <v>1342</v>
      </c>
      <c r="L2633" t="s">
        <v>1037</v>
      </c>
      <c r="M2633">
        <v>120.64</v>
      </c>
      <c r="N2633">
        <v>0.11599999999999999</v>
      </c>
      <c r="O2633" s="872">
        <f>+VLOOKUP(C2633,'A. Rate Class Allocations'!$B$124:$J$128,6,FALSE)</f>
        <v>0.94261788524984402</v>
      </c>
      <c r="P2633" s="873">
        <f>+VLOOKUP(C2633,'A. Rate Class Allocations'!$B$124:$J$128,8,FALSE)</f>
        <v>0.86676492558695795</v>
      </c>
      <c r="Q2633" s="873">
        <f>+VLOOKUP(C2633,'A. Rate Class Allocations'!$B$124:$J$128,7,FALSE)</f>
        <v>0.93591420350510102</v>
      </c>
      <c r="R2633" s="873">
        <f>+VLOOKUP(C2633,'A. Rate Class Allocations'!$B$124:$J$128,9,FALSE)</f>
        <v>0.67326093337246795</v>
      </c>
      <c r="S2633" s="874">
        <f t="shared" si="124"/>
        <v>98.56627253740794</v>
      </c>
      <c r="T2633" s="874">
        <f t="shared" si="125"/>
        <v>7.3093278544173718E-2</v>
      </c>
    </row>
    <row r="2634" spans="1:20">
      <c r="A2634" s="875" t="s">
        <v>1034</v>
      </c>
      <c r="B2634" t="s">
        <v>1035</v>
      </c>
      <c r="C2634" t="s">
        <v>1339</v>
      </c>
      <c r="D2634" t="s">
        <v>2074</v>
      </c>
      <c r="E2634" s="867">
        <v>2019</v>
      </c>
      <c r="F2634" s="867">
        <v>2019</v>
      </c>
      <c r="G2634" s="868">
        <v>43529</v>
      </c>
      <c r="H2634" s="869">
        <f t="shared" si="123"/>
        <v>2019</v>
      </c>
      <c r="I2634" s="876"/>
      <c r="J2634" t="s">
        <v>1341</v>
      </c>
      <c r="K2634" t="s">
        <v>1342</v>
      </c>
      <c r="L2634" t="s">
        <v>1037</v>
      </c>
      <c r="M2634">
        <v>270.40000000000009</v>
      </c>
      <c r="N2634">
        <v>0.26000000000000006</v>
      </c>
      <c r="O2634" s="872">
        <f>+VLOOKUP(C2634,'A. Rate Class Allocations'!$B$124:$J$128,6,FALSE)</f>
        <v>0.94261788524984402</v>
      </c>
      <c r="P2634" s="873">
        <f>+VLOOKUP(C2634,'A. Rate Class Allocations'!$B$124:$J$128,8,FALSE)</f>
        <v>0.86676492558695795</v>
      </c>
      <c r="Q2634" s="873">
        <f>+VLOOKUP(C2634,'A. Rate Class Allocations'!$B$124:$J$128,7,FALSE)</f>
        <v>0.93591420350510102</v>
      </c>
      <c r="R2634" s="873">
        <f>+VLOOKUP(C2634,'A. Rate Class Allocations'!$B$124:$J$128,9,FALSE)</f>
        <v>0.67326093337246795</v>
      </c>
      <c r="S2634" s="874">
        <f t="shared" si="124"/>
        <v>220.92440396315581</v>
      </c>
      <c r="T2634" s="874">
        <f t="shared" si="125"/>
        <v>0.16382976225418253</v>
      </c>
    </row>
    <row r="2635" spans="1:20">
      <c r="A2635" s="875" t="s">
        <v>1034</v>
      </c>
      <c r="B2635" t="s">
        <v>1035</v>
      </c>
      <c r="C2635" t="s">
        <v>1339</v>
      </c>
      <c r="D2635" t="s">
        <v>2074</v>
      </c>
      <c r="E2635" s="867">
        <v>2019</v>
      </c>
      <c r="F2635" s="867">
        <v>2019</v>
      </c>
      <c r="G2635" s="868">
        <v>43529</v>
      </c>
      <c r="H2635" s="869">
        <f t="shared" si="123"/>
        <v>2019</v>
      </c>
      <c r="I2635" s="876"/>
      <c r="J2635" t="s">
        <v>1341</v>
      </c>
      <c r="K2635" t="s">
        <v>1342</v>
      </c>
      <c r="L2635" t="s">
        <v>1037</v>
      </c>
      <c r="M2635">
        <v>53.04</v>
      </c>
      <c r="N2635">
        <v>5.0999999999999997E-2</v>
      </c>
      <c r="O2635" s="872">
        <f>+VLOOKUP(C2635,'A. Rate Class Allocations'!$B$124:$J$128,6,FALSE)</f>
        <v>0.94261788524984402</v>
      </c>
      <c r="P2635" s="873">
        <f>+VLOOKUP(C2635,'A. Rate Class Allocations'!$B$124:$J$128,8,FALSE)</f>
        <v>0.86676492558695795</v>
      </c>
      <c r="Q2635" s="873">
        <f>+VLOOKUP(C2635,'A. Rate Class Allocations'!$B$124:$J$128,7,FALSE)</f>
        <v>0.93591420350510102</v>
      </c>
      <c r="R2635" s="873">
        <f>+VLOOKUP(C2635,'A. Rate Class Allocations'!$B$124:$J$128,9,FALSE)</f>
        <v>0.67326093337246795</v>
      </c>
      <c r="S2635" s="874">
        <f t="shared" si="124"/>
        <v>43.335171546619009</v>
      </c>
      <c r="T2635" s="874">
        <f t="shared" si="125"/>
        <v>3.21358379806281E-2</v>
      </c>
    </row>
    <row r="2636" spans="1:20">
      <c r="A2636" s="875" t="s">
        <v>1034</v>
      </c>
      <c r="B2636" t="s">
        <v>1035</v>
      </c>
      <c r="C2636" t="s">
        <v>1339</v>
      </c>
      <c r="D2636" t="s">
        <v>2075</v>
      </c>
      <c r="E2636" s="867">
        <v>2019</v>
      </c>
      <c r="F2636" s="867">
        <v>2019</v>
      </c>
      <c r="G2636" s="868">
        <v>43528</v>
      </c>
      <c r="H2636" s="869">
        <f t="shared" si="123"/>
        <v>2019</v>
      </c>
      <c r="I2636" s="876"/>
      <c r="J2636" t="s">
        <v>1341</v>
      </c>
      <c r="K2636" t="s">
        <v>1342</v>
      </c>
      <c r="L2636" t="s">
        <v>1037</v>
      </c>
      <c r="M2636">
        <v>2605.1480000000006</v>
      </c>
      <c r="N2636">
        <v>0.88400000000000012</v>
      </c>
      <c r="O2636" s="872">
        <f>+VLOOKUP(C2636,'A. Rate Class Allocations'!$B$124:$J$128,6,FALSE)</f>
        <v>0.94261788524984402</v>
      </c>
      <c r="P2636" s="873">
        <f>+VLOOKUP(C2636,'A. Rate Class Allocations'!$B$124:$J$128,8,FALSE)</f>
        <v>0.86676492558695795</v>
      </c>
      <c r="Q2636" s="873">
        <f>+VLOOKUP(C2636,'A. Rate Class Allocations'!$B$124:$J$128,7,FALSE)</f>
        <v>0.93591420350510102</v>
      </c>
      <c r="R2636" s="873">
        <f>+VLOOKUP(C2636,'A. Rate Class Allocations'!$B$124:$J$128,9,FALSE)</f>
        <v>0.67326093337246795</v>
      </c>
      <c r="S2636" s="874">
        <f t="shared" si="124"/>
        <v>2128.4791757981043</v>
      </c>
      <c r="T2636" s="874">
        <f t="shared" si="125"/>
        <v>0.55702119166422059</v>
      </c>
    </row>
    <row r="2637" spans="1:20">
      <c r="A2637" s="875" t="s">
        <v>1034</v>
      </c>
      <c r="B2637" t="s">
        <v>1035</v>
      </c>
      <c r="C2637" t="s">
        <v>1339</v>
      </c>
      <c r="D2637" t="s">
        <v>2075</v>
      </c>
      <c r="E2637" s="867">
        <v>2019</v>
      </c>
      <c r="F2637" s="867">
        <v>2019</v>
      </c>
      <c r="G2637" s="868">
        <v>43528</v>
      </c>
      <c r="H2637" s="869">
        <f t="shared" si="123"/>
        <v>2019</v>
      </c>
      <c r="I2637" s="876"/>
      <c r="J2637" t="s">
        <v>1341</v>
      </c>
      <c r="K2637" t="s">
        <v>1342</v>
      </c>
      <c r="L2637" t="s">
        <v>1037</v>
      </c>
      <c r="M2637">
        <v>1815.3520000000001</v>
      </c>
      <c r="N2637">
        <v>0.61599999999999999</v>
      </c>
      <c r="O2637" s="872">
        <f>+VLOOKUP(C2637,'A. Rate Class Allocations'!$B$124:$J$128,6,FALSE)</f>
        <v>0.94261788524984402</v>
      </c>
      <c r="P2637" s="873">
        <f>+VLOOKUP(C2637,'A. Rate Class Allocations'!$B$124:$J$128,8,FALSE)</f>
        <v>0.86676492558695795</v>
      </c>
      <c r="Q2637" s="873">
        <f>+VLOOKUP(C2637,'A. Rate Class Allocations'!$B$124:$J$128,7,FALSE)</f>
        <v>0.93591420350510102</v>
      </c>
      <c r="R2637" s="873">
        <f>+VLOOKUP(C2637,'A. Rate Class Allocations'!$B$124:$J$128,9,FALSE)</f>
        <v>0.67326093337246795</v>
      </c>
      <c r="S2637" s="874">
        <f t="shared" si="124"/>
        <v>1483.1936338140631</v>
      </c>
      <c r="T2637" s="874">
        <f t="shared" si="125"/>
        <v>0.38815051364837083</v>
      </c>
    </row>
    <row r="2638" spans="1:20">
      <c r="A2638" s="875" t="s">
        <v>1034</v>
      </c>
      <c r="B2638" t="s">
        <v>1035</v>
      </c>
      <c r="C2638" t="s">
        <v>1339</v>
      </c>
      <c r="D2638" t="s">
        <v>2076</v>
      </c>
      <c r="E2638" s="867">
        <v>2019</v>
      </c>
      <c r="F2638" s="867">
        <v>2019</v>
      </c>
      <c r="G2638" s="868">
        <v>43525</v>
      </c>
      <c r="H2638" s="869">
        <f t="shared" si="123"/>
        <v>2019</v>
      </c>
      <c r="I2638" s="876"/>
      <c r="J2638" t="s">
        <v>1341</v>
      </c>
      <c r="K2638" t="s">
        <v>1342</v>
      </c>
      <c r="L2638" t="s">
        <v>1037</v>
      </c>
      <c r="M2638">
        <v>2992.0800000000004</v>
      </c>
      <c r="N2638">
        <v>0.72800000000000009</v>
      </c>
      <c r="O2638" s="872">
        <f>+VLOOKUP(C2638,'A. Rate Class Allocations'!$B$124:$J$128,6,FALSE)</f>
        <v>0.94261788524984402</v>
      </c>
      <c r="P2638" s="873">
        <f>+VLOOKUP(C2638,'A. Rate Class Allocations'!$B$124:$J$128,8,FALSE)</f>
        <v>0.86676492558695795</v>
      </c>
      <c r="Q2638" s="873">
        <f>+VLOOKUP(C2638,'A. Rate Class Allocations'!$B$124:$J$128,7,FALSE)</f>
        <v>0.93591420350510102</v>
      </c>
      <c r="R2638" s="873">
        <f>+VLOOKUP(C2638,'A. Rate Class Allocations'!$B$124:$J$128,9,FALSE)</f>
        <v>0.67326093337246795</v>
      </c>
      <c r="S2638" s="874">
        <f t="shared" si="124"/>
        <v>2444.6135007769194</v>
      </c>
      <c r="T2638" s="874">
        <f t="shared" si="125"/>
        <v>0.45872333431171108</v>
      </c>
    </row>
    <row r="2639" spans="1:20">
      <c r="A2639" s="875" t="s">
        <v>1034</v>
      </c>
      <c r="B2639" t="s">
        <v>1035</v>
      </c>
      <c r="C2639" t="s">
        <v>1339</v>
      </c>
      <c r="D2639" t="s">
        <v>2076</v>
      </c>
      <c r="E2639" s="867">
        <v>2019</v>
      </c>
      <c r="F2639" s="867">
        <v>2019</v>
      </c>
      <c r="G2639" s="868">
        <v>43525</v>
      </c>
      <c r="H2639" s="869">
        <f t="shared" si="123"/>
        <v>2019</v>
      </c>
      <c r="I2639" s="876"/>
      <c r="J2639" t="s">
        <v>1341</v>
      </c>
      <c r="K2639" t="s">
        <v>1342</v>
      </c>
      <c r="L2639" t="s">
        <v>1037</v>
      </c>
      <c r="M2639">
        <v>238.37999999999997</v>
      </c>
      <c r="N2639">
        <v>5.7999999999999996E-2</v>
      </c>
      <c r="O2639" s="872">
        <f>+VLOOKUP(C2639,'A. Rate Class Allocations'!$B$124:$J$128,6,FALSE)</f>
        <v>0.94261788524984402</v>
      </c>
      <c r="P2639" s="873">
        <f>+VLOOKUP(C2639,'A. Rate Class Allocations'!$B$124:$J$128,8,FALSE)</f>
        <v>0.86676492558695795</v>
      </c>
      <c r="Q2639" s="873">
        <f>+VLOOKUP(C2639,'A. Rate Class Allocations'!$B$124:$J$128,7,FALSE)</f>
        <v>0.93591420350510102</v>
      </c>
      <c r="R2639" s="873">
        <f>+VLOOKUP(C2639,'A. Rate Class Allocations'!$B$124:$J$128,9,FALSE)</f>
        <v>0.67326093337246795</v>
      </c>
      <c r="S2639" s="874">
        <f t="shared" si="124"/>
        <v>194.76316352343585</v>
      </c>
      <c r="T2639" s="874">
        <f t="shared" si="125"/>
        <v>3.6546639272086859E-2</v>
      </c>
    </row>
    <row r="2640" spans="1:20">
      <c r="A2640" s="875" t="s">
        <v>1034</v>
      </c>
      <c r="B2640" t="s">
        <v>1035</v>
      </c>
      <c r="C2640" t="s">
        <v>1339</v>
      </c>
      <c r="D2640" t="s">
        <v>2077</v>
      </c>
      <c r="E2640" s="867">
        <v>2019</v>
      </c>
      <c r="F2640" s="867">
        <v>2019</v>
      </c>
      <c r="G2640" s="868">
        <v>43524</v>
      </c>
      <c r="H2640" s="869">
        <f t="shared" si="123"/>
        <v>2019</v>
      </c>
      <c r="I2640" s="876"/>
      <c r="J2640" t="s">
        <v>1341</v>
      </c>
      <c r="K2640" t="s">
        <v>1342</v>
      </c>
      <c r="L2640" t="s">
        <v>1037</v>
      </c>
      <c r="M2640">
        <v>851.76000000000022</v>
      </c>
      <c r="N2640">
        <v>0.15600000000000003</v>
      </c>
      <c r="O2640" s="872">
        <f>+VLOOKUP(C2640,'A. Rate Class Allocations'!$B$124:$J$128,6,FALSE)</f>
        <v>0.94261788524984402</v>
      </c>
      <c r="P2640" s="873">
        <f>+VLOOKUP(C2640,'A. Rate Class Allocations'!$B$124:$J$128,8,FALSE)</f>
        <v>0.86676492558695795</v>
      </c>
      <c r="Q2640" s="873">
        <f>+VLOOKUP(C2640,'A. Rate Class Allocations'!$B$124:$J$128,7,FALSE)</f>
        <v>0.93591420350510102</v>
      </c>
      <c r="R2640" s="873">
        <f>+VLOOKUP(C2640,'A. Rate Class Allocations'!$B$124:$J$128,9,FALSE)</f>
        <v>0.67326093337246795</v>
      </c>
      <c r="S2640" s="874">
        <f t="shared" si="124"/>
        <v>695.91187248394067</v>
      </c>
      <c r="T2640" s="874">
        <f t="shared" si="125"/>
        <v>9.8297857352509524E-2</v>
      </c>
    </row>
    <row r="2641" spans="1:20">
      <c r="A2641" s="875" t="s">
        <v>1034</v>
      </c>
      <c r="B2641" t="s">
        <v>1035</v>
      </c>
      <c r="C2641" t="s">
        <v>1339</v>
      </c>
      <c r="D2641" t="s">
        <v>2078</v>
      </c>
      <c r="E2641" s="867">
        <v>2019</v>
      </c>
      <c r="F2641" s="867">
        <v>2019</v>
      </c>
      <c r="G2641" s="868">
        <v>43518</v>
      </c>
      <c r="H2641" s="869">
        <f t="shared" si="123"/>
        <v>2019</v>
      </c>
      <c r="I2641" s="876"/>
      <c r="J2641" t="s">
        <v>1341</v>
      </c>
      <c r="K2641" t="s">
        <v>1342</v>
      </c>
      <c r="L2641" t="s">
        <v>1037</v>
      </c>
      <c r="M2641">
        <v>2582.58</v>
      </c>
      <c r="N2641">
        <v>0.78</v>
      </c>
      <c r="O2641" s="872">
        <f>+VLOOKUP(C2641,'A. Rate Class Allocations'!$B$124:$J$128,6,FALSE)</f>
        <v>0.94261788524984402</v>
      </c>
      <c r="P2641" s="873">
        <f>+VLOOKUP(C2641,'A. Rate Class Allocations'!$B$124:$J$128,8,FALSE)</f>
        <v>0.86676492558695795</v>
      </c>
      <c r="Q2641" s="873">
        <f>+VLOOKUP(C2641,'A. Rate Class Allocations'!$B$124:$J$128,7,FALSE)</f>
        <v>0.93591420350510102</v>
      </c>
      <c r="R2641" s="873">
        <f>+VLOOKUP(C2641,'A. Rate Class Allocations'!$B$124:$J$128,9,FALSE)</f>
        <v>0.67326093337246795</v>
      </c>
      <c r="S2641" s="874">
        <f t="shared" si="124"/>
        <v>2110.04048515964</v>
      </c>
      <c r="T2641" s="874">
        <f t="shared" si="125"/>
        <v>0.49148928676254749</v>
      </c>
    </row>
    <row r="2642" spans="1:20">
      <c r="A2642" s="875" t="s">
        <v>1034</v>
      </c>
      <c r="B2642" t="s">
        <v>1035</v>
      </c>
      <c r="C2642" t="s">
        <v>1339</v>
      </c>
      <c r="D2642" t="s">
        <v>2078</v>
      </c>
      <c r="E2642" s="867">
        <v>2019</v>
      </c>
      <c r="F2642" s="867">
        <v>2019</v>
      </c>
      <c r="G2642" s="868">
        <v>43518</v>
      </c>
      <c r="H2642" s="869">
        <f t="shared" si="123"/>
        <v>2019</v>
      </c>
      <c r="I2642" s="876"/>
      <c r="J2642" t="s">
        <v>1341</v>
      </c>
      <c r="K2642" t="s">
        <v>1342</v>
      </c>
      <c r="L2642" t="s">
        <v>1037</v>
      </c>
      <c r="M2642">
        <v>96.018999999999991</v>
      </c>
      <c r="N2642">
        <v>2.8999999999999998E-2</v>
      </c>
      <c r="O2642" s="872">
        <f>+VLOOKUP(C2642,'A. Rate Class Allocations'!$B$124:$J$128,6,FALSE)</f>
        <v>0.94261788524984402</v>
      </c>
      <c r="P2642" s="873">
        <f>+VLOOKUP(C2642,'A. Rate Class Allocations'!$B$124:$J$128,8,FALSE)</f>
        <v>0.86676492558695795</v>
      </c>
      <c r="Q2642" s="873">
        <f>+VLOOKUP(C2642,'A. Rate Class Allocations'!$B$124:$J$128,7,FALSE)</f>
        <v>0.93591420350510102</v>
      </c>
      <c r="R2642" s="873">
        <f>+VLOOKUP(C2642,'A. Rate Class Allocations'!$B$124:$J$128,9,FALSE)</f>
        <v>0.67326093337246795</v>
      </c>
      <c r="S2642" s="874">
        <f t="shared" si="124"/>
        <v>78.450223166191734</v>
      </c>
      <c r="T2642" s="874">
        <f t="shared" si="125"/>
        <v>1.8273319636043429E-2</v>
      </c>
    </row>
    <row r="2643" spans="1:20">
      <c r="A2643" s="875" t="s">
        <v>1034</v>
      </c>
      <c r="B2643" t="s">
        <v>1035</v>
      </c>
      <c r="C2643" t="s">
        <v>1339</v>
      </c>
      <c r="D2643" t="s">
        <v>2078</v>
      </c>
      <c r="E2643" s="867">
        <v>2019</v>
      </c>
      <c r="F2643" s="867">
        <v>2019</v>
      </c>
      <c r="G2643" s="868">
        <v>43518</v>
      </c>
      <c r="H2643" s="869">
        <f t="shared" si="123"/>
        <v>2019</v>
      </c>
      <c r="I2643" s="876"/>
      <c r="J2643" t="s">
        <v>1341</v>
      </c>
      <c r="K2643" t="s">
        <v>1342</v>
      </c>
      <c r="L2643" t="s">
        <v>1037</v>
      </c>
      <c r="M2643">
        <v>105.95200000000001</v>
      </c>
      <c r="N2643">
        <v>3.2000000000000001E-2</v>
      </c>
      <c r="O2643" s="872">
        <f>+VLOOKUP(C2643,'A. Rate Class Allocations'!$B$124:$J$128,6,FALSE)</f>
        <v>0.94261788524984402</v>
      </c>
      <c r="P2643" s="873">
        <f>+VLOOKUP(C2643,'A. Rate Class Allocations'!$B$124:$J$128,8,FALSE)</f>
        <v>0.86676492558695795</v>
      </c>
      <c r="Q2643" s="873">
        <f>+VLOOKUP(C2643,'A. Rate Class Allocations'!$B$124:$J$128,7,FALSE)</f>
        <v>0.93591420350510102</v>
      </c>
      <c r="R2643" s="873">
        <f>+VLOOKUP(C2643,'A. Rate Class Allocations'!$B$124:$J$128,9,FALSE)</f>
        <v>0.67326093337246795</v>
      </c>
      <c r="S2643" s="874">
        <f t="shared" si="124"/>
        <v>86.565763493728838</v>
      </c>
      <c r="T2643" s="874">
        <f t="shared" si="125"/>
        <v>2.0163663046668615E-2</v>
      </c>
    </row>
    <row r="2644" spans="1:20">
      <c r="A2644" s="875" t="s">
        <v>1034</v>
      </c>
      <c r="B2644" t="s">
        <v>1035</v>
      </c>
      <c r="C2644" t="s">
        <v>1339</v>
      </c>
      <c r="D2644" t="s">
        <v>2078</v>
      </c>
      <c r="E2644" s="867">
        <v>2019</v>
      </c>
      <c r="F2644" s="867">
        <v>2019</v>
      </c>
      <c r="G2644" s="868">
        <v>43518</v>
      </c>
      <c r="H2644" s="869">
        <f t="shared" si="123"/>
        <v>2019</v>
      </c>
      <c r="I2644" s="876"/>
      <c r="J2644" t="s">
        <v>1341</v>
      </c>
      <c r="K2644" t="s">
        <v>1342</v>
      </c>
      <c r="L2644" t="s">
        <v>1037</v>
      </c>
      <c r="M2644">
        <v>168.86099999999999</v>
      </c>
      <c r="N2644">
        <v>5.0999999999999997E-2</v>
      </c>
      <c r="O2644" s="872">
        <f>+VLOOKUP(C2644,'A. Rate Class Allocations'!$B$124:$J$128,6,FALSE)</f>
        <v>0.94261788524984402</v>
      </c>
      <c r="P2644" s="873">
        <f>+VLOOKUP(C2644,'A. Rate Class Allocations'!$B$124:$J$128,8,FALSE)</f>
        <v>0.86676492558695795</v>
      </c>
      <c r="Q2644" s="873">
        <f>+VLOOKUP(C2644,'A. Rate Class Allocations'!$B$124:$J$128,7,FALSE)</f>
        <v>0.93591420350510102</v>
      </c>
      <c r="R2644" s="873">
        <f>+VLOOKUP(C2644,'A. Rate Class Allocations'!$B$124:$J$128,9,FALSE)</f>
        <v>0.67326093337246795</v>
      </c>
      <c r="S2644" s="874">
        <f t="shared" si="124"/>
        <v>137.96418556813032</v>
      </c>
      <c r="T2644" s="874">
        <f t="shared" si="125"/>
        <v>3.21358379806281E-2</v>
      </c>
    </row>
    <row r="2645" spans="1:20">
      <c r="A2645" s="875" t="s">
        <v>1034</v>
      </c>
      <c r="B2645" t="s">
        <v>1035</v>
      </c>
      <c r="C2645" t="s">
        <v>1339</v>
      </c>
      <c r="D2645" t="s">
        <v>2079</v>
      </c>
      <c r="E2645" s="867">
        <v>2019</v>
      </c>
      <c r="F2645" s="867">
        <v>2019</v>
      </c>
      <c r="G2645" s="868">
        <v>43518</v>
      </c>
      <c r="H2645" s="869">
        <f t="shared" si="123"/>
        <v>2019</v>
      </c>
      <c r="I2645" s="876"/>
      <c r="J2645" t="s">
        <v>1341</v>
      </c>
      <c r="K2645" t="s">
        <v>1342</v>
      </c>
      <c r="L2645" t="s">
        <v>1037</v>
      </c>
      <c r="M2645">
        <v>244.01999999999998</v>
      </c>
      <c r="N2645">
        <v>9.8000000000000004E-2</v>
      </c>
      <c r="O2645" s="872">
        <f>+VLOOKUP(C2645,'A. Rate Class Allocations'!$B$124:$J$128,6,FALSE)</f>
        <v>0.94261788524984402</v>
      </c>
      <c r="P2645" s="873">
        <f>+VLOOKUP(C2645,'A. Rate Class Allocations'!$B$124:$J$128,8,FALSE)</f>
        <v>0.86676492558695795</v>
      </c>
      <c r="Q2645" s="873">
        <f>+VLOOKUP(C2645,'A. Rate Class Allocations'!$B$124:$J$128,7,FALSE)</f>
        <v>0.93591420350510102</v>
      </c>
      <c r="R2645" s="873">
        <f>+VLOOKUP(C2645,'A. Rate Class Allocations'!$B$124:$J$128,9,FALSE)</f>
        <v>0.67326093337246795</v>
      </c>
      <c r="S2645" s="874">
        <f t="shared" si="124"/>
        <v>199.37120212680938</v>
      </c>
      <c r="T2645" s="874">
        <f t="shared" si="125"/>
        <v>6.1751218080422637E-2</v>
      </c>
    </row>
    <row r="2646" spans="1:20">
      <c r="A2646" s="875" t="s">
        <v>1034</v>
      </c>
      <c r="B2646" t="s">
        <v>1035</v>
      </c>
      <c r="C2646" t="s">
        <v>1339</v>
      </c>
      <c r="D2646" t="s">
        <v>2079</v>
      </c>
      <c r="E2646" s="867">
        <v>2019</v>
      </c>
      <c r="F2646" s="867">
        <v>2019</v>
      </c>
      <c r="G2646" s="868">
        <v>43518</v>
      </c>
      <c r="H2646" s="869">
        <f t="shared" si="123"/>
        <v>2019</v>
      </c>
      <c r="I2646" s="876"/>
      <c r="J2646" t="s">
        <v>1341</v>
      </c>
      <c r="K2646" t="s">
        <v>1342</v>
      </c>
      <c r="L2646" t="s">
        <v>1037</v>
      </c>
      <c r="M2646">
        <v>253.98000000000002</v>
      </c>
      <c r="N2646">
        <v>0.10199999999999999</v>
      </c>
      <c r="O2646" s="872">
        <f>+VLOOKUP(C2646,'A. Rate Class Allocations'!$B$124:$J$128,6,FALSE)</f>
        <v>0.94261788524984402</v>
      </c>
      <c r="P2646" s="873">
        <f>+VLOOKUP(C2646,'A. Rate Class Allocations'!$B$124:$J$128,8,FALSE)</f>
        <v>0.86676492558695795</v>
      </c>
      <c r="Q2646" s="873">
        <f>+VLOOKUP(C2646,'A. Rate Class Allocations'!$B$124:$J$128,7,FALSE)</f>
        <v>0.93591420350510102</v>
      </c>
      <c r="R2646" s="873">
        <f>+VLOOKUP(C2646,'A. Rate Class Allocations'!$B$124:$J$128,9,FALSE)</f>
        <v>0.67326093337246795</v>
      </c>
      <c r="S2646" s="874">
        <f t="shared" si="124"/>
        <v>207.50880221361794</v>
      </c>
      <c r="T2646" s="874">
        <f t="shared" si="125"/>
        <v>6.42716759612562E-2</v>
      </c>
    </row>
    <row r="2647" spans="1:20">
      <c r="A2647" s="875" t="s">
        <v>1034</v>
      </c>
      <c r="B2647" t="s">
        <v>1035</v>
      </c>
      <c r="C2647" t="s">
        <v>1339</v>
      </c>
      <c r="D2647" t="s">
        <v>2079</v>
      </c>
      <c r="E2647" s="867">
        <v>2019</v>
      </c>
      <c r="F2647" s="867">
        <v>2019</v>
      </c>
      <c r="G2647" s="868">
        <v>43518</v>
      </c>
      <c r="H2647" s="869">
        <f t="shared" si="123"/>
        <v>2019</v>
      </c>
      <c r="I2647" s="876"/>
      <c r="J2647" t="s">
        <v>1341</v>
      </c>
      <c r="K2647" t="s">
        <v>1342</v>
      </c>
      <c r="L2647" t="s">
        <v>1037</v>
      </c>
      <c r="M2647">
        <v>72.209999999999994</v>
      </c>
      <c r="N2647">
        <v>2.8999999999999998E-2</v>
      </c>
      <c r="O2647" s="872">
        <f>+VLOOKUP(C2647,'A. Rate Class Allocations'!$B$124:$J$128,6,FALSE)</f>
        <v>0.94261788524984402</v>
      </c>
      <c r="P2647" s="873">
        <f>+VLOOKUP(C2647,'A. Rate Class Allocations'!$B$124:$J$128,8,FALSE)</f>
        <v>0.86676492558695795</v>
      </c>
      <c r="Q2647" s="873">
        <f>+VLOOKUP(C2647,'A. Rate Class Allocations'!$B$124:$J$128,7,FALSE)</f>
        <v>0.93591420350510102</v>
      </c>
      <c r="R2647" s="873">
        <f>+VLOOKUP(C2647,'A. Rate Class Allocations'!$B$124:$J$128,9,FALSE)</f>
        <v>0.67326093337246795</v>
      </c>
      <c r="S2647" s="874">
        <f t="shared" si="124"/>
        <v>58.997600629361955</v>
      </c>
      <c r="T2647" s="874">
        <f t="shared" si="125"/>
        <v>1.8273319636043429E-2</v>
      </c>
    </row>
    <row r="2648" spans="1:20">
      <c r="A2648" s="875" t="s">
        <v>1034</v>
      </c>
      <c r="B2648" t="s">
        <v>1035</v>
      </c>
      <c r="C2648" t="s">
        <v>1339</v>
      </c>
      <c r="D2648" t="s">
        <v>2080</v>
      </c>
      <c r="E2648" s="867">
        <v>2019</v>
      </c>
      <c r="F2648" s="867">
        <v>2019</v>
      </c>
      <c r="G2648" s="868">
        <v>43518</v>
      </c>
      <c r="H2648" s="869">
        <f t="shared" si="123"/>
        <v>2019</v>
      </c>
      <c r="I2648" s="876"/>
      <c r="J2648" t="s">
        <v>1341</v>
      </c>
      <c r="K2648" t="s">
        <v>1342</v>
      </c>
      <c r="L2648" t="s">
        <v>1037</v>
      </c>
      <c r="M2648">
        <v>393.16200000000003</v>
      </c>
      <c r="N2648">
        <v>0.15400000000000003</v>
      </c>
      <c r="O2648" s="872">
        <f>+VLOOKUP(C2648,'A. Rate Class Allocations'!$B$124:$J$128,6,FALSE)</f>
        <v>0.94261788524984402</v>
      </c>
      <c r="P2648" s="873">
        <f>+VLOOKUP(C2648,'A. Rate Class Allocations'!$B$124:$J$128,8,FALSE)</f>
        <v>0.86676492558695795</v>
      </c>
      <c r="Q2648" s="873">
        <f>+VLOOKUP(C2648,'A. Rate Class Allocations'!$B$124:$J$128,7,FALSE)</f>
        <v>0.93591420350510102</v>
      </c>
      <c r="R2648" s="873">
        <f>+VLOOKUP(C2648,'A. Rate Class Allocations'!$B$124:$J$128,9,FALSE)</f>
        <v>0.67326093337246795</v>
      </c>
      <c r="S2648" s="874">
        <f t="shared" si="124"/>
        <v>321.22441017367692</v>
      </c>
      <c r="T2648" s="874">
        <f t="shared" si="125"/>
        <v>9.7037628412092722E-2</v>
      </c>
    </row>
    <row r="2649" spans="1:20">
      <c r="A2649" s="875" t="s">
        <v>1034</v>
      </c>
      <c r="B2649" t="s">
        <v>1035</v>
      </c>
      <c r="C2649" t="s">
        <v>1339</v>
      </c>
      <c r="D2649" t="s">
        <v>2081</v>
      </c>
      <c r="E2649" s="867">
        <v>2019</v>
      </c>
      <c r="F2649" s="867">
        <v>2019</v>
      </c>
      <c r="G2649" s="868">
        <v>43515</v>
      </c>
      <c r="H2649" s="869">
        <f t="shared" si="123"/>
        <v>2019</v>
      </c>
      <c r="I2649" s="876"/>
      <c r="J2649" t="s">
        <v>1341</v>
      </c>
      <c r="K2649" t="s">
        <v>1342</v>
      </c>
      <c r="L2649" t="s">
        <v>1037</v>
      </c>
      <c r="M2649">
        <v>828.98400000000015</v>
      </c>
      <c r="N2649">
        <v>0.31200000000000006</v>
      </c>
      <c r="O2649" s="872">
        <f>+VLOOKUP(C2649,'A. Rate Class Allocations'!$B$124:$J$128,6,FALSE)</f>
        <v>0.94261788524984402</v>
      </c>
      <c r="P2649" s="873">
        <f>+VLOOKUP(C2649,'A. Rate Class Allocations'!$B$124:$J$128,8,FALSE)</f>
        <v>0.86676492558695795</v>
      </c>
      <c r="Q2649" s="873">
        <f>+VLOOKUP(C2649,'A. Rate Class Allocations'!$B$124:$J$128,7,FALSE)</f>
        <v>0.93591420350510102</v>
      </c>
      <c r="R2649" s="873">
        <f>+VLOOKUP(C2649,'A. Rate Class Allocations'!$B$124:$J$128,9,FALSE)</f>
        <v>0.67326093337246795</v>
      </c>
      <c r="S2649" s="874">
        <f t="shared" si="124"/>
        <v>677.3032399962749</v>
      </c>
      <c r="T2649" s="874">
        <f t="shared" si="125"/>
        <v>0.19659571470501905</v>
      </c>
    </row>
    <row r="2650" spans="1:20">
      <c r="A2650" s="875" t="s">
        <v>1034</v>
      </c>
      <c r="B2650" t="s">
        <v>1035</v>
      </c>
      <c r="C2650" t="s">
        <v>1339</v>
      </c>
      <c r="D2650" t="s">
        <v>2082</v>
      </c>
      <c r="E2650" s="867">
        <v>2019</v>
      </c>
      <c r="F2650" s="867">
        <v>2019</v>
      </c>
      <c r="G2650" s="868">
        <v>43515</v>
      </c>
      <c r="H2650" s="869">
        <f t="shared" si="123"/>
        <v>2019</v>
      </c>
      <c r="I2650" s="876"/>
      <c r="J2650" t="s">
        <v>1341</v>
      </c>
      <c r="K2650" t="s">
        <v>1342</v>
      </c>
      <c r="L2650" t="s">
        <v>1037</v>
      </c>
      <c r="M2650">
        <v>1165.3200000000002</v>
      </c>
      <c r="N2650">
        <v>0.52000000000000013</v>
      </c>
      <c r="O2650" s="872">
        <f>+VLOOKUP(C2650,'A. Rate Class Allocations'!$B$124:$J$128,6,FALSE)</f>
        <v>0.94261788524984402</v>
      </c>
      <c r="P2650" s="873">
        <f>+VLOOKUP(C2650,'A. Rate Class Allocations'!$B$124:$J$128,8,FALSE)</f>
        <v>0.86676492558695795</v>
      </c>
      <c r="Q2650" s="873">
        <f>+VLOOKUP(C2650,'A. Rate Class Allocations'!$B$124:$J$128,7,FALSE)</f>
        <v>0.93591420350510102</v>
      </c>
      <c r="R2650" s="873">
        <f>+VLOOKUP(C2650,'A. Rate Class Allocations'!$B$124:$J$128,9,FALSE)</f>
        <v>0.67326093337246795</v>
      </c>
      <c r="S2650" s="874">
        <f t="shared" si="124"/>
        <v>952.09921015660007</v>
      </c>
      <c r="T2650" s="874">
        <f t="shared" si="125"/>
        <v>0.32765952450836505</v>
      </c>
    </row>
    <row r="2651" spans="1:20">
      <c r="A2651" s="875" t="s">
        <v>1034</v>
      </c>
      <c r="B2651" t="s">
        <v>1035</v>
      </c>
      <c r="C2651" t="s">
        <v>1339</v>
      </c>
      <c r="D2651" t="s">
        <v>2082</v>
      </c>
      <c r="E2651" s="867">
        <v>2019</v>
      </c>
      <c r="F2651" s="867">
        <v>2019</v>
      </c>
      <c r="G2651" s="868">
        <v>43515</v>
      </c>
      <c r="H2651" s="869">
        <f t="shared" si="123"/>
        <v>2019</v>
      </c>
      <c r="I2651" s="876"/>
      <c r="J2651" t="s">
        <v>1341</v>
      </c>
      <c r="K2651" t="s">
        <v>1342</v>
      </c>
      <c r="L2651" t="s">
        <v>1037</v>
      </c>
      <c r="M2651">
        <v>389.93399999999997</v>
      </c>
      <c r="N2651">
        <v>0.17399999999999999</v>
      </c>
      <c r="O2651" s="872">
        <f>+VLOOKUP(C2651,'A. Rate Class Allocations'!$B$124:$J$128,6,FALSE)</f>
        <v>0.94261788524984402</v>
      </c>
      <c r="P2651" s="873">
        <f>+VLOOKUP(C2651,'A. Rate Class Allocations'!$B$124:$J$128,8,FALSE)</f>
        <v>0.86676492558695795</v>
      </c>
      <c r="Q2651" s="873">
        <f>+VLOOKUP(C2651,'A. Rate Class Allocations'!$B$124:$J$128,7,FALSE)</f>
        <v>0.93591420350510102</v>
      </c>
      <c r="R2651" s="873">
        <f>+VLOOKUP(C2651,'A. Rate Class Allocations'!$B$124:$J$128,9,FALSE)</f>
        <v>0.67326093337246795</v>
      </c>
      <c r="S2651" s="874">
        <f t="shared" si="124"/>
        <v>318.58704339855456</v>
      </c>
      <c r="T2651" s="874">
        <f t="shared" si="125"/>
        <v>0.10963991781626058</v>
      </c>
    </row>
    <row r="2652" spans="1:20">
      <c r="A2652" s="875" t="s">
        <v>1034</v>
      </c>
      <c r="B2652" t="s">
        <v>1035</v>
      </c>
      <c r="C2652" t="s">
        <v>1339</v>
      </c>
      <c r="D2652" t="s">
        <v>2082</v>
      </c>
      <c r="E2652" s="867">
        <v>2019</v>
      </c>
      <c r="F2652" s="867">
        <v>2019</v>
      </c>
      <c r="G2652" s="868">
        <v>43515</v>
      </c>
      <c r="H2652" s="869">
        <f t="shared" si="123"/>
        <v>2019</v>
      </c>
      <c r="I2652" s="876"/>
      <c r="J2652" t="s">
        <v>1341</v>
      </c>
      <c r="K2652" t="s">
        <v>1342</v>
      </c>
      <c r="L2652" t="s">
        <v>1037</v>
      </c>
      <c r="M2652">
        <v>35.856000000000002</v>
      </c>
      <c r="N2652">
        <v>1.6E-2</v>
      </c>
      <c r="O2652" s="872">
        <f>+VLOOKUP(C2652,'A. Rate Class Allocations'!$B$124:$J$128,6,FALSE)</f>
        <v>0.94261788524984402</v>
      </c>
      <c r="P2652" s="873">
        <f>+VLOOKUP(C2652,'A. Rate Class Allocations'!$B$124:$J$128,8,FALSE)</f>
        <v>0.86676492558695795</v>
      </c>
      <c r="Q2652" s="873">
        <f>+VLOOKUP(C2652,'A. Rate Class Allocations'!$B$124:$J$128,7,FALSE)</f>
        <v>0.93591420350510102</v>
      </c>
      <c r="R2652" s="873">
        <f>+VLOOKUP(C2652,'A. Rate Class Allocations'!$B$124:$J$128,9,FALSE)</f>
        <v>0.67326093337246795</v>
      </c>
      <c r="S2652" s="874">
        <f t="shared" si="124"/>
        <v>29.295360312510766</v>
      </c>
      <c r="T2652" s="874">
        <f t="shared" si="125"/>
        <v>1.0081831523334308E-2</v>
      </c>
    </row>
    <row r="2653" spans="1:20">
      <c r="A2653" s="875" t="s">
        <v>1034</v>
      </c>
      <c r="B2653" t="s">
        <v>1035</v>
      </c>
      <c r="C2653" t="s">
        <v>1339</v>
      </c>
      <c r="D2653" t="s">
        <v>2082</v>
      </c>
      <c r="E2653" s="867">
        <v>2019</v>
      </c>
      <c r="F2653" s="867">
        <v>2019</v>
      </c>
      <c r="G2653" s="868">
        <v>43515</v>
      </c>
      <c r="H2653" s="869">
        <f t="shared" si="123"/>
        <v>2019</v>
      </c>
      <c r="I2653" s="876"/>
      <c r="J2653" t="s">
        <v>1341</v>
      </c>
      <c r="K2653" t="s">
        <v>1342</v>
      </c>
      <c r="L2653" t="s">
        <v>1037</v>
      </c>
      <c r="M2653">
        <v>138.94200000000001</v>
      </c>
      <c r="N2653">
        <v>6.2E-2</v>
      </c>
      <c r="O2653" s="872">
        <f>+VLOOKUP(C2653,'A. Rate Class Allocations'!$B$124:$J$128,6,FALSE)</f>
        <v>0.94261788524984402</v>
      </c>
      <c r="P2653" s="873">
        <f>+VLOOKUP(C2653,'A. Rate Class Allocations'!$B$124:$J$128,8,FALSE)</f>
        <v>0.86676492558695795</v>
      </c>
      <c r="Q2653" s="873">
        <f>+VLOOKUP(C2653,'A. Rate Class Allocations'!$B$124:$J$128,7,FALSE)</f>
        <v>0.93591420350510102</v>
      </c>
      <c r="R2653" s="873">
        <f>+VLOOKUP(C2653,'A. Rate Class Allocations'!$B$124:$J$128,9,FALSE)</f>
        <v>0.67326093337246795</v>
      </c>
      <c r="S2653" s="874">
        <f t="shared" si="124"/>
        <v>113.51952121097922</v>
      </c>
      <c r="T2653" s="874">
        <f t="shared" si="125"/>
        <v>3.9067097152920442E-2</v>
      </c>
    </row>
    <row r="2654" spans="1:20">
      <c r="A2654" s="875" t="s">
        <v>1034</v>
      </c>
      <c r="B2654" t="s">
        <v>1035</v>
      </c>
      <c r="C2654" t="s">
        <v>1339</v>
      </c>
      <c r="D2654" t="s">
        <v>2083</v>
      </c>
      <c r="E2654" s="867">
        <v>2019</v>
      </c>
      <c r="F2654" s="867">
        <v>2019</v>
      </c>
      <c r="G2654" s="868">
        <v>43515</v>
      </c>
      <c r="H2654" s="869">
        <f t="shared" si="123"/>
        <v>2019</v>
      </c>
      <c r="I2654" s="876"/>
      <c r="J2654" t="s">
        <v>1341</v>
      </c>
      <c r="K2654" t="s">
        <v>1342</v>
      </c>
      <c r="L2654" t="s">
        <v>1037</v>
      </c>
      <c r="M2654">
        <v>1877.4599999999994</v>
      </c>
      <c r="N2654">
        <v>0.75399999999999978</v>
      </c>
      <c r="O2654" s="872">
        <f>+VLOOKUP(C2654,'A. Rate Class Allocations'!$B$124:$J$128,6,FALSE)</f>
        <v>0.94261788524984402</v>
      </c>
      <c r="P2654" s="873">
        <f>+VLOOKUP(C2654,'A. Rate Class Allocations'!$B$124:$J$128,8,FALSE)</f>
        <v>0.86676492558695795</v>
      </c>
      <c r="Q2654" s="873">
        <f>+VLOOKUP(C2654,'A. Rate Class Allocations'!$B$124:$J$128,7,FALSE)</f>
        <v>0.93591420350510102</v>
      </c>
      <c r="R2654" s="873">
        <f>+VLOOKUP(C2654,'A. Rate Class Allocations'!$B$124:$J$128,9,FALSE)</f>
        <v>0.67326093337246795</v>
      </c>
      <c r="S2654" s="874">
        <f t="shared" si="124"/>
        <v>1533.9376163634104</v>
      </c>
      <c r="T2654" s="874">
        <f t="shared" si="125"/>
        <v>0.4751063105371291</v>
      </c>
    </row>
    <row r="2655" spans="1:20">
      <c r="A2655" s="875" t="s">
        <v>1034</v>
      </c>
      <c r="B2655" t="s">
        <v>1035</v>
      </c>
      <c r="C2655" t="s">
        <v>1339</v>
      </c>
      <c r="D2655" t="s">
        <v>2083</v>
      </c>
      <c r="E2655" s="867">
        <v>2019</v>
      </c>
      <c r="F2655" s="867">
        <v>2019</v>
      </c>
      <c r="G2655" s="868">
        <v>43515</v>
      </c>
      <c r="H2655" s="869">
        <f t="shared" si="123"/>
        <v>2019</v>
      </c>
      <c r="I2655" s="876"/>
      <c r="J2655" t="s">
        <v>1341</v>
      </c>
      <c r="K2655" t="s">
        <v>1342</v>
      </c>
      <c r="L2655" t="s">
        <v>1037</v>
      </c>
      <c r="M2655">
        <v>634.95000000000005</v>
      </c>
      <c r="N2655">
        <v>0.255</v>
      </c>
      <c r="O2655" s="872">
        <f>+VLOOKUP(C2655,'A. Rate Class Allocations'!$B$124:$J$128,6,FALSE)</f>
        <v>0.94261788524984402</v>
      </c>
      <c r="P2655" s="873">
        <f>+VLOOKUP(C2655,'A. Rate Class Allocations'!$B$124:$J$128,8,FALSE)</f>
        <v>0.86676492558695795</v>
      </c>
      <c r="Q2655" s="873">
        <f>+VLOOKUP(C2655,'A. Rate Class Allocations'!$B$124:$J$128,7,FALSE)</f>
        <v>0.93591420350510102</v>
      </c>
      <c r="R2655" s="873">
        <f>+VLOOKUP(C2655,'A. Rate Class Allocations'!$B$124:$J$128,9,FALSE)</f>
        <v>0.67326093337246795</v>
      </c>
      <c r="S2655" s="874">
        <f t="shared" si="124"/>
        <v>518.77200553404487</v>
      </c>
      <c r="T2655" s="874">
        <f t="shared" si="125"/>
        <v>0.16067918990314053</v>
      </c>
    </row>
    <row r="2656" spans="1:20">
      <c r="A2656" s="875" t="s">
        <v>1034</v>
      </c>
      <c r="B2656" t="s">
        <v>1035</v>
      </c>
      <c r="C2656" t="s">
        <v>1339</v>
      </c>
      <c r="D2656" t="s">
        <v>2084</v>
      </c>
      <c r="E2656" s="867">
        <v>2019</v>
      </c>
      <c r="F2656" s="867">
        <v>2019</v>
      </c>
      <c r="G2656" s="868">
        <v>43515</v>
      </c>
      <c r="H2656" s="869">
        <f t="shared" si="123"/>
        <v>2019</v>
      </c>
      <c r="I2656" s="876"/>
      <c r="J2656" t="s">
        <v>1341</v>
      </c>
      <c r="K2656" t="s">
        <v>1342</v>
      </c>
      <c r="L2656" t="s">
        <v>1037</v>
      </c>
      <c r="M2656">
        <v>866.51999999999987</v>
      </c>
      <c r="N2656">
        <v>0.34799999999999998</v>
      </c>
      <c r="O2656" s="872">
        <f>+VLOOKUP(C2656,'A. Rate Class Allocations'!$B$124:$J$128,6,FALSE)</f>
        <v>0.94261788524984402</v>
      </c>
      <c r="P2656" s="873">
        <f>+VLOOKUP(C2656,'A. Rate Class Allocations'!$B$124:$J$128,8,FALSE)</f>
        <v>0.86676492558695795</v>
      </c>
      <c r="Q2656" s="873">
        <f>+VLOOKUP(C2656,'A. Rate Class Allocations'!$B$124:$J$128,7,FALSE)</f>
        <v>0.93591420350510102</v>
      </c>
      <c r="R2656" s="873">
        <f>+VLOOKUP(C2656,'A. Rate Class Allocations'!$B$124:$J$128,9,FALSE)</f>
        <v>0.67326093337246795</v>
      </c>
      <c r="S2656" s="874">
        <f t="shared" si="124"/>
        <v>707.97120755234346</v>
      </c>
      <c r="T2656" s="874">
        <f t="shared" si="125"/>
        <v>0.21927983563252115</v>
      </c>
    </row>
    <row r="2657" spans="1:20">
      <c r="A2657" s="875" t="s">
        <v>1034</v>
      </c>
      <c r="B2657" t="s">
        <v>1035</v>
      </c>
      <c r="C2657" t="s">
        <v>1339</v>
      </c>
      <c r="D2657" t="s">
        <v>2084</v>
      </c>
      <c r="E2657" s="867">
        <v>2019</v>
      </c>
      <c r="F2657" s="867">
        <v>2019</v>
      </c>
      <c r="G2657" s="868">
        <v>43515</v>
      </c>
      <c r="H2657" s="869">
        <f t="shared" si="123"/>
        <v>2019</v>
      </c>
      <c r="I2657" s="876"/>
      <c r="J2657" t="s">
        <v>1341</v>
      </c>
      <c r="K2657" t="s">
        <v>1342</v>
      </c>
      <c r="L2657" t="s">
        <v>1037</v>
      </c>
      <c r="M2657">
        <v>77.190000000000012</v>
      </c>
      <c r="N2657">
        <v>3.1E-2</v>
      </c>
      <c r="O2657" s="872">
        <f>+VLOOKUP(C2657,'A. Rate Class Allocations'!$B$124:$J$128,6,FALSE)</f>
        <v>0.94261788524984402</v>
      </c>
      <c r="P2657" s="873">
        <f>+VLOOKUP(C2657,'A. Rate Class Allocations'!$B$124:$J$128,8,FALSE)</f>
        <v>0.86676492558695795</v>
      </c>
      <c r="Q2657" s="873">
        <f>+VLOOKUP(C2657,'A. Rate Class Allocations'!$B$124:$J$128,7,FALSE)</f>
        <v>0.93591420350510102</v>
      </c>
      <c r="R2657" s="873">
        <f>+VLOOKUP(C2657,'A. Rate Class Allocations'!$B$124:$J$128,9,FALSE)</f>
        <v>0.67326093337246795</v>
      </c>
      <c r="S2657" s="874">
        <f t="shared" si="124"/>
        <v>63.066400672766243</v>
      </c>
      <c r="T2657" s="874">
        <f t="shared" si="125"/>
        <v>1.9533548576460221E-2</v>
      </c>
    </row>
    <row r="2658" spans="1:20">
      <c r="A2658" s="875" t="s">
        <v>1034</v>
      </c>
      <c r="B2658" t="s">
        <v>1035</v>
      </c>
      <c r="C2658" t="s">
        <v>1339</v>
      </c>
      <c r="D2658" t="s">
        <v>2085</v>
      </c>
      <c r="E2658" s="867">
        <v>2019</v>
      </c>
      <c r="F2658" s="867">
        <v>2019</v>
      </c>
      <c r="G2658" s="868">
        <v>43515</v>
      </c>
      <c r="H2658" s="869">
        <f t="shared" si="123"/>
        <v>2019</v>
      </c>
      <c r="I2658" s="876"/>
      <c r="J2658" t="s">
        <v>1341</v>
      </c>
      <c r="K2658" t="s">
        <v>1342</v>
      </c>
      <c r="L2658" t="s">
        <v>1037</v>
      </c>
      <c r="M2658">
        <v>647.40000000000009</v>
      </c>
      <c r="N2658">
        <v>0.26000000000000006</v>
      </c>
      <c r="O2658" s="872">
        <f>+VLOOKUP(C2658,'A. Rate Class Allocations'!$B$124:$J$128,6,FALSE)</f>
        <v>0.94261788524984402</v>
      </c>
      <c r="P2658" s="873">
        <f>+VLOOKUP(C2658,'A. Rate Class Allocations'!$B$124:$J$128,8,FALSE)</f>
        <v>0.86676492558695795</v>
      </c>
      <c r="Q2658" s="873">
        <f>+VLOOKUP(C2658,'A. Rate Class Allocations'!$B$124:$J$128,7,FALSE)</f>
        <v>0.93591420350510102</v>
      </c>
      <c r="R2658" s="873">
        <f>+VLOOKUP(C2658,'A. Rate Class Allocations'!$B$124:$J$128,9,FALSE)</f>
        <v>0.67326093337246795</v>
      </c>
      <c r="S2658" s="874">
        <f t="shared" si="124"/>
        <v>528.94400564255557</v>
      </c>
      <c r="T2658" s="874">
        <f t="shared" si="125"/>
        <v>0.16382976225418253</v>
      </c>
    </row>
    <row r="2659" spans="1:20">
      <c r="A2659" s="875" t="s">
        <v>1034</v>
      </c>
      <c r="B2659" t="s">
        <v>1035</v>
      </c>
      <c r="C2659" t="s">
        <v>1339</v>
      </c>
      <c r="D2659" t="s">
        <v>2086</v>
      </c>
      <c r="E2659" s="867">
        <v>2019</v>
      </c>
      <c r="F2659" s="867">
        <v>2019</v>
      </c>
      <c r="G2659" s="868">
        <v>43489</v>
      </c>
      <c r="H2659" s="869">
        <f t="shared" si="123"/>
        <v>2019</v>
      </c>
      <c r="I2659" s="876"/>
      <c r="J2659" t="s">
        <v>1341</v>
      </c>
      <c r="K2659" t="s">
        <v>1342</v>
      </c>
      <c r="L2659" t="s">
        <v>1037</v>
      </c>
      <c r="M2659">
        <v>2389.1940000000004</v>
      </c>
      <c r="N2659">
        <v>0.66700000000000004</v>
      </c>
      <c r="O2659" s="872">
        <f>+VLOOKUP(C2659,'A. Rate Class Allocations'!$B$124:$J$128,6,FALSE)</f>
        <v>0.94261788524984402</v>
      </c>
      <c r="P2659" s="873">
        <f>+VLOOKUP(C2659,'A. Rate Class Allocations'!$B$124:$J$128,8,FALSE)</f>
        <v>0.86676492558695795</v>
      </c>
      <c r="Q2659" s="873">
        <f>+VLOOKUP(C2659,'A. Rate Class Allocations'!$B$124:$J$128,7,FALSE)</f>
        <v>0.93591420350510102</v>
      </c>
      <c r="R2659" s="873">
        <f>+VLOOKUP(C2659,'A. Rate Class Allocations'!$B$124:$J$128,9,FALSE)</f>
        <v>0.67326093337246795</v>
      </c>
      <c r="S2659" s="874">
        <f t="shared" si="124"/>
        <v>1952.0386849199258</v>
      </c>
      <c r="T2659" s="874">
        <f t="shared" si="125"/>
        <v>0.42028635162899897</v>
      </c>
    </row>
    <row r="2660" spans="1:20">
      <c r="A2660" s="875" t="s">
        <v>1034</v>
      </c>
      <c r="B2660" t="s">
        <v>1035</v>
      </c>
      <c r="C2660" t="s">
        <v>1339</v>
      </c>
      <c r="D2660" t="s">
        <v>2086</v>
      </c>
      <c r="E2660" s="867">
        <v>2019</v>
      </c>
      <c r="F2660" s="867">
        <v>2019</v>
      </c>
      <c r="G2660" s="868">
        <v>43489</v>
      </c>
      <c r="H2660" s="869">
        <f t="shared" si="123"/>
        <v>2019</v>
      </c>
      <c r="I2660" s="876"/>
      <c r="J2660" t="s">
        <v>1341</v>
      </c>
      <c r="K2660" t="s">
        <v>1342</v>
      </c>
      <c r="L2660" t="s">
        <v>1037</v>
      </c>
      <c r="M2660">
        <v>1934.2800000000002</v>
      </c>
      <c r="N2660">
        <v>0.54</v>
      </c>
      <c r="O2660" s="872">
        <f>+VLOOKUP(C2660,'A. Rate Class Allocations'!$B$124:$J$128,6,FALSE)</f>
        <v>0.94261788524984402</v>
      </c>
      <c r="P2660" s="873">
        <f>+VLOOKUP(C2660,'A. Rate Class Allocations'!$B$124:$J$128,8,FALSE)</f>
        <v>0.86676492558695795</v>
      </c>
      <c r="Q2660" s="873">
        <f>+VLOOKUP(C2660,'A. Rate Class Allocations'!$B$124:$J$128,7,FALSE)</f>
        <v>0.93591420350510102</v>
      </c>
      <c r="R2660" s="873">
        <f>+VLOOKUP(C2660,'A. Rate Class Allocations'!$B$124:$J$128,9,FALSE)</f>
        <v>0.67326093337246795</v>
      </c>
      <c r="S2660" s="874">
        <f t="shared" si="124"/>
        <v>1580.3611542080357</v>
      </c>
      <c r="T2660" s="874">
        <f t="shared" si="125"/>
        <v>0.34026181391253291</v>
      </c>
    </row>
    <row r="2661" spans="1:20">
      <c r="A2661" s="875" t="s">
        <v>1034</v>
      </c>
      <c r="B2661" t="s">
        <v>1035</v>
      </c>
      <c r="C2661" t="s">
        <v>1339</v>
      </c>
      <c r="D2661" t="s">
        <v>2087</v>
      </c>
      <c r="E2661" s="867">
        <v>2019</v>
      </c>
      <c r="F2661" s="867">
        <v>2019</v>
      </c>
      <c r="G2661" s="868">
        <v>43528</v>
      </c>
      <c r="H2661" s="869">
        <f t="shared" si="123"/>
        <v>2019</v>
      </c>
      <c r="I2661" s="876"/>
      <c r="J2661" t="s">
        <v>1341</v>
      </c>
      <c r="K2661" t="s">
        <v>1342</v>
      </c>
      <c r="L2661" t="s">
        <v>1037</v>
      </c>
      <c r="M2661">
        <v>569.7120000000001</v>
      </c>
      <c r="N2661">
        <v>0.20800000000000002</v>
      </c>
      <c r="O2661" s="872">
        <f>+VLOOKUP(C2661,'A. Rate Class Allocations'!$B$124:$J$128,6,FALSE)</f>
        <v>0.94261788524984402</v>
      </c>
      <c r="P2661" s="873">
        <f>+VLOOKUP(C2661,'A. Rate Class Allocations'!$B$124:$J$128,8,FALSE)</f>
        <v>0.86676492558695795</v>
      </c>
      <c r="Q2661" s="873">
        <f>+VLOOKUP(C2661,'A. Rate Class Allocations'!$B$124:$J$128,7,FALSE)</f>
        <v>0.93591420350510102</v>
      </c>
      <c r="R2661" s="873">
        <f>+VLOOKUP(C2661,'A. Rate Class Allocations'!$B$124:$J$128,9,FALSE)</f>
        <v>0.67326093337246795</v>
      </c>
      <c r="S2661" s="874">
        <f t="shared" si="124"/>
        <v>465.47072496544894</v>
      </c>
      <c r="T2661" s="874">
        <f t="shared" si="125"/>
        <v>0.13106380980334603</v>
      </c>
    </row>
    <row r="2662" spans="1:20">
      <c r="A2662" s="875" t="s">
        <v>1034</v>
      </c>
      <c r="B2662" t="s">
        <v>1035</v>
      </c>
      <c r="C2662" t="s">
        <v>1339</v>
      </c>
      <c r="D2662" t="s">
        <v>2088</v>
      </c>
      <c r="E2662" s="867">
        <v>2019</v>
      </c>
      <c r="F2662" s="867">
        <v>2019</v>
      </c>
      <c r="G2662" s="868">
        <v>43529</v>
      </c>
      <c r="H2662" s="869">
        <f t="shared" si="123"/>
        <v>2019</v>
      </c>
      <c r="I2662" s="876"/>
      <c r="J2662" t="s">
        <v>1341</v>
      </c>
      <c r="K2662" t="s">
        <v>1342</v>
      </c>
      <c r="L2662" t="s">
        <v>1037</v>
      </c>
      <c r="M2662">
        <v>7680.1920000000009</v>
      </c>
      <c r="N2662">
        <v>1.2480000000000002</v>
      </c>
      <c r="O2662" s="872">
        <f>+VLOOKUP(C2662,'A. Rate Class Allocations'!$B$124:$J$128,6,FALSE)</f>
        <v>0.94261788524984402</v>
      </c>
      <c r="P2662" s="873">
        <f>+VLOOKUP(C2662,'A. Rate Class Allocations'!$B$124:$J$128,8,FALSE)</f>
        <v>0.86676492558695795</v>
      </c>
      <c r="Q2662" s="873">
        <f>+VLOOKUP(C2662,'A. Rate Class Allocations'!$B$124:$J$128,7,FALSE)</f>
        <v>0.93591420350510102</v>
      </c>
      <c r="R2662" s="873">
        <f>+VLOOKUP(C2662,'A. Rate Class Allocations'!$B$124:$J$128,9,FALSE)</f>
        <v>0.67326093337246795</v>
      </c>
      <c r="S2662" s="874">
        <f t="shared" si="124"/>
        <v>6274.9328399504329</v>
      </c>
      <c r="T2662" s="874">
        <f t="shared" si="125"/>
        <v>0.78638285882007619</v>
      </c>
    </row>
    <row r="2663" spans="1:20">
      <c r="A2663" s="875" t="s">
        <v>1034</v>
      </c>
      <c r="B2663" t="s">
        <v>1035</v>
      </c>
      <c r="C2663" t="s">
        <v>1339</v>
      </c>
      <c r="D2663" t="s">
        <v>2089</v>
      </c>
      <c r="E2663" s="867">
        <v>2019</v>
      </c>
      <c r="F2663" s="867">
        <v>2019</v>
      </c>
      <c r="G2663" s="868">
        <v>43528</v>
      </c>
      <c r="H2663" s="869">
        <f t="shared" si="123"/>
        <v>2019</v>
      </c>
      <c r="I2663" s="876"/>
      <c r="J2663" t="s">
        <v>1341</v>
      </c>
      <c r="K2663" t="s">
        <v>1342</v>
      </c>
      <c r="L2663" t="s">
        <v>1037</v>
      </c>
      <c r="M2663">
        <v>1213.4720000000002</v>
      </c>
      <c r="N2663">
        <v>0.41600000000000004</v>
      </c>
      <c r="O2663" s="872">
        <f>+VLOOKUP(C2663,'A. Rate Class Allocations'!$B$124:$J$128,6,FALSE)</f>
        <v>0.94261788524984402</v>
      </c>
      <c r="P2663" s="873">
        <f>+VLOOKUP(C2663,'A. Rate Class Allocations'!$B$124:$J$128,8,FALSE)</f>
        <v>0.86676492558695795</v>
      </c>
      <c r="Q2663" s="873">
        <f>+VLOOKUP(C2663,'A. Rate Class Allocations'!$B$124:$J$128,7,FALSE)</f>
        <v>0.93591420350510102</v>
      </c>
      <c r="R2663" s="873">
        <f>+VLOOKUP(C2663,'A. Rate Class Allocations'!$B$124:$J$128,9,FALSE)</f>
        <v>0.67326093337246795</v>
      </c>
      <c r="S2663" s="874">
        <f t="shared" si="124"/>
        <v>991.44074824696202</v>
      </c>
      <c r="T2663" s="874">
        <f t="shared" si="125"/>
        <v>0.26212761960669206</v>
      </c>
    </row>
    <row r="2664" spans="1:20">
      <c r="A2664" s="875" t="s">
        <v>1034</v>
      </c>
      <c r="B2664" t="s">
        <v>1035</v>
      </c>
      <c r="C2664" t="s">
        <v>1339</v>
      </c>
      <c r="D2664" t="s">
        <v>2090</v>
      </c>
      <c r="E2664" s="867">
        <v>2019</v>
      </c>
      <c r="F2664" s="867">
        <v>2019</v>
      </c>
      <c r="G2664" s="868">
        <v>43528</v>
      </c>
      <c r="H2664" s="869">
        <f t="shared" si="123"/>
        <v>2019</v>
      </c>
      <c r="I2664" s="876"/>
      <c r="J2664" t="s">
        <v>1341</v>
      </c>
      <c r="K2664" t="s">
        <v>1342</v>
      </c>
      <c r="L2664" t="s">
        <v>1037</v>
      </c>
      <c r="M2664">
        <v>1322.1</v>
      </c>
      <c r="N2664">
        <v>1.17</v>
      </c>
      <c r="O2664" s="872">
        <f>+VLOOKUP(C2664,'A. Rate Class Allocations'!$B$124:$J$128,6,FALSE)</f>
        <v>0.94261788524984402</v>
      </c>
      <c r="P2664" s="873">
        <f>+VLOOKUP(C2664,'A. Rate Class Allocations'!$B$124:$J$128,8,FALSE)</f>
        <v>0.86676492558695795</v>
      </c>
      <c r="Q2664" s="873">
        <f>+VLOOKUP(C2664,'A. Rate Class Allocations'!$B$124:$J$128,7,FALSE)</f>
        <v>0.93591420350510102</v>
      </c>
      <c r="R2664" s="873">
        <f>+VLOOKUP(C2664,'A. Rate Class Allocations'!$B$124:$J$128,9,FALSE)</f>
        <v>0.67326093337246795</v>
      </c>
      <c r="S2664" s="874">
        <f t="shared" si="124"/>
        <v>1080.1928789929295</v>
      </c>
      <c r="T2664" s="874">
        <f t="shared" si="125"/>
        <v>0.73723393014382121</v>
      </c>
    </row>
    <row r="2665" spans="1:20">
      <c r="A2665" s="875" t="s">
        <v>1034</v>
      </c>
      <c r="B2665" t="s">
        <v>1035</v>
      </c>
      <c r="C2665" t="s">
        <v>1339</v>
      </c>
      <c r="D2665" t="s">
        <v>2090</v>
      </c>
      <c r="E2665" s="867">
        <v>2019</v>
      </c>
      <c r="F2665" s="867">
        <v>2019</v>
      </c>
      <c r="G2665" s="868">
        <v>43528</v>
      </c>
      <c r="H2665" s="869">
        <f t="shared" si="123"/>
        <v>2019</v>
      </c>
      <c r="I2665" s="876"/>
      <c r="J2665" t="s">
        <v>1341</v>
      </c>
      <c r="K2665" t="s">
        <v>1342</v>
      </c>
      <c r="L2665" t="s">
        <v>1037</v>
      </c>
      <c r="M2665">
        <v>98.309999999999988</v>
      </c>
      <c r="N2665">
        <v>8.6999999999999994E-2</v>
      </c>
      <c r="O2665" s="872">
        <f>+VLOOKUP(C2665,'A. Rate Class Allocations'!$B$124:$J$128,6,FALSE)</f>
        <v>0.94261788524984402</v>
      </c>
      <c r="P2665" s="873">
        <f>+VLOOKUP(C2665,'A. Rate Class Allocations'!$B$124:$J$128,8,FALSE)</f>
        <v>0.86676492558695795</v>
      </c>
      <c r="Q2665" s="873">
        <f>+VLOOKUP(C2665,'A. Rate Class Allocations'!$B$124:$J$128,7,FALSE)</f>
        <v>0.93591420350510102</v>
      </c>
      <c r="R2665" s="873">
        <f>+VLOOKUP(C2665,'A. Rate Class Allocations'!$B$124:$J$128,9,FALSE)</f>
        <v>0.67326093337246795</v>
      </c>
      <c r="S2665" s="874">
        <f t="shared" si="124"/>
        <v>80.322034591781943</v>
      </c>
      <c r="T2665" s="874">
        <f t="shared" si="125"/>
        <v>5.4819958908130288E-2</v>
      </c>
    </row>
    <row r="2666" spans="1:20">
      <c r="A2666" s="875" t="s">
        <v>1034</v>
      </c>
      <c r="B2666" t="s">
        <v>1035</v>
      </c>
      <c r="C2666" t="s">
        <v>1339</v>
      </c>
      <c r="D2666" t="s">
        <v>2091</v>
      </c>
      <c r="E2666" s="867">
        <v>2019</v>
      </c>
      <c r="F2666" s="867">
        <v>2019</v>
      </c>
      <c r="G2666" s="868">
        <v>43529</v>
      </c>
      <c r="H2666" s="869">
        <f t="shared" si="123"/>
        <v>2019</v>
      </c>
      <c r="I2666" s="876"/>
      <c r="J2666" t="s">
        <v>1341</v>
      </c>
      <c r="K2666" t="s">
        <v>1342</v>
      </c>
      <c r="L2666" t="s">
        <v>1037</v>
      </c>
      <c r="M2666">
        <v>520.12799999999993</v>
      </c>
      <c r="N2666">
        <v>0.192</v>
      </c>
      <c r="O2666" s="872">
        <f>+VLOOKUP(C2666,'A. Rate Class Allocations'!$B$124:$J$128,6,FALSE)</f>
        <v>0.94261788524984402</v>
      </c>
      <c r="P2666" s="873">
        <f>+VLOOKUP(C2666,'A. Rate Class Allocations'!$B$124:$J$128,8,FALSE)</f>
        <v>0.86676492558695795</v>
      </c>
      <c r="Q2666" s="873">
        <f>+VLOOKUP(C2666,'A. Rate Class Allocations'!$B$124:$J$128,7,FALSE)</f>
        <v>0.93591420350510102</v>
      </c>
      <c r="R2666" s="873">
        <f>+VLOOKUP(C2666,'A. Rate Class Allocations'!$B$124:$J$128,9,FALSE)</f>
        <v>0.67326093337246795</v>
      </c>
      <c r="S2666" s="874">
        <f t="shared" si="124"/>
        <v>424.95920260557784</v>
      </c>
      <c r="T2666" s="874">
        <f t="shared" si="125"/>
        <v>0.12098197828001168</v>
      </c>
    </row>
    <row r="2667" spans="1:20">
      <c r="A2667" s="875" t="s">
        <v>1034</v>
      </c>
      <c r="B2667" t="s">
        <v>1035</v>
      </c>
      <c r="C2667" t="s">
        <v>1339</v>
      </c>
      <c r="D2667" t="s">
        <v>2091</v>
      </c>
      <c r="E2667" s="867">
        <v>2019</v>
      </c>
      <c r="F2667" s="867">
        <v>2019</v>
      </c>
      <c r="G2667" s="868">
        <v>43529</v>
      </c>
      <c r="H2667" s="869">
        <f t="shared" si="123"/>
        <v>2019</v>
      </c>
      <c r="I2667" s="876"/>
      <c r="J2667" t="s">
        <v>1341</v>
      </c>
      <c r="K2667" t="s">
        <v>1342</v>
      </c>
      <c r="L2667" t="s">
        <v>1037</v>
      </c>
      <c r="M2667">
        <v>633.90600000000006</v>
      </c>
      <c r="N2667">
        <v>0.23400000000000001</v>
      </c>
      <c r="O2667" s="872">
        <f>+VLOOKUP(C2667,'A. Rate Class Allocations'!$B$124:$J$128,6,FALSE)</f>
        <v>0.94261788524984402</v>
      </c>
      <c r="P2667" s="873">
        <f>+VLOOKUP(C2667,'A. Rate Class Allocations'!$B$124:$J$128,8,FALSE)</f>
        <v>0.86676492558695795</v>
      </c>
      <c r="Q2667" s="873">
        <f>+VLOOKUP(C2667,'A. Rate Class Allocations'!$B$124:$J$128,7,FALSE)</f>
        <v>0.93591420350510102</v>
      </c>
      <c r="R2667" s="873">
        <f>+VLOOKUP(C2667,'A. Rate Class Allocations'!$B$124:$J$128,9,FALSE)</f>
        <v>0.67326093337246795</v>
      </c>
      <c r="S2667" s="874">
        <f t="shared" si="124"/>
        <v>517.91902817554808</v>
      </c>
      <c r="T2667" s="874">
        <f t="shared" si="125"/>
        <v>0.14744678602876427</v>
      </c>
    </row>
    <row r="2668" spans="1:20">
      <c r="A2668" s="875" t="s">
        <v>1034</v>
      </c>
      <c r="B2668" t="s">
        <v>1035</v>
      </c>
      <c r="C2668" t="s">
        <v>1339</v>
      </c>
      <c r="D2668" t="s">
        <v>2091</v>
      </c>
      <c r="E2668" s="867">
        <v>2019</v>
      </c>
      <c r="F2668" s="867">
        <v>2019</v>
      </c>
      <c r="G2668" s="868">
        <v>43529</v>
      </c>
      <c r="H2668" s="869">
        <f t="shared" si="123"/>
        <v>2019</v>
      </c>
      <c r="I2668" s="876"/>
      <c r="J2668" t="s">
        <v>1341</v>
      </c>
      <c r="K2668" t="s">
        <v>1342</v>
      </c>
      <c r="L2668" t="s">
        <v>1037</v>
      </c>
      <c r="M2668">
        <v>471.3660000000001</v>
      </c>
      <c r="N2668">
        <v>0.17400000000000002</v>
      </c>
      <c r="O2668" s="872">
        <f>+VLOOKUP(C2668,'A. Rate Class Allocations'!$B$124:$J$128,6,FALSE)</f>
        <v>0.94261788524984402</v>
      </c>
      <c r="P2668" s="873">
        <f>+VLOOKUP(C2668,'A. Rate Class Allocations'!$B$124:$J$128,8,FALSE)</f>
        <v>0.86676492558695795</v>
      </c>
      <c r="Q2668" s="873">
        <f>+VLOOKUP(C2668,'A. Rate Class Allocations'!$B$124:$J$128,7,FALSE)</f>
        <v>0.93591420350510102</v>
      </c>
      <c r="R2668" s="873">
        <f>+VLOOKUP(C2668,'A. Rate Class Allocations'!$B$124:$J$128,9,FALSE)</f>
        <v>0.67326093337246795</v>
      </c>
      <c r="S2668" s="874">
        <f t="shared" si="124"/>
        <v>385.11927736130502</v>
      </c>
      <c r="T2668" s="874">
        <f t="shared" si="125"/>
        <v>0.1096399178162606</v>
      </c>
    </row>
    <row r="2669" spans="1:20">
      <c r="A2669" s="875" t="s">
        <v>1034</v>
      </c>
      <c r="B2669" t="s">
        <v>1035</v>
      </c>
      <c r="C2669" t="s">
        <v>1339</v>
      </c>
      <c r="D2669" t="s">
        <v>2091</v>
      </c>
      <c r="E2669" s="867">
        <v>2019</v>
      </c>
      <c r="F2669" s="867">
        <v>2019</v>
      </c>
      <c r="G2669" s="868">
        <v>43529</v>
      </c>
      <c r="H2669" s="869">
        <f t="shared" si="123"/>
        <v>2019</v>
      </c>
      <c r="I2669" s="876"/>
      <c r="J2669" t="s">
        <v>1341</v>
      </c>
      <c r="K2669" t="s">
        <v>1342</v>
      </c>
      <c r="L2669" t="s">
        <v>1037</v>
      </c>
      <c r="M2669">
        <v>866.87999999999988</v>
      </c>
      <c r="N2669">
        <v>0.31999999999999995</v>
      </c>
      <c r="O2669" s="872">
        <f>+VLOOKUP(C2669,'A. Rate Class Allocations'!$B$124:$J$128,6,FALSE)</f>
        <v>0.94261788524984402</v>
      </c>
      <c r="P2669" s="873">
        <f>+VLOOKUP(C2669,'A. Rate Class Allocations'!$B$124:$J$128,8,FALSE)</f>
        <v>0.86676492558695795</v>
      </c>
      <c r="Q2669" s="873">
        <f>+VLOOKUP(C2669,'A. Rate Class Allocations'!$B$124:$J$128,7,FALSE)</f>
        <v>0.93591420350510102</v>
      </c>
      <c r="R2669" s="873">
        <f>+VLOOKUP(C2669,'A. Rate Class Allocations'!$B$124:$J$128,9,FALSE)</f>
        <v>0.67326093337246795</v>
      </c>
      <c r="S2669" s="874">
        <f t="shared" si="124"/>
        <v>708.265337675963</v>
      </c>
      <c r="T2669" s="874">
        <f t="shared" si="125"/>
        <v>0.20163663046668612</v>
      </c>
    </row>
    <row r="2670" spans="1:20">
      <c r="A2670" s="875" t="s">
        <v>1034</v>
      </c>
      <c r="B2670" t="s">
        <v>1035</v>
      </c>
      <c r="C2670" t="s">
        <v>1339</v>
      </c>
      <c r="D2670" t="s">
        <v>2091</v>
      </c>
      <c r="E2670" s="867">
        <v>2019</v>
      </c>
      <c r="F2670" s="867">
        <v>2019</v>
      </c>
      <c r="G2670" s="868">
        <v>43529</v>
      </c>
      <c r="H2670" s="869">
        <f t="shared" si="123"/>
        <v>2019</v>
      </c>
      <c r="I2670" s="876"/>
      <c r="J2670" t="s">
        <v>1341</v>
      </c>
      <c r="K2670" t="s">
        <v>1342</v>
      </c>
      <c r="L2670" t="s">
        <v>1037</v>
      </c>
      <c r="M2670">
        <v>541.79999999999995</v>
      </c>
      <c r="N2670">
        <v>0.2</v>
      </c>
      <c r="O2670" s="872">
        <f>+VLOOKUP(C2670,'A. Rate Class Allocations'!$B$124:$J$128,6,FALSE)</f>
        <v>0.94261788524984402</v>
      </c>
      <c r="P2670" s="873">
        <f>+VLOOKUP(C2670,'A. Rate Class Allocations'!$B$124:$J$128,8,FALSE)</f>
        <v>0.86676492558695795</v>
      </c>
      <c r="Q2670" s="873">
        <f>+VLOOKUP(C2670,'A. Rate Class Allocations'!$B$124:$J$128,7,FALSE)</f>
        <v>0.93591420350510102</v>
      </c>
      <c r="R2670" s="873">
        <f>+VLOOKUP(C2670,'A. Rate Class Allocations'!$B$124:$J$128,9,FALSE)</f>
        <v>0.67326093337246795</v>
      </c>
      <c r="S2670" s="874">
        <f t="shared" si="124"/>
        <v>442.66583604747689</v>
      </c>
      <c r="T2670" s="874">
        <f t="shared" si="125"/>
        <v>0.12602289404167885</v>
      </c>
    </row>
    <row r="2671" spans="1:20">
      <c r="A2671" s="875" t="s">
        <v>1034</v>
      </c>
      <c r="B2671" t="s">
        <v>1035</v>
      </c>
      <c r="C2671" t="s">
        <v>1339</v>
      </c>
      <c r="D2671" t="s">
        <v>2092</v>
      </c>
      <c r="E2671" s="867">
        <v>2019</v>
      </c>
      <c r="F2671" s="867">
        <v>2019</v>
      </c>
      <c r="G2671" s="868">
        <v>43556</v>
      </c>
      <c r="H2671" s="869">
        <f t="shared" si="123"/>
        <v>2019</v>
      </c>
      <c r="I2671" s="876"/>
      <c r="J2671" t="s">
        <v>1341</v>
      </c>
      <c r="K2671" t="s">
        <v>1342</v>
      </c>
      <c r="L2671" t="s">
        <v>1037</v>
      </c>
      <c r="M2671">
        <v>2263.41</v>
      </c>
      <c r="N2671">
        <v>0.90899999999999992</v>
      </c>
      <c r="O2671" s="872">
        <f>+VLOOKUP(C2671,'A. Rate Class Allocations'!$B$124:$J$128,6,FALSE)</f>
        <v>0.94261788524984402</v>
      </c>
      <c r="P2671" s="873">
        <f>+VLOOKUP(C2671,'A. Rate Class Allocations'!$B$124:$J$128,8,FALSE)</f>
        <v>0.86676492558695795</v>
      </c>
      <c r="Q2671" s="873">
        <f>+VLOOKUP(C2671,'A. Rate Class Allocations'!$B$124:$J$128,7,FALSE)</f>
        <v>0.93591420350510102</v>
      </c>
      <c r="R2671" s="873">
        <f>+VLOOKUP(C2671,'A. Rate Class Allocations'!$B$124:$J$128,9,FALSE)</f>
        <v>0.67326093337246795</v>
      </c>
      <c r="S2671" s="874">
        <f t="shared" si="124"/>
        <v>1849.2696197272421</v>
      </c>
      <c r="T2671" s="874">
        <f t="shared" si="125"/>
        <v>0.57277405341943033</v>
      </c>
    </row>
    <row r="2672" spans="1:20">
      <c r="A2672" s="875" t="s">
        <v>1034</v>
      </c>
      <c r="B2672" t="s">
        <v>1035</v>
      </c>
      <c r="C2672" t="s">
        <v>1339</v>
      </c>
      <c r="D2672" t="s">
        <v>2092</v>
      </c>
      <c r="E2672" s="867">
        <v>2019</v>
      </c>
      <c r="F2672" s="867">
        <v>2019</v>
      </c>
      <c r="G2672" s="868">
        <v>43556</v>
      </c>
      <c r="H2672" s="869">
        <f t="shared" si="123"/>
        <v>2019</v>
      </c>
      <c r="I2672" s="876"/>
      <c r="J2672" t="s">
        <v>1038</v>
      </c>
      <c r="K2672" t="s">
        <v>1342</v>
      </c>
      <c r="L2672" t="s">
        <v>1037</v>
      </c>
      <c r="M2672">
        <v>251.49</v>
      </c>
      <c r="N2672">
        <v>0.10100000000000001</v>
      </c>
      <c r="O2672" s="872">
        <f>+VLOOKUP(C2672,'A. Rate Class Allocations'!$B$124:$J$128,6,FALSE)</f>
        <v>0.94261788524984402</v>
      </c>
      <c r="P2672" s="873">
        <f>+VLOOKUP(C2672,'A. Rate Class Allocations'!$B$124:$J$128,8,FALSE)</f>
        <v>0.86676492558695795</v>
      </c>
      <c r="Q2672" s="873">
        <f>+VLOOKUP(C2672,'A. Rate Class Allocations'!$B$124:$J$128,7,FALSE)</f>
        <v>0.93591420350510102</v>
      </c>
      <c r="R2672" s="873">
        <f>+VLOOKUP(C2672,'A. Rate Class Allocations'!$B$124:$J$128,9,FALSE)</f>
        <v>0.67326093337246795</v>
      </c>
      <c r="S2672" s="874">
        <f t="shared" si="124"/>
        <v>205.4744021919158</v>
      </c>
      <c r="T2672" s="874">
        <f t="shared" si="125"/>
        <v>6.3641561491047827E-2</v>
      </c>
    </row>
    <row r="2673" spans="1:20">
      <c r="A2673" s="875" t="s">
        <v>1034</v>
      </c>
      <c r="B2673" t="s">
        <v>1035</v>
      </c>
      <c r="C2673" t="s">
        <v>1339</v>
      </c>
      <c r="D2673" t="s">
        <v>2092</v>
      </c>
      <c r="E2673" s="867">
        <v>2019</v>
      </c>
      <c r="F2673" s="867">
        <v>2019</v>
      </c>
      <c r="G2673" s="868">
        <v>43556</v>
      </c>
      <c r="H2673" s="869">
        <f t="shared" si="123"/>
        <v>2019</v>
      </c>
      <c r="I2673" s="876"/>
      <c r="J2673" t="s">
        <v>1038</v>
      </c>
      <c r="K2673" t="s">
        <v>1342</v>
      </c>
      <c r="L2673" t="s">
        <v>1037</v>
      </c>
      <c r="M2673">
        <v>209.16</v>
      </c>
      <c r="N2673">
        <v>8.4000000000000005E-2</v>
      </c>
      <c r="O2673" s="872">
        <f>+VLOOKUP(C2673,'A. Rate Class Allocations'!$B$124:$J$128,6,FALSE)</f>
        <v>0.94261788524984402</v>
      </c>
      <c r="P2673" s="873">
        <f>+VLOOKUP(C2673,'A. Rate Class Allocations'!$B$124:$J$128,8,FALSE)</f>
        <v>0.86676492558695795</v>
      </c>
      <c r="Q2673" s="873">
        <f>+VLOOKUP(C2673,'A. Rate Class Allocations'!$B$124:$J$128,7,FALSE)</f>
        <v>0.93591420350510102</v>
      </c>
      <c r="R2673" s="873">
        <f>+VLOOKUP(C2673,'A. Rate Class Allocations'!$B$124:$J$128,9,FALSE)</f>
        <v>0.67326093337246795</v>
      </c>
      <c r="S2673" s="874">
        <f t="shared" si="124"/>
        <v>170.88960182297947</v>
      </c>
      <c r="T2673" s="874">
        <f t="shared" si="125"/>
        <v>5.292961549750512E-2</v>
      </c>
    </row>
    <row r="2674" spans="1:20">
      <c r="A2674" s="875" t="s">
        <v>1034</v>
      </c>
      <c r="B2674" t="s">
        <v>1035</v>
      </c>
      <c r="C2674" t="s">
        <v>1339</v>
      </c>
      <c r="D2674" t="s">
        <v>2093</v>
      </c>
      <c r="E2674" s="867">
        <v>2019</v>
      </c>
      <c r="F2674" s="867">
        <v>2019</v>
      </c>
      <c r="G2674" s="868">
        <v>43530</v>
      </c>
      <c r="H2674" s="869">
        <f t="shared" si="123"/>
        <v>2019</v>
      </c>
      <c r="I2674" s="876"/>
      <c r="J2674" t="s">
        <v>1341</v>
      </c>
      <c r="K2674" t="s">
        <v>1342</v>
      </c>
      <c r="L2674" t="s">
        <v>1037</v>
      </c>
      <c r="M2674">
        <v>577.67999999999995</v>
      </c>
      <c r="N2674">
        <v>0.23199999999999998</v>
      </c>
      <c r="O2674" s="872">
        <f>+VLOOKUP(C2674,'A. Rate Class Allocations'!$B$124:$J$128,6,FALSE)</f>
        <v>0.94261788524984402</v>
      </c>
      <c r="P2674" s="873">
        <f>+VLOOKUP(C2674,'A. Rate Class Allocations'!$B$124:$J$128,8,FALSE)</f>
        <v>0.86676492558695795</v>
      </c>
      <c r="Q2674" s="873">
        <f>+VLOOKUP(C2674,'A. Rate Class Allocations'!$B$124:$J$128,7,FALSE)</f>
        <v>0.93591420350510102</v>
      </c>
      <c r="R2674" s="873">
        <f>+VLOOKUP(C2674,'A. Rate Class Allocations'!$B$124:$J$128,9,FALSE)</f>
        <v>0.67326093337246795</v>
      </c>
      <c r="S2674" s="874">
        <f t="shared" si="124"/>
        <v>471.98080503489564</v>
      </c>
      <c r="T2674" s="874">
        <f t="shared" si="125"/>
        <v>0.14618655708834744</v>
      </c>
    </row>
    <row r="2675" spans="1:20">
      <c r="A2675" s="875" t="s">
        <v>1034</v>
      </c>
      <c r="B2675" t="s">
        <v>1035</v>
      </c>
      <c r="C2675" t="s">
        <v>1339</v>
      </c>
      <c r="D2675" t="s">
        <v>2093</v>
      </c>
      <c r="E2675" s="867">
        <v>2019</v>
      </c>
      <c r="F2675" s="867">
        <v>2019</v>
      </c>
      <c r="G2675" s="868">
        <v>43530</v>
      </c>
      <c r="H2675" s="869">
        <f t="shared" si="123"/>
        <v>2019</v>
      </c>
      <c r="I2675" s="876"/>
      <c r="J2675" t="s">
        <v>1341</v>
      </c>
      <c r="K2675" t="s">
        <v>1342</v>
      </c>
      <c r="L2675" t="s">
        <v>1037</v>
      </c>
      <c r="M2675">
        <v>388.44000000000011</v>
      </c>
      <c r="N2675">
        <v>0.15600000000000003</v>
      </c>
      <c r="O2675" s="872">
        <f>+VLOOKUP(C2675,'A. Rate Class Allocations'!$B$124:$J$128,6,FALSE)</f>
        <v>0.94261788524984402</v>
      </c>
      <c r="P2675" s="873">
        <f>+VLOOKUP(C2675,'A. Rate Class Allocations'!$B$124:$J$128,8,FALSE)</f>
        <v>0.86676492558695795</v>
      </c>
      <c r="Q2675" s="873">
        <f>+VLOOKUP(C2675,'A. Rate Class Allocations'!$B$124:$J$128,7,FALSE)</f>
        <v>0.93591420350510102</v>
      </c>
      <c r="R2675" s="873">
        <f>+VLOOKUP(C2675,'A. Rate Class Allocations'!$B$124:$J$128,9,FALSE)</f>
        <v>0.67326093337246795</v>
      </c>
      <c r="S2675" s="874">
        <f t="shared" si="124"/>
        <v>317.36640338553343</v>
      </c>
      <c r="T2675" s="874">
        <f t="shared" si="125"/>
        <v>9.8297857352509524E-2</v>
      </c>
    </row>
    <row r="2676" spans="1:20">
      <c r="A2676" s="875" t="s">
        <v>1034</v>
      </c>
      <c r="B2676" t="s">
        <v>1035</v>
      </c>
      <c r="C2676" t="s">
        <v>1339</v>
      </c>
      <c r="D2676" t="s">
        <v>2094</v>
      </c>
      <c r="E2676" s="867">
        <v>2019</v>
      </c>
      <c r="F2676" s="867">
        <v>2019</v>
      </c>
      <c r="G2676" s="868">
        <v>43528</v>
      </c>
      <c r="H2676" s="869">
        <f t="shared" si="123"/>
        <v>2019</v>
      </c>
      <c r="I2676" s="876"/>
      <c r="J2676" t="s">
        <v>1341</v>
      </c>
      <c r="K2676" t="s">
        <v>1342</v>
      </c>
      <c r="L2676" t="s">
        <v>1037</v>
      </c>
      <c r="M2676">
        <v>241.904</v>
      </c>
      <c r="N2676">
        <v>0.10400000000000001</v>
      </c>
      <c r="O2676" s="872">
        <f>+VLOOKUP(C2676,'A. Rate Class Allocations'!$B$124:$J$128,6,FALSE)</f>
        <v>0.94261788524984402</v>
      </c>
      <c r="P2676" s="873">
        <f>+VLOOKUP(C2676,'A. Rate Class Allocations'!$B$124:$J$128,8,FALSE)</f>
        <v>0.86676492558695795</v>
      </c>
      <c r="Q2676" s="873">
        <f>+VLOOKUP(C2676,'A. Rate Class Allocations'!$B$124:$J$128,7,FALSE)</f>
        <v>0.93591420350510102</v>
      </c>
      <c r="R2676" s="873">
        <f>+VLOOKUP(C2676,'A. Rate Class Allocations'!$B$124:$J$128,9,FALSE)</f>
        <v>0.67326093337246795</v>
      </c>
      <c r="S2676" s="874">
        <f t="shared" si="124"/>
        <v>197.64237062242316</v>
      </c>
      <c r="T2676" s="874">
        <f t="shared" si="125"/>
        <v>6.5531904901673016E-2</v>
      </c>
    </row>
    <row r="2677" spans="1:20">
      <c r="A2677" s="875" t="s">
        <v>1034</v>
      </c>
      <c r="B2677" t="s">
        <v>1035</v>
      </c>
      <c r="C2677" t="s">
        <v>1339</v>
      </c>
      <c r="D2677" t="s">
        <v>2094</v>
      </c>
      <c r="E2677" s="867">
        <v>2019</v>
      </c>
      <c r="F2677" s="867">
        <v>2019</v>
      </c>
      <c r="G2677" s="868">
        <v>43528</v>
      </c>
      <c r="H2677" s="869">
        <f t="shared" si="123"/>
        <v>2019</v>
      </c>
      <c r="I2677" s="876"/>
      <c r="J2677" t="s">
        <v>1341</v>
      </c>
      <c r="K2677" t="s">
        <v>1342</v>
      </c>
      <c r="L2677" t="s">
        <v>1037</v>
      </c>
      <c r="M2677">
        <v>202.36199999999999</v>
      </c>
      <c r="N2677">
        <v>8.6999999999999994E-2</v>
      </c>
      <c r="O2677" s="872">
        <f>+VLOOKUP(C2677,'A. Rate Class Allocations'!$B$124:$J$128,6,FALSE)</f>
        <v>0.94261788524984402</v>
      </c>
      <c r="P2677" s="873">
        <f>+VLOOKUP(C2677,'A. Rate Class Allocations'!$B$124:$J$128,8,FALSE)</f>
        <v>0.86676492558695795</v>
      </c>
      <c r="Q2677" s="873">
        <f>+VLOOKUP(C2677,'A. Rate Class Allocations'!$B$124:$J$128,7,FALSE)</f>
        <v>0.93591420350510102</v>
      </c>
      <c r="R2677" s="873">
        <f>+VLOOKUP(C2677,'A. Rate Class Allocations'!$B$124:$J$128,9,FALSE)</f>
        <v>0.67326093337246795</v>
      </c>
      <c r="S2677" s="874">
        <f t="shared" si="124"/>
        <v>165.33544465529627</v>
      </c>
      <c r="T2677" s="874">
        <f t="shared" si="125"/>
        <v>5.4819958908130288E-2</v>
      </c>
    </row>
    <row r="2678" spans="1:20">
      <c r="A2678" s="875" t="s">
        <v>1034</v>
      </c>
      <c r="B2678" t="s">
        <v>1035</v>
      </c>
      <c r="C2678" t="s">
        <v>1339</v>
      </c>
      <c r="D2678" t="s">
        <v>2094</v>
      </c>
      <c r="E2678" s="867">
        <v>2019</v>
      </c>
      <c r="F2678" s="867">
        <v>2019</v>
      </c>
      <c r="G2678" s="868">
        <v>43528</v>
      </c>
      <c r="H2678" s="869">
        <f t="shared" si="123"/>
        <v>2019</v>
      </c>
      <c r="I2678" s="876"/>
      <c r="J2678" t="s">
        <v>1341</v>
      </c>
      <c r="K2678" t="s">
        <v>1342</v>
      </c>
      <c r="L2678" t="s">
        <v>1037</v>
      </c>
      <c r="M2678">
        <v>32.564</v>
      </c>
      <c r="N2678">
        <v>1.4E-2</v>
      </c>
      <c r="O2678" s="872">
        <f>+VLOOKUP(C2678,'A. Rate Class Allocations'!$B$124:$J$128,6,FALSE)</f>
        <v>0.94261788524984402</v>
      </c>
      <c r="P2678" s="873">
        <f>+VLOOKUP(C2678,'A. Rate Class Allocations'!$B$124:$J$128,8,FALSE)</f>
        <v>0.86676492558695795</v>
      </c>
      <c r="Q2678" s="873">
        <f>+VLOOKUP(C2678,'A. Rate Class Allocations'!$B$124:$J$128,7,FALSE)</f>
        <v>0.93591420350510102</v>
      </c>
      <c r="R2678" s="873">
        <f>+VLOOKUP(C2678,'A. Rate Class Allocations'!$B$124:$J$128,9,FALSE)</f>
        <v>0.67326093337246795</v>
      </c>
      <c r="S2678" s="874">
        <f t="shared" si="124"/>
        <v>26.605703737633888</v>
      </c>
      <c r="T2678" s="874">
        <f t="shared" si="125"/>
        <v>8.8216025829175194E-3</v>
      </c>
    </row>
    <row r="2679" spans="1:20">
      <c r="A2679" s="875" t="s">
        <v>1034</v>
      </c>
      <c r="B2679" t="s">
        <v>1035</v>
      </c>
      <c r="C2679" t="s">
        <v>1339</v>
      </c>
      <c r="D2679" t="s">
        <v>2094</v>
      </c>
      <c r="E2679" s="867">
        <v>2019</v>
      </c>
      <c r="F2679" s="867">
        <v>2019</v>
      </c>
      <c r="G2679" s="868">
        <v>43528</v>
      </c>
      <c r="H2679" s="869">
        <f t="shared" si="123"/>
        <v>2019</v>
      </c>
      <c r="I2679" s="876"/>
      <c r="J2679" t="s">
        <v>1341</v>
      </c>
      <c r="K2679" t="s">
        <v>1342</v>
      </c>
      <c r="L2679" t="s">
        <v>1037</v>
      </c>
      <c r="M2679">
        <v>539.63200000000006</v>
      </c>
      <c r="N2679">
        <v>0.23200000000000004</v>
      </c>
      <c r="O2679" s="872">
        <f>+VLOOKUP(C2679,'A. Rate Class Allocations'!$B$124:$J$128,6,FALSE)</f>
        <v>0.94261788524984402</v>
      </c>
      <c r="P2679" s="873">
        <f>+VLOOKUP(C2679,'A. Rate Class Allocations'!$B$124:$J$128,8,FALSE)</f>
        <v>0.86676492558695795</v>
      </c>
      <c r="Q2679" s="873">
        <f>+VLOOKUP(C2679,'A. Rate Class Allocations'!$B$124:$J$128,7,FALSE)</f>
        <v>0.93591420350510102</v>
      </c>
      <c r="R2679" s="873">
        <f>+VLOOKUP(C2679,'A. Rate Class Allocations'!$B$124:$J$128,9,FALSE)</f>
        <v>0.67326093337246795</v>
      </c>
      <c r="S2679" s="874">
        <f t="shared" si="124"/>
        <v>440.89451908079013</v>
      </c>
      <c r="T2679" s="874">
        <f t="shared" si="125"/>
        <v>0.14618655708834749</v>
      </c>
    </row>
    <row r="2680" spans="1:20">
      <c r="A2680" s="875" t="s">
        <v>1034</v>
      </c>
      <c r="B2680" t="s">
        <v>1035</v>
      </c>
      <c r="C2680" t="s">
        <v>1339</v>
      </c>
      <c r="D2680" t="s">
        <v>2095</v>
      </c>
      <c r="E2680" s="867">
        <v>2019</v>
      </c>
      <c r="F2680" s="867">
        <v>2019</v>
      </c>
      <c r="G2680" s="868">
        <v>43528</v>
      </c>
      <c r="H2680" s="869">
        <f t="shared" si="123"/>
        <v>2019</v>
      </c>
      <c r="I2680" s="876"/>
      <c r="J2680" t="s">
        <v>1341</v>
      </c>
      <c r="K2680" t="s">
        <v>1342</v>
      </c>
      <c r="L2680" t="s">
        <v>1037</v>
      </c>
      <c r="M2680">
        <v>3275.8440000000001</v>
      </c>
      <c r="N2680">
        <v>1.1960000000000002</v>
      </c>
      <c r="O2680" s="872">
        <f>+VLOOKUP(C2680,'A. Rate Class Allocations'!$B$124:$J$128,6,FALSE)</f>
        <v>0.94261788524984402</v>
      </c>
      <c r="P2680" s="873">
        <f>+VLOOKUP(C2680,'A. Rate Class Allocations'!$B$124:$J$128,8,FALSE)</f>
        <v>0.86676492558695795</v>
      </c>
      <c r="Q2680" s="873">
        <f>+VLOOKUP(C2680,'A. Rate Class Allocations'!$B$124:$J$128,7,FALSE)</f>
        <v>0.93591420350510102</v>
      </c>
      <c r="R2680" s="873">
        <f>+VLOOKUP(C2680,'A. Rate Class Allocations'!$B$124:$J$128,9,FALSE)</f>
        <v>0.67326093337246795</v>
      </c>
      <c r="S2680" s="874">
        <f t="shared" si="124"/>
        <v>2676.4566685513309</v>
      </c>
      <c r="T2680" s="874">
        <f t="shared" si="125"/>
        <v>0.7536169063692395</v>
      </c>
    </row>
    <row r="2681" spans="1:20">
      <c r="A2681" s="875" t="s">
        <v>1034</v>
      </c>
      <c r="B2681" t="s">
        <v>1035</v>
      </c>
      <c r="C2681" t="s">
        <v>1339</v>
      </c>
      <c r="D2681" t="s">
        <v>2095</v>
      </c>
      <c r="E2681" s="867">
        <v>2019</v>
      </c>
      <c r="F2681" s="867">
        <v>2019</v>
      </c>
      <c r="G2681" s="868">
        <v>43528</v>
      </c>
      <c r="H2681" s="869">
        <f t="shared" si="123"/>
        <v>2019</v>
      </c>
      <c r="I2681" s="876"/>
      <c r="J2681" t="s">
        <v>1341</v>
      </c>
      <c r="K2681" t="s">
        <v>1342</v>
      </c>
      <c r="L2681" t="s">
        <v>1037</v>
      </c>
      <c r="M2681">
        <v>158.86199999999999</v>
      </c>
      <c r="N2681">
        <v>5.7999999999999996E-2</v>
      </c>
      <c r="O2681" s="872">
        <f>+VLOOKUP(C2681,'A. Rate Class Allocations'!$B$124:$J$128,6,FALSE)</f>
        <v>0.94261788524984402</v>
      </c>
      <c r="P2681" s="873">
        <f>+VLOOKUP(C2681,'A. Rate Class Allocations'!$B$124:$J$128,8,FALSE)</f>
        <v>0.86676492558695795</v>
      </c>
      <c r="Q2681" s="873">
        <f>+VLOOKUP(C2681,'A. Rate Class Allocations'!$B$124:$J$128,7,FALSE)</f>
        <v>0.93591420350510102</v>
      </c>
      <c r="R2681" s="873">
        <f>+VLOOKUP(C2681,'A. Rate Class Allocations'!$B$124:$J$128,9,FALSE)</f>
        <v>0.67326093337246795</v>
      </c>
      <c r="S2681" s="874">
        <f t="shared" si="124"/>
        <v>129.7947213845963</v>
      </c>
      <c r="T2681" s="874">
        <f t="shared" si="125"/>
        <v>3.6546639272086859E-2</v>
      </c>
    </row>
    <row r="2682" spans="1:20">
      <c r="A2682" s="875" t="s">
        <v>1034</v>
      </c>
      <c r="B2682" t="s">
        <v>1035</v>
      </c>
      <c r="C2682" t="s">
        <v>1339</v>
      </c>
      <c r="D2682" t="s">
        <v>2096</v>
      </c>
      <c r="E2682" s="867">
        <v>2019</v>
      </c>
      <c r="F2682" s="867">
        <v>2019</v>
      </c>
      <c r="G2682" s="868">
        <v>43529</v>
      </c>
      <c r="H2682" s="869">
        <f t="shared" si="123"/>
        <v>2019</v>
      </c>
      <c r="I2682" s="876"/>
      <c r="J2682" t="s">
        <v>1341</v>
      </c>
      <c r="K2682" t="s">
        <v>1342</v>
      </c>
      <c r="L2682" t="s">
        <v>1037</v>
      </c>
      <c r="M2682">
        <v>3824.64</v>
      </c>
      <c r="N2682">
        <v>1.536</v>
      </c>
      <c r="O2682" s="872">
        <f>+VLOOKUP(C2682,'A. Rate Class Allocations'!$B$124:$J$128,6,FALSE)</f>
        <v>0.94261788524984402</v>
      </c>
      <c r="P2682" s="873">
        <f>+VLOOKUP(C2682,'A. Rate Class Allocations'!$B$124:$J$128,8,FALSE)</f>
        <v>0.86676492558695795</v>
      </c>
      <c r="Q2682" s="873">
        <f>+VLOOKUP(C2682,'A. Rate Class Allocations'!$B$124:$J$128,7,FALSE)</f>
        <v>0.93591420350510102</v>
      </c>
      <c r="R2682" s="873">
        <f>+VLOOKUP(C2682,'A. Rate Class Allocations'!$B$124:$J$128,9,FALSE)</f>
        <v>0.67326093337246795</v>
      </c>
      <c r="S2682" s="874">
        <f t="shared" si="124"/>
        <v>3124.838433334482</v>
      </c>
      <c r="T2682" s="874">
        <f t="shared" si="125"/>
        <v>0.96785582624009348</v>
      </c>
    </row>
    <row r="2683" spans="1:20">
      <c r="A2683" s="875" t="s">
        <v>1034</v>
      </c>
      <c r="B2683" t="s">
        <v>1035</v>
      </c>
      <c r="C2683" t="s">
        <v>1339</v>
      </c>
      <c r="D2683" t="s">
        <v>2096</v>
      </c>
      <c r="E2683" s="867">
        <v>2019</v>
      </c>
      <c r="F2683" s="867">
        <v>2019</v>
      </c>
      <c r="G2683" s="868">
        <v>43529</v>
      </c>
      <c r="H2683" s="869">
        <f t="shared" si="123"/>
        <v>2019</v>
      </c>
      <c r="I2683" s="876"/>
      <c r="J2683" t="s">
        <v>1341</v>
      </c>
      <c r="K2683" t="s">
        <v>1342</v>
      </c>
      <c r="L2683" t="s">
        <v>1037</v>
      </c>
      <c r="M2683">
        <v>776.88000000000022</v>
      </c>
      <c r="N2683">
        <v>0.31200000000000006</v>
      </c>
      <c r="O2683" s="872">
        <f>+VLOOKUP(C2683,'A. Rate Class Allocations'!$B$124:$J$128,6,FALSE)</f>
        <v>0.94261788524984402</v>
      </c>
      <c r="P2683" s="873">
        <f>+VLOOKUP(C2683,'A. Rate Class Allocations'!$B$124:$J$128,8,FALSE)</f>
        <v>0.86676492558695795</v>
      </c>
      <c r="Q2683" s="873">
        <f>+VLOOKUP(C2683,'A. Rate Class Allocations'!$B$124:$J$128,7,FALSE)</f>
        <v>0.93591420350510102</v>
      </c>
      <c r="R2683" s="873">
        <f>+VLOOKUP(C2683,'A. Rate Class Allocations'!$B$124:$J$128,9,FALSE)</f>
        <v>0.67326093337246795</v>
      </c>
      <c r="S2683" s="874">
        <f t="shared" si="124"/>
        <v>634.73280677106686</v>
      </c>
      <c r="T2683" s="874">
        <f t="shared" si="125"/>
        <v>0.19659571470501905</v>
      </c>
    </row>
    <row r="2684" spans="1:20">
      <c r="A2684" s="875" t="s">
        <v>1034</v>
      </c>
      <c r="B2684" t="s">
        <v>1035</v>
      </c>
      <c r="C2684" t="s">
        <v>1339</v>
      </c>
      <c r="D2684" t="s">
        <v>2096</v>
      </c>
      <c r="E2684" s="867">
        <v>2019</v>
      </c>
      <c r="F2684" s="867">
        <v>2019</v>
      </c>
      <c r="G2684" s="868">
        <v>43529</v>
      </c>
      <c r="H2684" s="869">
        <f t="shared" si="123"/>
        <v>2019</v>
      </c>
      <c r="I2684" s="876"/>
      <c r="J2684" t="s">
        <v>1341</v>
      </c>
      <c r="K2684" t="s">
        <v>1342</v>
      </c>
      <c r="L2684" t="s">
        <v>1037</v>
      </c>
      <c r="M2684">
        <v>216.62999999999997</v>
      </c>
      <c r="N2684">
        <v>8.6999999999999994E-2</v>
      </c>
      <c r="O2684" s="872">
        <f>+VLOOKUP(C2684,'A. Rate Class Allocations'!$B$124:$J$128,6,FALSE)</f>
        <v>0.94261788524984402</v>
      </c>
      <c r="P2684" s="873">
        <f>+VLOOKUP(C2684,'A. Rate Class Allocations'!$B$124:$J$128,8,FALSE)</f>
        <v>0.86676492558695795</v>
      </c>
      <c r="Q2684" s="873">
        <f>+VLOOKUP(C2684,'A. Rate Class Allocations'!$B$124:$J$128,7,FALSE)</f>
        <v>0.93591420350510102</v>
      </c>
      <c r="R2684" s="873">
        <f>+VLOOKUP(C2684,'A. Rate Class Allocations'!$B$124:$J$128,9,FALSE)</f>
        <v>0.67326093337246795</v>
      </c>
      <c r="S2684" s="874">
        <f t="shared" si="124"/>
        <v>176.99280188808586</v>
      </c>
      <c r="T2684" s="874">
        <f t="shared" si="125"/>
        <v>5.4819958908130288E-2</v>
      </c>
    </row>
    <row r="2685" spans="1:20">
      <c r="A2685" s="875" t="s">
        <v>1034</v>
      </c>
      <c r="B2685" t="s">
        <v>1035</v>
      </c>
      <c r="C2685" t="s">
        <v>1339</v>
      </c>
      <c r="D2685" t="s">
        <v>2097</v>
      </c>
      <c r="E2685" s="867">
        <v>2019</v>
      </c>
      <c r="F2685" s="867">
        <v>2019</v>
      </c>
      <c r="G2685" s="868">
        <v>43529</v>
      </c>
      <c r="H2685" s="869">
        <f t="shared" si="123"/>
        <v>2019</v>
      </c>
      <c r="I2685" s="876"/>
      <c r="J2685" t="s">
        <v>1341</v>
      </c>
      <c r="K2685" t="s">
        <v>1342</v>
      </c>
      <c r="L2685" t="s">
        <v>1037</v>
      </c>
      <c r="M2685">
        <v>1747.9799999999998</v>
      </c>
      <c r="N2685">
        <v>0.78</v>
      </c>
      <c r="O2685" s="872">
        <f>+VLOOKUP(C2685,'A. Rate Class Allocations'!$B$124:$J$128,6,FALSE)</f>
        <v>0.94261788524984402</v>
      </c>
      <c r="P2685" s="873">
        <f>+VLOOKUP(C2685,'A. Rate Class Allocations'!$B$124:$J$128,8,FALSE)</f>
        <v>0.86676492558695795</v>
      </c>
      <c r="Q2685" s="873">
        <f>+VLOOKUP(C2685,'A. Rate Class Allocations'!$B$124:$J$128,7,FALSE)</f>
        <v>0.93591420350510102</v>
      </c>
      <c r="R2685" s="873">
        <f>+VLOOKUP(C2685,'A. Rate Class Allocations'!$B$124:$J$128,9,FALSE)</f>
        <v>0.67326093337246795</v>
      </c>
      <c r="S2685" s="874">
        <f t="shared" si="124"/>
        <v>1428.1488152348998</v>
      </c>
      <c r="T2685" s="874">
        <f t="shared" si="125"/>
        <v>0.49148928676254749</v>
      </c>
    </row>
    <row r="2686" spans="1:20">
      <c r="A2686" s="875" t="s">
        <v>1034</v>
      </c>
      <c r="B2686" t="s">
        <v>1035</v>
      </c>
      <c r="C2686" t="s">
        <v>1339</v>
      </c>
      <c r="D2686" t="s">
        <v>2097</v>
      </c>
      <c r="E2686" s="867">
        <v>2019</v>
      </c>
      <c r="F2686" s="867">
        <v>2019</v>
      </c>
      <c r="G2686" s="868">
        <v>43529</v>
      </c>
      <c r="H2686" s="869">
        <f t="shared" si="123"/>
        <v>2019</v>
      </c>
      <c r="I2686" s="876"/>
      <c r="J2686" t="s">
        <v>1341</v>
      </c>
      <c r="K2686" t="s">
        <v>1342</v>
      </c>
      <c r="L2686" t="s">
        <v>1037</v>
      </c>
      <c r="M2686">
        <v>430.27199999999999</v>
      </c>
      <c r="N2686">
        <v>0.192</v>
      </c>
      <c r="O2686" s="872">
        <f>+VLOOKUP(C2686,'A. Rate Class Allocations'!$B$124:$J$128,6,FALSE)</f>
        <v>0.94261788524984402</v>
      </c>
      <c r="P2686" s="873">
        <f>+VLOOKUP(C2686,'A. Rate Class Allocations'!$B$124:$J$128,8,FALSE)</f>
        <v>0.86676492558695795</v>
      </c>
      <c r="Q2686" s="873">
        <f>+VLOOKUP(C2686,'A. Rate Class Allocations'!$B$124:$J$128,7,FALSE)</f>
        <v>0.93591420350510102</v>
      </c>
      <c r="R2686" s="873">
        <f>+VLOOKUP(C2686,'A. Rate Class Allocations'!$B$124:$J$128,9,FALSE)</f>
        <v>0.67326093337246795</v>
      </c>
      <c r="S2686" s="874">
        <f t="shared" si="124"/>
        <v>351.54432375012919</v>
      </c>
      <c r="T2686" s="874">
        <f t="shared" si="125"/>
        <v>0.12098197828001168</v>
      </c>
    </row>
    <row r="2687" spans="1:20">
      <c r="A2687" s="875" t="s">
        <v>1034</v>
      </c>
      <c r="B2687" t="s">
        <v>1035</v>
      </c>
      <c r="C2687" t="s">
        <v>1339</v>
      </c>
      <c r="D2687" t="s">
        <v>2098</v>
      </c>
      <c r="E2687" s="867">
        <v>2019</v>
      </c>
      <c r="F2687" s="867">
        <v>2019</v>
      </c>
      <c r="G2687" s="868">
        <v>43529</v>
      </c>
      <c r="H2687" s="869">
        <f t="shared" si="123"/>
        <v>2019</v>
      </c>
      <c r="I2687" s="876"/>
      <c r="J2687" t="s">
        <v>1341</v>
      </c>
      <c r="K2687" t="s">
        <v>1342</v>
      </c>
      <c r="L2687" t="s">
        <v>1037</v>
      </c>
      <c r="M2687">
        <v>2879.9679999999998</v>
      </c>
      <c r="N2687">
        <v>1.1960000000000002</v>
      </c>
      <c r="O2687" s="872">
        <f>+VLOOKUP(C2687,'A. Rate Class Allocations'!$B$124:$J$128,6,FALSE)</f>
        <v>0.94261788524984402</v>
      </c>
      <c r="P2687" s="873">
        <f>+VLOOKUP(C2687,'A. Rate Class Allocations'!$B$124:$J$128,8,FALSE)</f>
        <v>0.86676492558695795</v>
      </c>
      <c r="Q2687" s="873">
        <f>+VLOOKUP(C2687,'A. Rate Class Allocations'!$B$124:$J$128,7,FALSE)</f>
        <v>0.93591420350510102</v>
      </c>
      <c r="R2687" s="873">
        <f>+VLOOKUP(C2687,'A. Rate Class Allocations'!$B$124:$J$128,9,FALSE)</f>
        <v>0.67326093337246795</v>
      </c>
      <c r="S2687" s="874">
        <f t="shared" si="124"/>
        <v>2353.0148440568109</v>
      </c>
      <c r="T2687" s="874">
        <f t="shared" si="125"/>
        <v>0.7536169063692395</v>
      </c>
    </row>
    <row r="2688" spans="1:20">
      <c r="A2688" s="875" t="s">
        <v>1034</v>
      </c>
      <c r="B2688" t="s">
        <v>1035</v>
      </c>
      <c r="C2688" t="s">
        <v>1339</v>
      </c>
      <c r="D2688" t="s">
        <v>2099</v>
      </c>
      <c r="E2688" s="867">
        <v>2019</v>
      </c>
      <c r="F2688" s="867">
        <v>2019</v>
      </c>
      <c r="G2688" s="868">
        <v>43529</v>
      </c>
      <c r="H2688" s="869">
        <f t="shared" si="123"/>
        <v>2019</v>
      </c>
      <c r="I2688" s="876"/>
      <c r="J2688" t="s">
        <v>1341</v>
      </c>
      <c r="K2688" t="s">
        <v>1342</v>
      </c>
      <c r="L2688" t="s">
        <v>1037</v>
      </c>
      <c r="M2688">
        <v>2796.768</v>
      </c>
      <c r="N2688">
        <v>1.2480000000000002</v>
      </c>
      <c r="O2688" s="872">
        <f>+VLOOKUP(C2688,'A. Rate Class Allocations'!$B$124:$J$128,6,FALSE)</f>
        <v>0.94261788524984402</v>
      </c>
      <c r="P2688" s="873">
        <f>+VLOOKUP(C2688,'A. Rate Class Allocations'!$B$124:$J$128,8,FALSE)</f>
        <v>0.86676492558695795</v>
      </c>
      <c r="Q2688" s="873">
        <f>+VLOOKUP(C2688,'A. Rate Class Allocations'!$B$124:$J$128,7,FALSE)</f>
        <v>0.93591420350510102</v>
      </c>
      <c r="R2688" s="873">
        <f>+VLOOKUP(C2688,'A. Rate Class Allocations'!$B$124:$J$128,9,FALSE)</f>
        <v>0.67326093337246795</v>
      </c>
      <c r="S2688" s="874">
        <f t="shared" si="124"/>
        <v>2285.0381043758398</v>
      </c>
      <c r="T2688" s="874">
        <f t="shared" si="125"/>
        <v>0.78638285882007619</v>
      </c>
    </row>
    <row r="2689" spans="1:20">
      <c r="A2689" s="875" t="s">
        <v>1034</v>
      </c>
      <c r="B2689" t="s">
        <v>1035</v>
      </c>
      <c r="C2689" t="s">
        <v>1339</v>
      </c>
      <c r="D2689" t="s">
        <v>2100</v>
      </c>
      <c r="E2689" s="867">
        <v>2019</v>
      </c>
      <c r="F2689" s="867">
        <v>2019</v>
      </c>
      <c r="G2689" s="868">
        <v>43529</v>
      </c>
      <c r="H2689" s="869">
        <f t="shared" si="123"/>
        <v>2019</v>
      </c>
      <c r="I2689" s="876"/>
      <c r="J2689" t="s">
        <v>1341</v>
      </c>
      <c r="K2689" t="s">
        <v>1342</v>
      </c>
      <c r="L2689" t="s">
        <v>1037</v>
      </c>
      <c r="M2689">
        <v>2330.6400000000003</v>
      </c>
      <c r="N2689">
        <v>1.0400000000000003</v>
      </c>
      <c r="O2689" s="872">
        <f>+VLOOKUP(C2689,'A. Rate Class Allocations'!$B$124:$J$128,6,FALSE)</f>
        <v>0.94261788524984402</v>
      </c>
      <c r="P2689" s="873">
        <f>+VLOOKUP(C2689,'A. Rate Class Allocations'!$B$124:$J$128,8,FALSE)</f>
        <v>0.86676492558695795</v>
      </c>
      <c r="Q2689" s="873">
        <f>+VLOOKUP(C2689,'A. Rate Class Allocations'!$B$124:$J$128,7,FALSE)</f>
        <v>0.93591420350510102</v>
      </c>
      <c r="R2689" s="873">
        <f>+VLOOKUP(C2689,'A. Rate Class Allocations'!$B$124:$J$128,9,FALSE)</f>
        <v>0.67326093337246795</v>
      </c>
      <c r="S2689" s="874">
        <f t="shared" si="124"/>
        <v>1904.1984203132001</v>
      </c>
      <c r="T2689" s="874">
        <f t="shared" si="125"/>
        <v>0.6553190490167301</v>
      </c>
    </row>
    <row r="2690" spans="1:20">
      <c r="A2690" s="875" t="s">
        <v>1034</v>
      </c>
      <c r="B2690" t="s">
        <v>1035</v>
      </c>
      <c r="C2690" t="s">
        <v>1339</v>
      </c>
      <c r="D2690" t="s">
        <v>2100</v>
      </c>
      <c r="E2690" s="867">
        <v>2019</v>
      </c>
      <c r="F2690" s="867">
        <v>2019</v>
      </c>
      <c r="G2690" s="868">
        <v>43529</v>
      </c>
      <c r="H2690" s="869">
        <f t="shared" si="123"/>
        <v>2019</v>
      </c>
      <c r="I2690" s="876"/>
      <c r="J2690" t="s">
        <v>1341</v>
      </c>
      <c r="K2690" t="s">
        <v>1342</v>
      </c>
      <c r="L2690" t="s">
        <v>1037</v>
      </c>
      <c r="M2690">
        <v>194.96699999999998</v>
      </c>
      <c r="N2690">
        <v>8.6999999999999994E-2</v>
      </c>
      <c r="O2690" s="872">
        <f>+VLOOKUP(C2690,'A. Rate Class Allocations'!$B$124:$J$128,6,FALSE)</f>
        <v>0.94261788524984402</v>
      </c>
      <c r="P2690" s="873">
        <f>+VLOOKUP(C2690,'A. Rate Class Allocations'!$B$124:$J$128,8,FALSE)</f>
        <v>0.86676492558695795</v>
      </c>
      <c r="Q2690" s="873">
        <f>+VLOOKUP(C2690,'A. Rate Class Allocations'!$B$124:$J$128,7,FALSE)</f>
        <v>0.93591420350510102</v>
      </c>
      <c r="R2690" s="873">
        <f>+VLOOKUP(C2690,'A. Rate Class Allocations'!$B$124:$J$128,9,FALSE)</f>
        <v>0.67326093337246795</v>
      </c>
      <c r="S2690" s="874">
        <f t="shared" si="124"/>
        <v>159.29352169927728</v>
      </c>
      <c r="T2690" s="874">
        <f t="shared" si="125"/>
        <v>5.4819958908130288E-2</v>
      </c>
    </row>
    <row r="2691" spans="1:20">
      <c r="A2691" s="875" t="s">
        <v>1034</v>
      </c>
      <c r="B2691" t="s">
        <v>1035</v>
      </c>
      <c r="C2691" t="s">
        <v>1339</v>
      </c>
      <c r="D2691" t="s">
        <v>2100</v>
      </c>
      <c r="E2691" s="867">
        <v>2019</v>
      </c>
      <c r="F2691" s="867">
        <v>2019</v>
      </c>
      <c r="G2691" s="868">
        <v>43529</v>
      </c>
      <c r="H2691" s="869">
        <f t="shared" si="123"/>
        <v>2019</v>
      </c>
      <c r="I2691" s="876"/>
      <c r="J2691" t="s">
        <v>1341</v>
      </c>
      <c r="K2691" t="s">
        <v>1342</v>
      </c>
      <c r="L2691" t="s">
        <v>1037</v>
      </c>
      <c r="M2691">
        <v>114.29100000000001</v>
      </c>
      <c r="N2691">
        <v>5.1000000000000004E-2</v>
      </c>
      <c r="O2691" s="872">
        <f>+VLOOKUP(C2691,'A. Rate Class Allocations'!$B$124:$J$128,6,FALSE)</f>
        <v>0.94261788524984402</v>
      </c>
      <c r="P2691" s="873">
        <f>+VLOOKUP(C2691,'A. Rate Class Allocations'!$B$124:$J$128,8,FALSE)</f>
        <v>0.86676492558695795</v>
      </c>
      <c r="Q2691" s="873">
        <f>+VLOOKUP(C2691,'A. Rate Class Allocations'!$B$124:$J$128,7,FALSE)</f>
        <v>0.93591420350510102</v>
      </c>
      <c r="R2691" s="873">
        <f>+VLOOKUP(C2691,'A. Rate Class Allocations'!$B$124:$J$128,9,FALSE)</f>
        <v>0.67326093337246795</v>
      </c>
      <c r="S2691" s="874">
        <f t="shared" si="124"/>
        <v>93.378960996128086</v>
      </c>
      <c r="T2691" s="874">
        <f t="shared" si="125"/>
        <v>3.2135837980628107E-2</v>
      </c>
    </row>
    <row r="2692" spans="1:20">
      <c r="A2692" s="875" t="s">
        <v>1034</v>
      </c>
      <c r="B2692" t="s">
        <v>1035</v>
      </c>
      <c r="C2692" t="s">
        <v>1339</v>
      </c>
      <c r="D2692" t="s">
        <v>2101</v>
      </c>
      <c r="E2692" s="867">
        <v>2019</v>
      </c>
      <c r="F2692" s="867">
        <v>2019</v>
      </c>
      <c r="G2692" s="868">
        <v>43529</v>
      </c>
      <c r="H2692" s="869">
        <f t="shared" ref="H2692:H2755" si="126">YEAR(G2692)</f>
        <v>2019</v>
      </c>
      <c r="I2692" s="876"/>
      <c r="J2692" t="s">
        <v>1341</v>
      </c>
      <c r="K2692" t="s">
        <v>1342</v>
      </c>
      <c r="L2692" t="s">
        <v>1037</v>
      </c>
      <c r="M2692">
        <v>2097.5759999999996</v>
      </c>
      <c r="N2692">
        <v>0.93599999999999994</v>
      </c>
      <c r="O2692" s="872">
        <f>+VLOOKUP(C2692,'A. Rate Class Allocations'!$B$124:$J$128,6,FALSE)</f>
        <v>0.94261788524984402</v>
      </c>
      <c r="P2692" s="873">
        <f>+VLOOKUP(C2692,'A. Rate Class Allocations'!$B$124:$J$128,8,FALSE)</f>
        <v>0.86676492558695795</v>
      </c>
      <c r="Q2692" s="873">
        <f>+VLOOKUP(C2692,'A. Rate Class Allocations'!$B$124:$J$128,7,FALSE)</f>
        <v>0.93591420350510102</v>
      </c>
      <c r="R2692" s="873">
        <f>+VLOOKUP(C2692,'A. Rate Class Allocations'!$B$124:$J$128,9,FALSE)</f>
        <v>0.67326093337246795</v>
      </c>
      <c r="S2692" s="874">
        <f t="shared" ref="S2692:S2755" si="127">M2692*O2692*P2692</f>
        <v>1713.7785782818796</v>
      </c>
      <c r="T2692" s="874">
        <f t="shared" ref="T2692:T2755" si="128">N2692*Q2692*R2692</f>
        <v>0.58978714411505695</v>
      </c>
    </row>
    <row r="2693" spans="1:20">
      <c r="A2693" s="875" t="s">
        <v>1034</v>
      </c>
      <c r="B2693" t="s">
        <v>1035</v>
      </c>
      <c r="C2693" t="s">
        <v>1339</v>
      </c>
      <c r="D2693" t="s">
        <v>2101</v>
      </c>
      <c r="E2693" s="867">
        <v>2019</v>
      </c>
      <c r="F2693" s="867">
        <v>2019</v>
      </c>
      <c r="G2693" s="868">
        <v>43529</v>
      </c>
      <c r="H2693" s="869">
        <f t="shared" si="126"/>
        <v>2019</v>
      </c>
      <c r="I2693" s="876"/>
      <c r="J2693" t="s">
        <v>1341</v>
      </c>
      <c r="K2693" t="s">
        <v>1342</v>
      </c>
      <c r="L2693" t="s">
        <v>1037</v>
      </c>
      <c r="M2693">
        <v>64.98899999999999</v>
      </c>
      <c r="N2693">
        <v>2.8999999999999998E-2</v>
      </c>
      <c r="O2693" s="872">
        <f>+VLOOKUP(C2693,'A. Rate Class Allocations'!$B$124:$J$128,6,FALSE)</f>
        <v>0.94261788524984402</v>
      </c>
      <c r="P2693" s="873">
        <f>+VLOOKUP(C2693,'A. Rate Class Allocations'!$B$124:$J$128,8,FALSE)</f>
        <v>0.86676492558695795</v>
      </c>
      <c r="Q2693" s="873">
        <f>+VLOOKUP(C2693,'A. Rate Class Allocations'!$B$124:$J$128,7,FALSE)</f>
        <v>0.93591420350510102</v>
      </c>
      <c r="R2693" s="873">
        <f>+VLOOKUP(C2693,'A. Rate Class Allocations'!$B$124:$J$128,9,FALSE)</f>
        <v>0.67326093337246795</v>
      </c>
      <c r="S2693" s="874">
        <f t="shared" si="127"/>
        <v>53.097840566425759</v>
      </c>
      <c r="T2693" s="874">
        <f t="shared" si="128"/>
        <v>1.8273319636043429E-2</v>
      </c>
    </row>
    <row r="2694" spans="1:20">
      <c r="A2694" s="875" t="s">
        <v>1034</v>
      </c>
      <c r="B2694" t="s">
        <v>1035</v>
      </c>
      <c r="C2694" t="s">
        <v>1339</v>
      </c>
      <c r="D2694" t="s">
        <v>2102</v>
      </c>
      <c r="E2694" s="867">
        <v>2019</v>
      </c>
      <c r="F2694" s="867">
        <v>2019</v>
      </c>
      <c r="G2694" s="868">
        <v>43529</v>
      </c>
      <c r="H2694" s="869">
        <f t="shared" si="126"/>
        <v>2019</v>
      </c>
      <c r="I2694" s="876"/>
      <c r="J2694" t="s">
        <v>1341</v>
      </c>
      <c r="K2694" t="s">
        <v>1342</v>
      </c>
      <c r="L2694" t="s">
        <v>1037</v>
      </c>
      <c r="M2694">
        <v>3793.920000000001</v>
      </c>
      <c r="N2694">
        <v>1.2480000000000002</v>
      </c>
      <c r="O2694" s="872">
        <f>+VLOOKUP(C2694,'A. Rate Class Allocations'!$B$124:$J$128,6,FALSE)</f>
        <v>0.94261788524984402</v>
      </c>
      <c r="P2694" s="873">
        <f>+VLOOKUP(C2694,'A. Rate Class Allocations'!$B$124:$J$128,8,FALSE)</f>
        <v>0.86676492558695795</v>
      </c>
      <c r="Q2694" s="873">
        <f>+VLOOKUP(C2694,'A. Rate Class Allocations'!$B$124:$J$128,7,FALSE)</f>
        <v>0.93591420350510102</v>
      </c>
      <c r="R2694" s="873">
        <f>+VLOOKUP(C2694,'A. Rate Class Allocations'!$B$124:$J$128,9,FALSE)</f>
        <v>0.67326093337246795</v>
      </c>
      <c r="S2694" s="874">
        <f t="shared" si="127"/>
        <v>3099.7393294522781</v>
      </c>
      <c r="T2694" s="874">
        <f t="shared" si="128"/>
        <v>0.78638285882007619</v>
      </c>
    </row>
    <row r="2695" spans="1:20">
      <c r="A2695" s="875" t="s">
        <v>1034</v>
      </c>
      <c r="B2695" t="s">
        <v>1035</v>
      </c>
      <c r="C2695" t="s">
        <v>1339</v>
      </c>
      <c r="D2695" t="s">
        <v>2103</v>
      </c>
      <c r="E2695" s="867">
        <v>2019</v>
      </c>
      <c r="F2695" s="867">
        <v>2019</v>
      </c>
      <c r="G2695" s="868">
        <v>43529</v>
      </c>
      <c r="H2695" s="869">
        <f t="shared" si="126"/>
        <v>2019</v>
      </c>
      <c r="I2695" s="876"/>
      <c r="J2695" t="s">
        <v>1341</v>
      </c>
      <c r="K2695" t="s">
        <v>1342</v>
      </c>
      <c r="L2695" t="s">
        <v>1037</v>
      </c>
      <c r="M2695">
        <v>108.42000000000002</v>
      </c>
      <c r="N2695">
        <v>5.2000000000000005E-2</v>
      </c>
      <c r="O2695" s="872">
        <f>+VLOOKUP(C2695,'A. Rate Class Allocations'!$B$124:$J$128,6,FALSE)</f>
        <v>0.94261788524984402</v>
      </c>
      <c r="P2695" s="873">
        <f>+VLOOKUP(C2695,'A. Rate Class Allocations'!$B$124:$J$128,8,FALSE)</f>
        <v>0.86676492558695795</v>
      </c>
      <c r="Q2695" s="873">
        <f>+VLOOKUP(C2695,'A. Rate Class Allocations'!$B$124:$J$128,7,FALSE)</f>
        <v>0.93591420350510102</v>
      </c>
      <c r="R2695" s="873">
        <f>+VLOOKUP(C2695,'A. Rate Class Allocations'!$B$124:$J$128,9,FALSE)</f>
        <v>0.67326093337246795</v>
      </c>
      <c r="S2695" s="874">
        <f t="shared" si="127"/>
        <v>88.582188896765331</v>
      </c>
      <c r="T2695" s="874">
        <f t="shared" si="128"/>
        <v>3.2765952450836508E-2</v>
      </c>
    </row>
    <row r="2696" spans="1:20">
      <c r="A2696" s="875" t="s">
        <v>1034</v>
      </c>
      <c r="B2696" t="s">
        <v>1035</v>
      </c>
      <c r="C2696" t="s">
        <v>1339</v>
      </c>
      <c r="D2696" t="s">
        <v>2103</v>
      </c>
      <c r="E2696" s="867">
        <v>2019</v>
      </c>
      <c r="F2696" s="867">
        <v>2019</v>
      </c>
      <c r="G2696" s="868">
        <v>43529</v>
      </c>
      <c r="H2696" s="869">
        <f t="shared" si="126"/>
        <v>2019</v>
      </c>
      <c r="I2696" s="876"/>
      <c r="J2696" t="s">
        <v>1341</v>
      </c>
      <c r="K2696" t="s">
        <v>1342</v>
      </c>
      <c r="L2696" t="s">
        <v>1037</v>
      </c>
      <c r="M2696">
        <v>2001.6</v>
      </c>
      <c r="N2696">
        <v>0.96000000000000008</v>
      </c>
      <c r="O2696" s="872">
        <f>+VLOOKUP(C2696,'A. Rate Class Allocations'!$B$124:$J$128,6,FALSE)</f>
        <v>0.94261788524984402</v>
      </c>
      <c r="P2696" s="873">
        <f>+VLOOKUP(C2696,'A. Rate Class Allocations'!$B$124:$J$128,8,FALSE)</f>
        <v>0.86676492558695795</v>
      </c>
      <c r="Q2696" s="873">
        <f>+VLOOKUP(C2696,'A. Rate Class Allocations'!$B$124:$J$128,7,FALSE)</f>
        <v>0.93591420350510102</v>
      </c>
      <c r="R2696" s="873">
        <f>+VLOOKUP(C2696,'A. Rate Class Allocations'!$B$124:$J$128,9,FALSE)</f>
        <v>0.67326093337246795</v>
      </c>
      <c r="S2696" s="874">
        <f t="shared" si="127"/>
        <v>1635.3634873248982</v>
      </c>
      <c r="T2696" s="874">
        <f t="shared" si="128"/>
        <v>0.60490989140005846</v>
      </c>
    </row>
    <row r="2697" spans="1:20">
      <c r="A2697" s="875" t="s">
        <v>1034</v>
      </c>
      <c r="B2697" t="s">
        <v>1035</v>
      </c>
      <c r="C2697" t="s">
        <v>1339</v>
      </c>
      <c r="D2697" t="s">
        <v>2103</v>
      </c>
      <c r="E2697" s="867">
        <v>2019</v>
      </c>
      <c r="F2697" s="867">
        <v>2019</v>
      </c>
      <c r="G2697" s="868">
        <v>43529</v>
      </c>
      <c r="H2697" s="869">
        <f t="shared" si="126"/>
        <v>2019</v>
      </c>
      <c r="I2697" s="876"/>
      <c r="J2697" t="s">
        <v>1341</v>
      </c>
      <c r="K2697" t="s">
        <v>1342</v>
      </c>
      <c r="L2697" t="s">
        <v>1037</v>
      </c>
      <c r="M2697">
        <v>60.465000000000003</v>
      </c>
      <c r="N2697">
        <v>2.8999999999999998E-2</v>
      </c>
      <c r="O2697" s="872">
        <f>+VLOOKUP(C2697,'A. Rate Class Allocations'!$B$124:$J$128,6,FALSE)</f>
        <v>0.94261788524984402</v>
      </c>
      <c r="P2697" s="873">
        <f>+VLOOKUP(C2697,'A. Rate Class Allocations'!$B$124:$J$128,8,FALSE)</f>
        <v>0.86676492558695795</v>
      </c>
      <c r="Q2697" s="873">
        <f>+VLOOKUP(C2697,'A. Rate Class Allocations'!$B$124:$J$128,7,FALSE)</f>
        <v>0.93591420350510102</v>
      </c>
      <c r="R2697" s="873">
        <f>+VLOOKUP(C2697,'A. Rate Class Allocations'!$B$124:$J$128,9,FALSE)</f>
        <v>0.67326093337246795</v>
      </c>
      <c r="S2697" s="874">
        <f t="shared" si="127"/>
        <v>49.401605346272966</v>
      </c>
      <c r="T2697" s="874">
        <f t="shared" si="128"/>
        <v>1.8273319636043429E-2</v>
      </c>
    </row>
    <row r="2698" spans="1:20">
      <c r="A2698" s="875" t="s">
        <v>1034</v>
      </c>
      <c r="B2698" t="s">
        <v>1035</v>
      </c>
      <c r="C2698" t="s">
        <v>1339</v>
      </c>
      <c r="D2698" t="s">
        <v>2103</v>
      </c>
      <c r="E2698" s="867">
        <v>2019</v>
      </c>
      <c r="F2698" s="867">
        <v>2019</v>
      </c>
      <c r="G2698" s="868">
        <v>43529</v>
      </c>
      <c r="H2698" s="869">
        <f t="shared" si="126"/>
        <v>2019</v>
      </c>
      <c r="I2698" s="876"/>
      <c r="J2698" t="s">
        <v>1341</v>
      </c>
      <c r="K2698" t="s">
        <v>1342</v>
      </c>
      <c r="L2698" t="s">
        <v>1037</v>
      </c>
      <c r="M2698">
        <v>319.005</v>
      </c>
      <c r="N2698">
        <v>0.153</v>
      </c>
      <c r="O2698" s="872">
        <f>+VLOOKUP(C2698,'A. Rate Class Allocations'!$B$124:$J$128,6,FALSE)</f>
        <v>0.94261788524984402</v>
      </c>
      <c r="P2698" s="873">
        <f>+VLOOKUP(C2698,'A. Rate Class Allocations'!$B$124:$J$128,8,FALSE)</f>
        <v>0.86676492558695795</v>
      </c>
      <c r="Q2698" s="873">
        <f>+VLOOKUP(C2698,'A. Rate Class Allocations'!$B$124:$J$128,7,FALSE)</f>
        <v>0.93591420350510102</v>
      </c>
      <c r="R2698" s="873">
        <f>+VLOOKUP(C2698,'A. Rate Class Allocations'!$B$124:$J$128,9,FALSE)</f>
        <v>0.67326093337246795</v>
      </c>
      <c r="S2698" s="874">
        <f t="shared" si="127"/>
        <v>260.63605579240561</v>
      </c>
      <c r="T2698" s="874">
        <f t="shared" si="128"/>
        <v>9.6407513941884321E-2</v>
      </c>
    </row>
    <row r="2699" spans="1:20">
      <c r="A2699" s="875" t="s">
        <v>1034</v>
      </c>
      <c r="B2699" t="s">
        <v>1035</v>
      </c>
      <c r="C2699" t="s">
        <v>1339</v>
      </c>
      <c r="D2699" t="s">
        <v>2104</v>
      </c>
      <c r="E2699" s="867">
        <v>2019</v>
      </c>
      <c r="F2699" s="867">
        <v>2019</v>
      </c>
      <c r="G2699" s="868">
        <v>43529</v>
      </c>
      <c r="H2699" s="869">
        <f t="shared" si="126"/>
        <v>2019</v>
      </c>
      <c r="I2699" s="876"/>
      <c r="J2699" t="s">
        <v>1341</v>
      </c>
      <c r="K2699" t="s">
        <v>1342</v>
      </c>
      <c r="L2699" t="s">
        <v>1037</v>
      </c>
      <c r="M2699">
        <v>367.53600000000012</v>
      </c>
      <c r="N2699">
        <v>0.15600000000000003</v>
      </c>
      <c r="O2699" s="872">
        <f>+VLOOKUP(C2699,'A. Rate Class Allocations'!$B$124:$J$128,6,FALSE)</f>
        <v>0.94261788524984402</v>
      </c>
      <c r="P2699" s="873">
        <f>+VLOOKUP(C2699,'A. Rate Class Allocations'!$B$124:$J$128,8,FALSE)</f>
        <v>0.86676492558695795</v>
      </c>
      <c r="Q2699" s="873">
        <f>+VLOOKUP(C2699,'A. Rate Class Allocations'!$B$124:$J$128,7,FALSE)</f>
        <v>0.93591420350510102</v>
      </c>
      <c r="R2699" s="873">
        <f>+VLOOKUP(C2699,'A. Rate Class Allocations'!$B$124:$J$128,9,FALSE)</f>
        <v>0.67326093337246795</v>
      </c>
      <c r="S2699" s="874">
        <f t="shared" si="127"/>
        <v>300.28724754068941</v>
      </c>
      <c r="T2699" s="874">
        <f t="shared" si="128"/>
        <v>9.8297857352509524E-2</v>
      </c>
    </row>
    <row r="2700" spans="1:20">
      <c r="A2700" s="875" t="s">
        <v>1034</v>
      </c>
      <c r="B2700" t="s">
        <v>1035</v>
      </c>
      <c r="C2700" t="s">
        <v>1339</v>
      </c>
      <c r="D2700" t="s">
        <v>2104</v>
      </c>
      <c r="E2700" s="867">
        <v>2019</v>
      </c>
      <c r="F2700" s="867">
        <v>2019</v>
      </c>
      <c r="G2700" s="868">
        <v>43529</v>
      </c>
      <c r="H2700" s="869">
        <f t="shared" si="126"/>
        <v>2019</v>
      </c>
      <c r="I2700" s="876"/>
      <c r="J2700" t="s">
        <v>1341</v>
      </c>
      <c r="K2700" t="s">
        <v>1342</v>
      </c>
      <c r="L2700" t="s">
        <v>1037</v>
      </c>
      <c r="M2700">
        <v>1809.4080000000001</v>
      </c>
      <c r="N2700">
        <v>0.76800000000000002</v>
      </c>
      <c r="O2700" s="872">
        <f>+VLOOKUP(C2700,'A. Rate Class Allocations'!$B$124:$J$128,6,FALSE)</f>
        <v>0.94261788524984402</v>
      </c>
      <c r="P2700" s="873">
        <f>+VLOOKUP(C2700,'A. Rate Class Allocations'!$B$124:$J$128,8,FALSE)</f>
        <v>0.86676492558695795</v>
      </c>
      <c r="Q2700" s="873">
        <f>+VLOOKUP(C2700,'A. Rate Class Allocations'!$B$124:$J$128,7,FALSE)</f>
        <v>0.93591420350510102</v>
      </c>
      <c r="R2700" s="873">
        <f>+VLOOKUP(C2700,'A. Rate Class Allocations'!$B$124:$J$128,9,FALSE)</f>
        <v>0.67326093337246795</v>
      </c>
      <c r="S2700" s="874">
        <f t="shared" si="127"/>
        <v>1478.3372186618553</v>
      </c>
      <c r="T2700" s="874">
        <f t="shared" si="128"/>
        <v>0.48392791312004674</v>
      </c>
    </row>
    <row r="2701" spans="1:20">
      <c r="A2701" s="875" t="s">
        <v>1034</v>
      </c>
      <c r="B2701" t="s">
        <v>1035</v>
      </c>
      <c r="C2701" t="s">
        <v>1339</v>
      </c>
      <c r="D2701" t="s">
        <v>2104</v>
      </c>
      <c r="E2701" s="867">
        <v>2019</v>
      </c>
      <c r="F2701" s="867">
        <v>2019</v>
      </c>
      <c r="G2701" s="868">
        <v>43529</v>
      </c>
      <c r="H2701" s="869">
        <f t="shared" si="126"/>
        <v>2019</v>
      </c>
      <c r="I2701" s="876"/>
      <c r="J2701" t="s">
        <v>1341</v>
      </c>
      <c r="K2701" t="s">
        <v>1342</v>
      </c>
      <c r="L2701" t="s">
        <v>1037</v>
      </c>
      <c r="M2701">
        <v>68.323999999999998</v>
      </c>
      <c r="N2701">
        <v>2.8999999999999998E-2</v>
      </c>
      <c r="O2701" s="872">
        <f>+VLOOKUP(C2701,'A. Rate Class Allocations'!$B$124:$J$128,6,FALSE)</f>
        <v>0.94261788524984402</v>
      </c>
      <c r="P2701" s="873">
        <f>+VLOOKUP(C2701,'A. Rate Class Allocations'!$B$124:$J$128,8,FALSE)</f>
        <v>0.86676492558695795</v>
      </c>
      <c r="Q2701" s="873">
        <f>+VLOOKUP(C2701,'A. Rate Class Allocations'!$B$124:$J$128,7,FALSE)</f>
        <v>0.93591420350510102</v>
      </c>
      <c r="R2701" s="873">
        <f>+VLOOKUP(C2701,'A. Rate Class Allocations'!$B$124:$J$128,9,FALSE)</f>
        <v>0.67326093337246795</v>
      </c>
      <c r="S2701" s="874">
        <f t="shared" si="127"/>
        <v>55.82262935051277</v>
      </c>
      <c r="T2701" s="874">
        <f t="shared" si="128"/>
        <v>1.8273319636043429E-2</v>
      </c>
    </row>
    <row r="2702" spans="1:20">
      <c r="A2702" s="875" t="s">
        <v>1034</v>
      </c>
      <c r="B2702" t="s">
        <v>1035</v>
      </c>
      <c r="C2702" t="s">
        <v>1339</v>
      </c>
      <c r="D2702" t="s">
        <v>2104</v>
      </c>
      <c r="E2702" s="867">
        <v>2019</v>
      </c>
      <c r="F2702" s="867">
        <v>2019</v>
      </c>
      <c r="G2702" s="868">
        <v>43529</v>
      </c>
      <c r="H2702" s="869">
        <f t="shared" si="126"/>
        <v>2019</v>
      </c>
      <c r="I2702" s="876"/>
      <c r="J2702" t="s">
        <v>1341</v>
      </c>
      <c r="K2702" t="s">
        <v>1342</v>
      </c>
      <c r="L2702" t="s">
        <v>1037</v>
      </c>
      <c r="M2702">
        <v>360.46800000000007</v>
      </c>
      <c r="N2702">
        <v>0.153</v>
      </c>
      <c r="O2702" s="872">
        <f>+VLOOKUP(C2702,'A. Rate Class Allocations'!$B$124:$J$128,6,FALSE)</f>
        <v>0.94261788524984402</v>
      </c>
      <c r="P2702" s="873">
        <f>+VLOOKUP(C2702,'A. Rate Class Allocations'!$B$124:$J$128,8,FALSE)</f>
        <v>0.86676492558695795</v>
      </c>
      <c r="Q2702" s="873">
        <f>+VLOOKUP(C2702,'A. Rate Class Allocations'!$B$124:$J$128,7,FALSE)</f>
        <v>0.93591420350510102</v>
      </c>
      <c r="R2702" s="873">
        <f>+VLOOKUP(C2702,'A. Rate Class Allocations'!$B$124:$J$128,9,FALSE)</f>
        <v>0.67326093337246795</v>
      </c>
      <c r="S2702" s="874">
        <f t="shared" si="127"/>
        <v>294.51249278029155</v>
      </c>
      <c r="T2702" s="874">
        <f t="shared" si="128"/>
        <v>9.6407513941884321E-2</v>
      </c>
    </row>
    <row r="2703" spans="1:20">
      <c r="A2703" s="875" t="s">
        <v>1034</v>
      </c>
      <c r="B2703" t="s">
        <v>1035</v>
      </c>
      <c r="C2703" t="s">
        <v>1339</v>
      </c>
      <c r="D2703" t="s">
        <v>2104</v>
      </c>
      <c r="E2703" s="867">
        <v>2019</v>
      </c>
      <c r="F2703" s="867">
        <v>2019</v>
      </c>
      <c r="G2703" s="868">
        <v>43529</v>
      </c>
      <c r="H2703" s="869">
        <f t="shared" si="126"/>
        <v>2019</v>
      </c>
      <c r="I2703" s="876"/>
      <c r="J2703" t="s">
        <v>1341</v>
      </c>
      <c r="K2703" t="s">
        <v>1342</v>
      </c>
      <c r="L2703" t="s">
        <v>1037</v>
      </c>
      <c r="M2703">
        <v>146.072</v>
      </c>
      <c r="N2703">
        <v>6.2E-2</v>
      </c>
      <c r="O2703" s="872">
        <f>+VLOOKUP(C2703,'A. Rate Class Allocations'!$B$124:$J$128,6,FALSE)</f>
        <v>0.94261788524984402</v>
      </c>
      <c r="P2703" s="873">
        <f>+VLOOKUP(C2703,'A. Rate Class Allocations'!$B$124:$J$128,8,FALSE)</f>
        <v>0.86676492558695795</v>
      </c>
      <c r="Q2703" s="873">
        <f>+VLOOKUP(C2703,'A. Rate Class Allocations'!$B$124:$J$128,7,FALSE)</f>
        <v>0.93591420350510102</v>
      </c>
      <c r="R2703" s="873">
        <f>+VLOOKUP(C2703,'A. Rate Class Allocations'!$B$124:$J$128,9,FALSE)</f>
        <v>0.67326093337246795</v>
      </c>
      <c r="S2703" s="874">
        <f t="shared" si="127"/>
        <v>119.34493171488937</v>
      </c>
      <c r="T2703" s="874">
        <f t="shared" si="128"/>
        <v>3.9067097152920442E-2</v>
      </c>
    </row>
    <row r="2704" spans="1:20">
      <c r="A2704" s="875" t="s">
        <v>1034</v>
      </c>
      <c r="B2704" t="s">
        <v>1035</v>
      </c>
      <c r="C2704" t="s">
        <v>1339</v>
      </c>
      <c r="D2704" t="s">
        <v>2105</v>
      </c>
      <c r="E2704" s="867">
        <v>2019</v>
      </c>
      <c r="F2704" s="867">
        <v>2019</v>
      </c>
      <c r="G2704" s="868">
        <v>43529</v>
      </c>
      <c r="H2704" s="869">
        <f t="shared" si="126"/>
        <v>2019</v>
      </c>
      <c r="I2704" s="876"/>
      <c r="J2704" t="s">
        <v>1341</v>
      </c>
      <c r="K2704" t="s">
        <v>1342</v>
      </c>
      <c r="L2704" t="s">
        <v>1037</v>
      </c>
      <c r="M2704">
        <v>2643.6800000000007</v>
      </c>
      <c r="N2704">
        <v>1.0400000000000003</v>
      </c>
      <c r="O2704" s="872">
        <f>+VLOOKUP(C2704,'A. Rate Class Allocations'!$B$124:$J$128,6,FALSE)</f>
        <v>0.94261788524984402</v>
      </c>
      <c r="P2704" s="873">
        <f>+VLOOKUP(C2704,'A. Rate Class Allocations'!$B$124:$J$128,8,FALSE)</f>
        <v>0.86676492558695795</v>
      </c>
      <c r="Q2704" s="873">
        <f>+VLOOKUP(C2704,'A. Rate Class Allocations'!$B$124:$J$128,7,FALSE)</f>
        <v>0.93591420350510102</v>
      </c>
      <c r="R2704" s="873">
        <f>+VLOOKUP(C2704,'A. Rate Class Allocations'!$B$124:$J$128,9,FALSE)</f>
        <v>0.67326093337246795</v>
      </c>
      <c r="S2704" s="874">
        <f t="shared" si="127"/>
        <v>2159.960903362854</v>
      </c>
      <c r="T2704" s="874">
        <f t="shared" si="128"/>
        <v>0.6553190490167301</v>
      </c>
    </row>
    <row r="2705" spans="1:20">
      <c r="A2705" s="875" t="s">
        <v>1034</v>
      </c>
      <c r="B2705" t="s">
        <v>1035</v>
      </c>
      <c r="C2705" t="s">
        <v>1339</v>
      </c>
      <c r="D2705" t="s">
        <v>2105</v>
      </c>
      <c r="E2705" s="867">
        <v>2019</v>
      </c>
      <c r="F2705" s="867">
        <v>2019</v>
      </c>
      <c r="G2705" s="868">
        <v>43529</v>
      </c>
      <c r="H2705" s="869">
        <f t="shared" si="126"/>
        <v>2019</v>
      </c>
      <c r="I2705" s="876"/>
      <c r="J2705" t="s">
        <v>1341</v>
      </c>
      <c r="K2705" t="s">
        <v>1342</v>
      </c>
      <c r="L2705" t="s">
        <v>1037</v>
      </c>
      <c r="M2705">
        <v>732.096</v>
      </c>
      <c r="N2705">
        <v>0.28799999999999998</v>
      </c>
      <c r="O2705" s="872">
        <f>+VLOOKUP(C2705,'A. Rate Class Allocations'!$B$124:$J$128,6,FALSE)</f>
        <v>0.94261788524984402</v>
      </c>
      <c r="P2705" s="873">
        <f>+VLOOKUP(C2705,'A. Rate Class Allocations'!$B$124:$J$128,8,FALSE)</f>
        <v>0.86676492558695795</v>
      </c>
      <c r="Q2705" s="873">
        <f>+VLOOKUP(C2705,'A. Rate Class Allocations'!$B$124:$J$128,7,FALSE)</f>
        <v>0.93591420350510102</v>
      </c>
      <c r="R2705" s="873">
        <f>+VLOOKUP(C2705,'A. Rate Class Allocations'!$B$124:$J$128,9,FALSE)</f>
        <v>0.67326093337246795</v>
      </c>
      <c r="S2705" s="874">
        <f t="shared" si="127"/>
        <v>598.14301939279017</v>
      </c>
      <c r="T2705" s="874">
        <f t="shared" si="128"/>
        <v>0.18147296742001753</v>
      </c>
    </row>
    <row r="2706" spans="1:20">
      <c r="A2706" s="875" t="s">
        <v>1034</v>
      </c>
      <c r="B2706" t="s">
        <v>1035</v>
      </c>
      <c r="C2706" t="s">
        <v>1339</v>
      </c>
      <c r="D2706" t="s">
        <v>2105</v>
      </c>
      <c r="E2706" s="867">
        <v>2019</v>
      </c>
      <c r="F2706" s="867">
        <v>2019</v>
      </c>
      <c r="G2706" s="868">
        <v>43529</v>
      </c>
      <c r="H2706" s="869">
        <f t="shared" si="126"/>
        <v>2019</v>
      </c>
      <c r="I2706" s="876"/>
      <c r="J2706" t="s">
        <v>1341</v>
      </c>
      <c r="K2706" t="s">
        <v>1342</v>
      </c>
      <c r="L2706" t="s">
        <v>1037</v>
      </c>
      <c r="M2706">
        <v>129.64200000000002</v>
      </c>
      <c r="N2706">
        <v>5.1000000000000004E-2</v>
      </c>
      <c r="O2706" s="872">
        <f>+VLOOKUP(C2706,'A. Rate Class Allocations'!$B$124:$J$128,6,FALSE)</f>
        <v>0.94261788524984402</v>
      </c>
      <c r="P2706" s="873">
        <f>+VLOOKUP(C2706,'A. Rate Class Allocations'!$B$124:$J$128,8,FALSE)</f>
        <v>0.86676492558695795</v>
      </c>
      <c r="Q2706" s="873">
        <f>+VLOOKUP(C2706,'A. Rate Class Allocations'!$B$124:$J$128,7,FALSE)</f>
        <v>0.93591420350510102</v>
      </c>
      <c r="R2706" s="873">
        <f>+VLOOKUP(C2706,'A. Rate Class Allocations'!$B$124:$J$128,9,FALSE)</f>
        <v>0.67326093337246795</v>
      </c>
      <c r="S2706" s="874">
        <f t="shared" si="127"/>
        <v>105.92115968413994</v>
      </c>
      <c r="T2706" s="874">
        <f t="shared" si="128"/>
        <v>3.2135837980628107E-2</v>
      </c>
    </row>
    <row r="2707" spans="1:20">
      <c r="A2707" s="875" t="s">
        <v>1034</v>
      </c>
      <c r="B2707" t="s">
        <v>1035</v>
      </c>
      <c r="C2707" t="s">
        <v>1339</v>
      </c>
      <c r="D2707" t="s">
        <v>2106</v>
      </c>
      <c r="E2707" s="867">
        <v>2019</v>
      </c>
      <c r="F2707" s="867">
        <v>2019</v>
      </c>
      <c r="G2707" s="868">
        <v>43529</v>
      </c>
      <c r="H2707" s="869">
        <f t="shared" si="126"/>
        <v>2019</v>
      </c>
      <c r="I2707" s="876"/>
      <c r="J2707" t="s">
        <v>1341</v>
      </c>
      <c r="K2707" t="s">
        <v>1342</v>
      </c>
      <c r="L2707" t="s">
        <v>1037</v>
      </c>
      <c r="M2707">
        <v>932.25600000000009</v>
      </c>
      <c r="N2707">
        <v>0.41600000000000004</v>
      </c>
      <c r="O2707" s="872">
        <f>+VLOOKUP(C2707,'A. Rate Class Allocations'!$B$124:$J$128,6,FALSE)</f>
        <v>0.94261788524984402</v>
      </c>
      <c r="P2707" s="873">
        <f>+VLOOKUP(C2707,'A. Rate Class Allocations'!$B$124:$J$128,8,FALSE)</f>
        <v>0.86676492558695795</v>
      </c>
      <c r="Q2707" s="873">
        <f>+VLOOKUP(C2707,'A. Rate Class Allocations'!$B$124:$J$128,7,FALSE)</f>
        <v>0.93591420350510102</v>
      </c>
      <c r="R2707" s="873">
        <f>+VLOOKUP(C2707,'A. Rate Class Allocations'!$B$124:$J$128,9,FALSE)</f>
        <v>0.67326093337246795</v>
      </c>
      <c r="S2707" s="874">
        <f t="shared" si="127"/>
        <v>761.67936812528001</v>
      </c>
      <c r="T2707" s="874">
        <f t="shared" si="128"/>
        <v>0.26212761960669206</v>
      </c>
    </row>
    <row r="2708" spans="1:20">
      <c r="A2708" s="875" t="s">
        <v>1034</v>
      </c>
      <c r="B2708" t="s">
        <v>1035</v>
      </c>
      <c r="C2708" t="s">
        <v>1339</v>
      </c>
      <c r="D2708" t="s">
        <v>2106</v>
      </c>
      <c r="E2708" s="867">
        <v>2019</v>
      </c>
      <c r="F2708" s="867">
        <v>2019</v>
      </c>
      <c r="G2708" s="868">
        <v>43529</v>
      </c>
      <c r="H2708" s="869">
        <f t="shared" si="126"/>
        <v>2019</v>
      </c>
      <c r="I2708" s="876"/>
      <c r="J2708" t="s">
        <v>1341</v>
      </c>
      <c r="K2708" t="s">
        <v>1342</v>
      </c>
      <c r="L2708" t="s">
        <v>1037</v>
      </c>
      <c r="M2708">
        <v>64.98899999999999</v>
      </c>
      <c r="N2708">
        <v>2.8999999999999998E-2</v>
      </c>
      <c r="O2708" s="872">
        <f>+VLOOKUP(C2708,'A. Rate Class Allocations'!$B$124:$J$128,6,FALSE)</f>
        <v>0.94261788524984402</v>
      </c>
      <c r="P2708" s="873">
        <f>+VLOOKUP(C2708,'A. Rate Class Allocations'!$B$124:$J$128,8,FALSE)</f>
        <v>0.86676492558695795</v>
      </c>
      <c r="Q2708" s="873">
        <f>+VLOOKUP(C2708,'A. Rate Class Allocations'!$B$124:$J$128,7,FALSE)</f>
        <v>0.93591420350510102</v>
      </c>
      <c r="R2708" s="873">
        <f>+VLOOKUP(C2708,'A. Rate Class Allocations'!$B$124:$J$128,9,FALSE)</f>
        <v>0.67326093337246795</v>
      </c>
      <c r="S2708" s="874">
        <f t="shared" si="127"/>
        <v>53.097840566425759</v>
      </c>
      <c r="T2708" s="874">
        <f t="shared" si="128"/>
        <v>1.8273319636043429E-2</v>
      </c>
    </row>
    <row r="2709" spans="1:20">
      <c r="A2709" s="875" t="s">
        <v>1034</v>
      </c>
      <c r="B2709" t="s">
        <v>1035</v>
      </c>
      <c r="C2709" t="s">
        <v>1339</v>
      </c>
      <c r="D2709" t="s">
        <v>2107</v>
      </c>
      <c r="E2709" s="867">
        <v>2019</v>
      </c>
      <c r="F2709" s="867">
        <v>2019</v>
      </c>
      <c r="G2709" s="868">
        <v>43529</v>
      </c>
      <c r="H2709" s="869">
        <f t="shared" si="126"/>
        <v>2019</v>
      </c>
      <c r="I2709" s="876"/>
      <c r="J2709" t="s">
        <v>1341</v>
      </c>
      <c r="K2709" t="s">
        <v>1342</v>
      </c>
      <c r="L2709" t="s">
        <v>1037</v>
      </c>
      <c r="M2709">
        <v>541.84</v>
      </c>
      <c r="N2709">
        <v>0.20800000000000002</v>
      </c>
      <c r="O2709" s="872">
        <f>+VLOOKUP(C2709,'A. Rate Class Allocations'!$B$124:$J$128,6,FALSE)</f>
        <v>0.94261788524984402</v>
      </c>
      <c r="P2709" s="873">
        <f>+VLOOKUP(C2709,'A. Rate Class Allocations'!$B$124:$J$128,8,FALSE)</f>
        <v>0.86676492558695795</v>
      </c>
      <c r="Q2709" s="873">
        <f>+VLOOKUP(C2709,'A. Rate Class Allocations'!$B$124:$J$128,7,FALSE)</f>
        <v>0.93591420350510102</v>
      </c>
      <c r="R2709" s="873">
        <f>+VLOOKUP(C2709,'A. Rate Class Allocations'!$B$124:$J$128,9,FALSE)</f>
        <v>0.67326093337246795</v>
      </c>
      <c r="S2709" s="874">
        <f t="shared" si="127"/>
        <v>442.69851717232359</v>
      </c>
      <c r="T2709" s="874">
        <f t="shared" si="128"/>
        <v>0.13106380980334603</v>
      </c>
    </row>
    <row r="2710" spans="1:20">
      <c r="A2710" s="875" t="s">
        <v>1034</v>
      </c>
      <c r="B2710" t="s">
        <v>1035</v>
      </c>
      <c r="C2710" t="s">
        <v>1339</v>
      </c>
      <c r="D2710" t="s">
        <v>2107</v>
      </c>
      <c r="E2710" s="867">
        <v>2019</v>
      </c>
      <c r="F2710" s="867">
        <v>2019</v>
      </c>
      <c r="G2710" s="868">
        <v>43529</v>
      </c>
      <c r="H2710" s="869">
        <f t="shared" si="126"/>
        <v>2019</v>
      </c>
      <c r="I2710" s="876"/>
      <c r="J2710" t="s">
        <v>1341</v>
      </c>
      <c r="K2710" t="s">
        <v>1342</v>
      </c>
      <c r="L2710" t="s">
        <v>1037</v>
      </c>
      <c r="M2710">
        <v>755.44999999999982</v>
      </c>
      <c r="N2710">
        <v>0.28999999999999998</v>
      </c>
      <c r="O2710" s="872">
        <f>+VLOOKUP(C2710,'A. Rate Class Allocations'!$B$124:$J$128,6,FALSE)</f>
        <v>0.94261788524984402</v>
      </c>
      <c r="P2710" s="873">
        <f>+VLOOKUP(C2710,'A. Rate Class Allocations'!$B$124:$J$128,8,FALSE)</f>
        <v>0.86676492558695795</v>
      </c>
      <c r="Q2710" s="873">
        <f>+VLOOKUP(C2710,'A. Rate Class Allocations'!$B$124:$J$128,7,FALSE)</f>
        <v>0.93591420350510102</v>
      </c>
      <c r="R2710" s="873">
        <f>+VLOOKUP(C2710,'A. Rate Class Allocations'!$B$124:$J$128,9,FALSE)</f>
        <v>0.67326093337246795</v>
      </c>
      <c r="S2710" s="874">
        <f t="shared" si="127"/>
        <v>617.22389413448946</v>
      </c>
      <c r="T2710" s="874">
        <f t="shared" si="128"/>
        <v>0.18273319636043434</v>
      </c>
    </row>
    <row r="2711" spans="1:20">
      <c r="A2711" s="875" t="s">
        <v>1034</v>
      </c>
      <c r="B2711" t="s">
        <v>1035</v>
      </c>
      <c r="C2711" t="s">
        <v>1339</v>
      </c>
      <c r="D2711" t="s">
        <v>2107</v>
      </c>
      <c r="E2711" s="867">
        <v>2019</v>
      </c>
      <c r="F2711" s="867">
        <v>2019</v>
      </c>
      <c r="G2711" s="868">
        <v>43529</v>
      </c>
      <c r="H2711" s="869">
        <f t="shared" si="126"/>
        <v>2019</v>
      </c>
      <c r="I2711" s="876"/>
      <c r="J2711" t="s">
        <v>1341</v>
      </c>
      <c r="K2711" t="s">
        <v>1342</v>
      </c>
      <c r="L2711" t="s">
        <v>1037</v>
      </c>
      <c r="M2711">
        <v>46.889999999999993</v>
      </c>
      <c r="N2711">
        <v>1.7999999999999999E-2</v>
      </c>
      <c r="O2711" s="872">
        <f>+VLOOKUP(C2711,'A. Rate Class Allocations'!$B$124:$J$128,6,FALSE)</f>
        <v>0.94261788524984402</v>
      </c>
      <c r="P2711" s="873">
        <f>+VLOOKUP(C2711,'A. Rate Class Allocations'!$B$124:$J$128,8,FALSE)</f>
        <v>0.86676492558695795</v>
      </c>
      <c r="Q2711" s="873">
        <f>+VLOOKUP(C2711,'A. Rate Class Allocations'!$B$124:$J$128,7,FALSE)</f>
        <v>0.93591420350510102</v>
      </c>
      <c r="R2711" s="873">
        <f>+VLOOKUP(C2711,'A. Rate Class Allocations'!$B$124:$J$128,9,FALSE)</f>
        <v>0.67326093337246795</v>
      </c>
      <c r="S2711" s="874">
        <f t="shared" si="127"/>
        <v>38.310448601451071</v>
      </c>
      <c r="T2711" s="874">
        <f t="shared" si="128"/>
        <v>1.1342060463751096E-2</v>
      </c>
    </row>
    <row r="2712" spans="1:20">
      <c r="A2712" s="875" t="s">
        <v>1034</v>
      </c>
      <c r="B2712" t="s">
        <v>1035</v>
      </c>
      <c r="C2712" t="s">
        <v>1339</v>
      </c>
      <c r="D2712" t="s">
        <v>2108</v>
      </c>
      <c r="E2712" s="867">
        <v>2019</v>
      </c>
      <c r="F2712" s="867">
        <v>2019</v>
      </c>
      <c r="G2712" s="868">
        <v>43529</v>
      </c>
      <c r="H2712" s="869">
        <f t="shared" si="126"/>
        <v>2019</v>
      </c>
      <c r="I2712" s="876"/>
      <c r="J2712" t="s">
        <v>1341</v>
      </c>
      <c r="K2712" t="s">
        <v>1342</v>
      </c>
      <c r="L2712" t="s">
        <v>1037</v>
      </c>
      <c r="M2712">
        <v>932.25600000000009</v>
      </c>
      <c r="N2712">
        <v>0.41600000000000004</v>
      </c>
      <c r="O2712" s="872">
        <f>+VLOOKUP(C2712,'A. Rate Class Allocations'!$B$124:$J$128,6,FALSE)</f>
        <v>0.94261788524984402</v>
      </c>
      <c r="P2712" s="873">
        <f>+VLOOKUP(C2712,'A. Rate Class Allocations'!$B$124:$J$128,8,FALSE)</f>
        <v>0.86676492558695795</v>
      </c>
      <c r="Q2712" s="873">
        <f>+VLOOKUP(C2712,'A. Rate Class Allocations'!$B$124:$J$128,7,FALSE)</f>
        <v>0.93591420350510102</v>
      </c>
      <c r="R2712" s="873">
        <f>+VLOOKUP(C2712,'A. Rate Class Allocations'!$B$124:$J$128,9,FALSE)</f>
        <v>0.67326093337246795</v>
      </c>
      <c r="S2712" s="874">
        <f t="shared" si="127"/>
        <v>761.67936812528001</v>
      </c>
      <c r="T2712" s="874">
        <f t="shared" si="128"/>
        <v>0.26212761960669206</v>
      </c>
    </row>
    <row r="2713" spans="1:20">
      <c r="A2713" s="875" t="s">
        <v>1034</v>
      </c>
      <c r="B2713" t="s">
        <v>1035</v>
      </c>
      <c r="C2713" t="s">
        <v>1339</v>
      </c>
      <c r="D2713" t="s">
        <v>2108</v>
      </c>
      <c r="E2713" s="867">
        <v>2019</v>
      </c>
      <c r="F2713" s="867">
        <v>2019</v>
      </c>
      <c r="G2713" s="868">
        <v>43529</v>
      </c>
      <c r="H2713" s="869">
        <f t="shared" si="126"/>
        <v>2019</v>
      </c>
      <c r="I2713" s="876"/>
      <c r="J2713" t="s">
        <v>1341</v>
      </c>
      <c r="K2713" t="s">
        <v>1342</v>
      </c>
      <c r="L2713" t="s">
        <v>1037</v>
      </c>
      <c r="M2713">
        <v>259.95599999999996</v>
      </c>
      <c r="N2713">
        <v>0.11599999999999999</v>
      </c>
      <c r="O2713" s="872">
        <f>+VLOOKUP(C2713,'A. Rate Class Allocations'!$B$124:$J$128,6,FALSE)</f>
        <v>0.94261788524984402</v>
      </c>
      <c r="P2713" s="873">
        <f>+VLOOKUP(C2713,'A. Rate Class Allocations'!$B$124:$J$128,8,FALSE)</f>
        <v>0.86676492558695795</v>
      </c>
      <c r="Q2713" s="873">
        <f>+VLOOKUP(C2713,'A. Rate Class Allocations'!$B$124:$J$128,7,FALSE)</f>
        <v>0.93591420350510102</v>
      </c>
      <c r="R2713" s="873">
        <f>+VLOOKUP(C2713,'A. Rate Class Allocations'!$B$124:$J$128,9,FALSE)</f>
        <v>0.67326093337246795</v>
      </c>
      <c r="S2713" s="874">
        <f t="shared" si="127"/>
        <v>212.39136226570304</v>
      </c>
      <c r="T2713" s="874">
        <f t="shared" si="128"/>
        <v>7.3093278544173718E-2</v>
      </c>
    </row>
    <row r="2714" spans="1:20">
      <c r="A2714" s="875" t="s">
        <v>1034</v>
      </c>
      <c r="B2714" t="s">
        <v>1035</v>
      </c>
      <c r="C2714" t="s">
        <v>1339</v>
      </c>
      <c r="D2714" t="s">
        <v>2108</v>
      </c>
      <c r="E2714" s="867">
        <v>2019</v>
      </c>
      <c r="F2714" s="867">
        <v>2019</v>
      </c>
      <c r="G2714" s="868">
        <v>43529</v>
      </c>
      <c r="H2714" s="869">
        <f t="shared" si="126"/>
        <v>2019</v>
      </c>
      <c r="I2714" s="876"/>
      <c r="J2714" t="s">
        <v>1341</v>
      </c>
      <c r="K2714" t="s">
        <v>1342</v>
      </c>
      <c r="L2714" t="s">
        <v>1037</v>
      </c>
      <c r="M2714">
        <v>40.338000000000008</v>
      </c>
      <c r="N2714">
        <v>1.8000000000000002E-2</v>
      </c>
      <c r="O2714" s="872">
        <f>+VLOOKUP(C2714,'A. Rate Class Allocations'!$B$124:$J$128,6,FALSE)</f>
        <v>0.94261788524984402</v>
      </c>
      <c r="P2714" s="873">
        <f>+VLOOKUP(C2714,'A. Rate Class Allocations'!$B$124:$J$128,8,FALSE)</f>
        <v>0.86676492558695795</v>
      </c>
      <c r="Q2714" s="873">
        <f>+VLOOKUP(C2714,'A. Rate Class Allocations'!$B$124:$J$128,7,FALSE)</f>
        <v>0.93591420350510102</v>
      </c>
      <c r="R2714" s="873">
        <f>+VLOOKUP(C2714,'A. Rate Class Allocations'!$B$124:$J$128,9,FALSE)</f>
        <v>0.67326093337246795</v>
      </c>
      <c r="S2714" s="874">
        <f t="shared" si="127"/>
        <v>32.957280351574624</v>
      </c>
      <c r="T2714" s="874">
        <f t="shared" si="128"/>
        <v>1.1342060463751098E-2</v>
      </c>
    </row>
    <row r="2715" spans="1:20">
      <c r="A2715" s="875" t="s">
        <v>1034</v>
      </c>
      <c r="B2715" t="s">
        <v>1035</v>
      </c>
      <c r="C2715" t="s">
        <v>1339</v>
      </c>
      <c r="D2715" t="s">
        <v>2108</v>
      </c>
      <c r="E2715" s="867">
        <v>2019</v>
      </c>
      <c r="F2715" s="867">
        <v>2019</v>
      </c>
      <c r="G2715" s="868">
        <v>43529</v>
      </c>
      <c r="H2715" s="869">
        <f t="shared" si="126"/>
        <v>2019</v>
      </c>
      <c r="I2715" s="876"/>
      <c r="J2715" t="s">
        <v>1341</v>
      </c>
      <c r="K2715" t="s">
        <v>1342</v>
      </c>
      <c r="L2715" t="s">
        <v>1037</v>
      </c>
      <c r="M2715">
        <v>327.18600000000004</v>
      </c>
      <c r="N2715">
        <v>0.14600000000000002</v>
      </c>
      <c r="O2715" s="872">
        <f>+VLOOKUP(C2715,'A. Rate Class Allocations'!$B$124:$J$128,6,FALSE)</f>
        <v>0.94261788524984402</v>
      </c>
      <c r="P2715" s="873">
        <f>+VLOOKUP(C2715,'A. Rate Class Allocations'!$B$124:$J$128,8,FALSE)</f>
        <v>0.86676492558695795</v>
      </c>
      <c r="Q2715" s="873">
        <f>+VLOOKUP(C2715,'A. Rate Class Allocations'!$B$124:$J$128,7,FALSE)</f>
        <v>0.93591420350510102</v>
      </c>
      <c r="R2715" s="873">
        <f>+VLOOKUP(C2715,'A. Rate Class Allocations'!$B$124:$J$128,9,FALSE)</f>
        <v>0.67326093337246795</v>
      </c>
      <c r="S2715" s="874">
        <f t="shared" si="127"/>
        <v>267.32016285166083</v>
      </c>
      <c r="T2715" s="874">
        <f t="shared" si="128"/>
        <v>9.1996712650425569E-2</v>
      </c>
    </row>
    <row r="2716" spans="1:20">
      <c r="A2716" s="875" t="s">
        <v>1034</v>
      </c>
      <c r="B2716" t="s">
        <v>1035</v>
      </c>
      <c r="C2716" t="s">
        <v>1339</v>
      </c>
      <c r="D2716" t="s">
        <v>2109</v>
      </c>
      <c r="E2716" s="867">
        <v>2019</v>
      </c>
      <c r="F2716" s="867">
        <v>2019</v>
      </c>
      <c r="G2716" s="868">
        <v>43530</v>
      </c>
      <c r="H2716" s="869">
        <f t="shared" si="126"/>
        <v>2019</v>
      </c>
      <c r="I2716" s="876"/>
      <c r="J2716" t="s">
        <v>1341</v>
      </c>
      <c r="K2716" t="s">
        <v>1342</v>
      </c>
      <c r="L2716" t="s">
        <v>1037</v>
      </c>
      <c r="M2716">
        <v>2661.0480000000002</v>
      </c>
      <c r="N2716">
        <v>0.93599999999999994</v>
      </c>
      <c r="O2716" s="872">
        <f>+VLOOKUP(C2716,'A. Rate Class Allocations'!$B$124:$J$128,6,FALSE)</f>
        <v>0.94261788524984402</v>
      </c>
      <c r="P2716" s="873">
        <f>+VLOOKUP(C2716,'A. Rate Class Allocations'!$B$124:$J$128,8,FALSE)</f>
        <v>0.86676492558695795</v>
      </c>
      <c r="Q2716" s="873">
        <f>+VLOOKUP(C2716,'A. Rate Class Allocations'!$B$124:$J$128,7,FALSE)</f>
        <v>0.93591420350510102</v>
      </c>
      <c r="R2716" s="873">
        <f>+VLOOKUP(C2716,'A. Rate Class Allocations'!$B$124:$J$128,9,FALSE)</f>
        <v>0.67326093337246795</v>
      </c>
      <c r="S2716" s="874">
        <f t="shared" si="127"/>
        <v>2174.1510477712559</v>
      </c>
      <c r="T2716" s="874">
        <f t="shared" si="128"/>
        <v>0.58978714411505695</v>
      </c>
    </row>
    <row r="2717" spans="1:20">
      <c r="A2717" s="875" t="s">
        <v>1034</v>
      </c>
      <c r="B2717" t="s">
        <v>1035</v>
      </c>
      <c r="C2717" t="s">
        <v>1339</v>
      </c>
      <c r="D2717" t="s">
        <v>2109</v>
      </c>
      <c r="E2717" s="867">
        <v>2019</v>
      </c>
      <c r="F2717" s="867">
        <v>2019</v>
      </c>
      <c r="G2717" s="868">
        <v>43530</v>
      </c>
      <c r="H2717" s="869">
        <f t="shared" si="126"/>
        <v>2019</v>
      </c>
      <c r="I2717" s="876"/>
      <c r="J2717" t="s">
        <v>1341</v>
      </c>
      <c r="K2717" t="s">
        <v>1342</v>
      </c>
      <c r="L2717" t="s">
        <v>1037</v>
      </c>
      <c r="M2717">
        <v>45.488</v>
      </c>
      <c r="N2717">
        <v>1.6E-2</v>
      </c>
      <c r="O2717" s="872">
        <f>+VLOOKUP(C2717,'A. Rate Class Allocations'!$B$124:$J$128,6,FALSE)</f>
        <v>0.94261788524984402</v>
      </c>
      <c r="P2717" s="873">
        <f>+VLOOKUP(C2717,'A. Rate Class Allocations'!$B$124:$J$128,8,FALSE)</f>
        <v>0.86676492558695795</v>
      </c>
      <c r="Q2717" s="873">
        <f>+VLOOKUP(C2717,'A. Rate Class Allocations'!$B$124:$J$128,7,FALSE)</f>
        <v>0.93591420350510102</v>
      </c>
      <c r="R2717" s="873">
        <f>+VLOOKUP(C2717,'A. Rate Class Allocations'!$B$124:$J$128,9,FALSE)</f>
        <v>0.67326093337246795</v>
      </c>
      <c r="S2717" s="874">
        <f t="shared" si="127"/>
        <v>37.164975175577027</v>
      </c>
      <c r="T2717" s="874">
        <f t="shared" si="128"/>
        <v>1.0081831523334308E-2</v>
      </c>
    </row>
    <row r="2718" spans="1:20">
      <c r="A2718" s="875" t="s">
        <v>1034</v>
      </c>
      <c r="B2718" t="s">
        <v>1035</v>
      </c>
      <c r="C2718" t="s">
        <v>1339</v>
      </c>
      <c r="D2718" t="s">
        <v>2109</v>
      </c>
      <c r="E2718" s="867">
        <v>2019</v>
      </c>
      <c r="F2718" s="867">
        <v>2019</v>
      </c>
      <c r="G2718" s="868">
        <v>43530</v>
      </c>
      <c r="H2718" s="869">
        <f t="shared" si="126"/>
        <v>2019</v>
      </c>
      <c r="I2718" s="876"/>
      <c r="J2718" t="s">
        <v>1341</v>
      </c>
      <c r="K2718" t="s">
        <v>1342</v>
      </c>
      <c r="L2718" t="s">
        <v>1037</v>
      </c>
      <c r="M2718">
        <v>272.928</v>
      </c>
      <c r="N2718">
        <v>9.6000000000000002E-2</v>
      </c>
      <c r="O2718" s="872">
        <f>+VLOOKUP(C2718,'A. Rate Class Allocations'!$B$124:$J$128,6,FALSE)</f>
        <v>0.94261788524984402</v>
      </c>
      <c r="P2718" s="873">
        <f>+VLOOKUP(C2718,'A. Rate Class Allocations'!$B$124:$J$128,8,FALSE)</f>
        <v>0.86676492558695795</v>
      </c>
      <c r="Q2718" s="873">
        <f>+VLOOKUP(C2718,'A. Rate Class Allocations'!$B$124:$J$128,7,FALSE)</f>
        <v>0.93591420350510102</v>
      </c>
      <c r="R2718" s="873">
        <f>+VLOOKUP(C2718,'A. Rate Class Allocations'!$B$124:$J$128,9,FALSE)</f>
        <v>0.67326093337246795</v>
      </c>
      <c r="S2718" s="874">
        <f t="shared" si="127"/>
        <v>222.98985105346213</v>
      </c>
      <c r="T2718" s="874">
        <f t="shared" si="128"/>
        <v>6.0490989140005842E-2</v>
      </c>
    </row>
    <row r="2719" spans="1:20">
      <c r="A2719" s="875" t="s">
        <v>1034</v>
      </c>
      <c r="B2719" t="s">
        <v>1035</v>
      </c>
      <c r="C2719" t="s">
        <v>1339</v>
      </c>
      <c r="D2719" t="s">
        <v>2109</v>
      </c>
      <c r="E2719" s="867">
        <v>2019</v>
      </c>
      <c r="F2719" s="867">
        <v>2019</v>
      </c>
      <c r="G2719" s="868">
        <v>43530</v>
      </c>
      <c r="H2719" s="869">
        <f t="shared" si="126"/>
        <v>2019</v>
      </c>
      <c r="I2719" s="876"/>
      <c r="J2719" t="s">
        <v>1341</v>
      </c>
      <c r="K2719" t="s">
        <v>1342</v>
      </c>
      <c r="L2719" t="s">
        <v>1037</v>
      </c>
      <c r="M2719">
        <v>199.01</v>
      </c>
      <c r="N2719">
        <v>6.9999999999999993E-2</v>
      </c>
      <c r="O2719" s="872">
        <f>+VLOOKUP(C2719,'A. Rate Class Allocations'!$B$124:$J$128,6,FALSE)</f>
        <v>0.94261788524984402</v>
      </c>
      <c r="P2719" s="873">
        <f>+VLOOKUP(C2719,'A. Rate Class Allocations'!$B$124:$J$128,8,FALSE)</f>
        <v>0.86676492558695795</v>
      </c>
      <c r="Q2719" s="873">
        <f>+VLOOKUP(C2719,'A. Rate Class Allocations'!$B$124:$J$128,7,FALSE)</f>
        <v>0.93591420350510102</v>
      </c>
      <c r="R2719" s="873">
        <f>+VLOOKUP(C2719,'A. Rate Class Allocations'!$B$124:$J$128,9,FALSE)</f>
        <v>0.67326093337246795</v>
      </c>
      <c r="S2719" s="874">
        <f t="shared" si="127"/>
        <v>162.59676639314947</v>
      </c>
      <c r="T2719" s="874">
        <f t="shared" si="128"/>
        <v>4.4108012914587588E-2</v>
      </c>
    </row>
    <row r="2720" spans="1:20">
      <c r="A2720" s="875" t="s">
        <v>1034</v>
      </c>
      <c r="B2720" t="s">
        <v>1035</v>
      </c>
      <c r="C2720" t="s">
        <v>1339</v>
      </c>
      <c r="D2720" t="s">
        <v>2109</v>
      </c>
      <c r="E2720" s="867">
        <v>2019</v>
      </c>
      <c r="F2720" s="867">
        <v>2019</v>
      </c>
      <c r="G2720" s="868">
        <v>43530</v>
      </c>
      <c r="H2720" s="869">
        <f t="shared" si="126"/>
        <v>2019</v>
      </c>
      <c r="I2720" s="876"/>
      <c r="J2720" t="s">
        <v>1341</v>
      </c>
      <c r="K2720" t="s">
        <v>1342</v>
      </c>
      <c r="L2720" t="s">
        <v>1037</v>
      </c>
      <c r="M2720">
        <v>144.99299999999999</v>
      </c>
      <c r="N2720">
        <v>5.0999999999999997E-2</v>
      </c>
      <c r="O2720" s="872">
        <f>+VLOOKUP(C2720,'A. Rate Class Allocations'!$B$124:$J$128,6,FALSE)</f>
        <v>0.94261788524984402</v>
      </c>
      <c r="P2720" s="873">
        <f>+VLOOKUP(C2720,'A. Rate Class Allocations'!$B$124:$J$128,8,FALSE)</f>
        <v>0.86676492558695795</v>
      </c>
      <c r="Q2720" s="873">
        <f>+VLOOKUP(C2720,'A. Rate Class Allocations'!$B$124:$J$128,7,FALSE)</f>
        <v>0.93591420350510102</v>
      </c>
      <c r="R2720" s="873">
        <f>+VLOOKUP(C2720,'A. Rate Class Allocations'!$B$124:$J$128,9,FALSE)</f>
        <v>0.67326093337246795</v>
      </c>
      <c r="S2720" s="874">
        <f t="shared" si="127"/>
        <v>118.46335837215177</v>
      </c>
      <c r="T2720" s="874">
        <f t="shared" si="128"/>
        <v>3.21358379806281E-2</v>
      </c>
    </row>
    <row r="2721" spans="1:20">
      <c r="A2721" s="875" t="s">
        <v>1034</v>
      </c>
      <c r="B2721" t="s">
        <v>1035</v>
      </c>
      <c r="C2721" t="s">
        <v>1339</v>
      </c>
      <c r="D2721" t="s">
        <v>2110</v>
      </c>
      <c r="E2721" s="867">
        <v>2019</v>
      </c>
      <c r="F2721" s="867">
        <v>2019</v>
      </c>
      <c r="G2721" s="868">
        <v>43529</v>
      </c>
      <c r="H2721" s="869">
        <f t="shared" si="126"/>
        <v>2019</v>
      </c>
      <c r="I2721" s="876"/>
      <c r="J2721" t="s">
        <v>1341</v>
      </c>
      <c r="K2721" t="s">
        <v>1342</v>
      </c>
      <c r="L2721" t="s">
        <v>1037</v>
      </c>
      <c r="M2721">
        <v>738.92</v>
      </c>
      <c r="N2721">
        <v>0.14499999999999999</v>
      </c>
      <c r="O2721" s="872">
        <f>+VLOOKUP(C2721,'A. Rate Class Allocations'!$B$124:$J$128,6,FALSE)</f>
        <v>0.94261788524984402</v>
      </c>
      <c r="P2721" s="873">
        <f>+VLOOKUP(C2721,'A. Rate Class Allocations'!$B$124:$J$128,8,FALSE)</f>
        <v>0.86676492558695795</v>
      </c>
      <c r="Q2721" s="873">
        <f>+VLOOKUP(C2721,'A. Rate Class Allocations'!$B$124:$J$128,7,FALSE)</f>
        <v>0.93591420350510102</v>
      </c>
      <c r="R2721" s="873">
        <f>+VLOOKUP(C2721,'A. Rate Class Allocations'!$B$124:$J$128,9,FALSE)</f>
        <v>0.67326093337246795</v>
      </c>
      <c r="S2721" s="874">
        <f t="shared" si="127"/>
        <v>603.7184192916236</v>
      </c>
      <c r="T2721" s="874">
        <f t="shared" si="128"/>
        <v>9.1366598180217168E-2</v>
      </c>
    </row>
    <row r="2722" spans="1:20">
      <c r="A2722" s="875" t="s">
        <v>1034</v>
      </c>
      <c r="B2722" t="s">
        <v>1035</v>
      </c>
      <c r="C2722" t="s">
        <v>1339</v>
      </c>
      <c r="D2722" t="s">
        <v>2110</v>
      </c>
      <c r="E2722" s="867">
        <v>2019</v>
      </c>
      <c r="F2722" s="867">
        <v>2019</v>
      </c>
      <c r="G2722" s="868">
        <v>43529</v>
      </c>
      <c r="H2722" s="869">
        <f t="shared" si="126"/>
        <v>2019</v>
      </c>
      <c r="I2722" s="876"/>
      <c r="J2722" t="s">
        <v>1341</v>
      </c>
      <c r="K2722" t="s">
        <v>1342</v>
      </c>
      <c r="L2722" t="s">
        <v>1037</v>
      </c>
      <c r="M2722">
        <v>244.608</v>
      </c>
      <c r="N2722">
        <v>4.8000000000000001E-2</v>
      </c>
      <c r="O2722" s="872">
        <f>+VLOOKUP(C2722,'A. Rate Class Allocations'!$B$124:$J$128,6,FALSE)</f>
        <v>0.94261788524984402</v>
      </c>
      <c r="P2722" s="873">
        <f>+VLOOKUP(C2722,'A. Rate Class Allocations'!$B$124:$J$128,8,FALSE)</f>
        <v>0.86676492558695795</v>
      </c>
      <c r="Q2722" s="873">
        <f>+VLOOKUP(C2722,'A. Rate Class Allocations'!$B$124:$J$128,7,FALSE)</f>
        <v>0.93591420350510102</v>
      </c>
      <c r="R2722" s="873">
        <f>+VLOOKUP(C2722,'A. Rate Class Allocations'!$B$124:$J$128,9,FALSE)</f>
        <v>0.67326093337246795</v>
      </c>
      <c r="S2722" s="874">
        <f t="shared" si="127"/>
        <v>199.85161466205471</v>
      </c>
      <c r="T2722" s="874">
        <f t="shared" si="128"/>
        <v>3.0245494570002921E-2</v>
      </c>
    </row>
    <row r="2723" spans="1:20">
      <c r="A2723" s="875" t="s">
        <v>1034</v>
      </c>
      <c r="B2723" t="s">
        <v>1035</v>
      </c>
      <c r="C2723" t="s">
        <v>1339</v>
      </c>
      <c r="D2723" t="s">
        <v>2110</v>
      </c>
      <c r="E2723" s="867">
        <v>2019</v>
      </c>
      <c r="F2723" s="867">
        <v>2019</v>
      </c>
      <c r="G2723" s="868">
        <v>43529</v>
      </c>
      <c r="H2723" s="869">
        <f t="shared" si="126"/>
        <v>2019</v>
      </c>
      <c r="I2723" s="876"/>
      <c r="J2723" t="s">
        <v>1341</v>
      </c>
      <c r="K2723" t="s">
        <v>1342</v>
      </c>
      <c r="L2723" t="s">
        <v>1037</v>
      </c>
      <c r="M2723">
        <v>443.35199999999998</v>
      </c>
      <c r="N2723">
        <v>8.6999999999999994E-2</v>
      </c>
      <c r="O2723" s="872">
        <f>+VLOOKUP(C2723,'A. Rate Class Allocations'!$B$124:$J$128,6,FALSE)</f>
        <v>0.94261788524984402</v>
      </c>
      <c r="P2723" s="873">
        <f>+VLOOKUP(C2723,'A. Rate Class Allocations'!$B$124:$J$128,8,FALSE)</f>
        <v>0.86676492558695795</v>
      </c>
      <c r="Q2723" s="873">
        <f>+VLOOKUP(C2723,'A. Rate Class Allocations'!$B$124:$J$128,7,FALSE)</f>
        <v>0.93591420350510102</v>
      </c>
      <c r="R2723" s="873">
        <f>+VLOOKUP(C2723,'A. Rate Class Allocations'!$B$124:$J$128,9,FALSE)</f>
        <v>0.67326093337246795</v>
      </c>
      <c r="S2723" s="874">
        <f t="shared" si="127"/>
        <v>362.23105157497412</v>
      </c>
      <c r="T2723" s="874">
        <f t="shared" si="128"/>
        <v>5.4819958908130288E-2</v>
      </c>
    </row>
    <row r="2724" spans="1:20">
      <c r="A2724" s="875" t="s">
        <v>1034</v>
      </c>
      <c r="B2724" t="s">
        <v>1035</v>
      </c>
      <c r="C2724" t="s">
        <v>1339</v>
      </c>
      <c r="D2724" t="s">
        <v>2110</v>
      </c>
      <c r="E2724" s="867">
        <v>2019</v>
      </c>
      <c r="F2724" s="867">
        <v>2019</v>
      </c>
      <c r="G2724" s="868">
        <v>43529</v>
      </c>
      <c r="H2724" s="869">
        <f t="shared" si="126"/>
        <v>2019</v>
      </c>
      <c r="I2724" s="876"/>
      <c r="J2724" t="s">
        <v>1341</v>
      </c>
      <c r="K2724" t="s">
        <v>1342</v>
      </c>
      <c r="L2724" t="s">
        <v>1037</v>
      </c>
      <c r="M2724">
        <v>91.728000000000009</v>
      </c>
      <c r="N2724">
        <v>1.8000000000000002E-2</v>
      </c>
      <c r="O2724" s="872">
        <f>+VLOOKUP(C2724,'A. Rate Class Allocations'!$B$124:$J$128,6,FALSE)</f>
        <v>0.94261788524984402</v>
      </c>
      <c r="P2724" s="873">
        <f>+VLOOKUP(C2724,'A. Rate Class Allocations'!$B$124:$J$128,8,FALSE)</f>
        <v>0.86676492558695795</v>
      </c>
      <c r="Q2724" s="873">
        <f>+VLOOKUP(C2724,'A. Rate Class Allocations'!$B$124:$J$128,7,FALSE)</f>
        <v>0.93591420350510102</v>
      </c>
      <c r="R2724" s="873">
        <f>+VLOOKUP(C2724,'A. Rate Class Allocations'!$B$124:$J$128,9,FALSE)</f>
        <v>0.67326093337246795</v>
      </c>
      <c r="S2724" s="874">
        <f t="shared" si="127"/>
        <v>74.944355498270525</v>
      </c>
      <c r="T2724" s="874">
        <f t="shared" si="128"/>
        <v>1.1342060463751098E-2</v>
      </c>
    </row>
    <row r="2725" spans="1:20">
      <c r="A2725" s="875" t="s">
        <v>1034</v>
      </c>
      <c r="B2725" t="s">
        <v>1035</v>
      </c>
      <c r="C2725" t="s">
        <v>1339</v>
      </c>
      <c r="D2725" t="s">
        <v>2110</v>
      </c>
      <c r="E2725" s="867">
        <v>2019</v>
      </c>
      <c r="F2725" s="867">
        <v>2019</v>
      </c>
      <c r="G2725" s="868">
        <v>43529</v>
      </c>
      <c r="H2725" s="869">
        <f t="shared" si="126"/>
        <v>2019</v>
      </c>
      <c r="I2725" s="876"/>
      <c r="J2725" t="s">
        <v>1341</v>
      </c>
      <c r="K2725" t="s">
        <v>1342</v>
      </c>
      <c r="L2725" t="s">
        <v>1037</v>
      </c>
      <c r="M2725">
        <v>1589.9520000000002</v>
      </c>
      <c r="N2725">
        <v>0.31200000000000006</v>
      </c>
      <c r="O2725" s="872">
        <f>+VLOOKUP(C2725,'A. Rate Class Allocations'!$B$124:$J$128,6,FALSE)</f>
        <v>0.94261788524984402</v>
      </c>
      <c r="P2725" s="873">
        <f>+VLOOKUP(C2725,'A. Rate Class Allocations'!$B$124:$J$128,8,FALSE)</f>
        <v>0.86676492558695795</v>
      </c>
      <c r="Q2725" s="873">
        <f>+VLOOKUP(C2725,'A. Rate Class Allocations'!$B$124:$J$128,7,FALSE)</f>
        <v>0.93591420350510102</v>
      </c>
      <c r="R2725" s="873">
        <f>+VLOOKUP(C2725,'A. Rate Class Allocations'!$B$124:$J$128,9,FALSE)</f>
        <v>0.67326093337246795</v>
      </c>
      <c r="S2725" s="874">
        <f t="shared" si="127"/>
        <v>1299.0354953033559</v>
      </c>
      <c r="T2725" s="874">
        <f t="shared" si="128"/>
        <v>0.19659571470501905</v>
      </c>
    </row>
    <row r="2726" spans="1:20">
      <c r="A2726" s="875" t="s">
        <v>1034</v>
      </c>
      <c r="B2726" t="s">
        <v>1035</v>
      </c>
      <c r="C2726" t="s">
        <v>1339</v>
      </c>
      <c r="D2726" t="s">
        <v>2110</v>
      </c>
      <c r="E2726" s="867">
        <v>2019</v>
      </c>
      <c r="F2726" s="867">
        <v>2019</v>
      </c>
      <c r="G2726" s="868">
        <v>43529</v>
      </c>
      <c r="H2726" s="869">
        <f t="shared" si="126"/>
        <v>2019</v>
      </c>
      <c r="I2726" s="876"/>
      <c r="J2726" t="s">
        <v>1341</v>
      </c>
      <c r="K2726" t="s">
        <v>1342</v>
      </c>
      <c r="L2726" t="s">
        <v>1037</v>
      </c>
      <c r="M2726">
        <v>147.78399999999999</v>
      </c>
      <c r="N2726">
        <v>2.8999999999999998E-2</v>
      </c>
      <c r="O2726" s="872">
        <f>+VLOOKUP(C2726,'A. Rate Class Allocations'!$B$124:$J$128,6,FALSE)</f>
        <v>0.94261788524984402</v>
      </c>
      <c r="P2726" s="873">
        <f>+VLOOKUP(C2726,'A. Rate Class Allocations'!$B$124:$J$128,8,FALSE)</f>
        <v>0.86676492558695795</v>
      </c>
      <c r="Q2726" s="873">
        <f>+VLOOKUP(C2726,'A. Rate Class Allocations'!$B$124:$J$128,7,FALSE)</f>
        <v>0.93591420350510102</v>
      </c>
      <c r="R2726" s="873">
        <f>+VLOOKUP(C2726,'A. Rate Class Allocations'!$B$124:$J$128,9,FALSE)</f>
        <v>0.67326093337246795</v>
      </c>
      <c r="S2726" s="874">
        <f t="shared" si="127"/>
        <v>120.74368385832472</v>
      </c>
      <c r="T2726" s="874">
        <f t="shared" si="128"/>
        <v>1.8273319636043429E-2</v>
      </c>
    </row>
    <row r="2727" spans="1:20">
      <c r="A2727" s="875" t="s">
        <v>1034</v>
      </c>
      <c r="B2727" t="s">
        <v>1035</v>
      </c>
      <c r="C2727" t="s">
        <v>1339</v>
      </c>
      <c r="D2727" t="s">
        <v>2110</v>
      </c>
      <c r="E2727" s="867">
        <v>2019</v>
      </c>
      <c r="F2727" s="867">
        <v>2019</v>
      </c>
      <c r="G2727" s="868">
        <v>43529</v>
      </c>
      <c r="H2727" s="869">
        <f t="shared" si="126"/>
        <v>2019</v>
      </c>
      <c r="I2727" s="876"/>
      <c r="J2727" t="s">
        <v>1341</v>
      </c>
      <c r="K2727" t="s">
        <v>1342</v>
      </c>
      <c r="L2727" t="s">
        <v>1037</v>
      </c>
      <c r="M2727">
        <v>147.78399999999999</v>
      </c>
      <c r="N2727">
        <v>2.8999999999999998E-2</v>
      </c>
      <c r="O2727" s="872">
        <f>+VLOOKUP(C2727,'A. Rate Class Allocations'!$B$124:$J$128,6,FALSE)</f>
        <v>0.94261788524984402</v>
      </c>
      <c r="P2727" s="873">
        <f>+VLOOKUP(C2727,'A. Rate Class Allocations'!$B$124:$J$128,8,FALSE)</f>
        <v>0.86676492558695795</v>
      </c>
      <c r="Q2727" s="873">
        <f>+VLOOKUP(C2727,'A. Rate Class Allocations'!$B$124:$J$128,7,FALSE)</f>
        <v>0.93591420350510102</v>
      </c>
      <c r="R2727" s="873">
        <f>+VLOOKUP(C2727,'A. Rate Class Allocations'!$B$124:$J$128,9,FALSE)</f>
        <v>0.67326093337246795</v>
      </c>
      <c r="S2727" s="874">
        <f t="shared" si="127"/>
        <v>120.74368385832472</v>
      </c>
      <c r="T2727" s="874">
        <f t="shared" si="128"/>
        <v>1.8273319636043429E-2</v>
      </c>
    </row>
    <row r="2728" spans="1:20">
      <c r="A2728" s="875" t="s">
        <v>1034</v>
      </c>
      <c r="B2728" t="s">
        <v>1035</v>
      </c>
      <c r="C2728" t="s">
        <v>1339</v>
      </c>
      <c r="D2728" t="s">
        <v>2110</v>
      </c>
      <c r="E2728" s="867">
        <v>2019</v>
      </c>
      <c r="F2728" s="867">
        <v>2019</v>
      </c>
      <c r="G2728" s="868">
        <v>43529</v>
      </c>
      <c r="H2728" s="869">
        <f t="shared" si="126"/>
        <v>2019</v>
      </c>
      <c r="I2728" s="876"/>
      <c r="J2728" t="s">
        <v>1341</v>
      </c>
      <c r="K2728" t="s">
        <v>1342</v>
      </c>
      <c r="L2728" t="s">
        <v>1037</v>
      </c>
      <c r="M2728">
        <v>91.728000000000009</v>
      </c>
      <c r="N2728">
        <v>1.8000000000000002E-2</v>
      </c>
      <c r="O2728" s="872">
        <f>+VLOOKUP(C2728,'A. Rate Class Allocations'!$B$124:$J$128,6,FALSE)</f>
        <v>0.94261788524984402</v>
      </c>
      <c r="P2728" s="873">
        <f>+VLOOKUP(C2728,'A. Rate Class Allocations'!$B$124:$J$128,8,FALSE)</f>
        <v>0.86676492558695795</v>
      </c>
      <c r="Q2728" s="873">
        <f>+VLOOKUP(C2728,'A. Rate Class Allocations'!$B$124:$J$128,7,FALSE)</f>
        <v>0.93591420350510102</v>
      </c>
      <c r="R2728" s="873">
        <f>+VLOOKUP(C2728,'A. Rate Class Allocations'!$B$124:$J$128,9,FALSE)</f>
        <v>0.67326093337246795</v>
      </c>
      <c r="S2728" s="874">
        <f t="shared" si="127"/>
        <v>74.944355498270525</v>
      </c>
      <c r="T2728" s="874">
        <f t="shared" si="128"/>
        <v>1.1342060463751098E-2</v>
      </c>
    </row>
    <row r="2729" spans="1:20">
      <c r="A2729" s="875" t="s">
        <v>1034</v>
      </c>
      <c r="B2729" t="s">
        <v>1035</v>
      </c>
      <c r="C2729" t="s">
        <v>1339</v>
      </c>
      <c r="D2729" t="s">
        <v>2110</v>
      </c>
      <c r="E2729" s="867">
        <v>2019</v>
      </c>
      <c r="F2729" s="867">
        <v>2019</v>
      </c>
      <c r="G2729" s="868">
        <v>43529</v>
      </c>
      <c r="H2729" s="869">
        <f t="shared" si="126"/>
        <v>2019</v>
      </c>
      <c r="I2729" s="876"/>
      <c r="J2729" t="s">
        <v>1341</v>
      </c>
      <c r="K2729" t="s">
        <v>1342</v>
      </c>
      <c r="L2729" t="s">
        <v>1037</v>
      </c>
      <c r="M2729">
        <v>152.88</v>
      </c>
      <c r="N2729">
        <v>0.03</v>
      </c>
      <c r="O2729" s="872">
        <f>+VLOOKUP(C2729,'A. Rate Class Allocations'!$B$124:$J$128,6,FALSE)</f>
        <v>0.94261788524984402</v>
      </c>
      <c r="P2729" s="873">
        <f>+VLOOKUP(C2729,'A. Rate Class Allocations'!$B$124:$J$128,8,FALSE)</f>
        <v>0.86676492558695795</v>
      </c>
      <c r="Q2729" s="873">
        <f>+VLOOKUP(C2729,'A. Rate Class Allocations'!$B$124:$J$128,7,FALSE)</f>
        <v>0.93591420350510102</v>
      </c>
      <c r="R2729" s="873">
        <f>+VLOOKUP(C2729,'A. Rate Class Allocations'!$B$124:$J$128,9,FALSE)</f>
        <v>0.67326093337246795</v>
      </c>
      <c r="S2729" s="874">
        <f t="shared" si="127"/>
        <v>124.9072591637842</v>
      </c>
      <c r="T2729" s="874">
        <f t="shared" si="128"/>
        <v>1.8903434106251827E-2</v>
      </c>
    </row>
    <row r="2730" spans="1:20">
      <c r="A2730" s="875" t="s">
        <v>1034</v>
      </c>
      <c r="B2730" t="s">
        <v>1035</v>
      </c>
      <c r="C2730" t="s">
        <v>1339</v>
      </c>
      <c r="D2730" t="s">
        <v>2110</v>
      </c>
      <c r="E2730" s="867">
        <v>2019</v>
      </c>
      <c r="F2730" s="867">
        <v>2019</v>
      </c>
      <c r="G2730" s="868">
        <v>43529</v>
      </c>
      <c r="H2730" s="869">
        <f t="shared" si="126"/>
        <v>2019</v>
      </c>
      <c r="I2730" s="876"/>
      <c r="J2730" t="s">
        <v>1341</v>
      </c>
      <c r="K2730" t="s">
        <v>1342</v>
      </c>
      <c r="L2730" t="s">
        <v>1037</v>
      </c>
      <c r="M2730">
        <v>2807.8960000000002</v>
      </c>
      <c r="N2730">
        <v>0.55100000000000005</v>
      </c>
      <c r="O2730" s="872">
        <f>+VLOOKUP(C2730,'A. Rate Class Allocations'!$B$124:$J$128,6,FALSE)</f>
        <v>0.94261788524984402</v>
      </c>
      <c r="P2730" s="873">
        <f>+VLOOKUP(C2730,'A. Rate Class Allocations'!$B$124:$J$128,8,FALSE)</f>
        <v>0.86676492558695795</v>
      </c>
      <c r="Q2730" s="873">
        <f>+VLOOKUP(C2730,'A. Rate Class Allocations'!$B$124:$J$128,7,FALSE)</f>
        <v>0.93591420350510102</v>
      </c>
      <c r="R2730" s="873">
        <f>+VLOOKUP(C2730,'A. Rate Class Allocations'!$B$124:$J$128,9,FALSE)</f>
        <v>0.67326093337246795</v>
      </c>
      <c r="S2730" s="874">
        <f t="shared" si="127"/>
        <v>2294.12999330817</v>
      </c>
      <c r="T2730" s="874">
        <f t="shared" si="128"/>
        <v>0.34719307308482522</v>
      </c>
    </row>
    <row r="2731" spans="1:20">
      <c r="A2731" s="875" t="s">
        <v>1034</v>
      </c>
      <c r="B2731" t="s">
        <v>1035</v>
      </c>
      <c r="C2731" t="s">
        <v>1339</v>
      </c>
      <c r="D2731" t="s">
        <v>2110</v>
      </c>
      <c r="E2731" s="867">
        <v>2019</v>
      </c>
      <c r="F2731" s="867">
        <v>2019</v>
      </c>
      <c r="G2731" s="868">
        <v>43529</v>
      </c>
      <c r="H2731" s="869">
        <f t="shared" si="126"/>
        <v>2019</v>
      </c>
      <c r="I2731" s="876"/>
      <c r="J2731" t="s">
        <v>1341</v>
      </c>
      <c r="K2731" t="s">
        <v>1342</v>
      </c>
      <c r="L2731" t="s">
        <v>1037</v>
      </c>
      <c r="M2731">
        <v>214.03200000000004</v>
      </c>
      <c r="N2731">
        <v>4.200000000000001E-2</v>
      </c>
      <c r="O2731" s="872">
        <f>+VLOOKUP(C2731,'A. Rate Class Allocations'!$B$124:$J$128,6,FALSE)</f>
        <v>0.94261788524984402</v>
      </c>
      <c r="P2731" s="873">
        <f>+VLOOKUP(C2731,'A. Rate Class Allocations'!$B$124:$J$128,8,FALSE)</f>
        <v>0.86676492558695795</v>
      </c>
      <c r="Q2731" s="873">
        <f>+VLOOKUP(C2731,'A. Rate Class Allocations'!$B$124:$J$128,7,FALSE)</f>
        <v>0.93591420350510102</v>
      </c>
      <c r="R2731" s="873">
        <f>+VLOOKUP(C2731,'A. Rate Class Allocations'!$B$124:$J$128,9,FALSE)</f>
        <v>0.67326093337246795</v>
      </c>
      <c r="S2731" s="874">
        <f t="shared" si="127"/>
        <v>174.8701628292979</v>
      </c>
      <c r="T2731" s="874">
        <f t="shared" si="128"/>
        <v>2.646480774875256E-2</v>
      </c>
    </row>
    <row r="2732" spans="1:20">
      <c r="A2732" s="875" t="s">
        <v>1034</v>
      </c>
      <c r="B2732" t="s">
        <v>1035</v>
      </c>
      <c r="C2732" t="s">
        <v>1339</v>
      </c>
      <c r="D2732" t="s">
        <v>2110</v>
      </c>
      <c r="E2732" s="867">
        <v>2019</v>
      </c>
      <c r="F2732" s="867">
        <v>2019</v>
      </c>
      <c r="G2732" s="868">
        <v>43529</v>
      </c>
      <c r="H2732" s="869">
        <f t="shared" si="126"/>
        <v>2019</v>
      </c>
      <c r="I2732" s="876"/>
      <c r="J2732" t="s">
        <v>1341</v>
      </c>
      <c r="K2732" t="s">
        <v>1342</v>
      </c>
      <c r="L2732" t="s">
        <v>1037</v>
      </c>
      <c r="M2732">
        <v>1039.5840000000001</v>
      </c>
      <c r="N2732">
        <v>0.20399999999999999</v>
      </c>
      <c r="O2732" s="872">
        <f>+VLOOKUP(C2732,'A. Rate Class Allocations'!$B$124:$J$128,6,FALSE)</f>
        <v>0.94261788524984402</v>
      </c>
      <c r="P2732" s="873">
        <f>+VLOOKUP(C2732,'A. Rate Class Allocations'!$B$124:$J$128,8,FALSE)</f>
        <v>0.86676492558695795</v>
      </c>
      <c r="Q2732" s="873">
        <f>+VLOOKUP(C2732,'A. Rate Class Allocations'!$B$124:$J$128,7,FALSE)</f>
        <v>0.93591420350510102</v>
      </c>
      <c r="R2732" s="873">
        <f>+VLOOKUP(C2732,'A. Rate Class Allocations'!$B$124:$J$128,9,FALSE)</f>
        <v>0.67326093337246795</v>
      </c>
      <c r="S2732" s="874">
        <f t="shared" si="127"/>
        <v>849.36936231373261</v>
      </c>
      <c r="T2732" s="874">
        <f t="shared" si="128"/>
        <v>0.1285433519225124</v>
      </c>
    </row>
    <row r="2733" spans="1:20">
      <c r="A2733" s="875" t="s">
        <v>1034</v>
      </c>
      <c r="B2733" t="s">
        <v>1035</v>
      </c>
      <c r="C2733" t="s">
        <v>1339</v>
      </c>
      <c r="D2733" t="s">
        <v>2110</v>
      </c>
      <c r="E2733" s="867">
        <v>2019</v>
      </c>
      <c r="F2733" s="867">
        <v>2019</v>
      </c>
      <c r="G2733" s="868">
        <v>43529</v>
      </c>
      <c r="H2733" s="869">
        <f t="shared" si="126"/>
        <v>2019</v>
      </c>
      <c r="I2733" s="876"/>
      <c r="J2733" t="s">
        <v>1038</v>
      </c>
      <c r="K2733" t="s">
        <v>1342</v>
      </c>
      <c r="L2733" t="s">
        <v>1037</v>
      </c>
      <c r="M2733">
        <v>4239.8720000000012</v>
      </c>
      <c r="N2733">
        <v>0.83200000000000007</v>
      </c>
      <c r="O2733" s="872">
        <f>+VLOOKUP(C2733,'A. Rate Class Allocations'!$B$124:$J$128,6,FALSE)</f>
        <v>0.94261788524984402</v>
      </c>
      <c r="P2733" s="873">
        <f>+VLOOKUP(C2733,'A. Rate Class Allocations'!$B$124:$J$128,8,FALSE)</f>
        <v>0.86676492558695795</v>
      </c>
      <c r="Q2733" s="873">
        <f>+VLOOKUP(C2733,'A. Rate Class Allocations'!$B$124:$J$128,7,FALSE)</f>
        <v>0.93591420350510102</v>
      </c>
      <c r="R2733" s="873">
        <f>+VLOOKUP(C2733,'A. Rate Class Allocations'!$B$124:$J$128,9,FALSE)</f>
        <v>0.67326093337246795</v>
      </c>
      <c r="S2733" s="874">
        <f t="shared" si="127"/>
        <v>3464.0946541422827</v>
      </c>
      <c r="T2733" s="874">
        <f t="shared" si="128"/>
        <v>0.52425523921338413</v>
      </c>
    </row>
    <row r="2734" spans="1:20">
      <c r="A2734" s="875" t="s">
        <v>1034</v>
      </c>
      <c r="B2734" t="s">
        <v>1035</v>
      </c>
      <c r="C2734" t="s">
        <v>1339</v>
      </c>
      <c r="D2734" t="s">
        <v>2110</v>
      </c>
      <c r="E2734" s="867">
        <v>2019</v>
      </c>
      <c r="F2734" s="867">
        <v>2019</v>
      </c>
      <c r="G2734" s="868">
        <v>43529</v>
      </c>
      <c r="H2734" s="869">
        <f t="shared" si="126"/>
        <v>2019</v>
      </c>
      <c r="I2734" s="876"/>
      <c r="J2734" t="s">
        <v>1038</v>
      </c>
      <c r="K2734" t="s">
        <v>1342</v>
      </c>
      <c r="L2734" t="s">
        <v>1037</v>
      </c>
      <c r="M2734">
        <v>489.21600000000001</v>
      </c>
      <c r="N2734">
        <v>9.6000000000000002E-2</v>
      </c>
      <c r="O2734" s="872">
        <f>+VLOOKUP(C2734,'A. Rate Class Allocations'!$B$124:$J$128,6,FALSE)</f>
        <v>0.94261788524984402</v>
      </c>
      <c r="P2734" s="873">
        <f>+VLOOKUP(C2734,'A. Rate Class Allocations'!$B$124:$J$128,8,FALSE)</f>
        <v>0.86676492558695795</v>
      </c>
      <c r="Q2734" s="873">
        <f>+VLOOKUP(C2734,'A. Rate Class Allocations'!$B$124:$J$128,7,FALSE)</f>
        <v>0.93591420350510102</v>
      </c>
      <c r="R2734" s="873">
        <f>+VLOOKUP(C2734,'A. Rate Class Allocations'!$B$124:$J$128,9,FALSE)</f>
        <v>0.67326093337246795</v>
      </c>
      <c r="S2734" s="874">
        <f t="shared" si="127"/>
        <v>399.70322932410943</v>
      </c>
      <c r="T2734" s="874">
        <f t="shared" si="128"/>
        <v>6.0490989140005842E-2</v>
      </c>
    </row>
    <row r="2735" spans="1:20">
      <c r="A2735" s="875" t="s">
        <v>1034</v>
      </c>
      <c r="B2735" t="s">
        <v>1035</v>
      </c>
      <c r="C2735" t="s">
        <v>1339</v>
      </c>
      <c r="D2735" t="s">
        <v>2110</v>
      </c>
      <c r="E2735" s="867">
        <v>2019</v>
      </c>
      <c r="F2735" s="867">
        <v>2019</v>
      </c>
      <c r="G2735" s="868">
        <v>43529</v>
      </c>
      <c r="H2735" s="869">
        <f t="shared" si="126"/>
        <v>2019</v>
      </c>
      <c r="I2735" s="876"/>
      <c r="J2735" t="s">
        <v>1038</v>
      </c>
      <c r="K2735" t="s">
        <v>1342</v>
      </c>
      <c r="L2735" t="s">
        <v>1037</v>
      </c>
      <c r="M2735">
        <v>519.79200000000003</v>
      </c>
      <c r="N2735">
        <v>0.10199999999999999</v>
      </c>
      <c r="O2735" s="872">
        <f>+VLOOKUP(C2735,'A. Rate Class Allocations'!$B$124:$J$128,6,FALSE)</f>
        <v>0.94261788524984402</v>
      </c>
      <c r="P2735" s="873">
        <f>+VLOOKUP(C2735,'A. Rate Class Allocations'!$B$124:$J$128,8,FALSE)</f>
        <v>0.86676492558695795</v>
      </c>
      <c r="Q2735" s="873">
        <f>+VLOOKUP(C2735,'A. Rate Class Allocations'!$B$124:$J$128,7,FALSE)</f>
        <v>0.93591420350510102</v>
      </c>
      <c r="R2735" s="873">
        <f>+VLOOKUP(C2735,'A. Rate Class Allocations'!$B$124:$J$128,9,FALSE)</f>
        <v>0.67326093337246795</v>
      </c>
      <c r="S2735" s="874">
        <f t="shared" si="127"/>
        <v>424.6846811568663</v>
      </c>
      <c r="T2735" s="874">
        <f t="shared" si="128"/>
        <v>6.42716759612562E-2</v>
      </c>
    </row>
    <row r="2736" spans="1:20">
      <c r="A2736" s="875" t="s">
        <v>1034</v>
      </c>
      <c r="B2736" t="s">
        <v>1035</v>
      </c>
      <c r="C2736" t="s">
        <v>1339</v>
      </c>
      <c r="D2736" t="s">
        <v>2110</v>
      </c>
      <c r="E2736" s="867">
        <v>2019</v>
      </c>
      <c r="F2736" s="867">
        <v>2019</v>
      </c>
      <c r="G2736" s="868">
        <v>43529</v>
      </c>
      <c r="H2736" s="869">
        <f t="shared" si="126"/>
        <v>2019</v>
      </c>
      <c r="I2736" s="876"/>
      <c r="J2736" t="s">
        <v>1038</v>
      </c>
      <c r="K2736" t="s">
        <v>1342</v>
      </c>
      <c r="L2736" t="s">
        <v>1037</v>
      </c>
      <c r="M2736">
        <v>1330.0559999999996</v>
      </c>
      <c r="N2736">
        <v>0.2609999999999999</v>
      </c>
      <c r="O2736" s="872">
        <f>+VLOOKUP(C2736,'A. Rate Class Allocations'!$B$124:$J$128,6,FALSE)</f>
        <v>0.94261788524984402</v>
      </c>
      <c r="P2736" s="873">
        <f>+VLOOKUP(C2736,'A. Rate Class Allocations'!$B$124:$J$128,8,FALSE)</f>
        <v>0.86676492558695795</v>
      </c>
      <c r="Q2736" s="873">
        <f>+VLOOKUP(C2736,'A. Rate Class Allocations'!$B$124:$J$128,7,FALSE)</f>
        <v>0.93591420350510102</v>
      </c>
      <c r="R2736" s="873">
        <f>+VLOOKUP(C2736,'A. Rate Class Allocations'!$B$124:$J$128,9,FALSE)</f>
        <v>0.67326093337246795</v>
      </c>
      <c r="S2736" s="874">
        <f t="shared" si="127"/>
        <v>1086.6931547249221</v>
      </c>
      <c r="T2736" s="874">
        <f t="shared" si="128"/>
        <v>0.16445987672439083</v>
      </c>
    </row>
    <row r="2737" spans="1:20">
      <c r="A2737" s="875" t="s">
        <v>1034</v>
      </c>
      <c r="B2737" t="s">
        <v>1035</v>
      </c>
      <c r="C2737" t="s">
        <v>1339</v>
      </c>
      <c r="D2737" t="s">
        <v>2110</v>
      </c>
      <c r="E2737" s="867">
        <v>2019</v>
      </c>
      <c r="F2737" s="867">
        <v>2019</v>
      </c>
      <c r="G2737" s="868">
        <v>43529</v>
      </c>
      <c r="H2737" s="869">
        <f t="shared" si="126"/>
        <v>2019</v>
      </c>
      <c r="I2737" s="876"/>
      <c r="J2737" t="s">
        <v>1038</v>
      </c>
      <c r="K2737" t="s">
        <v>1342</v>
      </c>
      <c r="L2737" t="s">
        <v>1037</v>
      </c>
      <c r="M2737">
        <v>499.40800000000002</v>
      </c>
      <c r="N2737">
        <v>9.8000000000000004E-2</v>
      </c>
      <c r="O2737" s="872">
        <f>+VLOOKUP(C2737,'A. Rate Class Allocations'!$B$124:$J$128,6,FALSE)</f>
        <v>0.94261788524984402</v>
      </c>
      <c r="P2737" s="873">
        <f>+VLOOKUP(C2737,'A. Rate Class Allocations'!$B$124:$J$128,8,FALSE)</f>
        <v>0.86676492558695795</v>
      </c>
      <c r="Q2737" s="873">
        <f>+VLOOKUP(C2737,'A. Rate Class Allocations'!$B$124:$J$128,7,FALSE)</f>
        <v>0.93591420350510102</v>
      </c>
      <c r="R2737" s="873">
        <f>+VLOOKUP(C2737,'A. Rate Class Allocations'!$B$124:$J$128,9,FALSE)</f>
        <v>0.67326093337246795</v>
      </c>
      <c r="S2737" s="874">
        <f t="shared" si="127"/>
        <v>408.03037993502841</v>
      </c>
      <c r="T2737" s="874">
        <f t="shared" si="128"/>
        <v>6.1751218080422637E-2</v>
      </c>
    </row>
    <row r="2738" spans="1:20">
      <c r="A2738" s="875" t="s">
        <v>1034</v>
      </c>
      <c r="B2738" t="s">
        <v>1035</v>
      </c>
      <c r="C2738" t="s">
        <v>1339</v>
      </c>
      <c r="D2738" t="s">
        <v>2110</v>
      </c>
      <c r="E2738" s="867">
        <v>2019</v>
      </c>
      <c r="F2738" s="867">
        <v>2019</v>
      </c>
      <c r="G2738" s="868">
        <v>43529</v>
      </c>
      <c r="H2738" s="869">
        <f t="shared" si="126"/>
        <v>2019</v>
      </c>
      <c r="I2738" s="876"/>
      <c r="J2738" t="s">
        <v>1038</v>
      </c>
      <c r="K2738" t="s">
        <v>1342</v>
      </c>
      <c r="L2738" t="s">
        <v>1037</v>
      </c>
      <c r="M2738">
        <v>336.33599999999996</v>
      </c>
      <c r="N2738">
        <v>6.5999999999999989E-2</v>
      </c>
      <c r="O2738" s="872">
        <f>+VLOOKUP(C2738,'A. Rate Class Allocations'!$B$124:$J$128,6,FALSE)</f>
        <v>0.94261788524984402</v>
      </c>
      <c r="P2738" s="873">
        <f>+VLOOKUP(C2738,'A. Rate Class Allocations'!$B$124:$J$128,8,FALSE)</f>
        <v>0.86676492558695795</v>
      </c>
      <c r="Q2738" s="873">
        <f>+VLOOKUP(C2738,'A. Rate Class Allocations'!$B$124:$J$128,7,FALSE)</f>
        <v>0.93591420350510102</v>
      </c>
      <c r="R2738" s="873">
        <f>+VLOOKUP(C2738,'A. Rate Class Allocations'!$B$124:$J$128,9,FALSE)</f>
        <v>0.67326093337246795</v>
      </c>
      <c r="S2738" s="874">
        <f t="shared" si="127"/>
        <v>274.79597016032523</v>
      </c>
      <c r="T2738" s="874">
        <f t="shared" si="128"/>
        <v>4.1587555033754012E-2</v>
      </c>
    </row>
    <row r="2739" spans="1:20">
      <c r="A2739" s="875" t="s">
        <v>1034</v>
      </c>
      <c r="B2739" t="s">
        <v>1035</v>
      </c>
      <c r="C2739" t="s">
        <v>1339</v>
      </c>
      <c r="D2739" t="s">
        <v>2111</v>
      </c>
      <c r="E2739" s="867">
        <v>2019</v>
      </c>
      <c r="F2739" s="867">
        <v>2019</v>
      </c>
      <c r="G2739" s="868">
        <v>43530</v>
      </c>
      <c r="H2739" s="869">
        <f t="shared" si="126"/>
        <v>2019</v>
      </c>
      <c r="I2739" s="876"/>
      <c r="J2739" t="s">
        <v>1341</v>
      </c>
      <c r="K2739" t="s">
        <v>1342</v>
      </c>
      <c r="L2739" t="s">
        <v>1037</v>
      </c>
      <c r="M2739">
        <v>932.25600000000009</v>
      </c>
      <c r="N2739">
        <v>0.41600000000000004</v>
      </c>
      <c r="O2739" s="872">
        <f>+VLOOKUP(C2739,'A. Rate Class Allocations'!$B$124:$J$128,6,FALSE)</f>
        <v>0.94261788524984402</v>
      </c>
      <c r="P2739" s="873">
        <f>+VLOOKUP(C2739,'A. Rate Class Allocations'!$B$124:$J$128,8,FALSE)</f>
        <v>0.86676492558695795</v>
      </c>
      <c r="Q2739" s="873">
        <f>+VLOOKUP(C2739,'A. Rate Class Allocations'!$B$124:$J$128,7,FALSE)</f>
        <v>0.93591420350510102</v>
      </c>
      <c r="R2739" s="873">
        <f>+VLOOKUP(C2739,'A. Rate Class Allocations'!$B$124:$J$128,9,FALSE)</f>
        <v>0.67326093337246795</v>
      </c>
      <c r="S2739" s="874">
        <f t="shared" si="127"/>
        <v>761.67936812528001</v>
      </c>
      <c r="T2739" s="874">
        <f t="shared" si="128"/>
        <v>0.26212761960669206</v>
      </c>
    </row>
    <row r="2740" spans="1:20">
      <c r="A2740" s="875" t="s">
        <v>1034</v>
      </c>
      <c r="B2740" t="s">
        <v>1035</v>
      </c>
      <c r="C2740" t="s">
        <v>1339</v>
      </c>
      <c r="D2740" t="s">
        <v>2111</v>
      </c>
      <c r="E2740" s="867">
        <v>2019</v>
      </c>
      <c r="F2740" s="867">
        <v>2019</v>
      </c>
      <c r="G2740" s="868">
        <v>43530</v>
      </c>
      <c r="H2740" s="869">
        <f t="shared" si="126"/>
        <v>2019</v>
      </c>
      <c r="I2740" s="876"/>
      <c r="J2740" t="s">
        <v>1341</v>
      </c>
      <c r="K2740" t="s">
        <v>1342</v>
      </c>
      <c r="L2740" t="s">
        <v>1037</v>
      </c>
      <c r="M2740">
        <v>64.98899999999999</v>
      </c>
      <c r="N2740">
        <v>2.8999999999999998E-2</v>
      </c>
      <c r="O2740" s="872">
        <f>+VLOOKUP(C2740,'A. Rate Class Allocations'!$B$124:$J$128,6,FALSE)</f>
        <v>0.94261788524984402</v>
      </c>
      <c r="P2740" s="873">
        <f>+VLOOKUP(C2740,'A. Rate Class Allocations'!$B$124:$J$128,8,FALSE)</f>
        <v>0.86676492558695795</v>
      </c>
      <c r="Q2740" s="873">
        <f>+VLOOKUP(C2740,'A. Rate Class Allocations'!$B$124:$J$128,7,FALSE)</f>
        <v>0.93591420350510102</v>
      </c>
      <c r="R2740" s="873">
        <f>+VLOOKUP(C2740,'A. Rate Class Allocations'!$B$124:$J$128,9,FALSE)</f>
        <v>0.67326093337246795</v>
      </c>
      <c r="S2740" s="874">
        <f t="shared" si="127"/>
        <v>53.097840566425759</v>
      </c>
      <c r="T2740" s="874">
        <f t="shared" si="128"/>
        <v>1.8273319636043429E-2</v>
      </c>
    </row>
    <row r="2741" spans="1:20">
      <c r="A2741" s="875" t="s">
        <v>1034</v>
      </c>
      <c r="B2741" t="s">
        <v>1035</v>
      </c>
      <c r="C2741" t="s">
        <v>1339</v>
      </c>
      <c r="D2741" t="s">
        <v>2112</v>
      </c>
      <c r="E2741" s="867">
        <v>2019</v>
      </c>
      <c r="F2741" s="867">
        <v>2019</v>
      </c>
      <c r="G2741" s="868">
        <v>43530</v>
      </c>
      <c r="H2741" s="869">
        <f t="shared" si="126"/>
        <v>2019</v>
      </c>
      <c r="I2741" s="876"/>
      <c r="J2741" t="s">
        <v>1341</v>
      </c>
      <c r="K2741" t="s">
        <v>1342</v>
      </c>
      <c r="L2741" t="s">
        <v>1037</v>
      </c>
      <c r="M2741">
        <v>1281.8520000000001</v>
      </c>
      <c r="N2741">
        <v>0.57200000000000006</v>
      </c>
      <c r="O2741" s="872">
        <f>+VLOOKUP(C2741,'A. Rate Class Allocations'!$B$124:$J$128,6,FALSE)</f>
        <v>0.94261788524984402</v>
      </c>
      <c r="P2741" s="873">
        <f>+VLOOKUP(C2741,'A. Rate Class Allocations'!$B$124:$J$128,8,FALSE)</f>
        <v>0.86676492558695795</v>
      </c>
      <c r="Q2741" s="873">
        <f>+VLOOKUP(C2741,'A. Rate Class Allocations'!$B$124:$J$128,7,FALSE)</f>
        <v>0.93591420350510102</v>
      </c>
      <c r="R2741" s="873">
        <f>+VLOOKUP(C2741,'A. Rate Class Allocations'!$B$124:$J$128,9,FALSE)</f>
        <v>0.67326093337246795</v>
      </c>
      <c r="S2741" s="874">
        <f t="shared" si="127"/>
        <v>1047.3091311722601</v>
      </c>
      <c r="T2741" s="874">
        <f t="shared" si="128"/>
        <v>0.36042547695920152</v>
      </c>
    </row>
    <row r="2742" spans="1:20">
      <c r="A2742" s="875" t="s">
        <v>1034</v>
      </c>
      <c r="B2742" t="s">
        <v>1035</v>
      </c>
      <c r="C2742" t="s">
        <v>1339</v>
      </c>
      <c r="D2742" t="s">
        <v>2112</v>
      </c>
      <c r="E2742" s="867">
        <v>2019</v>
      </c>
      <c r="F2742" s="867">
        <v>2019</v>
      </c>
      <c r="G2742" s="868">
        <v>43530</v>
      </c>
      <c r="H2742" s="869">
        <f t="shared" si="126"/>
        <v>2019</v>
      </c>
      <c r="I2742" s="876"/>
      <c r="J2742" t="s">
        <v>1341</v>
      </c>
      <c r="K2742" t="s">
        <v>1342</v>
      </c>
      <c r="L2742" t="s">
        <v>1037</v>
      </c>
      <c r="M2742">
        <v>107.56800000000004</v>
      </c>
      <c r="N2742">
        <v>4.8000000000000001E-2</v>
      </c>
      <c r="O2742" s="872">
        <f>+VLOOKUP(C2742,'A. Rate Class Allocations'!$B$124:$J$128,6,FALSE)</f>
        <v>0.94261788524984402</v>
      </c>
      <c r="P2742" s="873">
        <f>+VLOOKUP(C2742,'A. Rate Class Allocations'!$B$124:$J$128,8,FALSE)</f>
        <v>0.86676492558695795</v>
      </c>
      <c r="Q2742" s="873">
        <f>+VLOOKUP(C2742,'A. Rate Class Allocations'!$B$124:$J$128,7,FALSE)</f>
        <v>0.93591420350510102</v>
      </c>
      <c r="R2742" s="873">
        <f>+VLOOKUP(C2742,'A. Rate Class Allocations'!$B$124:$J$128,9,FALSE)</f>
        <v>0.67326093337246795</v>
      </c>
      <c r="S2742" s="874">
        <f t="shared" si="127"/>
        <v>87.886080937532341</v>
      </c>
      <c r="T2742" s="874">
        <f t="shared" si="128"/>
        <v>3.0245494570002921E-2</v>
      </c>
    </row>
    <row r="2743" spans="1:20">
      <c r="A2743" s="875" t="s">
        <v>1034</v>
      </c>
      <c r="B2743" t="s">
        <v>1035</v>
      </c>
      <c r="C2743" t="s">
        <v>1339</v>
      </c>
      <c r="D2743" t="s">
        <v>2113</v>
      </c>
      <c r="E2743" s="867">
        <v>2019</v>
      </c>
      <c r="F2743" s="867">
        <v>2019</v>
      </c>
      <c r="G2743" s="868">
        <v>43530</v>
      </c>
      <c r="H2743" s="869">
        <f t="shared" si="126"/>
        <v>2019</v>
      </c>
      <c r="I2743" s="876"/>
      <c r="J2743" t="s">
        <v>1341</v>
      </c>
      <c r="K2743" t="s">
        <v>1342</v>
      </c>
      <c r="L2743" t="s">
        <v>1037</v>
      </c>
      <c r="M2743">
        <v>519.16800000000012</v>
      </c>
      <c r="N2743">
        <v>0.41600000000000004</v>
      </c>
      <c r="O2743" s="872">
        <f>+VLOOKUP(C2743,'A. Rate Class Allocations'!$B$124:$J$128,6,FALSE)</f>
        <v>0.94261788524984402</v>
      </c>
      <c r="P2743" s="873">
        <f>+VLOOKUP(C2743,'A. Rate Class Allocations'!$B$124:$J$128,8,FALSE)</f>
        <v>0.86676492558695795</v>
      </c>
      <c r="Q2743" s="873">
        <f>+VLOOKUP(C2743,'A. Rate Class Allocations'!$B$124:$J$128,7,FALSE)</f>
        <v>0.93591420350510102</v>
      </c>
      <c r="R2743" s="873">
        <f>+VLOOKUP(C2743,'A. Rate Class Allocations'!$B$124:$J$128,9,FALSE)</f>
        <v>0.67326093337246795</v>
      </c>
      <c r="S2743" s="874">
        <f t="shared" si="127"/>
        <v>424.17485560925911</v>
      </c>
      <c r="T2743" s="874">
        <f t="shared" si="128"/>
        <v>0.26212761960669206</v>
      </c>
    </row>
    <row r="2744" spans="1:20">
      <c r="A2744" s="875" t="s">
        <v>1034</v>
      </c>
      <c r="B2744" t="s">
        <v>1035</v>
      </c>
      <c r="C2744" t="s">
        <v>1339</v>
      </c>
      <c r="D2744" t="s">
        <v>2113</v>
      </c>
      <c r="E2744" s="867">
        <v>2019</v>
      </c>
      <c r="F2744" s="867">
        <v>2019</v>
      </c>
      <c r="G2744" s="868">
        <v>43530</v>
      </c>
      <c r="H2744" s="869">
        <f t="shared" si="126"/>
        <v>2019</v>
      </c>
      <c r="I2744" s="876"/>
      <c r="J2744" t="s">
        <v>1341</v>
      </c>
      <c r="K2744" t="s">
        <v>1342</v>
      </c>
      <c r="L2744" t="s">
        <v>1037</v>
      </c>
      <c r="M2744">
        <v>72.383999999999986</v>
      </c>
      <c r="N2744">
        <v>5.7999999999999996E-2</v>
      </c>
      <c r="O2744" s="872">
        <f>+VLOOKUP(C2744,'A. Rate Class Allocations'!$B$124:$J$128,6,FALSE)</f>
        <v>0.94261788524984402</v>
      </c>
      <c r="P2744" s="873">
        <f>+VLOOKUP(C2744,'A. Rate Class Allocations'!$B$124:$J$128,8,FALSE)</f>
        <v>0.86676492558695795</v>
      </c>
      <c r="Q2744" s="873">
        <f>+VLOOKUP(C2744,'A. Rate Class Allocations'!$B$124:$J$128,7,FALSE)</f>
        <v>0.93591420350510102</v>
      </c>
      <c r="R2744" s="873">
        <f>+VLOOKUP(C2744,'A. Rate Class Allocations'!$B$124:$J$128,9,FALSE)</f>
        <v>0.67326093337246795</v>
      </c>
      <c r="S2744" s="874">
        <f t="shared" si="127"/>
        <v>59.139763522444753</v>
      </c>
      <c r="T2744" s="874">
        <f t="shared" si="128"/>
        <v>3.6546639272086859E-2</v>
      </c>
    </row>
    <row r="2745" spans="1:20">
      <c r="A2745" s="875" t="s">
        <v>1034</v>
      </c>
      <c r="B2745" t="s">
        <v>1035</v>
      </c>
      <c r="C2745" t="s">
        <v>1339</v>
      </c>
      <c r="D2745" t="s">
        <v>2113</v>
      </c>
      <c r="E2745" s="867">
        <v>2019</v>
      </c>
      <c r="F2745" s="867">
        <v>2019</v>
      </c>
      <c r="G2745" s="868">
        <v>43530</v>
      </c>
      <c r="H2745" s="869">
        <f t="shared" si="126"/>
        <v>2019</v>
      </c>
      <c r="I2745" s="876"/>
      <c r="J2745" t="s">
        <v>1341</v>
      </c>
      <c r="K2745" t="s">
        <v>1342</v>
      </c>
      <c r="L2745" t="s">
        <v>1037</v>
      </c>
      <c r="M2745">
        <v>52.415999999999997</v>
      </c>
      <c r="N2745">
        <v>4.1999999999999996E-2</v>
      </c>
      <c r="O2745" s="872">
        <f>+VLOOKUP(C2745,'A. Rate Class Allocations'!$B$124:$J$128,6,FALSE)</f>
        <v>0.94261788524984402</v>
      </c>
      <c r="P2745" s="873">
        <f>+VLOOKUP(C2745,'A. Rate Class Allocations'!$B$124:$J$128,8,FALSE)</f>
        <v>0.86676492558695795</v>
      </c>
      <c r="Q2745" s="873">
        <f>+VLOOKUP(C2745,'A. Rate Class Allocations'!$B$124:$J$128,7,FALSE)</f>
        <v>0.93591420350510102</v>
      </c>
      <c r="R2745" s="873">
        <f>+VLOOKUP(C2745,'A. Rate Class Allocations'!$B$124:$J$128,9,FALSE)</f>
        <v>0.67326093337246795</v>
      </c>
      <c r="S2745" s="874">
        <f t="shared" si="127"/>
        <v>42.825345999011724</v>
      </c>
      <c r="T2745" s="874">
        <f t="shared" si="128"/>
        <v>2.6464807748752556E-2</v>
      </c>
    </row>
    <row r="2746" spans="1:20">
      <c r="A2746" s="875" t="s">
        <v>1034</v>
      </c>
      <c r="B2746" t="s">
        <v>1035</v>
      </c>
      <c r="C2746" t="s">
        <v>1339</v>
      </c>
      <c r="D2746" t="s">
        <v>2114</v>
      </c>
      <c r="E2746" s="867">
        <v>2019</v>
      </c>
      <c r="F2746" s="867">
        <v>2019</v>
      </c>
      <c r="G2746" s="868">
        <v>43530</v>
      </c>
      <c r="H2746" s="869">
        <f t="shared" si="126"/>
        <v>2019</v>
      </c>
      <c r="I2746" s="876"/>
      <c r="J2746" t="s">
        <v>1341</v>
      </c>
      <c r="K2746" t="s">
        <v>1342</v>
      </c>
      <c r="L2746" t="s">
        <v>1037</v>
      </c>
      <c r="M2746">
        <v>2021.8799999999997</v>
      </c>
      <c r="N2746">
        <v>0.81199999999999994</v>
      </c>
      <c r="O2746" s="872">
        <f>+VLOOKUP(C2746,'A. Rate Class Allocations'!$B$124:$J$128,6,FALSE)</f>
        <v>0.94261788524984402</v>
      </c>
      <c r="P2746" s="873">
        <f>+VLOOKUP(C2746,'A. Rate Class Allocations'!$B$124:$J$128,8,FALSE)</f>
        <v>0.86676492558695795</v>
      </c>
      <c r="Q2746" s="873">
        <f>+VLOOKUP(C2746,'A. Rate Class Allocations'!$B$124:$J$128,7,FALSE)</f>
        <v>0.93591420350510102</v>
      </c>
      <c r="R2746" s="873">
        <f>+VLOOKUP(C2746,'A. Rate Class Allocations'!$B$124:$J$128,9,FALSE)</f>
        <v>0.67326093337246795</v>
      </c>
      <c r="S2746" s="874">
        <f t="shared" si="127"/>
        <v>1651.9328176221345</v>
      </c>
      <c r="T2746" s="874">
        <f t="shared" si="128"/>
        <v>0.51165294980921605</v>
      </c>
    </row>
    <row r="2747" spans="1:20">
      <c r="A2747" s="875" t="s">
        <v>1034</v>
      </c>
      <c r="B2747" t="s">
        <v>1035</v>
      </c>
      <c r="C2747" t="s">
        <v>1339</v>
      </c>
      <c r="D2747" t="s">
        <v>2115</v>
      </c>
      <c r="E2747" s="867">
        <v>2019</v>
      </c>
      <c r="F2747" s="867">
        <v>2019</v>
      </c>
      <c r="G2747" s="868">
        <v>43530</v>
      </c>
      <c r="H2747" s="869">
        <f t="shared" si="126"/>
        <v>2019</v>
      </c>
      <c r="I2747" s="876"/>
      <c r="J2747" t="s">
        <v>1341</v>
      </c>
      <c r="K2747" t="s">
        <v>1342</v>
      </c>
      <c r="L2747" t="s">
        <v>1037</v>
      </c>
      <c r="M2747">
        <v>1138.2800000000004</v>
      </c>
      <c r="N2747">
        <v>0.52000000000000013</v>
      </c>
      <c r="O2747" s="872">
        <f>+VLOOKUP(C2747,'A. Rate Class Allocations'!$B$124:$J$128,6,FALSE)</f>
        <v>0.94261788524984402</v>
      </c>
      <c r="P2747" s="873">
        <f>+VLOOKUP(C2747,'A. Rate Class Allocations'!$B$124:$J$128,8,FALSE)</f>
        <v>0.86676492558695795</v>
      </c>
      <c r="Q2747" s="873">
        <f>+VLOOKUP(C2747,'A. Rate Class Allocations'!$B$124:$J$128,7,FALSE)</f>
        <v>0.93591420350510102</v>
      </c>
      <c r="R2747" s="873">
        <f>+VLOOKUP(C2747,'A. Rate Class Allocations'!$B$124:$J$128,9,FALSE)</f>
        <v>0.67326093337246795</v>
      </c>
      <c r="S2747" s="874">
        <f t="shared" si="127"/>
        <v>930.00676976028478</v>
      </c>
      <c r="T2747" s="874">
        <f t="shared" si="128"/>
        <v>0.32765952450836505</v>
      </c>
    </row>
    <row r="2748" spans="1:20">
      <c r="A2748" s="875" t="s">
        <v>1034</v>
      </c>
      <c r="B2748" t="s">
        <v>1035</v>
      </c>
      <c r="C2748" t="s">
        <v>1339</v>
      </c>
      <c r="D2748" t="s">
        <v>2115</v>
      </c>
      <c r="E2748" s="867">
        <v>2019</v>
      </c>
      <c r="F2748" s="867">
        <v>2019</v>
      </c>
      <c r="G2748" s="868">
        <v>43530</v>
      </c>
      <c r="H2748" s="869">
        <f t="shared" si="126"/>
        <v>2019</v>
      </c>
      <c r="I2748" s="876"/>
      <c r="J2748" t="s">
        <v>1341</v>
      </c>
      <c r="K2748" t="s">
        <v>1342</v>
      </c>
      <c r="L2748" t="s">
        <v>1037</v>
      </c>
      <c r="M2748">
        <v>1333.1009999999999</v>
      </c>
      <c r="N2748">
        <v>0.60899999999999987</v>
      </c>
      <c r="O2748" s="872">
        <f>+VLOOKUP(C2748,'A. Rate Class Allocations'!$B$124:$J$128,6,FALSE)</f>
        <v>0.94261788524984402</v>
      </c>
      <c r="P2748" s="873">
        <f>+VLOOKUP(C2748,'A. Rate Class Allocations'!$B$124:$J$128,8,FALSE)</f>
        <v>0.86676492558695795</v>
      </c>
      <c r="Q2748" s="873">
        <f>+VLOOKUP(C2748,'A. Rate Class Allocations'!$B$124:$J$128,7,FALSE)</f>
        <v>0.93591420350510102</v>
      </c>
      <c r="R2748" s="873">
        <f>+VLOOKUP(C2748,'A. Rate Class Allocations'!$B$124:$J$128,9,FALSE)</f>
        <v>0.67326093337246795</v>
      </c>
      <c r="S2748" s="874">
        <f t="shared" si="127"/>
        <v>1089.1810053538713</v>
      </c>
      <c r="T2748" s="874">
        <f t="shared" si="128"/>
        <v>0.38373971235691201</v>
      </c>
    </row>
    <row r="2749" spans="1:20">
      <c r="A2749" s="875" t="s">
        <v>1034</v>
      </c>
      <c r="B2749" t="s">
        <v>1035</v>
      </c>
      <c r="C2749" t="s">
        <v>1339</v>
      </c>
      <c r="D2749" t="s">
        <v>2115</v>
      </c>
      <c r="E2749" s="867">
        <v>2019</v>
      </c>
      <c r="F2749" s="867">
        <v>2019</v>
      </c>
      <c r="G2749" s="868">
        <v>43530</v>
      </c>
      <c r="H2749" s="869">
        <f t="shared" si="126"/>
        <v>2019</v>
      </c>
      <c r="I2749" s="876"/>
      <c r="J2749" t="s">
        <v>1341</v>
      </c>
      <c r="K2749" t="s">
        <v>1342</v>
      </c>
      <c r="L2749" t="s">
        <v>1037</v>
      </c>
      <c r="M2749">
        <v>315.21600000000007</v>
      </c>
      <c r="N2749">
        <v>0.14400000000000002</v>
      </c>
      <c r="O2749" s="872">
        <f>+VLOOKUP(C2749,'A. Rate Class Allocations'!$B$124:$J$128,6,FALSE)</f>
        <v>0.94261788524984402</v>
      </c>
      <c r="P2749" s="873">
        <f>+VLOOKUP(C2749,'A. Rate Class Allocations'!$B$124:$J$128,8,FALSE)</f>
        <v>0.86676492558695795</v>
      </c>
      <c r="Q2749" s="873">
        <f>+VLOOKUP(C2749,'A. Rate Class Allocations'!$B$124:$J$128,7,FALSE)</f>
        <v>0.93591420350510102</v>
      </c>
      <c r="R2749" s="873">
        <f>+VLOOKUP(C2749,'A. Rate Class Allocations'!$B$124:$J$128,9,FALSE)</f>
        <v>0.67326093337246795</v>
      </c>
      <c r="S2749" s="874">
        <f t="shared" si="127"/>
        <v>257.5403362413096</v>
      </c>
      <c r="T2749" s="874">
        <f t="shared" si="128"/>
        <v>9.0736483710008781E-2</v>
      </c>
    </row>
    <row r="2750" spans="1:20">
      <c r="A2750" s="875" t="s">
        <v>1034</v>
      </c>
      <c r="B2750" t="s">
        <v>1035</v>
      </c>
      <c r="C2750" t="s">
        <v>1339</v>
      </c>
      <c r="D2750" t="s">
        <v>2115</v>
      </c>
      <c r="E2750" s="867">
        <v>2019</v>
      </c>
      <c r="F2750" s="867">
        <v>2019</v>
      </c>
      <c r="G2750" s="868">
        <v>43530</v>
      </c>
      <c r="H2750" s="869">
        <f t="shared" si="126"/>
        <v>2019</v>
      </c>
      <c r="I2750" s="876"/>
      <c r="J2750" t="s">
        <v>1341</v>
      </c>
      <c r="K2750" t="s">
        <v>1342</v>
      </c>
      <c r="L2750" t="s">
        <v>1037</v>
      </c>
      <c r="M2750">
        <v>131.33999999999997</v>
      </c>
      <c r="N2750">
        <v>0.06</v>
      </c>
      <c r="O2750" s="872">
        <f>+VLOOKUP(C2750,'A. Rate Class Allocations'!$B$124:$J$128,6,FALSE)</f>
        <v>0.94261788524984402</v>
      </c>
      <c r="P2750" s="873">
        <f>+VLOOKUP(C2750,'A. Rate Class Allocations'!$B$124:$J$128,8,FALSE)</f>
        <v>0.86676492558695795</v>
      </c>
      <c r="Q2750" s="873">
        <f>+VLOOKUP(C2750,'A. Rate Class Allocations'!$B$124:$J$128,7,FALSE)</f>
        <v>0.93591420350510102</v>
      </c>
      <c r="R2750" s="873">
        <f>+VLOOKUP(C2750,'A. Rate Class Allocations'!$B$124:$J$128,9,FALSE)</f>
        <v>0.67326093337246795</v>
      </c>
      <c r="S2750" s="874">
        <f t="shared" si="127"/>
        <v>107.30847343387894</v>
      </c>
      <c r="T2750" s="874">
        <f t="shared" si="128"/>
        <v>3.7806868212503654E-2</v>
      </c>
    </row>
    <row r="2751" spans="1:20">
      <c r="A2751" s="875" t="s">
        <v>1034</v>
      </c>
      <c r="B2751" t="s">
        <v>1035</v>
      </c>
      <c r="C2751" t="s">
        <v>1339</v>
      </c>
      <c r="D2751" t="s">
        <v>2115</v>
      </c>
      <c r="E2751" s="867">
        <v>2019</v>
      </c>
      <c r="F2751" s="867">
        <v>2019</v>
      </c>
      <c r="G2751" s="868">
        <v>43530</v>
      </c>
      <c r="H2751" s="869">
        <f t="shared" si="126"/>
        <v>2019</v>
      </c>
      <c r="I2751" s="876"/>
      <c r="J2751" t="s">
        <v>1038</v>
      </c>
      <c r="K2751" t="s">
        <v>1342</v>
      </c>
      <c r="L2751" t="s">
        <v>1037</v>
      </c>
      <c r="M2751">
        <v>183.87599999999998</v>
      </c>
      <c r="N2751">
        <v>8.3999999999999991E-2</v>
      </c>
      <c r="O2751" s="872">
        <f>+VLOOKUP(C2751,'A. Rate Class Allocations'!$B$124:$J$128,6,FALSE)</f>
        <v>0.94261788524984402</v>
      </c>
      <c r="P2751" s="873">
        <f>+VLOOKUP(C2751,'A. Rate Class Allocations'!$B$124:$J$128,8,FALSE)</f>
        <v>0.86676492558695795</v>
      </c>
      <c r="Q2751" s="873">
        <f>+VLOOKUP(C2751,'A. Rate Class Allocations'!$B$124:$J$128,7,FALSE)</f>
        <v>0.93591420350510102</v>
      </c>
      <c r="R2751" s="873">
        <f>+VLOOKUP(C2751,'A. Rate Class Allocations'!$B$124:$J$128,9,FALSE)</f>
        <v>0.67326093337246795</v>
      </c>
      <c r="S2751" s="874">
        <f t="shared" si="127"/>
        <v>150.23186280743053</v>
      </c>
      <c r="T2751" s="874">
        <f t="shared" si="128"/>
        <v>5.2929615497505113E-2</v>
      </c>
    </row>
    <row r="2752" spans="1:20">
      <c r="A2752" s="875" t="s">
        <v>1034</v>
      </c>
      <c r="B2752" t="s">
        <v>1035</v>
      </c>
      <c r="C2752" t="s">
        <v>1339</v>
      </c>
      <c r="D2752" t="s">
        <v>2115</v>
      </c>
      <c r="E2752" s="867">
        <v>2019</v>
      </c>
      <c r="F2752" s="867">
        <v>2019</v>
      </c>
      <c r="G2752" s="868">
        <v>43530</v>
      </c>
      <c r="H2752" s="869">
        <f t="shared" si="126"/>
        <v>2019</v>
      </c>
      <c r="I2752" s="876"/>
      <c r="J2752" t="s">
        <v>1038</v>
      </c>
      <c r="K2752" t="s">
        <v>1342</v>
      </c>
      <c r="L2752" t="s">
        <v>1037</v>
      </c>
      <c r="M2752">
        <v>558.19499999999994</v>
      </c>
      <c r="N2752">
        <v>0.255</v>
      </c>
      <c r="O2752" s="872">
        <f>+VLOOKUP(C2752,'A. Rate Class Allocations'!$B$124:$J$128,6,FALSE)</f>
        <v>0.94261788524984402</v>
      </c>
      <c r="P2752" s="873">
        <f>+VLOOKUP(C2752,'A. Rate Class Allocations'!$B$124:$J$128,8,FALSE)</f>
        <v>0.86676492558695795</v>
      </c>
      <c r="Q2752" s="873">
        <f>+VLOOKUP(C2752,'A. Rate Class Allocations'!$B$124:$J$128,7,FALSE)</f>
        <v>0.93591420350510102</v>
      </c>
      <c r="R2752" s="873">
        <f>+VLOOKUP(C2752,'A. Rate Class Allocations'!$B$124:$J$128,9,FALSE)</f>
        <v>0.67326093337246795</v>
      </c>
      <c r="S2752" s="874">
        <f t="shared" si="127"/>
        <v>456.06101209398554</v>
      </c>
      <c r="T2752" s="874">
        <f t="shared" si="128"/>
        <v>0.16067918990314053</v>
      </c>
    </row>
    <row r="2753" spans="1:20">
      <c r="A2753" s="875" t="s">
        <v>1034</v>
      </c>
      <c r="B2753" t="s">
        <v>1035</v>
      </c>
      <c r="C2753" t="s">
        <v>1339</v>
      </c>
      <c r="D2753" t="s">
        <v>2115</v>
      </c>
      <c r="E2753" s="867">
        <v>2019</v>
      </c>
      <c r="F2753" s="867">
        <v>2019</v>
      </c>
      <c r="G2753" s="868">
        <v>43530</v>
      </c>
      <c r="H2753" s="869">
        <f t="shared" si="126"/>
        <v>2019</v>
      </c>
      <c r="I2753" s="876"/>
      <c r="J2753" t="s">
        <v>1038</v>
      </c>
      <c r="K2753" t="s">
        <v>1342</v>
      </c>
      <c r="L2753" t="s">
        <v>1037</v>
      </c>
      <c r="M2753">
        <v>275.81400000000002</v>
      </c>
      <c r="N2753">
        <v>0.126</v>
      </c>
      <c r="O2753" s="872">
        <f>+VLOOKUP(C2753,'A. Rate Class Allocations'!$B$124:$J$128,6,FALSE)</f>
        <v>0.94261788524984402</v>
      </c>
      <c r="P2753" s="873">
        <f>+VLOOKUP(C2753,'A. Rate Class Allocations'!$B$124:$J$128,8,FALSE)</f>
        <v>0.86676492558695795</v>
      </c>
      <c r="Q2753" s="873">
        <f>+VLOOKUP(C2753,'A. Rate Class Allocations'!$B$124:$J$128,7,FALSE)</f>
        <v>0.93591420350510102</v>
      </c>
      <c r="R2753" s="873">
        <f>+VLOOKUP(C2753,'A. Rate Class Allocations'!$B$124:$J$128,9,FALSE)</f>
        <v>0.67326093337246795</v>
      </c>
      <c r="S2753" s="874">
        <f t="shared" si="127"/>
        <v>225.34779421114584</v>
      </c>
      <c r="T2753" s="874">
        <f t="shared" si="128"/>
        <v>7.9394423246257673E-2</v>
      </c>
    </row>
    <row r="2754" spans="1:20">
      <c r="A2754" s="875" t="s">
        <v>1034</v>
      </c>
      <c r="B2754" t="s">
        <v>1035</v>
      </c>
      <c r="C2754" t="s">
        <v>1339</v>
      </c>
      <c r="D2754" t="s">
        <v>2116</v>
      </c>
      <c r="E2754" s="867">
        <v>2019</v>
      </c>
      <c r="F2754" s="867">
        <v>2019</v>
      </c>
      <c r="G2754" s="868">
        <v>43530</v>
      </c>
      <c r="H2754" s="869">
        <f t="shared" si="126"/>
        <v>2019</v>
      </c>
      <c r="I2754" s="876"/>
      <c r="J2754" t="s">
        <v>1341</v>
      </c>
      <c r="K2754" t="s">
        <v>1342</v>
      </c>
      <c r="L2754" t="s">
        <v>1037</v>
      </c>
      <c r="M2754">
        <v>1268.904</v>
      </c>
      <c r="N2754">
        <v>0.72800000000000009</v>
      </c>
      <c r="O2754" s="872">
        <f>+VLOOKUP(C2754,'A. Rate Class Allocations'!$B$124:$J$128,6,FALSE)</f>
        <v>0.94261788524984402</v>
      </c>
      <c r="P2754" s="873">
        <f>+VLOOKUP(C2754,'A. Rate Class Allocations'!$B$124:$J$128,8,FALSE)</f>
        <v>0.86676492558695795</v>
      </c>
      <c r="Q2754" s="873">
        <f>+VLOOKUP(C2754,'A. Rate Class Allocations'!$B$124:$J$128,7,FALSE)</f>
        <v>0.93591420350510102</v>
      </c>
      <c r="R2754" s="873">
        <f>+VLOOKUP(C2754,'A. Rate Class Allocations'!$B$124:$J$128,9,FALSE)</f>
        <v>0.67326093337246795</v>
      </c>
      <c r="S2754" s="874">
        <f t="shared" si="127"/>
        <v>1036.7302510594088</v>
      </c>
      <c r="T2754" s="874">
        <f t="shared" si="128"/>
        <v>0.45872333431171108</v>
      </c>
    </row>
    <row r="2755" spans="1:20">
      <c r="A2755" s="875" t="s">
        <v>1034</v>
      </c>
      <c r="B2755" t="s">
        <v>1035</v>
      </c>
      <c r="C2755" t="s">
        <v>1339</v>
      </c>
      <c r="D2755" t="s">
        <v>2116</v>
      </c>
      <c r="E2755" s="867">
        <v>2019</v>
      </c>
      <c r="F2755" s="867">
        <v>2019</v>
      </c>
      <c r="G2755" s="868">
        <v>43530</v>
      </c>
      <c r="H2755" s="869">
        <f t="shared" si="126"/>
        <v>2019</v>
      </c>
      <c r="I2755" s="876"/>
      <c r="J2755" t="s">
        <v>1341</v>
      </c>
      <c r="K2755" t="s">
        <v>1342</v>
      </c>
      <c r="L2755" t="s">
        <v>1037</v>
      </c>
      <c r="M2755">
        <v>1511.181</v>
      </c>
      <c r="N2755">
        <v>0.86699999999999999</v>
      </c>
      <c r="O2755" s="872">
        <f>+VLOOKUP(C2755,'A. Rate Class Allocations'!$B$124:$J$128,6,FALSE)</f>
        <v>0.94261788524984402</v>
      </c>
      <c r="P2755" s="873">
        <f>+VLOOKUP(C2755,'A. Rate Class Allocations'!$B$124:$J$128,8,FALSE)</f>
        <v>0.86676492558695795</v>
      </c>
      <c r="Q2755" s="873">
        <f>+VLOOKUP(C2755,'A. Rate Class Allocations'!$B$124:$J$128,7,FALSE)</f>
        <v>0.93591420350510102</v>
      </c>
      <c r="R2755" s="873">
        <f>+VLOOKUP(C2755,'A. Rate Class Allocations'!$B$124:$J$128,9,FALSE)</f>
        <v>0.67326093337246795</v>
      </c>
      <c r="S2755" s="874">
        <f t="shared" si="127"/>
        <v>1234.6773731710268</v>
      </c>
      <c r="T2755" s="874">
        <f t="shared" si="128"/>
        <v>0.54630924567067785</v>
      </c>
    </row>
    <row r="2756" spans="1:20">
      <c r="A2756" s="875" t="s">
        <v>1034</v>
      </c>
      <c r="B2756" t="s">
        <v>1035</v>
      </c>
      <c r="C2756" t="s">
        <v>1339</v>
      </c>
      <c r="D2756" t="s">
        <v>2117</v>
      </c>
      <c r="E2756" s="867">
        <v>2019</v>
      </c>
      <c r="F2756" s="867">
        <v>2019</v>
      </c>
      <c r="G2756" s="868">
        <v>43530</v>
      </c>
      <c r="H2756" s="869">
        <f t="shared" ref="H2756:H2819" si="129">YEAR(G2756)</f>
        <v>2019</v>
      </c>
      <c r="I2756" s="876"/>
      <c r="J2756" t="s">
        <v>1341</v>
      </c>
      <c r="K2756" t="s">
        <v>1342</v>
      </c>
      <c r="L2756" t="s">
        <v>1037</v>
      </c>
      <c r="M2756">
        <v>3272.7659999999996</v>
      </c>
      <c r="N2756">
        <v>1.2179999999999997</v>
      </c>
      <c r="O2756" s="872">
        <f>+VLOOKUP(C2756,'A. Rate Class Allocations'!$B$124:$J$128,6,FALSE)</f>
        <v>0.94261788524984402</v>
      </c>
      <c r="P2756" s="873">
        <f>+VLOOKUP(C2756,'A. Rate Class Allocations'!$B$124:$J$128,8,FALSE)</f>
        <v>0.86676492558695795</v>
      </c>
      <c r="Q2756" s="873">
        <f>+VLOOKUP(C2756,'A. Rate Class Allocations'!$B$124:$J$128,7,FALSE)</f>
        <v>0.93591420350510102</v>
      </c>
      <c r="R2756" s="873">
        <f>+VLOOKUP(C2756,'A. Rate Class Allocations'!$B$124:$J$128,9,FALSE)</f>
        <v>0.67326093337246795</v>
      </c>
      <c r="S2756" s="874">
        <f t="shared" ref="S2756:S2819" si="130">M2756*O2756*P2756</f>
        <v>2673.9418559943833</v>
      </c>
      <c r="T2756" s="874">
        <f t="shared" ref="T2756:T2819" si="131">N2756*Q2756*R2756</f>
        <v>0.76747942471382402</v>
      </c>
    </row>
    <row r="2757" spans="1:20">
      <c r="A2757" s="875" t="s">
        <v>1034</v>
      </c>
      <c r="B2757" t="s">
        <v>1035</v>
      </c>
      <c r="C2757" t="s">
        <v>1339</v>
      </c>
      <c r="D2757" t="s">
        <v>2117</v>
      </c>
      <c r="E2757" s="867">
        <v>2019</v>
      </c>
      <c r="F2757" s="867">
        <v>2019</v>
      </c>
      <c r="G2757" s="868">
        <v>43530</v>
      </c>
      <c r="H2757" s="869">
        <f t="shared" si="129"/>
        <v>2019</v>
      </c>
      <c r="I2757" s="876"/>
      <c r="J2757" t="s">
        <v>1341</v>
      </c>
      <c r="K2757" t="s">
        <v>1342</v>
      </c>
      <c r="L2757" t="s">
        <v>1037</v>
      </c>
      <c r="M2757">
        <v>32.244</v>
      </c>
      <c r="N2757">
        <v>1.2E-2</v>
      </c>
      <c r="O2757" s="872">
        <f>+VLOOKUP(C2757,'A. Rate Class Allocations'!$B$124:$J$128,6,FALSE)</f>
        <v>0.94261788524984402</v>
      </c>
      <c r="P2757" s="873">
        <f>+VLOOKUP(C2757,'A. Rate Class Allocations'!$B$124:$J$128,8,FALSE)</f>
        <v>0.86676492558695795</v>
      </c>
      <c r="Q2757" s="873">
        <f>+VLOOKUP(C2757,'A. Rate Class Allocations'!$B$124:$J$128,7,FALSE)</f>
        <v>0.93591420350510102</v>
      </c>
      <c r="R2757" s="873">
        <f>+VLOOKUP(C2757,'A. Rate Class Allocations'!$B$124:$J$128,9,FALSE)</f>
        <v>0.67326093337246795</v>
      </c>
      <c r="S2757" s="874">
        <f t="shared" si="130"/>
        <v>26.344254738860919</v>
      </c>
      <c r="T2757" s="874">
        <f t="shared" si="131"/>
        <v>7.5613736425007303E-3</v>
      </c>
    </row>
    <row r="2758" spans="1:20">
      <c r="A2758" s="875" t="s">
        <v>1034</v>
      </c>
      <c r="B2758" t="s">
        <v>1035</v>
      </c>
      <c r="C2758" t="s">
        <v>1339</v>
      </c>
      <c r="D2758" t="s">
        <v>2117</v>
      </c>
      <c r="E2758" s="867">
        <v>2019</v>
      </c>
      <c r="F2758" s="867">
        <v>2019</v>
      </c>
      <c r="G2758" s="868">
        <v>43530</v>
      </c>
      <c r="H2758" s="869">
        <f t="shared" si="129"/>
        <v>2019</v>
      </c>
      <c r="I2758" s="876"/>
      <c r="J2758" t="s">
        <v>1341</v>
      </c>
      <c r="K2758" t="s">
        <v>1342</v>
      </c>
      <c r="L2758" t="s">
        <v>1037</v>
      </c>
      <c r="M2758">
        <v>37.618000000000002</v>
      </c>
      <c r="N2758">
        <v>1.4E-2</v>
      </c>
      <c r="O2758" s="872">
        <f>+VLOOKUP(C2758,'A. Rate Class Allocations'!$B$124:$J$128,6,FALSE)</f>
        <v>0.94261788524984402</v>
      </c>
      <c r="P2758" s="873">
        <f>+VLOOKUP(C2758,'A. Rate Class Allocations'!$B$124:$J$128,8,FALSE)</f>
        <v>0.86676492558695795</v>
      </c>
      <c r="Q2758" s="873">
        <f>+VLOOKUP(C2758,'A. Rate Class Allocations'!$B$124:$J$128,7,FALSE)</f>
        <v>0.93591420350510102</v>
      </c>
      <c r="R2758" s="873">
        <f>+VLOOKUP(C2758,'A. Rate Class Allocations'!$B$124:$J$128,9,FALSE)</f>
        <v>0.67326093337246795</v>
      </c>
      <c r="S2758" s="874">
        <f t="shared" si="130"/>
        <v>30.73496386200441</v>
      </c>
      <c r="T2758" s="874">
        <f t="shared" si="131"/>
        <v>8.8216025829175194E-3</v>
      </c>
    </row>
    <row r="2759" spans="1:20">
      <c r="A2759" s="875" t="s">
        <v>1034</v>
      </c>
      <c r="B2759" t="s">
        <v>1035</v>
      </c>
      <c r="C2759" t="s">
        <v>1339</v>
      </c>
      <c r="D2759" t="s">
        <v>2118</v>
      </c>
      <c r="E2759" s="867">
        <v>2019</v>
      </c>
      <c r="F2759" s="867">
        <v>2019</v>
      </c>
      <c r="G2759" s="868">
        <v>43530</v>
      </c>
      <c r="H2759" s="869">
        <f t="shared" si="129"/>
        <v>2019</v>
      </c>
      <c r="I2759" s="876"/>
      <c r="J2759" t="s">
        <v>1341</v>
      </c>
      <c r="K2759" t="s">
        <v>1342</v>
      </c>
      <c r="L2759" t="s">
        <v>1037</v>
      </c>
      <c r="M2759">
        <v>3367.1040000000003</v>
      </c>
      <c r="N2759">
        <v>1.2480000000000002</v>
      </c>
      <c r="O2759" s="872">
        <f>+VLOOKUP(C2759,'A. Rate Class Allocations'!$B$124:$J$128,6,FALSE)</f>
        <v>0.94261788524984402</v>
      </c>
      <c r="P2759" s="873">
        <f>+VLOOKUP(C2759,'A. Rate Class Allocations'!$B$124:$J$128,8,FALSE)</f>
        <v>0.86676492558695795</v>
      </c>
      <c r="Q2759" s="873">
        <f>+VLOOKUP(C2759,'A. Rate Class Allocations'!$B$124:$J$128,7,FALSE)</f>
        <v>0.93591420350510102</v>
      </c>
      <c r="R2759" s="873">
        <f>+VLOOKUP(C2759,'A. Rate Class Allocations'!$B$124:$J$128,9,FALSE)</f>
        <v>0.67326093337246795</v>
      </c>
      <c r="S2759" s="874">
        <f t="shared" si="130"/>
        <v>2751.0186548888964</v>
      </c>
      <c r="T2759" s="874">
        <f t="shared" si="131"/>
        <v>0.78638285882007619</v>
      </c>
    </row>
    <row r="2760" spans="1:20">
      <c r="A2760" s="875" t="s">
        <v>1034</v>
      </c>
      <c r="B2760" t="s">
        <v>1035</v>
      </c>
      <c r="C2760" t="s">
        <v>1339</v>
      </c>
      <c r="D2760" t="s">
        <v>2118</v>
      </c>
      <c r="E2760" s="867">
        <v>2019</v>
      </c>
      <c r="F2760" s="867">
        <v>2019</v>
      </c>
      <c r="G2760" s="868">
        <v>43530</v>
      </c>
      <c r="H2760" s="869">
        <f t="shared" si="129"/>
        <v>2019</v>
      </c>
      <c r="I2760" s="876"/>
      <c r="J2760" t="s">
        <v>1038</v>
      </c>
      <c r="K2760" t="s">
        <v>1342</v>
      </c>
      <c r="L2760" t="s">
        <v>1037</v>
      </c>
      <c r="M2760">
        <v>140.29599999999999</v>
      </c>
      <c r="N2760">
        <v>5.2000000000000005E-2</v>
      </c>
      <c r="O2760" s="872">
        <f>+VLOOKUP(C2760,'A. Rate Class Allocations'!$B$124:$J$128,6,FALSE)</f>
        <v>0.94261788524984402</v>
      </c>
      <c r="P2760" s="873">
        <f>+VLOOKUP(C2760,'A. Rate Class Allocations'!$B$124:$J$128,8,FALSE)</f>
        <v>0.86676492558695795</v>
      </c>
      <c r="Q2760" s="873">
        <f>+VLOOKUP(C2760,'A. Rate Class Allocations'!$B$124:$J$128,7,FALSE)</f>
        <v>0.93591420350510102</v>
      </c>
      <c r="R2760" s="873">
        <f>+VLOOKUP(C2760,'A. Rate Class Allocations'!$B$124:$J$128,9,FALSE)</f>
        <v>0.67326093337246795</v>
      </c>
      <c r="S2760" s="874">
        <f t="shared" si="130"/>
        <v>114.62577728703732</v>
      </c>
      <c r="T2760" s="874">
        <f t="shared" si="131"/>
        <v>3.2765952450836508E-2</v>
      </c>
    </row>
    <row r="2761" spans="1:20">
      <c r="A2761" s="875" t="s">
        <v>1034</v>
      </c>
      <c r="B2761" t="s">
        <v>1035</v>
      </c>
      <c r="C2761" t="s">
        <v>1339</v>
      </c>
      <c r="D2761" t="s">
        <v>2119</v>
      </c>
      <c r="E2761" s="867">
        <v>2019</v>
      </c>
      <c r="F2761" s="867">
        <v>2019</v>
      </c>
      <c r="G2761" s="868">
        <v>43529</v>
      </c>
      <c r="H2761" s="869">
        <f t="shared" si="129"/>
        <v>2019</v>
      </c>
      <c r="I2761" s="876"/>
      <c r="J2761" t="s">
        <v>1341</v>
      </c>
      <c r="K2761" t="s">
        <v>1342</v>
      </c>
      <c r="L2761" t="s">
        <v>1037</v>
      </c>
      <c r="M2761">
        <v>2434.8480000000004</v>
      </c>
      <c r="N2761">
        <v>1.2480000000000002</v>
      </c>
      <c r="O2761" s="872">
        <f>+VLOOKUP(C2761,'A. Rate Class Allocations'!$B$124:$J$128,6,FALSE)</f>
        <v>0.94261788524984402</v>
      </c>
      <c r="P2761" s="873">
        <f>+VLOOKUP(C2761,'A. Rate Class Allocations'!$B$124:$J$128,8,FALSE)</f>
        <v>0.86676492558695795</v>
      </c>
      <c r="Q2761" s="873">
        <f>+VLOOKUP(C2761,'A. Rate Class Allocations'!$B$124:$J$128,7,FALSE)</f>
        <v>0.93591420350510102</v>
      </c>
      <c r="R2761" s="873">
        <f>+VLOOKUP(C2761,'A. Rate Class Allocations'!$B$124:$J$128,9,FALSE)</f>
        <v>0.67326093337246795</v>
      </c>
      <c r="S2761" s="874">
        <f t="shared" si="130"/>
        <v>1989.3392867636162</v>
      </c>
      <c r="T2761" s="874">
        <f t="shared" si="131"/>
        <v>0.78638285882007619</v>
      </c>
    </row>
    <row r="2762" spans="1:20">
      <c r="A2762" s="875" t="s">
        <v>1034</v>
      </c>
      <c r="B2762" t="s">
        <v>1035</v>
      </c>
      <c r="C2762" t="s">
        <v>1339</v>
      </c>
      <c r="D2762" t="s">
        <v>2119</v>
      </c>
      <c r="E2762" s="867">
        <v>2019</v>
      </c>
      <c r="F2762" s="867">
        <v>2019</v>
      </c>
      <c r="G2762" s="868">
        <v>43529</v>
      </c>
      <c r="H2762" s="869">
        <f t="shared" si="129"/>
        <v>2019</v>
      </c>
      <c r="I2762" s="876"/>
      <c r="J2762" t="s">
        <v>1038</v>
      </c>
      <c r="K2762" t="s">
        <v>1342</v>
      </c>
      <c r="L2762" t="s">
        <v>1037</v>
      </c>
      <c r="M2762">
        <v>1623.232</v>
      </c>
      <c r="N2762">
        <v>0.83200000000000007</v>
      </c>
      <c r="O2762" s="872">
        <f>+VLOOKUP(C2762,'A. Rate Class Allocations'!$B$124:$J$128,6,FALSE)</f>
        <v>0.94261788524984402</v>
      </c>
      <c r="P2762" s="873">
        <f>+VLOOKUP(C2762,'A. Rate Class Allocations'!$B$124:$J$128,8,FALSE)</f>
        <v>0.86676492558695795</v>
      </c>
      <c r="Q2762" s="873">
        <f>+VLOOKUP(C2762,'A. Rate Class Allocations'!$B$124:$J$128,7,FALSE)</f>
        <v>0.93591420350510102</v>
      </c>
      <c r="R2762" s="873">
        <f>+VLOOKUP(C2762,'A. Rate Class Allocations'!$B$124:$J$128,9,FALSE)</f>
        <v>0.67326093337246795</v>
      </c>
      <c r="S2762" s="874">
        <f t="shared" si="130"/>
        <v>1326.2261911757441</v>
      </c>
      <c r="T2762" s="874">
        <f t="shared" si="131"/>
        <v>0.52425523921338413</v>
      </c>
    </row>
    <row r="2763" spans="1:20">
      <c r="A2763" s="875" t="s">
        <v>1034</v>
      </c>
      <c r="B2763" t="s">
        <v>1035</v>
      </c>
      <c r="C2763" t="s">
        <v>1339</v>
      </c>
      <c r="D2763" t="s">
        <v>2119</v>
      </c>
      <c r="E2763" s="867">
        <v>2019</v>
      </c>
      <c r="F2763" s="867">
        <v>2019</v>
      </c>
      <c r="G2763" s="868">
        <v>43529</v>
      </c>
      <c r="H2763" s="869">
        <f t="shared" si="129"/>
        <v>2019</v>
      </c>
      <c r="I2763" s="876"/>
      <c r="J2763" t="s">
        <v>1038</v>
      </c>
      <c r="K2763" t="s">
        <v>1342</v>
      </c>
      <c r="L2763" t="s">
        <v>1037</v>
      </c>
      <c r="M2763">
        <v>396.05299999999994</v>
      </c>
      <c r="N2763">
        <v>0.20299999999999999</v>
      </c>
      <c r="O2763" s="872">
        <f>+VLOOKUP(C2763,'A. Rate Class Allocations'!$B$124:$J$128,6,FALSE)</f>
        <v>0.94261788524984402</v>
      </c>
      <c r="P2763" s="873">
        <f>+VLOOKUP(C2763,'A. Rate Class Allocations'!$B$124:$J$128,8,FALSE)</f>
        <v>0.86676492558695795</v>
      </c>
      <c r="Q2763" s="873">
        <f>+VLOOKUP(C2763,'A. Rate Class Allocations'!$B$124:$J$128,7,FALSE)</f>
        <v>0.93591420350510102</v>
      </c>
      <c r="R2763" s="873">
        <f>+VLOOKUP(C2763,'A. Rate Class Allocations'!$B$124:$J$128,9,FALSE)</f>
        <v>0.67326093337246795</v>
      </c>
      <c r="S2763" s="874">
        <f t="shared" si="130"/>
        <v>323.58643847196635</v>
      </c>
      <c r="T2763" s="874">
        <f t="shared" si="131"/>
        <v>0.12791323745230401</v>
      </c>
    </row>
    <row r="2764" spans="1:20">
      <c r="A2764" s="875" t="s">
        <v>1034</v>
      </c>
      <c r="B2764" t="s">
        <v>1035</v>
      </c>
      <c r="C2764" t="s">
        <v>1339</v>
      </c>
      <c r="D2764" t="s">
        <v>2119</v>
      </c>
      <c r="E2764" s="867">
        <v>2019</v>
      </c>
      <c r="F2764" s="867">
        <v>2019</v>
      </c>
      <c r="G2764" s="868">
        <v>43529</v>
      </c>
      <c r="H2764" s="869">
        <f t="shared" si="129"/>
        <v>2019</v>
      </c>
      <c r="I2764" s="876"/>
      <c r="J2764" t="s">
        <v>1038</v>
      </c>
      <c r="K2764" t="s">
        <v>1342</v>
      </c>
      <c r="L2764" t="s">
        <v>1037</v>
      </c>
      <c r="M2764">
        <v>175.59</v>
      </c>
      <c r="N2764">
        <v>0.09</v>
      </c>
      <c r="O2764" s="872">
        <f>+VLOOKUP(C2764,'A. Rate Class Allocations'!$B$124:$J$128,6,FALSE)</f>
        <v>0.94261788524984402</v>
      </c>
      <c r="P2764" s="873">
        <f>+VLOOKUP(C2764,'A. Rate Class Allocations'!$B$124:$J$128,8,FALSE)</f>
        <v>0.86676492558695795</v>
      </c>
      <c r="Q2764" s="873">
        <f>+VLOOKUP(C2764,'A. Rate Class Allocations'!$B$124:$J$128,7,FALSE)</f>
        <v>0.93591420350510102</v>
      </c>
      <c r="R2764" s="873">
        <f>+VLOOKUP(C2764,'A. Rate Class Allocations'!$B$124:$J$128,9,FALSE)</f>
        <v>0.67326093337246795</v>
      </c>
      <c r="S2764" s="874">
        <f t="shared" si="130"/>
        <v>143.46196779545309</v>
      </c>
      <c r="T2764" s="874">
        <f t="shared" si="131"/>
        <v>5.6710302318755478E-2</v>
      </c>
    </row>
    <row r="2765" spans="1:20">
      <c r="A2765" s="875" t="s">
        <v>1034</v>
      </c>
      <c r="B2765" t="s">
        <v>1035</v>
      </c>
      <c r="C2765" t="s">
        <v>1339</v>
      </c>
      <c r="D2765" t="s">
        <v>2119</v>
      </c>
      <c r="E2765" s="867">
        <v>2019</v>
      </c>
      <c r="F2765" s="867">
        <v>2019</v>
      </c>
      <c r="G2765" s="868">
        <v>43529</v>
      </c>
      <c r="H2765" s="869">
        <f t="shared" si="129"/>
        <v>2019</v>
      </c>
      <c r="I2765" s="876"/>
      <c r="J2765" t="s">
        <v>1038</v>
      </c>
      <c r="K2765" t="s">
        <v>1342</v>
      </c>
      <c r="L2765" t="s">
        <v>1037</v>
      </c>
      <c r="M2765">
        <v>218.512</v>
      </c>
      <c r="N2765">
        <v>0.112</v>
      </c>
      <c r="O2765" s="872">
        <f>+VLOOKUP(C2765,'A. Rate Class Allocations'!$B$124:$J$128,6,FALSE)</f>
        <v>0.94261788524984402</v>
      </c>
      <c r="P2765" s="873">
        <f>+VLOOKUP(C2765,'A. Rate Class Allocations'!$B$124:$J$128,8,FALSE)</f>
        <v>0.86676492558695795</v>
      </c>
      <c r="Q2765" s="873">
        <f>+VLOOKUP(C2765,'A. Rate Class Allocations'!$B$124:$J$128,7,FALSE)</f>
        <v>0.93591420350510102</v>
      </c>
      <c r="R2765" s="873">
        <f>+VLOOKUP(C2765,'A. Rate Class Allocations'!$B$124:$J$128,9,FALSE)</f>
        <v>0.67326093337246795</v>
      </c>
      <c r="S2765" s="874">
        <f t="shared" si="130"/>
        <v>178.53044881211937</v>
      </c>
      <c r="T2765" s="874">
        <f t="shared" si="131"/>
        <v>7.0572820663340155E-2</v>
      </c>
    </row>
    <row r="2766" spans="1:20">
      <c r="A2766" s="875" t="s">
        <v>1034</v>
      </c>
      <c r="B2766" t="s">
        <v>1035</v>
      </c>
      <c r="C2766" t="s">
        <v>1339</v>
      </c>
      <c r="D2766" t="s">
        <v>2120</v>
      </c>
      <c r="E2766" s="867">
        <v>2019</v>
      </c>
      <c r="F2766" s="867">
        <v>2019</v>
      </c>
      <c r="G2766" s="868">
        <v>43530</v>
      </c>
      <c r="H2766" s="869">
        <f t="shared" si="129"/>
        <v>2019</v>
      </c>
      <c r="I2766" s="876"/>
      <c r="J2766" t="s">
        <v>1341</v>
      </c>
      <c r="K2766" t="s">
        <v>1342</v>
      </c>
      <c r="L2766" t="s">
        <v>1037</v>
      </c>
      <c r="M2766">
        <v>2071.6800000000007</v>
      </c>
      <c r="N2766">
        <v>1.0400000000000003</v>
      </c>
      <c r="O2766" s="872">
        <f>+VLOOKUP(C2766,'A. Rate Class Allocations'!$B$124:$J$128,6,FALSE)</f>
        <v>0.94261788524984402</v>
      </c>
      <c r="P2766" s="873">
        <f>+VLOOKUP(C2766,'A. Rate Class Allocations'!$B$124:$J$128,8,FALSE)</f>
        <v>0.86676492558695795</v>
      </c>
      <c r="Q2766" s="873">
        <f>+VLOOKUP(C2766,'A. Rate Class Allocations'!$B$124:$J$128,7,FALSE)</f>
        <v>0.93591420350510102</v>
      </c>
      <c r="R2766" s="873">
        <f>+VLOOKUP(C2766,'A. Rate Class Allocations'!$B$124:$J$128,9,FALSE)</f>
        <v>0.67326093337246795</v>
      </c>
      <c r="S2766" s="874">
        <f t="shared" si="130"/>
        <v>1692.6208180561785</v>
      </c>
      <c r="T2766" s="874">
        <f t="shared" si="131"/>
        <v>0.6553190490167301</v>
      </c>
    </row>
    <row r="2767" spans="1:20">
      <c r="A2767" s="875" t="s">
        <v>1034</v>
      </c>
      <c r="B2767" t="s">
        <v>1035</v>
      </c>
      <c r="C2767" t="s">
        <v>1339</v>
      </c>
      <c r="D2767" t="s">
        <v>2120</v>
      </c>
      <c r="E2767" s="867">
        <v>2019</v>
      </c>
      <c r="F2767" s="867">
        <v>2019</v>
      </c>
      <c r="G2767" s="868">
        <v>43530</v>
      </c>
      <c r="H2767" s="869">
        <f t="shared" si="129"/>
        <v>2019</v>
      </c>
      <c r="I2767" s="876"/>
      <c r="J2767" t="s">
        <v>1341</v>
      </c>
      <c r="K2767" t="s">
        <v>1342</v>
      </c>
      <c r="L2767" t="s">
        <v>1037</v>
      </c>
      <c r="M2767">
        <v>57.767999999999994</v>
      </c>
      <c r="N2767">
        <v>2.8999999999999998E-2</v>
      </c>
      <c r="O2767" s="872">
        <f>+VLOOKUP(C2767,'A. Rate Class Allocations'!$B$124:$J$128,6,FALSE)</f>
        <v>0.94261788524984402</v>
      </c>
      <c r="P2767" s="873">
        <f>+VLOOKUP(C2767,'A. Rate Class Allocations'!$B$124:$J$128,8,FALSE)</f>
        <v>0.86676492558695795</v>
      </c>
      <c r="Q2767" s="873">
        <f>+VLOOKUP(C2767,'A. Rate Class Allocations'!$B$124:$J$128,7,FALSE)</f>
        <v>0.93591420350510102</v>
      </c>
      <c r="R2767" s="873">
        <f>+VLOOKUP(C2767,'A. Rate Class Allocations'!$B$124:$J$128,9,FALSE)</f>
        <v>0.67326093337246795</v>
      </c>
      <c r="S2767" s="874">
        <f t="shared" si="130"/>
        <v>47.198080503489564</v>
      </c>
      <c r="T2767" s="874">
        <f t="shared" si="131"/>
        <v>1.8273319636043429E-2</v>
      </c>
    </row>
    <row r="2768" spans="1:20">
      <c r="A2768" s="875" t="s">
        <v>1034</v>
      </c>
      <c r="B2768" t="s">
        <v>1035</v>
      </c>
      <c r="C2768" t="s">
        <v>1339</v>
      </c>
      <c r="D2768" t="s">
        <v>2120</v>
      </c>
      <c r="E2768" s="867">
        <v>2019</v>
      </c>
      <c r="F2768" s="867">
        <v>2019</v>
      </c>
      <c r="G2768" s="868">
        <v>43530</v>
      </c>
      <c r="H2768" s="869">
        <f t="shared" si="129"/>
        <v>2019</v>
      </c>
      <c r="I2768" s="876"/>
      <c r="J2768" t="s">
        <v>1341</v>
      </c>
      <c r="K2768" t="s">
        <v>1342</v>
      </c>
      <c r="L2768" t="s">
        <v>1037</v>
      </c>
      <c r="M2768">
        <v>406.36799999999999</v>
      </c>
      <c r="N2768">
        <v>0.20399999999999999</v>
      </c>
      <c r="O2768" s="872">
        <f>+VLOOKUP(C2768,'A. Rate Class Allocations'!$B$124:$J$128,6,FALSE)</f>
        <v>0.94261788524984402</v>
      </c>
      <c r="P2768" s="873">
        <f>+VLOOKUP(C2768,'A. Rate Class Allocations'!$B$124:$J$128,8,FALSE)</f>
        <v>0.86676492558695795</v>
      </c>
      <c r="Q2768" s="873">
        <f>+VLOOKUP(C2768,'A. Rate Class Allocations'!$B$124:$J$128,7,FALSE)</f>
        <v>0.93591420350510102</v>
      </c>
      <c r="R2768" s="873">
        <f>+VLOOKUP(C2768,'A. Rate Class Allocations'!$B$124:$J$128,9,FALSE)</f>
        <v>0.67326093337246795</v>
      </c>
      <c r="S2768" s="874">
        <f t="shared" si="130"/>
        <v>332.01408354178869</v>
      </c>
      <c r="T2768" s="874">
        <f t="shared" si="131"/>
        <v>0.1285433519225124</v>
      </c>
    </row>
    <row r="2769" spans="1:20">
      <c r="A2769" s="875" t="s">
        <v>1034</v>
      </c>
      <c r="B2769" t="s">
        <v>1035</v>
      </c>
      <c r="C2769" t="s">
        <v>1339</v>
      </c>
      <c r="D2769" t="s">
        <v>2121</v>
      </c>
      <c r="E2769" s="867">
        <v>2019</v>
      </c>
      <c r="F2769" s="867">
        <v>2019</v>
      </c>
      <c r="G2769" s="868">
        <v>43585</v>
      </c>
      <c r="H2769" s="869">
        <f t="shared" si="129"/>
        <v>2019</v>
      </c>
      <c r="I2769" s="876"/>
      <c r="J2769" t="s">
        <v>1341</v>
      </c>
      <c r="K2769" t="s">
        <v>1342</v>
      </c>
      <c r="L2769" t="s">
        <v>1037</v>
      </c>
      <c r="M2769">
        <v>932.25599999999986</v>
      </c>
      <c r="N2769">
        <v>0.46799999999999997</v>
      </c>
      <c r="O2769" s="872">
        <f>+VLOOKUP(C2769,'A. Rate Class Allocations'!$B$124:$J$128,6,FALSE)</f>
        <v>0.94261788524984402</v>
      </c>
      <c r="P2769" s="873">
        <f>+VLOOKUP(C2769,'A. Rate Class Allocations'!$B$124:$J$128,8,FALSE)</f>
        <v>0.86676492558695795</v>
      </c>
      <c r="Q2769" s="873">
        <f>+VLOOKUP(C2769,'A. Rate Class Allocations'!$B$124:$J$128,7,FALSE)</f>
        <v>0.93591420350510102</v>
      </c>
      <c r="R2769" s="873">
        <f>+VLOOKUP(C2769,'A. Rate Class Allocations'!$B$124:$J$128,9,FALSE)</f>
        <v>0.67326093337246795</v>
      </c>
      <c r="S2769" s="874">
        <f t="shared" si="130"/>
        <v>761.67936812527978</v>
      </c>
      <c r="T2769" s="874">
        <f t="shared" si="131"/>
        <v>0.29489357205752847</v>
      </c>
    </row>
    <row r="2770" spans="1:20">
      <c r="A2770" s="875" t="s">
        <v>1034</v>
      </c>
      <c r="B2770" t="s">
        <v>1035</v>
      </c>
      <c r="C2770" t="s">
        <v>1339</v>
      </c>
      <c r="D2770" t="s">
        <v>2122</v>
      </c>
      <c r="E2770" s="867">
        <v>2019</v>
      </c>
      <c r="F2770" s="867">
        <v>2019</v>
      </c>
      <c r="G2770" s="868">
        <v>43578</v>
      </c>
      <c r="H2770" s="869">
        <f t="shared" si="129"/>
        <v>2019</v>
      </c>
      <c r="I2770" s="876"/>
      <c r="J2770" t="s">
        <v>1341</v>
      </c>
      <c r="K2770" t="s">
        <v>1342</v>
      </c>
      <c r="L2770" t="s">
        <v>1037</v>
      </c>
      <c r="M2770">
        <v>116.53200000000001</v>
      </c>
      <c r="N2770">
        <v>5.2000000000000005E-2</v>
      </c>
      <c r="O2770" s="872">
        <f>+VLOOKUP(C2770,'A. Rate Class Allocations'!$B$124:$J$128,6,FALSE)</f>
        <v>0.94261788524984402</v>
      </c>
      <c r="P2770" s="873">
        <f>+VLOOKUP(C2770,'A. Rate Class Allocations'!$B$124:$J$128,8,FALSE)</f>
        <v>0.86676492558695795</v>
      </c>
      <c r="Q2770" s="873">
        <f>+VLOOKUP(C2770,'A. Rate Class Allocations'!$B$124:$J$128,7,FALSE)</f>
        <v>0.93591420350510102</v>
      </c>
      <c r="R2770" s="873">
        <f>+VLOOKUP(C2770,'A. Rate Class Allocations'!$B$124:$J$128,9,FALSE)</f>
        <v>0.67326093337246795</v>
      </c>
      <c r="S2770" s="874">
        <f t="shared" si="130"/>
        <v>95.209921015660001</v>
      </c>
      <c r="T2770" s="874">
        <f t="shared" si="131"/>
        <v>3.2765952450836508E-2</v>
      </c>
    </row>
    <row r="2771" spans="1:20">
      <c r="A2771" s="875" t="s">
        <v>1034</v>
      </c>
      <c r="B2771" t="s">
        <v>1035</v>
      </c>
      <c r="C2771" t="s">
        <v>1339</v>
      </c>
      <c r="D2771" t="s">
        <v>2122</v>
      </c>
      <c r="E2771" s="867">
        <v>2019</v>
      </c>
      <c r="F2771" s="867">
        <v>2019</v>
      </c>
      <c r="G2771" s="868">
        <v>43578</v>
      </c>
      <c r="H2771" s="869">
        <f t="shared" si="129"/>
        <v>2019</v>
      </c>
      <c r="I2771" s="876"/>
      <c r="J2771" t="s">
        <v>1341</v>
      </c>
      <c r="K2771" t="s">
        <v>1342</v>
      </c>
      <c r="L2771" t="s">
        <v>1037</v>
      </c>
      <c r="M2771">
        <v>1754.7030000000002</v>
      </c>
      <c r="N2771">
        <v>0.78300000000000003</v>
      </c>
      <c r="O2771" s="872">
        <f>+VLOOKUP(C2771,'A. Rate Class Allocations'!$B$124:$J$128,6,FALSE)</f>
        <v>0.94261788524984402</v>
      </c>
      <c r="P2771" s="873">
        <f>+VLOOKUP(C2771,'A. Rate Class Allocations'!$B$124:$J$128,8,FALSE)</f>
        <v>0.86676492558695795</v>
      </c>
      <c r="Q2771" s="873">
        <f>+VLOOKUP(C2771,'A. Rate Class Allocations'!$B$124:$J$128,7,FALSE)</f>
        <v>0.93591420350510102</v>
      </c>
      <c r="R2771" s="873">
        <f>+VLOOKUP(C2771,'A. Rate Class Allocations'!$B$124:$J$128,9,FALSE)</f>
        <v>0.67326093337246795</v>
      </c>
      <c r="S2771" s="874">
        <f t="shared" si="130"/>
        <v>1433.6416952934958</v>
      </c>
      <c r="T2771" s="874">
        <f t="shared" si="131"/>
        <v>0.49337963017317271</v>
      </c>
    </row>
    <row r="2772" spans="1:20">
      <c r="A2772" s="875" t="s">
        <v>1034</v>
      </c>
      <c r="B2772" t="s">
        <v>1035</v>
      </c>
      <c r="C2772" t="s">
        <v>1339</v>
      </c>
      <c r="D2772" t="s">
        <v>2123</v>
      </c>
      <c r="E2772" s="867">
        <v>2019</v>
      </c>
      <c r="F2772" s="867">
        <v>2019</v>
      </c>
      <c r="G2772" s="868">
        <v>43578</v>
      </c>
      <c r="H2772" s="869">
        <f t="shared" si="129"/>
        <v>2019</v>
      </c>
      <c r="I2772" s="876"/>
      <c r="J2772" t="s">
        <v>1341</v>
      </c>
      <c r="K2772" t="s">
        <v>1342</v>
      </c>
      <c r="L2772" t="s">
        <v>1037</v>
      </c>
      <c r="M2772">
        <v>1631.4480000000001</v>
      </c>
      <c r="N2772">
        <v>0.72800000000000009</v>
      </c>
      <c r="O2772" s="872">
        <f>+VLOOKUP(C2772,'A. Rate Class Allocations'!$B$124:$J$128,6,FALSE)</f>
        <v>0.94261788524984402</v>
      </c>
      <c r="P2772" s="873">
        <f>+VLOOKUP(C2772,'A. Rate Class Allocations'!$B$124:$J$128,8,FALSE)</f>
        <v>0.86676492558695795</v>
      </c>
      <c r="Q2772" s="873">
        <f>+VLOOKUP(C2772,'A. Rate Class Allocations'!$B$124:$J$128,7,FALSE)</f>
        <v>0.93591420350510102</v>
      </c>
      <c r="R2772" s="873">
        <f>+VLOOKUP(C2772,'A. Rate Class Allocations'!$B$124:$J$128,9,FALSE)</f>
        <v>0.67326093337246795</v>
      </c>
      <c r="S2772" s="874">
        <f t="shared" si="130"/>
        <v>1332.9388942192402</v>
      </c>
      <c r="T2772" s="874">
        <f t="shared" si="131"/>
        <v>0.45872333431171108</v>
      </c>
    </row>
    <row r="2773" spans="1:20">
      <c r="A2773" s="875" t="s">
        <v>1034</v>
      </c>
      <c r="B2773" t="s">
        <v>1035</v>
      </c>
      <c r="C2773" t="s">
        <v>1339</v>
      </c>
      <c r="D2773" t="s">
        <v>2124</v>
      </c>
      <c r="E2773" s="867">
        <v>2019</v>
      </c>
      <c r="F2773" s="867">
        <v>2019</v>
      </c>
      <c r="G2773" s="868">
        <v>43578</v>
      </c>
      <c r="H2773" s="869">
        <f t="shared" si="129"/>
        <v>2019</v>
      </c>
      <c r="I2773" s="876"/>
      <c r="J2773" t="s">
        <v>1341</v>
      </c>
      <c r="K2773" t="s">
        <v>1342</v>
      </c>
      <c r="L2773" t="s">
        <v>1037</v>
      </c>
      <c r="M2773">
        <v>233.06400000000002</v>
      </c>
      <c r="N2773">
        <v>0.10400000000000001</v>
      </c>
      <c r="O2773" s="872">
        <f>+VLOOKUP(C2773,'A. Rate Class Allocations'!$B$124:$J$128,6,FALSE)</f>
        <v>0.94261788524984402</v>
      </c>
      <c r="P2773" s="873">
        <f>+VLOOKUP(C2773,'A. Rate Class Allocations'!$B$124:$J$128,8,FALSE)</f>
        <v>0.86676492558695795</v>
      </c>
      <c r="Q2773" s="873">
        <f>+VLOOKUP(C2773,'A. Rate Class Allocations'!$B$124:$J$128,7,FALSE)</f>
        <v>0.93591420350510102</v>
      </c>
      <c r="R2773" s="873">
        <f>+VLOOKUP(C2773,'A. Rate Class Allocations'!$B$124:$J$128,9,FALSE)</f>
        <v>0.67326093337246795</v>
      </c>
      <c r="S2773" s="874">
        <f t="shared" si="130"/>
        <v>190.41984203132</v>
      </c>
      <c r="T2773" s="874">
        <f t="shared" si="131"/>
        <v>6.5531904901673016E-2</v>
      </c>
    </row>
    <row r="2774" spans="1:20">
      <c r="A2774" s="875" t="s">
        <v>1034</v>
      </c>
      <c r="B2774" t="s">
        <v>1035</v>
      </c>
      <c r="C2774" t="s">
        <v>1339</v>
      </c>
      <c r="D2774" t="s">
        <v>2124</v>
      </c>
      <c r="E2774" s="867">
        <v>2019</v>
      </c>
      <c r="F2774" s="867">
        <v>2019</v>
      </c>
      <c r="G2774" s="868">
        <v>43578</v>
      </c>
      <c r="H2774" s="869">
        <f t="shared" si="129"/>
        <v>2019</v>
      </c>
      <c r="I2774" s="876"/>
      <c r="J2774" t="s">
        <v>1341</v>
      </c>
      <c r="K2774" t="s">
        <v>1342</v>
      </c>
      <c r="L2774" t="s">
        <v>1037</v>
      </c>
      <c r="M2774">
        <v>454.92299999999994</v>
      </c>
      <c r="N2774">
        <v>0.20299999999999999</v>
      </c>
      <c r="O2774" s="872">
        <f>+VLOOKUP(C2774,'A. Rate Class Allocations'!$B$124:$J$128,6,FALSE)</f>
        <v>0.94261788524984402</v>
      </c>
      <c r="P2774" s="873">
        <f>+VLOOKUP(C2774,'A. Rate Class Allocations'!$B$124:$J$128,8,FALSE)</f>
        <v>0.86676492558695795</v>
      </c>
      <c r="Q2774" s="873">
        <f>+VLOOKUP(C2774,'A. Rate Class Allocations'!$B$124:$J$128,7,FALSE)</f>
        <v>0.93591420350510102</v>
      </c>
      <c r="R2774" s="873">
        <f>+VLOOKUP(C2774,'A. Rate Class Allocations'!$B$124:$J$128,9,FALSE)</f>
        <v>0.67326093337246795</v>
      </c>
      <c r="S2774" s="874">
        <f t="shared" si="130"/>
        <v>371.68488396498032</v>
      </c>
      <c r="T2774" s="874">
        <f t="shared" si="131"/>
        <v>0.12791323745230401</v>
      </c>
    </row>
    <row r="2775" spans="1:20">
      <c r="A2775" s="875" t="s">
        <v>1034</v>
      </c>
      <c r="B2775" t="s">
        <v>1035</v>
      </c>
      <c r="C2775" t="s">
        <v>1339</v>
      </c>
      <c r="D2775" t="s">
        <v>2125</v>
      </c>
      <c r="E2775" s="867">
        <v>2019</v>
      </c>
      <c r="F2775" s="867">
        <v>2019</v>
      </c>
      <c r="G2775" s="868">
        <v>43543</v>
      </c>
      <c r="H2775" s="869">
        <f t="shared" si="129"/>
        <v>2019</v>
      </c>
      <c r="I2775" s="876"/>
      <c r="J2775" t="s">
        <v>1341</v>
      </c>
      <c r="K2775" t="s">
        <v>1342</v>
      </c>
      <c r="L2775" t="s">
        <v>1037</v>
      </c>
      <c r="M2775">
        <v>647.40000000000009</v>
      </c>
      <c r="N2775">
        <v>0.26000000000000006</v>
      </c>
      <c r="O2775" s="872">
        <f>+VLOOKUP(C2775,'A. Rate Class Allocations'!$B$124:$J$128,6,FALSE)</f>
        <v>0.94261788524984402</v>
      </c>
      <c r="P2775" s="873">
        <f>+VLOOKUP(C2775,'A. Rate Class Allocations'!$B$124:$J$128,8,FALSE)</f>
        <v>0.86676492558695795</v>
      </c>
      <c r="Q2775" s="873">
        <f>+VLOOKUP(C2775,'A. Rate Class Allocations'!$B$124:$J$128,7,FALSE)</f>
        <v>0.93591420350510102</v>
      </c>
      <c r="R2775" s="873">
        <f>+VLOOKUP(C2775,'A. Rate Class Allocations'!$B$124:$J$128,9,FALSE)</f>
        <v>0.67326093337246795</v>
      </c>
      <c r="S2775" s="874">
        <f t="shared" si="130"/>
        <v>528.94400564255557</v>
      </c>
      <c r="T2775" s="874">
        <f t="shared" si="131"/>
        <v>0.16382976225418253</v>
      </c>
    </row>
    <row r="2776" spans="1:20">
      <c r="A2776" s="875" t="s">
        <v>1034</v>
      </c>
      <c r="B2776" t="s">
        <v>1035</v>
      </c>
      <c r="C2776" t="s">
        <v>1339</v>
      </c>
      <c r="D2776" t="s">
        <v>2125</v>
      </c>
      <c r="E2776" s="867">
        <v>2019</v>
      </c>
      <c r="F2776" s="867">
        <v>2019</v>
      </c>
      <c r="G2776" s="868">
        <v>43543</v>
      </c>
      <c r="H2776" s="869">
        <f t="shared" si="129"/>
        <v>2019</v>
      </c>
      <c r="I2776" s="876"/>
      <c r="J2776" t="s">
        <v>1341</v>
      </c>
      <c r="K2776" t="s">
        <v>1342</v>
      </c>
      <c r="L2776" t="s">
        <v>1037</v>
      </c>
      <c r="M2776">
        <v>34.86</v>
      </c>
      <c r="N2776">
        <v>1.4E-2</v>
      </c>
      <c r="O2776" s="872">
        <f>+VLOOKUP(C2776,'A. Rate Class Allocations'!$B$124:$J$128,6,FALSE)</f>
        <v>0.94261788524984402</v>
      </c>
      <c r="P2776" s="873">
        <f>+VLOOKUP(C2776,'A. Rate Class Allocations'!$B$124:$J$128,8,FALSE)</f>
        <v>0.86676492558695795</v>
      </c>
      <c r="Q2776" s="873">
        <f>+VLOOKUP(C2776,'A. Rate Class Allocations'!$B$124:$J$128,7,FALSE)</f>
        <v>0.93591420350510102</v>
      </c>
      <c r="R2776" s="873">
        <f>+VLOOKUP(C2776,'A. Rate Class Allocations'!$B$124:$J$128,9,FALSE)</f>
        <v>0.67326093337246795</v>
      </c>
      <c r="S2776" s="874">
        <f t="shared" si="130"/>
        <v>28.481600303829914</v>
      </c>
      <c r="T2776" s="874">
        <f t="shared" si="131"/>
        <v>8.8216025829175194E-3</v>
      </c>
    </row>
    <row r="2777" spans="1:20">
      <c r="A2777" s="875" t="s">
        <v>1034</v>
      </c>
      <c r="B2777" t="s">
        <v>1035</v>
      </c>
      <c r="C2777" t="s">
        <v>1339</v>
      </c>
      <c r="D2777" t="s">
        <v>2126</v>
      </c>
      <c r="E2777" s="867">
        <v>2019</v>
      </c>
      <c r="F2777" s="867">
        <v>2019</v>
      </c>
      <c r="G2777" s="868">
        <v>43544</v>
      </c>
      <c r="H2777" s="869">
        <f t="shared" si="129"/>
        <v>2019</v>
      </c>
      <c r="I2777" s="876"/>
      <c r="J2777" t="s">
        <v>1341</v>
      </c>
      <c r="K2777" t="s">
        <v>1342</v>
      </c>
      <c r="L2777" t="s">
        <v>1037</v>
      </c>
      <c r="M2777">
        <v>1275.5649999999998</v>
      </c>
      <c r="N2777">
        <v>0.55100000000000005</v>
      </c>
      <c r="O2777" s="872">
        <f>+VLOOKUP(C2777,'A. Rate Class Allocations'!$B$124:$J$128,6,FALSE)</f>
        <v>0.94261788524984402</v>
      </c>
      <c r="P2777" s="873">
        <f>+VLOOKUP(C2777,'A. Rate Class Allocations'!$B$124:$J$128,8,FALSE)</f>
        <v>0.86676492558695795</v>
      </c>
      <c r="Q2777" s="873">
        <f>+VLOOKUP(C2777,'A. Rate Class Allocations'!$B$124:$J$128,7,FALSE)</f>
        <v>0.93591420350510102</v>
      </c>
      <c r="R2777" s="873">
        <f>+VLOOKUP(C2777,'A. Rate Class Allocations'!$B$124:$J$128,9,FALSE)</f>
        <v>0.67326093337246795</v>
      </c>
      <c r="S2777" s="874">
        <f t="shared" si="130"/>
        <v>1042.1724753744923</v>
      </c>
      <c r="T2777" s="874">
        <f t="shared" si="131"/>
        <v>0.34719307308482522</v>
      </c>
    </row>
    <row r="2778" spans="1:20">
      <c r="A2778" s="875" t="s">
        <v>1034</v>
      </c>
      <c r="B2778" t="s">
        <v>1035</v>
      </c>
      <c r="C2778" t="s">
        <v>1339</v>
      </c>
      <c r="D2778" t="s">
        <v>2126</v>
      </c>
      <c r="E2778" s="867">
        <v>2019</v>
      </c>
      <c r="F2778" s="867">
        <v>2019</v>
      </c>
      <c r="G2778" s="868">
        <v>43544</v>
      </c>
      <c r="H2778" s="869">
        <f t="shared" si="129"/>
        <v>2019</v>
      </c>
      <c r="I2778" s="876"/>
      <c r="J2778" t="s">
        <v>1341</v>
      </c>
      <c r="K2778" t="s">
        <v>1342</v>
      </c>
      <c r="L2778" t="s">
        <v>1037</v>
      </c>
      <c r="M2778">
        <v>537.07999999999981</v>
      </c>
      <c r="N2778">
        <v>0.23199999999999998</v>
      </c>
      <c r="O2778" s="872">
        <f>+VLOOKUP(C2778,'A. Rate Class Allocations'!$B$124:$J$128,6,FALSE)</f>
        <v>0.94261788524984402</v>
      </c>
      <c r="P2778" s="873">
        <f>+VLOOKUP(C2778,'A. Rate Class Allocations'!$B$124:$J$128,8,FALSE)</f>
        <v>0.86676492558695795</v>
      </c>
      <c r="Q2778" s="873">
        <f>+VLOOKUP(C2778,'A. Rate Class Allocations'!$B$124:$J$128,7,FALSE)</f>
        <v>0.93591420350510102</v>
      </c>
      <c r="R2778" s="873">
        <f>+VLOOKUP(C2778,'A. Rate Class Allocations'!$B$124:$J$128,9,FALSE)</f>
        <v>0.67326093337246795</v>
      </c>
      <c r="S2778" s="874">
        <f t="shared" si="130"/>
        <v>438.80946331557556</v>
      </c>
      <c r="T2778" s="874">
        <f t="shared" si="131"/>
        <v>0.14618655708834744</v>
      </c>
    </row>
    <row r="2779" spans="1:20">
      <c r="A2779" s="875" t="s">
        <v>1034</v>
      </c>
      <c r="B2779" t="s">
        <v>1035</v>
      </c>
      <c r="C2779" t="s">
        <v>1339</v>
      </c>
      <c r="D2779" t="s">
        <v>2126</v>
      </c>
      <c r="E2779" s="867">
        <v>2019</v>
      </c>
      <c r="F2779" s="867">
        <v>2019</v>
      </c>
      <c r="G2779" s="868">
        <v>43544</v>
      </c>
      <c r="H2779" s="869">
        <f t="shared" si="129"/>
        <v>2019</v>
      </c>
      <c r="I2779" s="876"/>
      <c r="J2779" t="s">
        <v>1341</v>
      </c>
      <c r="K2779" t="s">
        <v>1342</v>
      </c>
      <c r="L2779" t="s">
        <v>1037</v>
      </c>
      <c r="M2779">
        <v>1275.5649999999998</v>
      </c>
      <c r="N2779">
        <v>0.55100000000000005</v>
      </c>
      <c r="O2779" s="872">
        <f>+VLOOKUP(C2779,'A. Rate Class Allocations'!$B$124:$J$128,6,FALSE)</f>
        <v>0.94261788524984402</v>
      </c>
      <c r="P2779" s="873">
        <f>+VLOOKUP(C2779,'A. Rate Class Allocations'!$B$124:$J$128,8,FALSE)</f>
        <v>0.86676492558695795</v>
      </c>
      <c r="Q2779" s="873">
        <f>+VLOOKUP(C2779,'A. Rate Class Allocations'!$B$124:$J$128,7,FALSE)</f>
        <v>0.93591420350510102</v>
      </c>
      <c r="R2779" s="873">
        <f>+VLOOKUP(C2779,'A. Rate Class Allocations'!$B$124:$J$128,9,FALSE)</f>
        <v>0.67326093337246795</v>
      </c>
      <c r="S2779" s="874">
        <f t="shared" si="130"/>
        <v>1042.1724753744923</v>
      </c>
      <c r="T2779" s="874">
        <f t="shared" si="131"/>
        <v>0.34719307308482522</v>
      </c>
    </row>
    <row r="2780" spans="1:20">
      <c r="A2780" s="875" t="s">
        <v>1034</v>
      </c>
      <c r="B2780" t="s">
        <v>1035</v>
      </c>
      <c r="C2780" t="s">
        <v>1339</v>
      </c>
      <c r="D2780" t="s">
        <v>2127</v>
      </c>
      <c r="E2780" s="867">
        <v>2019</v>
      </c>
      <c r="F2780" s="867">
        <v>2019</v>
      </c>
      <c r="G2780" s="868">
        <v>43544</v>
      </c>
      <c r="H2780" s="869">
        <f t="shared" si="129"/>
        <v>2019</v>
      </c>
      <c r="I2780" s="876"/>
      <c r="J2780" t="s">
        <v>1341</v>
      </c>
      <c r="K2780" t="s">
        <v>1342</v>
      </c>
      <c r="L2780" t="s">
        <v>1037</v>
      </c>
      <c r="M2780">
        <v>1623.5940000000001</v>
      </c>
      <c r="N2780">
        <v>0.89900000000000002</v>
      </c>
      <c r="O2780" s="872">
        <f>+VLOOKUP(C2780,'A. Rate Class Allocations'!$B$124:$J$128,6,FALSE)</f>
        <v>0.94261788524984402</v>
      </c>
      <c r="P2780" s="873">
        <f>+VLOOKUP(C2780,'A. Rate Class Allocations'!$B$124:$J$128,8,FALSE)</f>
        <v>0.86676492558695795</v>
      </c>
      <c r="Q2780" s="873">
        <f>+VLOOKUP(C2780,'A. Rate Class Allocations'!$B$124:$J$128,7,FALSE)</f>
        <v>0.93591420350510102</v>
      </c>
      <c r="R2780" s="873">
        <f>+VLOOKUP(C2780,'A. Rate Class Allocations'!$B$124:$J$128,9,FALSE)</f>
        <v>0.67326093337246795</v>
      </c>
      <c r="S2780" s="874">
        <f t="shared" si="130"/>
        <v>1326.521955355606</v>
      </c>
      <c r="T2780" s="874">
        <f t="shared" si="131"/>
        <v>0.56647290871734646</v>
      </c>
    </row>
    <row r="2781" spans="1:20">
      <c r="A2781" s="875" t="s">
        <v>1034</v>
      </c>
      <c r="B2781" t="s">
        <v>1035</v>
      </c>
      <c r="C2781" t="s">
        <v>1339</v>
      </c>
      <c r="D2781" t="s">
        <v>2128</v>
      </c>
      <c r="E2781" s="867">
        <v>2019</v>
      </c>
      <c r="F2781" s="867">
        <v>2019</v>
      </c>
      <c r="G2781" s="868">
        <v>43544</v>
      </c>
      <c r="H2781" s="869">
        <f t="shared" si="129"/>
        <v>2019</v>
      </c>
      <c r="I2781" s="876"/>
      <c r="J2781" t="s">
        <v>1341</v>
      </c>
      <c r="K2781" t="s">
        <v>1342</v>
      </c>
      <c r="L2781" t="s">
        <v>1037</v>
      </c>
      <c r="M2781">
        <v>1103.232</v>
      </c>
      <c r="N2781">
        <v>0.31200000000000006</v>
      </c>
      <c r="O2781" s="872">
        <f>+VLOOKUP(C2781,'A. Rate Class Allocations'!$B$124:$J$128,6,FALSE)</f>
        <v>0.94261788524984402</v>
      </c>
      <c r="P2781" s="873">
        <f>+VLOOKUP(C2781,'A. Rate Class Allocations'!$B$124:$J$128,8,FALSE)</f>
        <v>0.86676492558695795</v>
      </c>
      <c r="Q2781" s="873">
        <f>+VLOOKUP(C2781,'A. Rate Class Allocations'!$B$124:$J$128,7,FALSE)</f>
        <v>0.93591420350510102</v>
      </c>
      <c r="R2781" s="873">
        <f>+VLOOKUP(C2781,'A. Rate Class Allocations'!$B$124:$J$128,9,FALSE)</f>
        <v>0.67326093337246795</v>
      </c>
      <c r="S2781" s="874">
        <f t="shared" si="130"/>
        <v>901.37156816967536</v>
      </c>
      <c r="T2781" s="874">
        <f t="shared" si="131"/>
        <v>0.19659571470501905</v>
      </c>
    </row>
    <row r="2782" spans="1:20">
      <c r="A2782" s="875" t="s">
        <v>1034</v>
      </c>
      <c r="B2782" t="s">
        <v>1035</v>
      </c>
      <c r="C2782" t="s">
        <v>1339</v>
      </c>
      <c r="D2782" t="s">
        <v>2128</v>
      </c>
      <c r="E2782" s="867">
        <v>2019</v>
      </c>
      <c r="F2782" s="867">
        <v>2019</v>
      </c>
      <c r="G2782" s="868">
        <v>43544</v>
      </c>
      <c r="H2782" s="869">
        <f t="shared" si="129"/>
        <v>2019</v>
      </c>
      <c r="I2782" s="876"/>
      <c r="J2782" t="s">
        <v>1341</v>
      </c>
      <c r="K2782" t="s">
        <v>1342</v>
      </c>
      <c r="L2782" t="s">
        <v>1037</v>
      </c>
      <c r="M2782">
        <v>307.63199999999995</v>
      </c>
      <c r="N2782">
        <v>8.6999999999999994E-2</v>
      </c>
      <c r="O2782" s="872">
        <f>+VLOOKUP(C2782,'A. Rate Class Allocations'!$B$124:$J$128,6,FALSE)</f>
        <v>0.94261788524984402</v>
      </c>
      <c r="P2782" s="873">
        <f>+VLOOKUP(C2782,'A. Rate Class Allocations'!$B$124:$J$128,8,FALSE)</f>
        <v>0.86676492558695795</v>
      </c>
      <c r="Q2782" s="873">
        <f>+VLOOKUP(C2782,'A. Rate Class Allocations'!$B$124:$J$128,7,FALSE)</f>
        <v>0.93591420350510102</v>
      </c>
      <c r="R2782" s="873">
        <f>+VLOOKUP(C2782,'A. Rate Class Allocations'!$B$124:$J$128,9,FALSE)</f>
        <v>0.67326093337246795</v>
      </c>
      <c r="S2782" s="874">
        <f t="shared" si="130"/>
        <v>251.34399497039018</v>
      </c>
      <c r="T2782" s="874">
        <f t="shared" si="131"/>
        <v>5.4819958908130288E-2</v>
      </c>
    </row>
    <row r="2783" spans="1:20">
      <c r="A2783" s="875" t="s">
        <v>1034</v>
      </c>
      <c r="B2783" t="s">
        <v>1035</v>
      </c>
      <c r="C2783" t="s">
        <v>1339</v>
      </c>
      <c r="D2783" t="s">
        <v>2128</v>
      </c>
      <c r="E2783" s="867">
        <v>2019</v>
      </c>
      <c r="F2783" s="867">
        <v>2019</v>
      </c>
      <c r="G2783" s="868">
        <v>43544</v>
      </c>
      <c r="H2783" s="869">
        <f t="shared" si="129"/>
        <v>2019</v>
      </c>
      <c r="I2783" s="876"/>
      <c r="J2783" t="s">
        <v>1341</v>
      </c>
      <c r="K2783" t="s">
        <v>1342</v>
      </c>
      <c r="L2783" t="s">
        <v>1037</v>
      </c>
      <c r="M2783">
        <v>2301.9359999999997</v>
      </c>
      <c r="N2783">
        <v>0.65100000000000002</v>
      </c>
      <c r="O2783" s="872">
        <f>+VLOOKUP(C2783,'A. Rate Class Allocations'!$B$124:$J$128,6,FALSE)</f>
        <v>0.94261788524984402</v>
      </c>
      <c r="P2783" s="873">
        <f>+VLOOKUP(C2783,'A. Rate Class Allocations'!$B$124:$J$128,8,FALSE)</f>
        <v>0.86676492558695795</v>
      </c>
      <c r="Q2783" s="873">
        <f>+VLOOKUP(C2783,'A. Rate Class Allocations'!$B$124:$J$128,7,FALSE)</f>
        <v>0.93591420350510102</v>
      </c>
      <c r="R2783" s="873">
        <f>+VLOOKUP(C2783,'A. Rate Class Allocations'!$B$124:$J$128,9,FALSE)</f>
        <v>0.67326093337246795</v>
      </c>
      <c r="S2783" s="874">
        <f t="shared" si="130"/>
        <v>1880.7464451232647</v>
      </c>
      <c r="T2783" s="874">
        <f t="shared" si="131"/>
        <v>0.41020452010566466</v>
      </c>
    </row>
    <row r="2784" spans="1:20">
      <c r="A2784" s="875" t="s">
        <v>1034</v>
      </c>
      <c r="B2784" t="s">
        <v>1035</v>
      </c>
      <c r="C2784" t="s">
        <v>1339</v>
      </c>
      <c r="D2784" t="s">
        <v>2129</v>
      </c>
      <c r="E2784" s="867">
        <v>2019</v>
      </c>
      <c r="F2784" s="867">
        <v>2019</v>
      </c>
      <c r="G2784" s="868">
        <v>43542</v>
      </c>
      <c r="H2784" s="869">
        <f t="shared" si="129"/>
        <v>2019</v>
      </c>
      <c r="I2784" s="876"/>
      <c r="J2784" t="s">
        <v>1341</v>
      </c>
      <c r="K2784" t="s">
        <v>1342</v>
      </c>
      <c r="L2784" t="s">
        <v>1037</v>
      </c>
      <c r="M2784">
        <v>1657.3440000000003</v>
      </c>
      <c r="N2784">
        <v>0.83200000000000007</v>
      </c>
      <c r="O2784" s="872">
        <f>+VLOOKUP(C2784,'A. Rate Class Allocations'!$B$124:$J$128,6,FALSE)</f>
        <v>0.94261788524984402</v>
      </c>
      <c r="P2784" s="873">
        <f>+VLOOKUP(C2784,'A. Rate Class Allocations'!$B$124:$J$128,8,FALSE)</f>
        <v>0.86676492558695795</v>
      </c>
      <c r="Q2784" s="873">
        <f>+VLOOKUP(C2784,'A. Rate Class Allocations'!$B$124:$J$128,7,FALSE)</f>
        <v>0.93591420350510102</v>
      </c>
      <c r="R2784" s="873">
        <f>+VLOOKUP(C2784,'A. Rate Class Allocations'!$B$124:$J$128,9,FALSE)</f>
        <v>0.67326093337246795</v>
      </c>
      <c r="S2784" s="874">
        <f t="shared" si="130"/>
        <v>1354.0966544449423</v>
      </c>
      <c r="T2784" s="874">
        <f t="shared" si="131"/>
        <v>0.52425523921338413</v>
      </c>
    </row>
    <row r="2785" spans="1:20">
      <c r="A2785" s="875" t="s">
        <v>1034</v>
      </c>
      <c r="B2785" t="s">
        <v>1035</v>
      </c>
      <c r="C2785" t="s">
        <v>1339</v>
      </c>
      <c r="D2785" t="s">
        <v>2129</v>
      </c>
      <c r="E2785" s="867">
        <v>2019</v>
      </c>
      <c r="F2785" s="867">
        <v>2019</v>
      </c>
      <c r="G2785" s="868">
        <v>43542</v>
      </c>
      <c r="H2785" s="869">
        <f t="shared" si="129"/>
        <v>2019</v>
      </c>
      <c r="I2785" s="876"/>
      <c r="J2785" t="s">
        <v>1341</v>
      </c>
      <c r="K2785" t="s">
        <v>1342</v>
      </c>
      <c r="L2785" t="s">
        <v>1037</v>
      </c>
      <c r="M2785">
        <v>115.53599999999999</v>
      </c>
      <c r="N2785">
        <v>5.7999999999999996E-2</v>
      </c>
      <c r="O2785" s="872">
        <f>+VLOOKUP(C2785,'A. Rate Class Allocations'!$B$124:$J$128,6,FALSE)</f>
        <v>0.94261788524984402</v>
      </c>
      <c r="P2785" s="873">
        <f>+VLOOKUP(C2785,'A. Rate Class Allocations'!$B$124:$J$128,8,FALSE)</f>
        <v>0.86676492558695795</v>
      </c>
      <c r="Q2785" s="873">
        <f>+VLOOKUP(C2785,'A. Rate Class Allocations'!$B$124:$J$128,7,FALSE)</f>
        <v>0.93591420350510102</v>
      </c>
      <c r="R2785" s="873">
        <f>+VLOOKUP(C2785,'A. Rate Class Allocations'!$B$124:$J$128,9,FALSE)</f>
        <v>0.67326093337246795</v>
      </c>
      <c r="S2785" s="874">
        <f t="shared" si="130"/>
        <v>94.396161006979128</v>
      </c>
      <c r="T2785" s="874">
        <f t="shared" si="131"/>
        <v>3.6546639272086859E-2</v>
      </c>
    </row>
    <row r="2786" spans="1:20">
      <c r="A2786" s="875" t="s">
        <v>1034</v>
      </c>
      <c r="B2786" t="s">
        <v>1035</v>
      </c>
      <c r="C2786" t="s">
        <v>1339</v>
      </c>
      <c r="D2786" t="s">
        <v>2130</v>
      </c>
      <c r="E2786" s="867">
        <v>2019</v>
      </c>
      <c r="F2786" s="867">
        <v>2019</v>
      </c>
      <c r="G2786" s="868">
        <v>43542</v>
      </c>
      <c r="H2786" s="869">
        <f t="shared" si="129"/>
        <v>2019</v>
      </c>
      <c r="I2786" s="876"/>
      <c r="J2786" t="s">
        <v>1341</v>
      </c>
      <c r="K2786" t="s">
        <v>1342</v>
      </c>
      <c r="L2786" t="s">
        <v>1037</v>
      </c>
      <c r="M2786">
        <v>349.596</v>
      </c>
      <c r="N2786">
        <v>0.15600000000000003</v>
      </c>
      <c r="O2786" s="872">
        <f>+VLOOKUP(C2786,'A. Rate Class Allocations'!$B$124:$J$128,6,FALSE)</f>
        <v>0.94261788524984402</v>
      </c>
      <c r="P2786" s="873">
        <f>+VLOOKUP(C2786,'A. Rate Class Allocations'!$B$124:$J$128,8,FALSE)</f>
        <v>0.86676492558695795</v>
      </c>
      <c r="Q2786" s="873">
        <f>+VLOOKUP(C2786,'A. Rate Class Allocations'!$B$124:$J$128,7,FALSE)</f>
        <v>0.93591420350510102</v>
      </c>
      <c r="R2786" s="873">
        <f>+VLOOKUP(C2786,'A. Rate Class Allocations'!$B$124:$J$128,9,FALSE)</f>
        <v>0.67326093337246795</v>
      </c>
      <c r="S2786" s="874">
        <f t="shared" si="130"/>
        <v>285.62976304697997</v>
      </c>
      <c r="T2786" s="874">
        <f t="shared" si="131"/>
        <v>9.8297857352509524E-2</v>
      </c>
    </row>
    <row r="2787" spans="1:20">
      <c r="A2787" s="875" t="s">
        <v>1034</v>
      </c>
      <c r="B2787" t="s">
        <v>1035</v>
      </c>
      <c r="C2787" t="s">
        <v>1339</v>
      </c>
      <c r="D2787" t="s">
        <v>2130</v>
      </c>
      <c r="E2787" s="867">
        <v>2019</v>
      </c>
      <c r="F2787" s="867">
        <v>2019</v>
      </c>
      <c r="G2787" s="868">
        <v>43542</v>
      </c>
      <c r="H2787" s="869">
        <f t="shared" si="129"/>
        <v>2019</v>
      </c>
      <c r="I2787" s="876"/>
      <c r="J2787" t="s">
        <v>1341</v>
      </c>
      <c r="K2787" t="s">
        <v>1342</v>
      </c>
      <c r="L2787" t="s">
        <v>1037</v>
      </c>
      <c r="M2787">
        <v>129.97799999999998</v>
      </c>
      <c r="N2787">
        <v>5.7999999999999996E-2</v>
      </c>
      <c r="O2787" s="872">
        <f>+VLOOKUP(C2787,'A. Rate Class Allocations'!$B$124:$J$128,6,FALSE)</f>
        <v>0.94261788524984402</v>
      </c>
      <c r="P2787" s="873">
        <f>+VLOOKUP(C2787,'A. Rate Class Allocations'!$B$124:$J$128,8,FALSE)</f>
        <v>0.86676492558695795</v>
      </c>
      <c r="Q2787" s="873">
        <f>+VLOOKUP(C2787,'A. Rate Class Allocations'!$B$124:$J$128,7,FALSE)</f>
        <v>0.93591420350510102</v>
      </c>
      <c r="R2787" s="873">
        <f>+VLOOKUP(C2787,'A. Rate Class Allocations'!$B$124:$J$128,9,FALSE)</f>
        <v>0.67326093337246795</v>
      </c>
      <c r="S2787" s="874">
        <f t="shared" si="130"/>
        <v>106.19568113285152</v>
      </c>
      <c r="T2787" s="874">
        <f t="shared" si="131"/>
        <v>3.6546639272086859E-2</v>
      </c>
    </row>
    <row r="2788" spans="1:20">
      <c r="A2788" s="875" t="s">
        <v>1034</v>
      </c>
      <c r="B2788" t="s">
        <v>1035</v>
      </c>
      <c r="C2788" t="s">
        <v>1339</v>
      </c>
      <c r="D2788" t="s">
        <v>2130</v>
      </c>
      <c r="E2788" s="867">
        <v>2019</v>
      </c>
      <c r="F2788" s="867">
        <v>2019</v>
      </c>
      <c r="G2788" s="868">
        <v>43542</v>
      </c>
      <c r="H2788" s="869">
        <f t="shared" si="129"/>
        <v>2019</v>
      </c>
      <c r="I2788" s="876"/>
      <c r="J2788" t="s">
        <v>1341</v>
      </c>
      <c r="K2788" t="s">
        <v>1342</v>
      </c>
      <c r="L2788" t="s">
        <v>1037</v>
      </c>
      <c r="M2788">
        <v>35.856000000000002</v>
      </c>
      <c r="N2788">
        <v>1.6E-2</v>
      </c>
      <c r="O2788" s="872">
        <f>+VLOOKUP(C2788,'A. Rate Class Allocations'!$B$124:$J$128,6,FALSE)</f>
        <v>0.94261788524984402</v>
      </c>
      <c r="P2788" s="873">
        <f>+VLOOKUP(C2788,'A. Rate Class Allocations'!$B$124:$J$128,8,FALSE)</f>
        <v>0.86676492558695795</v>
      </c>
      <c r="Q2788" s="873">
        <f>+VLOOKUP(C2788,'A. Rate Class Allocations'!$B$124:$J$128,7,FALSE)</f>
        <v>0.93591420350510102</v>
      </c>
      <c r="R2788" s="873">
        <f>+VLOOKUP(C2788,'A. Rate Class Allocations'!$B$124:$J$128,9,FALSE)</f>
        <v>0.67326093337246795</v>
      </c>
      <c r="S2788" s="874">
        <f t="shared" si="130"/>
        <v>29.295360312510766</v>
      </c>
      <c r="T2788" s="874">
        <f t="shared" si="131"/>
        <v>1.0081831523334308E-2</v>
      </c>
    </row>
    <row r="2789" spans="1:20">
      <c r="A2789" s="875" t="s">
        <v>1034</v>
      </c>
      <c r="B2789" t="s">
        <v>1035</v>
      </c>
      <c r="C2789" t="s">
        <v>1339</v>
      </c>
      <c r="D2789" t="s">
        <v>2131</v>
      </c>
      <c r="E2789" s="867">
        <v>2019</v>
      </c>
      <c r="F2789" s="867">
        <v>2019</v>
      </c>
      <c r="G2789" s="868">
        <v>43543</v>
      </c>
      <c r="H2789" s="869">
        <f t="shared" si="129"/>
        <v>2019</v>
      </c>
      <c r="I2789" s="876"/>
      <c r="J2789" t="s">
        <v>1341</v>
      </c>
      <c r="K2789" t="s">
        <v>1342</v>
      </c>
      <c r="L2789" t="s">
        <v>1037</v>
      </c>
      <c r="M2789">
        <v>1805.6999999999998</v>
      </c>
      <c r="N2789">
        <v>0.78</v>
      </c>
      <c r="O2789" s="872">
        <f>+VLOOKUP(C2789,'A. Rate Class Allocations'!$B$124:$J$128,6,FALSE)</f>
        <v>0.94261788524984402</v>
      </c>
      <c r="P2789" s="873">
        <f>+VLOOKUP(C2789,'A. Rate Class Allocations'!$B$124:$J$128,8,FALSE)</f>
        <v>0.86676492558695795</v>
      </c>
      <c r="Q2789" s="873">
        <f>+VLOOKUP(C2789,'A. Rate Class Allocations'!$B$124:$J$128,7,FALSE)</f>
        <v>0.93591420350510102</v>
      </c>
      <c r="R2789" s="873">
        <f>+VLOOKUP(C2789,'A. Rate Class Allocations'!$B$124:$J$128,9,FALSE)</f>
        <v>0.67326093337246795</v>
      </c>
      <c r="S2789" s="874">
        <f t="shared" si="130"/>
        <v>1475.3076783885735</v>
      </c>
      <c r="T2789" s="874">
        <f t="shared" si="131"/>
        <v>0.49148928676254749</v>
      </c>
    </row>
    <row r="2790" spans="1:20">
      <c r="A2790" s="875" t="s">
        <v>1034</v>
      </c>
      <c r="B2790" t="s">
        <v>1035</v>
      </c>
      <c r="C2790" t="s">
        <v>1339</v>
      </c>
      <c r="D2790" t="s">
        <v>2132</v>
      </c>
      <c r="E2790" s="867">
        <v>2019</v>
      </c>
      <c r="F2790" s="867">
        <v>2019</v>
      </c>
      <c r="G2790" s="868">
        <v>43552</v>
      </c>
      <c r="H2790" s="869">
        <f t="shared" si="129"/>
        <v>2019</v>
      </c>
      <c r="I2790" s="876"/>
      <c r="J2790" t="s">
        <v>1341</v>
      </c>
      <c r="K2790" t="s">
        <v>1342</v>
      </c>
      <c r="L2790" t="s">
        <v>1037</v>
      </c>
      <c r="M2790">
        <v>2848.56</v>
      </c>
      <c r="N2790">
        <v>1.1440000000000001</v>
      </c>
      <c r="O2790" s="872">
        <f>+VLOOKUP(C2790,'A. Rate Class Allocations'!$B$124:$J$128,6,FALSE)</f>
        <v>0.94261788524984402</v>
      </c>
      <c r="P2790" s="873">
        <f>+VLOOKUP(C2790,'A. Rate Class Allocations'!$B$124:$J$128,8,FALSE)</f>
        <v>0.86676492558695795</v>
      </c>
      <c r="Q2790" s="873">
        <f>+VLOOKUP(C2790,'A. Rate Class Allocations'!$B$124:$J$128,7,FALSE)</f>
        <v>0.93591420350510102</v>
      </c>
      <c r="R2790" s="873">
        <f>+VLOOKUP(C2790,'A. Rate Class Allocations'!$B$124:$J$128,9,FALSE)</f>
        <v>0.67326093337246795</v>
      </c>
      <c r="S2790" s="874">
        <f t="shared" si="130"/>
        <v>2327.3536248272444</v>
      </c>
      <c r="T2790" s="874">
        <f t="shared" si="131"/>
        <v>0.72085095391840304</v>
      </c>
    </row>
    <row r="2791" spans="1:20">
      <c r="A2791" s="875" t="s">
        <v>1034</v>
      </c>
      <c r="B2791" t="s">
        <v>1035</v>
      </c>
      <c r="C2791" t="s">
        <v>1339</v>
      </c>
      <c r="D2791" t="s">
        <v>2133</v>
      </c>
      <c r="E2791" s="867">
        <v>2019</v>
      </c>
      <c r="F2791" s="867">
        <v>2019</v>
      </c>
      <c r="G2791" s="868">
        <v>43552</v>
      </c>
      <c r="H2791" s="869">
        <f t="shared" si="129"/>
        <v>2019</v>
      </c>
      <c r="I2791" s="876"/>
      <c r="J2791" t="s">
        <v>1341</v>
      </c>
      <c r="K2791" t="s">
        <v>1342</v>
      </c>
      <c r="L2791" t="s">
        <v>1037</v>
      </c>
      <c r="M2791">
        <v>1805.2499999999995</v>
      </c>
      <c r="N2791">
        <v>0.72499999999999987</v>
      </c>
      <c r="O2791" s="872">
        <f>+VLOOKUP(C2791,'A. Rate Class Allocations'!$B$124:$J$128,6,FALSE)</f>
        <v>0.94261788524984402</v>
      </c>
      <c r="P2791" s="873">
        <f>+VLOOKUP(C2791,'A. Rate Class Allocations'!$B$124:$J$128,8,FALSE)</f>
        <v>0.86676492558695795</v>
      </c>
      <c r="Q2791" s="873">
        <f>+VLOOKUP(C2791,'A. Rate Class Allocations'!$B$124:$J$128,7,FALSE)</f>
        <v>0.93591420350510102</v>
      </c>
      <c r="R2791" s="873">
        <f>+VLOOKUP(C2791,'A. Rate Class Allocations'!$B$124:$J$128,9,FALSE)</f>
        <v>0.67326093337246795</v>
      </c>
      <c r="S2791" s="874">
        <f t="shared" si="130"/>
        <v>1474.9400157340485</v>
      </c>
      <c r="T2791" s="874">
        <f t="shared" si="131"/>
        <v>0.45683299090108576</v>
      </c>
    </row>
    <row r="2792" spans="1:20">
      <c r="A2792" s="875" t="s">
        <v>1034</v>
      </c>
      <c r="B2792" t="s">
        <v>1035</v>
      </c>
      <c r="C2792" t="s">
        <v>1339</v>
      </c>
      <c r="D2792" t="s">
        <v>2133</v>
      </c>
      <c r="E2792" s="867">
        <v>2019</v>
      </c>
      <c r="F2792" s="867">
        <v>2019</v>
      </c>
      <c r="G2792" s="868">
        <v>43552</v>
      </c>
      <c r="H2792" s="869">
        <f t="shared" si="129"/>
        <v>2019</v>
      </c>
      <c r="I2792" s="876"/>
      <c r="J2792" t="s">
        <v>1341</v>
      </c>
      <c r="K2792" t="s">
        <v>1342</v>
      </c>
      <c r="L2792" t="s">
        <v>1037</v>
      </c>
      <c r="M2792">
        <v>438.23999999999995</v>
      </c>
      <c r="N2792">
        <v>0.17599999999999999</v>
      </c>
      <c r="O2792" s="872">
        <f>+VLOOKUP(C2792,'A. Rate Class Allocations'!$B$124:$J$128,6,FALSE)</f>
        <v>0.94261788524984402</v>
      </c>
      <c r="P2792" s="873">
        <f>+VLOOKUP(C2792,'A. Rate Class Allocations'!$B$124:$J$128,8,FALSE)</f>
        <v>0.86676492558695795</v>
      </c>
      <c r="Q2792" s="873">
        <f>+VLOOKUP(C2792,'A. Rate Class Allocations'!$B$124:$J$128,7,FALSE)</f>
        <v>0.93591420350510102</v>
      </c>
      <c r="R2792" s="873">
        <f>+VLOOKUP(C2792,'A. Rate Class Allocations'!$B$124:$J$128,9,FALSE)</f>
        <v>0.67326093337246795</v>
      </c>
      <c r="S2792" s="874">
        <f t="shared" si="130"/>
        <v>358.05440381957601</v>
      </c>
      <c r="T2792" s="874">
        <f t="shared" si="131"/>
        <v>0.11090014675667738</v>
      </c>
    </row>
    <row r="2793" spans="1:20">
      <c r="A2793" s="875" t="s">
        <v>1034</v>
      </c>
      <c r="B2793" t="s">
        <v>1035</v>
      </c>
      <c r="C2793" t="s">
        <v>1339</v>
      </c>
      <c r="D2793" t="s">
        <v>2134</v>
      </c>
      <c r="E2793" s="867">
        <v>2019</v>
      </c>
      <c r="F2793" s="867">
        <v>2019</v>
      </c>
      <c r="G2793" s="868">
        <v>43535</v>
      </c>
      <c r="H2793" s="869">
        <f t="shared" si="129"/>
        <v>2019</v>
      </c>
      <c r="I2793" s="876"/>
      <c r="J2793" t="s">
        <v>1341</v>
      </c>
      <c r="K2793" t="s">
        <v>1342</v>
      </c>
      <c r="L2793" t="s">
        <v>1037</v>
      </c>
      <c r="M2793">
        <v>2719.0799999999995</v>
      </c>
      <c r="N2793">
        <v>1.0919999999999999</v>
      </c>
      <c r="O2793" s="872">
        <f>+VLOOKUP(C2793,'A. Rate Class Allocations'!$B$124:$J$128,6,FALSE)</f>
        <v>0.94261788524984402</v>
      </c>
      <c r="P2793" s="873">
        <f>+VLOOKUP(C2793,'A. Rate Class Allocations'!$B$124:$J$128,8,FALSE)</f>
        <v>0.86676492558695795</v>
      </c>
      <c r="Q2793" s="873">
        <f>+VLOOKUP(C2793,'A. Rate Class Allocations'!$B$124:$J$128,7,FALSE)</f>
        <v>0.93591420350510102</v>
      </c>
      <c r="R2793" s="873">
        <f>+VLOOKUP(C2793,'A. Rate Class Allocations'!$B$124:$J$128,9,FALSE)</f>
        <v>0.67326093337246795</v>
      </c>
      <c r="S2793" s="874">
        <f t="shared" si="130"/>
        <v>2221.5648236987327</v>
      </c>
      <c r="T2793" s="874">
        <f t="shared" si="131"/>
        <v>0.68808500146756635</v>
      </c>
    </row>
    <row r="2794" spans="1:20">
      <c r="A2794" s="875" t="s">
        <v>1034</v>
      </c>
      <c r="B2794" t="s">
        <v>1035</v>
      </c>
      <c r="C2794" t="s">
        <v>1339</v>
      </c>
      <c r="D2794" t="s">
        <v>2134</v>
      </c>
      <c r="E2794" s="867">
        <v>2019</v>
      </c>
      <c r="F2794" s="867">
        <v>2019</v>
      </c>
      <c r="G2794" s="868">
        <v>43535</v>
      </c>
      <c r="H2794" s="869">
        <f t="shared" si="129"/>
        <v>2019</v>
      </c>
      <c r="I2794" s="876"/>
      <c r="J2794" t="s">
        <v>1341</v>
      </c>
      <c r="K2794" t="s">
        <v>1342</v>
      </c>
      <c r="L2794" t="s">
        <v>1037</v>
      </c>
      <c r="M2794">
        <v>144.41999999999999</v>
      </c>
      <c r="N2794">
        <v>5.7999999999999996E-2</v>
      </c>
      <c r="O2794" s="872">
        <f>+VLOOKUP(C2794,'A. Rate Class Allocations'!$B$124:$J$128,6,FALSE)</f>
        <v>0.94261788524984402</v>
      </c>
      <c r="P2794" s="873">
        <f>+VLOOKUP(C2794,'A. Rate Class Allocations'!$B$124:$J$128,8,FALSE)</f>
        <v>0.86676492558695795</v>
      </c>
      <c r="Q2794" s="873">
        <f>+VLOOKUP(C2794,'A. Rate Class Allocations'!$B$124:$J$128,7,FALSE)</f>
        <v>0.93591420350510102</v>
      </c>
      <c r="R2794" s="873">
        <f>+VLOOKUP(C2794,'A. Rate Class Allocations'!$B$124:$J$128,9,FALSE)</f>
        <v>0.67326093337246795</v>
      </c>
      <c r="S2794" s="874">
        <f t="shared" si="130"/>
        <v>117.99520125872391</v>
      </c>
      <c r="T2794" s="874">
        <f t="shared" si="131"/>
        <v>3.6546639272086859E-2</v>
      </c>
    </row>
    <row r="2795" spans="1:20">
      <c r="A2795" s="875" t="s">
        <v>1034</v>
      </c>
      <c r="B2795" t="s">
        <v>1035</v>
      </c>
      <c r="C2795" t="s">
        <v>1339</v>
      </c>
      <c r="D2795" t="s">
        <v>2134</v>
      </c>
      <c r="E2795" s="867">
        <v>2019</v>
      </c>
      <c r="F2795" s="867">
        <v>2019</v>
      </c>
      <c r="G2795" s="868">
        <v>43535</v>
      </c>
      <c r="H2795" s="869">
        <f t="shared" si="129"/>
        <v>2019</v>
      </c>
      <c r="I2795" s="876"/>
      <c r="J2795" t="s">
        <v>1341</v>
      </c>
      <c r="K2795" t="s">
        <v>1342</v>
      </c>
      <c r="L2795" t="s">
        <v>1037</v>
      </c>
      <c r="M2795">
        <v>34.86</v>
      </c>
      <c r="N2795">
        <v>1.4E-2</v>
      </c>
      <c r="O2795" s="872">
        <f>+VLOOKUP(C2795,'A. Rate Class Allocations'!$B$124:$J$128,6,FALSE)</f>
        <v>0.94261788524984402</v>
      </c>
      <c r="P2795" s="873">
        <f>+VLOOKUP(C2795,'A. Rate Class Allocations'!$B$124:$J$128,8,FALSE)</f>
        <v>0.86676492558695795</v>
      </c>
      <c r="Q2795" s="873">
        <f>+VLOOKUP(C2795,'A. Rate Class Allocations'!$B$124:$J$128,7,FALSE)</f>
        <v>0.93591420350510102</v>
      </c>
      <c r="R2795" s="873">
        <f>+VLOOKUP(C2795,'A. Rate Class Allocations'!$B$124:$J$128,9,FALSE)</f>
        <v>0.67326093337246795</v>
      </c>
      <c r="S2795" s="874">
        <f t="shared" si="130"/>
        <v>28.481600303829914</v>
      </c>
      <c r="T2795" s="874">
        <f t="shared" si="131"/>
        <v>8.8216025829175194E-3</v>
      </c>
    </row>
    <row r="2796" spans="1:20">
      <c r="A2796" s="875" t="s">
        <v>1034</v>
      </c>
      <c r="B2796" t="s">
        <v>1035</v>
      </c>
      <c r="C2796" t="s">
        <v>1339</v>
      </c>
      <c r="D2796" t="s">
        <v>2134</v>
      </c>
      <c r="E2796" s="867">
        <v>2019</v>
      </c>
      <c r="F2796" s="867">
        <v>2019</v>
      </c>
      <c r="G2796" s="868">
        <v>43535</v>
      </c>
      <c r="H2796" s="869">
        <f t="shared" si="129"/>
        <v>2019</v>
      </c>
      <c r="I2796" s="876"/>
      <c r="J2796" t="s">
        <v>1341</v>
      </c>
      <c r="K2796" t="s">
        <v>1342</v>
      </c>
      <c r="L2796" t="s">
        <v>1037</v>
      </c>
      <c r="M2796">
        <v>249</v>
      </c>
      <c r="N2796">
        <v>0.1</v>
      </c>
      <c r="O2796" s="872">
        <f>+VLOOKUP(C2796,'A. Rate Class Allocations'!$B$124:$J$128,6,FALSE)</f>
        <v>0.94261788524984402</v>
      </c>
      <c r="P2796" s="873">
        <f>+VLOOKUP(C2796,'A. Rate Class Allocations'!$B$124:$J$128,8,FALSE)</f>
        <v>0.86676492558695795</v>
      </c>
      <c r="Q2796" s="873">
        <f>+VLOOKUP(C2796,'A. Rate Class Allocations'!$B$124:$J$128,7,FALSE)</f>
        <v>0.93591420350510102</v>
      </c>
      <c r="R2796" s="873">
        <f>+VLOOKUP(C2796,'A. Rate Class Allocations'!$B$124:$J$128,9,FALSE)</f>
        <v>0.67326093337246795</v>
      </c>
      <c r="S2796" s="874">
        <f t="shared" si="130"/>
        <v>203.44000217021366</v>
      </c>
      <c r="T2796" s="874">
        <f t="shared" si="131"/>
        <v>6.3011447020839426E-2</v>
      </c>
    </row>
    <row r="2797" spans="1:20">
      <c r="A2797" s="875" t="s">
        <v>1034</v>
      </c>
      <c r="B2797" t="s">
        <v>1035</v>
      </c>
      <c r="C2797" t="s">
        <v>1339</v>
      </c>
      <c r="D2797" t="s">
        <v>2135</v>
      </c>
      <c r="E2797" s="867">
        <v>2019</v>
      </c>
      <c r="F2797" s="867">
        <v>2019</v>
      </c>
      <c r="G2797" s="868">
        <v>43529</v>
      </c>
      <c r="H2797" s="869">
        <f t="shared" si="129"/>
        <v>2019</v>
      </c>
      <c r="I2797" s="876"/>
      <c r="J2797" t="s">
        <v>1341</v>
      </c>
      <c r="K2797" t="s">
        <v>1342</v>
      </c>
      <c r="L2797" t="s">
        <v>1037</v>
      </c>
      <c r="M2797">
        <v>3402.0479999999998</v>
      </c>
      <c r="N2797">
        <v>1.3919999999999999</v>
      </c>
      <c r="O2797" s="872">
        <f>+VLOOKUP(C2797,'A. Rate Class Allocations'!$B$124:$J$128,6,FALSE)</f>
        <v>0.94261788524984402</v>
      </c>
      <c r="P2797" s="873">
        <f>+VLOOKUP(C2797,'A. Rate Class Allocations'!$B$124:$J$128,8,FALSE)</f>
        <v>0.86676492558695795</v>
      </c>
      <c r="Q2797" s="873">
        <f>+VLOOKUP(C2797,'A. Rate Class Allocations'!$B$124:$J$128,7,FALSE)</f>
        <v>0.93591420350510102</v>
      </c>
      <c r="R2797" s="873">
        <f>+VLOOKUP(C2797,'A. Rate Class Allocations'!$B$124:$J$128,9,FALSE)</f>
        <v>0.67326093337246795</v>
      </c>
      <c r="S2797" s="874">
        <f t="shared" si="130"/>
        <v>2779.5688855549038</v>
      </c>
      <c r="T2797" s="874">
        <f t="shared" si="131"/>
        <v>0.87711934253008461</v>
      </c>
    </row>
    <row r="2798" spans="1:20">
      <c r="A2798" s="875" t="s">
        <v>1034</v>
      </c>
      <c r="B2798" t="s">
        <v>1035</v>
      </c>
      <c r="C2798" t="s">
        <v>1339</v>
      </c>
      <c r="D2798" t="s">
        <v>2136</v>
      </c>
      <c r="E2798" s="867">
        <v>2019</v>
      </c>
      <c r="F2798" s="867">
        <v>2019</v>
      </c>
      <c r="G2798" s="868">
        <v>43537</v>
      </c>
      <c r="H2798" s="869">
        <f t="shared" si="129"/>
        <v>2019</v>
      </c>
      <c r="I2798" s="876"/>
      <c r="J2798" t="s">
        <v>1341</v>
      </c>
      <c r="K2798" t="s">
        <v>1342</v>
      </c>
      <c r="L2798" t="s">
        <v>1037</v>
      </c>
      <c r="M2798">
        <v>1529.46</v>
      </c>
      <c r="N2798">
        <v>0.43500000000000005</v>
      </c>
      <c r="O2798" s="872">
        <f>+VLOOKUP(C2798,'A. Rate Class Allocations'!$B$124:$J$128,6,FALSE)</f>
        <v>0.94261788524984402</v>
      </c>
      <c r="P2798" s="873">
        <f>+VLOOKUP(C2798,'A. Rate Class Allocations'!$B$124:$J$128,8,FALSE)</f>
        <v>0.86676492558695795</v>
      </c>
      <c r="Q2798" s="873">
        <f>+VLOOKUP(C2798,'A. Rate Class Allocations'!$B$124:$J$128,7,FALSE)</f>
        <v>0.93591420350510102</v>
      </c>
      <c r="R2798" s="873">
        <f>+VLOOKUP(C2798,'A. Rate Class Allocations'!$B$124:$J$128,9,FALSE)</f>
        <v>0.67326093337246795</v>
      </c>
      <c r="S2798" s="874">
        <f t="shared" si="130"/>
        <v>1249.6118301978111</v>
      </c>
      <c r="T2798" s="874">
        <f t="shared" si="131"/>
        <v>0.27409979454065153</v>
      </c>
    </row>
    <row r="2799" spans="1:20">
      <c r="A2799" s="875" t="s">
        <v>1034</v>
      </c>
      <c r="B2799" t="s">
        <v>1035</v>
      </c>
      <c r="C2799" t="s">
        <v>1339</v>
      </c>
      <c r="D2799" t="s">
        <v>2136</v>
      </c>
      <c r="E2799" s="867">
        <v>2019</v>
      </c>
      <c r="F2799" s="867">
        <v>2019</v>
      </c>
      <c r="G2799" s="868">
        <v>43537</v>
      </c>
      <c r="H2799" s="869">
        <f t="shared" si="129"/>
        <v>2019</v>
      </c>
      <c r="I2799" s="876"/>
      <c r="J2799" t="s">
        <v>1341</v>
      </c>
      <c r="K2799" t="s">
        <v>1342</v>
      </c>
      <c r="L2799" t="s">
        <v>1037</v>
      </c>
      <c r="M2799">
        <v>443.01600000000008</v>
      </c>
      <c r="N2799">
        <v>0.126</v>
      </c>
      <c r="O2799" s="872">
        <f>+VLOOKUP(C2799,'A. Rate Class Allocations'!$B$124:$J$128,6,FALSE)</f>
        <v>0.94261788524984402</v>
      </c>
      <c r="P2799" s="873">
        <f>+VLOOKUP(C2799,'A. Rate Class Allocations'!$B$124:$J$128,8,FALSE)</f>
        <v>0.86676492558695795</v>
      </c>
      <c r="Q2799" s="873">
        <f>+VLOOKUP(C2799,'A. Rate Class Allocations'!$B$124:$J$128,7,FALSE)</f>
        <v>0.93591420350510102</v>
      </c>
      <c r="R2799" s="873">
        <f>+VLOOKUP(C2799,'A. Rate Class Allocations'!$B$124:$J$128,9,FALSE)</f>
        <v>0.67326093337246795</v>
      </c>
      <c r="S2799" s="874">
        <f t="shared" si="130"/>
        <v>361.95653012626258</v>
      </c>
      <c r="T2799" s="874">
        <f t="shared" si="131"/>
        <v>7.9394423246257673E-2</v>
      </c>
    </row>
    <row r="2800" spans="1:20">
      <c r="A2800" s="875" t="s">
        <v>1034</v>
      </c>
      <c r="B2800" t="s">
        <v>1035</v>
      </c>
      <c r="C2800" t="s">
        <v>1339</v>
      </c>
      <c r="D2800" t="s">
        <v>2136</v>
      </c>
      <c r="E2800" s="867">
        <v>2019</v>
      </c>
      <c r="F2800" s="867">
        <v>2019</v>
      </c>
      <c r="G2800" s="868">
        <v>43537</v>
      </c>
      <c r="H2800" s="869">
        <f t="shared" si="129"/>
        <v>2019</v>
      </c>
      <c r="I2800" s="876"/>
      <c r="J2800" t="s">
        <v>1341</v>
      </c>
      <c r="K2800" t="s">
        <v>1342</v>
      </c>
      <c r="L2800" t="s">
        <v>1037</v>
      </c>
      <c r="M2800">
        <v>2742.4800000000005</v>
      </c>
      <c r="N2800">
        <v>0.78</v>
      </c>
      <c r="O2800" s="872">
        <f>+VLOOKUP(C2800,'A. Rate Class Allocations'!$B$124:$J$128,6,FALSE)</f>
        <v>0.94261788524984402</v>
      </c>
      <c r="P2800" s="873">
        <f>+VLOOKUP(C2800,'A. Rate Class Allocations'!$B$124:$J$128,8,FALSE)</f>
        <v>0.86676492558695795</v>
      </c>
      <c r="Q2800" s="873">
        <f>+VLOOKUP(C2800,'A. Rate Class Allocations'!$B$124:$J$128,7,FALSE)</f>
        <v>0.93591420350510102</v>
      </c>
      <c r="R2800" s="873">
        <f>+VLOOKUP(C2800,'A. Rate Class Allocations'!$B$124:$J$128,9,FALSE)</f>
        <v>0.67326093337246795</v>
      </c>
      <c r="S2800" s="874">
        <f t="shared" si="130"/>
        <v>2240.6832817340069</v>
      </c>
      <c r="T2800" s="874">
        <f t="shared" si="131"/>
        <v>0.49148928676254749</v>
      </c>
    </row>
    <row r="2801" spans="1:20">
      <c r="A2801" s="875" t="s">
        <v>1034</v>
      </c>
      <c r="B2801" t="s">
        <v>1035</v>
      </c>
      <c r="C2801" t="s">
        <v>1339</v>
      </c>
      <c r="D2801" t="s">
        <v>2136</v>
      </c>
      <c r="E2801" s="867">
        <v>2019</v>
      </c>
      <c r="F2801" s="867">
        <v>2019</v>
      </c>
      <c r="G2801" s="868">
        <v>43537</v>
      </c>
      <c r="H2801" s="869">
        <f t="shared" si="129"/>
        <v>2019</v>
      </c>
      <c r="I2801" s="876"/>
      <c r="J2801" t="s">
        <v>1038</v>
      </c>
      <c r="K2801" t="s">
        <v>1342</v>
      </c>
      <c r="L2801" t="s">
        <v>1037</v>
      </c>
      <c r="M2801">
        <v>196.89599999999999</v>
      </c>
      <c r="N2801">
        <v>5.6000000000000001E-2</v>
      </c>
      <c r="O2801" s="872">
        <f>+VLOOKUP(C2801,'A. Rate Class Allocations'!$B$124:$J$128,6,FALSE)</f>
        <v>0.94261788524984402</v>
      </c>
      <c r="P2801" s="873">
        <f>+VLOOKUP(C2801,'A. Rate Class Allocations'!$B$124:$J$128,8,FALSE)</f>
        <v>0.86676492558695795</v>
      </c>
      <c r="Q2801" s="873">
        <f>+VLOOKUP(C2801,'A. Rate Class Allocations'!$B$124:$J$128,7,FALSE)</f>
        <v>0.93591420350510102</v>
      </c>
      <c r="R2801" s="873">
        <f>+VLOOKUP(C2801,'A. Rate Class Allocations'!$B$124:$J$128,9,FALSE)</f>
        <v>0.67326093337246795</v>
      </c>
      <c r="S2801" s="874">
        <f t="shared" si="130"/>
        <v>160.86956894500557</v>
      </c>
      <c r="T2801" s="874">
        <f t="shared" si="131"/>
        <v>3.5286410331670078E-2</v>
      </c>
    </row>
    <row r="2802" spans="1:20">
      <c r="A2802" s="875" t="s">
        <v>1034</v>
      </c>
      <c r="B2802" t="s">
        <v>1035</v>
      </c>
      <c r="C2802" t="s">
        <v>1339</v>
      </c>
      <c r="D2802" t="s">
        <v>2136</v>
      </c>
      <c r="E2802" s="867">
        <v>2019</v>
      </c>
      <c r="F2802" s="867">
        <v>2019</v>
      </c>
      <c r="G2802" s="868">
        <v>43537</v>
      </c>
      <c r="H2802" s="869">
        <f t="shared" si="129"/>
        <v>2019</v>
      </c>
      <c r="I2802" s="876"/>
      <c r="J2802" t="s">
        <v>1038</v>
      </c>
      <c r="K2802" t="s">
        <v>1342</v>
      </c>
      <c r="L2802" t="s">
        <v>1037</v>
      </c>
      <c r="M2802">
        <v>717.2639999999999</v>
      </c>
      <c r="N2802">
        <v>0.20399999999999999</v>
      </c>
      <c r="O2802" s="872">
        <f>+VLOOKUP(C2802,'A. Rate Class Allocations'!$B$124:$J$128,6,FALSE)</f>
        <v>0.94261788524984402</v>
      </c>
      <c r="P2802" s="873">
        <f>+VLOOKUP(C2802,'A. Rate Class Allocations'!$B$124:$J$128,8,FALSE)</f>
        <v>0.86676492558695795</v>
      </c>
      <c r="Q2802" s="873">
        <f>+VLOOKUP(C2802,'A. Rate Class Allocations'!$B$124:$J$128,7,FALSE)</f>
        <v>0.93591420350510102</v>
      </c>
      <c r="R2802" s="873">
        <f>+VLOOKUP(C2802,'A. Rate Class Allocations'!$B$124:$J$128,9,FALSE)</f>
        <v>0.67326093337246795</v>
      </c>
      <c r="S2802" s="874">
        <f t="shared" si="130"/>
        <v>586.02485829966315</v>
      </c>
      <c r="T2802" s="874">
        <f t="shared" si="131"/>
        <v>0.1285433519225124</v>
      </c>
    </row>
    <row r="2803" spans="1:20">
      <c r="A2803" s="875" t="s">
        <v>1034</v>
      </c>
      <c r="B2803" t="s">
        <v>1035</v>
      </c>
      <c r="C2803" t="s">
        <v>1339</v>
      </c>
      <c r="D2803" t="s">
        <v>2136</v>
      </c>
      <c r="E2803" s="867">
        <v>2019</v>
      </c>
      <c r="F2803" s="867">
        <v>2019</v>
      </c>
      <c r="G2803" s="868">
        <v>43537</v>
      </c>
      <c r="H2803" s="869">
        <f t="shared" si="129"/>
        <v>2019</v>
      </c>
      <c r="I2803" s="876"/>
      <c r="J2803" t="s">
        <v>1038</v>
      </c>
      <c r="K2803" t="s">
        <v>1342</v>
      </c>
      <c r="L2803" t="s">
        <v>1037</v>
      </c>
      <c r="M2803">
        <v>886.03199999999993</v>
      </c>
      <c r="N2803">
        <v>0.252</v>
      </c>
      <c r="O2803" s="872">
        <f>+VLOOKUP(C2803,'A. Rate Class Allocations'!$B$124:$J$128,6,FALSE)</f>
        <v>0.94261788524984402</v>
      </c>
      <c r="P2803" s="873">
        <f>+VLOOKUP(C2803,'A. Rate Class Allocations'!$B$124:$J$128,8,FALSE)</f>
        <v>0.86676492558695795</v>
      </c>
      <c r="Q2803" s="873">
        <f>+VLOOKUP(C2803,'A. Rate Class Allocations'!$B$124:$J$128,7,FALSE)</f>
        <v>0.93591420350510102</v>
      </c>
      <c r="R2803" s="873">
        <f>+VLOOKUP(C2803,'A. Rate Class Allocations'!$B$124:$J$128,9,FALSE)</f>
        <v>0.67326093337246795</v>
      </c>
      <c r="S2803" s="874">
        <f t="shared" si="130"/>
        <v>723.91306025252504</v>
      </c>
      <c r="T2803" s="874">
        <f t="shared" si="131"/>
        <v>0.15878884649251535</v>
      </c>
    </row>
    <row r="2804" spans="1:20">
      <c r="A2804" s="875" t="s">
        <v>1034</v>
      </c>
      <c r="B2804" t="s">
        <v>1035</v>
      </c>
      <c r="C2804" t="s">
        <v>1339</v>
      </c>
      <c r="D2804" t="s">
        <v>2137</v>
      </c>
      <c r="E2804" s="867">
        <v>2019</v>
      </c>
      <c r="F2804" s="867">
        <v>2019</v>
      </c>
      <c r="G2804" s="868">
        <v>43525</v>
      </c>
      <c r="H2804" s="869">
        <f t="shared" si="129"/>
        <v>2019</v>
      </c>
      <c r="I2804" s="876"/>
      <c r="J2804" t="s">
        <v>1341</v>
      </c>
      <c r="K2804" t="s">
        <v>1342</v>
      </c>
      <c r="L2804" t="s">
        <v>1037</v>
      </c>
      <c r="M2804">
        <v>1378.6200000000001</v>
      </c>
      <c r="N2804">
        <v>0.54</v>
      </c>
      <c r="O2804" s="872">
        <f>+VLOOKUP(C2804,'A. Rate Class Allocations'!$B$124:$J$128,6,FALSE)</f>
        <v>0.94261788524984402</v>
      </c>
      <c r="P2804" s="873">
        <f>+VLOOKUP(C2804,'A. Rate Class Allocations'!$B$124:$J$128,8,FALSE)</f>
        <v>0.86676492558695795</v>
      </c>
      <c r="Q2804" s="873">
        <f>+VLOOKUP(C2804,'A. Rate Class Allocations'!$B$124:$J$128,7,FALSE)</f>
        <v>0.93591420350510102</v>
      </c>
      <c r="R2804" s="873">
        <f>+VLOOKUP(C2804,'A. Rate Class Allocations'!$B$124:$J$128,9,FALSE)</f>
        <v>0.67326093337246795</v>
      </c>
      <c r="S2804" s="874">
        <f t="shared" si="130"/>
        <v>1126.3713084012047</v>
      </c>
      <c r="T2804" s="874">
        <f t="shared" si="131"/>
        <v>0.34026181391253291</v>
      </c>
    </row>
    <row r="2805" spans="1:20">
      <c r="A2805" s="875" t="s">
        <v>1034</v>
      </c>
      <c r="B2805" t="s">
        <v>1035</v>
      </c>
      <c r="C2805" t="s">
        <v>1339</v>
      </c>
      <c r="D2805" t="s">
        <v>2137</v>
      </c>
      <c r="E2805" s="867">
        <v>2019</v>
      </c>
      <c r="F2805" s="867">
        <v>2019</v>
      </c>
      <c r="G2805" s="868">
        <v>43525</v>
      </c>
      <c r="H2805" s="869">
        <f t="shared" si="129"/>
        <v>2019</v>
      </c>
      <c r="I2805" s="876"/>
      <c r="J2805" t="s">
        <v>1341</v>
      </c>
      <c r="K2805" t="s">
        <v>1342</v>
      </c>
      <c r="L2805" t="s">
        <v>1037</v>
      </c>
      <c r="M2805">
        <v>2205.7920000000004</v>
      </c>
      <c r="N2805">
        <v>0.8640000000000001</v>
      </c>
      <c r="O2805" s="872">
        <f>+VLOOKUP(C2805,'A. Rate Class Allocations'!$B$124:$J$128,6,FALSE)</f>
        <v>0.94261788524984402</v>
      </c>
      <c r="P2805" s="873">
        <f>+VLOOKUP(C2805,'A. Rate Class Allocations'!$B$124:$J$128,8,FALSE)</f>
        <v>0.86676492558695795</v>
      </c>
      <c r="Q2805" s="873">
        <f>+VLOOKUP(C2805,'A. Rate Class Allocations'!$B$124:$J$128,7,FALSE)</f>
        <v>0.93591420350510102</v>
      </c>
      <c r="R2805" s="873">
        <f>+VLOOKUP(C2805,'A. Rate Class Allocations'!$B$124:$J$128,9,FALSE)</f>
        <v>0.67326093337246795</v>
      </c>
      <c r="S2805" s="874">
        <f t="shared" si="130"/>
        <v>1802.1940934419279</v>
      </c>
      <c r="T2805" s="874">
        <f t="shared" si="131"/>
        <v>0.54441890226005274</v>
      </c>
    </row>
    <row r="2806" spans="1:20">
      <c r="A2806" s="875" t="s">
        <v>1034</v>
      </c>
      <c r="B2806" t="s">
        <v>1035</v>
      </c>
      <c r="C2806" t="s">
        <v>1339</v>
      </c>
      <c r="D2806" t="s">
        <v>2137</v>
      </c>
      <c r="E2806" s="867">
        <v>2019</v>
      </c>
      <c r="F2806" s="867">
        <v>2019</v>
      </c>
      <c r="G2806" s="868">
        <v>43525</v>
      </c>
      <c r="H2806" s="869">
        <f t="shared" si="129"/>
        <v>2019</v>
      </c>
      <c r="I2806" s="876"/>
      <c r="J2806" t="s">
        <v>1341</v>
      </c>
      <c r="K2806" t="s">
        <v>1342</v>
      </c>
      <c r="L2806" t="s">
        <v>1037</v>
      </c>
      <c r="M2806">
        <v>35.742000000000004</v>
      </c>
      <c r="N2806">
        <v>1.4E-2</v>
      </c>
      <c r="O2806" s="872">
        <f>+VLOOKUP(C2806,'A. Rate Class Allocations'!$B$124:$J$128,6,FALSE)</f>
        <v>0.94261788524984402</v>
      </c>
      <c r="P2806" s="873">
        <f>+VLOOKUP(C2806,'A. Rate Class Allocations'!$B$124:$J$128,8,FALSE)</f>
        <v>0.86676492558695795</v>
      </c>
      <c r="Q2806" s="873">
        <f>+VLOOKUP(C2806,'A. Rate Class Allocations'!$B$124:$J$128,7,FALSE)</f>
        <v>0.93591420350510102</v>
      </c>
      <c r="R2806" s="873">
        <f>+VLOOKUP(C2806,'A. Rate Class Allocations'!$B$124:$J$128,9,FALSE)</f>
        <v>0.67326093337246795</v>
      </c>
      <c r="S2806" s="874">
        <f t="shared" si="130"/>
        <v>29.202219106697903</v>
      </c>
      <c r="T2806" s="874">
        <f t="shared" si="131"/>
        <v>8.8216025829175194E-3</v>
      </c>
    </row>
    <row r="2807" spans="1:20">
      <c r="A2807" s="875" t="s">
        <v>1034</v>
      </c>
      <c r="B2807" t="s">
        <v>1035</v>
      </c>
      <c r="C2807" t="s">
        <v>1339</v>
      </c>
      <c r="D2807" t="s">
        <v>2137</v>
      </c>
      <c r="E2807" s="867">
        <v>2019</v>
      </c>
      <c r="F2807" s="867">
        <v>2019</v>
      </c>
      <c r="G2807" s="868">
        <v>43525</v>
      </c>
      <c r="H2807" s="869">
        <f t="shared" si="129"/>
        <v>2019</v>
      </c>
      <c r="I2807" s="876"/>
      <c r="J2807" t="s">
        <v>1341</v>
      </c>
      <c r="K2807" t="s">
        <v>1342</v>
      </c>
      <c r="L2807" t="s">
        <v>1037</v>
      </c>
      <c r="M2807">
        <v>148.07399999999996</v>
      </c>
      <c r="N2807">
        <v>5.7999999999999996E-2</v>
      </c>
      <c r="O2807" s="872">
        <f>+VLOOKUP(C2807,'A. Rate Class Allocations'!$B$124:$J$128,6,FALSE)</f>
        <v>0.94261788524984402</v>
      </c>
      <c r="P2807" s="873">
        <f>+VLOOKUP(C2807,'A. Rate Class Allocations'!$B$124:$J$128,8,FALSE)</f>
        <v>0.86676492558695795</v>
      </c>
      <c r="Q2807" s="873">
        <f>+VLOOKUP(C2807,'A. Rate Class Allocations'!$B$124:$J$128,7,FALSE)</f>
        <v>0.93591420350510102</v>
      </c>
      <c r="R2807" s="873">
        <f>+VLOOKUP(C2807,'A. Rate Class Allocations'!$B$124:$J$128,9,FALSE)</f>
        <v>0.67326093337246795</v>
      </c>
      <c r="S2807" s="874">
        <f t="shared" si="130"/>
        <v>120.98062201346268</v>
      </c>
      <c r="T2807" s="874">
        <f t="shared" si="131"/>
        <v>3.6546639272086859E-2</v>
      </c>
    </row>
    <row r="2808" spans="1:20">
      <c r="A2808" s="875" t="s">
        <v>1034</v>
      </c>
      <c r="B2808" t="s">
        <v>1035</v>
      </c>
      <c r="C2808" t="s">
        <v>1339</v>
      </c>
      <c r="D2808" t="s">
        <v>2138</v>
      </c>
      <c r="E2808" s="867">
        <v>2019</v>
      </c>
      <c r="F2808" s="867">
        <v>2019</v>
      </c>
      <c r="G2808" s="868">
        <v>43547</v>
      </c>
      <c r="H2808" s="869">
        <f t="shared" si="129"/>
        <v>2019</v>
      </c>
      <c r="I2808" s="876"/>
      <c r="J2808" t="s">
        <v>1341</v>
      </c>
      <c r="K2808" t="s">
        <v>1342</v>
      </c>
      <c r="L2808" t="s">
        <v>1037</v>
      </c>
      <c r="M2808">
        <v>4132.1280000000006</v>
      </c>
      <c r="N2808">
        <v>1.2480000000000002</v>
      </c>
      <c r="O2808" s="872">
        <f>+VLOOKUP(C2808,'A. Rate Class Allocations'!$B$124:$J$128,6,FALSE)</f>
        <v>0.94261788524984402</v>
      </c>
      <c r="P2808" s="873">
        <f>+VLOOKUP(C2808,'A. Rate Class Allocations'!$B$124:$J$128,8,FALSE)</f>
        <v>0.86676492558695795</v>
      </c>
      <c r="Q2808" s="873">
        <f>+VLOOKUP(C2808,'A. Rate Class Allocations'!$B$124:$J$128,7,FALSE)</f>
        <v>0.93591420350510102</v>
      </c>
      <c r="R2808" s="873">
        <f>+VLOOKUP(C2808,'A. Rate Class Allocations'!$B$124:$J$128,9,FALSE)</f>
        <v>0.67326093337246795</v>
      </c>
      <c r="S2808" s="874">
        <f t="shared" si="130"/>
        <v>3376.0647762554249</v>
      </c>
      <c r="T2808" s="874">
        <f t="shared" si="131"/>
        <v>0.78638285882007619</v>
      </c>
    </row>
    <row r="2809" spans="1:20">
      <c r="A2809" s="875" t="s">
        <v>1034</v>
      </c>
      <c r="B2809" t="s">
        <v>1035</v>
      </c>
      <c r="C2809" t="s">
        <v>1339</v>
      </c>
      <c r="D2809" t="s">
        <v>2138</v>
      </c>
      <c r="E2809" s="867">
        <v>2019</v>
      </c>
      <c r="F2809" s="867">
        <v>2019</v>
      </c>
      <c r="G2809" s="868">
        <v>43547</v>
      </c>
      <c r="H2809" s="869">
        <f t="shared" si="129"/>
        <v>2019</v>
      </c>
      <c r="I2809" s="876"/>
      <c r="J2809" t="s">
        <v>1038</v>
      </c>
      <c r="K2809" t="s">
        <v>1342</v>
      </c>
      <c r="L2809" t="s">
        <v>1037</v>
      </c>
      <c r="M2809">
        <v>2066.0640000000003</v>
      </c>
      <c r="N2809">
        <v>0.62400000000000011</v>
      </c>
      <c r="O2809" s="872">
        <f>+VLOOKUP(C2809,'A. Rate Class Allocations'!$B$124:$J$128,6,FALSE)</f>
        <v>0.94261788524984402</v>
      </c>
      <c r="P2809" s="873">
        <f>+VLOOKUP(C2809,'A. Rate Class Allocations'!$B$124:$J$128,8,FALSE)</f>
        <v>0.86676492558695795</v>
      </c>
      <c r="Q2809" s="873">
        <f>+VLOOKUP(C2809,'A. Rate Class Allocations'!$B$124:$J$128,7,FALSE)</f>
        <v>0.93591420350510102</v>
      </c>
      <c r="R2809" s="873">
        <f>+VLOOKUP(C2809,'A. Rate Class Allocations'!$B$124:$J$128,9,FALSE)</f>
        <v>0.67326093337246795</v>
      </c>
      <c r="S2809" s="874">
        <f t="shared" si="130"/>
        <v>1688.0323881277125</v>
      </c>
      <c r="T2809" s="874">
        <f t="shared" si="131"/>
        <v>0.3931914294100381</v>
      </c>
    </row>
    <row r="2810" spans="1:20">
      <c r="A2810" s="875" t="s">
        <v>1034</v>
      </c>
      <c r="B2810" t="s">
        <v>1035</v>
      </c>
      <c r="C2810" t="s">
        <v>1339</v>
      </c>
      <c r="D2810" t="s">
        <v>2138</v>
      </c>
      <c r="E2810" s="867">
        <v>2019</v>
      </c>
      <c r="F2810" s="867">
        <v>2019</v>
      </c>
      <c r="G2810" s="868">
        <v>43547</v>
      </c>
      <c r="H2810" s="869">
        <f t="shared" si="129"/>
        <v>2019</v>
      </c>
      <c r="I2810" s="876"/>
      <c r="J2810" t="s">
        <v>1038</v>
      </c>
      <c r="K2810" t="s">
        <v>1342</v>
      </c>
      <c r="L2810" t="s">
        <v>1037</v>
      </c>
      <c r="M2810">
        <v>1006.5440000000001</v>
      </c>
      <c r="N2810">
        <v>0.30399999999999999</v>
      </c>
      <c r="O2810" s="872">
        <f>+VLOOKUP(C2810,'A. Rate Class Allocations'!$B$124:$J$128,6,FALSE)</f>
        <v>0.94261788524984402</v>
      </c>
      <c r="P2810" s="873">
        <f>+VLOOKUP(C2810,'A. Rate Class Allocations'!$B$124:$J$128,8,FALSE)</f>
        <v>0.86676492558695795</v>
      </c>
      <c r="Q2810" s="873">
        <f>+VLOOKUP(C2810,'A. Rate Class Allocations'!$B$124:$J$128,7,FALSE)</f>
        <v>0.93591420350510102</v>
      </c>
      <c r="R2810" s="873">
        <f>+VLOOKUP(C2810,'A. Rate Class Allocations'!$B$124:$J$128,9,FALSE)</f>
        <v>0.67326093337246795</v>
      </c>
      <c r="S2810" s="874">
        <f t="shared" si="130"/>
        <v>822.37475319042392</v>
      </c>
      <c r="T2810" s="874">
        <f t="shared" si="131"/>
        <v>0.19155479894335184</v>
      </c>
    </row>
    <row r="2811" spans="1:20">
      <c r="A2811" s="875" t="s">
        <v>1034</v>
      </c>
      <c r="B2811" t="s">
        <v>1035</v>
      </c>
      <c r="C2811" t="s">
        <v>1339</v>
      </c>
      <c r="D2811" t="s">
        <v>2139</v>
      </c>
      <c r="E2811" s="867">
        <v>2019</v>
      </c>
      <c r="F2811" s="867">
        <v>2019</v>
      </c>
      <c r="G2811" s="868">
        <v>43539</v>
      </c>
      <c r="H2811" s="869">
        <f t="shared" si="129"/>
        <v>2019</v>
      </c>
      <c r="I2811" s="876"/>
      <c r="J2811" t="s">
        <v>1341</v>
      </c>
      <c r="K2811" t="s">
        <v>1342</v>
      </c>
      <c r="L2811" t="s">
        <v>1037</v>
      </c>
      <c r="M2811">
        <v>2599.3109999999997</v>
      </c>
      <c r="N2811">
        <v>0.94899999999999995</v>
      </c>
      <c r="O2811" s="872">
        <f>+VLOOKUP(C2811,'A. Rate Class Allocations'!$B$124:$J$128,6,FALSE)</f>
        <v>0.94261788524984402</v>
      </c>
      <c r="P2811" s="873">
        <f>+VLOOKUP(C2811,'A. Rate Class Allocations'!$B$124:$J$128,8,FALSE)</f>
        <v>0.86676492558695795</v>
      </c>
      <c r="Q2811" s="873">
        <f>+VLOOKUP(C2811,'A. Rate Class Allocations'!$B$124:$J$128,7,FALSE)</f>
        <v>0.93591420350510102</v>
      </c>
      <c r="R2811" s="873">
        <f>+VLOOKUP(C2811,'A. Rate Class Allocations'!$B$124:$J$128,9,FALSE)</f>
        <v>0.67326093337246795</v>
      </c>
      <c r="S2811" s="874">
        <f t="shared" si="130"/>
        <v>2123.7101826548601</v>
      </c>
      <c r="T2811" s="874">
        <f t="shared" si="131"/>
        <v>0.59797863222776604</v>
      </c>
    </row>
    <row r="2812" spans="1:20">
      <c r="A2812" s="875" t="s">
        <v>1034</v>
      </c>
      <c r="B2812" t="s">
        <v>1035</v>
      </c>
      <c r="C2812" t="s">
        <v>1339</v>
      </c>
      <c r="D2812" t="s">
        <v>2139</v>
      </c>
      <c r="E2812" s="867">
        <v>2019</v>
      </c>
      <c r="F2812" s="867">
        <v>2019</v>
      </c>
      <c r="G2812" s="868">
        <v>43539</v>
      </c>
      <c r="H2812" s="869">
        <f t="shared" si="129"/>
        <v>2019</v>
      </c>
      <c r="I2812" s="876"/>
      <c r="J2812" t="s">
        <v>1038</v>
      </c>
      <c r="K2812" t="s">
        <v>1342</v>
      </c>
      <c r="L2812" t="s">
        <v>1037</v>
      </c>
      <c r="M2812">
        <v>1599.5760000000002</v>
      </c>
      <c r="N2812">
        <v>0.58400000000000007</v>
      </c>
      <c r="O2812" s="872">
        <f>+VLOOKUP(C2812,'A. Rate Class Allocations'!$B$124:$J$128,6,FALSE)</f>
        <v>0.94261788524984402</v>
      </c>
      <c r="P2812" s="873">
        <f>+VLOOKUP(C2812,'A. Rate Class Allocations'!$B$124:$J$128,8,FALSE)</f>
        <v>0.86676492558695795</v>
      </c>
      <c r="Q2812" s="873">
        <f>+VLOOKUP(C2812,'A. Rate Class Allocations'!$B$124:$J$128,7,FALSE)</f>
        <v>0.93591420350510102</v>
      </c>
      <c r="R2812" s="873">
        <f>+VLOOKUP(C2812,'A. Rate Class Allocations'!$B$124:$J$128,9,FALSE)</f>
        <v>0.67326093337246795</v>
      </c>
      <c r="S2812" s="874">
        <f t="shared" si="130"/>
        <v>1306.8985739414527</v>
      </c>
      <c r="T2812" s="874">
        <f t="shared" si="131"/>
        <v>0.36798685060170228</v>
      </c>
    </row>
    <row r="2813" spans="1:20">
      <c r="A2813" s="875" t="s">
        <v>1034</v>
      </c>
      <c r="B2813" t="s">
        <v>1035</v>
      </c>
      <c r="C2813" t="s">
        <v>1339</v>
      </c>
      <c r="D2813" t="s">
        <v>2139</v>
      </c>
      <c r="E2813" s="867">
        <v>2019</v>
      </c>
      <c r="F2813" s="867">
        <v>2019</v>
      </c>
      <c r="G2813" s="868">
        <v>43539</v>
      </c>
      <c r="H2813" s="869">
        <f t="shared" si="129"/>
        <v>2019</v>
      </c>
      <c r="I2813" s="876"/>
      <c r="J2813" t="s">
        <v>1038</v>
      </c>
      <c r="K2813" t="s">
        <v>1342</v>
      </c>
      <c r="L2813" t="s">
        <v>1037</v>
      </c>
      <c r="M2813">
        <v>54.78</v>
      </c>
      <c r="N2813">
        <v>1.9999999999999997E-2</v>
      </c>
      <c r="O2813" s="872">
        <f>+VLOOKUP(C2813,'A. Rate Class Allocations'!$B$124:$J$128,6,FALSE)</f>
        <v>0.94261788524984402</v>
      </c>
      <c r="P2813" s="873">
        <f>+VLOOKUP(C2813,'A. Rate Class Allocations'!$B$124:$J$128,8,FALSE)</f>
        <v>0.86676492558695795</v>
      </c>
      <c r="Q2813" s="873">
        <f>+VLOOKUP(C2813,'A. Rate Class Allocations'!$B$124:$J$128,7,FALSE)</f>
        <v>0.93591420350510102</v>
      </c>
      <c r="R2813" s="873">
        <f>+VLOOKUP(C2813,'A. Rate Class Allocations'!$B$124:$J$128,9,FALSE)</f>
        <v>0.67326093337246795</v>
      </c>
      <c r="S2813" s="874">
        <f t="shared" si="130"/>
        <v>44.756800477447001</v>
      </c>
      <c r="T2813" s="874">
        <f t="shared" si="131"/>
        <v>1.2602289404167882E-2</v>
      </c>
    </row>
    <row r="2814" spans="1:20">
      <c r="A2814" s="875" t="s">
        <v>1034</v>
      </c>
      <c r="B2814" t="s">
        <v>1035</v>
      </c>
      <c r="C2814" t="s">
        <v>1339</v>
      </c>
      <c r="D2814" t="s">
        <v>2140</v>
      </c>
      <c r="E2814" s="867">
        <v>2019</v>
      </c>
      <c r="F2814" s="867">
        <v>2019</v>
      </c>
      <c r="G2814" s="868">
        <v>43542</v>
      </c>
      <c r="H2814" s="869">
        <f t="shared" si="129"/>
        <v>2019</v>
      </c>
      <c r="I2814" s="876"/>
      <c r="J2814" t="s">
        <v>1341</v>
      </c>
      <c r="K2814" t="s">
        <v>1342</v>
      </c>
      <c r="L2814" t="s">
        <v>1037</v>
      </c>
      <c r="M2814">
        <v>2228.3040000000001</v>
      </c>
      <c r="N2814">
        <v>0.62400000000000011</v>
      </c>
      <c r="O2814" s="872">
        <f>+VLOOKUP(C2814,'A. Rate Class Allocations'!$B$124:$J$128,6,FALSE)</f>
        <v>0.94261788524984402</v>
      </c>
      <c r="P2814" s="873">
        <f>+VLOOKUP(C2814,'A. Rate Class Allocations'!$B$124:$J$128,8,FALSE)</f>
        <v>0.86676492558695795</v>
      </c>
      <c r="Q2814" s="873">
        <f>+VLOOKUP(C2814,'A. Rate Class Allocations'!$B$124:$J$128,7,FALSE)</f>
        <v>0.93591420350510102</v>
      </c>
      <c r="R2814" s="873">
        <f>+VLOOKUP(C2814,'A. Rate Class Allocations'!$B$124:$J$128,9,FALSE)</f>
        <v>0.67326093337246795</v>
      </c>
      <c r="S2814" s="874">
        <f t="shared" si="130"/>
        <v>1820.5870305056055</v>
      </c>
      <c r="T2814" s="874">
        <f t="shared" si="131"/>
        <v>0.3931914294100381</v>
      </c>
    </row>
    <row r="2815" spans="1:20">
      <c r="A2815" s="875" t="s">
        <v>1034</v>
      </c>
      <c r="B2815" t="s">
        <v>1035</v>
      </c>
      <c r="C2815" t="s">
        <v>1339</v>
      </c>
      <c r="D2815" t="s">
        <v>2140</v>
      </c>
      <c r="E2815" s="867">
        <v>2019</v>
      </c>
      <c r="F2815" s="867">
        <v>2019</v>
      </c>
      <c r="G2815" s="868">
        <v>43542</v>
      </c>
      <c r="H2815" s="869">
        <f t="shared" si="129"/>
        <v>2019</v>
      </c>
      <c r="I2815" s="876"/>
      <c r="J2815" t="s">
        <v>1341</v>
      </c>
      <c r="K2815" t="s">
        <v>1342</v>
      </c>
      <c r="L2815" t="s">
        <v>1037</v>
      </c>
      <c r="M2815">
        <v>207.11799999999999</v>
      </c>
      <c r="N2815">
        <v>5.7999999999999996E-2</v>
      </c>
      <c r="O2815" s="872">
        <f>+VLOOKUP(C2815,'A. Rate Class Allocations'!$B$124:$J$128,6,FALSE)</f>
        <v>0.94261788524984402</v>
      </c>
      <c r="P2815" s="873">
        <f>+VLOOKUP(C2815,'A. Rate Class Allocations'!$B$124:$J$128,8,FALSE)</f>
        <v>0.86676492558695795</v>
      </c>
      <c r="Q2815" s="873">
        <f>+VLOOKUP(C2815,'A. Rate Class Allocations'!$B$124:$J$128,7,FALSE)</f>
        <v>0.93591420350510102</v>
      </c>
      <c r="R2815" s="873">
        <f>+VLOOKUP(C2815,'A. Rate Class Allocations'!$B$124:$J$128,9,FALSE)</f>
        <v>0.67326093337246795</v>
      </c>
      <c r="S2815" s="874">
        <f t="shared" si="130"/>
        <v>169.22123039955949</v>
      </c>
      <c r="T2815" s="874">
        <f t="shared" si="131"/>
        <v>3.6546639272086859E-2</v>
      </c>
    </row>
    <row r="2816" spans="1:20">
      <c r="A2816" s="875" t="s">
        <v>1034</v>
      </c>
      <c r="B2816" t="s">
        <v>1035</v>
      </c>
      <c r="C2816" t="s">
        <v>1339</v>
      </c>
      <c r="D2816" t="s">
        <v>2140</v>
      </c>
      <c r="E2816" s="867">
        <v>2019</v>
      </c>
      <c r="F2816" s="867">
        <v>2019</v>
      </c>
      <c r="G2816" s="868">
        <v>43542</v>
      </c>
      <c r="H2816" s="869">
        <f t="shared" si="129"/>
        <v>2019</v>
      </c>
      <c r="I2816" s="876"/>
      <c r="J2816" t="s">
        <v>1341</v>
      </c>
      <c r="K2816" t="s">
        <v>1342</v>
      </c>
      <c r="L2816" t="s">
        <v>1037</v>
      </c>
      <c r="M2816">
        <v>478.51400000000001</v>
      </c>
      <c r="N2816">
        <v>0.13400000000000001</v>
      </c>
      <c r="O2816" s="872">
        <f>+VLOOKUP(C2816,'A. Rate Class Allocations'!$B$124:$J$128,6,FALSE)</f>
        <v>0.94261788524984402</v>
      </c>
      <c r="P2816" s="873">
        <f>+VLOOKUP(C2816,'A. Rate Class Allocations'!$B$124:$J$128,8,FALSE)</f>
        <v>0.86676492558695795</v>
      </c>
      <c r="Q2816" s="873">
        <f>+VLOOKUP(C2816,'A. Rate Class Allocations'!$B$124:$J$128,7,FALSE)</f>
        <v>0.93591420350510102</v>
      </c>
      <c r="R2816" s="873">
        <f>+VLOOKUP(C2816,'A. Rate Class Allocations'!$B$124:$J$128,9,FALSE)</f>
        <v>0.67326093337246795</v>
      </c>
      <c r="S2816" s="874">
        <f t="shared" si="130"/>
        <v>390.95939437139612</v>
      </c>
      <c r="T2816" s="874">
        <f t="shared" si="131"/>
        <v>8.4435339007924826E-2</v>
      </c>
    </row>
    <row r="2817" spans="1:20">
      <c r="A2817" s="875" t="s">
        <v>1034</v>
      </c>
      <c r="B2817" t="s">
        <v>1035</v>
      </c>
      <c r="C2817" t="s">
        <v>1339</v>
      </c>
      <c r="D2817" t="s">
        <v>2140</v>
      </c>
      <c r="E2817" s="867">
        <v>2019</v>
      </c>
      <c r="F2817" s="867">
        <v>2019</v>
      </c>
      <c r="G2817" s="868">
        <v>43542</v>
      </c>
      <c r="H2817" s="869">
        <f t="shared" si="129"/>
        <v>2019</v>
      </c>
      <c r="I2817" s="876"/>
      <c r="J2817" t="s">
        <v>1341</v>
      </c>
      <c r="K2817" t="s">
        <v>1342</v>
      </c>
      <c r="L2817" t="s">
        <v>1037</v>
      </c>
      <c r="M2817">
        <v>49.994</v>
      </c>
      <c r="N2817">
        <v>1.4E-2</v>
      </c>
      <c r="O2817" s="872">
        <f>+VLOOKUP(C2817,'A. Rate Class Allocations'!$B$124:$J$128,6,FALSE)</f>
        <v>0.94261788524984402</v>
      </c>
      <c r="P2817" s="873">
        <f>+VLOOKUP(C2817,'A. Rate Class Allocations'!$B$124:$J$128,8,FALSE)</f>
        <v>0.86676492558695795</v>
      </c>
      <c r="Q2817" s="873">
        <f>+VLOOKUP(C2817,'A. Rate Class Allocations'!$B$124:$J$128,7,FALSE)</f>
        <v>0.93591420350510102</v>
      </c>
      <c r="R2817" s="873">
        <f>+VLOOKUP(C2817,'A. Rate Class Allocations'!$B$124:$J$128,9,FALSE)</f>
        <v>0.67326093337246795</v>
      </c>
      <c r="S2817" s="874">
        <f t="shared" si="130"/>
        <v>40.846503889548842</v>
      </c>
      <c r="T2817" s="874">
        <f t="shared" si="131"/>
        <v>8.8216025829175194E-3</v>
      </c>
    </row>
    <row r="2818" spans="1:20">
      <c r="A2818" s="875" t="s">
        <v>1034</v>
      </c>
      <c r="B2818" t="s">
        <v>1035</v>
      </c>
      <c r="C2818" t="s">
        <v>1339</v>
      </c>
      <c r="D2818" t="s">
        <v>2141</v>
      </c>
      <c r="E2818" s="867">
        <v>2019</v>
      </c>
      <c r="F2818" s="867">
        <v>2019</v>
      </c>
      <c r="G2818" s="868">
        <v>43543</v>
      </c>
      <c r="H2818" s="869">
        <f t="shared" si="129"/>
        <v>2019</v>
      </c>
      <c r="I2818" s="876"/>
      <c r="J2818" t="s">
        <v>1341</v>
      </c>
      <c r="K2818" t="s">
        <v>1342</v>
      </c>
      <c r="L2818" t="s">
        <v>1037</v>
      </c>
      <c r="M2818">
        <v>1450.1760000000002</v>
      </c>
      <c r="N2818">
        <v>0.72800000000000009</v>
      </c>
      <c r="O2818" s="872">
        <f>+VLOOKUP(C2818,'A. Rate Class Allocations'!$B$124:$J$128,6,FALSE)</f>
        <v>0.94261788524984402</v>
      </c>
      <c r="P2818" s="873">
        <f>+VLOOKUP(C2818,'A. Rate Class Allocations'!$B$124:$J$128,8,FALSE)</f>
        <v>0.86676492558695795</v>
      </c>
      <c r="Q2818" s="873">
        <f>+VLOOKUP(C2818,'A. Rate Class Allocations'!$B$124:$J$128,7,FALSE)</f>
        <v>0.93591420350510102</v>
      </c>
      <c r="R2818" s="873">
        <f>+VLOOKUP(C2818,'A. Rate Class Allocations'!$B$124:$J$128,9,FALSE)</f>
        <v>0.67326093337246795</v>
      </c>
      <c r="S2818" s="874">
        <f t="shared" si="130"/>
        <v>1184.8345726393245</v>
      </c>
      <c r="T2818" s="874">
        <f t="shared" si="131"/>
        <v>0.45872333431171108</v>
      </c>
    </row>
    <row r="2819" spans="1:20">
      <c r="A2819" s="875" t="s">
        <v>1034</v>
      </c>
      <c r="B2819" t="s">
        <v>1035</v>
      </c>
      <c r="C2819" t="s">
        <v>1339</v>
      </c>
      <c r="D2819" t="s">
        <v>2141</v>
      </c>
      <c r="E2819" s="867">
        <v>2019</v>
      </c>
      <c r="F2819" s="867">
        <v>2019</v>
      </c>
      <c r="G2819" s="868">
        <v>43543</v>
      </c>
      <c r="H2819" s="869">
        <f t="shared" si="129"/>
        <v>2019</v>
      </c>
      <c r="I2819" s="876"/>
      <c r="J2819" t="s">
        <v>1341</v>
      </c>
      <c r="K2819" t="s">
        <v>1342</v>
      </c>
      <c r="L2819" t="s">
        <v>1037</v>
      </c>
      <c r="M2819">
        <v>203.184</v>
      </c>
      <c r="N2819">
        <v>0.10199999999999999</v>
      </c>
      <c r="O2819" s="872">
        <f>+VLOOKUP(C2819,'A. Rate Class Allocations'!$B$124:$J$128,6,FALSE)</f>
        <v>0.94261788524984402</v>
      </c>
      <c r="P2819" s="873">
        <f>+VLOOKUP(C2819,'A. Rate Class Allocations'!$B$124:$J$128,8,FALSE)</f>
        <v>0.86676492558695795</v>
      </c>
      <c r="Q2819" s="873">
        <f>+VLOOKUP(C2819,'A. Rate Class Allocations'!$B$124:$J$128,7,FALSE)</f>
        <v>0.93591420350510102</v>
      </c>
      <c r="R2819" s="873">
        <f>+VLOOKUP(C2819,'A. Rate Class Allocations'!$B$124:$J$128,9,FALSE)</f>
        <v>0.67326093337246795</v>
      </c>
      <c r="S2819" s="874">
        <f t="shared" si="130"/>
        <v>166.00704177089435</v>
      </c>
      <c r="T2819" s="874">
        <f t="shared" si="131"/>
        <v>6.42716759612562E-2</v>
      </c>
    </row>
    <row r="2820" spans="1:20">
      <c r="A2820" s="875" t="s">
        <v>1034</v>
      </c>
      <c r="B2820" t="s">
        <v>1035</v>
      </c>
      <c r="C2820" t="s">
        <v>1339</v>
      </c>
      <c r="D2820" t="s">
        <v>2142</v>
      </c>
      <c r="E2820" s="867">
        <v>2019</v>
      </c>
      <c r="F2820" s="867">
        <v>2019</v>
      </c>
      <c r="G2820" s="868">
        <v>43536</v>
      </c>
      <c r="H2820" s="869">
        <f t="shared" ref="H2820:H2883" si="132">YEAR(G2820)</f>
        <v>2019</v>
      </c>
      <c r="I2820" s="876"/>
      <c r="J2820" t="s">
        <v>1341</v>
      </c>
      <c r="K2820" t="s">
        <v>1342</v>
      </c>
      <c r="L2820" t="s">
        <v>1037</v>
      </c>
      <c r="M2820">
        <v>3198.1560000000004</v>
      </c>
      <c r="N2820">
        <v>0.98800000000000021</v>
      </c>
      <c r="O2820" s="872">
        <f>+VLOOKUP(C2820,'A. Rate Class Allocations'!$B$124:$J$128,6,FALSE)</f>
        <v>0.94261788524984402</v>
      </c>
      <c r="P2820" s="873">
        <f>+VLOOKUP(C2820,'A. Rate Class Allocations'!$B$124:$J$128,8,FALSE)</f>
        <v>0.86676492558695795</v>
      </c>
      <c r="Q2820" s="873">
        <f>+VLOOKUP(C2820,'A. Rate Class Allocations'!$B$124:$J$128,7,FALSE)</f>
        <v>0.93591420350510102</v>
      </c>
      <c r="R2820" s="873">
        <f>+VLOOKUP(C2820,'A. Rate Class Allocations'!$B$124:$J$128,9,FALSE)</f>
        <v>0.67326093337246795</v>
      </c>
      <c r="S2820" s="874">
        <f t="shared" ref="S2820:S2883" si="133">M2820*O2820*P2820</f>
        <v>2612.9833878742247</v>
      </c>
      <c r="T2820" s="874">
        <f t="shared" ref="T2820:T2883" si="134">N2820*Q2820*R2820</f>
        <v>0.62255309656589364</v>
      </c>
    </row>
    <row r="2821" spans="1:20">
      <c r="A2821" s="875" t="s">
        <v>1034</v>
      </c>
      <c r="B2821" t="s">
        <v>1035</v>
      </c>
      <c r="C2821" t="s">
        <v>1339</v>
      </c>
      <c r="D2821" t="s">
        <v>2142</v>
      </c>
      <c r="E2821" s="867">
        <v>2019</v>
      </c>
      <c r="F2821" s="867">
        <v>2019</v>
      </c>
      <c r="G2821" s="868">
        <v>43536</v>
      </c>
      <c r="H2821" s="869">
        <f t="shared" si="132"/>
        <v>2019</v>
      </c>
      <c r="I2821" s="876"/>
      <c r="J2821" t="s">
        <v>1341</v>
      </c>
      <c r="K2821" t="s">
        <v>1342</v>
      </c>
      <c r="L2821" t="s">
        <v>1037</v>
      </c>
      <c r="M2821">
        <v>938.73</v>
      </c>
      <c r="N2821">
        <v>0.28999999999999998</v>
      </c>
      <c r="O2821" s="872">
        <f>+VLOOKUP(C2821,'A. Rate Class Allocations'!$B$124:$J$128,6,FALSE)</f>
        <v>0.94261788524984402</v>
      </c>
      <c r="P2821" s="873">
        <f>+VLOOKUP(C2821,'A. Rate Class Allocations'!$B$124:$J$128,8,FALSE)</f>
        <v>0.86676492558695795</v>
      </c>
      <c r="Q2821" s="873">
        <f>+VLOOKUP(C2821,'A. Rate Class Allocations'!$B$124:$J$128,7,FALSE)</f>
        <v>0.93591420350510102</v>
      </c>
      <c r="R2821" s="873">
        <f>+VLOOKUP(C2821,'A. Rate Class Allocations'!$B$124:$J$128,9,FALSE)</f>
        <v>0.67326093337246795</v>
      </c>
      <c r="S2821" s="874">
        <f t="shared" si="133"/>
        <v>766.96880818170553</v>
      </c>
      <c r="T2821" s="874">
        <f t="shared" si="134"/>
        <v>0.18273319636043434</v>
      </c>
    </row>
    <row r="2822" spans="1:20">
      <c r="A2822" s="875" t="s">
        <v>1034</v>
      </c>
      <c r="B2822" t="s">
        <v>1035</v>
      </c>
      <c r="C2822" t="s">
        <v>1339</v>
      </c>
      <c r="D2822" t="s">
        <v>2143</v>
      </c>
      <c r="E2822" s="867">
        <v>2019</v>
      </c>
      <c r="F2822" s="867">
        <v>2019</v>
      </c>
      <c r="G2822" s="868">
        <v>43538</v>
      </c>
      <c r="H2822" s="869">
        <f t="shared" si="132"/>
        <v>2019</v>
      </c>
      <c r="I2822" s="876"/>
      <c r="J2822" t="s">
        <v>1341</v>
      </c>
      <c r="K2822" t="s">
        <v>1342</v>
      </c>
      <c r="L2822" t="s">
        <v>1037</v>
      </c>
      <c r="M2822">
        <v>1553.7600000000004</v>
      </c>
      <c r="N2822">
        <v>0.62400000000000011</v>
      </c>
      <c r="O2822" s="872">
        <f>+VLOOKUP(C2822,'A. Rate Class Allocations'!$B$124:$J$128,6,FALSE)</f>
        <v>0.94261788524984402</v>
      </c>
      <c r="P2822" s="873">
        <f>+VLOOKUP(C2822,'A. Rate Class Allocations'!$B$124:$J$128,8,FALSE)</f>
        <v>0.86676492558695795</v>
      </c>
      <c r="Q2822" s="873">
        <f>+VLOOKUP(C2822,'A. Rate Class Allocations'!$B$124:$J$128,7,FALSE)</f>
        <v>0.93591420350510102</v>
      </c>
      <c r="R2822" s="873">
        <f>+VLOOKUP(C2822,'A. Rate Class Allocations'!$B$124:$J$128,9,FALSE)</f>
        <v>0.67326093337246795</v>
      </c>
      <c r="S2822" s="874">
        <f t="shared" si="133"/>
        <v>1269.4656135421337</v>
      </c>
      <c r="T2822" s="874">
        <f t="shared" si="134"/>
        <v>0.3931914294100381</v>
      </c>
    </row>
    <row r="2823" spans="1:20">
      <c r="A2823" s="875" t="s">
        <v>1034</v>
      </c>
      <c r="B2823" t="s">
        <v>1035</v>
      </c>
      <c r="C2823" t="s">
        <v>1339</v>
      </c>
      <c r="D2823" t="s">
        <v>2143</v>
      </c>
      <c r="E2823" s="867">
        <v>2019</v>
      </c>
      <c r="F2823" s="867">
        <v>2019</v>
      </c>
      <c r="G2823" s="868">
        <v>43538</v>
      </c>
      <c r="H2823" s="869">
        <f t="shared" si="132"/>
        <v>2019</v>
      </c>
      <c r="I2823" s="876"/>
      <c r="J2823" t="s">
        <v>1341</v>
      </c>
      <c r="K2823" t="s">
        <v>1342</v>
      </c>
      <c r="L2823" t="s">
        <v>1037</v>
      </c>
      <c r="M2823">
        <v>209.16000000000003</v>
      </c>
      <c r="N2823">
        <v>8.4000000000000019E-2</v>
      </c>
      <c r="O2823" s="872">
        <f>+VLOOKUP(C2823,'A. Rate Class Allocations'!$B$124:$J$128,6,FALSE)</f>
        <v>0.94261788524984402</v>
      </c>
      <c r="P2823" s="873">
        <f>+VLOOKUP(C2823,'A. Rate Class Allocations'!$B$124:$J$128,8,FALSE)</f>
        <v>0.86676492558695795</v>
      </c>
      <c r="Q2823" s="873">
        <f>+VLOOKUP(C2823,'A. Rate Class Allocations'!$B$124:$J$128,7,FALSE)</f>
        <v>0.93591420350510102</v>
      </c>
      <c r="R2823" s="873">
        <f>+VLOOKUP(C2823,'A. Rate Class Allocations'!$B$124:$J$128,9,FALSE)</f>
        <v>0.67326093337246795</v>
      </c>
      <c r="S2823" s="874">
        <f t="shared" si="133"/>
        <v>170.8896018229795</v>
      </c>
      <c r="T2823" s="874">
        <f t="shared" si="134"/>
        <v>5.292961549750512E-2</v>
      </c>
    </row>
    <row r="2824" spans="1:20">
      <c r="A2824" s="875" t="s">
        <v>1034</v>
      </c>
      <c r="B2824" t="s">
        <v>1035</v>
      </c>
      <c r="C2824" t="s">
        <v>1339</v>
      </c>
      <c r="D2824" t="s">
        <v>2144</v>
      </c>
      <c r="E2824" s="867">
        <v>2019</v>
      </c>
      <c r="F2824" s="867">
        <v>2019</v>
      </c>
      <c r="G2824" s="868">
        <v>43538</v>
      </c>
      <c r="H2824" s="869">
        <f t="shared" si="132"/>
        <v>2019</v>
      </c>
      <c r="I2824" s="876"/>
      <c r="J2824" t="s">
        <v>1341</v>
      </c>
      <c r="K2824" t="s">
        <v>1342</v>
      </c>
      <c r="L2824" t="s">
        <v>1037</v>
      </c>
      <c r="M2824">
        <v>699.19200000000001</v>
      </c>
      <c r="N2824">
        <v>0.31200000000000006</v>
      </c>
      <c r="O2824" s="872">
        <f>+VLOOKUP(C2824,'A. Rate Class Allocations'!$B$124:$J$128,6,FALSE)</f>
        <v>0.94261788524984402</v>
      </c>
      <c r="P2824" s="873">
        <f>+VLOOKUP(C2824,'A. Rate Class Allocations'!$B$124:$J$128,8,FALSE)</f>
        <v>0.86676492558695795</v>
      </c>
      <c r="Q2824" s="873">
        <f>+VLOOKUP(C2824,'A. Rate Class Allocations'!$B$124:$J$128,7,FALSE)</f>
        <v>0.93591420350510102</v>
      </c>
      <c r="R2824" s="873">
        <f>+VLOOKUP(C2824,'A. Rate Class Allocations'!$B$124:$J$128,9,FALSE)</f>
        <v>0.67326093337246795</v>
      </c>
      <c r="S2824" s="874">
        <f t="shared" si="133"/>
        <v>571.25952609395995</v>
      </c>
      <c r="T2824" s="874">
        <f t="shared" si="134"/>
        <v>0.19659571470501905</v>
      </c>
    </row>
    <row r="2825" spans="1:20">
      <c r="A2825" s="875" t="s">
        <v>1034</v>
      </c>
      <c r="B2825" t="s">
        <v>1035</v>
      </c>
      <c r="C2825" t="s">
        <v>1339</v>
      </c>
      <c r="D2825" t="s">
        <v>2144</v>
      </c>
      <c r="E2825" s="867">
        <v>2019</v>
      </c>
      <c r="F2825" s="867">
        <v>2019</v>
      </c>
      <c r="G2825" s="868">
        <v>43538</v>
      </c>
      <c r="H2825" s="869">
        <f t="shared" si="132"/>
        <v>2019</v>
      </c>
      <c r="I2825" s="876"/>
      <c r="J2825" t="s">
        <v>1341</v>
      </c>
      <c r="K2825" t="s">
        <v>1342</v>
      </c>
      <c r="L2825" t="s">
        <v>1037</v>
      </c>
      <c r="M2825">
        <v>324.94499999999994</v>
      </c>
      <c r="N2825">
        <v>0.14499999999999999</v>
      </c>
      <c r="O2825" s="872">
        <f>+VLOOKUP(C2825,'A. Rate Class Allocations'!$B$124:$J$128,6,FALSE)</f>
        <v>0.94261788524984402</v>
      </c>
      <c r="P2825" s="873">
        <f>+VLOOKUP(C2825,'A. Rate Class Allocations'!$B$124:$J$128,8,FALSE)</f>
        <v>0.86676492558695795</v>
      </c>
      <c r="Q2825" s="873">
        <f>+VLOOKUP(C2825,'A. Rate Class Allocations'!$B$124:$J$128,7,FALSE)</f>
        <v>0.93591420350510102</v>
      </c>
      <c r="R2825" s="873">
        <f>+VLOOKUP(C2825,'A. Rate Class Allocations'!$B$124:$J$128,9,FALSE)</f>
        <v>0.67326093337246795</v>
      </c>
      <c r="S2825" s="874">
        <f t="shared" si="133"/>
        <v>265.48920283212874</v>
      </c>
      <c r="T2825" s="874">
        <f t="shared" si="134"/>
        <v>9.1366598180217168E-2</v>
      </c>
    </row>
    <row r="2826" spans="1:20">
      <c r="A2826" s="875" t="s">
        <v>1034</v>
      </c>
      <c r="B2826" t="s">
        <v>1035</v>
      </c>
      <c r="C2826" t="s">
        <v>1339</v>
      </c>
      <c r="D2826" t="s">
        <v>2144</v>
      </c>
      <c r="E2826" s="867">
        <v>2019</v>
      </c>
      <c r="F2826" s="867">
        <v>2019</v>
      </c>
      <c r="G2826" s="868">
        <v>43538</v>
      </c>
      <c r="H2826" s="869">
        <f t="shared" si="132"/>
        <v>2019</v>
      </c>
      <c r="I2826" s="876"/>
      <c r="J2826" t="s">
        <v>1341</v>
      </c>
      <c r="K2826" t="s">
        <v>1342</v>
      </c>
      <c r="L2826" t="s">
        <v>1037</v>
      </c>
      <c r="M2826">
        <v>407.86199999999997</v>
      </c>
      <c r="N2826">
        <v>0.182</v>
      </c>
      <c r="O2826" s="872">
        <f>+VLOOKUP(C2826,'A. Rate Class Allocations'!$B$124:$J$128,6,FALSE)</f>
        <v>0.94261788524984402</v>
      </c>
      <c r="P2826" s="873">
        <f>+VLOOKUP(C2826,'A. Rate Class Allocations'!$B$124:$J$128,8,FALSE)</f>
        <v>0.86676492558695795</v>
      </c>
      <c r="Q2826" s="873">
        <f>+VLOOKUP(C2826,'A. Rate Class Allocations'!$B$124:$J$128,7,FALSE)</f>
        <v>0.93591420350510102</v>
      </c>
      <c r="R2826" s="873">
        <f>+VLOOKUP(C2826,'A. Rate Class Allocations'!$B$124:$J$128,9,FALSE)</f>
        <v>0.67326093337246795</v>
      </c>
      <c r="S2826" s="874">
        <f t="shared" si="133"/>
        <v>333.23472355480999</v>
      </c>
      <c r="T2826" s="874">
        <f t="shared" si="134"/>
        <v>0.11468083357792776</v>
      </c>
    </row>
    <row r="2827" spans="1:20">
      <c r="A2827" s="875" t="s">
        <v>1034</v>
      </c>
      <c r="B2827" t="s">
        <v>1035</v>
      </c>
      <c r="C2827" t="s">
        <v>1339</v>
      </c>
      <c r="D2827" t="s">
        <v>2145</v>
      </c>
      <c r="E2827" s="867">
        <v>2019</v>
      </c>
      <c r="F2827" s="867">
        <v>2019</v>
      </c>
      <c r="G2827" s="868">
        <v>43544</v>
      </c>
      <c r="H2827" s="869">
        <f t="shared" si="132"/>
        <v>2019</v>
      </c>
      <c r="I2827" s="876"/>
      <c r="J2827" t="s">
        <v>1341</v>
      </c>
      <c r="K2827" t="s">
        <v>1342</v>
      </c>
      <c r="L2827" t="s">
        <v>1037</v>
      </c>
      <c r="M2827">
        <v>3107.5200000000009</v>
      </c>
      <c r="N2827">
        <v>1.2480000000000002</v>
      </c>
      <c r="O2827" s="872">
        <f>+VLOOKUP(C2827,'A. Rate Class Allocations'!$B$124:$J$128,6,FALSE)</f>
        <v>0.94261788524984402</v>
      </c>
      <c r="P2827" s="873">
        <f>+VLOOKUP(C2827,'A. Rate Class Allocations'!$B$124:$J$128,8,FALSE)</f>
        <v>0.86676492558695795</v>
      </c>
      <c r="Q2827" s="873">
        <f>+VLOOKUP(C2827,'A. Rate Class Allocations'!$B$124:$J$128,7,FALSE)</f>
        <v>0.93591420350510102</v>
      </c>
      <c r="R2827" s="873">
        <f>+VLOOKUP(C2827,'A. Rate Class Allocations'!$B$124:$J$128,9,FALSE)</f>
        <v>0.67326093337246795</v>
      </c>
      <c r="S2827" s="874">
        <f t="shared" si="133"/>
        <v>2538.9312270842674</v>
      </c>
      <c r="T2827" s="874">
        <f t="shared" si="134"/>
        <v>0.78638285882007619</v>
      </c>
    </row>
    <row r="2828" spans="1:20">
      <c r="A2828" s="875" t="s">
        <v>1034</v>
      </c>
      <c r="B2828" t="s">
        <v>1035</v>
      </c>
      <c r="C2828" t="s">
        <v>1339</v>
      </c>
      <c r="D2828" t="s">
        <v>2146</v>
      </c>
      <c r="E2828" s="867">
        <v>2019</v>
      </c>
      <c r="F2828" s="867">
        <v>2019</v>
      </c>
      <c r="G2828" s="868">
        <v>43551</v>
      </c>
      <c r="H2828" s="869">
        <f t="shared" si="132"/>
        <v>2019</v>
      </c>
      <c r="I2828" s="876"/>
      <c r="J2828" t="s">
        <v>1341</v>
      </c>
      <c r="K2828" t="s">
        <v>1342</v>
      </c>
      <c r="L2828" t="s">
        <v>1037</v>
      </c>
      <c r="M2828">
        <v>929.29200000000014</v>
      </c>
      <c r="N2828">
        <v>0.36400000000000005</v>
      </c>
      <c r="O2828" s="872">
        <f>+VLOOKUP(C2828,'A. Rate Class Allocations'!$B$124:$J$128,6,FALSE)</f>
        <v>0.94261788524984402</v>
      </c>
      <c r="P2828" s="873">
        <f>+VLOOKUP(C2828,'A. Rate Class Allocations'!$B$124:$J$128,8,FALSE)</f>
        <v>0.86676492558695795</v>
      </c>
      <c r="Q2828" s="873">
        <f>+VLOOKUP(C2828,'A. Rate Class Allocations'!$B$124:$J$128,7,FALSE)</f>
        <v>0.93591420350510102</v>
      </c>
      <c r="R2828" s="873">
        <f>+VLOOKUP(C2828,'A. Rate Class Allocations'!$B$124:$J$128,9,FALSE)</f>
        <v>0.67326093337246795</v>
      </c>
      <c r="S2828" s="874">
        <f t="shared" si="133"/>
        <v>759.25769677414553</v>
      </c>
      <c r="T2828" s="874">
        <f t="shared" si="134"/>
        <v>0.22936166715585554</v>
      </c>
    </row>
    <row r="2829" spans="1:20">
      <c r="A2829" s="875" t="s">
        <v>1034</v>
      </c>
      <c r="B2829" t="s">
        <v>1035</v>
      </c>
      <c r="C2829" t="s">
        <v>1339</v>
      </c>
      <c r="D2829" t="s">
        <v>2146</v>
      </c>
      <c r="E2829" s="867">
        <v>2019</v>
      </c>
      <c r="F2829" s="867">
        <v>2019</v>
      </c>
      <c r="G2829" s="868">
        <v>43551</v>
      </c>
      <c r="H2829" s="869">
        <f t="shared" si="132"/>
        <v>2019</v>
      </c>
      <c r="I2829" s="876"/>
      <c r="J2829" t="s">
        <v>1341</v>
      </c>
      <c r="K2829" t="s">
        <v>1342</v>
      </c>
      <c r="L2829" t="s">
        <v>1037</v>
      </c>
      <c r="M2829">
        <v>776.11199999999974</v>
      </c>
      <c r="N2829">
        <v>0.30399999999999994</v>
      </c>
      <c r="O2829" s="872">
        <f>+VLOOKUP(C2829,'A. Rate Class Allocations'!$B$124:$J$128,6,FALSE)</f>
        <v>0.94261788524984402</v>
      </c>
      <c r="P2829" s="873">
        <f>+VLOOKUP(C2829,'A. Rate Class Allocations'!$B$124:$J$128,8,FALSE)</f>
        <v>0.86676492558695795</v>
      </c>
      <c r="Q2829" s="873">
        <f>+VLOOKUP(C2829,'A. Rate Class Allocations'!$B$124:$J$128,7,FALSE)</f>
        <v>0.93591420350510102</v>
      </c>
      <c r="R2829" s="873">
        <f>+VLOOKUP(C2829,'A. Rate Class Allocations'!$B$124:$J$128,9,FALSE)</f>
        <v>0.67326093337246795</v>
      </c>
      <c r="S2829" s="874">
        <f t="shared" si="133"/>
        <v>634.10532917401133</v>
      </c>
      <c r="T2829" s="874">
        <f t="shared" si="134"/>
        <v>0.19155479894335181</v>
      </c>
    </row>
    <row r="2830" spans="1:20">
      <c r="A2830" s="875" t="s">
        <v>1034</v>
      </c>
      <c r="B2830" t="s">
        <v>1035</v>
      </c>
      <c r="C2830" t="s">
        <v>1339</v>
      </c>
      <c r="D2830" t="s">
        <v>2146</v>
      </c>
      <c r="E2830" s="867">
        <v>2019</v>
      </c>
      <c r="F2830" s="867">
        <v>2019</v>
      </c>
      <c r="G2830" s="868">
        <v>43551</v>
      </c>
      <c r="H2830" s="869">
        <f t="shared" si="132"/>
        <v>2019</v>
      </c>
      <c r="I2830" s="876"/>
      <c r="J2830" t="s">
        <v>1341</v>
      </c>
      <c r="K2830" t="s">
        <v>1342</v>
      </c>
      <c r="L2830" t="s">
        <v>1037</v>
      </c>
      <c r="M2830">
        <v>518.2589999999999</v>
      </c>
      <c r="N2830">
        <v>0.20299999999999999</v>
      </c>
      <c r="O2830" s="872">
        <f>+VLOOKUP(C2830,'A. Rate Class Allocations'!$B$124:$J$128,6,FALSE)</f>
        <v>0.94261788524984402</v>
      </c>
      <c r="P2830" s="873">
        <f>+VLOOKUP(C2830,'A. Rate Class Allocations'!$B$124:$J$128,8,FALSE)</f>
        <v>0.86676492558695795</v>
      </c>
      <c r="Q2830" s="873">
        <f>+VLOOKUP(C2830,'A. Rate Class Allocations'!$B$124:$J$128,7,FALSE)</f>
        <v>0.93591420350510102</v>
      </c>
      <c r="R2830" s="873">
        <f>+VLOOKUP(C2830,'A. Rate Class Allocations'!$B$124:$J$128,9,FALSE)</f>
        <v>0.67326093337246795</v>
      </c>
      <c r="S2830" s="874">
        <f t="shared" si="133"/>
        <v>423.43217704711947</v>
      </c>
      <c r="T2830" s="874">
        <f t="shared" si="134"/>
        <v>0.12791323745230401</v>
      </c>
    </row>
    <row r="2831" spans="1:20">
      <c r="A2831" s="875" t="s">
        <v>1034</v>
      </c>
      <c r="B2831" t="s">
        <v>1035</v>
      </c>
      <c r="C2831" t="s">
        <v>1339</v>
      </c>
      <c r="D2831" t="s">
        <v>2146</v>
      </c>
      <c r="E2831" s="867">
        <v>2019</v>
      </c>
      <c r="F2831" s="867">
        <v>2019</v>
      </c>
      <c r="G2831" s="868">
        <v>43551</v>
      </c>
      <c r="H2831" s="869">
        <f t="shared" si="132"/>
        <v>2019</v>
      </c>
      <c r="I2831" s="876"/>
      <c r="J2831" t="s">
        <v>1341</v>
      </c>
      <c r="K2831" t="s">
        <v>1342</v>
      </c>
      <c r="L2831" t="s">
        <v>1037</v>
      </c>
      <c r="M2831">
        <v>79.143000000000001</v>
      </c>
      <c r="N2831">
        <v>3.1E-2</v>
      </c>
      <c r="O2831" s="872">
        <f>+VLOOKUP(C2831,'A. Rate Class Allocations'!$B$124:$J$128,6,FALSE)</f>
        <v>0.94261788524984402</v>
      </c>
      <c r="P2831" s="873">
        <f>+VLOOKUP(C2831,'A. Rate Class Allocations'!$B$124:$J$128,8,FALSE)</f>
        <v>0.86676492558695795</v>
      </c>
      <c r="Q2831" s="873">
        <f>+VLOOKUP(C2831,'A. Rate Class Allocations'!$B$124:$J$128,7,FALSE)</f>
        <v>0.93591420350510102</v>
      </c>
      <c r="R2831" s="873">
        <f>+VLOOKUP(C2831,'A. Rate Class Allocations'!$B$124:$J$128,9,FALSE)</f>
        <v>0.67326093337246795</v>
      </c>
      <c r="S2831" s="874">
        <f t="shared" si="133"/>
        <v>64.662056593402497</v>
      </c>
      <c r="T2831" s="874">
        <f t="shared" si="134"/>
        <v>1.9533548576460221E-2</v>
      </c>
    </row>
    <row r="2832" spans="1:20">
      <c r="A2832" s="875" t="s">
        <v>1034</v>
      </c>
      <c r="B2832" t="s">
        <v>1035</v>
      </c>
      <c r="C2832" t="s">
        <v>1339</v>
      </c>
      <c r="D2832" t="s">
        <v>2147</v>
      </c>
      <c r="E2832" s="867">
        <v>2019</v>
      </c>
      <c r="F2832" s="867">
        <v>2019</v>
      </c>
      <c r="G2832" s="868">
        <v>43536</v>
      </c>
      <c r="H2832" s="869">
        <f t="shared" si="132"/>
        <v>2019</v>
      </c>
      <c r="I2832" s="876"/>
      <c r="J2832" t="s">
        <v>1341</v>
      </c>
      <c r="K2832" t="s">
        <v>1342</v>
      </c>
      <c r="L2832" t="s">
        <v>1037</v>
      </c>
      <c r="M2832">
        <v>2621.97</v>
      </c>
      <c r="N2832">
        <v>1.0529999999999999</v>
      </c>
      <c r="O2832" s="872">
        <f>+VLOOKUP(C2832,'A. Rate Class Allocations'!$B$124:$J$128,6,FALSE)</f>
        <v>0.94261788524984402</v>
      </c>
      <c r="P2832" s="873">
        <f>+VLOOKUP(C2832,'A. Rate Class Allocations'!$B$124:$J$128,8,FALSE)</f>
        <v>0.86676492558695795</v>
      </c>
      <c r="Q2832" s="873">
        <f>+VLOOKUP(C2832,'A. Rate Class Allocations'!$B$124:$J$128,7,FALSE)</f>
        <v>0.93591420350510102</v>
      </c>
      <c r="R2832" s="873">
        <f>+VLOOKUP(C2832,'A. Rate Class Allocations'!$B$124:$J$128,9,FALSE)</f>
        <v>0.67326093337246795</v>
      </c>
      <c r="S2832" s="874">
        <f t="shared" si="133"/>
        <v>2142.2232228523494</v>
      </c>
      <c r="T2832" s="874">
        <f t="shared" si="134"/>
        <v>0.66351053712943908</v>
      </c>
    </row>
    <row r="2833" spans="1:20">
      <c r="A2833" s="875" t="s">
        <v>1034</v>
      </c>
      <c r="B2833" t="s">
        <v>1035</v>
      </c>
      <c r="C2833" t="s">
        <v>1339</v>
      </c>
      <c r="D2833" t="s">
        <v>2148</v>
      </c>
      <c r="E2833" s="867">
        <v>2019</v>
      </c>
      <c r="F2833" s="867">
        <v>2019</v>
      </c>
      <c r="G2833" s="868">
        <v>43536</v>
      </c>
      <c r="H2833" s="869">
        <f t="shared" si="132"/>
        <v>2019</v>
      </c>
      <c r="I2833" s="876"/>
      <c r="J2833" t="s">
        <v>1341</v>
      </c>
      <c r="K2833" t="s">
        <v>1342</v>
      </c>
      <c r="L2833" t="s">
        <v>1037</v>
      </c>
      <c r="M2833">
        <v>2460.1200000000003</v>
      </c>
      <c r="N2833">
        <v>0.98800000000000021</v>
      </c>
      <c r="O2833" s="872">
        <f>+VLOOKUP(C2833,'A. Rate Class Allocations'!$B$124:$J$128,6,FALSE)</f>
        <v>0.94261788524984402</v>
      </c>
      <c r="P2833" s="873">
        <f>+VLOOKUP(C2833,'A. Rate Class Allocations'!$B$124:$J$128,8,FALSE)</f>
        <v>0.86676492558695795</v>
      </c>
      <c r="Q2833" s="873">
        <f>+VLOOKUP(C2833,'A. Rate Class Allocations'!$B$124:$J$128,7,FALSE)</f>
        <v>0.93591420350510102</v>
      </c>
      <c r="R2833" s="873">
        <f>+VLOOKUP(C2833,'A. Rate Class Allocations'!$B$124:$J$128,9,FALSE)</f>
        <v>0.67326093337246795</v>
      </c>
      <c r="S2833" s="874">
        <f t="shared" si="133"/>
        <v>2009.9872214417112</v>
      </c>
      <c r="T2833" s="874">
        <f t="shared" si="134"/>
        <v>0.62255309656589364</v>
      </c>
    </row>
    <row r="2834" spans="1:20">
      <c r="A2834" s="875" t="s">
        <v>1034</v>
      </c>
      <c r="B2834" t="s">
        <v>1035</v>
      </c>
      <c r="C2834" t="s">
        <v>1339</v>
      </c>
      <c r="D2834" t="s">
        <v>2149</v>
      </c>
      <c r="E2834" s="867">
        <v>2019</v>
      </c>
      <c r="F2834" s="867">
        <v>2019</v>
      </c>
      <c r="G2834" s="868">
        <v>43536</v>
      </c>
      <c r="H2834" s="869">
        <f t="shared" si="132"/>
        <v>2019</v>
      </c>
      <c r="I2834" s="876"/>
      <c r="J2834" t="s">
        <v>1341</v>
      </c>
      <c r="K2834" t="s">
        <v>1342</v>
      </c>
      <c r="L2834" t="s">
        <v>1037</v>
      </c>
      <c r="M2834">
        <v>3107.5200000000009</v>
      </c>
      <c r="N2834">
        <v>1.2480000000000002</v>
      </c>
      <c r="O2834" s="872">
        <f>+VLOOKUP(C2834,'A. Rate Class Allocations'!$B$124:$J$128,6,FALSE)</f>
        <v>0.94261788524984402</v>
      </c>
      <c r="P2834" s="873">
        <f>+VLOOKUP(C2834,'A. Rate Class Allocations'!$B$124:$J$128,8,FALSE)</f>
        <v>0.86676492558695795</v>
      </c>
      <c r="Q2834" s="873">
        <f>+VLOOKUP(C2834,'A. Rate Class Allocations'!$B$124:$J$128,7,FALSE)</f>
        <v>0.93591420350510102</v>
      </c>
      <c r="R2834" s="873">
        <f>+VLOOKUP(C2834,'A. Rate Class Allocations'!$B$124:$J$128,9,FALSE)</f>
        <v>0.67326093337246795</v>
      </c>
      <c r="S2834" s="874">
        <f t="shared" si="133"/>
        <v>2538.9312270842674</v>
      </c>
      <c r="T2834" s="874">
        <f t="shared" si="134"/>
        <v>0.78638285882007619</v>
      </c>
    </row>
    <row r="2835" spans="1:20">
      <c r="A2835" s="875" t="s">
        <v>1034</v>
      </c>
      <c r="B2835" t="s">
        <v>1035</v>
      </c>
      <c r="C2835" t="s">
        <v>1339</v>
      </c>
      <c r="D2835" t="s">
        <v>2150</v>
      </c>
      <c r="E2835" s="867">
        <v>2019</v>
      </c>
      <c r="F2835" s="867">
        <v>2019</v>
      </c>
      <c r="G2835" s="868">
        <v>43537</v>
      </c>
      <c r="H2835" s="869">
        <f t="shared" si="132"/>
        <v>2019</v>
      </c>
      <c r="I2835" s="876"/>
      <c r="J2835" t="s">
        <v>1341</v>
      </c>
      <c r="K2835" t="s">
        <v>1342</v>
      </c>
      <c r="L2835" t="s">
        <v>1037</v>
      </c>
      <c r="M2835">
        <v>1155.3599999999999</v>
      </c>
      <c r="N2835">
        <v>0.46399999999999997</v>
      </c>
      <c r="O2835" s="872">
        <f>+VLOOKUP(C2835,'A. Rate Class Allocations'!$B$124:$J$128,6,FALSE)</f>
        <v>0.94261788524984402</v>
      </c>
      <c r="P2835" s="873">
        <f>+VLOOKUP(C2835,'A. Rate Class Allocations'!$B$124:$J$128,8,FALSE)</f>
        <v>0.86676492558695795</v>
      </c>
      <c r="Q2835" s="873">
        <f>+VLOOKUP(C2835,'A. Rate Class Allocations'!$B$124:$J$128,7,FALSE)</f>
        <v>0.93591420350510102</v>
      </c>
      <c r="R2835" s="873">
        <f>+VLOOKUP(C2835,'A. Rate Class Allocations'!$B$124:$J$128,9,FALSE)</f>
        <v>0.67326093337246795</v>
      </c>
      <c r="S2835" s="874">
        <f t="shared" si="133"/>
        <v>943.96161006979128</v>
      </c>
      <c r="T2835" s="874">
        <f t="shared" si="134"/>
        <v>0.29237311417669487</v>
      </c>
    </row>
    <row r="2836" spans="1:20">
      <c r="A2836" s="875" t="s">
        <v>1034</v>
      </c>
      <c r="B2836" t="s">
        <v>1035</v>
      </c>
      <c r="C2836" t="s">
        <v>1339</v>
      </c>
      <c r="D2836" t="s">
        <v>2151</v>
      </c>
      <c r="E2836" s="867">
        <v>2019</v>
      </c>
      <c r="F2836" s="867">
        <v>2019</v>
      </c>
      <c r="G2836" s="868">
        <v>43543</v>
      </c>
      <c r="H2836" s="869">
        <f t="shared" si="132"/>
        <v>2019</v>
      </c>
      <c r="I2836" s="876"/>
      <c r="J2836" t="s">
        <v>1341</v>
      </c>
      <c r="K2836" t="s">
        <v>1342</v>
      </c>
      <c r="L2836" t="s">
        <v>1037</v>
      </c>
      <c r="M2836">
        <v>936.83200000000011</v>
      </c>
      <c r="N2836">
        <v>0.41600000000000004</v>
      </c>
      <c r="O2836" s="872">
        <f>+VLOOKUP(C2836,'A. Rate Class Allocations'!$B$124:$J$128,6,FALSE)</f>
        <v>0.94261788524984402</v>
      </c>
      <c r="P2836" s="873">
        <f>+VLOOKUP(C2836,'A. Rate Class Allocations'!$B$124:$J$128,8,FALSE)</f>
        <v>0.86676492558695795</v>
      </c>
      <c r="Q2836" s="873">
        <f>+VLOOKUP(C2836,'A. Rate Class Allocations'!$B$124:$J$128,7,FALSE)</f>
        <v>0.93591420350510102</v>
      </c>
      <c r="R2836" s="873">
        <f>+VLOOKUP(C2836,'A. Rate Class Allocations'!$B$124:$J$128,9,FALSE)</f>
        <v>0.67326093337246795</v>
      </c>
      <c r="S2836" s="874">
        <f t="shared" si="133"/>
        <v>765.4180888077334</v>
      </c>
      <c r="T2836" s="874">
        <f t="shared" si="134"/>
        <v>0.26212761960669206</v>
      </c>
    </row>
    <row r="2837" spans="1:20">
      <c r="A2837" s="875" t="s">
        <v>1034</v>
      </c>
      <c r="B2837" t="s">
        <v>1035</v>
      </c>
      <c r="C2837" t="s">
        <v>1339</v>
      </c>
      <c r="D2837" t="s">
        <v>2151</v>
      </c>
      <c r="E2837" s="867">
        <v>2019</v>
      </c>
      <c r="F2837" s="867">
        <v>2019</v>
      </c>
      <c r="G2837" s="868">
        <v>43543</v>
      </c>
      <c r="H2837" s="869">
        <f t="shared" si="132"/>
        <v>2019</v>
      </c>
      <c r="I2837" s="876"/>
      <c r="J2837" t="s">
        <v>1341</v>
      </c>
      <c r="K2837" t="s">
        <v>1342</v>
      </c>
      <c r="L2837" t="s">
        <v>1037</v>
      </c>
      <c r="M2837">
        <v>391.84800000000001</v>
      </c>
      <c r="N2837">
        <v>0.17399999999999999</v>
      </c>
      <c r="O2837" s="872">
        <f>+VLOOKUP(C2837,'A. Rate Class Allocations'!$B$124:$J$128,6,FALSE)</f>
        <v>0.94261788524984402</v>
      </c>
      <c r="P2837" s="873">
        <f>+VLOOKUP(C2837,'A. Rate Class Allocations'!$B$124:$J$128,8,FALSE)</f>
        <v>0.86676492558695795</v>
      </c>
      <c r="Q2837" s="873">
        <f>+VLOOKUP(C2837,'A. Rate Class Allocations'!$B$124:$J$128,7,FALSE)</f>
        <v>0.93591420350510102</v>
      </c>
      <c r="R2837" s="873">
        <f>+VLOOKUP(C2837,'A. Rate Class Allocations'!$B$124:$J$128,9,FALSE)</f>
        <v>0.67326093337246795</v>
      </c>
      <c r="S2837" s="874">
        <f t="shared" si="133"/>
        <v>320.15083522246539</v>
      </c>
      <c r="T2837" s="874">
        <f t="shared" si="134"/>
        <v>0.10963991781626058</v>
      </c>
    </row>
    <row r="2838" spans="1:20">
      <c r="A2838" s="875" t="s">
        <v>1034</v>
      </c>
      <c r="B2838" t="s">
        <v>1035</v>
      </c>
      <c r="C2838" t="s">
        <v>1339</v>
      </c>
      <c r="D2838" t="s">
        <v>2151</v>
      </c>
      <c r="E2838" s="867">
        <v>2019</v>
      </c>
      <c r="F2838" s="867">
        <v>2019</v>
      </c>
      <c r="G2838" s="868">
        <v>43543</v>
      </c>
      <c r="H2838" s="869">
        <f t="shared" si="132"/>
        <v>2019</v>
      </c>
      <c r="I2838" s="876"/>
      <c r="J2838" t="s">
        <v>1341</v>
      </c>
      <c r="K2838" t="s">
        <v>1342</v>
      </c>
      <c r="L2838" t="s">
        <v>1037</v>
      </c>
      <c r="M2838">
        <v>849.00400000000013</v>
      </c>
      <c r="N2838">
        <v>0.37700000000000006</v>
      </c>
      <c r="O2838" s="872">
        <f>+VLOOKUP(C2838,'A. Rate Class Allocations'!$B$124:$J$128,6,FALSE)</f>
        <v>0.94261788524984402</v>
      </c>
      <c r="P2838" s="873">
        <f>+VLOOKUP(C2838,'A. Rate Class Allocations'!$B$124:$J$128,8,FALSE)</f>
        <v>0.86676492558695795</v>
      </c>
      <c r="Q2838" s="873">
        <f>+VLOOKUP(C2838,'A. Rate Class Allocations'!$B$124:$J$128,7,FALSE)</f>
        <v>0.93591420350510102</v>
      </c>
      <c r="R2838" s="873">
        <f>+VLOOKUP(C2838,'A. Rate Class Allocations'!$B$124:$J$128,9,FALSE)</f>
        <v>0.67326093337246795</v>
      </c>
      <c r="S2838" s="874">
        <f t="shared" si="133"/>
        <v>693.66014298200844</v>
      </c>
      <c r="T2838" s="874">
        <f t="shared" si="134"/>
        <v>0.23755315526856466</v>
      </c>
    </row>
    <row r="2839" spans="1:20">
      <c r="A2839" s="875" t="s">
        <v>1034</v>
      </c>
      <c r="B2839" t="s">
        <v>1035</v>
      </c>
      <c r="C2839" t="s">
        <v>1339</v>
      </c>
      <c r="D2839" t="s">
        <v>2152</v>
      </c>
      <c r="E2839" s="867">
        <v>2019</v>
      </c>
      <c r="F2839" s="867">
        <v>2019</v>
      </c>
      <c r="G2839" s="868">
        <v>43543</v>
      </c>
      <c r="H2839" s="869">
        <f t="shared" si="132"/>
        <v>2019</v>
      </c>
      <c r="I2839" s="876"/>
      <c r="J2839" t="s">
        <v>1341</v>
      </c>
      <c r="K2839" t="s">
        <v>1342</v>
      </c>
      <c r="L2839" t="s">
        <v>1037</v>
      </c>
      <c r="M2839">
        <v>468.41600000000005</v>
      </c>
      <c r="N2839">
        <v>0.20800000000000002</v>
      </c>
      <c r="O2839" s="872">
        <f>+VLOOKUP(C2839,'A. Rate Class Allocations'!$B$124:$J$128,6,FALSE)</f>
        <v>0.94261788524984402</v>
      </c>
      <c r="P2839" s="873">
        <f>+VLOOKUP(C2839,'A. Rate Class Allocations'!$B$124:$J$128,8,FALSE)</f>
        <v>0.86676492558695795</v>
      </c>
      <c r="Q2839" s="873">
        <f>+VLOOKUP(C2839,'A. Rate Class Allocations'!$B$124:$J$128,7,FALSE)</f>
        <v>0.93591420350510102</v>
      </c>
      <c r="R2839" s="873">
        <f>+VLOOKUP(C2839,'A. Rate Class Allocations'!$B$124:$J$128,9,FALSE)</f>
        <v>0.67326093337246795</v>
      </c>
      <c r="S2839" s="874">
        <f t="shared" si="133"/>
        <v>382.7090444038667</v>
      </c>
      <c r="T2839" s="874">
        <f t="shared" si="134"/>
        <v>0.13106380980334603</v>
      </c>
    </row>
    <row r="2840" spans="1:20">
      <c r="A2840" s="875" t="s">
        <v>1034</v>
      </c>
      <c r="B2840" t="s">
        <v>1035</v>
      </c>
      <c r="C2840" t="s">
        <v>1339</v>
      </c>
      <c r="D2840" t="s">
        <v>2152</v>
      </c>
      <c r="E2840" s="867">
        <v>2019</v>
      </c>
      <c r="F2840" s="867">
        <v>2019</v>
      </c>
      <c r="G2840" s="868">
        <v>43543</v>
      </c>
      <c r="H2840" s="869">
        <f t="shared" si="132"/>
        <v>2019</v>
      </c>
      <c r="I2840" s="876"/>
      <c r="J2840" t="s">
        <v>1341</v>
      </c>
      <c r="K2840" t="s">
        <v>1342</v>
      </c>
      <c r="L2840" t="s">
        <v>1037</v>
      </c>
      <c r="M2840">
        <v>1288.1440000000002</v>
      </c>
      <c r="N2840">
        <v>0.57200000000000006</v>
      </c>
      <c r="O2840" s="872">
        <f>+VLOOKUP(C2840,'A. Rate Class Allocations'!$B$124:$J$128,6,FALSE)</f>
        <v>0.94261788524984402</v>
      </c>
      <c r="P2840" s="873">
        <f>+VLOOKUP(C2840,'A. Rate Class Allocations'!$B$124:$J$128,8,FALSE)</f>
        <v>0.86676492558695795</v>
      </c>
      <c r="Q2840" s="873">
        <f>+VLOOKUP(C2840,'A. Rate Class Allocations'!$B$124:$J$128,7,FALSE)</f>
        <v>0.93591420350510102</v>
      </c>
      <c r="R2840" s="873">
        <f>+VLOOKUP(C2840,'A. Rate Class Allocations'!$B$124:$J$128,9,FALSE)</f>
        <v>0.67326093337246795</v>
      </c>
      <c r="S2840" s="874">
        <f t="shared" si="133"/>
        <v>1052.4498721106334</v>
      </c>
      <c r="T2840" s="874">
        <f t="shared" si="134"/>
        <v>0.36042547695920152</v>
      </c>
    </row>
    <row r="2841" spans="1:20">
      <c r="A2841" s="875" t="s">
        <v>1034</v>
      </c>
      <c r="B2841" t="s">
        <v>1035</v>
      </c>
      <c r="C2841" t="s">
        <v>1339</v>
      </c>
      <c r="D2841" t="s">
        <v>2152</v>
      </c>
      <c r="E2841" s="867">
        <v>2019</v>
      </c>
      <c r="F2841" s="867">
        <v>2019</v>
      </c>
      <c r="G2841" s="868">
        <v>43543</v>
      </c>
      <c r="H2841" s="869">
        <f t="shared" si="132"/>
        <v>2019</v>
      </c>
      <c r="I2841" s="876"/>
      <c r="J2841" t="s">
        <v>1341</v>
      </c>
      <c r="K2841" t="s">
        <v>1342</v>
      </c>
      <c r="L2841" t="s">
        <v>1037</v>
      </c>
      <c r="M2841">
        <v>229.70400000000001</v>
      </c>
      <c r="N2841">
        <v>0.10199999999999999</v>
      </c>
      <c r="O2841" s="872">
        <f>+VLOOKUP(C2841,'A. Rate Class Allocations'!$B$124:$J$128,6,FALSE)</f>
        <v>0.94261788524984402</v>
      </c>
      <c r="P2841" s="873">
        <f>+VLOOKUP(C2841,'A. Rate Class Allocations'!$B$124:$J$128,8,FALSE)</f>
        <v>0.86676492558695795</v>
      </c>
      <c r="Q2841" s="873">
        <f>+VLOOKUP(C2841,'A. Rate Class Allocations'!$B$124:$J$128,7,FALSE)</f>
        <v>0.93591420350510102</v>
      </c>
      <c r="R2841" s="873">
        <f>+VLOOKUP(C2841,'A. Rate Class Allocations'!$B$124:$J$128,9,FALSE)</f>
        <v>0.67326093337246795</v>
      </c>
      <c r="S2841" s="874">
        <f t="shared" si="133"/>
        <v>187.67462754420387</v>
      </c>
      <c r="T2841" s="874">
        <f t="shared" si="134"/>
        <v>6.42716759612562E-2</v>
      </c>
    </row>
    <row r="2842" spans="1:20">
      <c r="A2842" s="875" t="s">
        <v>1034</v>
      </c>
      <c r="B2842" t="s">
        <v>1035</v>
      </c>
      <c r="C2842" t="s">
        <v>1339</v>
      </c>
      <c r="D2842" t="s">
        <v>2153</v>
      </c>
      <c r="E2842" s="867">
        <v>2019</v>
      </c>
      <c r="F2842" s="867">
        <v>2019</v>
      </c>
      <c r="G2842" s="868">
        <v>43543</v>
      </c>
      <c r="H2842" s="869">
        <f t="shared" si="132"/>
        <v>2019</v>
      </c>
      <c r="I2842" s="876"/>
      <c r="J2842" t="s">
        <v>1341</v>
      </c>
      <c r="K2842" t="s">
        <v>1342</v>
      </c>
      <c r="L2842" t="s">
        <v>1037</v>
      </c>
      <c r="M2842">
        <v>2645.136</v>
      </c>
      <c r="N2842">
        <v>0.46799999999999997</v>
      </c>
      <c r="O2842" s="872">
        <f>+VLOOKUP(C2842,'A. Rate Class Allocations'!$B$124:$J$128,6,FALSE)</f>
        <v>0.94261788524984402</v>
      </c>
      <c r="P2842" s="873">
        <f>+VLOOKUP(C2842,'A. Rate Class Allocations'!$B$124:$J$128,8,FALSE)</f>
        <v>0.86676492558695795</v>
      </c>
      <c r="Q2842" s="873">
        <f>+VLOOKUP(C2842,'A. Rate Class Allocations'!$B$124:$J$128,7,FALSE)</f>
        <v>0.93591420350510102</v>
      </c>
      <c r="R2842" s="873">
        <f>+VLOOKUP(C2842,'A. Rate Class Allocations'!$B$124:$J$128,9,FALSE)</f>
        <v>0.67326093337246795</v>
      </c>
      <c r="S2842" s="874">
        <f t="shared" si="133"/>
        <v>2161.1504963072698</v>
      </c>
      <c r="T2842" s="874">
        <f t="shared" si="134"/>
        <v>0.29489357205752847</v>
      </c>
    </row>
    <row r="2843" spans="1:20">
      <c r="A2843" s="875" t="s">
        <v>1034</v>
      </c>
      <c r="B2843" t="s">
        <v>1035</v>
      </c>
      <c r="C2843" t="s">
        <v>1339</v>
      </c>
      <c r="D2843" t="s">
        <v>2153</v>
      </c>
      <c r="E2843" s="867">
        <v>2019</v>
      </c>
      <c r="F2843" s="867">
        <v>2019</v>
      </c>
      <c r="G2843" s="868">
        <v>43543</v>
      </c>
      <c r="H2843" s="869">
        <f t="shared" si="132"/>
        <v>2019</v>
      </c>
      <c r="I2843" s="876"/>
      <c r="J2843" t="s">
        <v>1341</v>
      </c>
      <c r="K2843" t="s">
        <v>1342</v>
      </c>
      <c r="L2843" t="s">
        <v>1037</v>
      </c>
      <c r="M2843">
        <v>491.72399999999999</v>
      </c>
      <c r="N2843">
        <v>8.6999999999999994E-2</v>
      </c>
      <c r="O2843" s="872">
        <f>+VLOOKUP(C2843,'A. Rate Class Allocations'!$B$124:$J$128,6,FALSE)</f>
        <v>0.94261788524984402</v>
      </c>
      <c r="P2843" s="873">
        <f>+VLOOKUP(C2843,'A. Rate Class Allocations'!$B$124:$J$128,8,FALSE)</f>
        <v>0.86676492558695795</v>
      </c>
      <c r="Q2843" s="873">
        <f>+VLOOKUP(C2843,'A. Rate Class Allocations'!$B$124:$J$128,7,FALSE)</f>
        <v>0.93591420350510102</v>
      </c>
      <c r="R2843" s="873">
        <f>+VLOOKUP(C2843,'A. Rate Class Allocations'!$B$124:$J$128,9,FALSE)</f>
        <v>0.67326093337246795</v>
      </c>
      <c r="S2843" s="874">
        <f t="shared" si="133"/>
        <v>401.75233585199254</v>
      </c>
      <c r="T2843" s="874">
        <f t="shared" si="134"/>
        <v>5.4819958908130288E-2</v>
      </c>
    </row>
    <row r="2844" spans="1:20">
      <c r="A2844" s="875" t="s">
        <v>1034</v>
      </c>
      <c r="B2844" t="s">
        <v>1035</v>
      </c>
      <c r="C2844" t="s">
        <v>1339</v>
      </c>
      <c r="D2844" t="s">
        <v>2153</v>
      </c>
      <c r="E2844" s="867">
        <v>2019</v>
      </c>
      <c r="F2844" s="867">
        <v>2019</v>
      </c>
      <c r="G2844" s="868">
        <v>43543</v>
      </c>
      <c r="H2844" s="869">
        <f t="shared" si="132"/>
        <v>2019</v>
      </c>
      <c r="I2844" s="876"/>
      <c r="J2844" t="s">
        <v>1341</v>
      </c>
      <c r="K2844" t="s">
        <v>1342</v>
      </c>
      <c r="L2844" t="s">
        <v>1037</v>
      </c>
      <c r="M2844">
        <v>288.25200000000001</v>
      </c>
      <c r="N2844">
        <v>5.0999999999999997E-2</v>
      </c>
      <c r="O2844" s="872">
        <f>+VLOOKUP(C2844,'A. Rate Class Allocations'!$B$124:$J$128,6,FALSE)</f>
        <v>0.94261788524984402</v>
      </c>
      <c r="P2844" s="873">
        <f>+VLOOKUP(C2844,'A. Rate Class Allocations'!$B$124:$J$128,8,FALSE)</f>
        <v>0.86676492558695795</v>
      </c>
      <c r="Q2844" s="873">
        <f>+VLOOKUP(C2844,'A. Rate Class Allocations'!$B$124:$J$128,7,FALSE)</f>
        <v>0.93591420350510102</v>
      </c>
      <c r="R2844" s="873">
        <f>+VLOOKUP(C2844,'A. Rate Class Allocations'!$B$124:$J$128,9,FALSE)</f>
        <v>0.67326093337246795</v>
      </c>
      <c r="S2844" s="874">
        <f t="shared" si="133"/>
        <v>235.50998998220251</v>
      </c>
      <c r="T2844" s="874">
        <f t="shared" si="134"/>
        <v>3.21358379806281E-2</v>
      </c>
    </row>
    <row r="2845" spans="1:20">
      <c r="A2845" s="875" t="s">
        <v>1034</v>
      </c>
      <c r="B2845" t="s">
        <v>1035</v>
      </c>
      <c r="C2845" t="s">
        <v>1339</v>
      </c>
      <c r="D2845" t="s">
        <v>2154</v>
      </c>
      <c r="E2845" s="867">
        <v>2019</v>
      </c>
      <c r="F2845" s="867">
        <v>2019</v>
      </c>
      <c r="G2845" s="868">
        <v>43551</v>
      </c>
      <c r="H2845" s="869">
        <f t="shared" si="132"/>
        <v>2019</v>
      </c>
      <c r="I2845" s="876"/>
      <c r="J2845" t="s">
        <v>1341</v>
      </c>
      <c r="K2845" t="s">
        <v>1342</v>
      </c>
      <c r="L2845" t="s">
        <v>1037</v>
      </c>
      <c r="M2845">
        <v>866.51999999999987</v>
      </c>
      <c r="N2845">
        <v>0.34799999999999998</v>
      </c>
      <c r="O2845" s="872">
        <f>+VLOOKUP(C2845,'A. Rate Class Allocations'!$B$124:$J$128,6,FALSE)</f>
        <v>0.94261788524984402</v>
      </c>
      <c r="P2845" s="873">
        <f>+VLOOKUP(C2845,'A. Rate Class Allocations'!$B$124:$J$128,8,FALSE)</f>
        <v>0.86676492558695795</v>
      </c>
      <c r="Q2845" s="873">
        <f>+VLOOKUP(C2845,'A. Rate Class Allocations'!$B$124:$J$128,7,FALSE)</f>
        <v>0.93591420350510102</v>
      </c>
      <c r="R2845" s="873">
        <f>+VLOOKUP(C2845,'A. Rate Class Allocations'!$B$124:$J$128,9,FALSE)</f>
        <v>0.67326093337246795</v>
      </c>
      <c r="S2845" s="874">
        <f t="shared" si="133"/>
        <v>707.97120755234346</v>
      </c>
      <c r="T2845" s="874">
        <f t="shared" si="134"/>
        <v>0.21927983563252115</v>
      </c>
    </row>
    <row r="2846" spans="1:20">
      <c r="A2846" s="875" t="s">
        <v>1034</v>
      </c>
      <c r="B2846" t="s">
        <v>1035</v>
      </c>
      <c r="C2846" t="s">
        <v>1339</v>
      </c>
      <c r="D2846" t="s">
        <v>2154</v>
      </c>
      <c r="E2846" s="867">
        <v>2019</v>
      </c>
      <c r="F2846" s="867">
        <v>2019</v>
      </c>
      <c r="G2846" s="868">
        <v>43551</v>
      </c>
      <c r="H2846" s="869">
        <f t="shared" si="132"/>
        <v>2019</v>
      </c>
      <c r="I2846" s="876"/>
      <c r="J2846" t="s">
        <v>1341</v>
      </c>
      <c r="K2846" t="s">
        <v>1342</v>
      </c>
      <c r="L2846" t="s">
        <v>1037</v>
      </c>
      <c r="M2846">
        <v>1703.1599999999999</v>
      </c>
      <c r="N2846">
        <v>0.68400000000000005</v>
      </c>
      <c r="O2846" s="872">
        <f>+VLOOKUP(C2846,'A. Rate Class Allocations'!$B$124:$J$128,6,FALSE)</f>
        <v>0.94261788524984402</v>
      </c>
      <c r="P2846" s="873">
        <f>+VLOOKUP(C2846,'A. Rate Class Allocations'!$B$124:$J$128,8,FALSE)</f>
        <v>0.86676492558695795</v>
      </c>
      <c r="Q2846" s="873">
        <f>+VLOOKUP(C2846,'A. Rate Class Allocations'!$B$124:$J$128,7,FALSE)</f>
        <v>0.93591420350510102</v>
      </c>
      <c r="R2846" s="873">
        <f>+VLOOKUP(C2846,'A. Rate Class Allocations'!$B$124:$J$128,9,FALSE)</f>
        <v>0.67326093337246795</v>
      </c>
      <c r="S2846" s="874">
        <f t="shared" si="133"/>
        <v>1391.5296148442615</v>
      </c>
      <c r="T2846" s="874">
        <f t="shared" si="134"/>
        <v>0.43099829762254166</v>
      </c>
    </row>
    <row r="2847" spans="1:20">
      <c r="A2847" s="875" t="s">
        <v>1034</v>
      </c>
      <c r="B2847" t="s">
        <v>1035</v>
      </c>
      <c r="C2847" t="s">
        <v>1339</v>
      </c>
      <c r="D2847" t="s">
        <v>2155</v>
      </c>
      <c r="E2847" s="867">
        <v>2019</v>
      </c>
      <c r="F2847" s="867">
        <v>2019</v>
      </c>
      <c r="G2847" s="868">
        <v>43546</v>
      </c>
      <c r="H2847" s="869">
        <f t="shared" si="132"/>
        <v>2019</v>
      </c>
      <c r="I2847" s="876"/>
      <c r="J2847" t="s">
        <v>1341</v>
      </c>
      <c r="K2847" t="s">
        <v>1342</v>
      </c>
      <c r="L2847" t="s">
        <v>1037</v>
      </c>
      <c r="M2847">
        <v>3576.6359999999995</v>
      </c>
      <c r="N2847">
        <v>1.5959999999999999</v>
      </c>
      <c r="O2847" s="872">
        <f>+VLOOKUP(C2847,'A. Rate Class Allocations'!$B$124:$J$128,6,FALSE)</f>
        <v>0.94261788524984402</v>
      </c>
      <c r="P2847" s="873">
        <f>+VLOOKUP(C2847,'A. Rate Class Allocations'!$B$124:$J$128,8,FALSE)</f>
        <v>0.86676492558695795</v>
      </c>
      <c r="Q2847" s="873">
        <f>+VLOOKUP(C2847,'A. Rate Class Allocations'!$B$124:$J$128,7,FALSE)</f>
        <v>0.93591420350510102</v>
      </c>
      <c r="R2847" s="873">
        <f>+VLOOKUP(C2847,'A. Rate Class Allocations'!$B$124:$J$128,9,FALSE)</f>
        <v>0.67326093337246795</v>
      </c>
      <c r="S2847" s="874">
        <f t="shared" si="133"/>
        <v>2922.2121911729487</v>
      </c>
      <c r="T2847" s="874">
        <f t="shared" si="134"/>
        <v>1.005662694452597</v>
      </c>
    </row>
    <row r="2848" spans="1:20">
      <c r="A2848" s="875" t="s">
        <v>1034</v>
      </c>
      <c r="B2848" t="s">
        <v>1035</v>
      </c>
      <c r="C2848" t="s">
        <v>1339</v>
      </c>
      <c r="D2848" t="s">
        <v>2155</v>
      </c>
      <c r="E2848" s="867">
        <v>2019</v>
      </c>
      <c r="F2848" s="867">
        <v>2019</v>
      </c>
      <c r="G2848" s="868">
        <v>43546</v>
      </c>
      <c r="H2848" s="869">
        <f t="shared" si="132"/>
        <v>2019</v>
      </c>
      <c r="I2848" s="876"/>
      <c r="J2848" t="s">
        <v>1341</v>
      </c>
      <c r="K2848" t="s">
        <v>1342</v>
      </c>
      <c r="L2848" t="s">
        <v>1037</v>
      </c>
      <c r="M2848">
        <v>376.48799999999989</v>
      </c>
      <c r="N2848">
        <v>0.16799999999999998</v>
      </c>
      <c r="O2848" s="872">
        <f>+VLOOKUP(C2848,'A. Rate Class Allocations'!$B$124:$J$128,6,FALSE)</f>
        <v>0.94261788524984402</v>
      </c>
      <c r="P2848" s="873">
        <f>+VLOOKUP(C2848,'A. Rate Class Allocations'!$B$124:$J$128,8,FALSE)</f>
        <v>0.86676492558695795</v>
      </c>
      <c r="Q2848" s="873">
        <f>+VLOOKUP(C2848,'A. Rate Class Allocations'!$B$124:$J$128,7,FALSE)</f>
        <v>0.93591420350510102</v>
      </c>
      <c r="R2848" s="873">
        <f>+VLOOKUP(C2848,'A. Rate Class Allocations'!$B$124:$J$128,9,FALSE)</f>
        <v>0.67326093337246795</v>
      </c>
      <c r="S2848" s="874">
        <f t="shared" si="133"/>
        <v>307.60128328136295</v>
      </c>
      <c r="T2848" s="874">
        <f t="shared" si="134"/>
        <v>0.10585923099501023</v>
      </c>
    </row>
    <row r="2849" spans="1:20">
      <c r="A2849" s="875" t="s">
        <v>1034</v>
      </c>
      <c r="B2849" t="s">
        <v>1035</v>
      </c>
      <c r="C2849" t="s">
        <v>1339</v>
      </c>
      <c r="D2849" t="s">
        <v>2155</v>
      </c>
      <c r="E2849" s="867">
        <v>2019</v>
      </c>
      <c r="F2849" s="867">
        <v>2019</v>
      </c>
      <c r="G2849" s="868">
        <v>43546</v>
      </c>
      <c r="H2849" s="869">
        <f t="shared" si="132"/>
        <v>2019</v>
      </c>
      <c r="I2849" s="876"/>
      <c r="J2849" t="s">
        <v>1341</v>
      </c>
      <c r="K2849" t="s">
        <v>1342</v>
      </c>
      <c r="L2849" t="s">
        <v>1037</v>
      </c>
      <c r="M2849">
        <v>376.48799999999989</v>
      </c>
      <c r="N2849">
        <v>0.16799999999999998</v>
      </c>
      <c r="O2849" s="872">
        <f>+VLOOKUP(C2849,'A. Rate Class Allocations'!$B$124:$J$128,6,FALSE)</f>
        <v>0.94261788524984402</v>
      </c>
      <c r="P2849" s="873">
        <f>+VLOOKUP(C2849,'A. Rate Class Allocations'!$B$124:$J$128,8,FALSE)</f>
        <v>0.86676492558695795</v>
      </c>
      <c r="Q2849" s="873">
        <f>+VLOOKUP(C2849,'A. Rate Class Allocations'!$B$124:$J$128,7,FALSE)</f>
        <v>0.93591420350510102</v>
      </c>
      <c r="R2849" s="873">
        <f>+VLOOKUP(C2849,'A. Rate Class Allocations'!$B$124:$J$128,9,FALSE)</f>
        <v>0.67326093337246795</v>
      </c>
      <c r="S2849" s="874">
        <f t="shared" si="133"/>
        <v>307.60128328136295</v>
      </c>
      <c r="T2849" s="874">
        <f t="shared" si="134"/>
        <v>0.10585923099501023</v>
      </c>
    </row>
    <row r="2850" spans="1:20">
      <c r="A2850" s="875" t="s">
        <v>1034</v>
      </c>
      <c r="B2850" t="s">
        <v>1035</v>
      </c>
      <c r="C2850" t="s">
        <v>1339</v>
      </c>
      <c r="D2850" t="s">
        <v>2155</v>
      </c>
      <c r="E2850" s="867">
        <v>2019</v>
      </c>
      <c r="F2850" s="867">
        <v>2019</v>
      </c>
      <c r="G2850" s="868">
        <v>43546</v>
      </c>
      <c r="H2850" s="869">
        <f t="shared" si="132"/>
        <v>2019</v>
      </c>
      <c r="I2850" s="876"/>
      <c r="J2850" t="s">
        <v>1038</v>
      </c>
      <c r="K2850" t="s">
        <v>1342</v>
      </c>
      <c r="L2850" t="s">
        <v>1037</v>
      </c>
      <c r="M2850">
        <v>188.24399999999994</v>
      </c>
      <c r="N2850">
        <v>8.3999999999999991E-2</v>
      </c>
      <c r="O2850" s="872">
        <f>+VLOOKUP(C2850,'A. Rate Class Allocations'!$B$124:$J$128,6,FALSE)</f>
        <v>0.94261788524984402</v>
      </c>
      <c r="P2850" s="873">
        <f>+VLOOKUP(C2850,'A. Rate Class Allocations'!$B$124:$J$128,8,FALSE)</f>
        <v>0.86676492558695795</v>
      </c>
      <c r="Q2850" s="873">
        <f>+VLOOKUP(C2850,'A. Rate Class Allocations'!$B$124:$J$128,7,FALSE)</f>
        <v>0.93591420350510102</v>
      </c>
      <c r="R2850" s="873">
        <f>+VLOOKUP(C2850,'A. Rate Class Allocations'!$B$124:$J$128,9,FALSE)</f>
        <v>0.67326093337246795</v>
      </c>
      <c r="S2850" s="874">
        <f t="shared" si="133"/>
        <v>153.80064164068148</v>
      </c>
      <c r="T2850" s="874">
        <f t="shared" si="134"/>
        <v>5.2929615497505113E-2</v>
      </c>
    </row>
    <row r="2851" spans="1:20">
      <c r="A2851" s="875" t="s">
        <v>1034</v>
      </c>
      <c r="B2851" t="s">
        <v>1035</v>
      </c>
      <c r="C2851" t="s">
        <v>1339</v>
      </c>
      <c r="D2851" t="s">
        <v>2155</v>
      </c>
      <c r="E2851" s="867">
        <v>2019</v>
      </c>
      <c r="F2851" s="867">
        <v>2019</v>
      </c>
      <c r="G2851" s="868">
        <v>43546</v>
      </c>
      <c r="H2851" s="869">
        <f t="shared" si="132"/>
        <v>2019</v>
      </c>
      <c r="I2851" s="876"/>
      <c r="J2851" t="s">
        <v>1038</v>
      </c>
      <c r="K2851" t="s">
        <v>1342</v>
      </c>
      <c r="L2851" t="s">
        <v>1037</v>
      </c>
      <c r="M2851">
        <v>466.12800000000004</v>
      </c>
      <c r="N2851">
        <v>0.20800000000000002</v>
      </c>
      <c r="O2851" s="872">
        <f>+VLOOKUP(C2851,'A. Rate Class Allocations'!$B$124:$J$128,6,FALSE)</f>
        <v>0.94261788524984402</v>
      </c>
      <c r="P2851" s="873">
        <f>+VLOOKUP(C2851,'A. Rate Class Allocations'!$B$124:$J$128,8,FALSE)</f>
        <v>0.86676492558695795</v>
      </c>
      <c r="Q2851" s="873">
        <f>+VLOOKUP(C2851,'A. Rate Class Allocations'!$B$124:$J$128,7,FALSE)</f>
        <v>0.93591420350510102</v>
      </c>
      <c r="R2851" s="873">
        <f>+VLOOKUP(C2851,'A. Rate Class Allocations'!$B$124:$J$128,9,FALSE)</f>
        <v>0.67326093337246795</v>
      </c>
      <c r="S2851" s="874">
        <f t="shared" si="133"/>
        <v>380.83968406264</v>
      </c>
      <c r="T2851" s="874">
        <f t="shared" si="134"/>
        <v>0.13106380980334603</v>
      </c>
    </row>
    <row r="2852" spans="1:20">
      <c r="A2852" s="875" t="s">
        <v>1034</v>
      </c>
      <c r="B2852" t="s">
        <v>1035</v>
      </c>
      <c r="C2852" t="s">
        <v>1339</v>
      </c>
      <c r="D2852" t="s">
        <v>2155</v>
      </c>
      <c r="E2852" s="867">
        <v>2019</v>
      </c>
      <c r="F2852" s="867">
        <v>2019</v>
      </c>
      <c r="G2852" s="868">
        <v>43546</v>
      </c>
      <c r="H2852" s="869">
        <f t="shared" si="132"/>
        <v>2019</v>
      </c>
      <c r="I2852" s="876"/>
      <c r="J2852" t="s">
        <v>1038</v>
      </c>
      <c r="K2852" t="s">
        <v>1342</v>
      </c>
      <c r="L2852" t="s">
        <v>1037</v>
      </c>
      <c r="M2852">
        <v>376.48799999999989</v>
      </c>
      <c r="N2852">
        <v>0.16799999999999998</v>
      </c>
      <c r="O2852" s="872">
        <f>+VLOOKUP(C2852,'A. Rate Class Allocations'!$B$124:$J$128,6,FALSE)</f>
        <v>0.94261788524984402</v>
      </c>
      <c r="P2852" s="873">
        <f>+VLOOKUP(C2852,'A. Rate Class Allocations'!$B$124:$J$128,8,FALSE)</f>
        <v>0.86676492558695795</v>
      </c>
      <c r="Q2852" s="873">
        <f>+VLOOKUP(C2852,'A. Rate Class Allocations'!$B$124:$J$128,7,FALSE)</f>
        <v>0.93591420350510102</v>
      </c>
      <c r="R2852" s="873">
        <f>+VLOOKUP(C2852,'A. Rate Class Allocations'!$B$124:$J$128,9,FALSE)</f>
        <v>0.67326093337246795</v>
      </c>
      <c r="S2852" s="874">
        <f t="shared" si="133"/>
        <v>307.60128328136295</v>
      </c>
      <c r="T2852" s="874">
        <f t="shared" si="134"/>
        <v>0.10585923099501023</v>
      </c>
    </row>
    <row r="2853" spans="1:20">
      <c r="A2853" s="875" t="s">
        <v>1034</v>
      </c>
      <c r="B2853" t="s">
        <v>1035</v>
      </c>
      <c r="C2853" t="s">
        <v>1339</v>
      </c>
      <c r="D2853" t="s">
        <v>2156</v>
      </c>
      <c r="E2853" s="867">
        <v>2019</v>
      </c>
      <c r="F2853" s="867">
        <v>2019</v>
      </c>
      <c r="G2853" s="868">
        <v>43577</v>
      </c>
      <c r="H2853" s="869">
        <f t="shared" si="132"/>
        <v>2019</v>
      </c>
      <c r="I2853" s="876"/>
      <c r="J2853" t="s">
        <v>1341</v>
      </c>
      <c r="K2853" t="s">
        <v>1342</v>
      </c>
      <c r="L2853" t="s">
        <v>1037</v>
      </c>
      <c r="M2853">
        <v>2263.41</v>
      </c>
      <c r="N2853">
        <v>0.90899999999999992</v>
      </c>
      <c r="O2853" s="872">
        <f>+VLOOKUP(C2853,'A. Rate Class Allocations'!$B$124:$J$128,6,FALSE)</f>
        <v>0.94261788524984402</v>
      </c>
      <c r="P2853" s="873">
        <f>+VLOOKUP(C2853,'A. Rate Class Allocations'!$B$124:$J$128,8,FALSE)</f>
        <v>0.86676492558695795</v>
      </c>
      <c r="Q2853" s="873">
        <f>+VLOOKUP(C2853,'A. Rate Class Allocations'!$B$124:$J$128,7,FALSE)</f>
        <v>0.93591420350510102</v>
      </c>
      <c r="R2853" s="873">
        <f>+VLOOKUP(C2853,'A. Rate Class Allocations'!$B$124:$J$128,9,FALSE)</f>
        <v>0.67326093337246795</v>
      </c>
      <c r="S2853" s="874">
        <f t="shared" si="133"/>
        <v>1849.2696197272421</v>
      </c>
      <c r="T2853" s="874">
        <f t="shared" si="134"/>
        <v>0.57277405341943033</v>
      </c>
    </row>
    <row r="2854" spans="1:20">
      <c r="A2854" s="875" t="s">
        <v>1034</v>
      </c>
      <c r="B2854" t="s">
        <v>1035</v>
      </c>
      <c r="C2854" t="s">
        <v>1339</v>
      </c>
      <c r="D2854" t="s">
        <v>2157</v>
      </c>
      <c r="E2854" s="867">
        <v>2019</v>
      </c>
      <c r="F2854" s="867">
        <v>2019</v>
      </c>
      <c r="G2854" s="868">
        <v>43545</v>
      </c>
      <c r="H2854" s="869">
        <f t="shared" si="132"/>
        <v>2019</v>
      </c>
      <c r="I2854" s="876"/>
      <c r="J2854" t="s">
        <v>1341</v>
      </c>
      <c r="K2854" t="s">
        <v>1342</v>
      </c>
      <c r="L2854" t="s">
        <v>1037</v>
      </c>
      <c r="M2854">
        <v>2263.41</v>
      </c>
      <c r="N2854">
        <v>0.90899999999999992</v>
      </c>
      <c r="O2854" s="872">
        <f>+VLOOKUP(C2854,'A. Rate Class Allocations'!$B$124:$J$128,6,FALSE)</f>
        <v>0.94261788524984402</v>
      </c>
      <c r="P2854" s="873">
        <f>+VLOOKUP(C2854,'A. Rate Class Allocations'!$B$124:$J$128,8,FALSE)</f>
        <v>0.86676492558695795</v>
      </c>
      <c r="Q2854" s="873">
        <f>+VLOOKUP(C2854,'A. Rate Class Allocations'!$B$124:$J$128,7,FALSE)</f>
        <v>0.93591420350510102</v>
      </c>
      <c r="R2854" s="873">
        <f>+VLOOKUP(C2854,'A. Rate Class Allocations'!$B$124:$J$128,9,FALSE)</f>
        <v>0.67326093337246795</v>
      </c>
      <c r="S2854" s="874">
        <f t="shared" si="133"/>
        <v>1849.2696197272421</v>
      </c>
      <c r="T2854" s="874">
        <f t="shared" si="134"/>
        <v>0.57277405341943033</v>
      </c>
    </row>
    <row r="2855" spans="1:20">
      <c r="A2855" s="875" t="s">
        <v>1034</v>
      </c>
      <c r="B2855" t="s">
        <v>1035</v>
      </c>
      <c r="C2855" t="s">
        <v>1339</v>
      </c>
      <c r="D2855" t="s">
        <v>2157</v>
      </c>
      <c r="E2855" s="867">
        <v>2019</v>
      </c>
      <c r="F2855" s="867">
        <v>2019</v>
      </c>
      <c r="G2855" s="868">
        <v>43545</v>
      </c>
      <c r="H2855" s="869">
        <f t="shared" si="132"/>
        <v>2019</v>
      </c>
      <c r="I2855" s="876"/>
      <c r="J2855" t="s">
        <v>1341</v>
      </c>
      <c r="K2855" t="s">
        <v>1342</v>
      </c>
      <c r="L2855" t="s">
        <v>1037</v>
      </c>
      <c r="M2855">
        <v>104.58</v>
      </c>
      <c r="N2855">
        <v>4.2000000000000003E-2</v>
      </c>
      <c r="O2855" s="872">
        <f>+VLOOKUP(C2855,'A. Rate Class Allocations'!$B$124:$J$128,6,FALSE)</f>
        <v>0.94261788524984402</v>
      </c>
      <c r="P2855" s="873">
        <f>+VLOOKUP(C2855,'A. Rate Class Allocations'!$B$124:$J$128,8,FALSE)</f>
        <v>0.86676492558695795</v>
      </c>
      <c r="Q2855" s="873">
        <f>+VLOOKUP(C2855,'A. Rate Class Allocations'!$B$124:$J$128,7,FALSE)</f>
        <v>0.93591420350510102</v>
      </c>
      <c r="R2855" s="873">
        <f>+VLOOKUP(C2855,'A. Rate Class Allocations'!$B$124:$J$128,9,FALSE)</f>
        <v>0.67326093337246795</v>
      </c>
      <c r="S2855" s="874">
        <f t="shared" si="133"/>
        <v>85.444800911489736</v>
      </c>
      <c r="T2855" s="874">
        <f t="shared" si="134"/>
        <v>2.646480774875256E-2</v>
      </c>
    </row>
    <row r="2856" spans="1:20">
      <c r="A2856" s="875" t="s">
        <v>1034</v>
      </c>
      <c r="B2856" t="s">
        <v>1035</v>
      </c>
      <c r="C2856" t="s">
        <v>1339</v>
      </c>
      <c r="D2856" t="s">
        <v>2157</v>
      </c>
      <c r="E2856" s="867">
        <v>2019</v>
      </c>
      <c r="F2856" s="867">
        <v>2019</v>
      </c>
      <c r="G2856" s="868">
        <v>43545</v>
      </c>
      <c r="H2856" s="869">
        <f t="shared" si="132"/>
        <v>2019</v>
      </c>
      <c r="I2856" s="876"/>
      <c r="J2856" t="s">
        <v>1038</v>
      </c>
      <c r="K2856" t="s">
        <v>1342</v>
      </c>
      <c r="L2856" t="s">
        <v>1037</v>
      </c>
      <c r="M2856">
        <v>1812.7200000000003</v>
      </c>
      <c r="N2856">
        <v>0.72800000000000009</v>
      </c>
      <c r="O2856" s="872">
        <f>+VLOOKUP(C2856,'A. Rate Class Allocations'!$B$124:$J$128,6,FALSE)</f>
        <v>0.94261788524984402</v>
      </c>
      <c r="P2856" s="873">
        <f>+VLOOKUP(C2856,'A. Rate Class Allocations'!$B$124:$J$128,8,FALSE)</f>
        <v>0.86676492558695795</v>
      </c>
      <c r="Q2856" s="873">
        <f>+VLOOKUP(C2856,'A. Rate Class Allocations'!$B$124:$J$128,7,FALSE)</f>
        <v>0.93591420350510102</v>
      </c>
      <c r="R2856" s="873">
        <f>+VLOOKUP(C2856,'A. Rate Class Allocations'!$B$124:$J$128,9,FALSE)</f>
        <v>0.67326093337246795</v>
      </c>
      <c r="S2856" s="874">
        <f t="shared" si="133"/>
        <v>1481.0432157991556</v>
      </c>
      <c r="T2856" s="874">
        <f t="shared" si="134"/>
        <v>0.45872333431171108</v>
      </c>
    </row>
    <row r="2857" spans="1:20">
      <c r="A2857" s="875" t="s">
        <v>1034</v>
      </c>
      <c r="B2857" t="s">
        <v>1035</v>
      </c>
      <c r="C2857" t="s">
        <v>1339</v>
      </c>
      <c r="D2857" t="s">
        <v>2157</v>
      </c>
      <c r="E2857" s="867">
        <v>2019</v>
      </c>
      <c r="F2857" s="867">
        <v>2019</v>
      </c>
      <c r="G2857" s="868">
        <v>43545</v>
      </c>
      <c r="H2857" s="869">
        <f t="shared" si="132"/>
        <v>2019</v>
      </c>
      <c r="I2857" s="876"/>
      <c r="J2857" t="s">
        <v>1038</v>
      </c>
      <c r="K2857" t="s">
        <v>1342</v>
      </c>
      <c r="L2857" t="s">
        <v>1037</v>
      </c>
      <c r="M2857">
        <v>209.16</v>
      </c>
      <c r="N2857">
        <v>8.4000000000000005E-2</v>
      </c>
      <c r="O2857" s="872">
        <f>+VLOOKUP(C2857,'A. Rate Class Allocations'!$B$124:$J$128,6,FALSE)</f>
        <v>0.94261788524984402</v>
      </c>
      <c r="P2857" s="873">
        <f>+VLOOKUP(C2857,'A. Rate Class Allocations'!$B$124:$J$128,8,FALSE)</f>
        <v>0.86676492558695795</v>
      </c>
      <c r="Q2857" s="873">
        <f>+VLOOKUP(C2857,'A. Rate Class Allocations'!$B$124:$J$128,7,FALSE)</f>
        <v>0.93591420350510102</v>
      </c>
      <c r="R2857" s="873">
        <f>+VLOOKUP(C2857,'A. Rate Class Allocations'!$B$124:$J$128,9,FALSE)</f>
        <v>0.67326093337246795</v>
      </c>
      <c r="S2857" s="874">
        <f t="shared" si="133"/>
        <v>170.88960182297947</v>
      </c>
      <c r="T2857" s="874">
        <f t="shared" si="134"/>
        <v>5.292961549750512E-2</v>
      </c>
    </row>
    <row r="2858" spans="1:20">
      <c r="A2858" s="875" t="s">
        <v>1034</v>
      </c>
      <c r="B2858" t="s">
        <v>1035</v>
      </c>
      <c r="C2858" t="s">
        <v>1339</v>
      </c>
      <c r="D2858" t="s">
        <v>2157</v>
      </c>
      <c r="E2858" s="867">
        <v>2019</v>
      </c>
      <c r="F2858" s="867">
        <v>2019</v>
      </c>
      <c r="G2858" s="868">
        <v>43545</v>
      </c>
      <c r="H2858" s="869">
        <f t="shared" si="132"/>
        <v>2019</v>
      </c>
      <c r="I2858" s="876"/>
      <c r="J2858" t="s">
        <v>1038</v>
      </c>
      <c r="K2858" t="s">
        <v>1342</v>
      </c>
      <c r="L2858" t="s">
        <v>1037</v>
      </c>
      <c r="M2858">
        <v>253.98</v>
      </c>
      <c r="N2858">
        <v>0.10200000000000001</v>
      </c>
      <c r="O2858" s="872">
        <f>+VLOOKUP(C2858,'A. Rate Class Allocations'!$B$124:$J$128,6,FALSE)</f>
        <v>0.94261788524984402</v>
      </c>
      <c r="P2858" s="873">
        <f>+VLOOKUP(C2858,'A. Rate Class Allocations'!$B$124:$J$128,8,FALSE)</f>
        <v>0.86676492558695795</v>
      </c>
      <c r="Q2858" s="873">
        <f>+VLOOKUP(C2858,'A. Rate Class Allocations'!$B$124:$J$128,7,FALSE)</f>
        <v>0.93591420350510102</v>
      </c>
      <c r="R2858" s="873">
        <f>+VLOOKUP(C2858,'A. Rate Class Allocations'!$B$124:$J$128,9,FALSE)</f>
        <v>0.67326093337246795</v>
      </c>
      <c r="S2858" s="874">
        <f t="shared" si="133"/>
        <v>207.50880221361791</v>
      </c>
      <c r="T2858" s="874">
        <f t="shared" si="134"/>
        <v>6.4271675961256214E-2</v>
      </c>
    </row>
    <row r="2859" spans="1:20">
      <c r="A2859" s="875" t="s">
        <v>1034</v>
      </c>
      <c r="B2859" t="s">
        <v>1035</v>
      </c>
      <c r="C2859" t="s">
        <v>1339</v>
      </c>
      <c r="D2859" t="s">
        <v>2158</v>
      </c>
      <c r="E2859" s="867">
        <v>2019</v>
      </c>
      <c r="F2859" s="867">
        <v>2019</v>
      </c>
      <c r="G2859" s="868">
        <v>43553</v>
      </c>
      <c r="H2859" s="869">
        <f t="shared" si="132"/>
        <v>2019</v>
      </c>
      <c r="I2859" s="876"/>
      <c r="J2859" t="s">
        <v>1341</v>
      </c>
      <c r="K2859" t="s">
        <v>1342</v>
      </c>
      <c r="L2859" t="s">
        <v>1037</v>
      </c>
      <c r="M2859">
        <v>891.07199999999989</v>
      </c>
      <c r="N2859">
        <v>0.10199999999999999</v>
      </c>
      <c r="O2859" s="872">
        <f>+VLOOKUP(C2859,'A. Rate Class Allocations'!$B$124:$J$128,6,FALSE)</f>
        <v>0.94261788524984402</v>
      </c>
      <c r="P2859" s="873">
        <f>+VLOOKUP(C2859,'A. Rate Class Allocations'!$B$124:$J$128,8,FALSE)</f>
        <v>0.86676492558695795</v>
      </c>
      <c r="Q2859" s="873">
        <f>+VLOOKUP(C2859,'A. Rate Class Allocations'!$B$124:$J$128,7,FALSE)</f>
        <v>0.93591420350510102</v>
      </c>
      <c r="R2859" s="873">
        <f>+VLOOKUP(C2859,'A. Rate Class Allocations'!$B$124:$J$128,9,FALSE)</f>
        <v>0.67326093337246795</v>
      </c>
      <c r="S2859" s="874">
        <f t="shared" si="133"/>
        <v>728.03088198319915</v>
      </c>
      <c r="T2859" s="874">
        <f t="shared" si="134"/>
        <v>6.42716759612562E-2</v>
      </c>
    </row>
    <row r="2860" spans="1:20">
      <c r="A2860" s="875" t="s">
        <v>1034</v>
      </c>
      <c r="B2860" t="s">
        <v>1035</v>
      </c>
      <c r="C2860" t="s">
        <v>1339</v>
      </c>
      <c r="D2860" t="s">
        <v>2158</v>
      </c>
      <c r="E2860" s="867">
        <v>2019</v>
      </c>
      <c r="F2860" s="867">
        <v>2019</v>
      </c>
      <c r="G2860" s="868">
        <v>43553</v>
      </c>
      <c r="H2860" s="869">
        <f t="shared" si="132"/>
        <v>2019</v>
      </c>
      <c r="I2860" s="876"/>
      <c r="J2860" t="s">
        <v>1341</v>
      </c>
      <c r="K2860" t="s">
        <v>1342</v>
      </c>
      <c r="L2860" t="s">
        <v>1037</v>
      </c>
      <c r="M2860">
        <v>454.27200000000005</v>
      </c>
      <c r="N2860">
        <v>5.1999999999999998E-2</v>
      </c>
      <c r="O2860" s="872">
        <f>+VLOOKUP(C2860,'A. Rate Class Allocations'!$B$124:$J$128,6,FALSE)</f>
        <v>0.94261788524984402</v>
      </c>
      <c r="P2860" s="873">
        <f>+VLOOKUP(C2860,'A. Rate Class Allocations'!$B$124:$J$128,8,FALSE)</f>
        <v>0.86676492558695795</v>
      </c>
      <c r="Q2860" s="873">
        <f>+VLOOKUP(C2860,'A. Rate Class Allocations'!$B$124:$J$128,7,FALSE)</f>
        <v>0.93591420350510102</v>
      </c>
      <c r="R2860" s="873">
        <f>+VLOOKUP(C2860,'A. Rate Class Allocations'!$B$124:$J$128,9,FALSE)</f>
        <v>0.67326093337246795</v>
      </c>
      <c r="S2860" s="874">
        <f t="shared" si="133"/>
        <v>371.15299865810164</v>
      </c>
      <c r="T2860" s="874">
        <f t="shared" si="134"/>
        <v>3.2765952450836501E-2</v>
      </c>
    </row>
    <row r="2861" spans="1:20">
      <c r="A2861" s="875" t="s">
        <v>1034</v>
      </c>
      <c r="B2861" t="s">
        <v>1035</v>
      </c>
      <c r="C2861" t="s">
        <v>1339</v>
      </c>
      <c r="D2861" t="s">
        <v>2158</v>
      </c>
      <c r="E2861" s="867">
        <v>2019</v>
      </c>
      <c r="F2861" s="867">
        <v>2019</v>
      </c>
      <c r="G2861" s="868">
        <v>43553</v>
      </c>
      <c r="H2861" s="869">
        <f t="shared" si="132"/>
        <v>2019</v>
      </c>
      <c r="I2861" s="876"/>
      <c r="J2861" t="s">
        <v>1341</v>
      </c>
      <c r="K2861" t="s">
        <v>1342</v>
      </c>
      <c r="L2861" t="s">
        <v>1037</v>
      </c>
      <c r="M2861">
        <v>4586.3999999999996</v>
      </c>
      <c r="N2861">
        <v>0.52500000000000002</v>
      </c>
      <c r="O2861" s="872">
        <f>+VLOOKUP(C2861,'A. Rate Class Allocations'!$B$124:$J$128,6,FALSE)</f>
        <v>0.94261788524984402</v>
      </c>
      <c r="P2861" s="873">
        <f>+VLOOKUP(C2861,'A. Rate Class Allocations'!$B$124:$J$128,8,FALSE)</f>
        <v>0.86676492558695795</v>
      </c>
      <c r="Q2861" s="873">
        <f>+VLOOKUP(C2861,'A. Rate Class Allocations'!$B$124:$J$128,7,FALSE)</f>
        <v>0.93591420350510102</v>
      </c>
      <c r="R2861" s="873">
        <f>+VLOOKUP(C2861,'A. Rate Class Allocations'!$B$124:$J$128,9,FALSE)</f>
        <v>0.67326093337246795</v>
      </c>
      <c r="S2861" s="874">
        <f t="shared" si="133"/>
        <v>3747.2177749135258</v>
      </c>
      <c r="T2861" s="874">
        <f t="shared" si="134"/>
        <v>0.33081009685940699</v>
      </c>
    </row>
    <row r="2862" spans="1:20">
      <c r="A2862" s="875" t="s">
        <v>1034</v>
      </c>
      <c r="B2862" t="s">
        <v>1035</v>
      </c>
      <c r="C2862" t="s">
        <v>1339</v>
      </c>
      <c r="D2862" t="s">
        <v>2158</v>
      </c>
      <c r="E2862" s="867">
        <v>2019</v>
      </c>
      <c r="F2862" s="867">
        <v>2019</v>
      </c>
      <c r="G2862" s="868">
        <v>43553</v>
      </c>
      <c r="H2862" s="869">
        <f t="shared" si="132"/>
        <v>2019</v>
      </c>
      <c r="I2862" s="876"/>
      <c r="J2862" t="s">
        <v>1341</v>
      </c>
      <c r="K2862" t="s">
        <v>1342</v>
      </c>
      <c r="L2862" t="s">
        <v>1037</v>
      </c>
      <c r="M2862">
        <v>227.136</v>
      </c>
      <c r="N2862">
        <v>2.6000000000000002E-2</v>
      </c>
      <c r="O2862" s="872">
        <f>+VLOOKUP(C2862,'A. Rate Class Allocations'!$B$124:$J$128,6,FALSE)</f>
        <v>0.94261788524984402</v>
      </c>
      <c r="P2862" s="873">
        <f>+VLOOKUP(C2862,'A. Rate Class Allocations'!$B$124:$J$128,8,FALSE)</f>
        <v>0.86676492558695795</v>
      </c>
      <c r="Q2862" s="873">
        <f>+VLOOKUP(C2862,'A. Rate Class Allocations'!$B$124:$J$128,7,FALSE)</f>
        <v>0.93591420350510102</v>
      </c>
      <c r="R2862" s="873">
        <f>+VLOOKUP(C2862,'A. Rate Class Allocations'!$B$124:$J$128,9,FALSE)</f>
        <v>0.67326093337246795</v>
      </c>
      <c r="S2862" s="874">
        <f t="shared" si="133"/>
        <v>185.57649932905079</v>
      </c>
      <c r="T2862" s="874">
        <f t="shared" si="134"/>
        <v>1.6382976225418254E-2</v>
      </c>
    </row>
    <row r="2863" spans="1:20">
      <c r="A2863" s="875" t="s">
        <v>1034</v>
      </c>
      <c r="B2863" t="s">
        <v>1035</v>
      </c>
      <c r="C2863" t="s">
        <v>1339</v>
      </c>
      <c r="D2863" t="s">
        <v>2159</v>
      </c>
      <c r="E2863" s="867">
        <v>2019</v>
      </c>
      <c r="F2863" s="867">
        <v>2019</v>
      </c>
      <c r="G2863" s="868">
        <v>43553</v>
      </c>
      <c r="H2863" s="869">
        <f t="shared" si="132"/>
        <v>2019</v>
      </c>
      <c r="I2863" s="876"/>
      <c r="J2863" t="s">
        <v>1341</v>
      </c>
      <c r="K2863" t="s">
        <v>1342</v>
      </c>
      <c r="L2863" t="s">
        <v>1037</v>
      </c>
      <c r="M2863">
        <v>8615.6160000000018</v>
      </c>
      <c r="N2863">
        <v>2.2080000000000002</v>
      </c>
      <c r="O2863" s="872">
        <f>+VLOOKUP(C2863,'A. Rate Class Allocations'!$B$124:$J$128,6,FALSE)</f>
        <v>0.94261788524984402</v>
      </c>
      <c r="P2863" s="873">
        <f>+VLOOKUP(C2863,'A. Rate Class Allocations'!$B$124:$J$128,8,FALSE)</f>
        <v>0.86676492558695795</v>
      </c>
      <c r="Q2863" s="873">
        <f>+VLOOKUP(C2863,'A. Rate Class Allocations'!$B$124:$J$128,7,FALSE)</f>
        <v>0.93591420350510102</v>
      </c>
      <c r="R2863" s="873">
        <f>+VLOOKUP(C2863,'A. Rate Class Allocations'!$B$124:$J$128,9,FALSE)</f>
        <v>0.67326093337246795</v>
      </c>
      <c r="S2863" s="874">
        <f t="shared" si="133"/>
        <v>7039.2005531635659</v>
      </c>
      <c r="T2863" s="874">
        <f t="shared" si="134"/>
        <v>1.3912927502201347</v>
      </c>
    </row>
    <row r="2864" spans="1:20">
      <c r="A2864" s="875" t="s">
        <v>1034</v>
      </c>
      <c r="B2864" t="s">
        <v>1035</v>
      </c>
      <c r="C2864" t="s">
        <v>1339</v>
      </c>
      <c r="D2864" t="s">
        <v>2159</v>
      </c>
      <c r="E2864" s="867">
        <v>2019</v>
      </c>
      <c r="F2864" s="867">
        <v>2019</v>
      </c>
      <c r="G2864" s="868">
        <v>43553</v>
      </c>
      <c r="H2864" s="869">
        <f t="shared" si="132"/>
        <v>2019</v>
      </c>
      <c r="I2864" s="876"/>
      <c r="J2864" t="s">
        <v>1341</v>
      </c>
      <c r="K2864" t="s">
        <v>1342</v>
      </c>
      <c r="L2864" t="s">
        <v>1037</v>
      </c>
      <c r="M2864">
        <v>241.92400000000004</v>
      </c>
      <c r="N2864">
        <v>6.2E-2</v>
      </c>
      <c r="O2864" s="872">
        <f>+VLOOKUP(C2864,'A. Rate Class Allocations'!$B$124:$J$128,6,FALSE)</f>
        <v>0.94261788524984402</v>
      </c>
      <c r="P2864" s="873">
        <f>+VLOOKUP(C2864,'A. Rate Class Allocations'!$B$124:$J$128,8,FALSE)</f>
        <v>0.86676492558695795</v>
      </c>
      <c r="Q2864" s="873">
        <f>+VLOOKUP(C2864,'A. Rate Class Allocations'!$B$124:$J$128,7,FALSE)</f>
        <v>0.93591420350510102</v>
      </c>
      <c r="R2864" s="873">
        <f>+VLOOKUP(C2864,'A. Rate Class Allocations'!$B$124:$J$128,9,FALSE)</f>
        <v>0.67326093337246795</v>
      </c>
      <c r="S2864" s="874">
        <f t="shared" si="133"/>
        <v>197.65871118484648</v>
      </c>
      <c r="T2864" s="874">
        <f t="shared" si="134"/>
        <v>3.9067097152920442E-2</v>
      </c>
    </row>
    <row r="2865" spans="1:20">
      <c r="A2865" s="875" t="s">
        <v>1034</v>
      </c>
      <c r="B2865" t="s">
        <v>1035</v>
      </c>
      <c r="C2865" t="s">
        <v>1339</v>
      </c>
      <c r="D2865" t="s">
        <v>2159</v>
      </c>
      <c r="E2865" s="867">
        <v>2019</v>
      </c>
      <c r="F2865" s="867">
        <v>2019</v>
      </c>
      <c r="G2865" s="868">
        <v>43553</v>
      </c>
      <c r="H2865" s="869">
        <f t="shared" si="132"/>
        <v>2019</v>
      </c>
      <c r="I2865" s="876"/>
      <c r="J2865" t="s">
        <v>1038</v>
      </c>
      <c r="K2865" t="s">
        <v>1342</v>
      </c>
      <c r="L2865" t="s">
        <v>1037</v>
      </c>
      <c r="M2865">
        <v>1872.96</v>
      </c>
      <c r="N2865">
        <v>0.48000000000000004</v>
      </c>
      <c r="O2865" s="872">
        <f>+VLOOKUP(C2865,'A. Rate Class Allocations'!$B$124:$J$128,6,FALSE)</f>
        <v>0.94261788524984402</v>
      </c>
      <c r="P2865" s="873">
        <f>+VLOOKUP(C2865,'A. Rate Class Allocations'!$B$124:$J$128,8,FALSE)</f>
        <v>0.86676492558695795</v>
      </c>
      <c r="Q2865" s="873">
        <f>+VLOOKUP(C2865,'A. Rate Class Allocations'!$B$124:$J$128,7,FALSE)</f>
        <v>0.93591420350510102</v>
      </c>
      <c r="R2865" s="873">
        <f>+VLOOKUP(C2865,'A. Rate Class Allocations'!$B$124:$J$128,9,FALSE)</f>
        <v>0.67326093337246795</v>
      </c>
      <c r="S2865" s="874">
        <f t="shared" si="133"/>
        <v>1530.2609898181661</v>
      </c>
      <c r="T2865" s="874">
        <f t="shared" si="134"/>
        <v>0.30245494570002923</v>
      </c>
    </row>
    <row r="2866" spans="1:20">
      <c r="A2866" s="875" t="s">
        <v>1034</v>
      </c>
      <c r="B2866" t="s">
        <v>1035</v>
      </c>
      <c r="C2866" t="s">
        <v>1339</v>
      </c>
      <c r="D2866" t="s">
        <v>2159</v>
      </c>
      <c r="E2866" s="867">
        <v>2019</v>
      </c>
      <c r="F2866" s="867">
        <v>2019</v>
      </c>
      <c r="G2866" s="868">
        <v>43553</v>
      </c>
      <c r="H2866" s="869">
        <f t="shared" si="132"/>
        <v>2019</v>
      </c>
      <c r="I2866" s="876"/>
      <c r="J2866" t="s">
        <v>1038</v>
      </c>
      <c r="K2866" t="s">
        <v>1342</v>
      </c>
      <c r="L2866" t="s">
        <v>1037</v>
      </c>
      <c r="M2866">
        <v>199.00200000000001</v>
      </c>
      <c r="N2866">
        <v>5.1000000000000004E-2</v>
      </c>
      <c r="O2866" s="872">
        <f>+VLOOKUP(C2866,'A. Rate Class Allocations'!$B$124:$J$128,6,FALSE)</f>
        <v>0.94261788524984402</v>
      </c>
      <c r="P2866" s="873">
        <f>+VLOOKUP(C2866,'A. Rate Class Allocations'!$B$124:$J$128,8,FALSE)</f>
        <v>0.86676492558695795</v>
      </c>
      <c r="Q2866" s="873">
        <f>+VLOOKUP(C2866,'A. Rate Class Allocations'!$B$124:$J$128,7,FALSE)</f>
        <v>0.93591420350510102</v>
      </c>
      <c r="R2866" s="873">
        <f>+VLOOKUP(C2866,'A. Rate Class Allocations'!$B$124:$J$128,9,FALSE)</f>
        <v>0.67326093337246795</v>
      </c>
      <c r="S2866" s="874">
        <f t="shared" si="133"/>
        <v>162.59023016818017</v>
      </c>
      <c r="T2866" s="874">
        <f t="shared" si="134"/>
        <v>3.2135837980628107E-2</v>
      </c>
    </row>
    <row r="2867" spans="1:20">
      <c r="A2867" s="875" t="s">
        <v>1034</v>
      </c>
      <c r="B2867" t="s">
        <v>1035</v>
      </c>
      <c r="C2867" t="s">
        <v>1339</v>
      </c>
      <c r="D2867" t="s">
        <v>2159</v>
      </c>
      <c r="E2867" s="867">
        <v>2019</v>
      </c>
      <c r="F2867" s="867">
        <v>2019</v>
      </c>
      <c r="G2867" s="868">
        <v>43553</v>
      </c>
      <c r="H2867" s="869">
        <f t="shared" si="132"/>
        <v>2019</v>
      </c>
      <c r="I2867" s="876"/>
      <c r="J2867" t="s">
        <v>1038</v>
      </c>
      <c r="K2867" t="s">
        <v>1342</v>
      </c>
      <c r="L2867" t="s">
        <v>1037</v>
      </c>
      <c r="M2867">
        <v>1244.7380000000003</v>
      </c>
      <c r="N2867">
        <v>0.31900000000000006</v>
      </c>
      <c r="O2867" s="872">
        <f>+VLOOKUP(C2867,'A. Rate Class Allocations'!$B$124:$J$128,6,FALSE)</f>
        <v>0.94261788524984402</v>
      </c>
      <c r="P2867" s="873">
        <f>+VLOOKUP(C2867,'A. Rate Class Allocations'!$B$124:$J$128,8,FALSE)</f>
        <v>0.86676492558695795</v>
      </c>
      <c r="Q2867" s="873">
        <f>+VLOOKUP(C2867,'A. Rate Class Allocations'!$B$124:$J$128,7,FALSE)</f>
        <v>0.93591420350510102</v>
      </c>
      <c r="R2867" s="873">
        <f>+VLOOKUP(C2867,'A. Rate Class Allocations'!$B$124:$J$128,9,FALSE)</f>
        <v>0.67326093337246795</v>
      </c>
      <c r="S2867" s="874">
        <f t="shared" si="133"/>
        <v>1016.9859494833231</v>
      </c>
      <c r="T2867" s="874">
        <f t="shared" si="134"/>
        <v>0.20100651599647781</v>
      </c>
    </row>
    <row r="2868" spans="1:20">
      <c r="A2868" s="875" t="s">
        <v>1034</v>
      </c>
      <c r="B2868" t="s">
        <v>1035</v>
      </c>
      <c r="C2868" t="s">
        <v>1339</v>
      </c>
      <c r="D2868" t="s">
        <v>2159</v>
      </c>
      <c r="E2868" s="867">
        <v>2019</v>
      </c>
      <c r="F2868" s="867">
        <v>2019</v>
      </c>
      <c r="G2868" s="868">
        <v>43553</v>
      </c>
      <c r="H2868" s="869">
        <f t="shared" si="132"/>
        <v>2019</v>
      </c>
      <c r="I2868" s="876"/>
      <c r="J2868" t="s">
        <v>1038</v>
      </c>
      <c r="K2868" t="s">
        <v>1342</v>
      </c>
      <c r="L2868" t="s">
        <v>1037</v>
      </c>
      <c r="M2868">
        <v>362.88600000000002</v>
      </c>
      <c r="N2868">
        <v>9.2999999999999999E-2</v>
      </c>
      <c r="O2868" s="872">
        <f>+VLOOKUP(C2868,'A. Rate Class Allocations'!$B$124:$J$128,6,FALSE)</f>
        <v>0.94261788524984402</v>
      </c>
      <c r="P2868" s="873">
        <f>+VLOOKUP(C2868,'A. Rate Class Allocations'!$B$124:$J$128,8,FALSE)</f>
        <v>0.86676492558695795</v>
      </c>
      <c r="Q2868" s="873">
        <f>+VLOOKUP(C2868,'A. Rate Class Allocations'!$B$124:$J$128,7,FALSE)</f>
        <v>0.93591420350510102</v>
      </c>
      <c r="R2868" s="873">
        <f>+VLOOKUP(C2868,'A. Rate Class Allocations'!$B$124:$J$128,9,FALSE)</f>
        <v>0.67326093337246795</v>
      </c>
      <c r="S2868" s="874">
        <f t="shared" si="133"/>
        <v>296.48806677726975</v>
      </c>
      <c r="T2868" s="874">
        <f t="shared" si="134"/>
        <v>5.860064572938066E-2</v>
      </c>
    </row>
    <row r="2869" spans="1:20">
      <c r="A2869" s="875" t="s">
        <v>1034</v>
      </c>
      <c r="B2869" t="s">
        <v>1035</v>
      </c>
      <c r="C2869" t="s">
        <v>1339</v>
      </c>
      <c r="D2869" t="s">
        <v>2160</v>
      </c>
      <c r="E2869" s="867">
        <v>2019</v>
      </c>
      <c r="F2869" s="867">
        <v>2019</v>
      </c>
      <c r="G2869" s="868">
        <v>43550</v>
      </c>
      <c r="H2869" s="869">
        <f t="shared" si="132"/>
        <v>2019</v>
      </c>
      <c r="I2869" s="876"/>
      <c r="J2869" t="s">
        <v>1341</v>
      </c>
      <c r="K2869" t="s">
        <v>1342</v>
      </c>
      <c r="L2869" t="s">
        <v>1037</v>
      </c>
      <c r="M2869">
        <v>2460.1200000000003</v>
      </c>
      <c r="N2869">
        <v>0.98800000000000021</v>
      </c>
      <c r="O2869" s="872">
        <f>+VLOOKUP(C2869,'A. Rate Class Allocations'!$B$124:$J$128,6,FALSE)</f>
        <v>0.94261788524984402</v>
      </c>
      <c r="P2869" s="873">
        <f>+VLOOKUP(C2869,'A. Rate Class Allocations'!$B$124:$J$128,8,FALSE)</f>
        <v>0.86676492558695795</v>
      </c>
      <c r="Q2869" s="873">
        <f>+VLOOKUP(C2869,'A. Rate Class Allocations'!$B$124:$J$128,7,FALSE)</f>
        <v>0.93591420350510102</v>
      </c>
      <c r="R2869" s="873">
        <f>+VLOOKUP(C2869,'A. Rate Class Allocations'!$B$124:$J$128,9,FALSE)</f>
        <v>0.67326093337246795</v>
      </c>
      <c r="S2869" s="874">
        <f t="shared" si="133"/>
        <v>2009.9872214417112</v>
      </c>
      <c r="T2869" s="874">
        <f t="shared" si="134"/>
        <v>0.62255309656589364</v>
      </c>
    </row>
    <row r="2870" spans="1:20">
      <c r="A2870" s="875" t="s">
        <v>1034</v>
      </c>
      <c r="B2870" t="s">
        <v>1035</v>
      </c>
      <c r="C2870" t="s">
        <v>1339</v>
      </c>
      <c r="D2870" t="s">
        <v>2160</v>
      </c>
      <c r="E2870" s="867">
        <v>2019</v>
      </c>
      <c r="F2870" s="867">
        <v>2019</v>
      </c>
      <c r="G2870" s="868">
        <v>43550</v>
      </c>
      <c r="H2870" s="869">
        <f t="shared" si="132"/>
        <v>2019</v>
      </c>
      <c r="I2870" s="876"/>
      <c r="J2870" t="s">
        <v>1341</v>
      </c>
      <c r="K2870" t="s">
        <v>1342</v>
      </c>
      <c r="L2870" t="s">
        <v>1037</v>
      </c>
      <c r="M2870">
        <v>505.46999999999991</v>
      </c>
      <c r="N2870">
        <v>0.20299999999999999</v>
      </c>
      <c r="O2870" s="872">
        <f>+VLOOKUP(C2870,'A. Rate Class Allocations'!$B$124:$J$128,6,FALSE)</f>
        <v>0.94261788524984402</v>
      </c>
      <c r="P2870" s="873">
        <f>+VLOOKUP(C2870,'A. Rate Class Allocations'!$B$124:$J$128,8,FALSE)</f>
        <v>0.86676492558695795</v>
      </c>
      <c r="Q2870" s="873">
        <f>+VLOOKUP(C2870,'A. Rate Class Allocations'!$B$124:$J$128,7,FALSE)</f>
        <v>0.93591420350510102</v>
      </c>
      <c r="R2870" s="873">
        <f>+VLOOKUP(C2870,'A. Rate Class Allocations'!$B$124:$J$128,9,FALSE)</f>
        <v>0.67326093337246795</v>
      </c>
      <c r="S2870" s="874">
        <f t="shared" si="133"/>
        <v>412.98320440553363</v>
      </c>
      <c r="T2870" s="874">
        <f t="shared" si="134"/>
        <v>0.12791323745230401</v>
      </c>
    </row>
    <row r="2871" spans="1:20">
      <c r="A2871" s="875" t="s">
        <v>1034</v>
      </c>
      <c r="B2871" t="s">
        <v>1035</v>
      </c>
      <c r="C2871" t="s">
        <v>1339</v>
      </c>
      <c r="D2871" t="s">
        <v>2160</v>
      </c>
      <c r="E2871" s="867">
        <v>2019</v>
      </c>
      <c r="F2871" s="867">
        <v>2019</v>
      </c>
      <c r="G2871" s="868">
        <v>43550</v>
      </c>
      <c r="H2871" s="869">
        <f t="shared" si="132"/>
        <v>2019</v>
      </c>
      <c r="I2871" s="876"/>
      <c r="J2871" t="s">
        <v>1341</v>
      </c>
      <c r="K2871" t="s">
        <v>1342</v>
      </c>
      <c r="L2871" t="s">
        <v>1037</v>
      </c>
      <c r="M2871">
        <v>253.98000000000002</v>
      </c>
      <c r="N2871">
        <v>0.10199999999999999</v>
      </c>
      <c r="O2871" s="872">
        <f>+VLOOKUP(C2871,'A. Rate Class Allocations'!$B$124:$J$128,6,FALSE)</f>
        <v>0.94261788524984402</v>
      </c>
      <c r="P2871" s="873">
        <f>+VLOOKUP(C2871,'A. Rate Class Allocations'!$B$124:$J$128,8,FALSE)</f>
        <v>0.86676492558695795</v>
      </c>
      <c r="Q2871" s="873">
        <f>+VLOOKUP(C2871,'A. Rate Class Allocations'!$B$124:$J$128,7,FALSE)</f>
        <v>0.93591420350510102</v>
      </c>
      <c r="R2871" s="873">
        <f>+VLOOKUP(C2871,'A. Rate Class Allocations'!$B$124:$J$128,9,FALSE)</f>
        <v>0.67326093337246795</v>
      </c>
      <c r="S2871" s="874">
        <f t="shared" si="133"/>
        <v>207.50880221361794</v>
      </c>
      <c r="T2871" s="874">
        <f t="shared" si="134"/>
        <v>6.42716759612562E-2</v>
      </c>
    </row>
    <row r="2872" spans="1:20">
      <c r="A2872" s="875" t="s">
        <v>1034</v>
      </c>
      <c r="B2872" t="s">
        <v>1035</v>
      </c>
      <c r="C2872" t="s">
        <v>1339</v>
      </c>
      <c r="D2872" t="s">
        <v>2161</v>
      </c>
      <c r="E2872" s="867">
        <v>2019</v>
      </c>
      <c r="F2872" s="867">
        <v>2019</v>
      </c>
      <c r="G2872" s="868">
        <v>43550</v>
      </c>
      <c r="H2872" s="869">
        <f t="shared" si="132"/>
        <v>2019</v>
      </c>
      <c r="I2872" s="876"/>
      <c r="J2872" t="s">
        <v>1341</v>
      </c>
      <c r="K2872" t="s">
        <v>1342</v>
      </c>
      <c r="L2872" t="s">
        <v>1037</v>
      </c>
      <c r="M2872">
        <v>3107.5200000000009</v>
      </c>
      <c r="N2872">
        <v>1.2480000000000002</v>
      </c>
      <c r="O2872" s="872">
        <f>+VLOOKUP(C2872,'A. Rate Class Allocations'!$B$124:$J$128,6,FALSE)</f>
        <v>0.94261788524984402</v>
      </c>
      <c r="P2872" s="873">
        <f>+VLOOKUP(C2872,'A. Rate Class Allocations'!$B$124:$J$128,8,FALSE)</f>
        <v>0.86676492558695795</v>
      </c>
      <c r="Q2872" s="873">
        <f>+VLOOKUP(C2872,'A. Rate Class Allocations'!$B$124:$J$128,7,FALSE)</f>
        <v>0.93591420350510102</v>
      </c>
      <c r="R2872" s="873">
        <f>+VLOOKUP(C2872,'A. Rate Class Allocations'!$B$124:$J$128,9,FALSE)</f>
        <v>0.67326093337246795</v>
      </c>
      <c r="S2872" s="874">
        <f t="shared" si="133"/>
        <v>2538.9312270842674</v>
      </c>
      <c r="T2872" s="874">
        <f t="shared" si="134"/>
        <v>0.78638285882007619</v>
      </c>
    </row>
    <row r="2873" spans="1:20">
      <c r="A2873" s="875" t="s">
        <v>1034</v>
      </c>
      <c r="B2873" t="s">
        <v>1035</v>
      </c>
      <c r="C2873" t="s">
        <v>1339</v>
      </c>
      <c r="D2873" t="s">
        <v>2162</v>
      </c>
      <c r="E2873" s="867">
        <v>2019</v>
      </c>
      <c r="F2873" s="867">
        <v>2019</v>
      </c>
      <c r="G2873" s="868">
        <v>43546</v>
      </c>
      <c r="H2873" s="869">
        <f t="shared" si="132"/>
        <v>2019</v>
      </c>
      <c r="I2873" s="876"/>
      <c r="J2873" t="s">
        <v>1341</v>
      </c>
      <c r="K2873" t="s">
        <v>1342</v>
      </c>
      <c r="L2873" t="s">
        <v>1037</v>
      </c>
      <c r="M2873">
        <v>517.91999999999996</v>
      </c>
      <c r="N2873">
        <v>0.20800000000000002</v>
      </c>
      <c r="O2873" s="872">
        <f>+VLOOKUP(C2873,'A. Rate Class Allocations'!$B$124:$J$128,6,FALSE)</f>
        <v>0.94261788524984402</v>
      </c>
      <c r="P2873" s="873">
        <f>+VLOOKUP(C2873,'A. Rate Class Allocations'!$B$124:$J$128,8,FALSE)</f>
        <v>0.86676492558695795</v>
      </c>
      <c r="Q2873" s="873">
        <f>+VLOOKUP(C2873,'A. Rate Class Allocations'!$B$124:$J$128,7,FALSE)</f>
        <v>0.93591420350510102</v>
      </c>
      <c r="R2873" s="873">
        <f>+VLOOKUP(C2873,'A. Rate Class Allocations'!$B$124:$J$128,9,FALSE)</f>
        <v>0.67326093337246795</v>
      </c>
      <c r="S2873" s="874">
        <f t="shared" si="133"/>
        <v>423.15520451404439</v>
      </c>
      <c r="T2873" s="874">
        <f t="shared" si="134"/>
        <v>0.13106380980334603</v>
      </c>
    </row>
    <row r="2874" spans="1:20">
      <c r="A2874" s="875" t="s">
        <v>1034</v>
      </c>
      <c r="B2874" t="s">
        <v>1035</v>
      </c>
      <c r="C2874" t="s">
        <v>1339</v>
      </c>
      <c r="D2874" t="s">
        <v>2162</v>
      </c>
      <c r="E2874" s="867">
        <v>2019</v>
      </c>
      <c r="F2874" s="867">
        <v>2019</v>
      </c>
      <c r="G2874" s="868">
        <v>43546</v>
      </c>
      <c r="H2874" s="869">
        <f t="shared" si="132"/>
        <v>2019</v>
      </c>
      <c r="I2874" s="876"/>
      <c r="J2874" t="s">
        <v>1341</v>
      </c>
      <c r="K2874" t="s">
        <v>1342</v>
      </c>
      <c r="L2874" t="s">
        <v>1037</v>
      </c>
      <c r="M2874">
        <v>1010.9399999999998</v>
      </c>
      <c r="N2874">
        <v>0.40599999999999997</v>
      </c>
      <c r="O2874" s="872">
        <f>+VLOOKUP(C2874,'A. Rate Class Allocations'!$B$124:$J$128,6,FALSE)</f>
        <v>0.94261788524984402</v>
      </c>
      <c r="P2874" s="873">
        <f>+VLOOKUP(C2874,'A. Rate Class Allocations'!$B$124:$J$128,8,FALSE)</f>
        <v>0.86676492558695795</v>
      </c>
      <c r="Q2874" s="873">
        <f>+VLOOKUP(C2874,'A. Rate Class Allocations'!$B$124:$J$128,7,FALSE)</f>
        <v>0.93591420350510102</v>
      </c>
      <c r="R2874" s="873">
        <f>+VLOOKUP(C2874,'A. Rate Class Allocations'!$B$124:$J$128,9,FALSE)</f>
        <v>0.67326093337246795</v>
      </c>
      <c r="S2874" s="874">
        <f t="shared" si="133"/>
        <v>825.96640881106725</v>
      </c>
      <c r="T2874" s="874">
        <f t="shared" si="134"/>
        <v>0.25582647490460803</v>
      </c>
    </row>
    <row r="2875" spans="1:20">
      <c r="A2875" s="875" t="s">
        <v>1034</v>
      </c>
      <c r="B2875" t="s">
        <v>1035</v>
      </c>
      <c r="C2875" t="s">
        <v>1339</v>
      </c>
      <c r="D2875" t="s">
        <v>2163</v>
      </c>
      <c r="E2875" s="867">
        <v>2019</v>
      </c>
      <c r="F2875" s="867">
        <v>2019</v>
      </c>
      <c r="G2875" s="868">
        <v>43566</v>
      </c>
      <c r="H2875" s="869">
        <f t="shared" si="132"/>
        <v>2019</v>
      </c>
      <c r="I2875" s="876"/>
      <c r="J2875" t="s">
        <v>1341</v>
      </c>
      <c r="K2875" t="s">
        <v>1342</v>
      </c>
      <c r="L2875" t="s">
        <v>1037</v>
      </c>
      <c r="M2875">
        <v>3083.8080000000009</v>
      </c>
      <c r="N2875">
        <v>0.36400000000000005</v>
      </c>
      <c r="O2875" s="872">
        <f>+VLOOKUP(C2875,'A. Rate Class Allocations'!$B$124:$J$128,6,FALSE)</f>
        <v>0.94261788524984402</v>
      </c>
      <c r="P2875" s="873">
        <f>+VLOOKUP(C2875,'A. Rate Class Allocations'!$B$124:$J$128,8,FALSE)</f>
        <v>0.86676492558695795</v>
      </c>
      <c r="Q2875" s="873">
        <f>+VLOOKUP(C2875,'A. Rate Class Allocations'!$B$124:$J$128,7,FALSE)</f>
        <v>0.93591420350510102</v>
      </c>
      <c r="R2875" s="873">
        <f>+VLOOKUP(C2875,'A. Rate Class Allocations'!$B$124:$J$128,9,FALSE)</f>
        <v>0.67326093337246795</v>
      </c>
      <c r="S2875" s="874">
        <f t="shared" si="133"/>
        <v>2519.5578562751907</v>
      </c>
      <c r="T2875" s="874">
        <f t="shared" si="134"/>
        <v>0.22936166715585554</v>
      </c>
    </row>
    <row r="2876" spans="1:20">
      <c r="A2876" s="875" t="s">
        <v>1034</v>
      </c>
      <c r="B2876" t="s">
        <v>1035</v>
      </c>
      <c r="C2876" t="s">
        <v>1339</v>
      </c>
      <c r="D2876" t="s">
        <v>2163</v>
      </c>
      <c r="E2876" s="867">
        <v>2019</v>
      </c>
      <c r="F2876" s="867">
        <v>2019</v>
      </c>
      <c r="G2876" s="868">
        <v>43566</v>
      </c>
      <c r="H2876" s="869">
        <f t="shared" si="132"/>
        <v>2019</v>
      </c>
      <c r="I2876" s="876"/>
      <c r="J2876" t="s">
        <v>1341</v>
      </c>
      <c r="K2876" t="s">
        <v>1342</v>
      </c>
      <c r="L2876" t="s">
        <v>1037</v>
      </c>
      <c r="M2876">
        <v>7370.6400000000012</v>
      </c>
      <c r="N2876">
        <v>0.87000000000000011</v>
      </c>
      <c r="O2876" s="872">
        <f>+VLOOKUP(C2876,'A. Rate Class Allocations'!$B$124:$J$128,6,FALSE)</f>
        <v>0.94261788524984402</v>
      </c>
      <c r="P2876" s="873">
        <f>+VLOOKUP(C2876,'A. Rate Class Allocations'!$B$124:$J$128,8,FALSE)</f>
        <v>0.86676492558695795</v>
      </c>
      <c r="Q2876" s="873">
        <f>+VLOOKUP(C2876,'A. Rate Class Allocations'!$B$124:$J$128,7,FALSE)</f>
        <v>0.93591420350510102</v>
      </c>
      <c r="R2876" s="873">
        <f>+VLOOKUP(C2876,'A. Rate Class Allocations'!$B$124:$J$128,9,FALSE)</f>
        <v>0.67326093337246795</v>
      </c>
      <c r="S2876" s="874">
        <f t="shared" si="133"/>
        <v>6022.020150987405</v>
      </c>
      <c r="T2876" s="874">
        <f t="shared" si="134"/>
        <v>0.54819958908130306</v>
      </c>
    </row>
    <row r="2877" spans="1:20">
      <c r="A2877" s="875" t="s">
        <v>1034</v>
      </c>
      <c r="B2877" t="s">
        <v>1035</v>
      </c>
      <c r="C2877" t="s">
        <v>1339</v>
      </c>
      <c r="D2877" t="s">
        <v>2163</v>
      </c>
      <c r="E2877" s="867">
        <v>2019</v>
      </c>
      <c r="F2877" s="867">
        <v>2019</v>
      </c>
      <c r="G2877" s="868">
        <v>43566</v>
      </c>
      <c r="H2877" s="869">
        <f t="shared" si="132"/>
        <v>2019</v>
      </c>
      <c r="I2877" s="876"/>
      <c r="J2877" t="s">
        <v>1341</v>
      </c>
      <c r="K2877" t="s">
        <v>1342</v>
      </c>
      <c r="L2877" t="s">
        <v>1037</v>
      </c>
      <c r="M2877">
        <v>542.20800000000008</v>
      </c>
      <c r="N2877">
        <v>6.4000000000000001E-2</v>
      </c>
      <c r="O2877" s="872">
        <f>+VLOOKUP(C2877,'A. Rate Class Allocations'!$B$124:$J$128,6,FALSE)</f>
        <v>0.94261788524984402</v>
      </c>
      <c r="P2877" s="873">
        <f>+VLOOKUP(C2877,'A. Rate Class Allocations'!$B$124:$J$128,8,FALSE)</f>
        <v>0.86676492558695795</v>
      </c>
      <c r="Q2877" s="873">
        <f>+VLOOKUP(C2877,'A. Rate Class Allocations'!$B$124:$J$128,7,FALSE)</f>
        <v>0.93591420350510102</v>
      </c>
      <c r="R2877" s="873">
        <f>+VLOOKUP(C2877,'A. Rate Class Allocations'!$B$124:$J$128,9,FALSE)</f>
        <v>0.67326093337246795</v>
      </c>
      <c r="S2877" s="874">
        <f t="shared" si="133"/>
        <v>442.99918352091254</v>
      </c>
      <c r="T2877" s="874">
        <f t="shared" si="134"/>
        <v>4.032732609333723E-2</v>
      </c>
    </row>
    <row r="2878" spans="1:20">
      <c r="A2878" s="875" t="s">
        <v>1034</v>
      </c>
      <c r="B2878" t="s">
        <v>1035</v>
      </c>
      <c r="C2878" t="s">
        <v>1339</v>
      </c>
      <c r="D2878" t="s">
        <v>2163</v>
      </c>
      <c r="E2878" s="867">
        <v>2019</v>
      </c>
      <c r="F2878" s="867">
        <v>2019</v>
      </c>
      <c r="G2878" s="868">
        <v>43566</v>
      </c>
      <c r="H2878" s="869">
        <f t="shared" si="132"/>
        <v>2019</v>
      </c>
      <c r="I2878" s="876"/>
      <c r="J2878" t="s">
        <v>1341</v>
      </c>
      <c r="K2878" t="s">
        <v>1342</v>
      </c>
      <c r="L2878" t="s">
        <v>1037</v>
      </c>
      <c r="M2878">
        <v>254.16000000000003</v>
      </c>
      <c r="N2878">
        <v>0.03</v>
      </c>
      <c r="O2878" s="872">
        <f>+VLOOKUP(C2878,'A. Rate Class Allocations'!$B$124:$J$128,6,FALSE)</f>
        <v>0.94261788524984402</v>
      </c>
      <c r="P2878" s="873">
        <f>+VLOOKUP(C2878,'A. Rate Class Allocations'!$B$124:$J$128,8,FALSE)</f>
        <v>0.86676492558695795</v>
      </c>
      <c r="Q2878" s="873">
        <f>+VLOOKUP(C2878,'A. Rate Class Allocations'!$B$124:$J$128,7,FALSE)</f>
        <v>0.93591420350510102</v>
      </c>
      <c r="R2878" s="873">
        <f>+VLOOKUP(C2878,'A. Rate Class Allocations'!$B$124:$J$128,9,FALSE)</f>
        <v>0.67326093337246795</v>
      </c>
      <c r="S2878" s="874">
        <f t="shared" si="133"/>
        <v>207.65586727542777</v>
      </c>
      <c r="T2878" s="874">
        <f t="shared" si="134"/>
        <v>1.8903434106251827E-2</v>
      </c>
    </row>
    <row r="2879" spans="1:20">
      <c r="A2879" s="875" t="s">
        <v>1034</v>
      </c>
      <c r="B2879" t="s">
        <v>1035</v>
      </c>
      <c r="C2879" t="s">
        <v>1339</v>
      </c>
      <c r="D2879" t="s">
        <v>2164</v>
      </c>
      <c r="E2879" s="867">
        <v>2019</v>
      </c>
      <c r="F2879" s="867">
        <v>2019</v>
      </c>
      <c r="G2879" s="868">
        <v>43570</v>
      </c>
      <c r="H2879" s="869">
        <f t="shared" si="132"/>
        <v>2019</v>
      </c>
      <c r="I2879" s="876"/>
      <c r="J2879" t="s">
        <v>1341</v>
      </c>
      <c r="K2879" t="s">
        <v>1342</v>
      </c>
      <c r="L2879" t="s">
        <v>1037</v>
      </c>
      <c r="M2879">
        <v>1398.384</v>
      </c>
      <c r="N2879">
        <v>0.62400000000000011</v>
      </c>
      <c r="O2879" s="872">
        <f>+VLOOKUP(C2879,'A. Rate Class Allocations'!$B$124:$J$128,6,FALSE)</f>
        <v>0.94261788524984402</v>
      </c>
      <c r="P2879" s="873">
        <f>+VLOOKUP(C2879,'A. Rate Class Allocations'!$B$124:$J$128,8,FALSE)</f>
        <v>0.86676492558695795</v>
      </c>
      <c r="Q2879" s="873">
        <f>+VLOOKUP(C2879,'A. Rate Class Allocations'!$B$124:$J$128,7,FALSE)</f>
        <v>0.93591420350510102</v>
      </c>
      <c r="R2879" s="873">
        <f>+VLOOKUP(C2879,'A. Rate Class Allocations'!$B$124:$J$128,9,FALSE)</f>
        <v>0.67326093337246795</v>
      </c>
      <c r="S2879" s="874">
        <f t="shared" si="133"/>
        <v>1142.5190521879199</v>
      </c>
      <c r="T2879" s="874">
        <f t="shared" si="134"/>
        <v>0.3931914294100381</v>
      </c>
    </row>
    <row r="2880" spans="1:20">
      <c r="A2880" s="875" t="s">
        <v>1034</v>
      </c>
      <c r="B2880" t="s">
        <v>1035</v>
      </c>
      <c r="C2880" t="s">
        <v>1339</v>
      </c>
      <c r="D2880" t="s">
        <v>2164</v>
      </c>
      <c r="E2880" s="867">
        <v>2019</v>
      </c>
      <c r="F2880" s="867">
        <v>2019</v>
      </c>
      <c r="G2880" s="868">
        <v>43570</v>
      </c>
      <c r="H2880" s="869">
        <f t="shared" si="132"/>
        <v>2019</v>
      </c>
      <c r="I2880" s="876"/>
      <c r="J2880" t="s">
        <v>1341</v>
      </c>
      <c r="K2880" t="s">
        <v>1342</v>
      </c>
      <c r="L2880" t="s">
        <v>1037</v>
      </c>
      <c r="M2880">
        <v>73.953000000000003</v>
      </c>
      <c r="N2880">
        <v>3.3000000000000002E-2</v>
      </c>
      <c r="O2880" s="872">
        <f>+VLOOKUP(C2880,'A. Rate Class Allocations'!$B$124:$J$128,6,FALSE)</f>
        <v>0.94261788524984402</v>
      </c>
      <c r="P2880" s="873">
        <f>+VLOOKUP(C2880,'A. Rate Class Allocations'!$B$124:$J$128,8,FALSE)</f>
        <v>0.86676492558695795</v>
      </c>
      <c r="Q2880" s="873">
        <f>+VLOOKUP(C2880,'A. Rate Class Allocations'!$B$124:$J$128,7,FALSE)</f>
        <v>0.93591420350510102</v>
      </c>
      <c r="R2880" s="873">
        <f>+VLOOKUP(C2880,'A. Rate Class Allocations'!$B$124:$J$128,9,FALSE)</f>
        <v>0.67326093337246795</v>
      </c>
      <c r="S2880" s="874">
        <f t="shared" si="133"/>
        <v>60.421680644553454</v>
      </c>
      <c r="T2880" s="874">
        <f t="shared" si="134"/>
        <v>2.0793777516877009E-2</v>
      </c>
    </row>
    <row r="2881" spans="1:20">
      <c r="A2881" s="875" t="s">
        <v>1034</v>
      </c>
      <c r="B2881" t="s">
        <v>1035</v>
      </c>
      <c r="C2881" t="s">
        <v>1339</v>
      </c>
      <c r="D2881" t="s">
        <v>2164</v>
      </c>
      <c r="E2881" s="867">
        <v>2019</v>
      </c>
      <c r="F2881" s="867">
        <v>2019</v>
      </c>
      <c r="G2881" s="868">
        <v>43570</v>
      </c>
      <c r="H2881" s="869">
        <f t="shared" si="132"/>
        <v>2019</v>
      </c>
      <c r="I2881" s="876"/>
      <c r="J2881" t="s">
        <v>1341</v>
      </c>
      <c r="K2881" t="s">
        <v>1342</v>
      </c>
      <c r="L2881" t="s">
        <v>1037</v>
      </c>
      <c r="M2881">
        <v>228.58200000000002</v>
      </c>
      <c r="N2881">
        <v>0.10199999999999999</v>
      </c>
      <c r="O2881" s="872">
        <f>+VLOOKUP(C2881,'A. Rate Class Allocations'!$B$124:$J$128,6,FALSE)</f>
        <v>0.94261788524984402</v>
      </c>
      <c r="P2881" s="873">
        <f>+VLOOKUP(C2881,'A. Rate Class Allocations'!$B$124:$J$128,8,FALSE)</f>
        <v>0.86676492558695795</v>
      </c>
      <c r="Q2881" s="873">
        <f>+VLOOKUP(C2881,'A. Rate Class Allocations'!$B$124:$J$128,7,FALSE)</f>
        <v>0.93591420350510102</v>
      </c>
      <c r="R2881" s="873">
        <f>+VLOOKUP(C2881,'A. Rate Class Allocations'!$B$124:$J$128,9,FALSE)</f>
        <v>0.67326093337246795</v>
      </c>
      <c r="S2881" s="874">
        <f t="shared" si="133"/>
        <v>186.75792199225617</v>
      </c>
      <c r="T2881" s="874">
        <f t="shared" si="134"/>
        <v>6.42716759612562E-2</v>
      </c>
    </row>
    <row r="2882" spans="1:20">
      <c r="A2882" s="875" t="s">
        <v>1034</v>
      </c>
      <c r="B2882" t="s">
        <v>1035</v>
      </c>
      <c r="C2882" t="s">
        <v>1339</v>
      </c>
      <c r="D2882" t="s">
        <v>2165</v>
      </c>
      <c r="E2882" s="867">
        <v>2019</v>
      </c>
      <c r="F2882" s="867">
        <v>2019</v>
      </c>
      <c r="G2882" s="868">
        <v>43570</v>
      </c>
      <c r="H2882" s="869">
        <f t="shared" si="132"/>
        <v>2019</v>
      </c>
      <c r="I2882" s="876"/>
      <c r="J2882" t="s">
        <v>1341</v>
      </c>
      <c r="K2882" t="s">
        <v>1342</v>
      </c>
      <c r="L2882" t="s">
        <v>1037</v>
      </c>
      <c r="M2882">
        <v>1178.268</v>
      </c>
      <c r="N2882">
        <v>0.67599999999999993</v>
      </c>
      <c r="O2882" s="872">
        <f>+VLOOKUP(C2882,'A. Rate Class Allocations'!$B$124:$J$128,6,FALSE)</f>
        <v>0.94261788524984402</v>
      </c>
      <c r="P2882" s="873">
        <f>+VLOOKUP(C2882,'A. Rate Class Allocations'!$B$124:$J$128,8,FALSE)</f>
        <v>0.86676492558695795</v>
      </c>
      <c r="Q2882" s="873">
        <f>+VLOOKUP(C2882,'A. Rate Class Allocations'!$B$124:$J$128,7,FALSE)</f>
        <v>0.93591420350510102</v>
      </c>
      <c r="R2882" s="873">
        <f>+VLOOKUP(C2882,'A. Rate Class Allocations'!$B$124:$J$128,9,FALSE)</f>
        <v>0.67326093337246795</v>
      </c>
      <c r="S2882" s="874">
        <f t="shared" si="133"/>
        <v>962.67809026945099</v>
      </c>
      <c r="T2882" s="874">
        <f t="shared" si="134"/>
        <v>0.42595738186087445</v>
      </c>
    </row>
    <row r="2883" spans="1:20">
      <c r="A2883" s="875" t="s">
        <v>1034</v>
      </c>
      <c r="B2883" t="s">
        <v>1035</v>
      </c>
      <c r="C2883" t="s">
        <v>1339</v>
      </c>
      <c r="D2883" t="s">
        <v>2165</v>
      </c>
      <c r="E2883" s="867">
        <v>2019</v>
      </c>
      <c r="F2883" s="867">
        <v>2019</v>
      </c>
      <c r="G2883" s="868">
        <v>43570</v>
      </c>
      <c r="H2883" s="869">
        <f t="shared" si="132"/>
        <v>2019</v>
      </c>
      <c r="I2883" s="876"/>
      <c r="J2883" t="s">
        <v>1341</v>
      </c>
      <c r="K2883" t="s">
        <v>1342</v>
      </c>
      <c r="L2883" t="s">
        <v>1037</v>
      </c>
      <c r="M2883">
        <v>277.137</v>
      </c>
      <c r="N2883">
        <v>0.159</v>
      </c>
      <c r="O2883" s="872">
        <f>+VLOOKUP(C2883,'A. Rate Class Allocations'!$B$124:$J$128,6,FALSE)</f>
        <v>0.94261788524984402</v>
      </c>
      <c r="P2883" s="873">
        <f>+VLOOKUP(C2883,'A. Rate Class Allocations'!$B$124:$J$128,8,FALSE)</f>
        <v>0.86676492558695795</v>
      </c>
      <c r="Q2883" s="873">
        <f>+VLOOKUP(C2883,'A. Rate Class Allocations'!$B$124:$J$128,7,FALSE)</f>
        <v>0.93591420350510102</v>
      </c>
      <c r="R2883" s="873">
        <f>+VLOOKUP(C2883,'A. Rate Class Allocations'!$B$124:$J$128,9,FALSE)</f>
        <v>0.67326093337246795</v>
      </c>
      <c r="S2883" s="874">
        <f t="shared" si="133"/>
        <v>226.42872241544779</v>
      </c>
      <c r="T2883" s="874">
        <f t="shared" si="134"/>
        <v>0.10018820076313469</v>
      </c>
    </row>
    <row r="2884" spans="1:20">
      <c r="A2884" s="875" t="s">
        <v>1034</v>
      </c>
      <c r="B2884" t="s">
        <v>1035</v>
      </c>
      <c r="C2884" t="s">
        <v>1339</v>
      </c>
      <c r="D2884" t="s">
        <v>2166</v>
      </c>
      <c r="E2884" s="867">
        <v>2019</v>
      </c>
      <c r="F2884" s="867">
        <v>2019</v>
      </c>
      <c r="G2884" s="868">
        <v>43567</v>
      </c>
      <c r="H2884" s="869">
        <f t="shared" ref="H2884:H2947" si="135">YEAR(G2884)</f>
        <v>2019</v>
      </c>
      <c r="I2884" s="876"/>
      <c r="J2884" t="s">
        <v>1341</v>
      </c>
      <c r="K2884" t="s">
        <v>1342</v>
      </c>
      <c r="L2884" t="s">
        <v>1037</v>
      </c>
      <c r="M2884">
        <v>1268.5920000000003</v>
      </c>
      <c r="N2884">
        <v>0.62400000000000011</v>
      </c>
      <c r="O2884" s="872">
        <f>+VLOOKUP(C2884,'A. Rate Class Allocations'!$B$124:$J$128,6,FALSE)</f>
        <v>0.94261788524984402</v>
      </c>
      <c r="P2884" s="873">
        <f>+VLOOKUP(C2884,'A. Rate Class Allocations'!$B$124:$J$128,8,FALSE)</f>
        <v>0.86676492558695795</v>
      </c>
      <c r="Q2884" s="873">
        <f>+VLOOKUP(C2884,'A. Rate Class Allocations'!$B$124:$J$128,7,FALSE)</f>
        <v>0.93591420350510102</v>
      </c>
      <c r="R2884" s="873">
        <f>+VLOOKUP(C2884,'A. Rate Class Allocations'!$B$124:$J$128,9,FALSE)</f>
        <v>0.67326093337246795</v>
      </c>
      <c r="S2884" s="874">
        <f t="shared" ref="S2884:S2947" si="136">M2884*O2884*P2884</f>
        <v>1036.4753382856054</v>
      </c>
      <c r="T2884" s="874">
        <f t="shared" ref="T2884:T2947" si="137">N2884*Q2884*R2884</f>
        <v>0.3931914294100381</v>
      </c>
    </row>
    <row r="2885" spans="1:20">
      <c r="A2885" s="875" t="s">
        <v>1034</v>
      </c>
      <c r="B2885" t="s">
        <v>1035</v>
      </c>
      <c r="C2885" t="s">
        <v>1339</v>
      </c>
      <c r="D2885" t="s">
        <v>2166</v>
      </c>
      <c r="E2885" s="867">
        <v>2019</v>
      </c>
      <c r="F2885" s="867">
        <v>2019</v>
      </c>
      <c r="G2885" s="868">
        <v>43567</v>
      </c>
      <c r="H2885" s="869">
        <f t="shared" si="135"/>
        <v>2019</v>
      </c>
      <c r="I2885" s="876"/>
      <c r="J2885" t="s">
        <v>1341</v>
      </c>
      <c r="K2885" t="s">
        <v>1342</v>
      </c>
      <c r="L2885" t="s">
        <v>1037</v>
      </c>
      <c r="M2885">
        <v>176.87100000000001</v>
      </c>
      <c r="N2885">
        <v>8.6999999999999994E-2</v>
      </c>
      <c r="O2885" s="872">
        <f>+VLOOKUP(C2885,'A. Rate Class Allocations'!$B$124:$J$128,6,FALSE)</f>
        <v>0.94261788524984402</v>
      </c>
      <c r="P2885" s="873">
        <f>+VLOOKUP(C2885,'A. Rate Class Allocations'!$B$124:$J$128,8,FALSE)</f>
        <v>0.86676492558695795</v>
      </c>
      <c r="Q2885" s="873">
        <f>+VLOOKUP(C2885,'A. Rate Class Allocations'!$B$124:$J$128,7,FALSE)</f>
        <v>0.93591420350510102</v>
      </c>
      <c r="R2885" s="873">
        <f>+VLOOKUP(C2885,'A. Rate Class Allocations'!$B$124:$J$128,9,FALSE)</f>
        <v>0.67326093337246795</v>
      </c>
      <c r="S2885" s="874">
        <f t="shared" si="136"/>
        <v>144.5085808186661</v>
      </c>
      <c r="T2885" s="874">
        <f t="shared" si="137"/>
        <v>5.4819958908130288E-2</v>
      </c>
    </row>
    <row r="2886" spans="1:20">
      <c r="A2886" s="875" t="s">
        <v>1034</v>
      </c>
      <c r="B2886" t="s">
        <v>1035</v>
      </c>
      <c r="C2886" t="s">
        <v>1339</v>
      </c>
      <c r="D2886" t="s">
        <v>2167</v>
      </c>
      <c r="E2886" s="867">
        <v>2019</v>
      </c>
      <c r="F2886" s="867">
        <v>2019</v>
      </c>
      <c r="G2886" s="868">
        <v>43566</v>
      </c>
      <c r="H2886" s="869">
        <f t="shared" si="135"/>
        <v>2019</v>
      </c>
      <c r="I2886" s="876"/>
      <c r="J2886" t="s">
        <v>1341</v>
      </c>
      <c r="K2886" t="s">
        <v>1342</v>
      </c>
      <c r="L2886" t="s">
        <v>1037</v>
      </c>
      <c r="M2886">
        <v>1346.5919999999999</v>
      </c>
      <c r="N2886">
        <v>0.67599999999999993</v>
      </c>
      <c r="O2886" s="872">
        <f>+VLOOKUP(C2886,'A. Rate Class Allocations'!$B$124:$J$128,6,FALSE)</f>
        <v>0.94261788524984402</v>
      </c>
      <c r="P2886" s="873">
        <f>+VLOOKUP(C2886,'A. Rate Class Allocations'!$B$124:$J$128,8,FALSE)</f>
        <v>0.86676492558695795</v>
      </c>
      <c r="Q2886" s="873">
        <f>+VLOOKUP(C2886,'A. Rate Class Allocations'!$B$124:$J$128,7,FALSE)</f>
        <v>0.93591420350510102</v>
      </c>
      <c r="R2886" s="873">
        <f>+VLOOKUP(C2886,'A. Rate Class Allocations'!$B$124:$J$128,9,FALSE)</f>
        <v>0.67326093337246795</v>
      </c>
      <c r="S2886" s="874">
        <f t="shared" si="136"/>
        <v>1100.2035317365153</v>
      </c>
      <c r="T2886" s="874">
        <f t="shared" si="137"/>
        <v>0.42595738186087445</v>
      </c>
    </row>
    <row r="2887" spans="1:20">
      <c r="A2887" s="875" t="s">
        <v>1034</v>
      </c>
      <c r="B2887" t="s">
        <v>1035</v>
      </c>
      <c r="C2887" t="s">
        <v>1339</v>
      </c>
      <c r="D2887" t="s">
        <v>2167</v>
      </c>
      <c r="E2887" s="867">
        <v>2019</v>
      </c>
      <c r="F2887" s="867">
        <v>2019</v>
      </c>
      <c r="G2887" s="868">
        <v>43566</v>
      </c>
      <c r="H2887" s="869">
        <f t="shared" si="135"/>
        <v>2019</v>
      </c>
      <c r="I2887" s="876"/>
      <c r="J2887" t="s">
        <v>1341</v>
      </c>
      <c r="K2887" t="s">
        <v>1342</v>
      </c>
      <c r="L2887" t="s">
        <v>1037</v>
      </c>
      <c r="M2887">
        <v>57.767999999999994</v>
      </c>
      <c r="N2887">
        <v>2.8999999999999998E-2</v>
      </c>
      <c r="O2887" s="872">
        <f>+VLOOKUP(C2887,'A. Rate Class Allocations'!$B$124:$J$128,6,FALSE)</f>
        <v>0.94261788524984402</v>
      </c>
      <c r="P2887" s="873">
        <f>+VLOOKUP(C2887,'A. Rate Class Allocations'!$B$124:$J$128,8,FALSE)</f>
        <v>0.86676492558695795</v>
      </c>
      <c r="Q2887" s="873">
        <f>+VLOOKUP(C2887,'A. Rate Class Allocations'!$B$124:$J$128,7,FALSE)</f>
        <v>0.93591420350510102</v>
      </c>
      <c r="R2887" s="873">
        <f>+VLOOKUP(C2887,'A. Rate Class Allocations'!$B$124:$J$128,9,FALSE)</f>
        <v>0.67326093337246795</v>
      </c>
      <c r="S2887" s="874">
        <f t="shared" si="136"/>
        <v>47.198080503489564</v>
      </c>
      <c r="T2887" s="874">
        <f t="shared" si="137"/>
        <v>1.8273319636043429E-2</v>
      </c>
    </row>
    <row r="2888" spans="1:20">
      <c r="A2888" s="875" t="s">
        <v>1034</v>
      </c>
      <c r="B2888" t="s">
        <v>1035</v>
      </c>
      <c r="C2888" t="s">
        <v>1339</v>
      </c>
      <c r="D2888" t="s">
        <v>2167</v>
      </c>
      <c r="E2888" s="867">
        <v>2019</v>
      </c>
      <c r="F2888" s="867">
        <v>2019</v>
      </c>
      <c r="G2888" s="868">
        <v>43566</v>
      </c>
      <c r="H2888" s="869">
        <f t="shared" si="135"/>
        <v>2019</v>
      </c>
      <c r="I2888" s="876"/>
      <c r="J2888" t="s">
        <v>1341</v>
      </c>
      <c r="K2888" t="s">
        <v>1342</v>
      </c>
      <c r="L2888" t="s">
        <v>1037</v>
      </c>
      <c r="M2888">
        <v>422.30400000000009</v>
      </c>
      <c r="N2888">
        <v>0.21200000000000002</v>
      </c>
      <c r="O2888" s="872">
        <f>+VLOOKUP(C2888,'A. Rate Class Allocations'!$B$124:$J$128,6,FALSE)</f>
        <v>0.94261788524984402</v>
      </c>
      <c r="P2888" s="873">
        <f>+VLOOKUP(C2888,'A. Rate Class Allocations'!$B$124:$J$128,8,FALSE)</f>
        <v>0.86676492558695795</v>
      </c>
      <c r="Q2888" s="873">
        <f>+VLOOKUP(C2888,'A. Rate Class Allocations'!$B$124:$J$128,7,FALSE)</f>
        <v>0.93591420350510102</v>
      </c>
      <c r="R2888" s="873">
        <f>+VLOOKUP(C2888,'A. Rate Class Allocations'!$B$124:$J$128,9,FALSE)</f>
        <v>0.67326093337246795</v>
      </c>
      <c r="S2888" s="874">
        <f t="shared" si="136"/>
        <v>345.03424368068244</v>
      </c>
      <c r="T2888" s="874">
        <f t="shared" si="137"/>
        <v>0.13358426768417958</v>
      </c>
    </row>
    <row r="2889" spans="1:20">
      <c r="A2889" s="875" t="s">
        <v>1034</v>
      </c>
      <c r="B2889" t="s">
        <v>1035</v>
      </c>
      <c r="C2889" t="s">
        <v>1339</v>
      </c>
      <c r="D2889" t="s">
        <v>2168</v>
      </c>
      <c r="E2889" s="867">
        <v>2019</v>
      </c>
      <c r="F2889" s="867">
        <v>2019</v>
      </c>
      <c r="G2889" s="868">
        <v>43570</v>
      </c>
      <c r="H2889" s="869">
        <f t="shared" si="135"/>
        <v>2019</v>
      </c>
      <c r="I2889" s="876"/>
      <c r="J2889" t="s">
        <v>1341</v>
      </c>
      <c r="K2889" t="s">
        <v>1342</v>
      </c>
      <c r="L2889" t="s">
        <v>1037</v>
      </c>
      <c r="M2889">
        <v>826.92899999999997</v>
      </c>
      <c r="N2889">
        <v>0.36899999999999994</v>
      </c>
      <c r="O2889" s="872">
        <f>+VLOOKUP(C2889,'A. Rate Class Allocations'!$B$124:$J$128,6,FALSE)</f>
        <v>0.94261788524984402</v>
      </c>
      <c r="P2889" s="873">
        <f>+VLOOKUP(C2889,'A. Rate Class Allocations'!$B$124:$J$128,8,FALSE)</f>
        <v>0.86676492558695795</v>
      </c>
      <c r="Q2889" s="873">
        <f>+VLOOKUP(C2889,'A. Rate Class Allocations'!$B$124:$J$128,7,FALSE)</f>
        <v>0.93591420350510102</v>
      </c>
      <c r="R2889" s="873">
        <f>+VLOOKUP(C2889,'A. Rate Class Allocations'!$B$124:$J$128,9,FALSE)</f>
        <v>0.67326093337246795</v>
      </c>
      <c r="S2889" s="874">
        <f t="shared" si="136"/>
        <v>675.62424720727961</v>
      </c>
      <c r="T2889" s="874">
        <f t="shared" si="137"/>
        <v>0.23251223950689742</v>
      </c>
    </row>
    <row r="2890" spans="1:20">
      <c r="A2890" s="875" t="s">
        <v>1034</v>
      </c>
      <c r="B2890" t="s">
        <v>1035</v>
      </c>
      <c r="C2890" t="s">
        <v>1339</v>
      </c>
      <c r="D2890" t="s">
        <v>2169</v>
      </c>
      <c r="E2890" s="867">
        <v>2019</v>
      </c>
      <c r="F2890" s="867">
        <v>2019</v>
      </c>
      <c r="G2890" s="868">
        <v>43567</v>
      </c>
      <c r="H2890" s="869">
        <f t="shared" si="135"/>
        <v>2019</v>
      </c>
      <c r="I2890" s="876"/>
      <c r="J2890" t="s">
        <v>1341</v>
      </c>
      <c r="K2890" t="s">
        <v>1342</v>
      </c>
      <c r="L2890" t="s">
        <v>1037</v>
      </c>
      <c r="M2890">
        <v>971.09999999999991</v>
      </c>
      <c r="N2890">
        <v>0.78</v>
      </c>
      <c r="O2890" s="872">
        <f>+VLOOKUP(C2890,'A. Rate Class Allocations'!$B$124:$J$128,6,FALSE)</f>
        <v>0.94261788524984402</v>
      </c>
      <c r="P2890" s="873">
        <f>+VLOOKUP(C2890,'A. Rate Class Allocations'!$B$124:$J$128,8,FALSE)</f>
        <v>0.86676492558695795</v>
      </c>
      <c r="Q2890" s="873">
        <f>+VLOOKUP(C2890,'A. Rate Class Allocations'!$B$124:$J$128,7,FALSE)</f>
        <v>0.93591420350510102</v>
      </c>
      <c r="R2890" s="873">
        <f>+VLOOKUP(C2890,'A. Rate Class Allocations'!$B$124:$J$128,9,FALSE)</f>
        <v>0.67326093337246795</v>
      </c>
      <c r="S2890" s="874">
        <f t="shared" si="136"/>
        <v>793.41600846383324</v>
      </c>
      <c r="T2890" s="874">
        <f t="shared" si="137"/>
        <v>0.49148928676254749</v>
      </c>
    </row>
    <row r="2891" spans="1:20">
      <c r="A2891" s="875" t="s">
        <v>1034</v>
      </c>
      <c r="B2891" t="s">
        <v>1035</v>
      </c>
      <c r="C2891" t="s">
        <v>1339</v>
      </c>
      <c r="D2891" t="s">
        <v>2170</v>
      </c>
      <c r="E2891" s="867">
        <v>2019</v>
      </c>
      <c r="F2891" s="867">
        <v>2019</v>
      </c>
      <c r="G2891" s="868">
        <v>43567</v>
      </c>
      <c r="H2891" s="869">
        <f t="shared" si="135"/>
        <v>2019</v>
      </c>
      <c r="I2891" s="876"/>
      <c r="J2891" t="s">
        <v>1341</v>
      </c>
      <c r="K2891" t="s">
        <v>1342</v>
      </c>
      <c r="L2891" t="s">
        <v>1037</v>
      </c>
      <c r="M2891">
        <v>129.47999999999999</v>
      </c>
      <c r="N2891">
        <v>5.2000000000000005E-2</v>
      </c>
      <c r="O2891" s="872">
        <f>+VLOOKUP(C2891,'A. Rate Class Allocations'!$B$124:$J$128,6,FALSE)</f>
        <v>0.94261788524984402</v>
      </c>
      <c r="P2891" s="873">
        <f>+VLOOKUP(C2891,'A. Rate Class Allocations'!$B$124:$J$128,8,FALSE)</f>
        <v>0.86676492558695795</v>
      </c>
      <c r="Q2891" s="873">
        <f>+VLOOKUP(C2891,'A. Rate Class Allocations'!$B$124:$J$128,7,FALSE)</f>
        <v>0.93591420350510102</v>
      </c>
      <c r="R2891" s="873">
        <f>+VLOOKUP(C2891,'A. Rate Class Allocations'!$B$124:$J$128,9,FALSE)</f>
        <v>0.67326093337246795</v>
      </c>
      <c r="S2891" s="874">
        <f t="shared" si="136"/>
        <v>105.7888011285111</v>
      </c>
      <c r="T2891" s="874">
        <f t="shared" si="137"/>
        <v>3.2765952450836508E-2</v>
      </c>
    </row>
    <row r="2892" spans="1:20">
      <c r="A2892" s="875" t="s">
        <v>1034</v>
      </c>
      <c r="B2892" t="s">
        <v>1035</v>
      </c>
      <c r="C2892" t="s">
        <v>1339</v>
      </c>
      <c r="D2892" t="s">
        <v>2170</v>
      </c>
      <c r="E2892" s="867">
        <v>2019</v>
      </c>
      <c r="F2892" s="867">
        <v>2019</v>
      </c>
      <c r="G2892" s="868">
        <v>43567</v>
      </c>
      <c r="H2892" s="869">
        <f t="shared" si="135"/>
        <v>2019</v>
      </c>
      <c r="I2892" s="876"/>
      <c r="J2892" t="s">
        <v>1341</v>
      </c>
      <c r="K2892" t="s">
        <v>1342</v>
      </c>
      <c r="L2892" t="s">
        <v>1037</v>
      </c>
      <c r="M2892">
        <v>216.62999999999997</v>
      </c>
      <c r="N2892">
        <v>8.6999999999999994E-2</v>
      </c>
      <c r="O2892" s="872">
        <f>+VLOOKUP(C2892,'A. Rate Class Allocations'!$B$124:$J$128,6,FALSE)</f>
        <v>0.94261788524984402</v>
      </c>
      <c r="P2892" s="873">
        <f>+VLOOKUP(C2892,'A. Rate Class Allocations'!$B$124:$J$128,8,FALSE)</f>
        <v>0.86676492558695795</v>
      </c>
      <c r="Q2892" s="873">
        <f>+VLOOKUP(C2892,'A. Rate Class Allocations'!$B$124:$J$128,7,FALSE)</f>
        <v>0.93591420350510102</v>
      </c>
      <c r="R2892" s="873">
        <f>+VLOOKUP(C2892,'A. Rate Class Allocations'!$B$124:$J$128,9,FALSE)</f>
        <v>0.67326093337246795</v>
      </c>
      <c r="S2892" s="874">
        <f t="shared" si="136"/>
        <v>176.99280188808586</v>
      </c>
      <c r="T2892" s="874">
        <f t="shared" si="137"/>
        <v>5.4819958908130288E-2</v>
      </c>
    </row>
    <row r="2893" spans="1:20">
      <c r="A2893" s="875" t="s">
        <v>1034</v>
      </c>
      <c r="B2893" t="s">
        <v>1035</v>
      </c>
      <c r="C2893" t="s">
        <v>1339</v>
      </c>
      <c r="D2893" t="s">
        <v>2170</v>
      </c>
      <c r="E2893" s="867">
        <v>2019</v>
      </c>
      <c r="F2893" s="867">
        <v>2019</v>
      </c>
      <c r="G2893" s="868">
        <v>43567</v>
      </c>
      <c r="H2893" s="869">
        <f t="shared" si="135"/>
        <v>2019</v>
      </c>
      <c r="I2893" s="876"/>
      <c r="J2893" t="s">
        <v>1341</v>
      </c>
      <c r="K2893" t="s">
        <v>1342</v>
      </c>
      <c r="L2893" t="s">
        <v>1037</v>
      </c>
      <c r="M2893">
        <v>69.72</v>
      </c>
      <c r="N2893">
        <v>2.8000000000000001E-2</v>
      </c>
      <c r="O2893" s="872">
        <f>+VLOOKUP(C2893,'A. Rate Class Allocations'!$B$124:$J$128,6,FALSE)</f>
        <v>0.94261788524984402</v>
      </c>
      <c r="P2893" s="873">
        <f>+VLOOKUP(C2893,'A. Rate Class Allocations'!$B$124:$J$128,8,FALSE)</f>
        <v>0.86676492558695795</v>
      </c>
      <c r="Q2893" s="873">
        <f>+VLOOKUP(C2893,'A. Rate Class Allocations'!$B$124:$J$128,7,FALSE)</f>
        <v>0.93591420350510102</v>
      </c>
      <c r="R2893" s="873">
        <f>+VLOOKUP(C2893,'A. Rate Class Allocations'!$B$124:$J$128,9,FALSE)</f>
        <v>0.67326093337246795</v>
      </c>
      <c r="S2893" s="874">
        <f t="shared" si="136"/>
        <v>56.963200607659829</v>
      </c>
      <c r="T2893" s="874">
        <f t="shared" si="137"/>
        <v>1.7643205165835039E-2</v>
      </c>
    </row>
    <row r="2894" spans="1:20">
      <c r="A2894" s="875" t="s">
        <v>1034</v>
      </c>
      <c r="B2894" t="s">
        <v>1035</v>
      </c>
      <c r="C2894" t="s">
        <v>1339</v>
      </c>
      <c r="D2894" t="s">
        <v>2171</v>
      </c>
      <c r="E2894" s="867">
        <v>2019</v>
      </c>
      <c r="F2894" s="867">
        <v>2019</v>
      </c>
      <c r="G2894" s="868">
        <v>43570</v>
      </c>
      <c r="H2894" s="869">
        <f t="shared" si="135"/>
        <v>2019</v>
      </c>
      <c r="I2894" s="876"/>
      <c r="J2894" t="s">
        <v>1341</v>
      </c>
      <c r="K2894" t="s">
        <v>1342</v>
      </c>
      <c r="L2894" t="s">
        <v>1037</v>
      </c>
      <c r="M2894">
        <v>1823.848</v>
      </c>
      <c r="N2894">
        <v>0.67599999999999993</v>
      </c>
      <c r="O2894" s="872">
        <f>+VLOOKUP(C2894,'A. Rate Class Allocations'!$B$124:$J$128,6,FALSE)</f>
        <v>0.94261788524984402</v>
      </c>
      <c r="P2894" s="873">
        <f>+VLOOKUP(C2894,'A. Rate Class Allocations'!$B$124:$J$128,8,FALSE)</f>
        <v>0.86676492558695795</v>
      </c>
      <c r="Q2894" s="873">
        <f>+VLOOKUP(C2894,'A. Rate Class Allocations'!$B$124:$J$128,7,FALSE)</f>
        <v>0.93591420350510102</v>
      </c>
      <c r="R2894" s="873">
        <f>+VLOOKUP(C2894,'A. Rate Class Allocations'!$B$124:$J$128,9,FALSE)</f>
        <v>0.67326093337246795</v>
      </c>
      <c r="S2894" s="874">
        <f t="shared" si="136"/>
        <v>1490.1351047314854</v>
      </c>
      <c r="T2894" s="874">
        <f t="shared" si="137"/>
        <v>0.42595738186087445</v>
      </c>
    </row>
    <row r="2895" spans="1:20">
      <c r="A2895" s="875" t="s">
        <v>1034</v>
      </c>
      <c r="B2895" t="s">
        <v>1035</v>
      </c>
      <c r="C2895" t="s">
        <v>1339</v>
      </c>
      <c r="D2895" t="s">
        <v>2171</v>
      </c>
      <c r="E2895" s="867">
        <v>2019</v>
      </c>
      <c r="F2895" s="867">
        <v>2019</v>
      </c>
      <c r="G2895" s="868">
        <v>43570</v>
      </c>
      <c r="H2895" s="869">
        <f t="shared" si="135"/>
        <v>2019</v>
      </c>
      <c r="I2895" s="876"/>
      <c r="J2895" t="s">
        <v>1341</v>
      </c>
      <c r="K2895" t="s">
        <v>1342</v>
      </c>
      <c r="L2895" t="s">
        <v>1037</v>
      </c>
      <c r="M2895">
        <v>78.24199999999999</v>
      </c>
      <c r="N2895">
        <v>2.8999999999999998E-2</v>
      </c>
      <c r="O2895" s="872">
        <f>+VLOOKUP(C2895,'A. Rate Class Allocations'!$B$124:$J$128,6,FALSE)</f>
        <v>0.94261788524984402</v>
      </c>
      <c r="P2895" s="873">
        <f>+VLOOKUP(C2895,'A. Rate Class Allocations'!$B$124:$J$128,8,FALSE)</f>
        <v>0.86676492558695795</v>
      </c>
      <c r="Q2895" s="873">
        <f>+VLOOKUP(C2895,'A. Rate Class Allocations'!$B$124:$J$128,7,FALSE)</f>
        <v>0.93591420350510102</v>
      </c>
      <c r="R2895" s="873">
        <f>+VLOOKUP(C2895,'A. Rate Class Allocations'!$B$124:$J$128,9,FALSE)</f>
        <v>0.67326093337246795</v>
      </c>
      <c r="S2895" s="874">
        <f t="shared" si="136"/>
        <v>63.925914256232346</v>
      </c>
      <c r="T2895" s="874">
        <f t="shared" si="137"/>
        <v>1.8273319636043429E-2</v>
      </c>
    </row>
    <row r="2896" spans="1:20">
      <c r="A2896" s="875" t="s">
        <v>1034</v>
      </c>
      <c r="B2896" t="s">
        <v>1035</v>
      </c>
      <c r="C2896" t="s">
        <v>1339</v>
      </c>
      <c r="D2896" t="s">
        <v>2172</v>
      </c>
      <c r="E2896" s="867">
        <v>2019</v>
      </c>
      <c r="F2896" s="867">
        <v>2019</v>
      </c>
      <c r="G2896" s="868">
        <v>43570</v>
      </c>
      <c r="H2896" s="869">
        <f t="shared" si="135"/>
        <v>2019</v>
      </c>
      <c r="I2896" s="876"/>
      <c r="J2896" t="s">
        <v>1341</v>
      </c>
      <c r="K2896" t="s">
        <v>1342</v>
      </c>
      <c r="L2896" t="s">
        <v>1037</v>
      </c>
      <c r="M2896">
        <v>1722.0840000000005</v>
      </c>
      <c r="N2896">
        <v>0.98800000000000021</v>
      </c>
      <c r="O2896" s="872">
        <f>+VLOOKUP(C2896,'A. Rate Class Allocations'!$B$124:$J$128,6,FALSE)</f>
        <v>0.94261788524984402</v>
      </c>
      <c r="P2896" s="873">
        <f>+VLOOKUP(C2896,'A. Rate Class Allocations'!$B$124:$J$128,8,FALSE)</f>
        <v>0.86676492558695795</v>
      </c>
      <c r="Q2896" s="873">
        <f>+VLOOKUP(C2896,'A. Rate Class Allocations'!$B$124:$J$128,7,FALSE)</f>
        <v>0.93591420350510102</v>
      </c>
      <c r="R2896" s="873">
        <f>+VLOOKUP(C2896,'A. Rate Class Allocations'!$B$124:$J$128,9,FALSE)</f>
        <v>0.67326093337246795</v>
      </c>
      <c r="S2896" s="874">
        <f t="shared" si="136"/>
        <v>1406.9910550091981</v>
      </c>
      <c r="T2896" s="874">
        <f t="shared" si="137"/>
        <v>0.62255309656589364</v>
      </c>
    </row>
    <row r="2897" spans="1:20">
      <c r="A2897" s="875" t="s">
        <v>1034</v>
      </c>
      <c r="B2897" t="s">
        <v>1035</v>
      </c>
      <c r="C2897" t="s">
        <v>1339</v>
      </c>
      <c r="D2897" t="s">
        <v>2172</v>
      </c>
      <c r="E2897" s="867">
        <v>2019</v>
      </c>
      <c r="F2897" s="867">
        <v>2019</v>
      </c>
      <c r="G2897" s="868">
        <v>43570</v>
      </c>
      <c r="H2897" s="869">
        <f t="shared" si="135"/>
        <v>2019</v>
      </c>
      <c r="I2897" s="876"/>
      <c r="J2897" t="s">
        <v>1341</v>
      </c>
      <c r="K2897" t="s">
        <v>1342</v>
      </c>
      <c r="L2897" t="s">
        <v>1037</v>
      </c>
      <c r="M2897">
        <v>50.54699999999999</v>
      </c>
      <c r="N2897">
        <v>2.8999999999999998E-2</v>
      </c>
      <c r="O2897" s="872">
        <f>+VLOOKUP(C2897,'A. Rate Class Allocations'!$B$124:$J$128,6,FALSE)</f>
        <v>0.94261788524984402</v>
      </c>
      <c r="P2897" s="873">
        <f>+VLOOKUP(C2897,'A. Rate Class Allocations'!$B$124:$J$128,8,FALSE)</f>
        <v>0.86676492558695795</v>
      </c>
      <c r="Q2897" s="873">
        <f>+VLOOKUP(C2897,'A. Rate Class Allocations'!$B$124:$J$128,7,FALSE)</f>
        <v>0.93591420350510102</v>
      </c>
      <c r="R2897" s="873">
        <f>+VLOOKUP(C2897,'A. Rate Class Allocations'!$B$124:$J$128,9,FALSE)</f>
        <v>0.67326093337246795</v>
      </c>
      <c r="S2897" s="874">
        <f t="shared" si="136"/>
        <v>41.298320440553368</v>
      </c>
      <c r="T2897" s="874">
        <f t="shared" si="137"/>
        <v>1.8273319636043429E-2</v>
      </c>
    </row>
    <row r="2898" spans="1:20">
      <c r="A2898" s="875" t="s">
        <v>1034</v>
      </c>
      <c r="B2898" t="s">
        <v>1035</v>
      </c>
      <c r="C2898" t="s">
        <v>1339</v>
      </c>
      <c r="D2898" t="s">
        <v>2173</v>
      </c>
      <c r="E2898" s="867">
        <v>2019</v>
      </c>
      <c r="F2898" s="867">
        <v>2019</v>
      </c>
      <c r="G2898" s="868">
        <v>43570</v>
      </c>
      <c r="H2898" s="869">
        <f t="shared" si="135"/>
        <v>2019</v>
      </c>
      <c r="I2898" s="876"/>
      <c r="J2898" t="s">
        <v>1341</v>
      </c>
      <c r="K2898" t="s">
        <v>1342</v>
      </c>
      <c r="L2898" t="s">
        <v>1037</v>
      </c>
      <c r="M2898">
        <v>1527.5520000000001</v>
      </c>
      <c r="N2898">
        <v>0.83200000000000007</v>
      </c>
      <c r="O2898" s="872">
        <f>+VLOOKUP(C2898,'A. Rate Class Allocations'!$B$124:$J$128,6,FALSE)</f>
        <v>0.94261788524984402</v>
      </c>
      <c r="P2898" s="873">
        <f>+VLOOKUP(C2898,'A. Rate Class Allocations'!$B$124:$J$128,8,FALSE)</f>
        <v>0.86676492558695795</v>
      </c>
      <c r="Q2898" s="873">
        <f>+VLOOKUP(C2898,'A. Rate Class Allocations'!$B$124:$J$128,7,FALSE)</f>
        <v>0.93591420350510102</v>
      </c>
      <c r="R2898" s="873">
        <f>+VLOOKUP(C2898,'A. Rate Class Allocations'!$B$124:$J$128,9,FALSE)</f>
        <v>0.67326093337246795</v>
      </c>
      <c r="S2898" s="874">
        <f t="shared" si="136"/>
        <v>1248.0529405426275</v>
      </c>
      <c r="T2898" s="874">
        <f t="shared" si="137"/>
        <v>0.52425523921338413</v>
      </c>
    </row>
    <row r="2899" spans="1:20">
      <c r="A2899" s="875" t="s">
        <v>1034</v>
      </c>
      <c r="B2899" t="s">
        <v>1035</v>
      </c>
      <c r="C2899" t="s">
        <v>1339</v>
      </c>
      <c r="D2899" t="s">
        <v>2174</v>
      </c>
      <c r="E2899" s="867">
        <v>2019</v>
      </c>
      <c r="F2899" s="867">
        <v>2019</v>
      </c>
      <c r="G2899" s="868">
        <v>43570</v>
      </c>
      <c r="H2899" s="869">
        <f t="shared" si="135"/>
        <v>2019</v>
      </c>
      <c r="I2899" s="876"/>
      <c r="J2899" t="s">
        <v>1341</v>
      </c>
      <c r="K2899" t="s">
        <v>1342</v>
      </c>
      <c r="L2899" t="s">
        <v>1037</v>
      </c>
      <c r="M2899">
        <v>932.25600000000009</v>
      </c>
      <c r="N2899">
        <v>0.41600000000000004</v>
      </c>
      <c r="O2899" s="872">
        <f>+VLOOKUP(C2899,'A. Rate Class Allocations'!$B$124:$J$128,6,FALSE)</f>
        <v>0.94261788524984402</v>
      </c>
      <c r="P2899" s="873">
        <f>+VLOOKUP(C2899,'A. Rate Class Allocations'!$B$124:$J$128,8,FALSE)</f>
        <v>0.86676492558695795</v>
      </c>
      <c r="Q2899" s="873">
        <f>+VLOOKUP(C2899,'A. Rate Class Allocations'!$B$124:$J$128,7,FALSE)</f>
        <v>0.93591420350510102</v>
      </c>
      <c r="R2899" s="873">
        <f>+VLOOKUP(C2899,'A. Rate Class Allocations'!$B$124:$J$128,9,FALSE)</f>
        <v>0.67326093337246795</v>
      </c>
      <c r="S2899" s="874">
        <f t="shared" si="136"/>
        <v>761.67936812528001</v>
      </c>
      <c r="T2899" s="874">
        <f t="shared" si="137"/>
        <v>0.26212761960669206</v>
      </c>
    </row>
    <row r="2900" spans="1:20">
      <c r="A2900" s="875" t="s">
        <v>1034</v>
      </c>
      <c r="B2900" t="s">
        <v>1035</v>
      </c>
      <c r="C2900" t="s">
        <v>1339</v>
      </c>
      <c r="D2900" t="s">
        <v>2174</v>
      </c>
      <c r="E2900" s="867">
        <v>2019</v>
      </c>
      <c r="F2900" s="867">
        <v>2019</v>
      </c>
      <c r="G2900" s="868">
        <v>43570</v>
      </c>
      <c r="H2900" s="869">
        <f t="shared" si="135"/>
        <v>2019</v>
      </c>
      <c r="I2900" s="876"/>
      <c r="J2900" t="s">
        <v>1341</v>
      </c>
      <c r="K2900" t="s">
        <v>1342</v>
      </c>
      <c r="L2900" t="s">
        <v>1037</v>
      </c>
      <c r="M2900">
        <v>259.95599999999996</v>
      </c>
      <c r="N2900">
        <v>0.11599999999999999</v>
      </c>
      <c r="O2900" s="872">
        <f>+VLOOKUP(C2900,'A. Rate Class Allocations'!$B$124:$J$128,6,FALSE)</f>
        <v>0.94261788524984402</v>
      </c>
      <c r="P2900" s="873">
        <f>+VLOOKUP(C2900,'A. Rate Class Allocations'!$B$124:$J$128,8,FALSE)</f>
        <v>0.86676492558695795</v>
      </c>
      <c r="Q2900" s="873">
        <f>+VLOOKUP(C2900,'A. Rate Class Allocations'!$B$124:$J$128,7,FALSE)</f>
        <v>0.93591420350510102</v>
      </c>
      <c r="R2900" s="873">
        <f>+VLOOKUP(C2900,'A. Rate Class Allocations'!$B$124:$J$128,9,FALSE)</f>
        <v>0.67326093337246795</v>
      </c>
      <c r="S2900" s="874">
        <f t="shared" si="136"/>
        <v>212.39136226570304</v>
      </c>
      <c r="T2900" s="874">
        <f t="shared" si="137"/>
        <v>7.3093278544173718E-2</v>
      </c>
    </row>
    <row r="2901" spans="1:20">
      <c r="A2901" s="875" t="s">
        <v>1034</v>
      </c>
      <c r="B2901" t="s">
        <v>1035</v>
      </c>
      <c r="C2901" t="s">
        <v>1339</v>
      </c>
      <c r="D2901" t="s">
        <v>2174</v>
      </c>
      <c r="E2901" s="867">
        <v>2019</v>
      </c>
      <c r="F2901" s="867">
        <v>2019</v>
      </c>
      <c r="G2901" s="868">
        <v>43570</v>
      </c>
      <c r="H2901" s="869">
        <f t="shared" si="135"/>
        <v>2019</v>
      </c>
      <c r="I2901" s="876"/>
      <c r="J2901" t="s">
        <v>1341</v>
      </c>
      <c r="K2901" t="s">
        <v>1342</v>
      </c>
      <c r="L2901" t="s">
        <v>1037</v>
      </c>
      <c r="M2901">
        <v>228.58200000000002</v>
      </c>
      <c r="N2901">
        <v>0.10199999999999999</v>
      </c>
      <c r="O2901" s="872">
        <f>+VLOOKUP(C2901,'A. Rate Class Allocations'!$B$124:$J$128,6,FALSE)</f>
        <v>0.94261788524984402</v>
      </c>
      <c r="P2901" s="873">
        <f>+VLOOKUP(C2901,'A. Rate Class Allocations'!$B$124:$J$128,8,FALSE)</f>
        <v>0.86676492558695795</v>
      </c>
      <c r="Q2901" s="873">
        <f>+VLOOKUP(C2901,'A. Rate Class Allocations'!$B$124:$J$128,7,FALSE)</f>
        <v>0.93591420350510102</v>
      </c>
      <c r="R2901" s="873">
        <f>+VLOOKUP(C2901,'A. Rate Class Allocations'!$B$124:$J$128,9,FALSE)</f>
        <v>0.67326093337246795</v>
      </c>
      <c r="S2901" s="874">
        <f t="shared" si="136"/>
        <v>186.75792199225617</v>
      </c>
      <c r="T2901" s="874">
        <f t="shared" si="137"/>
        <v>6.42716759612562E-2</v>
      </c>
    </row>
    <row r="2902" spans="1:20">
      <c r="A2902" s="875" t="s">
        <v>1034</v>
      </c>
      <c r="B2902" t="s">
        <v>1035</v>
      </c>
      <c r="C2902" t="s">
        <v>1339</v>
      </c>
      <c r="D2902" t="s">
        <v>2175</v>
      </c>
      <c r="E2902" s="867">
        <v>2019</v>
      </c>
      <c r="F2902" s="867">
        <v>2019</v>
      </c>
      <c r="G2902" s="868">
        <v>43570</v>
      </c>
      <c r="H2902" s="869">
        <f t="shared" si="135"/>
        <v>2019</v>
      </c>
      <c r="I2902" s="876"/>
      <c r="J2902" t="s">
        <v>1341</v>
      </c>
      <c r="K2902" t="s">
        <v>1342</v>
      </c>
      <c r="L2902" t="s">
        <v>1037</v>
      </c>
      <c r="M2902">
        <v>1346.5919999999999</v>
      </c>
      <c r="N2902">
        <v>0.67599999999999993</v>
      </c>
      <c r="O2902" s="872">
        <f>+VLOOKUP(C2902,'A. Rate Class Allocations'!$B$124:$J$128,6,FALSE)</f>
        <v>0.94261788524984402</v>
      </c>
      <c r="P2902" s="873">
        <f>+VLOOKUP(C2902,'A. Rate Class Allocations'!$B$124:$J$128,8,FALSE)</f>
        <v>0.86676492558695795</v>
      </c>
      <c r="Q2902" s="873">
        <f>+VLOOKUP(C2902,'A. Rate Class Allocations'!$B$124:$J$128,7,FALSE)</f>
        <v>0.93591420350510102</v>
      </c>
      <c r="R2902" s="873">
        <f>+VLOOKUP(C2902,'A. Rate Class Allocations'!$B$124:$J$128,9,FALSE)</f>
        <v>0.67326093337246795</v>
      </c>
      <c r="S2902" s="874">
        <f t="shared" si="136"/>
        <v>1100.2035317365153</v>
      </c>
      <c r="T2902" s="874">
        <f t="shared" si="137"/>
        <v>0.42595738186087445</v>
      </c>
    </row>
    <row r="2903" spans="1:20">
      <c r="A2903" s="875" t="s">
        <v>1034</v>
      </c>
      <c r="B2903" t="s">
        <v>1035</v>
      </c>
      <c r="C2903" t="s">
        <v>1339</v>
      </c>
      <c r="D2903" t="s">
        <v>2176</v>
      </c>
      <c r="E2903" s="867">
        <v>2019</v>
      </c>
      <c r="F2903" s="867">
        <v>2019</v>
      </c>
      <c r="G2903" s="868">
        <v>43567</v>
      </c>
      <c r="H2903" s="869">
        <f t="shared" si="135"/>
        <v>2019</v>
      </c>
      <c r="I2903" s="876"/>
      <c r="J2903" t="s">
        <v>1341</v>
      </c>
      <c r="K2903" t="s">
        <v>1342</v>
      </c>
      <c r="L2903" t="s">
        <v>1037</v>
      </c>
      <c r="M2903">
        <v>2321.5919999999996</v>
      </c>
      <c r="N2903">
        <v>1.0919999999999999</v>
      </c>
      <c r="O2903" s="872">
        <f>+VLOOKUP(C2903,'A. Rate Class Allocations'!$B$124:$J$128,6,FALSE)</f>
        <v>0.94261788524984402</v>
      </c>
      <c r="P2903" s="873">
        <f>+VLOOKUP(C2903,'A. Rate Class Allocations'!$B$124:$J$128,8,FALSE)</f>
        <v>0.86676492558695795</v>
      </c>
      <c r="Q2903" s="873">
        <f>+VLOOKUP(C2903,'A. Rate Class Allocations'!$B$124:$J$128,7,FALSE)</f>
        <v>0.93591420350510102</v>
      </c>
      <c r="R2903" s="873">
        <f>+VLOOKUP(C2903,'A. Rate Class Allocations'!$B$124:$J$128,9,FALSE)</f>
        <v>0.67326093337246795</v>
      </c>
      <c r="S2903" s="874">
        <f t="shared" si="136"/>
        <v>1896.805949872894</v>
      </c>
      <c r="T2903" s="874">
        <f t="shared" si="137"/>
        <v>0.68808500146756635</v>
      </c>
    </row>
    <row r="2904" spans="1:20">
      <c r="A2904" s="875" t="s">
        <v>1034</v>
      </c>
      <c r="B2904" t="s">
        <v>1035</v>
      </c>
      <c r="C2904" t="s">
        <v>1339</v>
      </c>
      <c r="D2904" t="s">
        <v>2176</v>
      </c>
      <c r="E2904" s="867">
        <v>2019</v>
      </c>
      <c r="F2904" s="867">
        <v>2019</v>
      </c>
      <c r="G2904" s="868">
        <v>43567</v>
      </c>
      <c r="H2904" s="869">
        <f t="shared" si="135"/>
        <v>2019</v>
      </c>
      <c r="I2904" s="876"/>
      <c r="J2904" t="s">
        <v>1341</v>
      </c>
      <c r="K2904" t="s">
        <v>1342</v>
      </c>
      <c r="L2904" t="s">
        <v>1037</v>
      </c>
      <c r="M2904">
        <v>308.27</v>
      </c>
      <c r="N2904">
        <v>0.14499999999999999</v>
      </c>
      <c r="O2904" s="872">
        <f>+VLOOKUP(C2904,'A. Rate Class Allocations'!$B$124:$J$128,6,FALSE)</f>
        <v>0.94261788524984402</v>
      </c>
      <c r="P2904" s="873">
        <f>+VLOOKUP(C2904,'A. Rate Class Allocations'!$B$124:$J$128,8,FALSE)</f>
        <v>0.86676492558695795</v>
      </c>
      <c r="Q2904" s="873">
        <f>+VLOOKUP(C2904,'A. Rate Class Allocations'!$B$124:$J$128,7,FALSE)</f>
        <v>0.93591420350510102</v>
      </c>
      <c r="R2904" s="873">
        <f>+VLOOKUP(C2904,'A. Rate Class Allocations'!$B$124:$J$128,9,FALSE)</f>
        <v>0.67326093337246795</v>
      </c>
      <c r="S2904" s="874">
        <f t="shared" si="136"/>
        <v>251.86525891169384</v>
      </c>
      <c r="T2904" s="874">
        <f t="shared" si="137"/>
        <v>9.1366598180217168E-2</v>
      </c>
    </row>
    <row r="2905" spans="1:20">
      <c r="A2905" s="875" t="s">
        <v>1034</v>
      </c>
      <c r="B2905" t="s">
        <v>1035</v>
      </c>
      <c r="C2905" t="s">
        <v>1339</v>
      </c>
      <c r="D2905" t="s">
        <v>2176</v>
      </c>
      <c r="E2905" s="867">
        <v>2019</v>
      </c>
      <c r="F2905" s="867">
        <v>2019</v>
      </c>
      <c r="G2905" s="868">
        <v>43567</v>
      </c>
      <c r="H2905" s="869">
        <f t="shared" si="135"/>
        <v>2019</v>
      </c>
      <c r="I2905" s="876"/>
      <c r="J2905" t="s">
        <v>1341</v>
      </c>
      <c r="K2905" t="s">
        <v>1342</v>
      </c>
      <c r="L2905" t="s">
        <v>1037</v>
      </c>
      <c r="M2905">
        <v>433.70400000000001</v>
      </c>
      <c r="N2905">
        <v>0.20399999999999999</v>
      </c>
      <c r="O2905" s="872">
        <f>+VLOOKUP(C2905,'A. Rate Class Allocations'!$B$124:$J$128,6,FALSE)</f>
        <v>0.94261788524984402</v>
      </c>
      <c r="P2905" s="873">
        <f>+VLOOKUP(C2905,'A. Rate Class Allocations'!$B$124:$J$128,8,FALSE)</f>
        <v>0.86676492558695795</v>
      </c>
      <c r="Q2905" s="873">
        <f>+VLOOKUP(C2905,'A. Rate Class Allocations'!$B$124:$J$128,7,FALSE)</f>
        <v>0.93591420350510102</v>
      </c>
      <c r="R2905" s="873">
        <f>+VLOOKUP(C2905,'A. Rate Class Allocations'!$B$124:$J$128,9,FALSE)</f>
        <v>0.67326093337246795</v>
      </c>
      <c r="S2905" s="874">
        <f t="shared" si="136"/>
        <v>354.34836426196927</v>
      </c>
      <c r="T2905" s="874">
        <f t="shared" si="137"/>
        <v>0.1285433519225124</v>
      </c>
    </row>
    <row r="2906" spans="1:20">
      <c r="A2906" s="875" t="s">
        <v>1034</v>
      </c>
      <c r="B2906" t="s">
        <v>1035</v>
      </c>
      <c r="C2906" t="s">
        <v>1339</v>
      </c>
      <c r="D2906" t="s">
        <v>2177</v>
      </c>
      <c r="E2906" s="867">
        <v>2019</v>
      </c>
      <c r="F2906" s="867">
        <v>2019</v>
      </c>
      <c r="G2906" s="868">
        <v>43566</v>
      </c>
      <c r="H2906" s="869">
        <f t="shared" si="135"/>
        <v>2019</v>
      </c>
      <c r="I2906" s="876"/>
      <c r="J2906" t="s">
        <v>1341</v>
      </c>
      <c r="K2906" t="s">
        <v>1342</v>
      </c>
      <c r="L2906" t="s">
        <v>1037</v>
      </c>
      <c r="M2906">
        <v>1268.904</v>
      </c>
      <c r="N2906">
        <v>0.72800000000000009</v>
      </c>
      <c r="O2906" s="872">
        <f>+VLOOKUP(C2906,'A. Rate Class Allocations'!$B$124:$J$128,6,FALSE)</f>
        <v>0.94261788524984402</v>
      </c>
      <c r="P2906" s="873">
        <f>+VLOOKUP(C2906,'A. Rate Class Allocations'!$B$124:$J$128,8,FALSE)</f>
        <v>0.86676492558695795</v>
      </c>
      <c r="Q2906" s="873">
        <f>+VLOOKUP(C2906,'A. Rate Class Allocations'!$B$124:$J$128,7,FALSE)</f>
        <v>0.93591420350510102</v>
      </c>
      <c r="R2906" s="873">
        <f>+VLOOKUP(C2906,'A. Rate Class Allocations'!$B$124:$J$128,9,FALSE)</f>
        <v>0.67326093337246795</v>
      </c>
      <c r="S2906" s="874">
        <f t="shared" si="136"/>
        <v>1036.7302510594088</v>
      </c>
      <c r="T2906" s="874">
        <f t="shared" si="137"/>
        <v>0.45872333431171108</v>
      </c>
    </row>
    <row r="2907" spans="1:20">
      <c r="A2907" s="875" t="s">
        <v>1034</v>
      </c>
      <c r="B2907" t="s">
        <v>1035</v>
      </c>
      <c r="C2907" t="s">
        <v>1339</v>
      </c>
      <c r="D2907" t="s">
        <v>2177</v>
      </c>
      <c r="E2907" s="867">
        <v>2019</v>
      </c>
      <c r="F2907" s="867">
        <v>2019</v>
      </c>
      <c r="G2907" s="868">
        <v>43566</v>
      </c>
      <c r="H2907" s="869">
        <f t="shared" si="135"/>
        <v>2019</v>
      </c>
      <c r="I2907" s="876"/>
      <c r="J2907" t="s">
        <v>1341</v>
      </c>
      <c r="K2907" t="s">
        <v>1342</v>
      </c>
      <c r="L2907" t="s">
        <v>1037</v>
      </c>
      <c r="M2907">
        <v>101.09399999999998</v>
      </c>
      <c r="N2907">
        <v>5.7999999999999996E-2</v>
      </c>
      <c r="O2907" s="872">
        <f>+VLOOKUP(C2907,'A. Rate Class Allocations'!$B$124:$J$128,6,FALSE)</f>
        <v>0.94261788524984402</v>
      </c>
      <c r="P2907" s="873">
        <f>+VLOOKUP(C2907,'A. Rate Class Allocations'!$B$124:$J$128,8,FALSE)</f>
        <v>0.86676492558695795</v>
      </c>
      <c r="Q2907" s="873">
        <f>+VLOOKUP(C2907,'A. Rate Class Allocations'!$B$124:$J$128,7,FALSE)</f>
        <v>0.93591420350510102</v>
      </c>
      <c r="R2907" s="873">
        <f>+VLOOKUP(C2907,'A. Rate Class Allocations'!$B$124:$J$128,9,FALSE)</f>
        <v>0.67326093337246795</v>
      </c>
      <c r="S2907" s="874">
        <f t="shared" si="136"/>
        <v>82.596640881106737</v>
      </c>
      <c r="T2907" s="874">
        <f t="shared" si="137"/>
        <v>3.6546639272086859E-2</v>
      </c>
    </row>
    <row r="2908" spans="1:20">
      <c r="A2908" s="875" t="s">
        <v>1034</v>
      </c>
      <c r="B2908" t="s">
        <v>1035</v>
      </c>
      <c r="C2908" t="s">
        <v>1339</v>
      </c>
      <c r="D2908" t="s">
        <v>2178</v>
      </c>
      <c r="E2908" s="867">
        <v>2019</v>
      </c>
      <c r="F2908" s="867">
        <v>2019</v>
      </c>
      <c r="G2908" s="868">
        <v>43567</v>
      </c>
      <c r="H2908" s="869">
        <f t="shared" si="135"/>
        <v>2019</v>
      </c>
      <c r="I2908" s="876"/>
      <c r="J2908" t="s">
        <v>1341</v>
      </c>
      <c r="K2908" t="s">
        <v>1342</v>
      </c>
      <c r="L2908" t="s">
        <v>1037</v>
      </c>
      <c r="M2908">
        <v>2796.768</v>
      </c>
      <c r="N2908">
        <v>1.2480000000000002</v>
      </c>
      <c r="O2908" s="872">
        <f>+VLOOKUP(C2908,'A. Rate Class Allocations'!$B$124:$J$128,6,FALSE)</f>
        <v>0.94261788524984402</v>
      </c>
      <c r="P2908" s="873">
        <f>+VLOOKUP(C2908,'A. Rate Class Allocations'!$B$124:$J$128,8,FALSE)</f>
        <v>0.86676492558695795</v>
      </c>
      <c r="Q2908" s="873">
        <f>+VLOOKUP(C2908,'A. Rate Class Allocations'!$B$124:$J$128,7,FALSE)</f>
        <v>0.93591420350510102</v>
      </c>
      <c r="R2908" s="873">
        <f>+VLOOKUP(C2908,'A. Rate Class Allocations'!$B$124:$J$128,9,FALSE)</f>
        <v>0.67326093337246795</v>
      </c>
      <c r="S2908" s="874">
        <f t="shared" si="136"/>
        <v>2285.0381043758398</v>
      </c>
      <c r="T2908" s="874">
        <f t="shared" si="137"/>
        <v>0.78638285882007619</v>
      </c>
    </row>
    <row r="2909" spans="1:20">
      <c r="A2909" s="875" t="s">
        <v>1034</v>
      </c>
      <c r="B2909" t="s">
        <v>1035</v>
      </c>
      <c r="C2909" t="s">
        <v>1339</v>
      </c>
      <c r="D2909" t="s">
        <v>2178</v>
      </c>
      <c r="E2909" s="867">
        <v>2019</v>
      </c>
      <c r="F2909" s="867">
        <v>2019</v>
      </c>
      <c r="G2909" s="868">
        <v>43567</v>
      </c>
      <c r="H2909" s="869">
        <f t="shared" si="135"/>
        <v>2019</v>
      </c>
      <c r="I2909" s="876"/>
      <c r="J2909" t="s">
        <v>1038</v>
      </c>
      <c r="K2909" t="s">
        <v>1342</v>
      </c>
      <c r="L2909" t="s">
        <v>1037</v>
      </c>
      <c r="M2909">
        <v>233.06400000000002</v>
      </c>
      <c r="N2909">
        <v>0.10400000000000001</v>
      </c>
      <c r="O2909" s="872">
        <f>+VLOOKUP(C2909,'A. Rate Class Allocations'!$B$124:$J$128,6,FALSE)</f>
        <v>0.94261788524984402</v>
      </c>
      <c r="P2909" s="873">
        <f>+VLOOKUP(C2909,'A. Rate Class Allocations'!$B$124:$J$128,8,FALSE)</f>
        <v>0.86676492558695795</v>
      </c>
      <c r="Q2909" s="873">
        <f>+VLOOKUP(C2909,'A. Rate Class Allocations'!$B$124:$J$128,7,FALSE)</f>
        <v>0.93591420350510102</v>
      </c>
      <c r="R2909" s="873">
        <f>+VLOOKUP(C2909,'A. Rate Class Allocations'!$B$124:$J$128,9,FALSE)</f>
        <v>0.67326093337246795</v>
      </c>
      <c r="S2909" s="874">
        <f t="shared" si="136"/>
        <v>190.41984203132</v>
      </c>
      <c r="T2909" s="874">
        <f t="shared" si="137"/>
        <v>6.5531904901673016E-2</v>
      </c>
    </row>
    <row r="2910" spans="1:20">
      <c r="A2910" s="875" t="s">
        <v>1034</v>
      </c>
      <c r="B2910" t="s">
        <v>1035</v>
      </c>
      <c r="C2910" t="s">
        <v>1339</v>
      </c>
      <c r="D2910" t="s">
        <v>2178</v>
      </c>
      <c r="E2910" s="867">
        <v>2019</v>
      </c>
      <c r="F2910" s="867">
        <v>2019</v>
      </c>
      <c r="G2910" s="868">
        <v>43567</v>
      </c>
      <c r="H2910" s="869">
        <f t="shared" si="135"/>
        <v>2019</v>
      </c>
      <c r="I2910" s="876"/>
      <c r="J2910" t="s">
        <v>1038</v>
      </c>
      <c r="K2910" t="s">
        <v>1342</v>
      </c>
      <c r="L2910" t="s">
        <v>1037</v>
      </c>
      <c r="M2910">
        <v>64.98899999999999</v>
      </c>
      <c r="N2910">
        <v>2.8999999999999998E-2</v>
      </c>
      <c r="O2910" s="872">
        <f>+VLOOKUP(C2910,'A. Rate Class Allocations'!$B$124:$J$128,6,FALSE)</f>
        <v>0.94261788524984402</v>
      </c>
      <c r="P2910" s="873">
        <f>+VLOOKUP(C2910,'A. Rate Class Allocations'!$B$124:$J$128,8,FALSE)</f>
        <v>0.86676492558695795</v>
      </c>
      <c r="Q2910" s="873">
        <f>+VLOOKUP(C2910,'A. Rate Class Allocations'!$B$124:$J$128,7,FALSE)</f>
        <v>0.93591420350510102</v>
      </c>
      <c r="R2910" s="873">
        <f>+VLOOKUP(C2910,'A. Rate Class Allocations'!$B$124:$J$128,9,FALSE)</f>
        <v>0.67326093337246795</v>
      </c>
      <c r="S2910" s="874">
        <f t="shared" si="136"/>
        <v>53.097840566425759</v>
      </c>
      <c r="T2910" s="874">
        <f t="shared" si="137"/>
        <v>1.8273319636043429E-2</v>
      </c>
    </row>
    <row r="2911" spans="1:20">
      <c r="A2911" s="875" t="s">
        <v>1034</v>
      </c>
      <c r="B2911" t="s">
        <v>1035</v>
      </c>
      <c r="C2911" t="s">
        <v>1339</v>
      </c>
      <c r="D2911" t="s">
        <v>2178</v>
      </c>
      <c r="E2911" s="867">
        <v>2019</v>
      </c>
      <c r="F2911" s="867">
        <v>2019</v>
      </c>
      <c r="G2911" s="868">
        <v>43567</v>
      </c>
      <c r="H2911" s="869">
        <f t="shared" si="135"/>
        <v>2019</v>
      </c>
      <c r="I2911" s="876"/>
      <c r="J2911" t="s">
        <v>1038</v>
      </c>
      <c r="K2911" t="s">
        <v>1342</v>
      </c>
      <c r="L2911" t="s">
        <v>1037</v>
      </c>
      <c r="M2911">
        <v>571.45499999999993</v>
      </c>
      <c r="N2911">
        <v>0.255</v>
      </c>
      <c r="O2911" s="872">
        <f>+VLOOKUP(C2911,'A. Rate Class Allocations'!$B$124:$J$128,6,FALSE)</f>
        <v>0.94261788524984402</v>
      </c>
      <c r="P2911" s="873">
        <f>+VLOOKUP(C2911,'A. Rate Class Allocations'!$B$124:$J$128,8,FALSE)</f>
        <v>0.86676492558695795</v>
      </c>
      <c r="Q2911" s="873">
        <f>+VLOOKUP(C2911,'A. Rate Class Allocations'!$B$124:$J$128,7,FALSE)</f>
        <v>0.93591420350510102</v>
      </c>
      <c r="R2911" s="873">
        <f>+VLOOKUP(C2911,'A. Rate Class Allocations'!$B$124:$J$128,9,FALSE)</f>
        <v>0.67326093337246795</v>
      </c>
      <c r="S2911" s="874">
        <f t="shared" si="136"/>
        <v>466.89480498064029</v>
      </c>
      <c r="T2911" s="874">
        <f t="shared" si="137"/>
        <v>0.16067918990314053</v>
      </c>
    </row>
    <row r="2912" spans="1:20">
      <c r="A2912" s="875" t="s">
        <v>1034</v>
      </c>
      <c r="B2912" t="s">
        <v>1035</v>
      </c>
      <c r="C2912" t="s">
        <v>1339</v>
      </c>
      <c r="D2912" t="s">
        <v>2179</v>
      </c>
      <c r="E2912" s="867">
        <v>2019</v>
      </c>
      <c r="F2912" s="867">
        <v>2019</v>
      </c>
      <c r="G2912" s="868">
        <v>43571</v>
      </c>
      <c r="H2912" s="869">
        <f t="shared" si="135"/>
        <v>2019</v>
      </c>
      <c r="I2912" s="876"/>
      <c r="J2912" t="s">
        <v>1341</v>
      </c>
      <c r="K2912" t="s">
        <v>1342</v>
      </c>
      <c r="L2912" t="s">
        <v>1037</v>
      </c>
      <c r="M2912">
        <v>1386.432</v>
      </c>
      <c r="N2912">
        <v>0.69599999999999995</v>
      </c>
      <c r="O2912" s="872">
        <f>+VLOOKUP(C2912,'A. Rate Class Allocations'!$B$124:$J$128,6,FALSE)</f>
        <v>0.94261788524984402</v>
      </c>
      <c r="P2912" s="873">
        <f>+VLOOKUP(C2912,'A. Rate Class Allocations'!$B$124:$J$128,8,FALSE)</f>
        <v>0.86676492558695795</v>
      </c>
      <c r="Q2912" s="873">
        <f>+VLOOKUP(C2912,'A. Rate Class Allocations'!$B$124:$J$128,7,FALSE)</f>
        <v>0.93591420350510102</v>
      </c>
      <c r="R2912" s="873">
        <f>+VLOOKUP(C2912,'A. Rate Class Allocations'!$B$124:$J$128,9,FALSE)</f>
        <v>0.67326093337246795</v>
      </c>
      <c r="S2912" s="874">
        <f t="shared" si="136"/>
        <v>1132.7539320837498</v>
      </c>
      <c r="T2912" s="874">
        <f t="shared" si="137"/>
        <v>0.43855967126504231</v>
      </c>
    </row>
    <row r="2913" spans="1:20">
      <c r="A2913" s="875" t="s">
        <v>1034</v>
      </c>
      <c r="B2913" t="s">
        <v>1035</v>
      </c>
      <c r="C2913" t="s">
        <v>1339</v>
      </c>
      <c r="D2913" t="s">
        <v>2180</v>
      </c>
      <c r="E2913" s="867">
        <v>2019</v>
      </c>
      <c r="F2913" s="867">
        <v>2019</v>
      </c>
      <c r="G2913" s="868">
        <v>43566</v>
      </c>
      <c r="H2913" s="869">
        <f t="shared" si="135"/>
        <v>2019</v>
      </c>
      <c r="I2913" s="876"/>
      <c r="J2913" t="s">
        <v>1341</v>
      </c>
      <c r="K2913" t="s">
        <v>1342</v>
      </c>
      <c r="L2913" t="s">
        <v>1037</v>
      </c>
      <c r="M2913">
        <v>1139.424</v>
      </c>
      <c r="N2913">
        <v>0.57200000000000006</v>
      </c>
      <c r="O2913" s="872">
        <f>+VLOOKUP(C2913,'A. Rate Class Allocations'!$B$124:$J$128,6,FALSE)</f>
        <v>0.94261788524984402</v>
      </c>
      <c r="P2913" s="873">
        <f>+VLOOKUP(C2913,'A. Rate Class Allocations'!$B$124:$J$128,8,FALSE)</f>
        <v>0.86676492558695795</v>
      </c>
      <c r="Q2913" s="873">
        <f>+VLOOKUP(C2913,'A. Rate Class Allocations'!$B$124:$J$128,7,FALSE)</f>
        <v>0.93591420350510102</v>
      </c>
      <c r="R2913" s="873">
        <f>+VLOOKUP(C2913,'A. Rate Class Allocations'!$B$124:$J$128,9,FALSE)</f>
        <v>0.67326093337246795</v>
      </c>
      <c r="S2913" s="874">
        <f t="shared" si="136"/>
        <v>930.94144993089765</v>
      </c>
      <c r="T2913" s="874">
        <f t="shared" si="137"/>
        <v>0.36042547695920152</v>
      </c>
    </row>
    <row r="2914" spans="1:20">
      <c r="A2914" s="875" t="s">
        <v>1034</v>
      </c>
      <c r="B2914" t="s">
        <v>1035</v>
      </c>
      <c r="C2914" t="s">
        <v>1339</v>
      </c>
      <c r="D2914" t="s">
        <v>2181</v>
      </c>
      <c r="E2914" s="867">
        <v>2019</v>
      </c>
      <c r="F2914" s="867">
        <v>2019</v>
      </c>
      <c r="G2914" s="868">
        <v>43572</v>
      </c>
      <c r="H2914" s="869">
        <f t="shared" si="135"/>
        <v>2019</v>
      </c>
      <c r="I2914" s="876"/>
      <c r="J2914" t="s">
        <v>1341</v>
      </c>
      <c r="K2914" t="s">
        <v>1342</v>
      </c>
      <c r="L2914" t="s">
        <v>1037</v>
      </c>
      <c r="M2914">
        <v>389.93399999999997</v>
      </c>
      <c r="N2914">
        <v>0.17399999999999999</v>
      </c>
      <c r="O2914" s="872">
        <f>+VLOOKUP(C2914,'A. Rate Class Allocations'!$B$124:$J$128,6,FALSE)</f>
        <v>0.94261788524984402</v>
      </c>
      <c r="P2914" s="873">
        <f>+VLOOKUP(C2914,'A. Rate Class Allocations'!$B$124:$J$128,8,FALSE)</f>
        <v>0.86676492558695795</v>
      </c>
      <c r="Q2914" s="873">
        <f>+VLOOKUP(C2914,'A. Rate Class Allocations'!$B$124:$J$128,7,FALSE)</f>
        <v>0.93591420350510102</v>
      </c>
      <c r="R2914" s="873">
        <f>+VLOOKUP(C2914,'A. Rate Class Allocations'!$B$124:$J$128,9,FALSE)</f>
        <v>0.67326093337246795</v>
      </c>
      <c r="S2914" s="874">
        <f t="shared" si="136"/>
        <v>318.58704339855456</v>
      </c>
      <c r="T2914" s="874">
        <f t="shared" si="137"/>
        <v>0.10963991781626058</v>
      </c>
    </row>
    <row r="2915" spans="1:20">
      <c r="A2915" s="875" t="s">
        <v>1034</v>
      </c>
      <c r="B2915" t="s">
        <v>1035</v>
      </c>
      <c r="C2915" t="s">
        <v>1339</v>
      </c>
      <c r="D2915" t="s">
        <v>2182</v>
      </c>
      <c r="E2915" s="867">
        <v>2019</v>
      </c>
      <c r="F2915" s="867">
        <v>2019</v>
      </c>
      <c r="G2915" s="868">
        <v>43566</v>
      </c>
      <c r="H2915" s="869">
        <f t="shared" si="135"/>
        <v>2019</v>
      </c>
      <c r="I2915" s="876"/>
      <c r="J2915" t="s">
        <v>1341</v>
      </c>
      <c r="K2915" t="s">
        <v>1342</v>
      </c>
      <c r="L2915" t="s">
        <v>1037</v>
      </c>
      <c r="M2915">
        <v>2278.848</v>
      </c>
      <c r="N2915">
        <v>1.1440000000000001</v>
      </c>
      <c r="O2915" s="872">
        <f>+VLOOKUP(C2915,'A. Rate Class Allocations'!$B$124:$J$128,6,FALSE)</f>
        <v>0.94261788524984402</v>
      </c>
      <c r="P2915" s="873">
        <f>+VLOOKUP(C2915,'A. Rate Class Allocations'!$B$124:$J$128,8,FALSE)</f>
        <v>0.86676492558695795</v>
      </c>
      <c r="Q2915" s="873">
        <f>+VLOOKUP(C2915,'A. Rate Class Allocations'!$B$124:$J$128,7,FALSE)</f>
        <v>0.93591420350510102</v>
      </c>
      <c r="R2915" s="873">
        <f>+VLOOKUP(C2915,'A. Rate Class Allocations'!$B$124:$J$128,9,FALSE)</f>
        <v>0.67326093337246795</v>
      </c>
      <c r="S2915" s="874">
        <f t="shared" si="136"/>
        <v>1861.8828998617953</v>
      </c>
      <c r="T2915" s="874">
        <f t="shared" si="137"/>
        <v>0.72085095391840304</v>
      </c>
    </row>
    <row r="2916" spans="1:20">
      <c r="A2916" s="875" t="s">
        <v>1034</v>
      </c>
      <c r="B2916" t="s">
        <v>1035</v>
      </c>
      <c r="C2916" t="s">
        <v>1339</v>
      </c>
      <c r="D2916" t="s">
        <v>2182</v>
      </c>
      <c r="E2916" s="867">
        <v>2019</v>
      </c>
      <c r="F2916" s="867">
        <v>2019</v>
      </c>
      <c r="G2916" s="868">
        <v>43566</v>
      </c>
      <c r="H2916" s="869">
        <f t="shared" si="135"/>
        <v>2019</v>
      </c>
      <c r="I2916" s="876"/>
      <c r="J2916" t="s">
        <v>1341</v>
      </c>
      <c r="K2916" t="s">
        <v>1342</v>
      </c>
      <c r="L2916" t="s">
        <v>1037</v>
      </c>
      <c r="M2916">
        <v>231.07199999999997</v>
      </c>
      <c r="N2916">
        <v>0.11599999999999999</v>
      </c>
      <c r="O2916" s="872">
        <f>+VLOOKUP(C2916,'A. Rate Class Allocations'!$B$124:$J$128,6,FALSE)</f>
        <v>0.94261788524984402</v>
      </c>
      <c r="P2916" s="873">
        <f>+VLOOKUP(C2916,'A. Rate Class Allocations'!$B$124:$J$128,8,FALSE)</f>
        <v>0.86676492558695795</v>
      </c>
      <c r="Q2916" s="873">
        <f>+VLOOKUP(C2916,'A. Rate Class Allocations'!$B$124:$J$128,7,FALSE)</f>
        <v>0.93591420350510102</v>
      </c>
      <c r="R2916" s="873">
        <f>+VLOOKUP(C2916,'A. Rate Class Allocations'!$B$124:$J$128,9,FALSE)</f>
        <v>0.67326093337246795</v>
      </c>
      <c r="S2916" s="874">
        <f t="shared" si="136"/>
        <v>188.79232201395826</v>
      </c>
      <c r="T2916" s="874">
        <f t="shared" si="137"/>
        <v>7.3093278544173718E-2</v>
      </c>
    </row>
    <row r="2917" spans="1:20">
      <c r="A2917" s="875" t="s">
        <v>1034</v>
      </c>
      <c r="B2917" t="s">
        <v>1035</v>
      </c>
      <c r="C2917" t="s">
        <v>1339</v>
      </c>
      <c r="D2917" t="s">
        <v>2182</v>
      </c>
      <c r="E2917" s="867">
        <v>2019</v>
      </c>
      <c r="F2917" s="867">
        <v>2019</v>
      </c>
      <c r="G2917" s="868">
        <v>43566</v>
      </c>
      <c r="H2917" s="869">
        <f t="shared" si="135"/>
        <v>2019</v>
      </c>
      <c r="I2917" s="876"/>
      <c r="J2917" t="s">
        <v>1038</v>
      </c>
      <c r="K2917" t="s">
        <v>1342</v>
      </c>
      <c r="L2917" t="s">
        <v>1037</v>
      </c>
      <c r="M2917">
        <v>346.608</v>
      </c>
      <c r="N2917">
        <v>0.17399999999999999</v>
      </c>
      <c r="O2917" s="872">
        <f>+VLOOKUP(C2917,'A. Rate Class Allocations'!$B$124:$J$128,6,FALSE)</f>
        <v>0.94261788524984402</v>
      </c>
      <c r="P2917" s="873">
        <f>+VLOOKUP(C2917,'A. Rate Class Allocations'!$B$124:$J$128,8,FALSE)</f>
        <v>0.86676492558695795</v>
      </c>
      <c r="Q2917" s="873">
        <f>+VLOOKUP(C2917,'A. Rate Class Allocations'!$B$124:$J$128,7,FALSE)</f>
        <v>0.93591420350510102</v>
      </c>
      <c r="R2917" s="873">
        <f>+VLOOKUP(C2917,'A. Rate Class Allocations'!$B$124:$J$128,9,FALSE)</f>
        <v>0.67326093337246795</v>
      </c>
      <c r="S2917" s="874">
        <f t="shared" si="136"/>
        <v>283.18848302093744</v>
      </c>
      <c r="T2917" s="874">
        <f t="shared" si="137"/>
        <v>0.10963991781626058</v>
      </c>
    </row>
    <row r="2918" spans="1:20">
      <c r="A2918" s="875" t="s">
        <v>1034</v>
      </c>
      <c r="B2918" t="s">
        <v>1035</v>
      </c>
      <c r="C2918" t="s">
        <v>1339</v>
      </c>
      <c r="D2918" t="s">
        <v>2183</v>
      </c>
      <c r="E2918" s="867">
        <v>2019</v>
      </c>
      <c r="F2918" s="867">
        <v>2019</v>
      </c>
      <c r="G2918" s="868">
        <v>43570</v>
      </c>
      <c r="H2918" s="869">
        <f t="shared" si="135"/>
        <v>2019</v>
      </c>
      <c r="I2918" s="876"/>
      <c r="J2918" t="s">
        <v>1341</v>
      </c>
      <c r="K2918" t="s">
        <v>1342</v>
      </c>
      <c r="L2918" t="s">
        <v>1037</v>
      </c>
      <c r="M2918">
        <v>725.08800000000008</v>
      </c>
      <c r="N2918">
        <v>0.41600000000000004</v>
      </c>
      <c r="O2918" s="872">
        <f>+VLOOKUP(C2918,'A. Rate Class Allocations'!$B$124:$J$128,6,FALSE)</f>
        <v>0.94261788524984402</v>
      </c>
      <c r="P2918" s="873">
        <f>+VLOOKUP(C2918,'A. Rate Class Allocations'!$B$124:$J$128,8,FALSE)</f>
        <v>0.86676492558695795</v>
      </c>
      <c r="Q2918" s="873">
        <f>+VLOOKUP(C2918,'A. Rate Class Allocations'!$B$124:$J$128,7,FALSE)</f>
        <v>0.93591420350510102</v>
      </c>
      <c r="R2918" s="873">
        <f>+VLOOKUP(C2918,'A. Rate Class Allocations'!$B$124:$J$128,9,FALSE)</f>
        <v>0.67326093337246795</v>
      </c>
      <c r="S2918" s="874">
        <f t="shared" si="136"/>
        <v>592.41728631966225</v>
      </c>
      <c r="T2918" s="874">
        <f t="shared" si="137"/>
        <v>0.26212761960669206</v>
      </c>
    </row>
    <row r="2919" spans="1:20">
      <c r="A2919" s="875" t="s">
        <v>1034</v>
      </c>
      <c r="B2919" t="s">
        <v>1035</v>
      </c>
      <c r="C2919" t="s">
        <v>1339</v>
      </c>
      <c r="D2919" t="s">
        <v>2184</v>
      </c>
      <c r="E2919" s="867">
        <v>2019</v>
      </c>
      <c r="F2919" s="867">
        <v>2019</v>
      </c>
      <c r="G2919" s="868">
        <v>43566</v>
      </c>
      <c r="H2919" s="869">
        <f t="shared" si="135"/>
        <v>2019</v>
      </c>
      <c r="I2919" s="876"/>
      <c r="J2919" t="s">
        <v>1341</v>
      </c>
      <c r="K2919" t="s">
        <v>1342</v>
      </c>
      <c r="L2919" t="s">
        <v>1037</v>
      </c>
      <c r="M2919">
        <v>1346.5919999999999</v>
      </c>
      <c r="N2919">
        <v>0.67599999999999993</v>
      </c>
      <c r="O2919" s="872">
        <f>+VLOOKUP(C2919,'A. Rate Class Allocations'!$B$124:$J$128,6,FALSE)</f>
        <v>0.94261788524984402</v>
      </c>
      <c r="P2919" s="873">
        <f>+VLOOKUP(C2919,'A. Rate Class Allocations'!$B$124:$J$128,8,FALSE)</f>
        <v>0.86676492558695795</v>
      </c>
      <c r="Q2919" s="873">
        <f>+VLOOKUP(C2919,'A. Rate Class Allocations'!$B$124:$J$128,7,FALSE)</f>
        <v>0.93591420350510102</v>
      </c>
      <c r="R2919" s="873">
        <f>+VLOOKUP(C2919,'A. Rate Class Allocations'!$B$124:$J$128,9,FALSE)</f>
        <v>0.67326093337246795</v>
      </c>
      <c r="S2919" s="874">
        <f t="shared" si="136"/>
        <v>1100.2035317365153</v>
      </c>
      <c r="T2919" s="874">
        <f t="shared" si="137"/>
        <v>0.42595738186087445</v>
      </c>
    </row>
    <row r="2920" spans="1:20">
      <c r="A2920" s="875" t="s">
        <v>1034</v>
      </c>
      <c r="B2920" t="s">
        <v>1035</v>
      </c>
      <c r="C2920" t="s">
        <v>1339</v>
      </c>
      <c r="D2920" t="s">
        <v>2185</v>
      </c>
      <c r="E2920" s="867">
        <v>2019</v>
      </c>
      <c r="F2920" s="867">
        <v>2019</v>
      </c>
      <c r="G2920" s="868">
        <v>43572</v>
      </c>
      <c r="H2920" s="869">
        <f t="shared" si="135"/>
        <v>2019</v>
      </c>
      <c r="I2920" s="876"/>
      <c r="J2920" t="s">
        <v>1341</v>
      </c>
      <c r="K2920" t="s">
        <v>1342</v>
      </c>
      <c r="L2920" t="s">
        <v>1037</v>
      </c>
      <c r="M2920">
        <v>103.58400000000002</v>
      </c>
      <c r="N2920">
        <v>5.2000000000000005E-2</v>
      </c>
      <c r="O2920" s="872">
        <f>+VLOOKUP(C2920,'A. Rate Class Allocations'!$B$124:$J$128,6,FALSE)</f>
        <v>0.94261788524984402</v>
      </c>
      <c r="P2920" s="873">
        <f>+VLOOKUP(C2920,'A. Rate Class Allocations'!$B$124:$J$128,8,FALSE)</f>
        <v>0.86676492558695795</v>
      </c>
      <c r="Q2920" s="873">
        <f>+VLOOKUP(C2920,'A. Rate Class Allocations'!$B$124:$J$128,7,FALSE)</f>
        <v>0.93591420350510102</v>
      </c>
      <c r="R2920" s="873">
        <f>+VLOOKUP(C2920,'A. Rate Class Allocations'!$B$124:$J$128,9,FALSE)</f>
        <v>0.67326093337246795</v>
      </c>
      <c r="S2920" s="874">
        <f t="shared" si="136"/>
        <v>84.631040902808891</v>
      </c>
      <c r="T2920" s="874">
        <f t="shared" si="137"/>
        <v>3.2765952450836508E-2</v>
      </c>
    </row>
    <row r="2921" spans="1:20">
      <c r="A2921" s="875" t="s">
        <v>1034</v>
      </c>
      <c r="B2921" t="s">
        <v>1035</v>
      </c>
      <c r="C2921" t="s">
        <v>1339</v>
      </c>
      <c r="D2921" t="s">
        <v>2185</v>
      </c>
      <c r="E2921" s="867">
        <v>2019</v>
      </c>
      <c r="F2921" s="867">
        <v>2019</v>
      </c>
      <c r="G2921" s="868">
        <v>43572</v>
      </c>
      <c r="H2921" s="869">
        <f t="shared" si="135"/>
        <v>2019</v>
      </c>
      <c r="I2921" s="876"/>
      <c r="J2921" t="s">
        <v>1341</v>
      </c>
      <c r="K2921" t="s">
        <v>1342</v>
      </c>
      <c r="L2921" t="s">
        <v>1037</v>
      </c>
      <c r="M2921">
        <v>408.3599999999999</v>
      </c>
      <c r="N2921">
        <v>0.20499999999999996</v>
      </c>
      <c r="O2921" s="872">
        <f>+VLOOKUP(C2921,'A. Rate Class Allocations'!$B$124:$J$128,6,FALSE)</f>
        <v>0.94261788524984402</v>
      </c>
      <c r="P2921" s="873">
        <f>+VLOOKUP(C2921,'A. Rate Class Allocations'!$B$124:$J$128,8,FALSE)</f>
        <v>0.86676492558695795</v>
      </c>
      <c r="Q2921" s="873">
        <f>+VLOOKUP(C2921,'A. Rate Class Allocations'!$B$124:$J$128,7,FALSE)</f>
        <v>0.93591420350510102</v>
      </c>
      <c r="R2921" s="873">
        <f>+VLOOKUP(C2921,'A. Rate Class Allocations'!$B$124:$J$128,9,FALSE)</f>
        <v>0.67326093337246795</v>
      </c>
      <c r="S2921" s="874">
        <f t="shared" si="136"/>
        <v>333.64160355915033</v>
      </c>
      <c r="T2921" s="874">
        <f t="shared" si="137"/>
        <v>0.12917346639272079</v>
      </c>
    </row>
    <row r="2922" spans="1:20">
      <c r="A2922" s="875" t="s">
        <v>1034</v>
      </c>
      <c r="B2922" t="s">
        <v>1035</v>
      </c>
      <c r="C2922" t="s">
        <v>1339</v>
      </c>
      <c r="D2922" t="s">
        <v>2186</v>
      </c>
      <c r="E2922" s="867">
        <v>2019</v>
      </c>
      <c r="F2922" s="867">
        <v>2019</v>
      </c>
      <c r="G2922" s="868">
        <v>43567</v>
      </c>
      <c r="H2922" s="869">
        <f t="shared" si="135"/>
        <v>2019</v>
      </c>
      <c r="I2922" s="876"/>
      <c r="J2922" t="s">
        <v>1341</v>
      </c>
      <c r="K2922" t="s">
        <v>1342</v>
      </c>
      <c r="L2922" t="s">
        <v>1037</v>
      </c>
      <c r="M2922">
        <v>828.67200000000014</v>
      </c>
      <c r="N2922">
        <v>0.41600000000000004</v>
      </c>
      <c r="O2922" s="872">
        <f>+VLOOKUP(C2922,'A. Rate Class Allocations'!$B$124:$J$128,6,FALSE)</f>
        <v>0.94261788524984402</v>
      </c>
      <c r="P2922" s="873">
        <f>+VLOOKUP(C2922,'A. Rate Class Allocations'!$B$124:$J$128,8,FALSE)</f>
        <v>0.86676492558695795</v>
      </c>
      <c r="Q2922" s="873">
        <f>+VLOOKUP(C2922,'A. Rate Class Allocations'!$B$124:$J$128,7,FALSE)</f>
        <v>0.93591420350510102</v>
      </c>
      <c r="R2922" s="873">
        <f>+VLOOKUP(C2922,'A. Rate Class Allocations'!$B$124:$J$128,9,FALSE)</f>
        <v>0.67326093337246795</v>
      </c>
      <c r="S2922" s="874">
        <f t="shared" si="136"/>
        <v>677.04832722247113</v>
      </c>
      <c r="T2922" s="874">
        <f t="shared" si="137"/>
        <v>0.26212761960669206</v>
      </c>
    </row>
    <row r="2923" spans="1:20">
      <c r="A2923" s="875" t="s">
        <v>1034</v>
      </c>
      <c r="B2923" t="s">
        <v>1035</v>
      </c>
      <c r="C2923" t="s">
        <v>1339</v>
      </c>
      <c r="D2923" t="s">
        <v>2187</v>
      </c>
      <c r="E2923" s="867">
        <v>2019</v>
      </c>
      <c r="F2923" s="867">
        <v>2019</v>
      </c>
      <c r="G2923" s="868">
        <v>43566</v>
      </c>
      <c r="H2923" s="869">
        <f t="shared" si="135"/>
        <v>2019</v>
      </c>
      <c r="I2923" s="876"/>
      <c r="J2923" t="s">
        <v>1341</v>
      </c>
      <c r="K2923" t="s">
        <v>1342</v>
      </c>
      <c r="L2923" t="s">
        <v>1037</v>
      </c>
      <c r="M2923">
        <v>815.72399999999993</v>
      </c>
      <c r="N2923">
        <v>0.46799999999999997</v>
      </c>
      <c r="O2923" s="872">
        <f>+VLOOKUP(C2923,'A. Rate Class Allocations'!$B$124:$J$128,6,FALSE)</f>
        <v>0.94261788524984402</v>
      </c>
      <c r="P2923" s="873">
        <f>+VLOOKUP(C2923,'A. Rate Class Allocations'!$B$124:$J$128,8,FALSE)</f>
        <v>0.86676492558695795</v>
      </c>
      <c r="Q2923" s="873">
        <f>+VLOOKUP(C2923,'A. Rate Class Allocations'!$B$124:$J$128,7,FALSE)</f>
        <v>0.93591420350510102</v>
      </c>
      <c r="R2923" s="873">
        <f>+VLOOKUP(C2923,'A. Rate Class Allocations'!$B$124:$J$128,9,FALSE)</f>
        <v>0.67326093337246795</v>
      </c>
      <c r="S2923" s="874">
        <f t="shared" si="136"/>
        <v>666.46944710961998</v>
      </c>
      <c r="T2923" s="874">
        <f t="shared" si="137"/>
        <v>0.29489357205752847</v>
      </c>
    </row>
    <row r="2924" spans="1:20">
      <c r="A2924" s="875" t="s">
        <v>1034</v>
      </c>
      <c r="B2924" t="s">
        <v>1035</v>
      </c>
      <c r="C2924" t="s">
        <v>1339</v>
      </c>
      <c r="D2924" t="s">
        <v>2188</v>
      </c>
      <c r="E2924" s="867">
        <v>2019</v>
      </c>
      <c r="F2924" s="867">
        <v>2019</v>
      </c>
      <c r="G2924" s="868">
        <v>43566</v>
      </c>
      <c r="H2924" s="869">
        <f t="shared" si="135"/>
        <v>2019</v>
      </c>
      <c r="I2924" s="876"/>
      <c r="J2924" t="s">
        <v>1341</v>
      </c>
      <c r="K2924" t="s">
        <v>1342</v>
      </c>
      <c r="L2924" t="s">
        <v>1037</v>
      </c>
      <c r="M2924">
        <v>3418.2720000000004</v>
      </c>
      <c r="N2924">
        <v>1.1440000000000001</v>
      </c>
      <c r="O2924" s="872">
        <f>+VLOOKUP(C2924,'A. Rate Class Allocations'!$B$124:$J$128,6,FALSE)</f>
        <v>0.94261788524984402</v>
      </c>
      <c r="P2924" s="873">
        <f>+VLOOKUP(C2924,'A. Rate Class Allocations'!$B$124:$J$128,8,FALSE)</f>
        <v>0.86676492558695795</v>
      </c>
      <c r="Q2924" s="873">
        <f>+VLOOKUP(C2924,'A. Rate Class Allocations'!$B$124:$J$128,7,FALSE)</f>
        <v>0.93591420350510102</v>
      </c>
      <c r="R2924" s="873">
        <f>+VLOOKUP(C2924,'A. Rate Class Allocations'!$B$124:$J$128,9,FALSE)</f>
        <v>0.67326093337246795</v>
      </c>
      <c r="S2924" s="874">
        <f t="shared" si="136"/>
        <v>2792.8243497926933</v>
      </c>
      <c r="T2924" s="874">
        <f t="shared" si="137"/>
        <v>0.72085095391840304</v>
      </c>
    </row>
    <row r="2925" spans="1:20">
      <c r="A2925" s="875" t="s">
        <v>1034</v>
      </c>
      <c r="B2925" t="s">
        <v>1035</v>
      </c>
      <c r="C2925" t="s">
        <v>1339</v>
      </c>
      <c r="D2925" t="s">
        <v>2188</v>
      </c>
      <c r="E2925" s="867">
        <v>2019</v>
      </c>
      <c r="F2925" s="867">
        <v>2019</v>
      </c>
      <c r="G2925" s="868">
        <v>43566</v>
      </c>
      <c r="H2925" s="869">
        <f t="shared" si="135"/>
        <v>2019</v>
      </c>
      <c r="I2925" s="876"/>
      <c r="J2925" t="s">
        <v>1341</v>
      </c>
      <c r="K2925" t="s">
        <v>1342</v>
      </c>
      <c r="L2925" t="s">
        <v>1037</v>
      </c>
      <c r="M2925">
        <v>86.652000000000001</v>
      </c>
      <c r="N2925">
        <v>2.8999999999999998E-2</v>
      </c>
      <c r="O2925" s="872">
        <f>+VLOOKUP(C2925,'A. Rate Class Allocations'!$B$124:$J$128,6,FALSE)</f>
        <v>0.94261788524984402</v>
      </c>
      <c r="P2925" s="873">
        <f>+VLOOKUP(C2925,'A. Rate Class Allocations'!$B$124:$J$128,8,FALSE)</f>
        <v>0.86676492558695795</v>
      </c>
      <c r="Q2925" s="873">
        <f>+VLOOKUP(C2925,'A. Rate Class Allocations'!$B$124:$J$128,7,FALSE)</f>
        <v>0.93591420350510102</v>
      </c>
      <c r="R2925" s="873">
        <f>+VLOOKUP(C2925,'A. Rate Class Allocations'!$B$124:$J$128,9,FALSE)</f>
        <v>0.67326093337246795</v>
      </c>
      <c r="S2925" s="874">
        <f t="shared" si="136"/>
        <v>70.79712075523436</v>
      </c>
      <c r="T2925" s="874">
        <f t="shared" si="137"/>
        <v>1.8273319636043429E-2</v>
      </c>
    </row>
    <row r="2926" spans="1:20">
      <c r="A2926" s="875" t="s">
        <v>1034</v>
      </c>
      <c r="B2926" t="s">
        <v>1035</v>
      </c>
      <c r="C2926" t="s">
        <v>1339</v>
      </c>
      <c r="D2926" t="s">
        <v>2189</v>
      </c>
      <c r="E2926" s="867">
        <v>2019</v>
      </c>
      <c r="F2926" s="867">
        <v>2019</v>
      </c>
      <c r="G2926" s="868">
        <v>43571</v>
      </c>
      <c r="H2926" s="869">
        <f t="shared" si="135"/>
        <v>2019</v>
      </c>
      <c r="I2926" s="876"/>
      <c r="J2926" t="s">
        <v>1341</v>
      </c>
      <c r="K2926" t="s">
        <v>1342</v>
      </c>
      <c r="L2926" t="s">
        <v>1037</v>
      </c>
      <c r="M2926">
        <v>2796.768</v>
      </c>
      <c r="N2926">
        <v>1.2480000000000002</v>
      </c>
      <c r="O2926" s="872">
        <f>+VLOOKUP(C2926,'A. Rate Class Allocations'!$B$124:$J$128,6,FALSE)</f>
        <v>0.94261788524984402</v>
      </c>
      <c r="P2926" s="873">
        <f>+VLOOKUP(C2926,'A. Rate Class Allocations'!$B$124:$J$128,8,FALSE)</f>
        <v>0.86676492558695795</v>
      </c>
      <c r="Q2926" s="873">
        <f>+VLOOKUP(C2926,'A. Rate Class Allocations'!$B$124:$J$128,7,FALSE)</f>
        <v>0.93591420350510102</v>
      </c>
      <c r="R2926" s="873">
        <f>+VLOOKUP(C2926,'A. Rate Class Allocations'!$B$124:$J$128,9,FALSE)</f>
        <v>0.67326093337246795</v>
      </c>
      <c r="S2926" s="874">
        <f t="shared" si="136"/>
        <v>2285.0381043758398</v>
      </c>
      <c r="T2926" s="874">
        <f t="shared" si="137"/>
        <v>0.78638285882007619</v>
      </c>
    </row>
    <row r="2927" spans="1:20">
      <c r="A2927" s="875" t="s">
        <v>1034</v>
      </c>
      <c r="B2927" t="s">
        <v>1035</v>
      </c>
      <c r="C2927" t="s">
        <v>1339</v>
      </c>
      <c r="D2927" t="s">
        <v>2189</v>
      </c>
      <c r="E2927" s="867">
        <v>2019</v>
      </c>
      <c r="F2927" s="867">
        <v>2019</v>
      </c>
      <c r="G2927" s="868">
        <v>43571</v>
      </c>
      <c r="H2927" s="869">
        <f t="shared" si="135"/>
        <v>2019</v>
      </c>
      <c r="I2927" s="876"/>
      <c r="J2927" t="s">
        <v>1038</v>
      </c>
      <c r="K2927" t="s">
        <v>1342</v>
      </c>
      <c r="L2927" t="s">
        <v>1037</v>
      </c>
      <c r="M2927">
        <v>3146.364</v>
      </c>
      <c r="N2927">
        <v>1.4040000000000001</v>
      </c>
      <c r="O2927" s="872">
        <f>+VLOOKUP(C2927,'A. Rate Class Allocations'!$B$124:$J$128,6,FALSE)</f>
        <v>0.94261788524984402</v>
      </c>
      <c r="P2927" s="873">
        <f>+VLOOKUP(C2927,'A. Rate Class Allocations'!$B$124:$J$128,8,FALSE)</f>
        <v>0.86676492558695795</v>
      </c>
      <c r="Q2927" s="873">
        <f>+VLOOKUP(C2927,'A. Rate Class Allocations'!$B$124:$J$128,7,FALSE)</f>
        <v>0.93591420350510102</v>
      </c>
      <c r="R2927" s="873">
        <f>+VLOOKUP(C2927,'A. Rate Class Allocations'!$B$124:$J$128,9,FALSE)</f>
        <v>0.67326093337246795</v>
      </c>
      <c r="S2927" s="874">
        <f t="shared" si="136"/>
        <v>2570.6678674228197</v>
      </c>
      <c r="T2927" s="874">
        <f t="shared" si="137"/>
        <v>0.88468071617258548</v>
      </c>
    </row>
    <row r="2928" spans="1:20">
      <c r="A2928" s="875" t="s">
        <v>1034</v>
      </c>
      <c r="B2928" t="s">
        <v>1035</v>
      </c>
      <c r="C2928" t="s">
        <v>1339</v>
      </c>
      <c r="D2928" t="s">
        <v>2189</v>
      </c>
      <c r="E2928" s="867">
        <v>2019</v>
      </c>
      <c r="F2928" s="867">
        <v>2019</v>
      </c>
      <c r="G2928" s="868">
        <v>43571</v>
      </c>
      <c r="H2928" s="869">
        <f t="shared" si="135"/>
        <v>2019</v>
      </c>
      <c r="I2928" s="876"/>
      <c r="J2928" t="s">
        <v>1038</v>
      </c>
      <c r="K2928" t="s">
        <v>1342</v>
      </c>
      <c r="L2928" t="s">
        <v>1037</v>
      </c>
      <c r="M2928">
        <v>194.96699999999998</v>
      </c>
      <c r="N2928">
        <v>8.6999999999999994E-2</v>
      </c>
      <c r="O2928" s="872">
        <f>+VLOOKUP(C2928,'A. Rate Class Allocations'!$B$124:$J$128,6,FALSE)</f>
        <v>0.94261788524984402</v>
      </c>
      <c r="P2928" s="873">
        <f>+VLOOKUP(C2928,'A. Rate Class Allocations'!$B$124:$J$128,8,FALSE)</f>
        <v>0.86676492558695795</v>
      </c>
      <c r="Q2928" s="873">
        <f>+VLOOKUP(C2928,'A. Rate Class Allocations'!$B$124:$J$128,7,FALSE)</f>
        <v>0.93591420350510102</v>
      </c>
      <c r="R2928" s="873">
        <f>+VLOOKUP(C2928,'A. Rate Class Allocations'!$B$124:$J$128,9,FALSE)</f>
        <v>0.67326093337246795</v>
      </c>
      <c r="S2928" s="874">
        <f t="shared" si="136"/>
        <v>159.29352169927728</v>
      </c>
      <c r="T2928" s="874">
        <f t="shared" si="137"/>
        <v>5.4819958908130288E-2</v>
      </c>
    </row>
    <row r="2929" spans="1:20">
      <c r="A2929" s="875" t="s">
        <v>1034</v>
      </c>
      <c r="B2929" t="s">
        <v>1035</v>
      </c>
      <c r="C2929" t="s">
        <v>1339</v>
      </c>
      <c r="D2929" t="s">
        <v>2190</v>
      </c>
      <c r="E2929" s="867">
        <v>2019</v>
      </c>
      <c r="F2929" s="867">
        <v>2019</v>
      </c>
      <c r="G2929" s="868">
        <v>43566</v>
      </c>
      <c r="H2929" s="869">
        <f t="shared" si="135"/>
        <v>2019</v>
      </c>
      <c r="I2929" s="876"/>
      <c r="J2929" t="s">
        <v>1341</v>
      </c>
      <c r="K2929" t="s">
        <v>1342</v>
      </c>
      <c r="L2929" t="s">
        <v>1037</v>
      </c>
      <c r="M2929">
        <v>10902.528000000002</v>
      </c>
      <c r="N2929">
        <v>1.2480000000000002</v>
      </c>
      <c r="O2929" s="872">
        <f>+VLOOKUP(C2929,'A. Rate Class Allocations'!$B$124:$J$128,6,FALSE)</f>
        <v>0.94261788524984402</v>
      </c>
      <c r="P2929" s="873">
        <f>+VLOOKUP(C2929,'A. Rate Class Allocations'!$B$124:$J$128,8,FALSE)</f>
        <v>0.86676492558695795</v>
      </c>
      <c r="Q2929" s="873">
        <f>+VLOOKUP(C2929,'A. Rate Class Allocations'!$B$124:$J$128,7,FALSE)</f>
        <v>0.93591420350510102</v>
      </c>
      <c r="R2929" s="873">
        <f>+VLOOKUP(C2929,'A. Rate Class Allocations'!$B$124:$J$128,9,FALSE)</f>
        <v>0.67326093337246795</v>
      </c>
      <c r="S2929" s="874">
        <f t="shared" si="136"/>
        <v>8907.6719677944402</v>
      </c>
      <c r="T2929" s="874">
        <f t="shared" si="137"/>
        <v>0.78638285882007619</v>
      </c>
    </row>
    <row r="2930" spans="1:20">
      <c r="A2930" s="875" t="s">
        <v>1034</v>
      </c>
      <c r="B2930" t="s">
        <v>1035</v>
      </c>
      <c r="C2930" t="s">
        <v>1339</v>
      </c>
      <c r="D2930" t="s">
        <v>2190</v>
      </c>
      <c r="E2930" s="867">
        <v>2019</v>
      </c>
      <c r="F2930" s="867">
        <v>2019</v>
      </c>
      <c r="G2930" s="868">
        <v>43566</v>
      </c>
      <c r="H2930" s="869">
        <f t="shared" si="135"/>
        <v>2019</v>
      </c>
      <c r="I2930" s="876"/>
      <c r="J2930" t="s">
        <v>1038</v>
      </c>
      <c r="K2930" t="s">
        <v>1342</v>
      </c>
      <c r="L2930" t="s">
        <v>1037</v>
      </c>
      <c r="M2930">
        <v>10448.256000000003</v>
      </c>
      <c r="N2930">
        <v>1.1960000000000002</v>
      </c>
      <c r="O2930" s="872">
        <f>+VLOOKUP(C2930,'A. Rate Class Allocations'!$B$124:$J$128,6,FALSE)</f>
        <v>0.94261788524984402</v>
      </c>
      <c r="P2930" s="873">
        <f>+VLOOKUP(C2930,'A. Rate Class Allocations'!$B$124:$J$128,8,FALSE)</f>
        <v>0.86676492558695795</v>
      </c>
      <c r="Q2930" s="873">
        <f>+VLOOKUP(C2930,'A. Rate Class Allocations'!$B$124:$J$128,7,FALSE)</f>
        <v>0.93591420350510102</v>
      </c>
      <c r="R2930" s="873">
        <f>+VLOOKUP(C2930,'A. Rate Class Allocations'!$B$124:$J$128,9,FALSE)</f>
        <v>0.67326093337246795</v>
      </c>
      <c r="S2930" s="874">
        <f t="shared" si="136"/>
        <v>8536.5189691363394</v>
      </c>
      <c r="T2930" s="874">
        <f t="shared" si="137"/>
        <v>0.7536169063692395</v>
      </c>
    </row>
    <row r="2931" spans="1:20">
      <c r="A2931" s="875" t="s">
        <v>1034</v>
      </c>
      <c r="B2931" t="s">
        <v>1035</v>
      </c>
      <c r="C2931" t="s">
        <v>1339</v>
      </c>
      <c r="D2931" t="s">
        <v>2190</v>
      </c>
      <c r="E2931" s="867">
        <v>2019</v>
      </c>
      <c r="F2931" s="867">
        <v>2019</v>
      </c>
      <c r="G2931" s="868">
        <v>43566</v>
      </c>
      <c r="H2931" s="869">
        <f t="shared" si="135"/>
        <v>2019</v>
      </c>
      <c r="I2931" s="876"/>
      <c r="J2931" t="s">
        <v>1038</v>
      </c>
      <c r="K2931" t="s">
        <v>1342</v>
      </c>
      <c r="L2931" t="s">
        <v>1037</v>
      </c>
      <c r="M2931">
        <v>7600.32</v>
      </c>
      <c r="N2931">
        <v>0.87000000000000011</v>
      </c>
      <c r="O2931" s="872">
        <f>+VLOOKUP(C2931,'A. Rate Class Allocations'!$B$124:$J$128,6,FALSE)</f>
        <v>0.94261788524984402</v>
      </c>
      <c r="P2931" s="873">
        <f>+VLOOKUP(C2931,'A. Rate Class Allocations'!$B$124:$J$128,8,FALSE)</f>
        <v>0.86676492558695795</v>
      </c>
      <c r="Q2931" s="873">
        <f>+VLOOKUP(C2931,'A. Rate Class Allocations'!$B$124:$J$128,7,FALSE)</f>
        <v>0.93591420350510102</v>
      </c>
      <c r="R2931" s="873">
        <f>+VLOOKUP(C2931,'A. Rate Class Allocations'!$B$124:$J$128,9,FALSE)</f>
        <v>0.67326093337246795</v>
      </c>
      <c r="S2931" s="874">
        <f t="shared" si="136"/>
        <v>6209.6751698566995</v>
      </c>
      <c r="T2931" s="874">
        <f t="shared" si="137"/>
        <v>0.54819958908130306</v>
      </c>
    </row>
    <row r="2932" spans="1:20">
      <c r="A2932" s="875" t="s">
        <v>1034</v>
      </c>
      <c r="B2932" t="s">
        <v>1035</v>
      </c>
      <c r="C2932" t="s">
        <v>1339</v>
      </c>
      <c r="D2932" t="s">
        <v>2190</v>
      </c>
      <c r="E2932" s="867">
        <v>2019</v>
      </c>
      <c r="F2932" s="867">
        <v>2019</v>
      </c>
      <c r="G2932" s="868">
        <v>43566</v>
      </c>
      <c r="H2932" s="869">
        <f t="shared" si="135"/>
        <v>2019</v>
      </c>
      <c r="I2932" s="876"/>
      <c r="J2932" t="s">
        <v>1038</v>
      </c>
      <c r="K2932" t="s">
        <v>1342</v>
      </c>
      <c r="L2932" t="s">
        <v>1037</v>
      </c>
      <c r="M2932">
        <v>96.095999999999989</v>
      </c>
      <c r="N2932">
        <v>1.0999999999999999E-2</v>
      </c>
      <c r="O2932" s="872">
        <f>+VLOOKUP(C2932,'A. Rate Class Allocations'!$B$124:$J$128,6,FALSE)</f>
        <v>0.94261788524984402</v>
      </c>
      <c r="P2932" s="873">
        <f>+VLOOKUP(C2932,'A. Rate Class Allocations'!$B$124:$J$128,8,FALSE)</f>
        <v>0.86676492558695795</v>
      </c>
      <c r="Q2932" s="873">
        <f>+VLOOKUP(C2932,'A. Rate Class Allocations'!$B$124:$J$128,7,FALSE)</f>
        <v>0.93591420350510102</v>
      </c>
      <c r="R2932" s="873">
        <f>+VLOOKUP(C2932,'A. Rate Class Allocations'!$B$124:$J$128,9,FALSE)</f>
        <v>0.67326093337246795</v>
      </c>
      <c r="S2932" s="874">
        <f t="shared" si="136"/>
        <v>78.513134331521485</v>
      </c>
      <c r="T2932" s="874">
        <f t="shared" si="137"/>
        <v>6.9312591722923362E-3</v>
      </c>
    </row>
    <row r="2933" spans="1:20">
      <c r="A2933" s="875" t="s">
        <v>1034</v>
      </c>
      <c r="B2933" t="s">
        <v>1035</v>
      </c>
      <c r="C2933" t="s">
        <v>1339</v>
      </c>
      <c r="D2933" t="s">
        <v>2191</v>
      </c>
      <c r="E2933" s="867">
        <v>2019</v>
      </c>
      <c r="F2933" s="867">
        <v>2019</v>
      </c>
      <c r="G2933" s="868">
        <v>43566</v>
      </c>
      <c r="H2933" s="869">
        <f t="shared" si="135"/>
        <v>2019</v>
      </c>
      <c r="I2933" s="876"/>
      <c r="J2933" t="s">
        <v>1341</v>
      </c>
      <c r="K2933" t="s">
        <v>1342</v>
      </c>
      <c r="L2933" t="s">
        <v>1037</v>
      </c>
      <c r="M2933">
        <v>2017.6000000000004</v>
      </c>
      <c r="N2933">
        <v>1.0400000000000003</v>
      </c>
      <c r="O2933" s="872">
        <f>+VLOOKUP(C2933,'A. Rate Class Allocations'!$B$124:$J$128,6,FALSE)</f>
        <v>0.94261788524984402</v>
      </c>
      <c r="P2933" s="873">
        <f>+VLOOKUP(C2933,'A. Rate Class Allocations'!$B$124:$J$128,8,FALSE)</f>
        <v>0.86676492558695795</v>
      </c>
      <c r="Q2933" s="873">
        <f>+VLOOKUP(C2933,'A. Rate Class Allocations'!$B$124:$J$128,7,FALSE)</f>
        <v>0.93591420350510102</v>
      </c>
      <c r="R2933" s="873">
        <f>+VLOOKUP(C2933,'A. Rate Class Allocations'!$B$124:$J$128,9,FALSE)</f>
        <v>0.67326093337246795</v>
      </c>
      <c r="S2933" s="874">
        <f t="shared" si="136"/>
        <v>1648.4359372635467</v>
      </c>
      <c r="T2933" s="874">
        <f t="shared" si="137"/>
        <v>0.6553190490167301</v>
      </c>
    </row>
    <row r="2934" spans="1:20">
      <c r="A2934" s="875" t="s">
        <v>1034</v>
      </c>
      <c r="B2934" t="s">
        <v>1035</v>
      </c>
      <c r="C2934" t="s">
        <v>1339</v>
      </c>
      <c r="D2934" t="s">
        <v>2191</v>
      </c>
      <c r="E2934" s="867">
        <v>2019</v>
      </c>
      <c r="F2934" s="867">
        <v>2019</v>
      </c>
      <c r="G2934" s="868">
        <v>43566</v>
      </c>
      <c r="H2934" s="869">
        <f t="shared" si="135"/>
        <v>2019</v>
      </c>
      <c r="I2934" s="876"/>
      <c r="J2934" t="s">
        <v>1341</v>
      </c>
      <c r="K2934" t="s">
        <v>1342</v>
      </c>
      <c r="L2934" t="s">
        <v>1037</v>
      </c>
      <c r="M2934">
        <v>450.08</v>
      </c>
      <c r="N2934">
        <v>0.23199999999999998</v>
      </c>
      <c r="O2934" s="872">
        <f>+VLOOKUP(C2934,'A. Rate Class Allocations'!$B$124:$J$128,6,FALSE)</f>
        <v>0.94261788524984402</v>
      </c>
      <c r="P2934" s="873">
        <f>+VLOOKUP(C2934,'A. Rate Class Allocations'!$B$124:$J$128,8,FALSE)</f>
        <v>0.86676492558695795</v>
      </c>
      <c r="Q2934" s="873">
        <f>+VLOOKUP(C2934,'A. Rate Class Allocations'!$B$124:$J$128,7,FALSE)</f>
        <v>0.93591420350510102</v>
      </c>
      <c r="R2934" s="873">
        <f>+VLOOKUP(C2934,'A. Rate Class Allocations'!$B$124:$J$128,9,FALSE)</f>
        <v>0.67326093337246795</v>
      </c>
      <c r="S2934" s="874">
        <f t="shared" si="136"/>
        <v>367.72801677417573</v>
      </c>
      <c r="T2934" s="874">
        <f t="shared" si="137"/>
        <v>0.14618655708834744</v>
      </c>
    </row>
    <row r="2935" spans="1:20">
      <c r="A2935" s="875" t="s">
        <v>1034</v>
      </c>
      <c r="B2935" t="s">
        <v>1035</v>
      </c>
      <c r="C2935" t="s">
        <v>1339</v>
      </c>
      <c r="D2935" t="s">
        <v>2191</v>
      </c>
      <c r="E2935" s="867">
        <v>2019</v>
      </c>
      <c r="F2935" s="867">
        <v>2019</v>
      </c>
      <c r="G2935" s="868">
        <v>43566</v>
      </c>
      <c r="H2935" s="869">
        <f t="shared" si="135"/>
        <v>2019</v>
      </c>
      <c r="I2935" s="876"/>
      <c r="J2935" t="s">
        <v>1038</v>
      </c>
      <c r="K2935" t="s">
        <v>1342</v>
      </c>
      <c r="L2935" t="s">
        <v>1037</v>
      </c>
      <c r="M2935">
        <v>3631.6799999999994</v>
      </c>
      <c r="N2935">
        <v>1.8719999999999999</v>
      </c>
      <c r="O2935" s="872">
        <f>+VLOOKUP(C2935,'A. Rate Class Allocations'!$B$124:$J$128,6,FALSE)</f>
        <v>0.94261788524984402</v>
      </c>
      <c r="P2935" s="873">
        <f>+VLOOKUP(C2935,'A. Rate Class Allocations'!$B$124:$J$128,8,FALSE)</f>
        <v>0.86676492558695795</v>
      </c>
      <c r="Q2935" s="873">
        <f>+VLOOKUP(C2935,'A. Rate Class Allocations'!$B$124:$J$128,7,FALSE)</f>
        <v>0.93591420350510102</v>
      </c>
      <c r="R2935" s="873">
        <f>+VLOOKUP(C2935,'A. Rate Class Allocations'!$B$124:$J$128,9,FALSE)</f>
        <v>0.67326093337246795</v>
      </c>
      <c r="S2935" s="874">
        <f t="shared" si="136"/>
        <v>2967.1846870743834</v>
      </c>
      <c r="T2935" s="874">
        <f t="shared" si="137"/>
        <v>1.1795742882301139</v>
      </c>
    </row>
    <row r="2936" spans="1:20">
      <c r="A2936" s="875" t="s">
        <v>1034</v>
      </c>
      <c r="B2936" t="s">
        <v>1035</v>
      </c>
      <c r="C2936" t="s">
        <v>1339</v>
      </c>
      <c r="D2936" t="s">
        <v>2191</v>
      </c>
      <c r="E2936" s="867">
        <v>2019</v>
      </c>
      <c r="F2936" s="867">
        <v>2019</v>
      </c>
      <c r="G2936" s="868">
        <v>43566</v>
      </c>
      <c r="H2936" s="869">
        <f t="shared" si="135"/>
        <v>2019</v>
      </c>
      <c r="I2936" s="876"/>
      <c r="J2936" t="s">
        <v>1038</v>
      </c>
      <c r="K2936" t="s">
        <v>1342</v>
      </c>
      <c r="L2936" t="s">
        <v>1037</v>
      </c>
      <c r="M2936">
        <v>562.59999999999991</v>
      </c>
      <c r="N2936">
        <v>0.28999999999999998</v>
      </c>
      <c r="O2936" s="872">
        <f>+VLOOKUP(C2936,'A. Rate Class Allocations'!$B$124:$J$128,6,FALSE)</f>
        <v>0.94261788524984402</v>
      </c>
      <c r="P2936" s="873">
        <f>+VLOOKUP(C2936,'A. Rate Class Allocations'!$B$124:$J$128,8,FALSE)</f>
        <v>0.86676492558695795</v>
      </c>
      <c r="Q2936" s="873">
        <f>+VLOOKUP(C2936,'A. Rate Class Allocations'!$B$124:$J$128,7,FALSE)</f>
        <v>0.93591420350510102</v>
      </c>
      <c r="R2936" s="873">
        <f>+VLOOKUP(C2936,'A. Rate Class Allocations'!$B$124:$J$128,9,FALSE)</f>
        <v>0.67326093337246795</v>
      </c>
      <c r="S2936" s="874">
        <f t="shared" si="136"/>
        <v>459.66002096771962</v>
      </c>
      <c r="T2936" s="874">
        <f t="shared" si="137"/>
        <v>0.18273319636043434</v>
      </c>
    </row>
    <row r="2937" spans="1:20">
      <c r="A2937" s="875" t="s">
        <v>1034</v>
      </c>
      <c r="B2937" t="s">
        <v>1035</v>
      </c>
      <c r="C2937" t="s">
        <v>1339</v>
      </c>
      <c r="D2937" t="s">
        <v>2192</v>
      </c>
      <c r="E2937" s="867">
        <v>2019</v>
      </c>
      <c r="F2937" s="867">
        <v>2019</v>
      </c>
      <c r="G2937" s="868">
        <v>43566</v>
      </c>
      <c r="H2937" s="869">
        <f t="shared" si="135"/>
        <v>2019</v>
      </c>
      <c r="I2937" s="876"/>
      <c r="J2937" t="s">
        <v>1341</v>
      </c>
      <c r="K2937" t="s">
        <v>1342</v>
      </c>
      <c r="L2937" t="s">
        <v>1037</v>
      </c>
      <c r="M2937">
        <v>414.33600000000007</v>
      </c>
      <c r="N2937">
        <v>0.20800000000000002</v>
      </c>
      <c r="O2937" s="872">
        <f>+VLOOKUP(C2937,'A. Rate Class Allocations'!$B$124:$J$128,6,FALSE)</f>
        <v>0.94261788524984402</v>
      </c>
      <c r="P2937" s="873">
        <f>+VLOOKUP(C2937,'A. Rate Class Allocations'!$B$124:$J$128,8,FALSE)</f>
        <v>0.86676492558695795</v>
      </c>
      <c r="Q2937" s="873">
        <f>+VLOOKUP(C2937,'A. Rate Class Allocations'!$B$124:$J$128,7,FALSE)</f>
        <v>0.93591420350510102</v>
      </c>
      <c r="R2937" s="873">
        <f>+VLOOKUP(C2937,'A. Rate Class Allocations'!$B$124:$J$128,9,FALSE)</f>
        <v>0.67326093337246795</v>
      </c>
      <c r="S2937" s="874">
        <f t="shared" si="136"/>
        <v>338.52416361123556</v>
      </c>
      <c r="T2937" s="874">
        <f t="shared" si="137"/>
        <v>0.13106380980334603</v>
      </c>
    </row>
    <row r="2938" spans="1:20">
      <c r="A2938" s="875" t="s">
        <v>1034</v>
      </c>
      <c r="B2938" t="s">
        <v>1035</v>
      </c>
      <c r="C2938" t="s">
        <v>1339</v>
      </c>
      <c r="D2938" t="s">
        <v>2193</v>
      </c>
      <c r="E2938" s="867">
        <v>2019</v>
      </c>
      <c r="F2938" s="867">
        <v>2019</v>
      </c>
      <c r="G2938" s="868">
        <v>43566</v>
      </c>
      <c r="H2938" s="869">
        <f t="shared" si="135"/>
        <v>2019</v>
      </c>
      <c r="I2938" s="876"/>
      <c r="J2938" t="s">
        <v>1341</v>
      </c>
      <c r="K2938" t="s">
        <v>1342</v>
      </c>
      <c r="L2938" t="s">
        <v>1037</v>
      </c>
      <c r="M2938">
        <v>3677.8559999999998</v>
      </c>
      <c r="N2938">
        <v>1.2480000000000002</v>
      </c>
      <c r="O2938" s="872">
        <f>+VLOOKUP(C2938,'A. Rate Class Allocations'!$B$124:$J$128,6,FALSE)</f>
        <v>0.94261788524984402</v>
      </c>
      <c r="P2938" s="873">
        <f>+VLOOKUP(C2938,'A. Rate Class Allocations'!$B$124:$J$128,8,FALSE)</f>
        <v>0.86676492558695795</v>
      </c>
      <c r="Q2938" s="873">
        <f>+VLOOKUP(C2938,'A. Rate Class Allocations'!$B$124:$J$128,7,FALSE)</f>
        <v>0.93591420350510102</v>
      </c>
      <c r="R2938" s="873">
        <f>+VLOOKUP(C2938,'A. Rate Class Allocations'!$B$124:$J$128,9,FALSE)</f>
        <v>0.67326093337246795</v>
      </c>
      <c r="S2938" s="874">
        <f t="shared" si="136"/>
        <v>3004.9117775973223</v>
      </c>
      <c r="T2938" s="874">
        <f t="shared" si="137"/>
        <v>0.78638285882007619</v>
      </c>
    </row>
    <row r="2939" spans="1:20">
      <c r="A2939" s="875" t="s">
        <v>1034</v>
      </c>
      <c r="B2939" t="s">
        <v>1035</v>
      </c>
      <c r="C2939" t="s">
        <v>1339</v>
      </c>
      <c r="D2939" t="s">
        <v>2193</v>
      </c>
      <c r="E2939" s="867">
        <v>2019</v>
      </c>
      <c r="F2939" s="867">
        <v>2019</v>
      </c>
      <c r="G2939" s="868">
        <v>43566</v>
      </c>
      <c r="H2939" s="869">
        <f t="shared" si="135"/>
        <v>2019</v>
      </c>
      <c r="I2939" s="876"/>
      <c r="J2939" t="s">
        <v>1038</v>
      </c>
      <c r="K2939" t="s">
        <v>1342</v>
      </c>
      <c r="L2939" t="s">
        <v>1037</v>
      </c>
      <c r="M2939">
        <v>1379.1959999999999</v>
      </c>
      <c r="N2939">
        <v>0.46799999999999997</v>
      </c>
      <c r="O2939" s="872">
        <f>+VLOOKUP(C2939,'A. Rate Class Allocations'!$B$124:$J$128,6,FALSE)</f>
        <v>0.94261788524984402</v>
      </c>
      <c r="P2939" s="873">
        <f>+VLOOKUP(C2939,'A. Rate Class Allocations'!$B$124:$J$128,8,FALSE)</f>
        <v>0.86676492558695795</v>
      </c>
      <c r="Q2939" s="873">
        <f>+VLOOKUP(C2939,'A. Rate Class Allocations'!$B$124:$J$128,7,FALSE)</f>
        <v>0.93591420350510102</v>
      </c>
      <c r="R2939" s="873">
        <f>+VLOOKUP(C2939,'A. Rate Class Allocations'!$B$124:$J$128,9,FALSE)</f>
        <v>0.67326093337246795</v>
      </c>
      <c r="S2939" s="874">
        <f t="shared" si="136"/>
        <v>1126.841916598996</v>
      </c>
      <c r="T2939" s="874">
        <f t="shared" si="137"/>
        <v>0.29489357205752847</v>
      </c>
    </row>
    <row r="2940" spans="1:20">
      <c r="A2940" s="875" t="s">
        <v>1034</v>
      </c>
      <c r="B2940" t="s">
        <v>1035</v>
      </c>
      <c r="C2940" t="s">
        <v>1339</v>
      </c>
      <c r="D2940" t="s">
        <v>2193</v>
      </c>
      <c r="E2940" s="867">
        <v>2019</v>
      </c>
      <c r="F2940" s="867">
        <v>2019</v>
      </c>
      <c r="G2940" s="868">
        <v>43566</v>
      </c>
      <c r="H2940" s="869">
        <f t="shared" si="135"/>
        <v>2019</v>
      </c>
      <c r="I2940" s="876"/>
      <c r="J2940" t="s">
        <v>1038</v>
      </c>
      <c r="K2940" t="s">
        <v>1342</v>
      </c>
      <c r="L2940" t="s">
        <v>1037</v>
      </c>
      <c r="M2940">
        <v>854.63</v>
      </c>
      <c r="N2940">
        <v>0.28999999999999998</v>
      </c>
      <c r="O2940" s="872">
        <f>+VLOOKUP(C2940,'A. Rate Class Allocations'!$B$124:$J$128,6,FALSE)</f>
        <v>0.94261788524984402</v>
      </c>
      <c r="P2940" s="873">
        <f>+VLOOKUP(C2940,'A. Rate Class Allocations'!$B$124:$J$128,8,FALSE)</f>
        <v>0.86676492558695795</v>
      </c>
      <c r="Q2940" s="873">
        <f>+VLOOKUP(C2940,'A. Rate Class Allocations'!$B$124:$J$128,7,FALSE)</f>
        <v>0.93591420350510102</v>
      </c>
      <c r="R2940" s="873">
        <f>+VLOOKUP(C2940,'A. Rate Class Allocations'!$B$124:$J$128,9,FALSE)</f>
        <v>0.67326093337246795</v>
      </c>
      <c r="S2940" s="874">
        <f t="shared" si="136"/>
        <v>698.25674319168559</v>
      </c>
      <c r="T2940" s="874">
        <f t="shared" si="137"/>
        <v>0.18273319636043434</v>
      </c>
    </row>
    <row r="2941" spans="1:20">
      <c r="A2941" s="875" t="s">
        <v>1034</v>
      </c>
      <c r="B2941" t="s">
        <v>1035</v>
      </c>
      <c r="C2941" t="s">
        <v>1339</v>
      </c>
      <c r="D2941" t="s">
        <v>2194</v>
      </c>
      <c r="E2941" s="867">
        <v>2019</v>
      </c>
      <c r="F2941" s="867">
        <v>2019</v>
      </c>
      <c r="G2941" s="868">
        <v>43566</v>
      </c>
      <c r="H2941" s="869">
        <f t="shared" si="135"/>
        <v>2019</v>
      </c>
      <c r="I2941" s="876"/>
      <c r="J2941" t="s">
        <v>1341</v>
      </c>
      <c r="K2941" t="s">
        <v>1342</v>
      </c>
      <c r="L2941" t="s">
        <v>1037</v>
      </c>
      <c r="M2941">
        <v>3121.248</v>
      </c>
      <c r="N2941">
        <v>1.2480000000000002</v>
      </c>
      <c r="O2941" s="872">
        <f>+VLOOKUP(C2941,'A. Rate Class Allocations'!$B$124:$J$128,6,FALSE)</f>
        <v>0.94261788524984402</v>
      </c>
      <c r="P2941" s="873">
        <f>+VLOOKUP(C2941,'A. Rate Class Allocations'!$B$124:$J$128,8,FALSE)</f>
        <v>0.86676492558695795</v>
      </c>
      <c r="Q2941" s="873">
        <f>+VLOOKUP(C2941,'A. Rate Class Allocations'!$B$124:$J$128,7,FALSE)</f>
        <v>0.93591420350510102</v>
      </c>
      <c r="R2941" s="873">
        <f>+VLOOKUP(C2941,'A. Rate Class Allocations'!$B$124:$J$128,9,FALSE)</f>
        <v>0.67326093337246795</v>
      </c>
      <c r="S2941" s="874">
        <f t="shared" si="136"/>
        <v>2550.1473891316268</v>
      </c>
      <c r="T2941" s="874">
        <f t="shared" si="137"/>
        <v>0.78638285882007619</v>
      </c>
    </row>
    <row r="2942" spans="1:20">
      <c r="A2942" s="875" t="s">
        <v>1034</v>
      </c>
      <c r="B2942" t="s">
        <v>1035</v>
      </c>
      <c r="C2942" t="s">
        <v>1339</v>
      </c>
      <c r="D2942" t="s">
        <v>2194</v>
      </c>
      <c r="E2942" s="867">
        <v>2019</v>
      </c>
      <c r="F2942" s="867">
        <v>2019</v>
      </c>
      <c r="G2942" s="868">
        <v>43566</v>
      </c>
      <c r="H2942" s="869">
        <f t="shared" si="135"/>
        <v>2019</v>
      </c>
      <c r="I2942" s="876"/>
      <c r="J2942" t="s">
        <v>1038</v>
      </c>
      <c r="K2942" t="s">
        <v>1342</v>
      </c>
      <c r="L2942" t="s">
        <v>1037</v>
      </c>
      <c r="M2942">
        <v>3641.4560000000001</v>
      </c>
      <c r="N2942">
        <v>1.4560000000000002</v>
      </c>
      <c r="O2942" s="872">
        <f>+VLOOKUP(C2942,'A. Rate Class Allocations'!$B$124:$J$128,6,FALSE)</f>
        <v>0.94261788524984402</v>
      </c>
      <c r="P2942" s="873">
        <f>+VLOOKUP(C2942,'A. Rate Class Allocations'!$B$124:$J$128,8,FALSE)</f>
        <v>0.86676492558695795</v>
      </c>
      <c r="Q2942" s="873">
        <f>+VLOOKUP(C2942,'A. Rate Class Allocations'!$B$124:$J$128,7,FALSE)</f>
        <v>0.93591420350510102</v>
      </c>
      <c r="R2942" s="873">
        <f>+VLOOKUP(C2942,'A. Rate Class Allocations'!$B$124:$J$128,9,FALSE)</f>
        <v>0.67326093337246795</v>
      </c>
      <c r="S2942" s="874">
        <f t="shared" si="136"/>
        <v>2975.1719539868977</v>
      </c>
      <c r="T2942" s="874">
        <f t="shared" si="137"/>
        <v>0.91744666862342217</v>
      </c>
    </row>
    <row r="2943" spans="1:20">
      <c r="A2943" s="875" t="s">
        <v>1034</v>
      </c>
      <c r="B2943" t="s">
        <v>1035</v>
      </c>
      <c r="C2943" t="s">
        <v>1339</v>
      </c>
      <c r="D2943" t="s">
        <v>2195</v>
      </c>
      <c r="E2943" s="867">
        <v>2019</v>
      </c>
      <c r="F2943" s="867">
        <v>2019</v>
      </c>
      <c r="G2943" s="868">
        <v>43566</v>
      </c>
      <c r="H2943" s="869">
        <f t="shared" si="135"/>
        <v>2019</v>
      </c>
      <c r="I2943" s="876"/>
      <c r="J2943" t="s">
        <v>1341</v>
      </c>
      <c r="K2943" t="s">
        <v>1342</v>
      </c>
      <c r="L2943" t="s">
        <v>1037</v>
      </c>
      <c r="M2943">
        <v>2563.7040000000002</v>
      </c>
      <c r="N2943">
        <v>1.1440000000000001</v>
      </c>
      <c r="O2943" s="872">
        <f>+VLOOKUP(C2943,'A. Rate Class Allocations'!$B$124:$J$128,6,FALSE)</f>
        <v>0.94261788524984402</v>
      </c>
      <c r="P2943" s="873">
        <f>+VLOOKUP(C2943,'A. Rate Class Allocations'!$B$124:$J$128,8,FALSE)</f>
        <v>0.86676492558695795</v>
      </c>
      <c r="Q2943" s="873">
        <f>+VLOOKUP(C2943,'A. Rate Class Allocations'!$B$124:$J$128,7,FALSE)</f>
        <v>0.93591420350510102</v>
      </c>
      <c r="R2943" s="873">
        <f>+VLOOKUP(C2943,'A. Rate Class Allocations'!$B$124:$J$128,9,FALSE)</f>
        <v>0.67326093337246795</v>
      </c>
      <c r="S2943" s="874">
        <f t="shared" si="136"/>
        <v>2094.6182623445202</v>
      </c>
      <c r="T2943" s="874">
        <f t="shared" si="137"/>
        <v>0.72085095391840304</v>
      </c>
    </row>
    <row r="2944" spans="1:20">
      <c r="A2944" s="875" t="s">
        <v>1034</v>
      </c>
      <c r="B2944" t="s">
        <v>1035</v>
      </c>
      <c r="C2944" t="s">
        <v>1339</v>
      </c>
      <c r="D2944" t="s">
        <v>2196</v>
      </c>
      <c r="E2944" s="867">
        <v>2019</v>
      </c>
      <c r="F2944" s="867">
        <v>2019</v>
      </c>
      <c r="G2944" s="868">
        <v>43566</v>
      </c>
      <c r="H2944" s="869">
        <f t="shared" si="135"/>
        <v>2019</v>
      </c>
      <c r="I2944" s="876"/>
      <c r="J2944" t="s">
        <v>1341</v>
      </c>
      <c r="K2944" t="s">
        <v>1342</v>
      </c>
      <c r="L2944" t="s">
        <v>1037</v>
      </c>
      <c r="M2944">
        <v>1657.3440000000003</v>
      </c>
      <c r="N2944">
        <v>0.83200000000000007</v>
      </c>
      <c r="O2944" s="872">
        <f>+VLOOKUP(C2944,'A. Rate Class Allocations'!$B$124:$J$128,6,FALSE)</f>
        <v>0.94261788524984402</v>
      </c>
      <c r="P2944" s="873">
        <f>+VLOOKUP(C2944,'A. Rate Class Allocations'!$B$124:$J$128,8,FALSE)</f>
        <v>0.86676492558695795</v>
      </c>
      <c r="Q2944" s="873">
        <f>+VLOOKUP(C2944,'A. Rate Class Allocations'!$B$124:$J$128,7,FALSE)</f>
        <v>0.93591420350510102</v>
      </c>
      <c r="R2944" s="873">
        <f>+VLOOKUP(C2944,'A. Rate Class Allocations'!$B$124:$J$128,9,FALSE)</f>
        <v>0.67326093337246795</v>
      </c>
      <c r="S2944" s="874">
        <f t="shared" si="136"/>
        <v>1354.0966544449423</v>
      </c>
      <c r="T2944" s="874">
        <f t="shared" si="137"/>
        <v>0.52425523921338413</v>
      </c>
    </row>
    <row r="2945" spans="1:20">
      <c r="A2945" s="875" t="s">
        <v>1034</v>
      </c>
      <c r="B2945" t="s">
        <v>1035</v>
      </c>
      <c r="C2945" t="s">
        <v>1339</v>
      </c>
      <c r="D2945" t="s">
        <v>2196</v>
      </c>
      <c r="E2945" s="867">
        <v>2019</v>
      </c>
      <c r="F2945" s="867">
        <v>2019</v>
      </c>
      <c r="G2945" s="868">
        <v>43566</v>
      </c>
      <c r="H2945" s="869">
        <f t="shared" si="135"/>
        <v>2019</v>
      </c>
      <c r="I2945" s="876"/>
      <c r="J2945" t="s">
        <v>1341</v>
      </c>
      <c r="K2945" t="s">
        <v>1342</v>
      </c>
      <c r="L2945" t="s">
        <v>1037</v>
      </c>
      <c r="M2945">
        <v>304.77600000000001</v>
      </c>
      <c r="N2945">
        <v>0.153</v>
      </c>
      <c r="O2945" s="872">
        <f>+VLOOKUP(C2945,'A. Rate Class Allocations'!$B$124:$J$128,6,FALSE)</f>
        <v>0.94261788524984402</v>
      </c>
      <c r="P2945" s="873">
        <f>+VLOOKUP(C2945,'A. Rate Class Allocations'!$B$124:$J$128,8,FALSE)</f>
        <v>0.86676492558695795</v>
      </c>
      <c r="Q2945" s="873">
        <f>+VLOOKUP(C2945,'A. Rate Class Allocations'!$B$124:$J$128,7,FALSE)</f>
        <v>0.93591420350510102</v>
      </c>
      <c r="R2945" s="873">
        <f>+VLOOKUP(C2945,'A. Rate Class Allocations'!$B$124:$J$128,9,FALSE)</f>
        <v>0.67326093337246795</v>
      </c>
      <c r="S2945" s="874">
        <f t="shared" si="136"/>
        <v>249.01056265634151</v>
      </c>
      <c r="T2945" s="874">
        <f t="shared" si="137"/>
        <v>9.6407513941884321E-2</v>
      </c>
    </row>
    <row r="2946" spans="1:20">
      <c r="A2946" s="875" t="s">
        <v>1034</v>
      </c>
      <c r="B2946" t="s">
        <v>1035</v>
      </c>
      <c r="C2946" t="s">
        <v>1339</v>
      </c>
      <c r="D2946" t="s">
        <v>2197</v>
      </c>
      <c r="E2946" s="867">
        <v>2019</v>
      </c>
      <c r="F2946" s="867">
        <v>2019</v>
      </c>
      <c r="G2946" s="868">
        <v>43564</v>
      </c>
      <c r="H2946" s="869">
        <f t="shared" si="135"/>
        <v>2019</v>
      </c>
      <c r="I2946" s="876"/>
      <c r="J2946" t="s">
        <v>1341</v>
      </c>
      <c r="K2946" t="s">
        <v>1342</v>
      </c>
      <c r="L2946" t="s">
        <v>1037</v>
      </c>
      <c r="M2946">
        <v>2796.768</v>
      </c>
      <c r="N2946">
        <v>1.2480000000000002</v>
      </c>
      <c r="O2946" s="872">
        <f>+VLOOKUP(C2946,'A. Rate Class Allocations'!$B$124:$J$128,6,FALSE)</f>
        <v>0.94261788524984402</v>
      </c>
      <c r="P2946" s="873">
        <f>+VLOOKUP(C2946,'A. Rate Class Allocations'!$B$124:$J$128,8,FALSE)</f>
        <v>0.86676492558695795</v>
      </c>
      <c r="Q2946" s="873">
        <f>+VLOOKUP(C2946,'A. Rate Class Allocations'!$B$124:$J$128,7,FALSE)</f>
        <v>0.93591420350510102</v>
      </c>
      <c r="R2946" s="873">
        <f>+VLOOKUP(C2946,'A. Rate Class Allocations'!$B$124:$J$128,9,FALSE)</f>
        <v>0.67326093337246795</v>
      </c>
      <c r="S2946" s="874">
        <f t="shared" si="136"/>
        <v>2285.0381043758398</v>
      </c>
      <c r="T2946" s="874">
        <f t="shared" si="137"/>
        <v>0.78638285882007619</v>
      </c>
    </row>
    <row r="2947" spans="1:20">
      <c r="A2947" s="875" t="s">
        <v>1034</v>
      </c>
      <c r="B2947" t="s">
        <v>1035</v>
      </c>
      <c r="C2947" t="s">
        <v>1339</v>
      </c>
      <c r="D2947" t="s">
        <v>2197</v>
      </c>
      <c r="E2947" s="867">
        <v>2019</v>
      </c>
      <c r="F2947" s="867">
        <v>2019</v>
      </c>
      <c r="G2947" s="868">
        <v>43564</v>
      </c>
      <c r="H2947" s="869">
        <f t="shared" si="135"/>
        <v>2019</v>
      </c>
      <c r="I2947" s="876"/>
      <c r="J2947" t="s">
        <v>1038</v>
      </c>
      <c r="K2947" t="s">
        <v>1342</v>
      </c>
      <c r="L2947" t="s">
        <v>1037</v>
      </c>
      <c r="M2947">
        <v>699.19200000000001</v>
      </c>
      <c r="N2947">
        <v>0.31200000000000006</v>
      </c>
      <c r="O2947" s="872">
        <f>+VLOOKUP(C2947,'A. Rate Class Allocations'!$B$124:$J$128,6,FALSE)</f>
        <v>0.94261788524984402</v>
      </c>
      <c r="P2947" s="873">
        <f>+VLOOKUP(C2947,'A. Rate Class Allocations'!$B$124:$J$128,8,FALSE)</f>
        <v>0.86676492558695795</v>
      </c>
      <c r="Q2947" s="873">
        <f>+VLOOKUP(C2947,'A. Rate Class Allocations'!$B$124:$J$128,7,FALSE)</f>
        <v>0.93591420350510102</v>
      </c>
      <c r="R2947" s="873">
        <f>+VLOOKUP(C2947,'A. Rate Class Allocations'!$B$124:$J$128,9,FALSE)</f>
        <v>0.67326093337246795</v>
      </c>
      <c r="S2947" s="874">
        <f t="shared" si="136"/>
        <v>571.25952609395995</v>
      </c>
      <c r="T2947" s="874">
        <f t="shared" si="137"/>
        <v>0.19659571470501905</v>
      </c>
    </row>
    <row r="2948" spans="1:20">
      <c r="A2948" s="875" t="s">
        <v>1034</v>
      </c>
      <c r="B2948" t="s">
        <v>1035</v>
      </c>
      <c r="C2948" t="s">
        <v>1339</v>
      </c>
      <c r="D2948" t="s">
        <v>2197</v>
      </c>
      <c r="E2948" s="867">
        <v>2019</v>
      </c>
      <c r="F2948" s="867">
        <v>2019</v>
      </c>
      <c r="G2948" s="868">
        <v>43564</v>
      </c>
      <c r="H2948" s="869">
        <f t="shared" ref="H2948:H3011" si="138">YEAR(G2948)</f>
        <v>2019</v>
      </c>
      <c r="I2948" s="876"/>
      <c r="J2948" t="s">
        <v>1038</v>
      </c>
      <c r="K2948" t="s">
        <v>1342</v>
      </c>
      <c r="L2948" t="s">
        <v>1037</v>
      </c>
      <c r="M2948">
        <v>129.97799999999998</v>
      </c>
      <c r="N2948">
        <v>5.7999999999999996E-2</v>
      </c>
      <c r="O2948" s="872">
        <f>+VLOOKUP(C2948,'A. Rate Class Allocations'!$B$124:$J$128,6,FALSE)</f>
        <v>0.94261788524984402</v>
      </c>
      <c r="P2948" s="873">
        <f>+VLOOKUP(C2948,'A. Rate Class Allocations'!$B$124:$J$128,8,FALSE)</f>
        <v>0.86676492558695795</v>
      </c>
      <c r="Q2948" s="873">
        <f>+VLOOKUP(C2948,'A. Rate Class Allocations'!$B$124:$J$128,7,FALSE)</f>
        <v>0.93591420350510102</v>
      </c>
      <c r="R2948" s="873">
        <f>+VLOOKUP(C2948,'A. Rate Class Allocations'!$B$124:$J$128,9,FALSE)</f>
        <v>0.67326093337246795</v>
      </c>
      <c r="S2948" s="874">
        <f t="shared" ref="S2948:S3011" si="139">M2948*O2948*P2948</f>
        <v>106.19568113285152</v>
      </c>
      <c r="T2948" s="874">
        <f t="shared" ref="T2948:T3011" si="140">N2948*Q2948*R2948</f>
        <v>3.6546639272086859E-2</v>
      </c>
    </row>
    <row r="2949" spans="1:20">
      <c r="A2949" s="875" t="s">
        <v>1034</v>
      </c>
      <c r="B2949" t="s">
        <v>1035</v>
      </c>
      <c r="C2949" t="s">
        <v>1339</v>
      </c>
      <c r="D2949" t="s">
        <v>2198</v>
      </c>
      <c r="E2949" s="867">
        <v>2019</v>
      </c>
      <c r="F2949" s="867">
        <v>2019</v>
      </c>
      <c r="G2949" s="868">
        <v>43566</v>
      </c>
      <c r="H2949" s="869">
        <f t="shared" si="138"/>
        <v>2019</v>
      </c>
      <c r="I2949" s="876"/>
      <c r="J2949" t="s">
        <v>1341</v>
      </c>
      <c r="K2949" t="s">
        <v>1342</v>
      </c>
      <c r="L2949" t="s">
        <v>1037</v>
      </c>
      <c r="M2949">
        <v>1784.3280000000004</v>
      </c>
      <c r="N2949">
        <v>0.98800000000000021</v>
      </c>
      <c r="O2949" s="872">
        <f>+VLOOKUP(C2949,'A. Rate Class Allocations'!$B$124:$J$128,6,FALSE)</f>
        <v>0.94261788524984402</v>
      </c>
      <c r="P2949" s="873">
        <f>+VLOOKUP(C2949,'A. Rate Class Allocations'!$B$124:$J$128,8,FALSE)</f>
        <v>0.86676492558695795</v>
      </c>
      <c r="Q2949" s="873">
        <f>+VLOOKUP(C2949,'A. Rate Class Allocations'!$B$124:$J$128,7,FALSE)</f>
        <v>0.93591420350510102</v>
      </c>
      <c r="R2949" s="873">
        <f>+VLOOKUP(C2949,'A. Rate Class Allocations'!$B$124:$J$128,9,FALSE)</f>
        <v>0.67326093337246795</v>
      </c>
      <c r="S2949" s="874">
        <f t="shared" si="139"/>
        <v>1457.8461533830246</v>
      </c>
      <c r="T2949" s="874">
        <f t="shared" si="140"/>
        <v>0.62255309656589364</v>
      </c>
    </row>
    <row r="2950" spans="1:20">
      <c r="A2950" s="875" t="s">
        <v>1034</v>
      </c>
      <c r="B2950" t="s">
        <v>1035</v>
      </c>
      <c r="C2950" t="s">
        <v>1339</v>
      </c>
      <c r="D2950" t="s">
        <v>2199</v>
      </c>
      <c r="E2950" s="867">
        <v>2019</v>
      </c>
      <c r="F2950" s="867">
        <v>2019</v>
      </c>
      <c r="G2950" s="868">
        <v>43566</v>
      </c>
      <c r="H2950" s="869">
        <f t="shared" si="138"/>
        <v>2019</v>
      </c>
      <c r="I2950" s="876"/>
      <c r="J2950" t="s">
        <v>1341</v>
      </c>
      <c r="K2950" t="s">
        <v>1342</v>
      </c>
      <c r="L2950" t="s">
        <v>1037</v>
      </c>
      <c r="M2950">
        <v>1968.0960000000009</v>
      </c>
      <c r="N2950">
        <v>0.98800000000000021</v>
      </c>
      <c r="O2950" s="872">
        <f>+VLOOKUP(C2950,'A. Rate Class Allocations'!$B$124:$J$128,6,FALSE)</f>
        <v>0.94261788524984402</v>
      </c>
      <c r="P2950" s="873">
        <f>+VLOOKUP(C2950,'A. Rate Class Allocations'!$B$124:$J$128,8,FALSE)</f>
        <v>0.86676492558695795</v>
      </c>
      <c r="Q2950" s="873">
        <f>+VLOOKUP(C2950,'A. Rate Class Allocations'!$B$124:$J$128,7,FALSE)</f>
        <v>0.93591420350510102</v>
      </c>
      <c r="R2950" s="873">
        <f>+VLOOKUP(C2950,'A. Rate Class Allocations'!$B$124:$J$128,9,FALSE)</f>
        <v>0.67326093337246795</v>
      </c>
      <c r="S2950" s="874">
        <f t="shared" si="139"/>
        <v>1607.9897771533695</v>
      </c>
      <c r="T2950" s="874">
        <f t="shared" si="140"/>
        <v>0.62255309656589364</v>
      </c>
    </row>
    <row r="2951" spans="1:20">
      <c r="A2951" s="875" t="s">
        <v>1034</v>
      </c>
      <c r="B2951" t="s">
        <v>1035</v>
      </c>
      <c r="C2951" t="s">
        <v>1339</v>
      </c>
      <c r="D2951" t="s">
        <v>2200</v>
      </c>
      <c r="E2951" s="867">
        <v>2019</v>
      </c>
      <c r="F2951" s="867">
        <v>2019</v>
      </c>
      <c r="G2951" s="868">
        <v>43537</v>
      </c>
      <c r="H2951" s="869">
        <f t="shared" si="138"/>
        <v>2019</v>
      </c>
      <c r="I2951" s="876"/>
      <c r="J2951" t="s">
        <v>1341</v>
      </c>
      <c r="K2951" t="s">
        <v>1342</v>
      </c>
      <c r="L2951" t="s">
        <v>1037</v>
      </c>
      <c r="M2951">
        <v>712.14000000000021</v>
      </c>
      <c r="N2951">
        <v>0.26000000000000006</v>
      </c>
      <c r="O2951" s="872">
        <f>+VLOOKUP(C2951,'A. Rate Class Allocations'!$B$124:$J$128,6,FALSE)</f>
        <v>0.94261788524984402</v>
      </c>
      <c r="P2951" s="873">
        <f>+VLOOKUP(C2951,'A. Rate Class Allocations'!$B$124:$J$128,8,FALSE)</f>
        <v>0.86676492558695795</v>
      </c>
      <c r="Q2951" s="873">
        <f>+VLOOKUP(C2951,'A. Rate Class Allocations'!$B$124:$J$128,7,FALSE)</f>
        <v>0.93591420350510102</v>
      </c>
      <c r="R2951" s="873">
        <f>+VLOOKUP(C2951,'A. Rate Class Allocations'!$B$124:$J$128,9,FALSE)</f>
        <v>0.67326093337246795</v>
      </c>
      <c r="S2951" s="874">
        <f t="shared" si="139"/>
        <v>581.83840620681133</v>
      </c>
      <c r="T2951" s="874">
        <f t="shared" si="140"/>
        <v>0.16382976225418253</v>
      </c>
    </row>
    <row r="2952" spans="1:20">
      <c r="A2952" s="875" t="s">
        <v>1034</v>
      </c>
      <c r="B2952" t="s">
        <v>1035</v>
      </c>
      <c r="C2952" t="s">
        <v>1339</v>
      </c>
      <c r="D2952" t="s">
        <v>2200</v>
      </c>
      <c r="E2952" s="867">
        <v>2019</v>
      </c>
      <c r="F2952" s="867">
        <v>2019</v>
      </c>
      <c r="G2952" s="868">
        <v>43537</v>
      </c>
      <c r="H2952" s="869">
        <f t="shared" si="138"/>
        <v>2019</v>
      </c>
      <c r="I2952" s="876"/>
      <c r="J2952" t="s">
        <v>1341</v>
      </c>
      <c r="K2952" t="s">
        <v>1342</v>
      </c>
      <c r="L2952" t="s">
        <v>1037</v>
      </c>
      <c r="M2952">
        <v>953.17200000000003</v>
      </c>
      <c r="N2952">
        <v>0.34799999999999998</v>
      </c>
      <c r="O2952" s="872">
        <f>+VLOOKUP(C2952,'A. Rate Class Allocations'!$B$124:$J$128,6,FALSE)</f>
        <v>0.94261788524984402</v>
      </c>
      <c r="P2952" s="873">
        <f>+VLOOKUP(C2952,'A. Rate Class Allocations'!$B$124:$J$128,8,FALSE)</f>
        <v>0.86676492558695795</v>
      </c>
      <c r="Q2952" s="873">
        <f>+VLOOKUP(C2952,'A. Rate Class Allocations'!$B$124:$J$128,7,FALSE)</f>
        <v>0.93591420350510102</v>
      </c>
      <c r="R2952" s="873">
        <f>+VLOOKUP(C2952,'A. Rate Class Allocations'!$B$124:$J$128,9,FALSE)</f>
        <v>0.67326093337246795</v>
      </c>
      <c r="S2952" s="874">
        <f t="shared" si="139"/>
        <v>778.76832830757792</v>
      </c>
      <c r="T2952" s="874">
        <f t="shared" si="140"/>
        <v>0.21927983563252115</v>
      </c>
    </row>
    <row r="2953" spans="1:20">
      <c r="A2953" s="875" t="s">
        <v>1034</v>
      </c>
      <c r="B2953" t="s">
        <v>1035</v>
      </c>
      <c r="C2953" t="s">
        <v>1339</v>
      </c>
      <c r="D2953" t="s">
        <v>2200</v>
      </c>
      <c r="E2953" s="867">
        <v>2019</v>
      </c>
      <c r="F2953" s="867">
        <v>2019</v>
      </c>
      <c r="G2953" s="868">
        <v>43537</v>
      </c>
      <c r="H2953" s="869">
        <f t="shared" si="138"/>
        <v>2019</v>
      </c>
      <c r="I2953" s="876"/>
      <c r="J2953" t="s">
        <v>1341</v>
      </c>
      <c r="K2953" t="s">
        <v>1342</v>
      </c>
      <c r="L2953" t="s">
        <v>1037</v>
      </c>
      <c r="M2953">
        <v>84.909000000000006</v>
      </c>
      <c r="N2953">
        <v>3.1E-2</v>
      </c>
      <c r="O2953" s="872">
        <f>+VLOOKUP(C2953,'A. Rate Class Allocations'!$B$124:$J$128,6,FALSE)</f>
        <v>0.94261788524984402</v>
      </c>
      <c r="P2953" s="873">
        <f>+VLOOKUP(C2953,'A. Rate Class Allocations'!$B$124:$J$128,8,FALSE)</f>
        <v>0.86676492558695795</v>
      </c>
      <c r="Q2953" s="873">
        <f>+VLOOKUP(C2953,'A. Rate Class Allocations'!$B$124:$J$128,7,FALSE)</f>
        <v>0.93591420350510102</v>
      </c>
      <c r="R2953" s="873">
        <f>+VLOOKUP(C2953,'A. Rate Class Allocations'!$B$124:$J$128,9,FALSE)</f>
        <v>0.67326093337246795</v>
      </c>
      <c r="S2953" s="874">
        <f t="shared" si="139"/>
        <v>69.373040740042853</v>
      </c>
      <c r="T2953" s="874">
        <f t="shared" si="140"/>
        <v>1.9533548576460221E-2</v>
      </c>
    </row>
    <row r="2954" spans="1:20">
      <c r="A2954" s="875" t="s">
        <v>1034</v>
      </c>
      <c r="B2954" t="s">
        <v>1035</v>
      </c>
      <c r="C2954" t="s">
        <v>1339</v>
      </c>
      <c r="D2954" t="s">
        <v>2201</v>
      </c>
      <c r="E2954" s="867">
        <v>2019</v>
      </c>
      <c r="F2954" s="867">
        <v>2019</v>
      </c>
      <c r="G2954" s="868">
        <v>43542</v>
      </c>
      <c r="H2954" s="869">
        <f t="shared" si="138"/>
        <v>2019</v>
      </c>
      <c r="I2954" s="876"/>
      <c r="J2954" t="s">
        <v>1341</v>
      </c>
      <c r="K2954" t="s">
        <v>1342</v>
      </c>
      <c r="L2954" t="s">
        <v>1037</v>
      </c>
      <c r="M2954">
        <v>2486.0160000000001</v>
      </c>
      <c r="N2954">
        <v>0.83200000000000007</v>
      </c>
      <c r="O2954" s="872">
        <f>+VLOOKUP(C2954,'A. Rate Class Allocations'!$B$124:$J$128,6,FALSE)</f>
        <v>0.94261788524984402</v>
      </c>
      <c r="P2954" s="873">
        <f>+VLOOKUP(C2954,'A. Rate Class Allocations'!$B$124:$J$128,8,FALSE)</f>
        <v>0.86676492558695795</v>
      </c>
      <c r="Q2954" s="873">
        <f>+VLOOKUP(C2954,'A. Rate Class Allocations'!$B$124:$J$128,7,FALSE)</f>
        <v>0.93591420350510102</v>
      </c>
      <c r="R2954" s="873">
        <f>+VLOOKUP(C2954,'A. Rate Class Allocations'!$B$124:$J$128,9,FALSE)</f>
        <v>0.67326093337246795</v>
      </c>
      <c r="S2954" s="874">
        <f t="shared" si="139"/>
        <v>2031.1449816674133</v>
      </c>
      <c r="T2954" s="874">
        <f t="shared" si="140"/>
        <v>0.52425523921338413</v>
      </c>
    </row>
    <row r="2955" spans="1:20">
      <c r="A2955" s="875" t="s">
        <v>1034</v>
      </c>
      <c r="B2955" t="s">
        <v>1035</v>
      </c>
      <c r="C2955" t="s">
        <v>1339</v>
      </c>
      <c r="D2955" t="s">
        <v>2201</v>
      </c>
      <c r="E2955" s="867">
        <v>2019</v>
      </c>
      <c r="F2955" s="867">
        <v>2019</v>
      </c>
      <c r="G2955" s="868">
        <v>43542</v>
      </c>
      <c r="H2955" s="869">
        <f t="shared" si="138"/>
        <v>2019</v>
      </c>
      <c r="I2955" s="876"/>
      <c r="J2955" t="s">
        <v>1341</v>
      </c>
      <c r="K2955" t="s">
        <v>1342</v>
      </c>
      <c r="L2955" t="s">
        <v>1037</v>
      </c>
      <c r="M2955">
        <v>693.21600000000001</v>
      </c>
      <c r="N2955">
        <v>0.23199999999999998</v>
      </c>
      <c r="O2955" s="872">
        <f>+VLOOKUP(C2955,'A. Rate Class Allocations'!$B$124:$J$128,6,FALSE)</f>
        <v>0.94261788524984402</v>
      </c>
      <c r="P2955" s="873">
        <f>+VLOOKUP(C2955,'A. Rate Class Allocations'!$B$124:$J$128,8,FALSE)</f>
        <v>0.86676492558695795</v>
      </c>
      <c r="Q2955" s="873">
        <f>+VLOOKUP(C2955,'A. Rate Class Allocations'!$B$124:$J$128,7,FALSE)</f>
        <v>0.93591420350510102</v>
      </c>
      <c r="R2955" s="873">
        <f>+VLOOKUP(C2955,'A. Rate Class Allocations'!$B$124:$J$128,9,FALSE)</f>
        <v>0.67326093337246795</v>
      </c>
      <c r="S2955" s="874">
        <f t="shared" si="139"/>
        <v>566.37696604187488</v>
      </c>
      <c r="T2955" s="874">
        <f t="shared" si="140"/>
        <v>0.14618655708834744</v>
      </c>
    </row>
    <row r="2956" spans="1:20">
      <c r="A2956" s="875" t="s">
        <v>1034</v>
      </c>
      <c r="B2956" t="s">
        <v>1035</v>
      </c>
      <c r="C2956" t="s">
        <v>1339</v>
      </c>
      <c r="D2956" t="s">
        <v>2201</v>
      </c>
      <c r="E2956" s="867">
        <v>2019</v>
      </c>
      <c r="F2956" s="867">
        <v>2019</v>
      </c>
      <c r="G2956" s="868">
        <v>43542</v>
      </c>
      <c r="H2956" s="869">
        <f t="shared" si="138"/>
        <v>2019</v>
      </c>
      <c r="I2956" s="876"/>
      <c r="J2956" t="s">
        <v>1341</v>
      </c>
      <c r="K2956" t="s">
        <v>1342</v>
      </c>
      <c r="L2956" t="s">
        <v>1037</v>
      </c>
      <c r="M2956">
        <v>250.99200000000008</v>
      </c>
      <c r="N2956">
        <v>8.4000000000000019E-2</v>
      </c>
      <c r="O2956" s="872">
        <f>+VLOOKUP(C2956,'A. Rate Class Allocations'!$B$124:$J$128,6,FALSE)</f>
        <v>0.94261788524984402</v>
      </c>
      <c r="P2956" s="873">
        <f>+VLOOKUP(C2956,'A. Rate Class Allocations'!$B$124:$J$128,8,FALSE)</f>
        <v>0.86676492558695795</v>
      </c>
      <c r="Q2956" s="873">
        <f>+VLOOKUP(C2956,'A. Rate Class Allocations'!$B$124:$J$128,7,FALSE)</f>
        <v>0.93591420350510102</v>
      </c>
      <c r="R2956" s="873">
        <f>+VLOOKUP(C2956,'A. Rate Class Allocations'!$B$124:$J$128,9,FALSE)</f>
        <v>0.67326093337246795</v>
      </c>
      <c r="S2956" s="874">
        <f t="shared" si="139"/>
        <v>205.06752218757543</v>
      </c>
      <c r="T2956" s="874">
        <f t="shared" si="140"/>
        <v>5.292961549750512E-2</v>
      </c>
    </row>
    <row r="2957" spans="1:20">
      <c r="A2957" s="875" t="s">
        <v>1034</v>
      </c>
      <c r="B2957" t="s">
        <v>1035</v>
      </c>
      <c r="C2957" t="s">
        <v>1339</v>
      </c>
      <c r="D2957" t="s">
        <v>2202</v>
      </c>
      <c r="E2957" s="867">
        <v>2019</v>
      </c>
      <c r="F2957" s="867">
        <v>2019</v>
      </c>
      <c r="G2957" s="868">
        <v>43542</v>
      </c>
      <c r="H2957" s="869">
        <f t="shared" si="138"/>
        <v>2019</v>
      </c>
      <c r="I2957" s="876"/>
      <c r="J2957" t="s">
        <v>1341</v>
      </c>
      <c r="K2957" t="s">
        <v>1342</v>
      </c>
      <c r="L2957" t="s">
        <v>1037</v>
      </c>
      <c r="M2957">
        <v>144.41999999999999</v>
      </c>
      <c r="N2957">
        <v>5.7999999999999996E-2</v>
      </c>
      <c r="O2957" s="872">
        <f>+VLOOKUP(C2957,'A. Rate Class Allocations'!$B$124:$J$128,6,FALSE)</f>
        <v>0.94261788524984402</v>
      </c>
      <c r="P2957" s="873">
        <f>+VLOOKUP(C2957,'A. Rate Class Allocations'!$B$124:$J$128,8,FALSE)</f>
        <v>0.86676492558695795</v>
      </c>
      <c r="Q2957" s="873">
        <f>+VLOOKUP(C2957,'A. Rate Class Allocations'!$B$124:$J$128,7,FALSE)</f>
        <v>0.93591420350510102</v>
      </c>
      <c r="R2957" s="873">
        <f>+VLOOKUP(C2957,'A. Rate Class Allocations'!$B$124:$J$128,9,FALSE)</f>
        <v>0.67326093337246795</v>
      </c>
      <c r="S2957" s="874">
        <f t="shared" si="139"/>
        <v>117.99520125872391</v>
      </c>
      <c r="T2957" s="874">
        <f t="shared" si="140"/>
        <v>3.6546639272086859E-2</v>
      </c>
    </row>
    <row r="2958" spans="1:20">
      <c r="A2958" s="875" t="s">
        <v>1034</v>
      </c>
      <c r="B2958" t="s">
        <v>1035</v>
      </c>
      <c r="C2958" t="s">
        <v>1339</v>
      </c>
      <c r="D2958" t="s">
        <v>2202</v>
      </c>
      <c r="E2958" s="867">
        <v>2019</v>
      </c>
      <c r="F2958" s="867">
        <v>2019</v>
      </c>
      <c r="G2958" s="868">
        <v>43542</v>
      </c>
      <c r="H2958" s="869">
        <f t="shared" si="138"/>
        <v>2019</v>
      </c>
      <c r="I2958" s="876"/>
      <c r="J2958" t="s">
        <v>1341</v>
      </c>
      <c r="K2958" t="s">
        <v>1342</v>
      </c>
      <c r="L2958" t="s">
        <v>1037</v>
      </c>
      <c r="M2958">
        <v>308.76000000000005</v>
      </c>
      <c r="N2958">
        <v>0.124</v>
      </c>
      <c r="O2958" s="872">
        <f>+VLOOKUP(C2958,'A. Rate Class Allocations'!$B$124:$J$128,6,FALSE)</f>
        <v>0.94261788524984402</v>
      </c>
      <c r="P2958" s="873">
        <f>+VLOOKUP(C2958,'A. Rate Class Allocations'!$B$124:$J$128,8,FALSE)</f>
        <v>0.86676492558695795</v>
      </c>
      <c r="Q2958" s="873">
        <f>+VLOOKUP(C2958,'A. Rate Class Allocations'!$B$124:$J$128,7,FALSE)</f>
        <v>0.93591420350510102</v>
      </c>
      <c r="R2958" s="873">
        <f>+VLOOKUP(C2958,'A. Rate Class Allocations'!$B$124:$J$128,9,FALSE)</f>
        <v>0.67326093337246795</v>
      </c>
      <c r="S2958" s="874">
        <f t="shared" si="139"/>
        <v>252.26560269106497</v>
      </c>
      <c r="T2958" s="874">
        <f t="shared" si="140"/>
        <v>7.8134194305840884E-2</v>
      </c>
    </row>
    <row r="2959" spans="1:20">
      <c r="A2959" s="875" t="s">
        <v>1034</v>
      </c>
      <c r="B2959" t="s">
        <v>1035</v>
      </c>
      <c r="C2959" t="s">
        <v>1339</v>
      </c>
      <c r="D2959" t="s">
        <v>2203</v>
      </c>
      <c r="E2959" s="867">
        <v>2019</v>
      </c>
      <c r="F2959" s="867">
        <v>2019</v>
      </c>
      <c r="G2959" s="868">
        <v>43543</v>
      </c>
      <c r="H2959" s="869">
        <f t="shared" si="138"/>
        <v>2019</v>
      </c>
      <c r="I2959" s="876"/>
      <c r="J2959" t="s">
        <v>1341</v>
      </c>
      <c r="K2959" t="s">
        <v>1342</v>
      </c>
      <c r="L2959" t="s">
        <v>1037</v>
      </c>
      <c r="M2959">
        <v>233.06400000000002</v>
      </c>
      <c r="N2959">
        <v>0.10400000000000001</v>
      </c>
      <c r="O2959" s="872">
        <f>+VLOOKUP(C2959,'A. Rate Class Allocations'!$B$124:$J$128,6,FALSE)</f>
        <v>0.94261788524984402</v>
      </c>
      <c r="P2959" s="873">
        <f>+VLOOKUP(C2959,'A. Rate Class Allocations'!$B$124:$J$128,8,FALSE)</f>
        <v>0.86676492558695795</v>
      </c>
      <c r="Q2959" s="873">
        <f>+VLOOKUP(C2959,'A. Rate Class Allocations'!$B$124:$J$128,7,FALSE)</f>
        <v>0.93591420350510102</v>
      </c>
      <c r="R2959" s="873">
        <f>+VLOOKUP(C2959,'A. Rate Class Allocations'!$B$124:$J$128,9,FALSE)</f>
        <v>0.67326093337246795</v>
      </c>
      <c r="S2959" s="874">
        <f t="shared" si="139"/>
        <v>190.41984203132</v>
      </c>
      <c r="T2959" s="874">
        <f t="shared" si="140"/>
        <v>6.5531904901673016E-2</v>
      </c>
    </row>
    <row r="2960" spans="1:20">
      <c r="A2960" s="875" t="s">
        <v>1034</v>
      </c>
      <c r="B2960" t="s">
        <v>1035</v>
      </c>
      <c r="C2960" t="s">
        <v>1339</v>
      </c>
      <c r="D2960" t="s">
        <v>2203</v>
      </c>
      <c r="E2960" s="867">
        <v>2019</v>
      </c>
      <c r="F2960" s="867">
        <v>2019</v>
      </c>
      <c r="G2960" s="868">
        <v>43543</v>
      </c>
      <c r="H2960" s="869">
        <f t="shared" si="138"/>
        <v>2019</v>
      </c>
      <c r="I2960" s="876"/>
      <c r="J2960" t="s">
        <v>1341</v>
      </c>
      <c r="K2960" t="s">
        <v>1342</v>
      </c>
      <c r="L2960" t="s">
        <v>1037</v>
      </c>
      <c r="M2960">
        <v>389.93399999999997</v>
      </c>
      <c r="N2960">
        <v>0.17399999999999999</v>
      </c>
      <c r="O2960" s="872">
        <f>+VLOOKUP(C2960,'A. Rate Class Allocations'!$B$124:$J$128,6,FALSE)</f>
        <v>0.94261788524984402</v>
      </c>
      <c r="P2960" s="873">
        <f>+VLOOKUP(C2960,'A. Rate Class Allocations'!$B$124:$J$128,8,FALSE)</f>
        <v>0.86676492558695795</v>
      </c>
      <c r="Q2960" s="873">
        <f>+VLOOKUP(C2960,'A. Rate Class Allocations'!$B$124:$J$128,7,FALSE)</f>
        <v>0.93591420350510102</v>
      </c>
      <c r="R2960" s="873">
        <f>+VLOOKUP(C2960,'A. Rate Class Allocations'!$B$124:$J$128,9,FALSE)</f>
        <v>0.67326093337246795</v>
      </c>
      <c r="S2960" s="874">
        <f t="shared" si="139"/>
        <v>318.58704339855456</v>
      </c>
      <c r="T2960" s="874">
        <f t="shared" si="140"/>
        <v>0.10963991781626058</v>
      </c>
    </row>
    <row r="2961" spans="1:20">
      <c r="A2961" s="875" t="s">
        <v>1034</v>
      </c>
      <c r="B2961" t="s">
        <v>1035</v>
      </c>
      <c r="C2961" t="s">
        <v>1339</v>
      </c>
      <c r="D2961" t="s">
        <v>2203</v>
      </c>
      <c r="E2961" s="867">
        <v>2019</v>
      </c>
      <c r="F2961" s="867">
        <v>2019</v>
      </c>
      <c r="G2961" s="868">
        <v>43543</v>
      </c>
      <c r="H2961" s="869">
        <f t="shared" si="138"/>
        <v>2019</v>
      </c>
      <c r="I2961" s="876"/>
      <c r="J2961" t="s">
        <v>1341</v>
      </c>
      <c r="K2961" t="s">
        <v>1342</v>
      </c>
      <c r="L2961" t="s">
        <v>1037</v>
      </c>
      <c r="M2961">
        <v>69.471000000000004</v>
      </c>
      <c r="N2961">
        <v>3.1E-2</v>
      </c>
      <c r="O2961" s="872">
        <f>+VLOOKUP(C2961,'A. Rate Class Allocations'!$B$124:$J$128,6,FALSE)</f>
        <v>0.94261788524984402</v>
      </c>
      <c r="P2961" s="873">
        <f>+VLOOKUP(C2961,'A. Rate Class Allocations'!$B$124:$J$128,8,FALSE)</f>
        <v>0.86676492558695795</v>
      </c>
      <c r="Q2961" s="873">
        <f>+VLOOKUP(C2961,'A. Rate Class Allocations'!$B$124:$J$128,7,FALSE)</f>
        <v>0.93591420350510102</v>
      </c>
      <c r="R2961" s="873">
        <f>+VLOOKUP(C2961,'A. Rate Class Allocations'!$B$124:$J$128,9,FALSE)</f>
        <v>0.67326093337246795</v>
      </c>
      <c r="S2961" s="874">
        <f t="shared" si="139"/>
        <v>56.75976060548961</v>
      </c>
      <c r="T2961" s="874">
        <f t="shared" si="140"/>
        <v>1.9533548576460221E-2</v>
      </c>
    </row>
    <row r="2962" spans="1:20">
      <c r="A2962" s="875" t="s">
        <v>1034</v>
      </c>
      <c r="B2962" t="s">
        <v>1035</v>
      </c>
      <c r="C2962" t="s">
        <v>1339</v>
      </c>
      <c r="D2962" t="s">
        <v>2203</v>
      </c>
      <c r="E2962" s="867">
        <v>2019</v>
      </c>
      <c r="F2962" s="867">
        <v>2019</v>
      </c>
      <c r="G2962" s="868">
        <v>43543</v>
      </c>
      <c r="H2962" s="869">
        <f t="shared" si="138"/>
        <v>2019</v>
      </c>
      <c r="I2962" s="876"/>
      <c r="J2962" t="s">
        <v>1341</v>
      </c>
      <c r="K2962" t="s">
        <v>1342</v>
      </c>
      <c r="L2962" t="s">
        <v>1037</v>
      </c>
      <c r="M2962">
        <v>228.58200000000002</v>
      </c>
      <c r="N2962">
        <v>0.10199999999999999</v>
      </c>
      <c r="O2962" s="872">
        <f>+VLOOKUP(C2962,'A. Rate Class Allocations'!$B$124:$J$128,6,FALSE)</f>
        <v>0.94261788524984402</v>
      </c>
      <c r="P2962" s="873">
        <f>+VLOOKUP(C2962,'A. Rate Class Allocations'!$B$124:$J$128,8,FALSE)</f>
        <v>0.86676492558695795</v>
      </c>
      <c r="Q2962" s="873">
        <f>+VLOOKUP(C2962,'A. Rate Class Allocations'!$B$124:$J$128,7,FALSE)</f>
        <v>0.93591420350510102</v>
      </c>
      <c r="R2962" s="873">
        <f>+VLOOKUP(C2962,'A. Rate Class Allocations'!$B$124:$J$128,9,FALSE)</f>
        <v>0.67326093337246795</v>
      </c>
      <c r="S2962" s="874">
        <f t="shared" si="139"/>
        <v>186.75792199225617</v>
      </c>
      <c r="T2962" s="874">
        <f t="shared" si="140"/>
        <v>6.42716759612562E-2</v>
      </c>
    </row>
    <row r="2963" spans="1:20">
      <c r="A2963" s="875" t="s">
        <v>1034</v>
      </c>
      <c r="B2963" t="s">
        <v>1035</v>
      </c>
      <c r="C2963" t="s">
        <v>1339</v>
      </c>
      <c r="D2963" t="s">
        <v>2203</v>
      </c>
      <c r="E2963" s="867">
        <v>2019</v>
      </c>
      <c r="F2963" s="867">
        <v>2019</v>
      </c>
      <c r="G2963" s="868">
        <v>43543</v>
      </c>
      <c r="H2963" s="869">
        <f t="shared" si="138"/>
        <v>2019</v>
      </c>
      <c r="I2963" s="876"/>
      <c r="J2963" t="s">
        <v>1341</v>
      </c>
      <c r="K2963" t="s">
        <v>1342</v>
      </c>
      <c r="L2963" t="s">
        <v>1037</v>
      </c>
      <c r="M2963">
        <v>154.62900000000002</v>
      </c>
      <c r="N2963">
        <v>6.9000000000000006E-2</v>
      </c>
      <c r="O2963" s="872">
        <f>+VLOOKUP(C2963,'A. Rate Class Allocations'!$B$124:$J$128,6,FALSE)</f>
        <v>0.94261788524984402</v>
      </c>
      <c r="P2963" s="873">
        <f>+VLOOKUP(C2963,'A. Rate Class Allocations'!$B$124:$J$128,8,FALSE)</f>
        <v>0.86676492558695795</v>
      </c>
      <c r="Q2963" s="873">
        <f>+VLOOKUP(C2963,'A. Rate Class Allocations'!$B$124:$J$128,7,FALSE)</f>
        <v>0.93591420350510102</v>
      </c>
      <c r="R2963" s="873">
        <f>+VLOOKUP(C2963,'A. Rate Class Allocations'!$B$124:$J$128,9,FALSE)</f>
        <v>0.67326093337246795</v>
      </c>
      <c r="S2963" s="874">
        <f t="shared" si="139"/>
        <v>126.3362413477027</v>
      </c>
      <c r="T2963" s="874">
        <f t="shared" si="140"/>
        <v>4.3477898444379208E-2</v>
      </c>
    </row>
    <row r="2964" spans="1:20">
      <c r="A2964" s="875" t="s">
        <v>1034</v>
      </c>
      <c r="B2964" t="s">
        <v>1035</v>
      </c>
      <c r="C2964" t="s">
        <v>1339</v>
      </c>
      <c r="D2964" t="s">
        <v>2204</v>
      </c>
      <c r="E2964" s="867">
        <v>2019</v>
      </c>
      <c r="F2964" s="867">
        <v>2019</v>
      </c>
      <c r="G2964" s="868">
        <v>43531</v>
      </c>
      <c r="H2964" s="869">
        <f t="shared" si="138"/>
        <v>2019</v>
      </c>
      <c r="I2964" s="876"/>
      <c r="J2964" t="s">
        <v>1341</v>
      </c>
      <c r="K2964" t="s">
        <v>1342</v>
      </c>
      <c r="L2964" t="s">
        <v>1037</v>
      </c>
      <c r="M2964">
        <v>1327.5599999999997</v>
      </c>
      <c r="N2964">
        <v>0.78</v>
      </c>
      <c r="O2964" s="872">
        <f>+VLOOKUP(C2964,'A. Rate Class Allocations'!$B$124:$J$128,6,FALSE)</f>
        <v>0.94261788524984402</v>
      </c>
      <c r="P2964" s="873">
        <f>+VLOOKUP(C2964,'A. Rate Class Allocations'!$B$124:$J$128,8,FALSE)</f>
        <v>0.86676492558695795</v>
      </c>
      <c r="Q2964" s="873">
        <f>+VLOOKUP(C2964,'A. Rate Class Allocations'!$B$124:$J$128,7,FALSE)</f>
        <v>0.93591420350510102</v>
      </c>
      <c r="R2964" s="873">
        <f>+VLOOKUP(C2964,'A. Rate Class Allocations'!$B$124:$J$128,9,FALSE)</f>
        <v>0.67326093337246795</v>
      </c>
      <c r="S2964" s="874">
        <f t="shared" si="139"/>
        <v>1084.6538525344931</v>
      </c>
      <c r="T2964" s="874">
        <f t="shared" si="140"/>
        <v>0.49148928676254749</v>
      </c>
    </row>
    <row r="2965" spans="1:20">
      <c r="A2965" s="875" t="s">
        <v>1034</v>
      </c>
      <c r="B2965" t="s">
        <v>1035</v>
      </c>
      <c r="C2965" t="s">
        <v>1339</v>
      </c>
      <c r="D2965" t="s">
        <v>2204</v>
      </c>
      <c r="E2965" s="867">
        <v>2019</v>
      </c>
      <c r="F2965" s="867">
        <v>2019</v>
      </c>
      <c r="G2965" s="868">
        <v>43531</v>
      </c>
      <c r="H2965" s="869">
        <f t="shared" si="138"/>
        <v>2019</v>
      </c>
      <c r="I2965" s="876"/>
      <c r="J2965" t="s">
        <v>1341</v>
      </c>
      <c r="K2965" t="s">
        <v>1342</v>
      </c>
      <c r="L2965" t="s">
        <v>1037</v>
      </c>
      <c r="M2965">
        <v>190.62400000000002</v>
      </c>
      <c r="N2965">
        <v>0.112</v>
      </c>
      <c r="O2965" s="872">
        <f>+VLOOKUP(C2965,'A. Rate Class Allocations'!$B$124:$J$128,6,FALSE)</f>
        <v>0.94261788524984402</v>
      </c>
      <c r="P2965" s="873">
        <f>+VLOOKUP(C2965,'A. Rate Class Allocations'!$B$124:$J$128,8,FALSE)</f>
        <v>0.86676492558695795</v>
      </c>
      <c r="Q2965" s="873">
        <f>+VLOOKUP(C2965,'A. Rate Class Allocations'!$B$124:$J$128,7,FALSE)</f>
        <v>0.93591420350510102</v>
      </c>
      <c r="R2965" s="873">
        <f>+VLOOKUP(C2965,'A. Rate Class Allocations'!$B$124:$J$128,9,FALSE)</f>
        <v>0.67326093337246795</v>
      </c>
      <c r="S2965" s="874">
        <f t="shared" si="139"/>
        <v>155.74516856905549</v>
      </c>
      <c r="T2965" s="874">
        <f t="shared" si="140"/>
        <v>7.0572820663340155E-2</v>
      </c>
    </row>
    <row r="2966" spans="1:20">
      <c r="A2966" s="875" t="s">
        <v>1034</v>
      </c>
      <c r="B2966" t="s">
        <v>1035</v>
      </c>
      <c r="C2966" t="s">
        <v>1339</v>
      </c>
      <c r="D2966" t="s">
        <v>2204</v>
      </c>
      <c r="E2966" s="867">
        <v>2019</v>
      </c>
      <c r="F2966" s="867">
        <v>2019</v>
      </c>
      <c r="G2966" s="868">
        <v>43531</v>
      </c>
      <c r="H2966" s="869">
        <f t="shared" si="138"/>
        <v>2019</v>
      </c>
      <c r="I2966" s="876"/>
      <c r="J2966" t="s">
        <v>1341</v>
      </c>
      <c r="K2966" t="s">
        <v>1342</v>
      </c>
      <c r="L2966" t="s">
        <v>1037</v>
      </c>
      <c r="M2966">
        <v>18.722000000000001</v>
      </c>
      <c r="N2966">
        <v>1.0999999999999999E-2</v>
      </c>
      <c r="O2966" s="872">
        <f>+VLOOKUP(C2966,'A. Rate Class Allocations'!$B$124:$J$128,6,FALSE)</f>
        <v>0.94261788524984402</v>
      </c>
      <c r="P2966" s="873">
        <f>+VLOOKUP(C2966,'A. Rate Class Allocations'!$B$124:$J$128,8,FALSE)</f>
        <v>0.86676492558695795</v>
      </c>
      <c r="Q2966" s="873">
        <f>+VLOOKUP(C2966,'A. Rate Class Allocations'!$B$124:$J$128,7,FALSE)</f>
        <v>0.93591420350510102</v>
      </c>
      <c r="R2966" s="873">
        <f>+VLOOKUP(C2966,'A. Rate Class Allocations'!$B$124:$J$128,9,FALSE)</f>
        <v>0.67326093337246795</v>
      </c>
      <c r="S2966" s="874">
        <f t="shared" si="139"/>
        <v>15.296400484460806</v>
      </c>
      <c r="T2966" s="874">
        <f t="shared" si="140"/>
        <v>6.9312591722923362E-3</v>
      </c>
    </row>
    <row r="2967" spans="1:20">
      <c r="A2967" s="875" t="s">
        <v>1034</v>
      </c>
      <c r="B2967" t="s">
        <v>1035</v>
      </c>
      <c r="C2967" t="s">
        <v>1339</v>
      </c>
      <c r="D2967" t="s">
        <v>2205</v>
      </c>
      <c r="E2967" s="867">
        <v>2019</v>
      </c>
      <c r="F2967" s="867">
        <v>2019</v>
      </c>
      <c r="G2967" s="868">
        <v>43532</v>
      </c>
      <c r="H2967" s="869">
        <f t="shared" si="138"/>
        <v>2019</v>
      </c>
      <c r="I2967" s="876"/>
      <c r="J2967" t="s">
        <v>1341</v>
      </c>
      <c r="K2967" t="s">
        <v>1342</v>
      </c>
      <c r="L2967" t="s">
        <v>1037</v>
      </c>
      <c r="M2967">
        <v>647.40000000000009</v>
      </c>
      <c r="N2967">
        <v>0.26000000000000006</v>
      </c>
      <c r="O2967" s="872">
        <f>+VLOOKUP(C2967,'A. Rate Class Allocations'!$B$124:$J$128,6,FALSE)</f>
        <v>0.94261788524984402</v>
      </c>
      <c r="P2967" s="873">
        <f>+VLOOKUP(C2967,'A. Rate Class Allocations'!$B$124:$J$128,8,FALSE)</f>
        <v>0.86676492558695795</v>
      </c>
      <c r="Q2967" s="873">
        <f>+VLOOKUP(C2967,'A. Rate Class Allocations'!$B$124:$J$128,7,FALSE)</f>
        <v>0.93591420350510102</v>
      </c>
      <c r="R2967" s="873">
        <f>+VLOOKUP(C2967,'A. Rate Class Allocations'!$B$124:$J$128,9,FALSE)</f>
        <v>0.67326093337246795</v>
      </c>
      <c r="S2967" s="874">
        <f t="shared" si="139"/>
        <v>528.94400564255557</v>
      </c>
      <c r="T2967" s="874">
        <f t="shared" si="140"/>
        <v>0.16382976225418253</v>
      </c>
    </row>
    <row r="2968" spans="1:20">
      <c r="A2968" s="875" t="s">
        <v>1034</v>
      </c>
      <c r="B2968" t="s">
        <v>1035</v>
      </c>
      <c r="C2968" t="s">
        <v>1339</v>
      </c>
      <c r="D2968" t="s">
        <v>2205</v>
      </c>
      <c r="E2968" s="867">
        <v>2019</v>
      </c>
      <c r="F2968" s="867">
        <v>2019</v>
      </c>
      <c r="G2968" s="868">
        <v>43532</v>
      </c>
      <c r="H2968" s="869">
        <f t="shared" si="138"/>
        <v>2019</v>
      </c>
      <c r="I2968" s="876"/>
      <c r="J2968" t="s">
        <v>1341</v>
      </c>
      <c r="K2968" t="s">
        <v>1342</v>
      </c>
      <c r="L2968" t="s">
        <v>1037</v>
      </c>
      <c r="M2968">
        <v>278.88</v>
      </c>
      <c r="N2968">
        <v>0.112</v>
      </c>
      <c r="O2968" s="872">
        <f>+VLOOKUP(C2968,'A. Rate Class Allocations'!$B$124:$J$128,6,FALSE)</f>
        <v>0.94261788524984402</v>
      </c>
      <c r="P2968" s="873">
        <f>+VLOOKUP(C2968,'A. Rate Class Allocations'!$B$124:$J$128,8,FALSE)</f>
        <v>0.86676492558695795</v>
      </c>
      <c r="Q2968" s="873">
        <f>+VLOOKUP(C2968,'A. Rate Class Allocations'!$B$124:$J$128,7,FALSE)</f>
        <v>0.93591420350510102</v>
      </c>
      <c r="R2968" s="873">
        <f>+VLOOKUP(C2968,'A. Rate Class Allocations'!$B$124:$J$128,9,FALSE)</f>
        <v>0.67326093337246795</v>
      </c>
      <c r="S2968" s="874">
        <f t="shared" si="139"/>
        <v>227.85280243063931</v>
      </c>
      <c r="T2968" s="874">
        <f t="shared" si="140"/>
        <v>7.0572820663340155E-2</v>
      </c>
    </row>
    <row r="2969" spans="1:20">
      <c r="A2969" s="875" t="s">
        <v>1034</v>
      </c>
      <c r="B2969" t="s">
        <v>1035</v>
      </c>
      <c r="C2969" t="s">
        <v>1339</v>
      </c>
      <c r="D2969" t="s">
        <v>2205</v>
      </c>
      <c r="E2969" s="867">
        <v>2019</v>
      </c>
      <c r="F2969" s="867">
        <v>2019</v>
      </c>
      <c r="G2969" s="868">
        <v>43532</v>
      </c>
      <c r="H2969" s="869">
        <f t="shared" si="138"/>
        <v>2019</v>
      </c>
      <c r="I2969" s="876"/>
      <c r="J2969" t="s">
        <v>1341</v>
      </c>
      <c r="K2969" t="s">
        <v>1342</v>
      </c>
      <c r="L2969" t="s">
        <v>1037</v>
      </c>
      <c r="M2969">
        <v>410.85</v>
      </c>
      <c r="N2969">
        <v>0.16499999999999998</v>
      </c>
      <c r="O2969" s="872">
        <f>+VLOOKUP(C2969,'A. Rate Class Allocations'!$B$124:$J$128,6,FALSE)</f>
        <v>0.94261788524984402</v>
      </c>
      <c r="P2969" s="873">
        <f>+VLOOKUP(C2969,'A. Rate Class Allocations'!$B$124:$J$128,8,FALSE)</f>
        <v>0.86676492558695795</v>
      </c>
      <c r="Q2969" s="873">
        <f>+VLOOKUP(C2969,'A. Rate Class Allocations'!$B$124:$J$128,7,FALSE)</f>
        <v>0.93591420350510102</v>
      </c>
      <c r="R2969" s="873">
        <f>+VLOOKUP(C2969,'A. Rate Class Allocations'!$B$124:$J$128,9,FALSE)</f>
        <v>0.67326093337246795</v>
      </c>
      <c r="S2969" s="874">
        <f t="shared" si="139"/>
        <v>335.67600358085258</v>
      </c>
      <c r="T2969" s="874">
        <f t="shared" si="140"/>
        <v>0.10396888758438504</v>
      </c>
    </row>
    <row r="2970" spans="1:20">
      <c r="A2970" s="875" t="s">
        <v>1034</v>
      </c>
      <c r="B2970" t="s">
        <v>1035</v>
      </c>
      <c r="C2970" t="s">
        <v>1339</v>
      </c>
      <c r="D2970" t="s">
        <v>2205</v>
      </c>
      <c r="E2970" s="867">
        <v>2019</v>
      </c>
      <c r="F2970" s="867">
        <v>2019</v>
      </c>
      <c r="G2970" s="868">
        <v>43532</v>
      </c>
      <c r="H2970" s="869">
        <f t="shared" si="138"/>
        <v>2019</v>
      </c>
      <c r="I2970" s="876"/>
      <c r="J2970" t="s">
        <v>1341</v>
      </c>
      <c r="K2970" t="s">
        <v>1342</v>
      </c>
      <c r="L2970" t="s">
        <v>1037</v>
      </c>
      <c r="M2970">
        <v>585.15</v>
      </c>
      <c r="N2970">
        <v>0.23500000000000001</v>
      </c>
      <c r="O2970" s="872">
        <f>+VLOOKUP(C2970,'A. Rate Class Allocations'!$B$124:$J$128,6,FALSE)</f>
        <v>0.94261788524984402</v>
      </c>
      <c r="P2970" s="873">
        <f>+VLOOKUP(C2970,'A. Rate Class Allocations'!$B$124:$J$128,8,FALSE)</f>
        <v>0.86676492558695795</v>
      </c>
      <c r="Q2970" s="873">
        <f>+VLOOKUP(C2970,'A. Rate Class Allocations'!$B$124:$J$128,7,FALSE)</f>
        <v>0.93591420350510102</v>
      </c>
      <c r="R2970" s="873">
        <f>+VLOOKUP(C2970,'A. Rate Class Allocations'!$B$124:$J$128,9,FALSE)</f>
        <v>0.67326093337246795</v>
      </c>
      <c r="S2970" s="874">
        <f t="shared" si="139"/>
        <v>478.08400510000206</v>
      </c>
      <c r="T2970" s="874">
        <f t="shared" si="140"/>
        <v>0.14807690049897265</v>
      </c>
    </row>
    <row r="2971" spans="1:20">
      <c r="A2971" s="875" t="s">
        <v>1034</v>
      </c>
      <c r="B2971" t="s">
        <v>1035</v>
      </c>
      <c r="C2971" t="s">
        <v>1339</v>
      </c>
      <c r="D2971" t="s">
        <v>2206</v>
      </c>
      <c r="E2971" s="867">
        <v>2019</v>
      </c>
      <c r="F2971" s="867">
        <v>2019</v>
      </c>
      <c r="G2971" s="868">
        <v>43532</v>
      </c>
      <c r="H2971" s="869">
        <f t="shared" si="138"/>
        <v>2019</v>
      </c>
      <c r="I2971" s="876"/>
      <c r="J2971" t="s">
        <v>1341</v>
      </c>
      <c r="K2971" t="s">
        <v>1342</v>
      </c>
      <c r="L2971" t="s">
        <v>1037</v>
      </c>
      <c r="M2971">
        <v>647.40000000000009</v>
      </c>
      <c r="N2971">
        <v>0.26000000000000006</v>
      </c>
      <c r="O2971" s="872">
        <f>+VLOOKUP(C2971,'A. Rate Class Allocations'!$B$124:$J$128,6,FALSE)</f>
        <v>0.94261788524984402</v>
      </c>
      <c r="P2971" s="873">
        <f>+VLOOKUP(C2971,'A. Rate Class Allocations'!$B$124:$J$128,8,FALSE)</f>
        <v>0.86676492558695795</v>
      </c>
      <c r="Q2971" s="873">
        <f>+VLOOKUP(C2971,'A. Rate Class Allocations'!$B$124:$J$128,7,FALSE)</f>
        <v>0.93591420350510102</v>
      </c>
      <c r="R2971" s="873">
        <f>+VLOOKUP(C2971,'A. Rate Class Allocations'!$B$124:$J$128,9,FALSE)</f>
        <v>0.67326093337246795</v>
      </c>
      <c r="S2971" s="874">
        <f t="shared" si="139"/>
        <v>528.94400564255557</v>
      </c>
      <c r="T2971" s="874">
        <f t="shared" si="140"/>
        <v>0.16382976225418253</v>
      </c>
    </row>
    <row r="2972" spans="1:20">
      <c r="A2972" s="875" t="s">
        <v>1034</v>
      </c>
      <c r="B2972" t="s">
        <v>1035</v>
      </c>
      <c r="C2972" t="s">
        <v>1339</v>
      </c>
      <c r="D2972" t="s">
        <v>2206</v>
      </c>
      <c r="E2972" s="867">
        <v>2019</v>
      </c>
      <c r="F2972" s="867">
        <v>2019</v>
      </c>
      <c r="G2972" s="868">
        <v>43532</v>
      </c>
      <c r="H2972" s="869">
        <f t="shared" si="138"/>
        <v>2019</v>
      </c>
      <c r="I2972" s="876"/>
      <c r="J2972" t="s">
        <v>1341</v>
      </c>
      <c r="K2972" t="s">
        <v>1342</v>
      </c>
      <c r="L2972" t="s">
        <v>1037</v>
      </c>
      <c r="M2972">
        <v>144.41999999999999</v>
      </c>
      <c r="N2972">
        <v>5.7999999999999996E-2</v>
      </c>
      <c r="O2972" s="872">
        <f>+VLOOKUP(C2972,'A. Rate Class Allocations'!$B$124:$J$128,6,FALSE)</f>
        <v>0.94261788524984402</v>
      </c>
      <c r="P2972" s="873">
        <f>+VLOOKUP(C2972,'A. Rate Class Allocations'!$B$124:$J$128,8,FALSE)</f>
        <v>0.86676492558695795</v>
      </c>
      <c r="Q2972" s="873">
        <f>+VLOOKUP(C2972,'A. Rate Class Allocations'!$B$124:$J$128,7,FALSE)</f>
        <v>0.93591420350510102</v>
      </c>
      <c r="R2972" s="873">
        <f>+VLOOKUP(C2972,'A. Rate Class Allocations'!$B$124:$J$128,9,FALSE)</f>
        <v>0.67326093337246795</v>
      </c>
      <c r="S2972" s="874">
        <f t="shared" si="139"/>
        <v>117.99520125872391</v>
      </c>
      <c r="T2972" s="874">
        <f t="shared" si="140"/>
        <v>3.6546639272086859E-2</v>
      </c>
    </row>
    <row r="2973" spans="1:20">
      <c r="A2973" s="875" t="s">
        <v>1034</v>
      </c>
      <c r="B2973" t="s">
        <v>1035</v>
      </c>
      <c r="C2973" t="s">
        <v>1339</v>
      </c>
      <c r="D2973" t="s">
        <v>2206</v>
      </c>
      <c r="E2973" s="867">
        <v>2019</v>
      </c>
      <c r="F2973" s="867">
        <v>2019</v>
      </c>
      <c r="G2973" s="868">
        <v>43532</v>
      </c>
      <c r="H2973" s="869">
        <f t="shared" si="138"/>
        <v>2019</v>
      </c>
      <c r="I2973" s="876"/>
      <c r="J2973" t="s">
        <v>1341</v>
      </c>
      <c r="K2973" t="s">
        <v>1342</v>
      </c>
      <c r="L2973" t="s">
        <v>1037</v>
      </c>
      <c r="M2973">
        <v>507.96000000000004</v>
      </c>
      <c r="N2973">
        <v>0.20399999999999999</v>
      </c>
      <c r="O2973" s="872">
        <f>+VLOOKUP(C2973,'A. Rate Class Allocations'!$B$124:$J$128,6,FALSE)</f>
        <v>0.94261788524984402</v>
      </c>
      <c r="P2973" s="873">
        <f>+VLOOKUP(C2973,'A. Rate Class Allocations'!$B$124:$J$128,8,FALSE)</f>
        <v>0.86676492558695795</v>
      </c>
      <c r="Q2973" s="873">
        <f>+VLOOKUP(C2973,'A. Rate Class Allocations'!$B$124:$J$128,7,FALSE)</f>
        <v>0.93591420350510102</v>
      </c>
      <c r="R2973" s="873">
        <f>+VLOOKUP(C2973,'A. Rate Class Allocations'!$B$124:$J$128,9,FALSE)</f>
        <v>0.67326093337246795</v>
      </c>
      <c r="S2973" s="874">
        <f t="shared" si="139"/>
        <v>415.01760442723588</v>
      </c>
      <c r="T2973" s="874">
        <f t="shared" si="140"/>
        <v>0.1285433519225124</v>
      </c>
    </row>
    <row r="2974" spans="1:20">
      <c r="A2974" s="875" t="s">
        <v>1034</v>
      </c>
      <c r="B2974" t="s">
        <v>1035</v>
      </c>
      <c r="C2974" t="s">
        <v>1339</v>
      </c>
      <c r="D2974" t="s">
        <v>2207</v>
      </c>
      <c r="E2974" s="867">
        <v>2019</v>
      </c>
      <c r="F2974" s="867">
        <v>2019</v>
      </c>
      <c r="G2974" s="868">
        <v>43532</v>
      </c>
      <c r="H2974" s="869">
        <f t="shared" si="138"/>
        <v>2019</v>
      </c>
      <c r="I2974" s="876"/>
      <c r="J2974" t="s">
        <v>1341</v>
      </c>
      <c r="K2974" t="s">
        <v>1342</v>
      </c>
      <c r="L2974" t="s">
        <v>1037</v>
      </c>
      <c r="M2974">
        <v>1433.0160000000001</v>
      </c>
      <c r="N2974">
        <v>0.46799999999999997</v>
      </c>
      <c r="O2974" s="872">
        <f>+VLOOKUP(C2974,'A. Rate Class Allocations'!$B$124:$J$128,6,FALSE)</f>
        <v>0.94261788524984402</v>
      </c>
      <c r="P2974" s="873">
        <f>+VLOOKUP(C2974,'A. Rate Class Allocations'!$B$124:$J$128,8,FALSE)</f>
        <v>0.86676492558695795</v>
      </c>
      <c r="Q2974" s="873">
        <f>+VLOOKUP(C2974,'A. Rate Class Allocations'!$B$124:$J$128,7,FALSE)</f>
        <v>0.93591420350510102</v>
      </c>
      <c r="R2974" s="873">
        <f>+VLOOKUP(C2974,'A. Rate Class Allocations'!$B$124:$J$128,9,FALSE)</f>
        <v>0.67326093337246795</v>
      </c>
      <c r="S2974" s="874">
        <f t="shared" si="139"/>
        <v>1170.8143700801243</v>
      </c>
      <c r="T2974" s="874">
        <f t="shared" si="140"/>
        <v>0.29489357205752847</v>
      </c>
    </row>
    <row r="2975" spans="1:20">
      <c r="A2975" s="875" t="s">
        <v>1034</v>
      </c>
      <c r="B2975" t="s">
        <v>1035</v>
      </c>
      <c r="C2975" t="s">
        <v>1339</v>
      </c>
      <c r="D2975" t="s">
        <v>2207</v>
      </c>
      <c r="E2975" s="867">
        <v>2019</v>
      </c>
      <c r="F2975" s="867">
        <v>2019</v>
      </c>
      <c r="G2975" s="868">
        <v>43532</v>
      </c>
      <c r="H2975" s="869">
        <f t="shared" si="138"/>
        <v>2019</v>
      </c>
      <c r="I2975" s="876"/>
      <c r="J2975" t="s">
        <v>1341</v>
      </c>
      <c r="K2975" t="s">
        <v>1342</v>
      </c>
      <c r="L2975" t="s">
        <v>1037</v>
      </c>
      <c r="M2975">
        <v>2149.5239999999999</v>
      </c>
      <c r="N2975">
        <v>0.70199999999999996</v>
      </c>
      <c r="O2975" s="872">
        <f>+VLOOKUP(C2975,'A. Rate Class Allocations'!$B$124:$J$128,6,FALSE)</f>
        <v>0.94261788524984402</v>
      </c>
      <c r="P2975" s="873">
        <f>+VLOOKUP(C2975,'A. Rate Class Allocations'!$B$124:$J$128,8,FALSE)</f>
        <v>0.86676492558695795</v>
      </c>
      <c r="Q2975" s="873">
        <f>+VLOOKUP(C2975,'A. Rate Class Allocations'!$B$124:$J$128,7,FALSE)</f>
        <v>0.93591420350510102</v>
      </c>
      <c r="R2975" s="873">
        <f>+VLOOKUP(C2975,'A. Rate Class Allocations'!$B$124:$J$128,9,FALSE)</f>
        <v>0.67326093337246795</v>
      </c>
      <c r="S2975" s="874">
        <f t="shared" si="139"/>
        <v>1756.2215551201862</v>
      </c>
      <c r="T2975" s="874">
        <f t="shared" si="140"/>
        <v>0.44234035808629268</v>
      </c>
    </row>
    <row r="2976" spans="1:20">
      <c r="A2976" s="875" t="s">
        <v>1034</v>
      </c>
      <c r="B2976" t="s">
        <v>1035</v>
      </c>
      <c r="C2976" t="s">
        <v>1339</v>
      </c>
      <c r="D2976" t="s">
        <v>2208</v>
      </c>
      <c r="E2976" s="867">
        <v>2019</v>
      </c>
      <c r="F2976" s="867">
        <v>2019</v>
      </c>
      <c r="G2976" s="868">
        <v>43475</v>
      </c>
      <c r="H2976" s="869">
        <f t="shared" si="138"/>
        <v>2019</v>
      </c>
      <c r="I2976" s="876"/>
      <c r="J2976" t="s">
        <v>1341</v>
      </c>
      <c r="K2976" t="s">
        <v>1342</v>
      </c>
      <c r="L2976" t="s">
        <v>1037</v>
      </c>
      <c r="M2976">
        <v>699.19200000000001</v>
      </c>
      <c r="N2976">
        <v>0.31200000000000006</v>
      </c>
      <c r="O2976" s="872">
        <f>+VLOOKUP(C2976,'A. Rate Class Allocations'!$B$124:$J$128,6,FALSE)</f>
        <v>0.94261788524984402</v>
      </c>
      <c r="P2976" s="873">
        <f>+VLOOKUP(C2976,'A. Rate Class Allocations'!$B$124:$J$128,8,FALSE)</f>
        <v>0.86676492558695795</v>
      </c>
      <c r="Q2976" s="873">
        <f>+VLOOKUP(C2976,'A. Rate Class Allocations'!$B$124:$J$128,7,FALSE)</f>
        <v>0.93591420350510102</v>
      </c>
      <c r="R2976" s="873">
        <f>+VLOOKUP(C2976,'A. Rate Class Allocations'!$B$124:$J$128,9,FALSE)</f>
        <v>0.67326093337246795</v>
      </c>
      <c r="S2976" s="874">
        <f t="shared" si="139"/>
        <v>571.25952609395995</v>
      </c>
      <c r="T2976" s="874">
        <f t="shared" si="140"/>
        <v>0.19659571470501905</v>
      </c>
    </row>
    <row r="2977" spans="1:20">
      <c r="A2977" s="875" t="s">
        <v>1034</v>
      </c>
      <c r="B2977" t="s">
        <v>1035</v>
      </c>
      <c r="C2977" t="s">
        <v>1339</v>
      </c>
      <c r="D2977" t="s">
        <v>2208</v>
      </c>
      <c r="E2977" s="867">
        <v>2019</v>
      </c>
      <c r="F2977" s="867">
        <v>2019</v>
      </c>
      <c r="G2977" s="868">
        <v>43475</v>
      </c>
      <c r="H2977" s="869">
        <f t="shared" si="138"/>
        <v>2019</v>
      </c>
      <c r="I2977" s="876"/>
      <c r="J2977" t="s">
        <v>1341</v>
      </c>
      <c r="K2977" t="s">
        <v>1342</v>
      </c>
      <c r="L2977" t="s">
        <v>1037</v>
      </c>
      <c r="M2977">
        <v>324.94499999999994</v>
      </c>
      <c r="N2977">
        <v>0.14499999999999999</v>
      </c>
      <c r="O2977" s="872">
        <f>+VLOOKUP(C2977,'A. Rate Class Allocations'!$B$124:$J$128,6,FALSE)</f>
        <v>0.94261788524984402</v>
      </c>
      <c r="P2977" s="873">
        <f>+VLOOKUP(C2977,'A. Rate Class Allocations'!$B$124:$J$128,8,FALSE)</f>
        <v>0.86676492558695795</v>
      </c>
      <c r="Q2977" s="873">
        <f>+VLOOKUP(C2977,'A. Rate Class Allocations'!$B$124:$J$128,7,FALSE)</f>
        <v>0.93591420350510102</v>
      </c>
      <c r="R2977" s="873">
        <f>+VLOOKUP(C2977,'A. Rate Class Allocations'!$B$124:$J$128,9,FALSE)</f>
        <v>0.67326093337246795</v>
      </c>
      <c r="S2977" s="874">
        <f t="shared" si="139"/>
        <v>265.48920283212874</v>
      </c>
      <c r="T2977" s="874">
        <f t="shared" si="140"/>
        <v>9.1366598180217168E-2</v>
      </c>
    </row>
    <row r="2978" spans="1:20">
      <c r="A2978" s="875" t="s">
        <v>1034</v>
      </c>
      <c r="B2978" t="s">
        <v>1035</v>
      </c>
      <c r="C2978" t="s">
        <v>1339</v>
      </c>
      <c r="D2978" t="s">
        <v>2208</v>
      </c>
      <c r="E2978" s="867">
        <v>2019</v>
      </c>
      <c r="F2978" s="867">
        <v>2019</v>
      </c>
      <c r="G2978" s="868">
        <v>43475</v>
      </c>
      <c r="H2978" s="869">
        <f t="shared" si="138"/>
        <v>2019</v>
      </c>
      <c r="I2978" s="876"/>
      <c r="J2978" t="s">
        <v>1341</v>
      </c>
      <c r="K2978" t="s">
        <v>1342</v>
      </c>
      <c r="L2978" t="s">
        <v>1037</v>
      </c>
      <c r="M2978">
        <v>94.122000000000028</v>
      </c>
      <c r="N2978">
        <v>4.200000000000001E-2</v>
      </c>
      <c r="O2978" s="872">
        <f>+VLOOKUP(C2978,'A. Rate Class Allocations'!$B$124:$J$128,6,FALSE)</f>
        <v>0.94261788524984402</v>
      </c>
      <c r="P2978" s="873">
        <f>+VLOOKUP(C2978,'A. Rate Class Allocations'!$B$124:$J$128,8,FALSE)</f>
        <v>0.86676492558695795</v>
      </c>
      <c r="Q2978" s="873">
        <f>+VLOOKUP(C2978,'A. Rate Class Allocations'!$B$124:$J$128,7,FALSE)</f>
        <v>0.93591420350510102</v>
      </c>
      <c r="R2978" s="873">
        <f>+VLOOKUP(C2978,'A. Rate Class Allocations'!$B$124:$J$128,9,FALSE)</f>
        <v>0.67326093337246795</v>
      </c>
      <c r="S2978" s="874">
        <f t="shared" si="139"/>
        <v>76.900320820340781</v>
      </c>
      <c r="T2978" s="874">
        <f t="shared" si="140"/>
        <v>2.646480774875256E-2</v>
      </c>
    </row>
    <row r="2979" spans="1:20">
      <c r="A2979" s="875" t="s">
        <v>1034</v>
      </c>
      <c r="B2979" t="s">
        <v>1035</v>
      </c>
      <c r="C2979" t="s">
        <v>1339</v>
      </c>
      <c r="D2979" t="s">
        <v>2208</v>
      </c>
      <c r="E2979" s="867">
        <v>2019</v>
      </c>
      <c r="F2979" s="867">
        <v>2019</v>
      </c>
      <c r="G2979" s="868">
        <v>43475</v>
      </c>
      <c r="H2979" s="869">
        <f t="shared" si="138"/>
        <v>2019</v>
      </c>
      <c r="I2979" s="876"/>
      <c r="J2979" t="s">
        <v>1341</v>
      </c>
      <c r="K2979" t="s">
        <v>1342</v>
      </c>
      <c r="L2979" t="s">
        <v>1037</v>
      </c>
      <c r="M2979">
        <v>129.97799999999998</v>
      </c>
      <c r="N2979">
        <v>5.7999999999999996E-2</v>
      </c>
      <c r="O2979" s="872">
        <f>+VLOOKUP(C2979,'A. Rate Class Allocations'!$B$124:$J$128,6,FALSE)</f>
        <v>0.94261788524984402</v>
      </c>
      <c r="P2979" s="873">
        <f>+VLOOKUP(C2979,'A. Rate Class Allocations'!$B$124:$J$128,8,FALSE)</f>
        <v>0.86676492558695795</v>
      </c>
      <c r="Q2979" s="873">
        <f>+VLOOKUP(C2979,'A. Rate Class Allocations'!$B$124:$J$128,7,FALSE)</f>
        <v>0.93591420350510102</v>
      </c>
      <c r="R2979" s="873">
        <f>+VLOOKUP(C2979,'A. Rate Class Allocations'!$B$124:$J$128,9,FALSE)</f>
        <v>0.67326093337246795</v>
      </c>
      <c r="S2979" s="874">
        <f t="shared" si="139"/>
        <v>106.19568113285152</v>
      </c>
      <c r="T2979" s="874">
        <f t="shared" si="140"/>
        <v>3.6546639272086859E-2</v>
      </c>
    </row>
    <row r="2980" spans="1:20">
      <c r="A2980" s="875" t="s">
        <v>1034</v>
      </c>
      <c r="B2980" t="s">
        <v>1035</v>
      </c>
      <c r="C2980" t="s">
        <v>1339</v>
      </c>
      <c r="D2980" t="s">
        <v>2209</v>
      </c>
      <c r="E2980" s="867">
        <v>2019</v>
      </c>
      <c r="F2980" s="867">
        <v>2019</v>
      </c>
      <c r="G2980" s="868">
        <v>43549</v>
      </c>
      <c r="H2980" s="869">
        <f t="shared" si="138"/>
        <v>2019</v>
      </c>
      <c r="I2980" s="876"/>
      <c r="J2980" t="s">
        <v>1341</v>
      </c>
      <c r="K2980" t="s">
        <v>1342</v>
      </c>
      <c r="L2980" t="s">
        <v>1037</v>
      </c>
      <c r="M2980">
        <v>3294.76</v>
      </c>
      <c r="N2980">
        <v>0.57399999999999995</v>
      </c>
      <c r="O2980" s="872">
        <f>+VLOOKUP(C2980,'A. Rate Class Allocations'!$B$124:$J$128,6,FALSE)</f>
        <v>0.94261788524984402</v>
      </c>
      <c r="P2980" s="873">
        <f>+VLOOKUP(C2980,'A. Rate Class Allocations'!$B$124:$J$128,8,FALSE)</f>
        <v>0.86676492558695795</v>
      </c>
      <c r="Q2980" s="873">
        <f>+VLOOKUP(C2980,'A. Rate Class Allocations'!$B$124:$J$128,7,FALSE)</f>
        <v>0.93591420350510102</v>
      </c>
      <c r="R2980" s="873">
        <f>+VLOOKUP(C2980,'A. Rate Class Allocations'!$B$124:$J$128,9,FALSE)</f>
        <v>0.67326093337246795</v>
      </c>
      <c r="S2980" s="874">
        <f t="shared" si="139"/>
        <v>2691.9115724912981</v>
      </c>
      <c r="T2980" s="874">
        <f t="shared" si="140"/>
        <v>0.36168570589961829</v>
      </c>
    </row>
    <row r="2981" spans="1:20">
      <c r="A2981" s="875" t="s">
        <v>1034</v>
      </c>
      <c r="B2981" t="s">
        <v>1035</v>
      </c>
      <c r="C2981" t="s">
        <v>1339</v>
      </c>
      <c r="D2981" t="s">
        <v>2209</v>
      </c>
      <c r="E2981" s="867">
        <v>2019</v>
      </c>
      <c r="F2981" s="867">
        <v>2019</v>
      </c>
      <c r="G2981" s="868">
        <v>43549</v>
      </c>
      <c r="H2981" s="869">
        <f t="shared" si="138"/>
        <v>2019</v>
      </c>
      <c r="I2981" s="876"/>
      <c r="J2981" t="s">
        <v>1341</v>
      </c>
      <c r="K2981" t="s">
        <v>1342</v>
      </c>
      <c r="L2981" t="s">
        <v>1037</v>
      </c>
      <c r="M2981">
        <v>665.83999999999992</v>
      </c>
      <c r="N2981">
        <v>0.11599999999999999</v>
      </c>
      <c r="O2981" s="872">
        <f>+VLOOKUP(C2981,'A. Rate Class Allocations'!$B$124:$J$128,6,FALSE)</f>
        <v>0.94261788524984402</v>
      </c>
      <c r="P2981" s="873">
        <f>+VLOOKUP(C2981,'A. Rate Class Allocations'!$B$124:$J$128,8,FALSE)</f>
        <v>0.86676492558695795</v>
      </c>
      <c r="Q2981" s="873">
        <f>+VLOOKUP(C2981,'A. Rate Class Allocations'!$B$124:$J$128,7,FALSE)</f>
        <v>0.93591420350510102</v>
      </c>
      <c r="R2981" s="873">
        <f>+VLOOKUP(C2981,'A. Rate Class Allocations'!$B$124:$J$128,9,FALSE)</f>
        <v>0.67326093337246795</v>
      </c>
      <c r="S2981" s="874">
        <f t="shared" si="139"/>
        <v>544.0100041968476</v>
      </c>
      <c r="T2981" s="874">
        <f t="shared" si="140"/>
        <v>7.3093278544173718E-2</v>
      </c>
    </row>
    <row r="2982" spans="1:20">
      <c r="A2982" s="875" t="s">
        <v>1034</v>
      </c>
      <c r="B2982" t="s">
        <v>1035</v>
      </c>
      <c r="C2982" t="s">
        <v>1339</v>
      </c>
      <c r="D2982" t="s">
        <v>2209</v>
      </c>
      <c r="E2982" s="867">
        <v>2019</v>
      </c>
      <c r="F2982" s="867">
        <v>2019</v>
      </c>
      <c r="G2982" s="868">
        <v>43549</v>
      </c>
      <c r="H2982" s="869">
        <f t="shared" si="138"/>
        <v>2019</v>
      </c>
      <c r="I2982" s="876"/>
      <c r="J2982" t="s">
        <v>1341</v>
      </c>
      <c r="K2982" t="s">
        <v>1342</v>
      </c>
      <c r="L2982" t="s">
        <v>1037</v>
      </c>
      <c r="M2982">
        <v>1997.5199999999995</v>
      </c>
      <c r="N2982">
        <v>0.34799999999999998</v>
      </c>
      <c r="O2982" s="872">
        <f>+VLOOKUP(C2982,'A. Rate Class Allocations'!$B$124:$J$128,6,FALSE)</f>
        <v>0.94261788524984402</v>
      </c>
      <c r="P2982" s="873">
        <f>+VLOOKUP(C2982,'A. Rate Class Allocations'!$B$124:$J$128,8,FALSE)</f>
        <v>0.86676492558695795</v>
      </c>
      <c r="Q2982" s="873">
        <f>+VLOOKUP(C2982,'A. Rate Class Allocations'!$B$124:$J$128,7,FALSE)</f>
        <v>0.93591420350510102</v>
      </c>
      <c r="R2982" s="873">
        <f>+VLOOKUP(C2982,'A. Rate Class Allocations'!$B$124:$J$128,9,FALSE)</f>
        <v>0.67326093337246795</v>
      </c>
      <c r="S2982" s="874">
        <f t="shared" si="139"/>
        <v>1632.0300125905426</v>
      </c>
      <c r="T2982" s="874">
        <f t="shared" si="140"/>
        <v>0.21927983563252115</v>
      </c>
    </row>
    <row r="2983" spans="1:20">
      <c r="A2983" s="875" t="s">
        <v>1034</v>
      </c>
      <c r="B2983" t="s">
        <v>1035</v>
      </c>
      <c r="C2983" t="s">
        <v>1339</v>
      </c>
      <c r="D2983" t="s">
        <v>2209</v>
      </c>
      <c r="E2983" s="867">
        <v>2019</v>
      </c>
      <c r="F2983" s="867">
        <v>2019</v>
      </c>
      <c r="G2983" s="868">
        <v>43549</v>
      </c>
      <c r="H2983" s="869">
        <f t="shared" si="138"/>
        <v>2019</v>
      </c>
      <c r="I2983" s="876"/>
      <c r="J2983" t="s">
        <v>1341</v>
      </c>
      <c r="K2983" t="s">
        <v>1342</v>
      </c>
      <c r="L2983" t="s">
        <v>1037</v>
      </c>
      <c r="M2983">
        <v>1285.7600000000002</v>
      </c>
      <c r="N2983">
        <v>0.224</v>
      </c>
      <c r="O2983" s="872">
        <f>+VLOOKUP(C2983,'A. Rate Class Allocations'!$B$124:$J$128,6,FALSE)</f>
        <v>0.94261788524984402</v>
      </c>
      <c r="P2983" s="873">
        <f>+VLOOKUP(C2983,'A. Rate Class Allocations'!$B$124:$J$128,8,FALSE)</f>
        <v>0.86676492558695795</v>
      </c>
      <c r="Q2983" s="873">
        <f>+VLOOKUP(C2983,'A. Rate Class Allocations'!$B$124:$J$128,7,FALSE)</f>
        <v>0.93591420350510102</v>
      </c>
      <c r="R2983" s="873">
        <f>+VLOOKUP(C2983,'A. Rate Class Allocations'!$B$124:$J$128,9,FALSE)</f>
        <v>0.67326093337246795</v>
      </c>
      <c r="S2983" s="874">
        <f t="shared" si="139"/>
        <v>1050.5020770697749</v>
      </c>
      <c r="T2983" s="874">
        <f t="shared" si="140"/>
        <v>0.14114564132668031</v>
      </c>
    </row>
    <row r="2984" spans="1:20">
      <c r="A2984" s="875" t="s">
        <v>1034</v>
      </c>
      <c r="B2984" t="s">
        <v>1035</v>
      </c>
      <c r="C2984" t="s">
        <v>1339</v>
      </c>
      <c r="D2984" t="s">
        <v>2210</v>
      </c>
      <c r="E2984" s="867">
        <v>2019</v>
      </c>
      <c r="F2984" s="867">
        <v>2019</v>
      </c>
      <c r="G2984" s="868">
        <v>43549</v>
      </c>
      <c r="H2984" s="869">
        <f t="shared" si="138"/>
        <v>2019</v>
      </c>
      <c r="I2984" s="876"/>
      <c r="J2984" t="s">
        <v>1341</v>
      </c>
      <c r="K2984" t="s">
        <v>1342</v>
      </c>
      <c r="L2984" t="s">
        <v>1037</v>
      </c>
      <c r="M2984">
        <v>1942.1999999999998</v>
      </c>
      <c r="N2984">
        <v>0.78</v>
      </c>
      <c r="O2984" s="872">
        <f>+VLOOKUP(C2984,'A. Rate Class Allocations'!$B$124:$J$128,6,FALSE)</f>
        <v>0.94261788524984402</v>
      </c>
      <c r="P2984" s="873">
        <f>+VLOOKUP(C2984,'A. Rate Class Allocations'!$B$124:$J$128,8,FALSE)</f>
        <v>0.86676492558695795</v>
      </c>
      <c r="Q2984" s="873">
        <f>+VLOOKUP(C2984,'A. Rate Class Allocations'!$B$124:$J$128,7,FALSE)</f>
        <v>0.93591420350510102</v>
      </c>
      <c r="R2984" s="873">
        <f>+VLOOKUP(C2984,'A. Rate Class Allocations'!$B$124:$J$128,9,FALSE)</f>
        <v>0.67326093337246795</v>
      </c>
      <c r="S2984" s="874">
        <f t="shared" si="139"/>
        <v>1586.8320169276665</v>
      </c>
      <c r="T2984" s="874">
        <f t="shared" si="140"/>
        <v>0.49148928676254749</v>
      </c>
    </row>
    <row r="2985" spans="1:20">
      <c r="A2985" s="875" t="s">
        <v>1034</v>
      </c>
      <c r="B2985" t="s">
        <v>1035</v>
      </c>
      <c r="C2985" t="s">
        <v>1339</v>
      </c>
      <c r="D2985" t="s">
        <v>2210</v>
      </c>
      <c r="E2985" s="867">
        <v>2019</v>
      </c>
      <c r="F2985" s="867">
        <v>2019</v>
      </c>
      <c r="G2985" s="868">
        <v>43549</v>
      </c>
      <c r="H2985" s="869">
        <f t="shared" si="138"/>
        <v>2019</v>
      </c>
      <c r="I2985" s="876"/>
      <c r="J2985" t="s">
        <v>1341</v>
      </c>
      <c r="K2985" t="s">
        <v>1342</v>
      </c>
      <c r="L2985" t="s">
        <v>1037</v>
      </c>
      <c r="M2985">
        <v>72.209999999999994</v>
      </c>
      <c r="N2985">
        <v>2.8999999999999998E-2</v>
      </c>
      <c r="O2985" s="872">
        <f>+VLOOKUP(C2985,'A. Rate Class Allocations'!$B$124:$J$128,6,FALSE)</f>
        <v>0.94261788524984402</v>
      </c>
      <c r="P2985" s="873">
        <f>+VLOOKUP(C2985,'A. Rate Class Allocations'!$B$124:$J$128,8,FALSE)</f>
        <v>0.86676492558695795</v>
      </c>
      <c r="Q2985" s="873">
        <f>+VLOOKUP(C2985,'A. Rate Class Allocations'!$B$124:$J$128,7,FALSE)</f>
        <v>0.93591420350510102</v>
      </c>
      <c r="R2985" s="873">
        <f>+VLOOKUP(C2985,'A. Rate Class Allocations'!$B$124:$J$128,9,FALSE)</f>
        <v>0.67326093337246795</v>
      </c>
      <c r="S2985" s="874">
        <f t="shared" si="139"/>
        <v>58.997600629361955</v>
      </c>
      <c r="T2985" s="874">
        <f t="shared" si="140"/>
        <v>1.8273319636043429E-2</v>
      </c>
    </row>
    <row r="2986" spans="1:20">
      <c r="A2986" s="875" t="s">
        <v>1034</v>
      </c>
      <c r="B2986" t="s">
        <v>1035</v>
      </c>
      <c r="C2986" t="s">
        <v>1339</v>
      </c>
      <c r="D2986" t="s">
        <v>2210</v>
      </c>
      <c r="E2986" s="867">
        <v>2019</v>
      </c>
      <c r="F2986" s="867">
        <v>2019</v>
      </c>
      <c r="G2986" s="868">
        <v>43549</v>
      </c>
      <c r="H2986" s="869">
        <f t="shared" si="138"/>
        <v>2019</v>
      </c>
      <c r="I2986" s="876"/>
      <c r="J2986" t="s">
        <v>1341</v>
      </c>
      <c r="K2986" t="s">
        <v>1342</v>
      </c>
      <c r="L2986" t="s">
        <v>1037</v>
      </c>
      <c r="M2986">
        <v>154.38000000000002</v>
      </c>
      <c r="N2986">
        <v>6.2E-2</v>
      </c>
      <c r="O2986" s="872">
        <f>+VLOOKUP(C2986,'A. Rate Class Allocations'!$B$124:$J$128,6,FALSE)</f>
        <v>0.94261788524984402</v>
      </c>
      <c r="P2986" s="873">
        <f>+VLOOKUP(C2986,'A. Rate Class Allocations'!$B$124:$J$128,8,FALSE)</f>
        <v>0.86676492558695795</v>
      </c>
      <c r="Q2986" s="873">
        <f>+VLOOKUP(C2986,'A. Rate Class Allocations'!$B$124:$J$128,7,FALSE)</f>
        <v>0.93591420350510102</v>
      </c>
      <c r="R2986" s="873">
        <f>+VLOOKUP(C2986,'A. Rate Class Allocations'!$B$124:$J$128,9,FALSE)</f>
        <v>0.67326093337246795</v>
      </c>
      <c r="S2986" s="874">
        <f t="shared" si="139"/>
        <v>126.13280134553249</v>
      </c>
      <c r="T2986" s="874">
        <f t="shared" si="140"/>
        <v>3.9067097152920442E-2</v>
      </c>
    </row>
    <row r="2987" spans="1:20">
      <c r="A2987" s="875" t="s">
        <v>1034</v>
      </c>
      <c r="B2987" t="s">
        <v>1035</v>
      </c>
      <c r="C2987" t="s">
        <v>1339</v>
      </c>
      <c r="D2987" t="s">
        <v>2211</v>
      </c>
      <c r="E2987" s="867">
        <v>2019</v>
      </c>
      <c r="F2987" s="867">
        <v>2019</v>
      </c>
      <c r="G2987" s="868">
        <v>43556</v>
      </c>
      <c r="H2987" s="869">
        <f t="shared" si="138"/>
        <v>2019</v>
      </c>
      <c r="I2987" s="876"/>
      <c r="J2987" t="s">
        <v>1341</v>
      </c>
      <c r="K2987" t="s">
        <v>1342</v>
      </c>
      <c r="L2987" t="s">
        <v>1037</v>
      </c>
      <c r="M2987">
        <v>2037.069</v>
      </c>
      <c r="N2987">
        <v>0.90899999999999992</v>
      </c>
      <c r="O2987" s="872">
        <f>+VLOOKUP(C2987,'A. Rate Class Allocations'!$B$124:$J$128,6,FALSE)</f>
        <v>0.94261788524984402</v>
      </c>
      <c r="P2987" s="873">
        <f>+VLOOKUP(C2987,'A. Rate Class Allocations'!$B$124:$J$128,8,FALSE)</f>
        <v>0.86676492558695795</v>
      </c>
      <c r="Q2987" s="873">
        <f>+VLOOKUP(C2987,'A. Rate Class Allocations'!$B$124:$J$128,7,FALSE)</f>
        <v>0.93591420350510102</v>
      </c>
      <c r="R2987" s="873">
        <f>+VLOOKUP(C2987,'A. Rate Class Allocations'!$B$124:$J$128,9,FALSE)</f>
        <v>0.67326093337246795</v>
      </c>
      <c r="S2987" s="874">
        <f t="shared" si="139"/>
        <v>1664.3426577545181</v>
      </c>
      <c r="T2987" s="874">
        <f t="shared" si="140"/>
        <v>0.57277405341943033</v>
      </c>
    </row>
    <row r="2988" spans="1:20">
      <c r="A2988" s="875" t="s">
        <v>1034</v>
      </c>
      <c r="B2988" t="s">
        <v>1035</v>
      </c>
      <c r="C2988" t="s">
        <v>1339</v>
      </c>
      <c r="D2988" t="s">
        <v>2211</v>
      </c>
      <c r="E2988" s="867">
        <v>2019</v>
      </c>
      <c r="F2988" s="867">
        <v>2019</v>
      </c>
      <c r="G2988" s="868">
        <v>43556</v>
      </c>
      <c r="H2988" s="869">
        <f t="shared" si="138"/>
        <v>2019</v>
      </c>
      <c r="I2988" s="876"/>
      <c r="J2988" t="s">
        <v>1038</v>
      </c>
      <c r="K2988" t="s">
        <v>1342</v>
      </c>
      <c r="L2988" t="s">
        <v>1037</v>
      </c>
      <c r="M2988">
        <v>226.34100000000001</v>
      </c>
      <c r="N2988">
        <v>0.10100000000000001</v>
      </c>
      <c r="O2988" s="872">
        <f>+VLOOKUP(C2988,'A. Rate Class Allocations'!$B$124:$J$128,6,FALSE)</f>
        <v>0.94261788524984402</v>
      </c>
      <c r="P2988" s="873">
        <f>+VLOOKUP(C2988,'A. Rate Class Allocations'!$B$124:$J$128,8,FALSE)</f>
        <v>0.86676492558695795</v>
      </c>
      <c r="Q2988" s="873">
        <f>+VLOOKUP(C2988,'A. Rate Class Allocations'!$B$124:$J$128,7,FALSE)</f>
        <v>0.93591420350510102</v>
      </c>
      <c r="R2988" s="873">
        <f>+VLOOKUP(C2988,'A. Rate Class Allocations'!$B$124:$J$128,9,FALSE)</f>
        <v>0.67326093337246795</v>
      </c>
      <c r="S2988" s="874">
        <f t="shared" si="139"/>
        <v>184.92696197272423</v>
      </c>
      <c r="T2988" s="874">
        <f t="shared" si="140"/>
        <v>6.3641561491047827E-2</v>
      </c>
    </row>
    <row r="2989" spans="1:20">
      <c r="A2989" s="875" t="s">
        <v>1034</v>
      </c>
      <c r="B2989" t="s">
        <v>1035</v>
      </c>
      <c r="C2989" t="s">
        <v>1339</v>
      </c>
      <c r="D2989" t="s">
        <v>2212</v>
      </c>
      <c r="E2989" s="867">
        <v>2019</v>
      </c>
      <c r="F2989" s="867">
        <v>2019</v>
      </c>
      <c r="G2989" s="868">
        <v>43554</v>
      </c>
      <c r="H2989" s="869">
        <f t="shared" si="138"/>
        <v>2019</v>
      </c>
      <c r="I2989" s="876"/>
      <c r="J2989" t="s">
        <v>1341</v>
      </c>
      <c r="K2989" t="s">
        <v>1342</v>
      </c>
      <c r="L2989" t="s">
        <v>1037</v>
      </c>
      <c r="M2989">
        <v>1476.5400000000002</v>
      </c>
      <c r="N2989">
        <v>0.46799999999999997</v>
      </c>
      <c r="O2989" s="872">
        <f>+VLOOKUP(C2989,'A. Rate Class Allocations'!$B$124:$J$128,6,FALSE)</f>
        <v>0.94261788524984402</v>
      </c>
      <c r="P2989" s="873">
        <f>+VLOOKUP(C2989,'A. Rate Class Allocations'!$B$124:$J$128,8,FALSE)</f>
        <v>0.86676492558695795</v>
      </c>
      <c r="Q2989" s="873">
        <f>+VLOOKUP(C2989,'A. Rate Class Allocations'!$B$124:$J$128,7,FALSE)</f>
        <v>0.93591420350510102</v>
      </c>
      <c r="R2989" s="873">
        <f>+VLOOKUP(C2989,'A. Rate Class Allocations'!$B$124:$J$128,9,FALSE)</f>
        <v>0.67326093337246795</v>
      </c>
      <c r="S2989" s="874">
        <f t="shared" si="139"/>
        <v>1206.3747020257322</v>
      </c>
      <c r="T2989" s="874">
        <f t="shared" si="140"/>
        <v>0.29489357205752847</v>
      </c>
    </row>
    <row r="2990" spans="1:20">
      <c r="A2990" s="875" t="s">
        <v>1034</v>
      </c>
      <c r="B2990" t="s">
        <v>1035</v>
      </c>
      <c r="C2990" t="s">
        <v>1339</v>
      </c>
      <c r="D2990" t="s">
        <v>2212</v>
      </c>
      <c r="E2990" s="867">
        <v>2019</v>
      </c>
      <c r="F2990" s="867">
        <v>2019</v>
      </c>
      <c r="G2990" s="868">
        <v>43554</v>
      </c>
      <c r="H2990" s="869">
        <f t="shared" si="138"/>
        <v>2019</v>
      </c>
      <c r="I2990" s="876"/>
      <c r="J2990" t="s">
        <v>1341</v>
      </c>
      <c r="K2990" t="s">
        <v>1342</v>
      </c>
      <c r="L2990" t="s">
        <v>1037</v>
      </c>
      <c r="M2990">
        <v>921.26</v>
      </c>
      <c r="N2990">
        <v>0.29200000000000004</v>
      </c>
      <c r="O2990" s="872">
        <f>+VLOOKUP(C2990,'A. Rate Class Allocations'!$B$124:$J$128,6,FALSE)</f>
        <v>0.94261788524984402</v>
      </c>
      <c r="P2990" s="873">
        <f>+VLOOKUP(C2990,'A. Rate Class Allocations'!$B$124:$J$128,8,FALSE)</f>
        <v>0.86676492558695795</v>
      </c>
      <c r="Q2990" s="873">
        <f>+VLOOKUP(C2990,'A. Rate Class Allocations'!$B$124:$J$128,7,FALSE)</f>
        <v>0.93591420350510102</v>
      </c>
      <c r="R2990" s="873">
        <f>+VLOOKUP(C2990,'A. Rate Class Allocations'!$B$124:$J$128,9,FALSE)</f>
        <v>0.67326093337246795</v>
      </c>
      <c r="S2990" s="874">
        <f t="shared" si="139"/>
        <v>752.69532690494395</v>
      </c>
      <c r="T2990" s="874">
        <f t="shared" si="140"/>
        <v>0.18399342530085114</v>
      </c>
    </row>
    <row r="2991" spans="1:20">
      <c r="A2991" s="875" t="s">
        <v>1034</v>
      </c>
      <c r="B2991" t="s">
        <v>1035</v>
      </c>
      <c r="C2991" t="s">
        <v>1339</v>
      </c>
      <c r="D2991" t="s">
        <v>2212</v>
      </c>
      <c r="E2991" s="867">
        <v>2019</v>
      </c>
      <c r="F2991" s="867">
        <v>2019</v>
      </c>
      <c r="G2991" s="868">
        <v>43554</v>
      </c>
      <c r="H2991" s="869">
        <f t="shared" si="138"/>
        <v>2019</v>
      </c>
      <c r="I2991" s="876"/>
      <c r="J2991" t="s">
        <v>1341</v>
      </c>
      <c r="K2991" t="s">
        <v>1342</v>
      </c>
      <c r="L2991" t="s">
        <v>1037</v>
      </c>
      <c r="M2991">
        <v>1189.4349999999997</v>
      </c>
      <c r="N2991">
        <v>0.37699999999999989</v>
      </c>
      <c r="O2991" s="872">
        <f>+VLOOKUP(C2991,'A. Rate Class Allocations'!$B$124:$J$128,6,FALSE)</f>
        <v>0.94261788524984402</v>
      </c>
      <c r="P2991" s="873">
        <f>+VLOOKUP(C2991,'A. Rate Class Allocations'!$B$124:$J$128,8,FALSE)</f>
        <v>0.86676492558695795</v>
      </c>
      <c r="Q2991" s="873">
        <f>+VLOOKUP(C2991,'A. Rate Class Allocations'!$B$124:$J$128,7,FALSE)</f>
        <v>0.93591420350510102</v>
      </c>
      <c r="R2991" s="873">
        <f>+VLOOKUP(C2991,'A. Rate Class Allocations'!$B$124:$J$128,9,FALSE)</f>
        <v>0.67326093337246795</v>
      </c>
      <c r="S2991" s="874">
        <f t="shared" si="139"/>
        <v>971.80184329850613</v>
      </c>
      <c r="T2991" s="874">
        <f t="shared" si="140"/>
        <v>0.23755315526856455</v>
      </c>
    </row>
    <row r="2992" spans="1:20">
      <c r="A2992" s="875" t="s">
        <v>1034</v>
      </c>
      <c r="B2992" t="s">
        <v>1035</v>
      </c>
      <c r="C2992" t="s">
        <v>1339</v>
      </c>
      <c r="D2992" t="s">
        <v>2212</v>
      </c>
      <c r="E2992" s="867">
        <v>2019</v>
      </c>
      <c r="F2992" s="867">
        <v>2019</v>
      </c>
      <c r="G2992" s="868">
        <v>43554</v>
      </c>
      <c r="H2992" s="869">
        <f t="shared" si="138"/>
        <v>2019</v>
      </c>
      <c r="I2992" s="876"/>
      <c r="J2992" t="s">
        <v>1038</v>
      </c>
      <c r="K2992" t="s">
        <v>1342</v>
      </c>
      <c r="L2992" t="s">
        <v>1037</v>
      </c>
      <c r="M2992">
        <v>690.94500000000016</v>
      </c>
      <c r="N2992">
        <v>0.21900000000000003</v>
      </c>
      <c r="O2992" s="872">
        <f>+VLOOKUP(C2992,'A. Rate Class Allocations'!$B$124:$J$128,6,FALSE)</f>
        <v>0.94261788524984402</v>
      </c>
      <c r="P2992" s="873">
        <f>+VLOOKUP(C2992,'A. Rate Class Allocations'!$B$124:$J$128,8,FALSE)</f>
        <v>0.86676492558695795</v>
      </c>
      <c r="Q2992" s="873">
        <f>+VLOOKUP(C2992,'A. Rate Class Allocations'!$B$124:$J$128,7,FALSE)</f>
        <v>0.93591420350510102</v>
      </c>
      <c r="R2992" s="873">
        <f>+VLOOKUP(C2992,'A. Rate Class Allocations'!$B$124:$J$128,9,FALSE)</f>
        <v>0.67326093337246795</v>
      </c>
      <c r="S2992" s="874">
        <f t="shared" si="139"/>
        <v>564.52149517870805</v>
      </c>
      <c r="T2992" s="874">
        <f t="shared" si="140"/>
        <v>0.13799506897563835</v>
      </c>
    </row>
    <row r="2993" spans="1:20">
      <c r="A2993" s="875" t="s">
        <v>1034</v>
      </c>
      <c r="B2993" t="s">
        <v>1035</v>
      </c>
      <c r="C2993" t="s">
        <v>1339</v>
      </c>
      <c r="D2993" t="s">
        <v>2213</v>
      </c>
      <c r="E2993" s="867">
        <v>2019</v>
      </c>
      <c r="F2993" s="867">
        <v>2019</v>
      </c>
      <c r="G2993" s="868">
        <v>43558</v>
      </c>
      <c r="H2993" s="869">
        <f t="shared" si="138"/>
        <v>2019</v>
      </c>
      <c r="I2993" s="876"/>
      <c r="J2993" t="s">
        <v>1341</v>
      </c>
      <c r="K2993" t="s">
        <v>1342</v>
      </c>
      <c r="L2993" t="s">
        <v>1037</v>
      </c>
      <c r="M2993">
        <v>959.71200000000022</v>
      </c>
      <c r="N2993">
        <v>0.62400000000000011</v>
      </c>
      <c r="O2993" s="872">
        <f>+VLOOKUP(C2993,'A. Rate Class Allocations'!$B$124:$J$128,6,FALSE)</f>
        <v>0.94261788524984402</v>
      </c>
      <c r="P2993" s="873">
        <f>+VLOOKUP(C2993,'A. Rate Class Allocations'!$B$124:$J$128,8,FALSE)</f>
        <v>0.86676492558695795</v>
      </c>
      <c r="Q2993" s="873">
        <f>+VLOOKUP(C2993,'A. Rate Class Allocations'!$B$124:$J$128,7,FALSE)</f>
        <v>0.93591420350510102</v>
      </c>
      <c r="R2993" s="873">
        <f>+VLOOKUP(C2993,'A. Rate Class Allocations'!$B$124:$J$128,9,FALSE)</f>
        <v>0.67326093337246795</v>
      </c>
      <c r="S2993" s="874">
        <f t="shared" si="139"/>
        <v>784.11169222000058</v>
      </c>
      <c r="T2993" s="874">
        <f t="shared" si="140"/>
        <v>0.3931914294100381</v>
      </c>
    </row>
    <row r="2994" spans="1:20">
      <c r="A2994" s="875" t="s">
        <v>1034</v>
      </c>
      <c r="B2994" t="s">
        <v>1035</v>
      </c>
      <c r="C2994" t="s">
        <v>1339</v>
      </c>
      <c r="D2994" t="s">
        <v>2213</v>
      </c>
      <c r="E2994" s="867">
        <v>2019</v>
      </c>
      <c r="F2994" s="867">
        <v>2019</v>
      </c>
      <c r="G2994" s="868">
        <v>43558</v>
      </c>
      <c r="H2994" s="869">
        <f t="shared" si="138"/>
        <v>2019</v>
      </c>
      <c r="I2994" s="876"/>
      <c r="J2994" t="s">
        <v>1341</v>
      </c>
      <c r="K2994" t="s">
        <v>1342</v>
      </c>
      <c r="L2994" t="s">
        <v>1037</v>
      </c>
      <c r="M2994">
        <v>178.40799999999996</v>
      </c>
      <c r="N2994">
        <v>0.11599999999999999</v>
      </c>
      <c r="O2994" s="872">
        <f>+VLOOKUP(C2994,'A. Rate Class Allocations'!$B$124:$J$128,6,FALSE)</f>
        <v>0.94261788524984402</v>
      </c>
      <c r="P2994" s="873">
        <f>+VLOOKUP(C2994,'A. Rate Class Allocations'!$B$124:$J$128,8,FALSE)</f>
        <v>0.86676492558695795</v>
      </c>
      <c r="Q2994" s="873">
        <f>+VLOOKUP(C2994,'A. Rate Class Allocations'!$B$124:$J$128,7,FALSE)</f>
        <v>0.93591420350510102</v>
      </c>
      <c r="R2994" s="873">
        <f>+VLOOKUP(C2994,'A. Rate Class Allocations'!$B$124:$J$128,9,FALSE)</f>
        <v>0.67326093337246795</v>
      </c>
      <c r="S2994" s="874">
        <f t="shared" si="139"/>
        <v>145.76435304089748</v>
      </c>
      <c r="T2994" s="874">
        <f t="shared" si="140"/>
        <v>7.3093278544173718E-2</v>
      </c>
    </row>
    <row r="2995" spans="1:20">
      <c r="A2995" s="875" t="s">
        <v>1034</v>
      </c>
      <c r="B2995" t="s">
        <v>1035</v>
      </c>
      <c r="C2995" t="s">
        <v>1339</v>
      </c>
      <c r="D2995" t="s">
        <v>2213</v>
      </c>
      <c r="E2995" s="867">
        <v>2019</v>
      </c>
      <c r="F2995" s="867">
        <v>2019</v>
      </c>
      <c r="G2995" s="868">
        <v>43558</v>
      </c>
      <c r="H2995" s="869">
        <f t="shared" si="138"/>
        <v>2019</v>
      </c>
      <c r="I2995" s="876"/>
      <c r="J2995" t="s">
        <v>1341</v>
      </c>
      <c r="K2995" t="s">
        <v>1342</v>
      </c>
      <c r="L2995" t="s">
        <v>1037</v>
      </c>
      <c r="M2995">
        <v>941.25599999999997</v>
      </c>
      <c r="N2995">
        <v>0.61199999999999999</v>
      </c>
      <c r="O2995" s="872">
        <f>+VLOOKUP(C2995,'A. Rate Class Allocations'!$B$124:$J$128,6,FALSE)</f>
        <v>0.94261788524984402</v>
      </c>
      <c r="P2995" s="873">
        <f>+VLOOKUP(C2995,'A. Rate Class Allocations'!$B$124:$J$128,8,FALSE)</f>
        <v>0.86676492558695795</v>
      </c>
      <c r="Q2995" s="873">
        <f>+VLOOKUP(C2995,'A. Rate Class Allocations'!$B$124:$J$128,7,FALSE)</f>
        <v>0.93591420350510102</v>
      </c>
      <c r="R2995" s="873">
        <f>+VLOOKUP(C2995,'A. Rate Class Allocations'!$B$124:$J$128,9,FALSE)</f>
        <v>0.67326093337246795</v>
      </c>
      <c r="S2995" s="874">
        <f t="shared" si="139"/>
        <v>769.03262121576961</v>
      </c>
      <c r="T2995" s="874">
        <f t="shared" si="140"/>
        <v>0.38563005576753728</v>
      </c>
    </row>
    <row r="2996" spans="1:20">
      <c r="A2996" s="875" t="s">
        <v>1034</v>
      </c>
      <c r="B2996" t="s">
        <v>1035</v>
      </c>
      <c r="C2996" t="s">
        <v>1339</v>
      </c>
      <c r="D2996" t="s">
        <v>2213</v>
      </c>
      <c r="E2996" s="867">
        <v>2019</v>
      </c>
      <c r="F2996" s="867">
        <v>2019</v>
      </c>
      <c r="G2996" s="868">
        <v>43558</v>
      </c>
      <c r="H2996" s="869">
        <f t="shared" si="138"/>
        <v>2019</v>
      </c>
      <c r="I2996" s="876"/>
      <c r="J2996" t="s">
        <v>1341</v>
      </c>
      <c r="K2996" t="s">
        <v>1342</v>
      </c>
      <c r="L2996" t="s">
        <v>1037</v>
      </c>
      <c r="M2996">
        <v>442.94400000000002</v>
      </c>
      <c r="N2996">
        <v>0.28799999999999998</v>
      </c>
      <c r="O2996" s="872">
        <f>+VLOOKUP(C2996,'A. Rate Class Allocations'!$B$124:$J$128,6,FALSE)</f>
        <v>0.94261788524984402</v>
      </c>
      <c r="P2996" s="873">
        <f>+VLOOKUP(C2996,'A. Rate Class Allocations'!$B$124:$J$128,8,FALSE)</f>
        <v>0.86676492558695795</v>
      </c>
      <c r="Q2996" s="873">
        <f>+VLOOKUP(C2996,'A. Rate Class Allocations'!$B$124:$J$128,7,FALSE)</f>
        <v>0.93591420350510102</v>
      </c>
      <c r="R2996" s="873">
        <f>+VLOOKUP(C2996,'A. Rate Class Allocations'!$B$124:$J$128,9,FALSE)</f>
        <v>0.67326093337246795</v>
      </c>
      <c r="S2996" s="874">
        <f t="shared" si="139"/>
        <v>361.89770410153864</v>
      </c>
      <c r="T2996" s="874">
        <f t="shared" si="140"/>
        <v>0.18147296742001753</v>
      </c>
    </row>
    <row r="2997" spans="1:20">
      <c r="A2997" s="875" t="s">
        <v>1034</v>
      </c>
      <c r="B2997" t="s">
        <v>1035</v>
      </c>
      <c r="C2997" t="s">
        <v>1339</v>
      </c>
      <c r="D2997" t="s">
        <v>2213</v>
      </c>
      <c r="E2997" s="867">
        <v>2019</v>
      </c>
      <c r="F2997" s="867">
        <v>2019</v>
      </c>
      <c r="G2997" s="868">
        <v>43558</v>
      </c>
      <c r="H2997" s="869">
        <f t="shared" si="138"/>
        <v>2019</v>
      </c>
      <c r="I2997" s="876"/>
      <c r="J2997" t="s">
        <v>1341</v>
      </c>
      <c r="K2997" t="s">
        <v>1342</v>
      </c>
      <c r="L2997" t="s">
        <v>1037</v>
      </c>
      <c r="M2997">
        <v>86.128000000000014</v>
      </c>
      <c r="N2997">
        <v>5.6000000000000001E-2</v>
      </c>
      <c r="O2997" s="872">
        <f>+VLOOKUP(C2997,'A. Rate Class Allocations'!$B$124:$J$128,6,FALSE)</f>
        <v>0.94261788524984402</v>
      </c>
      <c r="P2997" s="873">
        <f>+VLOOKUP(C2997,'A. Rate Class Allocations'!$B$124:$J$128,8,FALSE)</f>
        <v>0.86676492558695795</v>
      </c>
      <c r="Q2997" s="873">
        <f>+VLOOKUP(C2997,'A. Rate Class Allocations'!$B$124:$J$128,7,FALSE)</f>
        <v>0.93591420350510102</v>
      </c>
      <c r="R2997" s="873">
        <f>+VLOOKUP(C2997,'A. Rate Class Allocations'!$B$124:$J$128,9,FALSE)</f>
        <v>0.67326093337246795</v>
      </c>
      <c r="S2997" s="874">
        <f t="shared" si="139"/>
        <v>70.368998019743628</v>
      </c>
      <c r="T2997" s="874">
        <f t="shared" si="140"/>
        <v>3.5286410331670078E-2</v>
      </c>
    </row>
    <row r="2998" spans="1:20">
      <c r="A2998" s="875" t="s">
        <v>1034</v>
      </c>
      <c r="B2998" t="s">
        <v>1035</v>
      </c>
      <c r="C2998" t="s">
        <v>1339</v>
      </c>
      <c r="D2998" t="s">
        <v>2213</v>
      </c>
      <c r="E2998" s="867">
        <v>2019</v>
      </c>
      <c r="F2998" s="867">
        <v>2019</v>
      </c>
      <c r="G2998" s="868">
        <v>43558</v>
      </c>
      <c r="H2998" s="869">
        <f t="shared" si="138"/>
        <v>2019</v>
      </c>
      <c r="I2998" s="876"/>
      <c r="J2998" t="s">
        <v>1038</v>
      </c>
      <c r="K2998" t="s">
        <v>1342</v>
      </c>
      <c r="L2998" t="s">
        <v>1037</v>
      </c>
      <c r="M2998">
        <v>784.38</v>
      </c>
      <c r="N2998">
        <v>0.51</v>
      </c>
      <c r="O2998" s="872">
        <f>+VLOOKUP(C2998,'A. Rate Class Allocations'!$B$124:$J$128,6,FALSE)</f>
        <v>0.94261788524984402</v>
      </c>
      <c r="P2998" s="873">
        <f>+VLOOKUP(C2998,'A. Rate Class Allocations'!$B$124:$J$128,8,FALSE)</f>
        <v>0.86676492558695795</v>
      </c>
      <c r="Q2998" s="873">
        <f>+VLOOKUP(C2998,'A. Rate Class Allocations'!$B$124:$J$128,7,FALSE)</f>
        <v>0.93591420350510102</v>
      </c>
      <c r="R2998" s="873">
        <f>+VLOOKUP(C2998,'A. Rate Class Allocations'!$B$124:$J$128,9,FALSE)</f>
        <v>0.67326093337246795</v>
      </c>
      <c r="S2998" s="874">
        <f t="shared" si="139"/>
        <v>640.86051767980803</v>
      </c>
      <c r="T2998" s="874">
        <f t="shared" si="140"/>
        <v>0.32135837980628107</v>
      </c>
    </row>
    <row r="2999" spans="1:20">
      <c r="A2999" s="875" t="s">
        <v>1034</v>
      </c>
      <c r="B2999" t="s">
        <v>1035</v>
      </c>
      <c r="C2999" t="s">
        <v>1339</v>
      </c>
      <c r="D2999" t="s">
        <v>2213</v>
      </c>
      <c r="E2999" s="867">
        <v>2019</v>
      </c>
      <c r="F2999" s="867">
        <v>2019</v>
      </c>
      <c r="G2999" s="868">
        <v>43558</v>
      </c>
      <c r="H2999" s="869">
        <f t="shared" si="138"/>
        <v>2019</v>
      </c>
      <c r="I2999" s="876"/>
      <c r="J2999" t="s">
        <v>1038</v>
      </c>
      <c r="K2999" t="s">
        <v>1342</v>
      </c>
      <c r="L2999" t="s">
        <v>1037</v>
      </c>
      <c r="M2999">
        <v>456.78599999999994</v>
      </c>
      <c r="N2999">
        <v>0.29699999999999999</v>
      </c>
      <c r="O2999" s="872">
        <f>+VLOOKUP(C2999,'A. Rate Class Allocations'!$B$124:$J$128,6,FALSE)</f>
        <v>0.94261788524984402</v>
      </c>
      <c r="P2999" s="873">
        <f>+VLOOKUP(C2999,'A. Rate Class Allocations'!$B$124:$J$128,8,FALSE)</f>
        <v>0.86676492558695795</v>
      </c>
      <c r="Q2999" s="873">
        <f>+VLOOKUP(C2999,'A. Rate Class Allocations'!$B$124:$J$128,7,FALSE)</f>
        <v>0.93591420350510102</v>
      </c>
      <c r="R2999" s="873">
        <f>+VLOOKUP(C2999,'A. Rate Class Allocations'!$B$124:$J$128,9,FALSE)</f>
        <v>0.67326093337246795</v>
      </c>
      <c r="S2999" s="874">
        <f t="shared" si="139"/>
        <v>373.20700735471166</v>
      </c>
      <c r="T2999" s="874">
        <f t="shared" si="140"/>
        <v>0.18714399765189307</v>
      </c>
    </row>
    <row r="3000" spans="1:20">
      <c r="A3000" s="875" t="s">
        <v>1034</v>
      </c>
      <c r="B3000" t="s">
        <v>1035</v>
      </c>
      <c r="C3000" t="s">
        <v>1339</v>
      </c>
      <c r="D3000" t="s">
        <v>2213</v>
      </c>
      <c r="E3000" s="867">
        <v>2019</v>
      </c>
      <c r="F3000" s="867">
        <v>2019</v>
      </c>
      <c r="G3000" s="868">
        <v>43558</v>
      </c>
      <c r="H3000" s="869">
        <f t="shared" si="138"/>
        <v>2019</v>
      </c>
      <c r="I3000" s="876"/>
      <c r="J3000" t="s">
        <v>1038</v>
      </c>
      <c r="K3000" t="s">
        <v>1342</v>
      </c>
      <c r="L3000" t="s">
        <v>1037</v>
      </c>
      <c r="M3000">
        <v>43.064000000000007</v>
      </c>
      <c r="N3000">
        <v>2.8000000000000001E-2</v>
      </c>
      <c r="O3000" s="872">
        <f>+VLOOKUP(C3000,'A. Rate Class Allocations'!$B$124:$J$128,6,FALSE)</f>
        <v>0.94261788524984402</v>
      </c>
      <c r="P3000" s="873">
        <f>+VLOOKUP(C3000,'A. Rate Class Allocations'!$B$124:$J$128,8,FALSE)</f>
        <v>0.86676492558695795</v>
      </c>
      <c r="Q3000" s="873">
        <f>+VLOOKUP(C3000,'A. Rate Class Allocations'!$B$124:$J$128,7,FALSE)</f>
        <v>0.93591420350510102</v>
      </c>
      <c r="R3000" s="873">
        <f>+VLOOKUP(C3000,'A. Rate Class Allocations'!$B$124:$J$128,9,FALSE)</f>
        <v>0.67326093337246795</v>
      </c>
      <c r="S3000" s="874">
        <f t="shared" si="139"/>
        <v>35.184499009871814</v>
      </c>
      <c r="T3000" s="874">
        <f t="shared" si="140"/>
        <v>1.7643205165835039E-2</v>
      </c>
    </row>
    <row r="3001" spans="1:20">
      <c r="A3001" s="875" t="s">
        <v>1034</v>
      </c>
      <c r="B3001" t="s">
        <v>1035</v>
      </c>
      <c r="C3001" t="s">
        <v>1339</v>
      </c>
      <c r="D3001" t="s">
        <v>2214</v>
      </c>
      <c r="E3001" s="867">
        <v>2019</v>
      </c>
      <c r="F3001" s="867">
        <v>2019</v>
      </c>
      <c r="G3001" s="868">
        <v>43544</v>
      </c>
      <c r="H3001" s="869">
        <f t="shared" si="138"/>
        <v>2019</v>
      </c>
      <c r="I3001" s="876"/>
      <c r="J3001" t="s">
        <v>1341</v>
      </c>
      <c r="K3001" t="s">
        <v>1342</v>
      </c>
      <c r="L3001" t="s">
        <v>1037</v>
      </c>
      <c r="M3001">
        <v>4300.2649999999985</v>
      </c>
      <c r="N3001">
        <v>1.3629999999999998</v>
      </c>
      <c r="O3001" s="872">
        <f>+VLOOKUP(C3001,'A. Rate Class Allocations'!$B$124:$J$128,6,FALSE)</f>
        <v>0.94261788524984402</v>
      </c>
      <c r="P3001" s="873">
        <f>+VLOOKUP(C3001,'A. Rate Class Allocations'!$B$124:$J$128,8,FALSE)</f>
        <v>0.86676492558695795</v>
      </c>
      <c r="Q3001" s="873">
        <f>+VLOOKUP(C3001,'A. Rate Class Allocations'!$B$124:$J$128,7,FALSE)</f>
        <v>0.93591420350510102</v>
      </c>
      <c r="R3001" s="873">
        <f>+VLOOKUP(C3001,'A. Rate Class Allocations'!$B$124:$J$128,9,FALSE)</f>
        <v>0.67326093337246795</v>
      </c>
      <c r="S3001" s="874">
        <f t="shared" si="139"/>
        <v>3513.4374334638296</v>
      </c>
      <c r="T3001" s="874">
        <f t="shared" si="140"/>
        <v>0.85884602289404111</v>
      </c>
    </row>
    <row r="3002" spans="1:20">
      <c r="A3002" s="875" t="s">
        <v>1034</v>
      </c>
      <c r="B3002" t="s">
        <v>1035</v>
      </c>
      <c r="C3002" t="s">
        <v>1339</v>
      </c>
      <c r="D3002" t="s">
        <v>2214</v>
      </c>
      <c r="E3002" s="867">
        <v>2019</v>
      </c>
      <c r="F3002" s="867">
        <v>2019</v>
      </c>
      <c r="G3002" s="868">
        <v>43544</v>
      </c>
      <c r="H3002" s="869">
        <f t="shared" si="138"/>
        <v>2019</v>
      </c>
      <c r="I3002" s="876"/>
      <c r="J3002" t="s">
        <v>1341</v>
      </c>
      <c r="K3002" t="s">
        <v>1342</v>
      </c>
      <c r="L3002" t="s">
        <v>1037</v>
      </c>
      <c r="M3002">
        <v>97.805000000000007</v>
      </c>
      <c r="N3002">
        <v>3.1E-2</v>
      </c>
      <c r="O3002" s="872">
        <f>+VLOOKUP(C3002,'A. Rate Class Allocations'!$B$124:$J$128,6,FALSE)</f>
        <v>0.94261788524984402</v>
      </c>
      <c r="P3002" s="873">
        <f>+VLOOKUP(C3002,'A. Rate Class Allocations'!$B$124:$J$128,8,FALSE)</f>
        <v>0.86676492558695795</v>
      </c>
      <c r="Q3002" s="873">
        <f>+VLOOKUP(C3002,'A. Rate Class Allocations'!$B$124:$J$128,7,FALSE)</f>
        <v>0.93591420350510102</v>
      </c>
      <c r="R3002" s="873">
        <f>+VLOOKUP(C3002,'A. Rate Class Allocations'!$B$124:$J$128,9,FALSE)</f>
        <v>0.67326093337246795</v>
      </c>
      <c r="S3002" s="874">
        <f t="shared" si="139"/>
        <v>79.909435390593373</v>
      </c>
      <c r="T3002" s="874">
        <f t="shared" si="140"/>
        <v>1.9533548576460221E-2</v>
      </c>
    </row>
    <row r="3003" spans="1:20">
      <c r="A3003" s="875" t="s">
        <v>1034</v>
      </c>
      <c r="B3003" t="s">
        <v>1035</v>
      </c>
      <c r="C3003" t="s">
        <v>1339</v>
      </c>
      <c r="D3003" t="s">
        <v>2215</v>
      </c>
      <c r="E3003" s="867">
        <v>2019</v>
      </c>
      <c r="F3003" s="867">
        <v>2019</v>
      </c>
      <c r="G3003" s="868">
        <v>43546</v>
      </c>
      <c r="H3003" s="869">
        <f t="shared" si="138"/>
        <v>2019</v>
      </c>
      <c r="I3003" s="876"/>
      <c r="J3003" t="s">
        <v>1341</v>
      </c>
      <c r="K3003" t="s">
        <v>1342</v>
      </c>
      <c r="L3003" t="s">
        <v>1037</v>
      </c>
      <c r="M3003">
        <v>2835.9239999999995</v>
      </c>
      <c r="N3003">
        <v>1.0919999999999999</v>
      </c>
      <c r="O3003" s="872">
        <f>+VLOOKUP(C3003,'A. Rate Class Allocations'!$B$124:$J$128,6,FALSE)</f>
        <v>0.94261788524984402</v>
      </c>
      <c r="P3003" s="873">
        <f>+VLOOKUP(C3003,'A. Rate Class Allocations'!$B$124:$J$128,8,FALSE)</f>
        <v>0.86676492558695795</v>
      </c>
      <c r="Q3003" s="873">
        <f>+VLOOKUP(C3003,'A. Rate Class Allocations'!$B$124:$J$128,7,FALSE)</f>
        <v>0.93591420350510102</v>
      </c>
      <c r="R3003" s="873">
        <f>+VLOOKUP(C3003,'A. Rate Class Allocations'!$B$124:$J$128,9,FALSE)</f>
        <v>0.67326093337246795</v>
      </c>
      <c r="S3003" s="874">
        <f t="shared" si="139"/>
        <v>2317.0296574881963</v>
      </c>
      <c r="T3003" s="874">
        <f t="shared" si="140"/>
        <v>0.68808500146756635</v>
      </c>
    </row>
    <row r="3004" spans="1:20">
      <c r="A3004" s="875" t="s">
        <v>1034</v>
      </c>
      <c r="B3004" t="s">
        <v>1035</v>
      </c>
      <c r="C3004" t="s">
        <v>1339</v>
      </c>
      <c r="D3004" t="s">
        <v>2215</v>
      </c>
      <c r="E3004" s="867">
        <v>2019</v>
      </c>
      <c r="F3004" s="867">
        <v>2019</v>
      </c>
      <c r="G3004" s="868">
        <v>43546</v>
      </c>
      <c r="H3004" s="869">
        <f t="shared" si="138"/>
        <v>2019</v>
      </c>
      <c r="I3004" s="876"/>
      <c r="J3004" t="s">
        <v>1341</v>
      </c>
      <c r="K3004" t="s">
        <v>1342</v>
      </c>
      <c r="L3004" t="s">
        <v>1037</v>
      </c>
      <c r="M3004">
        <v>376.565</v>
      </c>
      <c r="N3004">
        <v>0.14499999999999999</v>
      </c>
      <c r="O3004" s="872">
        <f>+VLOOKUP(C3004,'A. Rate Class Allocations'!$B$124:$J$128,6,FALSE)</f>
        <v>0.94261788524984402</v>
      </c>
      <c r="P3004" s="873">
        <f>+VLOOKUP(C3004,'A. Rate Class Allocations'!$B$124:$J$128,8,FALSE)</f>
        <v>0.86676492558695795</v>
      </c>
      <c r="Q3004" s="873">
        <f>+VLOOKUP(C3004,'A. Rate Class Allocations'!$B$124:$J$128,7,FALSE)</f>
        <v>0.93591420350510102</v>
      </c>
      <c r="R3004" s="873">
        <f>+VLOOKUP(C3004,'A. Rate Class Allocations'!$B$124:$J$128,9,FALSE)</f>
        <v>0.67326093337246795</v>
      </c>
      <c r="S3004" s="874">
        <f t="shared" si="139"/>
        <v>307.66419444669282</v>
      </c>
      <c r="T3004" s="874">
        <f t="shared" si="140"/>
        <v>9.1366598180217168E-2</v>
      </c>
    </row>
    <row r="3005" spans="1:20">
      <c r="A3005" s="875" t="s">
        <v>1034</v>
      </c>
      <c r="B3005" t="s">
        <v>1035</v>
      </c>
      <c r="C3005" t="s">
        <v>1339</v>
      </c>
      <c r="D3005" t="s">
        <v>2215</v>
      </c>
      <c r="E3005" s="867">
        <v>2019</v>
      </c>
      <c r="F3005" s="867">
        <v>2019</v>
      </c>
      <c r="G3005" s="868">
        <v>43546</v>
      </c>
      <c r="H3005" s="869">
        <f t="shared" si="138"/>
        <v>2019</v>
      </c>
      <c r="I3005" s="876"/>
      <c r="J3005" t="s">
        <v>1341</v>
      </c>
      <c r="K3005" t="s">
        <v>1342</v>
      </c>
      <c r="L3005" t="s">
        <v>1037</v>
      </c>
      <c r="M3005">
        <v>397.34100000000001</v>
      </c>
      <c r="N3005">
        <v>0.153</v>
      </c>
      <c r="O3005" s="872">
        <f>+VLOOKUP(C3005,'A. Rate Class Allocations'!$B$124:$J$128,6,FALSE)</f>
        <v>0.94261788524984402</v>
      </c>
      <c r="P3005" s="873">
        <f>+VLOOKUP(C3005,'A. Rate Class Allocations'!$B$124:$J$128,8,FALSE)</f>
        <v>0.86676492558695795</v>
      </c>
      <c r="Q3005" s="873">
        <f>+VLOOKUP(C3005,'A. Rate Class Allocations'!$B$124:$J$128,7,FALSE)</f>
        <v>0.93591420350510102</v>
      </c>
      <c r="R3005" s="873">
        <f>+VLOOKUP(C3005,'A. Rate Class Allocations'!$B$124:$J$128,9,FALSE)</f>
        <v>0.67326093337246795</v>
      </c>
      <c r="S3005" s="874">
        <f t="shared" si="139"/>
        <v>324.63877069202761</v>
      </c>
      <c r="T3005" s="874">
        <f t="shared" si="140"/>
        <v>9.6407513941884321E-2</v>
      </c>
    </row>
    <row r="3006" spans="1:20">
      <c r="A3006" s="875" t="s">
        <v>1034</v>
      </c>
      <c r="B3006" t="s">
        <v>1035</v>
      </c>
      <c r="C3006" t="s">
        <v>1339</v>
      </c>
      <c r="D3006" t="s">
        <v>2216</v>
      </c>
      <c r="E3006" s="867">
        <v>2019</v>
      </c>
      <c r="F3006" s="867">
        <v>2019</v>
      </c>
      <c r="G3006" s="868">
        <v>43546</v>
      </c>
      <c r="H3006" s="869">
        <f t="shared" si="138"/>
        <v>2019</v>
      </c>
      <c r="I3006" s="876"/>
      <c r="J3006" t="s">
        <v>1341</v>
      </c>
      <c r="K3006" t="s">
        <v>1342</v>
      </c>
      <c r="L3006" t="s">
        <v>1037</v>
      </c>
      <c r="M3006">
        <v>1631.4480000000001</v>
      </c>
      <c r="N3006">
        <v>0.72800000000000009</v>
      </c>
      <c r="O3006" s="872">
        <f>+VLOOKUP(C3006,'A. Rate Class Allocations'!$B$124:$J$128,6,FALSE)</f>
        <v>0.94261788524984402</v>
      </c>
      <c r="P3006" s="873">
        <f>+VLOOKUP(C3006,'A. Rate Class Allocations'!$B$124:$J$128,8,FALSE)</f>
        <v>0.86676492558695795</v>
      </c>
      <c r="Q3006" s="873">
        <f>+VLOOKUP(C3006,'A. Rate Class Allocations'!$B$124:$J$128,7,FALSE)</f>
        <v>0.93591420350510102</v>
      </c>
      <c r="R3006" s="873">
        <f>+VLOOKUP(C3006,'A. Rate Class Allocations'!$B$124:$J$128,9,FALSE)</f>
        <v>0.67326093337246795</v>
      </c>
      <c r="S3006" s="874">
        <f t="shared" si="139"/>
        <v>1332.9388942192402</v>
      </c>
      <c r="T3006" s="874">
        <f t="shared" si="140"/>
        <v>0.45872333431171108</v>
      </c>
    </row>
    <row r="3007" spans="1:20">
      <c r="A3007" s="875" t="s">
        <v>1034</v>
      </c>
      <c r="B3007" t="s">
        <v>1035</v>
      </c>
      <c r="C3007" t="s">
        <v>1339</v>
      </c>
      <c r="D3007" t="s">
        <v>2216</v>
      </c>
      <c r="E3007" s="867">
        <v>2019</v>
      </c>
      <c r="F3007" s="867">
        <v>2019</v>
      </c>
      <c r="G3007" s="868">
        <v>43546</v>
      </c>
      <c r="H3007" s="869">
        <f t="shared" si="138"/>
        <v>2019</v>
      </c>
      <c r="I3007" s="876"/>
      <c r="J3007" t="s">
        <v>1341</v>
      </c>
      <c r="K3007" t="s">
        <v>1342</v>
      </c>
      <c r="L3007" t="s">
        <v>1037</v>
      </c>
      <c r="M3007">
        <v>347.35500000000002</v>
      </c>
      <c r="N3007">
        <v>0.15500000000000003</v>
      </c>
      <c r="O3007" s="872">
        <f>+VLOOKUP(C3007,'A. Rate Class Allocations'!$B$124:$J$128,6,FALSE)</f>
        <v>0.94261788524984402</v>
      </c>
      <c r="P3007" s="873">
        <f>+VLOOKUP(C3007,'A. Rate Class Allocations'!$B$124:$J$128,8,FALSE)</f>
        <v>0.86676492558695795</v>
      </c>
      <c r="Q3007" s="873">
        <f>+VLOOKUP(C3007,'A. Rate Class Allocations'!$B$124:$J$128,7,FALSE)</f>
        <v>0.93591420350510102</v>
      </c>
      <c r="R3007" s="873">
        <f>+VLOOKUP(C3007,'A. Rate Class Allocations'!$B$124:$J$128,9,FALSE)</f>
        <v>0.67326093337246795</v>
      </c>
      <c r="S3007" s="874">
        <f t="shared" si="139"/>
        <v>283.79880302744806</v>
      </c>
      <c r="T3007" s="874">
        <f t="shared" si="140"/>
        <v>9.7667742882301123E-2</v>
      </c>
    </row>
    <row r="3008" spans="1:20">
      <c r="A3008" s="875" t="s">
        <v>1034</v>
      </c>
      <c r="B3008" t="s">
        <v>1035</v>
      </c>
      <c r="C3008" t="s">
        <v>1339</v>
      </c>
      <c r="D3008" t="s">
        <v>2217</v>
      </c>
      <c r="E3008" s="867">
        <v>2019</v>
      </c>
      <c r="F3008" s="867">
        <v>2019</v>
      </c>
      <c r="G3008" s="868">
        <v>43545</v>
      </c>
      <c r="H3008" s="869">
        <f t="shared" si="138"/>
        <v>2019</v>
      </c>
      <c r="I3008" s="876"/>
      <c r="J3008" t="s">
        <v>1341</v>
      </c>
      <c r="K3008" t="s">
        <v>1342</v>
      </c>
      <c r="L3008" t="s">
        <v>1037</v>
      </c>
      <c r="M3008">
        <v>8639.9040000000023</v>
      </c>
      <c r="N3008">
        <v>1.1960000000000002</v>
      </c>
      <c r="O3008" s="872">
        <f>+VLOOKUP(C3008,'A. Rate Class Allocations'!$B$124:$J$128,6,FALSE)</f>
        <v>0.94261788524984402</v>
      </c>
      <c r="P3008" s="873">
        <f>+VLOOKUP(C3008,'A. Rate Class Allocations'!$B$124:$J$128,8,FALSE)</f>
        <v>0.86676492558695795</v>
      </c>
      <c r="Q3008" s="873">
        <f>+VLOOKUP(C3008,'A. Rate Class Allocations'!$B$124:$J$128,7,FALSE)</f>
        <v>0.93591420350510102</v>
      </c>
      <c r="R3008" s="873">
        <f>+VLOOKUP(C3008,'A. Rate Class Allocations'!$B$124:$J$128,9,FALSE)</f>
        <v>0.67326093337246795</v>
      </c>
      <c r="S3008" s="874">
        <f t="shared" si="139"/>
        <v>7059.0445321704346</v>
      </c>
      <c r="T3008" s="874">
        <f t="shared" si="140"/>
        <v>0.7536169063692395</v>
      </c>
    </row>
    <row r="3009" spans="1:20">
      <c r="A3009" s="875" t="s">
        <v>1034</v>
      </c>
      <c r="B3009" t="s">
        <v>1035</v>
      </c>
      <c r="C3009" t="s">
        <v>1339</v>
      </c>
      <c r="D3009" t="s">
        <v>2217</v>
      </c>
      <c r="E3009" s="867">
        <v>2019</v>
      </c>
      <c r="F3009" s="867">
        <v>2019</v>
      </c>
      <c r="G3009" s="868">
        <v>43545</v>
      </c>
      <c r="H3009" s="869">
        <f t="shared" si="138"/>
        <v>2019</v>
      </c>
      <c r="I3009" s="876"/>
      <c r="J3009" t="s">
        <v>1341</v>
      </c>
      <c r="K3009" t="s">
        <v>1342</v>
      </c>
      <c r="L3009" t="s">
        <v>1037</v>
      </c>
      <c r="M3009">
        <v>418.9919999999999</v>
      </c>
      <c r="N3009">
        <v>5.7999999999999996E-2</v>
      </c>
      <c r="O3009" s="872">
        <f>+VLOOKUP(C3009,'A. Rate Class Allocations'!$B$124:$J$128,6,FALSE)</f>
        <v>0.94261788524984402</v>
      </c>
      <c r="P3009" s="873">
        <f>+VLOOKUP(C3009,'A. Rate Class Allocations'!$B$124:$J$128,8,FALSE)</f>
        <v>0.86676492558695795</v>
      </c>
      <c r="Q3009" s="873">
        <f>+VLOOKUP(C3009,'A. Rate Class Allocations'!$B$124:$J$128,7,FALSE)</f>
        <v>0.93591420350510102</v>
      </c>
      <c r="R3009" s="873">
        <f>+VLOOKUP(C3009,'A. Rate Class Allocations'!$B$124:$J$128,9,FALSE)</f>
        <v>0.67326093337246795</v>
      </c>
      <c r="S3009" s="874">
        <f t="shared" si="139"/>
        <v>342.32824654338208</v>
      </c>
      <c r="T3009" s="874">
        <f t="shared" si="140"/>
        <v>3.6546639272086859E-2</v>
      </c>
    </row>
    <row r="3010" spans="1:20">
      <c r="A3010" s="875" t="s">
        <v>1034</v>
      </c>
      <c r="B3010" t="s">
        <v>1035</v>
      </c>
      <c r="C3010" t="s">
        <v>1339</v>
      </c>
      <c r="D3010" t="s">
        <v>2218</v>
      </c>
      <c r="E3010" s="867">
        <v>2019</v>
      </c>
      <c r="F3010" s="867">
        <v>2019</v>
      </c>
      <c r="G3010" s="868">
        <v>43545</v>
      </c>
      <c r="H3010" s="869">
        <f t="shared" si="138"/>
        <v>2019</v>
      </c>
      <c r="I3010" s="876"/>
      <c r="J3010" t="s">
        <v>1341</v>
      </c>
      <c r="K3010" t="s">
        <v>1342</v>
      </c>
      <c r="L3010" t="s">
        <v>1037</v>
      </c>
      <c r="M3010">
        <v>3251.0400000000009</v>
      </c>
      <c r="N3010">
        <v>1.2480000000000002</v>
      </c>
      <c r="O3010" s="872">
        <f>+VLOOKUP(C3010,'A. Rate Class Allocations'!$B$124:$J$128,6,FALSE)</f>
        <v>0.94261788524984402</v>
      </c>
      <c r="P3010" s="873">
        <f>+VLOOKUP(C3010,'A. Rate Class Allocations'!$B$124:$J$128,8,FALSE)</f>
        <v>0.86676492558695795</v>
      </c>
      <c r="Q3010" s="873">
        <f>+VLOOKUP(C3010,'A. Rate Class Allocations'!$B$124:$J$128,7,FALSE)</f>
        <v>0.93591420350510102</v>
      </c>
      <c r="R3010" s="873">
        <f>+VLOOKUP(C3010,'A. Rate Class Allocations'!$B$124:$J$128,9,FALSE)</f>
        <v>0.67326093337246795</v>
      </c>
      <c r="S3010" s="874">
        <f t="shared" si="139"/>
        <v>2656.191103033942</v>
      </c>
      <c r="T3010" s="874">
        <f t="shared" si="140"/>
        <v>0.78638285882007619</v>
      </c>
    </row>
    <row r="3011" spans="1:20">
      <c r="A3011" s="875" t="s">
        <v>1034</v>
      </c>
      <c r="B3011" t="s">
        <v>1035</v>
      </c>
      <c r="C3011" t="s">
        <v>1339</v>
      </c>
      <c r="D3011" t="s">
        <v>2219</v>
      </c>
      <c r="E3011" s="867">
        <v>2019</v>
      </c>
      <c r="F3011" s="867">
        <v>2019</v>
      </c>
      <c r="G3011" s="868">
        <v>43544</v>
      </c>
      <c r="H3011" s="869">
        <f t="shared" si="138"/>
        <v>2019</v>
      </c>
      <c r="I3011" s="876"/>
      <c r="J3011" t="s">
        <v>1341</v>
      </c>
      <c r="K3011" t="s">
        <v>1342</v>
      </c>
      <c r="L3011" t="s">
        <v>1037</v>
      </c>
      <c r="M3011">
        <v>2671.7699999999995</v>
      </c>
      <c r="N3011">
        <v>1.073</v>
      </c>
      <c r="O3011" s="872">
        <f>+VLOOKUP(C3011,'A. Rate Class Allocations'!$B$124:$J$128,6,FALSE)</f>
        <v>0.94261788524984402</v>
      </c>
      <c r="P3011" s="873">
        <f>+VLOOKUP(C3011,'A. Rate Class Allocations'!$B$124:$J$128,8,FALSE)</f>
        <v>0.86676492558695795</v>
      </c>
      <c r="Q3011" s="873">
        <f>+VLOOKUP(C3011,'A. Rate Class Allocations'!$B$124:$J$128,7,FALSE)</f>
        <v>0.93591420350510102</v>
      </c>
      <c r="R3011" s="873">
        <f>+VLOOKUP(C3011,'A. Rate Class Allocations'!$B$124:$J$128,9,FALSE)</f>
        <v>0.67326093337246795</v>
      </c>
      <c r="S3011" s="874">
        <f t="shared" si="139"/>
        <v>2182.9112232863922</v>
      </c>
      <c r="T3011" s="874">
        <f t="shared" si="140"/>
        <v>0.67611282653360694</v>
      </c>
    </row>
    <row r="3012" spans="1:20">
      <c r="A3012" s="875" t="s">
        <v>1034</v>
      </c>
      <c r="B3012" t="s">
        <v>1035</v>
      </c>
      <c r="C3012" t="s">
        <v>1339</v>
      </c>
      <c r="D3012" t="s">
        <v>2219</v>
      </c>
      <c r="E3012" s="867">
        <v>2019</v>
      </c>
      <c r="F3012" s="867">
        <v>2019</v>
      </c>
      <c r="G3012" s="868">
        <v>43544</v>
      </c>
      <c r="H3012" s="869">
        <f t="shared" ref="H3012:H3075" si="141">YEAR(G3012)</f>
        <v>2019</v>
      </c>
      <c r="I3012" s="876"/>
      <c r="J3012" t="s">
        <v>1341</v>
      </c>
      <c r="K3012" t="s">
        <v>1342</v>
      </c>
      <c r="L3012" t="s">
        <v>1037</v>
      </c>
      <c r="M3012">
        <v>488.03999999999996</v>
      </c>
      <c r="N3012">
        <v>0.19600000000000001</v>
      </c>
      <c r="O3012" s="872">
        <f>+VLOOKUP(C3012,'A. Rate Class Allocations'!$B$124:$J$128,6,FALSE)</f>
        <v>0.94261788524984402</v>
      </c>
      <c r="P3012" s="873">
        <f>+VLOOKUP(C3012,'A. Rate Class Allocations'!$B$124:$J$128,8,FALSE)</f>
        <v>0.86676492558695795</v>
      </c>
      <c r="Q3012" s="873">
        <f>+VLOOKUP(C3012,'A. Rate Class Allocations'!$B$124:$J$128,7,FALSE)</f>
        <v>0.93591420350510102</v>
      </c>
      <c r="R3012" s="873">
        <f>+VLOOKUP(C3012,'A. Rate Class Allocations'!$B$124:$J$128,9,FALSE)</f>
        <v>0.67326093337246795</v>
      </c>
      <c r="S3012" s="874">
        <f t="shared" ref="S3012:S3075" si="142">M3012*O3012*P3012</f>
        <v>398.74240425361876</v>
      </c>
      <c r="T3012" s="874">
        <f t="shared" ref="T3012:T3075" si="143">N3012*Q3012*R3012</f>
        <v>0.12350243616084527</v>
      </c>
    </row>
    <row r="3013" spans="1:20">
      <c r="A3013" s="875" t="s">
        <v>1034</v>
      </c>
      <c r="B3013" t="s">
        <v>1035</v>
      </c>
      <c r="C3013" t="s">
        <v>1339</v>
      </c>
      <c r="D3013" t="s">
        <v>2220</v>
      </c>
      <c r="E3013" s="867">
        <v>2019</v>
      </c>
      <c r="F3013" s="867">
        <v>2019</v>
      </c>
      <c r="G3013" s="868">
        <v>43544</v>
      </c>
      <c r="H3013" s="869">
        <f t="shared" si="141"/>
        <v>2019</v>
      </c>
      <c r="I3013" s="876"/>
      <c r="J3013" t="s">
        <v>1341</v>
      </c>
      <c r="K3013" t="s">
        <v>1342</v>
      </c>
      <c r="L3013" t="s">
        <v>1037</v>
      </c>
      <c r="M3013">
        <v>3466.0799999999995</v>
      </c>
      <c r="N3013">
        <v>1.3919999999999999</v>
      </c>
      <c r="O3013" s="872">
        <f>+VLOOKUP(C3013,'A. Rate Class Allocations'!$B$124:$J$128,6,FALSE)</f>
        <v>0.94261788524984402</v>
      </c>
      <c r="P3013" s="873">
        <f>+VLOOKUP(C3013,'A. Rate Class Allocations'!$B$124:$J$128,8,FALSE)</f>
        <v>0.86676492558695795</v>
      </c>
      <c r="Q3013" s="873">
        <f>+VLOOKUP(C3013,'A. Rate Class Allocations'!$B$124:$J$128,7,FALSE)</f>
        <v>0.93591420350510102</v>
      </c>
      <c r="R3013" s="873">
        <f>+VLOOKUP(C3013,'A. Rate Class Allocations'!$B$124:$J$128,9,FALSE)</f>
        <v>0.67326093337246795</v>
      </c>
      <c r="S3013" s="874">
        <f t="shared" si="142"/>
        <v>2831.8848302093738</v>
      </c>
      <c r="T3013" s="874">
        <f t="shared" si="143"/>
        <v>0.87711934253008461</v>
      </c>
    </row>
    <row r="3014" spans="1:20">
      <c r="A3014" s="875" t="s">
        <v>1034</v>
      </c>
      <c r="B3014" t="s">
        <v>1035</v>
      </c>
      <c r="C3014" t="s">
        <v>1339</v>
      </c>
      <c r="D3014" t="s">
        <v>2221</v>
      </c>
      <c r="E3014" s="867">
        <v>2019</v>
      </c>
      <c r="F3014" s="867">
        <v>2019</v>
      </c>
      <c r="G3014" s="868">
        <v>43547</v>
      </c>
      <c r="H3014" s="869">
        <f t="shared" si="141"/>
        <v>2019</v>
      </c>
      <c r="I3014" s="876"/>
      <c r="J3014" t="s">
        <v>1341</v>
      </c>
      <c r="K3014" t="s">
        <v>1342</v>
      </c>
      <c r="L3014" t="s">
        <v>1037</v>
      </c>
      <c r="M3014">
        <v>968.13600000000042</v>
      </c>
      <c r="N3014">
        <v>0.31200000000000006</v>
      </c>
      <c r="O3014" s="872">
        <f>+VLOOKUP(C3014,'A. Rate Class Allocations'!$B$124:$J$128,6,FALSE)</f>
        <v>0.94261788524984402</v>
      </c>
      <c r="P3014" s="873">
        <f>+VLOOKUP(C3014,'A. Rate Class Allocations'!$B$124:$J$128,8,FALSE)</f>
        <v>0.86676492558695795</v>
      </c>
      <c r="Q3014" s="873">
        <f>+VLOOKUP(C3014,'A. Rate Class Allocations'!$B$124:$J$128,7,FALSE)</f>
        <v>0.93591420350510102</v>
      </c>
      <c r="R3014" s="873">
        <f>+VLOOKUP(C3014,'A. Rate Class Allocations'!$B$124:$J$128,9,FALSE)</f>
        <v>0.67326093337246795</v>
      </c>
      <c r="S3014" s="874">
        <f t="shared" si="142"/>
        <v>790.9943371126991</v>
      </c>
      <c r="T3014" s="874">
        <f t="shared" si="143"/>
        <v>0.19659571470501905</v>
      </c>
    </row>
    <row r="3015" spans="1:20">
      <c r="A3015" s="875" t="s">
        <v>1034</v>
      </c>
      <c r="B3015" t="s">
        <v>1035</v>
      </c>
      <c r="C3015" t="s">
        <v>1339</v>
      </c>
      <c r="D3015" t="s">
        <v>2221</v>
      </c>
      <c r="E3015" s="867">
        <v>2019</v>
      </c>
      <c r="F3015" s="867">
        <v>2019</v>
      </c>
      <c r="G3015" s="868">
        <v>43547</v>
      </c>
      <c r="H3015" s="869">
        <f t="shared" si="141"/>
        <v>2019</v>
      </c>
      <c r="I3015" s="876"/>
      <c r="J3015" t="s">
        <v>1341</v>
      </c>
      <c r="K3015" t="s">
        <v>1342</v>
      </c>
      <c r="L3015" t="s">
        <v>1037</v>
      </c>
      <c r="M3015">
        <v>142.738</v>
      </c>
      <c r="N3015">
        <v>4.6000000000000006E-2</v>
      </c>
      <c r="O3015" s="872">
        <f>+VLOOKUP(C3015,'A. Rate Class Allocations'!$B$124:$J$128,6,FALSE)</f>
        <v>0.94261788524984402</v>
      </c>
      <c r="P3015" s="873">
        <f>+VLOOKUP(C3015,'A. Rate Class Allocations'!$B$124:$J$128,8,FALSE)</f>
        <v>0.86676492558695795</v>
      </c>
      <c r="Q3015" s="873">
        <f>+VLOOKUP(C3015,'A. Rate Class Allocations'!$B$124:$J$128,7,FALSE)</f>
        <v>0.93591420350510102</v>
      </c>
      <c r="R3015" s="873">
        <f>+VLOOKUP(C3015,'A. Rate Class Allocations'!$B$124:$J$128,9,FALSE)</f>
        <v>0.67326093337246795</v>
      </c>
      <c r="S3015" s="874">
        <f t="shared" si="142"/>
        <v>116.62095995892352</v>
      </c>
      <c r="T3015" s="874">
        <f t="shared" si="143"/>
        <v>2.898526562958614E-2</v>
      </c>
    </row>
    <row r="3016" spans="1:20">
      <c r="A3016" s="875" t="s">
        <v>1034</v>
      </c>
      <c r="B3016" t="s">
        <v>1035</v>
      </c>
      <c r="C3016" t="s">
        <v>1339</v>
      </c>
      <c r="D3016" t="s">
        <v>2221</v>
      </c>
      <c r="E3016" s="867">
        <v>2019</v>
      </c>
      <c r="F3016" s="867">
        <v>2019</v>
      </c>
      <c r="G3016" s="868">
        <v>43547</v>
      </c>
      <c r="H3016" s="869">
        <f t="shared" si="141"/>
        <v>2019</v>
      </c>
      <c r="I3016" s="876"/>
      <c r="J3016" t="s">
        <v>1341</v>
      </c>
      <c r="K3016" t="s">
        <v>1342</v>
      </c>
      <c r="L3016" t="s">
        <v>1037</v>
      </c>
      <c r="M3016">
        <v>71.369</v>
      </c>
      <c r="N3016">
        <v>2.3000000000000003E-2</v>
      </c>
      <c r="O3016" s="872">
        <f>+VLOOKUP(C3016,'A. Rate Class Allocations'!$B$124:$J$128,6,FALSE)</f>
        <v>0.94261788524984402</v>
      </c>
      <c r="P3016" s="873">
        <f>+VLOOKUP(C3016,'A. Rate Class Allocations'!$B$124:$J$128,8,FALSE)</f>
        <v>0.86676492558695795</v>
      </c>
      <c r="Q3016" s="873">
        <f>+VLOOKUP(C3016,'A. Rate Class Allocations'!$B$124:$J$128,7,FALSE)</f>
        <v>0.93591420350510102</v>
      </c>
      <c r="R3016" s="873">
        <f>+VLOOKUP(C3016,'A. Rate Class Allocations'!$B$124:$J$128,9,FALSE)</f>
        <v>0.67326093337246795</v>
      </c>
      <c r="S3016" s="874">
        <f t="shared" si="142"/>
        <v>58.310479979461761</v>
      </c>
      <c r="T3016" s="874">
        <f t="shared" si="143"/>
        <v>1.449263281479307E-2</v>
      </c>
    </row>
    <row r="3017" spans="1:20">
      <c r="A3017" s="875" t="s">
        <v>1034</v>
      </c>
      <c r="B3017" t="s">
        <v>1035</v>
      </c>
      <c r="C3017" t="s">
        <v>1339</v>
      </c>
      <c r="D3017" t="s">
        <v>2221</v>
      </c>
      <c r="E3017" s="867">
        <v>2019</v>
      </c>
      <c r="F3017" s="867">
        <v>2019</v>
      </c>
      <c r="G3017" s="868">
        <v>43547</v>
      </c>
      <c r="H3017" s="869">
        <f t="shared" si="141"/>
        <v>2019</v>
      </c>
      <c r="I3017" s="876"/>
      <c r="J3017" t="s">
        <v>1341</v>
      </c>
      <c r="K3017" t="s">
        <v>1342</v>
      </c>
      <c r="L3017" t="s">
        <v>1037</v>
      </c>
      <c r="M3017">
        <v>173.768</v>
      </c>
      <c r="N3017">
        <v>5.6000000000000001E-2</v>
      </c>
      <c r="O3017" s="872">
        <f>+VLOOKUP(C3017,'A. Rate Class Allocations'!$B$124:$J$128,6,FALSE)</f>
        <v>0.94261788524984402</v>
      </c>
      <c r="P3017" s="873">
        <f>+VLOOKUP(C3017,'A. Rate Class Allocations'!$B$124:$J$128,8,FALSE)</f>
        <v>0.86676492558695795</v>
      </c>
      <c r="Q3017" s="873">
        <f>+VLOOKUP(C3017,'A. Rate Class Allocations'!$B$124:$J$128,7,FALSE)</f>
        <v>0.93591420350510102</v>
      </c>
      <c r="R3017" s="873">
        <f>+VLOOKUP(C3017,'A. Rate Class Allocations'!$B$124:$J$128,9,FALSE)</f>
        <v>0.67326093337246795</v>
      </c>
      <c r="S3017" s="874">
        <f t="shared" si="142"/>
        <v>141.97334255868952</v>
      </c>
      <c r="T3017" s="874">
        <f t="shared" si="143"/>
        <v>3.5286410331670078E-2</v>
      </c>
    </row>
    <row r="3018" spans="1:20">
      <c r="A3018" s="875" t="s">
        <v>1034</v>
      </c>
      <c r="B3018" t="s">
        <v>1035</v>
      </c>
      <c r="C3018" t="s">
        <v>1339</v>
      </c>
      <c r="D3018" t="s">
        <v>2222</v>
      </c>
      <c r="E3018" s="867">
        <v>2019</v>
      </c>
      <c r="F3018" s="867">
        <v>2019</v>
      </c>
      <c r="G3018" s="868">
        <v>43547</v>
      </c>
      <c r="H3018" s="869">
        <f t="shared" si="141"/>
        <v>2019</v>
      </c>
      <c r="I3018" s="876"/>
      <c r="J3018" t="s">
        <v>1341</v>
      </c>
      <c r="K3018" t="s">
        <v>1342</v>
      </c>
      <c r="L3018" t="s">
        <v>1037</v>
      </c>
      <c r="M3018">
        <v>1864.5120000000002</v>
      </c>
      <c r="N3018">
        <v>0.83200000000000007</v>
      </c>
      <c r="O3018" s="872">
        <f>+VLOOKUP(C3018,'A. Rate Class Allocations'!$B$124:$J$128,6,FALSE)</f>
        <v>0.94261788524984402</v>
      </c>
      <c r="P3018" s="873">
        <f>+VLOOKUP(C3018,'A. Rate Class Allocations'!$B$124:$J$128,8,FALSE)</f>
        <v>0.86676492558695795</v>
      </c>
      <c r="Q3018" s="873">
        <f>+VLOOKUP(C3018,'A. Rate Class Allocations'!$B$124:$J$128,7,FALSE)</f>
        <v>0.93591420350510102</v>
      </c>
      <c r="R3018" s="873">
        <f>+VLOOKUP(C3018,'A. Rate Class Allocations'!$B$124:$J$128,9,FALSE)</f>
        <v>0.67326093337246795</v>
      </c>
      <c r="S3018" s="874">
        <f t="shared" si="142"/>
        <v>1523.35873625056</v>
      </c>
      <c r="T3018" s="874">
        <f t="shared" si="143"/>
        <v>0.52425523921338413</v>
      </c>
    </row>
    <row r="3019" spans="1:20">
      <c r="A3019" s="875" t="s">
        <v>1034</v>
      </c>
      <c r="B3019" t="s">
        <v>1035</v>
      </c>
      <c r="C3019" t="s">
        <v>1339</v>
      </c>
      <c r="D3019" t="s">
        <v>2223</v>
      </c>
      <c r="E3019" s="867">
        <v>2019</v>
      </c>
      <c r="F3019" s="867">
        <v>2019</v>
      </c>
      <c r="G3019" s="868">
        <v>43551</v>
      </c>
      <c r="H3019" s="869">
        <f t="shared" si="141"/>
        <v>2019</v>
      </c>
      <c r="I3019" s="876"/>
      <c r="J3019" t="s">
        <v>1341</v>
      </c>
      <c r="K3019" t="s">
        <v>1342</v>
      </c>
      <c r="L3019" t="s">
        <v>1037</v>
      </c>
      <c r="M3019">
        <v>939.12000000000035</v>
      </c>
      <c r="N3019">
        <v>0.26000000000000006</v>
      </c>
      <c r="O3019" s="872">
        <f>+VLOOKUP(C3019,'A. Rate Class Allocations'!$B$124:$J$128,6,FALSE)</f>
        <v>0.94261788524984402</v>
      </c>
      <c r="P3019" s="873">
        <f>+VLOOKUP(C3019,'A. Rate Class Allocations'!$B$124:$J$128,8,FALSE)</f>
        <v>0.86676492558695795</v>
      </c>
      <c r="Q3019" s="873">
        <f>+VLOOKUP(C3019,'A. Rate Class Allocations'!$B$124:$J$128,7,FALSE)</f>
        <v>0.93591420350510102</v>
      </c>
      <c r="R3019" s="873">
        <f>+VLOOKUP(C3019,'A. Rate Class Allocations'!$B$124:$J$128,9,FALSE)</f>
        <v>0.67326093337246795</v>
      </c>
      <c r="S3019" s="874">
        <f t="shared" si="142"/>
        <v>767.28744914896038</v>
      </c>
      <c r="T3019" s="874">
        <f t="shared" si="143"/>
        <v>0.16382976225418253</v>
      </c>
    </row>
    <row r="3020" spans="1:20">
      <c r="A3020" s="875" t="s">
        <v>1034</v>
      </c>
      <c r="B3020" t="s">
        <v>1035</v>
      </c>
      <c r="C3020" t="s">
        <v>1339</v>
      </c>
      <c r="D3020" t="s">
        <v>2223</v>
      </c>
      <c r="E3020" s="867">
        <v>2019</v>
      </c>
      <c r="F3020" s="867">
        <v>2019</v>
      </c>
      <c r="G3020" s="868">
        <v>43551</v>
      </c>
      <c r="H3020" s="869">
        <f t="shared" si="141"/>
        <v>2019</v>
      </c>
      <c r="I3020" s="876"/>
      <c r="J3020" t="s">
        <v>1341</v>
      </c>
      <c r="K3020" t="s">
        <v>1342</v>
      </c>
      <c r="L3020" t="s">
        <v>1037</v>
      </c>
      <c r="M3020">
        <v>2618.6999999999998</v>
      </c>
      <c r="N3020">
        <v>0.72499999999999987</v>
      </c>
      <c r="O3020" s="872">
        <f>+VLOOKUP(C3020,'A. Rate Class Allocations'!$B$124:$J$128,6,FALSE)</f>
        <v>0.94261788524984402</v>
      </c>
      <c r="P3020" s="873">
        <f>+VLOOKUP(C3020,'A. Rate Class Allocations'!$B$124:$J$128,8,FALSE)</f>
        <v>0.86676492558695795</v>
      </c>
      <c r="Q3020" s="873">
        <f>+VLOOKUP(C3020,'A. Rate Class Allocations'!$B$124:$J$128,7,FALSE)</f>
        <v>0.93591420350510102</v>
      </c>
      <c r="R3020" s="873">
        <f>+VLOOKUP(C3020,'A. Rate Class Allocations'!$B$124:$J$128,9,FALSE)</f>
        <v>0.67326093337246795</v>
      </c>
      <c r="S3020" s="874">
        <f t="shared" si="142"/>
        <v>2139.5515408961382</v>
      </c>
      <c r="T3020" s="874">
        <f t="shared" si="143"/>
        <v>0.45683299090108576</v>
      </c>
    </row>
    <row r="3021" spans="1:20">
      <c r="A3021" s="875" t="s">
        <v>1034</v>
      </c>
      <c r="B3021" t="s">
        <v>1035</v>
      </c>
      <c r="C3021" t="s">
        <v>1339</v>
      </c>
      <c r="D3021" t="s">
        <v>2223</v>
      </c>
      <c r="E3021" s="867">
        <v>2019</v>
      </c>
      <c r="F3021" s="867">
        <v>2019</v>
      </c>
      <c r="G3021" s="868">
        <v>43551</v>
      </c>
      <c r="H3021" s="869">
        <f t="shared" si="141"/>
        <v>2019</v>
      </c>
      <c r="I3021" s="876"/>
      <c r="J3021" t="s">
        <v>1341</v>
      </c>
      <c r="K3021" t="s">
        <v>1342</v>
      </c>
      <c r="L3021" t="s">
        <v>1037</v>
      </c>
      <c r="M3021">
        <v>346.75200000000001</v>
      </c>
      <c r="N3021">
        <v>9.6000000000000002E-2</v>
      </c>
      <c r="O3021" s="872">
        <f>+VLOOKUP(C3021,'A. Rate Class Allocations'!$B$124:$J$128,6,FALSE)</f>
        <v>0.94261788524984402</v>
      </c>
      <c r="P3021" s="873">
        <f>+VLOOKUP(C3021,'A. Rate Class Allocations'!$B$124:$J$128,8,FALSE)</f>
        <v>0.86676492558695795</v>
      </c>
      <c r="Q3021" s="873">
        <f>+VLOOKUP(C3021,'A. Rate Class Allocations'!$B$124:$J$128,7,FALSE)</f>
        <v>0.93591420350510102</v>
      </c>
      <c r="R3021" s="873">
        <f>+VLOOKUP(C3021,'A. Rate Class Allocations'!$B$124:$J$128,9,FALSE)</f>
        <v>0.67326093337246795</v>
      </c>
      <c r="S3021" s="874">
        <f t="shared" si="142"/>
        <v>283.30613507038527</v>
      </c>
      <c r="T3021" s="874">
        <f t="shared" si="143"/>
        <v>6.0490989140005842E-2</v>
      </c>
    </row>
    <row r="3022" spans="1:20">
      <c r="A3022" s="875" t="s">
        <v>1034</v>
      </c>
      <c r="B3022" t="s">
        <v>1035</v>
      </c>
      <c r="C3022" t="s">
        <v>1339</v>
      </c>
      <c r="D3022" t="s">
        <v>2223</v>
      </c>
      <c r="E3022" s="867">
        <v>2019</v>
      </c>
      <c r="F3022" s="867">
        <v>2019</v>
      </c>
      <c r="G3022" s="868">
        <v>43551</v>
      </c>
      <c r="H3022" s="869">
        <f t="shared" si="141"/>
        <v>2019</v>
      </c>
      <c r="I3022" s="876"/>
      <c r="J3022" t="s">
        <v>1341</v>
      </c>
      <c r="K3022" t="s">
        <v>1342</v>
      </c>
      <c r="L3022" t="s">
        <v>1037</v>
      </c>
      <c r="M3022">
        <v>3062.9760000000001</v>
      </c>
      <c r="N3022">
        <v>0.84800000000000009</v>
      </c>
      <c r="O3022" s="872">
        <f>+VLOOKUP(C3022,'A. Rate Class Allocations'!$B$124:$J$128,6,FALSE)</f>
        <v>0.94261788524984402</v>
      </c>
      <c r="P3022" s="873">
        <f>+VLOOKUP(C3022,'A. Rate Class Allocations'!$B$124:$J$128,8,FALSE)</f>
        <v>0.86676492558695795</v>
      </c>
      <c r="Q3022" s="873">
        <f>+VLOOKUP(C3022,'A. Rate Class Allocations'!$B$124:$J$128,7,FALSE)</f>
        <v>0.93591420350510102</v>
      </c>
      <c r="R3022" s="873">
        <f>+VLOOKUP(C3022,'A. Rate Class Allocations'!$B$124:$J$128,9,FALSE)</f>
        <v>0.67326093337246795</v>
      </c>
      <c r="S3022" s="874">
        <f t="shared" si="142"/>
        <v>2502.5375264550698</v>
      </c>
      <c r="T3022" s="874">
        <f t="shared" si="143"/>
        <v>0.53433707073671832</v>
      </c>
    </row>
    <row r="3023" spans="1:20">
      <c r="A3023" s="875" t="s">
        <v>1034</v>
      </c>
      <c r="B3023" t="s">
        <v>1035</v>
      </c>
      <c r="C3023" t="s">
        <v>1339</v>
      </c>
      <c r="D3023" t="s">
        <v>2224</v>
      </c>
      <c r="E3023" s="867">
        <v>2019</v>
      </c>
      <c r="F3023" s="867">
        <v>2019</v>
      </c>
      <c r="G3023" s="868">
        <v>43551</v>
      </c>
      <c r="H3023" s="869">
        <f t="shared" si="141"/>
        <v>2019</v>
      </c>
      <c r="I3023" s="876"/>
      <c r="J3023" t="s">
        <v>1341</v>
      </c>
      <c r="K3023" t="s">
        <v>1342</v>
      </c>
      <c r="L3023" t="s">
        <v>1037</v>
      </c>
      <c r="M3023">
        <v>4391.7599999999993</v>
      </c>
      <c r="N3023">
        <v>1.3919999999999999</v>
      </c>
      <c r="O3023" s="872">
        <f>+VLOOKUP(C3023,'A. Rate Class Allocations'!$B$124:$J$128,6,FALSE)</f>
        <v>0.94261788524984402</v>
      </c>
      <c r="P3023" s="873">
        <f>+VLOOKUP(C3023,'A. Rate Class Allocations'!$B$124:$J$128,8,FALSE)</f>
        <v>0.86676492558695795</v>
      </c>
      <c r="Q3023" s="873">
        <f>+VLOOKUP(C3023,'A. Rate Class Allocations'!$B$124:$J$128,7,FALSE)</f>
        <v>0.93591420350510102</v>
      </c>
      <c r="R3023" s="873">
        <f>+VLOOKUP(C3023,'A. Rate Class Allocations'!$B$124:$J$128,9,FALSE)</f>
        <v>0.67326093337246795</v>
      </c>
      <c r="S3023" s="874">
        <f t="shared" si="142"/>
        <v>3588.1914214098692</v>
      </c>
      <c r="T3023" s="874">
        <f t="shared" si="143"/>
        <v>0.87711934253008461</v>
      </c>
    </row>
    <row r="3024" spans="1:20">
      <c r="A3024" s="875" t="s">
        <v>1034</v>
      </c>
      <c r="B3024" t="s">
        <v>1035</v>
      </c>
      <c r="C3024" t="s">
        <v>1339</v>
      </c>
      <c r="D3024" t="s">
        <v>2225</v>
      </c>
      <c r="E3024" s="867">
        <v>2019</v>
      </c>
      <c r="F3024" s="867">
        <v>2019</v>
      </c>
      <c r="G3024" s="868">
        <v>43565</v>
      </c>
      <c r="H3024" s="869">
        <f t="shared" si="141"/>
        <v>2019</v>
      </c>
      <c r="I3024" s="876"/>
      <c r="J3024" t="s">
        <v>1341</v>
      </c>
      <c r="K3024" t="s">
        <v>1342</v>
      </c>
      <c r="L3024" t="s">
        <v>1037</v>
      </c>
      <c r="M3024">
        <v>475.09199999999998</v>
      </c>
      <c r="N3024">
        <v>0.21200000000000002</v>
      </c>
      <c r="O3024" s="872">
        <f>+VLOOKUP(C3024,'A. Rate Class Allocations'!$B$124:$J$128,6,FALSE)</f>
        <v>0.94261788524984402</v>
      </c>
      <c r="P3024" s="873">
        <f>+VLOOKUP(C3024,'A. Rate Class Allocations'!$B$124:$J$128,8,FALSE)</f>
        <v>0.86676492558695795</v>
      </c>
      <c r="Q3024" s="873">
        <f>+VLOOKUP(C3024,'A. Rate Class Allocations'!$B$124:$J$128,7,FALSE)</f>
        <v>0.93591420350510102</v>
      </c>
      <c r="R3024" s="873">
        <f>+VLOOKUP(C3024,'A. Rate Class Allocations'!$B$124:$J$128,9,FALSE)</f>
        <v>0.67326093337246795</v>
      </c>
      <c r="S3024" s="874">
        <f t="shared" si="142"/>
        <v>388.16352414076766</v>
      </c>
      <c r="T3024" s="874">
        <f t="shared" si="143"/>
        <v>0.13358426768417958</v>
      </c>
    </row>
    <row r="3025" spans="1:20">
      <c r="A3025" s="875" t="s">
        <v>1034</v>
      </c>
      <c r="B3025" t="s">
        <v>1035</v>
      </c>
      <c r="C3025" t="s">
        <v>1339</v>
      </c>
      <c r="D3025" t="s">
        <v>2226</v>
      </c>
      <c r="E3025" s="867">
        <v>2019</v>
      </c>
      <c r="F3025" s="867">
        <v>2019</v>
      </c>
      <c r="G3025" s="868">
        <v>43565</v>
      </c>
      <c r="H3025" s="869">
        <f t="shared" si="141"/>
        <v>2019</v>
      </c>
      <c r="I3025" s="876"/>
      <c r="J3025" t="s">
        <v>1341</v>
      </c>
      <c r="K3025" t="s">
        <v>1342</v>
      </c>
      <c r="L3025" t="s">
        <v>1037</v>
      </c>
      <c r="M3025">
        <v>711.14400000000023</v>
      </c>
      <c r="N3025">
        <v>0.3570000000000001</v>
      </c>
      <c r="O3025" s="872">
        <f>+VLOOKUP(C3025,'A. Rate Class Allocations'!$B$124:$J$128,6,FALSE)</f>
        <v>0.94261788524984402</v>
      </c>
      <c r="P3025" s="873">
        <f>+VLOOKUP(C3025,'A. Rate Class Allocations'!$B$124:$J$128,8,FALSE)</f>
        <v>0.86676492558695795</v>
      </c>
      <c r="Q3025" s="873">
        <f>+VLOOKUP(C3025,'A. Rate Class Allocations'!$B$124:$J$128,7,FALSE)</f>
        <v>0.93591420350510102</v>
      </c>
      <c r="R3025" s="873">
        <f>+VLOOKUP(C3025,'A. Rate Class Allocations'!$B$124:$J$128,9,FALSE)</f>
        <v>0.67326093337246795</v>
      </c>
      <c r="S3025" s="874">
        <f t="shared" si="142"/>
        <v>581.02464619813043</v>
      </c>
      <c r="T3025" s="874">
        <f t="shared" si="143"/>
        <v>0.22495086586439678</v>
      </c>
    </row>
    <row r="3026" spans="1:20">
      <c r="A3026" s="875" t="s">
        <v>1034</v>
      </c>
      <c r="B3026" t="s">
        <v>1035</v>
      </c>
      <c r="C3026" t="s">
        <v>1339</v>
      </c>
      <c r="D3026" t="s">
        <v>2226</v>
      </c>
      <c r="E3026" s="867">
        <v>2019</v>
      </c>
      <c r="F3026" s="867">
        <v>2019</v>
      </c>
      <c r="G3026" s="868">
        <v>43565</v>
      </c>
      <c r="H3026" s="869">
        <f t="shared" si="141"/>
        <v>2019</v>
      </c>
      <c r="I3026" s="876"/>
      <c r="J3026" t="s">
        <v>1341</v>
      </c>
      <c r="K3026" t="s">
        <v>1342</v>
      </c>
      <c r="L3026" t="s">
        <v>1037</v>
      </c>
      <c r="M3026">
        <v>57.767999999999994</v>
      </c>
      <c r="N3026">
        <v>2.8999999999999998E-2</v>
      </c>
      <c r="O3026" s="872">
        <f>+VLOOKUP(C3026,'A. Rate Class Allocations'!$B$124:$J$128,6,FALSE)</f>
        <v>0.94261788524984402</v>
      </c>
      <c r="P3026" s="873">
        <f>+VLOOKUP(C3026,'A. Rate Class Allocations'!$B$124:$J$128,8,FALSE)</f>
        <v>0.86676492558695795</v>
      </c>
      <c r="Q3026" s="873">
        <f>+VLOOKUP(C3026,'A. Rate Class Allocations'!$B$124:$J$128,7,FALSE)</f>
        <v>0.93591420350510102</v>
      </c>
      <c r="R3026" s="873">
        <f>+VLOOKUP(C3026,'A. Rate Class Allocations'!$B$124:$J$128,9,FALSE)</f>
        <v>0.67326093337246795</v>
      </c>
      <c r="S3026" s="874">
        <f t="shared" si="142"/>
        <v>47.198080503489564</v>
      </c>
      <c r="T3026" s="874">
        <f t="shared" si="143"/>
        <v>1.8273319636043429E-2</v>
      </c>
    </row>
    <row r="3027" spans="1:20">
      <c r="A3027" s="875" t="s">
        <v>1034</v>
      </c>
      <c r="B3027" t="s">
        <v>1035</v>
      </c>
      <c r="C3027" t="s">
        <v>1339</v>
      </c>
      <c r="D3027" t="s">
        <v>2227</v>
      </c>
      <c r="E3027" s="867">
        <v>2019</v>
      </c>
      <c r="F3027" s="867">
        <v>2019</v>
      </c>
      <c r="G3027" s="868">
        <v>43565</v>
      </c>
      <c r="H3027" s="869">
        <f t="shared" si="141"/>
        <v>2019</v>
      </c>
      <c r="I3027" s="876"/>
      <c r="J3027" t="s">
        <v>1341</v>
      </c>
      <c r="K3027" t="s">
        <v>1342</v>
      </c>
      <c r="L3027" t="s">
        <v>1037</v>
      </c>
      <c r="M3027">
        <v>414.33600000000007</v>
      </c>
      <c r="N3027">
        <v>0.20800000000000002</v>
      </c>
      <c r="O3027" s="872">
        <f>+VLOOKUP(C3027,'A. Rate Class Allocations'!$B$124:$J$128,6,FALSE)</f>
        <v>0.94261788524984402</v>
      </c>
      <c r="P3027" s="873">
        <f>+VLOOKUP(C3027,'A. Rate Class Allocations'!$B$124:$J$128,8,FALSE)</f>
        <v>0.86676492558695795</v>
      </c>
      <c r="Q3027" s="873">
        <f>+VLOOKUP(C3027,'A. Rate Class Allocations'!$B$124:$J$128,7,FALSE)</f>
        <v>0.93591420350510102</v>
      </c>
      <c r="R3027" s="873">
        <f>+VLOOKUP(C3027,'A. Rate Class Allocations'!$B$124:$J$128,9,FALSE)</f>
        <v>0.67326093337246795</v>
      </c>
      <c r="S3027" s="874">
        <f t="shared" si="142"/>
        <v>338.52416361123556</v>
      </c>
      <c r="T3027" s="874">
        <f t="shared" si="143"/>
        <v>0.13106380980334603</v>
      </c>
    </row>
    <row r="3028" spans="1:20">
      <c r="A3028" s="875" t="s">
        <v>1034</v>
      </c>
      <c r="B3028" t="s">
        <v>1035</v>
      </c>
      <c r="C3028" t="s">
        <v>1339</v>
      </c>
      <c r="D3028" t="s">
        <v>2228</v>
      </c>
      <c r="E3028" s="867">
        <v>2019</v>
      </c>
      <c r="F3028" s="867">
        <v>2019</v>
      </c>
      <c r="G3028" s="868">
        <v>43567</v>
      </c>
      <c r="H3028" s="869">
        <f t="shared" si="141"/>
        <v>2019</v>
      </c>
      <c r="I3028" s="876"/>
      <c r="J3028" t="s">
        <v>1341</v>
      </c>
      <c r="K3028" t="s">
        <v>1342</v>
      </c>
      <c r="L3028" t="s">
        <v>1037</v>
      </c>
      <c r="M3028">
        <v>541.82399999999996</v>
      </c>
      <c r="N3028">
        <v>0.27199999999999996</v>
      </c>
      <c r="O3028" s="872">
        <f>+VLOOKUP(C3028,'A. Rate Class Allocations'!$B$124:$J$128,6,FALSE)</f>
        <v>0.94261788524984402</v>
      </c>
      <c r="P3028" s="873">
        <f>+VLOOKUP(C3028,'A. Rate Class Allocations'!$B$124:$J$128,8,FALSE)</f>
        <v>0.86676492558695795</v>
      </c>
      <c r="Q3028" s="873">
        <f>+VLOOKUP(C3028,'A. Rate Class Allocations'!$B$124:$J$128,7,FALSE)</f>
        <v>0.93591420350510102</v>
      </c>
      <c r="R3028" s="873">
        <f>+VLOOKUP(C3028,'A. Rate Class Allocations'!$B$124:$J$128,9,FALSE)</f>
        <v>0.67326093337246795</v>
      </c>
      <c r="S3028" s="874">
        <f t="shared" si="142"/>
        <v>442.68544472238489</v>
      </c>
      <c r="T3028" s="874">
        <f t="shared" si="143"/>
        <v>0.17139113589668323</v>
      </c>
    </row>
    <row r="3029" spans="1:20">
      <c r="A3029" s="875" t="s">
        <v>1034</v>
      </c>
      <c r="B3029" t="s">
        <v>1035</v>
      </c>
      <c r="C3029" t="s">
        <v>1339</v>
      </c>
      <c r="D3029" t="s">
        <v>2229</v>
      </c>
      <c r="E3029" s="867">
        <v>2019</v>
      </c>
      <c r="F3029" s="867">
        <v>2019</v>
      </c>
      <c r="G3029" s="868">
        <v>43563</v>
      </c>
      <c r="H3029" s="869">
        <f t="shared" si="141"/>
        <v>2019</v>
      </c>
      <c r="I3029" s="876"/>
      <c r="J3029" t="s">
        <v>1341</v>
      </c>
      <c r="K3029" t="s">
        <v>1342</v>
      </c>
      <c r="L3029" t="s">
        <v>1037</v>
      </c>
      <c r="M3029">
        <v>609.55199999999991</v>
      </c>
      <c r="N3029">
        <v>0.27199999999999996</v>
      </c>
      <c r="O3029" s="872">
        <f>+VLOOKUP(C3029,'A. Rate Class Allocations'!$B$124:$J$128,6,FALSE)</f>
        <v>0.94261788524984402</v>
      </c>
      <c r="P3029" s="873">
        <f>+VLOOKUP(C3029,'A. Rate Class Allocations'!$B$124:$J$128,8,FALSE)</f>
        <v>0.86676492558695795</v>
      </c>
      <c r="Q3029" s="873">
        <f>+VLOOKUP(C3029,'A. Rate Class Allocations'!$B$124:$J$128,7,FALSE)</f>
        <v>0.93591420350510102</v>
      </c>
      <c r="R3029" s="873">
        <f>+VLOOKUP(C3029,'A. Rate Class Allocations'!$B$124:$J$128,9,FALSE)</f>
        <v>0.67326093337246795</v>
      </c>
      <c r="S3029" s="874">
        <f t="shared" si="142"/>
        <v>498.0211253126829</v>
      </c>
      <c r="T3029" s="874">
        <f t="shared" si="143"/>
        <v>0.17139113589668323</v>
      </c>
    </row>
    <row r="3030" spans="1:20">
      <c r="A3030" s="875" t="s">
        <v>1034</v>
      </c>
      <c r="B3030" t="s">
        <v>1035</v>
      </c>
      <c r="C3030" t="s">
        <v>1339</v>
      </c>
      <c r="D3030" t="s">
        <v>2230</v>
      </c>
      <c r="E3030" s="867">
        <v>2019</v>
      </c>
      <c r="F3030" s="867">
        <v>2019</v>
      </c>
      <c r="G3030" s="868">
        <v>43565</v>
      </c>
      <c r="H3030" s="869">
        <f t="shared" si="141"/>
        <v>2019</v>
      </c>
      <c r="I3030" s="876"/>
      <c r="J3030" t="s">
        <v>1341</v>
      </c>
      <c r="K3030" t="s">
        <v>1342</v>
      </c>
      <c r="L3030" t="s">
        <v>1037</v>
      </c>
      <c r="M3030">
        <v>541.82399999999996</v>
      </c>
      <c r="N3030">
        <v>0.27199999999999996</v>
      </c>
      <c r="O3030" s="872">
        <f>+VLOOKUP(C3030,'A. Rate Class Allocations'!$B$124:$J$128,6,FALSE)</f>
        <v>0.94261788524984402</v>
      </c>
      <c r="P3030" s="873">
        <f>+VLOOKUP(C3030,'A. Rate Class Allocations'!$B$124:$J$128,8,FALSE)</f>
        <v>0.86676492558695795</v>
      </c>
      <c r="Q3030" s="873">
        <f>+VLOOKUP(C3030,'A. Rate Class Allocations'!$B$124:$J$128,7,FALSE)</f>
        <v>0.93591420350510102</v>
      </c>
      <c r="R3030" s="873">
        <f>+VLOOKUP(C3030,'A. Rate Class Allocations'!$B$124:$J$128,9,FALSE)</f>
        <v>0.67326093337246795</v>
      </c>
      <c r="S3030" s="874">
        <f t="shared" si="142"/>
        <v>442.68544472238489</v>
      </c>
      <c r="T3030" s="874">
        <f t="shared" si="143"/>
        <v>0.17139113589668323</v>
      </c>
    </row>
    <row r="3031" spans="1:20">
      <c r="A3031" s="875" t="s">
        <v>1034</v>
      </c>
      <c r="B3031" t="s">
        <v>1035</v>
      </c>
      <c r="C3031" t="s">
        <v>1339</v>
      </c>
      <c r="D3031" t="s">
        <v>2231</v>
      </c>
      <c r="E3031" s="867">
        <v>2019</v>
      </c>
      <c r="F3031" s="867">
        <v>2019</v>
      </c>
      <c r="G3031" s="868">
        <v>43566</v>
      </c>
      <c r="H3031" s="869">
        <f t="shared" si="141"/>
        <v>2019</v>
      </c>
      <c r="I3031" s="876"/>
      <c r="J3031" t="s">
        <v>1341</v>
      </c>
      <c r="K3031" t="s">
        <v>1342</v>
      </c>
      <c r="L3031" t="s">
        <v>1037</v>
      </c>
      <c r="M3031">
        <v>2167.2959999999998</v>
      </c>
      <c r="N3031">
        <v>1.0879999999999999</v>
      </c>
      <c r="O3031" s="872">
        <f>+VLOOKUP(C3031,'A. Rate Class Allocations'!$B$124:$J$128,6,FALSE)</f>
        <v>0.94261788524984402</v>
      </c>
      <c r="P3031" s="873">
        <f>+VLOOKUP(C3031,'A. Rate Class Allocations'!$B$124:$J$128,8,FALSE)</f>
        <v>0.86676492558695795</v>
      </c>
      <c r="Q3031" s="873">
        <f>+VLOOKUP(C3031,'A. Rate Class Allocations'!$B$124:$J$128,7,FALSE)</f>
        <v>0.93591420350510102</v>
      </c>
      <c r="R3031" s="873">
        <f>+VLOOKUP(C3031,'A. Rate Class Allocations'!$B$124:$J$128,9,FALSE)</f>
        <v>0.67326093337246795</v>
      </c>
      <c r="S3031" s="874">
        <f t="shared" si="142"/>
        <v>1770.7417788895395</v>
      </c>
      <c r="T3031" s="874">
        <f t="shared" si="143"/>
        <v>0.68556454358673291</v>
      </c>
    </row>
    <row r="3032" spans="1:20">
      <c r="A3032" s="875" t="s">
        <v>1034</v>
      </c>
      <c r="B3032" t="s">
        <v>1035</v>
      </c>
      <c r="C3032" t="s">
        <v>1339</v>
      </c>
      <c r="D3032" t="s">
        <v>2231</v>
      </c>
      <c r="E3032" s="867">
        <v>2019</v>
      </c>
      <c r="F3032" s="867">
        <v>2019</v>
      </c>
      <c r="G3032" s="868">
        <v>43566</v>
      </c>
      <c r="H3032" s="869">
        <f t="shared" si="141"/>
        <v>2019</v>
      </c>
      <c r="I3032" s="876"/>
      <c r="J3032" t="s">
        <v>1341</v>
      </c>
      <c r="K3032" t="s">
        <v>1342</v>
      </c>
      <c r="L3032" t="s">
        <v>1037</v>
      </c>
      <c r="M3032">
        <v>478.07999999999993</v>
      </c>
      <c r="N3032">
        <v>0.24</v>
      </c>
      <c r="O3032" s="872">
        <f>+VLOOKUP(C3032,'A. Rate Class Allocations'!$B$124:$J$128,6,FALSE)</f>
        <v>0.94261788524984402</v>
      </c>
      <c r="P3032" s="873">
        <f>+VLOOKUP(C3032,'A. Rate Class Allocations'!$B$124:$J$128,8,FALSE)</f>
        <v>0.86676492558695795</v>
      </c>
      <c r="Q3032" s="873">
        <f>+VLOOKUP(C3032,'A. Rate Class Allocations'!$B$124:$J$128,7,FALSE)</f>
        <v>0.93591420350510102</v>
      </c>
      <c r="R3032" s="873">
        <f>+VLOOKUP(C3032,'A. Rate Class Allocations'!$B$124:$J$128,9,FALSE)</f>
        <v>0.67326093337246795</v>
      </c>
      <c r="S3032" s="874">
        <f t="shared" si="142"/>
        <v>390.6048041668102</v>
      </c>
      <c r="T3032" s="874">
        <f t="shared" si="143"/>
        <v>0.15122747285001462</v>
      </c>
    </row>
    <row r="3033" spans="1:20">
      <c r="A3033" s="875" t="s">
        <v>1034</v>
      </c>
      <c r="B3033" t="s">
        <v>1035</v>
      </c>
      <c r="C3033" t="s">
        <v>1339</v>
      </c>
      <c r="D3033" t="s">
        <v>2232</v>
      </c>
      <c r="E3033" s="867">
        <v>2019</v>
      </c>
      <c r="F3033" s="867">
        <v>2019</v>
      </c>
      <c r="G3033" s="868">
        <v>43566</v>
      </c>
      <c r="H3033" s="869">
        <f t="shared" si="141"/>
        <v>2019</v>
      </c>
      <c r="I3033" s="876"/>
      <c r="J3033" t="s">
        <v>1341</v>
      </c>
      <c r="K3033" t="s">
        <v>1342</v>
      </c>
      <c r="L3033" t="s">
        <v>1037</v>
      </c>
      <c r="M3033">
        <v>541.82399999999996</v>
      </c>
      <c r="N3033">
        <v>0.27199999999999996</v>
      </c>
      <c r="O3033" s="872">
        <f>+VLOOKUP(C3033,'A. Rate Class Allocations'!$B$124:$J$128,6,FALSE)</f>
        <v>0.94261788524984402</v>
      </c>
      <c r="P3033" s="873">
        <f>+VLOOKUP(C3033,'A. Rate Class Allocations'!$B$124:$J$128,8,FALSE)</f>
        <v>0.86676492558695795</v>
      </c>
      <c r="Q3033" s="873">
        <f>+VLOOKUP(C3033,'A. Rate Class Allocations'!$B$124:$J$128,7,FALSE)</f>
        <v>0.93591420350510102</v>
      </c>
      <c r="R3033" s="873">
        <f>+VLOOKUP(C3033,'A. Rate Class Allocations'!$B$124:$J$128,9,FALSE)</f>
        <v>0.67326093337246795</v>
      </c>
      <c r="S3033" s="874">
        <f t="shared" si="142"/>
        <v>442.68544472238489</v>
      </c>
      <c r="T3033" s="874">
        <f t="shared" si="143"/>
        <v>0.17139113589668323</v>
      </c>
    </row>
    <row r="3034" spans="1:20">
      <c r="A3034" s="875" t="s">
        <v>1034</v>
      </c>
      <c r="B3034" t="s">
        <v>1035</v>
      </c>
      <c r="C3034" t="s">
        <v>1339</v>
      </c>
      <c r="D3034" t="s">
        <v>2233</v>
      </c>
      <c r="E3034" s="867">
        <v>2019</v>
      </c>
      <c r="F3034" s="867">
        <v>2019</v>
      </c>
      <c r="G3034" s="868">
        <v>43198</v>
      </c>
      <c r="H3034" s="869">
        <f t="shared" si="141"/>
        <v>2018</v>
      </c>
      <c r="I3034" s="876"/>
      <c r="J3034" t="s">
        <v>1341</v>
      </c>
      <c r="K3034" t="s">
        <v>1342</v>
      </c>
      <c r="L3034" t="s">
        <v>1037</v>
      </c>
      <c r="M3034">
        <v>1625.4719999999995</v>
      </c>
      <c r="N3034">
        <v>0.81599999999999984</v>
      </c>
      <c r="O3034" s="872">
        <f>+VLOOKUP(C3034,'A. Rate Class Allocations'!$B$124:$J$128,6,FALSE)</f>
        <v>0.94261788524984402</v>
      </c>
      <c r="P3034" s="873">
        <f>+VLOOKUP(C3034,'A. Rate Class Allocations'!$B$124:$J$128,8,FALSE)</f>
        <v>0.86676492558695795</v>
      </c>
      <c r="Q3034" s="873">
        <f>+VLOOKUP(C3034,'A. Rate Class Allocations'!$B$124:$J$128,7,FALSE)</f>
        <v>0.93591420350510102</v>
      </c>
      <c r="R3034" s="873">
        <f>+VLOOKUP(C3034,'A. Rate Class Allocations'!$B$124:$J$128,9,FALSE)</f>
        <v>0.67326093337246795</v>
      </c>
      <c r="S3034" s="874">
        <f t="shared" si="142"/>
        <v>1328.0563341671543</v>
      </c>
      <c r="T3034" s="874">
        <f t="shared" si="143"/>
        <v>0.5141734076900496</v>
      </c>
    </row>
    <row r="3035" spans="1:20">
      <c r="A3035" s="875" t="s">
        <v>1034</v>
      </c>
      <c r="B3035" t="s">
        <v>1035</v>
      </c>
      <c r="C3035" t="s">
        <v>1339</v>
      </c>
      <c r="D3035" t="s">
        <v>2234</v>
      </c>
      <c r="E3035" s="867">
        <v>2019</v>
      </c>
      <c r="F3035" s="867">
        <v>2019</v>
      </c>
      <c r="G3035" s="868">
        <v>43563</v>
      </c>
      <c r="H3035" s="869">
        <f t="shared" si="141"/>
        <v>2019</v>
      </c>
      <c r="I3035" s="876"/>
      <c r="J3035" t="s">
        <v>1341</v>
      </c>
      <c r="K3035" t="s">
        <v>1342</v>
      </c>
      <c r="L3035" t="s">
        <v>1037</v>
      </c>
      <c r="M3035">
        <v>541.82399999999996</v>
      </c>
      <c r="N3035">
        <v>0.27199999999999996</v>
      </c>
      <c r="O3035" s="872">
        <f>+VLOOKUP(C3035,'A. Rate Class Allocations'!$B$124:$J$128,6,FALSE)</f>
        <v>0.94261788524984402</v>
      </c>
      <c r="P3035" s="873">
        <f>+VLOOKUP(C3035,'A. Rate Class Allocations'!$B$124:$J$128,8,FALSE)</f>
        <v>0.86676492558695795</v>
      </c>
      <c r="Q3035" s="873">
        <f>+VLOOKUP(C3035,'A. Rate Class Allocations'!$B$124:$J$128,7,FALSE)</f>
        <v>0.93591420350510102</v>
      </c>
      <c r="R3035" s="873">
        <f>+VLOOKUP(C3035,'A. Rate Class Allocations'!$B$124:$J$128,9,FALSE)</f>
        <v>0.67326093337246795</v>
      </c>
      <c r="S3035" s="874">
        <f t="shared" si="142"/>
        <v>442.68544472238489</v>
      </c>
      <c r="T3035" s="874">
        <f t="shared" si="143"/>
        <v>0.17139113589668323</v>
      </c>
    </row>
    <row r="3036" spans="1:20">
      <c r="A3036" s="875" t="s">
        <v>1034</v>
      </c>
      <c r="B3036" t="s">
        <v>1035</v>
      </c>
      <c r="C3036" t="s">
        <v>1339</v>
      </c>
      <c r="D3036" t="s">
        <v>2235</v>
      </c>
      <c r="E3036" s="867">
        <v>2019</v>
      </c>
      <c r="F3036" s="867">
        <v>2019</v>
      </c>
      <c r="G3036" s="868">
        <v>43563</v>
      </c>
      <c r="H3036" s="869">
        <f t="shared" si="141"/>
        <v>2019</v>
      </c>
      <c r="I3036" s="876"/>
      <c r="J3036" t="s">
        <v>1341</v>
      </c>
      <c r="K3036" t="s">
        <v>1342</v>
      </c>
      <c r="L3036" t="s">
        <v>1037</v>
      </c>
      <c r="M3036">
        <v>304.77599999999995</v>
      </c>
      <c r="N3036">
        <v>0.13599999999999998</v>
      </c>
      <c r="O3036" s="872">
        <f>+VLOOKUP(C3036,'A. Rate Class Allocations'!$B$124:$J$128,6,FALSE)</f>
        <v>0.94261788524984402</v>
      </c>
      <c r="P3036" s="873">
        <f>+VLOOKUP(C3036,'A. Rate Class Allocations'!$B$124:$J$128,8,FALSE)</f>
        <v>0.86676492558695795</v>
      </c>
      <c r="Q3036" s="873">
        <f>+VLOOKUP(C3036,'A. Rate Class Allocations'!$B$124:$J$128,7,FALSE)</f>
        <v>0.93591420350510102</v>
      </c>
      <c r="R3036" s="873">
        <f>+VLOOKUP(C3036,'A. Rate Class Allocations'!$B$124:$J$128,9,FALSE)</f>
        <v>0.67326093337246795</v>
      </c>
      <c r="S3036" s="874">
        <f t="shared" si="142"/>
        <v>249.01056265634145</v>
      </c>
      <c r="T3036" s="874">
        <f t="shared" si="143"/>
        <v>8.5695567948341614E-2</v>
      </c>
    </row>
    <row r="3037" spans="1:20">
      <c r="A3037" s="875" t="s">
        <v>1034</v>
      </c>
      <c r="B3037" t="s">
        <v>1035</v>
      </c>
      <c r="C3037" t="s">
        <v>1339</v>
      </c>
      <c r="D3037" t="s">
        <v>2236</v>
      </c>
      <c r="E3037" s="867">
        <v>2019</v>
      </c>
      <c r="F3037" s="867">
        <v>2019</v>
      </c>
      <c r="G3037" s="868">
        <v>43565</v>
      </c>
      <c r="H3037" s="869">
        <f t="shared" si="141"/>
        <v>2019</v>
      </c>
      <c r="I3037" s="876"/>
      <c r="J3037" t="s">
        <v>1341</v>
      </c>
      <c r="K3037" t="s">
        <v>1342</v>
      </c>
      <c r="L3037" t="s">
        <v>1037</v>
      </c>
      <c r="M3037">
        <v>541.82399999999996</v>
      </c>
      <c r="N3037">
        <v>0.27199999999999996</v>
      </c>
      <c r="O3037" s="872">
        <f>+VLOOKUP(C3037,'A. Rate Class Allocations'!$B$124:$J$128,6,FALSE)</f>
        <v>0.94261788524984402</v>
      </c>
      <c r="P3037" s="873">
        <f>+VLOOKUP(C3037,'A. Rate Class Allocations'!$B$124:$J$128,8,FALSE)</f>
        <v>0.86676492558695795</v>
      </c>
      <c r="Q3037" s="873">
        <f>+VLOOKUP(C3037,'A. Rate Class Allocations'!$B$124:$J$128,7,FALSE)</f>
        <v>0.93591420350510102</v>
      </c>
      <c r="R3037" s="873">
        <f>+VLOOKUP(C3037,'A. Rate Class Allocations'!$B$124:$J$128,9,FALSE)</f>
        <v>0.67326093337246795</v>
      </c>
      <c r="S3037" s="874">
        <f t="shared" si="142"/>
        <v>442.68544472238489</v>
      </c>
      <c r="T3037" s="874">
        <f t="shared" si="143"/>
        <v>0.17139113589668323</v>
      </c>
    </row>
    <row r="3038" spans="1:20">
      <c r="A3038" s="875" t="s">
        <v>1034</v>
      </c>
      <c r="B3038" t="s">
        <v>1035</v>
      </c>
      <c r="C3038" t="s">
        <v>1339</v>
      </c>
      <c r="D3038" t="s">
        <v>2237</v>
      </c>
      <c r="E3038" s="867">
        <v>2019</v>
      </c>
      <c r="F3038" s="867">
        <v>2019</v>
      </c>
      <c r="G3038" s="868">
        <v>43564</v>
      </c>
      <c r="H3038" s="869">
        <f t="shared" si="141"/>
        <v>2019</v>
      </c>
      <c r="I3038" s="876"/>
      <c r="J3038" t="s">
        <v>1341</v>
      </c>
      <c r="K3038" t="s">
        <v>1342</v>
      </c>
      <c r="L3038" t="s">
        <v>1037</v>
      </c>
      <c r="M3038">
        <v>1083.6479999999999</v>
      </c>
      <c r="N3038">
        <v>0.54399999999999993</v>
      </c>
      <c r="O3038" s="872">
        <f>+VLOOKUP(C3038,'A. Rate Class Allocations'!$B$124:$J$128,6,FALSE)</f>
        <v>0.94261788524984402</v>
      </c>
      <c r="P3038" s="873">
        <f>+VLOOKUP(C3038,'A. Rate Class Allocations'!$B$124:$J$128,8,FALSE)</f>
        <v>0.86676492558695795</v>
      </c>
      <c r="Q3038" s="873">
        <f>+VLOOKUP(C3038,'A. Rate Class Allocations'!$B$124:$J$128,7,FALSE)</f>
        <v>0.93591420350510102</v>
      </c>
      <c r="R3038" s="873">
        <f>+VLOOKUP(C3038,'A. Rate Class Allocations'!$B$124:$J$128,9,FALSE)</f>
        <v>0.67326093337246795</v>
      </c>
      <c r="S3038" s="874">
        <f t="shared" si="142"/>
        <v>885.37088944476977</v>
      </c>
      <c r="T3038" s="874">
        <f t="shared" si="143"/>
        <v>0.34278227179336646</v>
      </c>
    </row>
    <row r="3039" spans="1:20">
      <c r="A3039" s="875" t="s">
        <v>1034</v>
      </c>
      <c r="B3039" t="s">
        <v>1035</v>
      </c>
      <c r="C3039" t="s">
        <v>1339</v>
      </c>
      <c r="D3039" t="s">
        <v>2237</v>
      </c>
      <c r="E3039" s="867">
        <v>2019</v>
      </c>
      <c r="F3039" s="867">
        <v>2019</v>
      </c>
      <c r="G3039" s="868">
        <v>43564</v>
      </c>
      <c r="H3039" s="869">
        <f t="shared" si="141"/>
        <v>2019</v>
      </c>
      <c r="I3039" s="876"/>
      <c r="J3039" t="s">
        <v>1341</v>
      </c>
      <c r="K3039" t="s">
        <v>1342</v>
      </c>
      <c r="L3039" t="s">
        <v>1037</v>
      </c>
      <c r="M3039">
        <v>800.78400000000011</v>
      </c>
      <c r="N3039">
        <v>0.40200000000000008</v>
      </c>
      <c r="O3039" s="872">
        <f>+VLOOKUP(C3039,'A. Rate Class Allocations'!$B$124:$J$128,6,FALSE)</f>
        <v>0.94261788524984402</v>
      </c>
      <c r="P3039" s="873">
        <f>+VLOOKUP(C3039,'A. Rate Class Allocations'!$B$124:$J$128,8,FALSE)</f>
        <v>0.86676492558695795</v>
      </c>
      <c r="Q3039" s="873">
        <f>+VLOOKUP(C3039,'A. Rate Class Allocations'!$B$124:$J$128,7,FALSE)</f>
        <v>0.93591420350510102</v>
      </c>
      <c r="R3039" s="873">
        <f>+VLOOKUP(C3039,'A. Rate Class Allocations'!$B$124:$J$128,9,FALSE)</f>
        <v>0.67326093337246795</v>
      </c>
      <c r="S3039" s="874">
        <f t="shared" si="142"/>
        <v>654.26304697940725</v>
      </c>
      <c r="T3039" s="874">
        <f t="shared" si="143"/>
        <v>0.25330601702377453</v>
      </c>
    </row>
    <row r="3040" spans="1:20">
      <c r="A3040" s="875" t="s">
        <v>1034</v>
      </c>
      <c r="B3040" t="s">
        <v>1035</v>
      </c>
      <c r="C3040" t="s">
        <v>1339</v>
      </c>
      <c r="D3040" t="s">
        <v>2238</v>
      </c>
      <c r="E3040" s="867">
        <v>2019</v>
      </c>
      <c r="F3040" s="867">
        <v>2019</v>
      </c>
      <c r="G3040" s="868">
        <v>43564</v>
      </c>
      <c r="H3040" s="869">
        <f t="shared" si="141"/>
        <v>2019</v>
      </c>
      <c r="I3040" s="876"/>
      <c r="J3040" t="s">
        <v>1341</v>
      </c>
      <c r="K3040" t="s">
        <v>1342</v>
      </c>
      <c r="L3040" t="s">
        <v>1037</v>
      </c>
      <c r="M3040">
        <v>541.82399999999996</v>
      </c>
      <c r="N3040">
        <v>0.27199999999999996</v>
      </c>
      <c r="O3040" s="872">
        <f>+VLOOKUP(C3040,'A. Rate Class Allocations'!$B$124:$J$128,6,FALSE)</f>
        <v>0.94261788524984402</v>
      </c>
      <c r="P3040" s="873">
        <f>+VLOOKUP(C3040,'A. Rate Class Allocations'!$B$124:$J$128,8,FALSE)</f>
        <v>0.86676492558695795</v>
      </c>
      <c r="Q3040" s="873">
        <f>+VLOOKUP(C3040,'A. Rate Class Allocations'!$B$124:$J$128,7,FALSE)</f>
        <v>0.93591420350510102</v>
      </c>
      <c r="R3040" s="873">
        <f>+VLOOKUP(C3040,'A. Rate Class Allocations'!$B$124:$J$128,9,FALSE)</f>
        <v>0.67326093337246795</v>
      </c>
      <c r="S3040" s="874">
        <f t="shared" si="142"/>
        <v>442.68544472238489</v>
      </c>
      <c r="T3040" s="874">
        <f t="shared" si="143"/>
        <v>0.17139113589668323</v>
      </c>
    </row>
    <row r="3041" spans="1:20">
      <c r="A3041" s="875" t="s">
        <v>1034</v>
      </c>
      <c r="B3041" t="s">
        <v>1035</v>
      </c>
      <c r="C3041" t="s">
        <v>1339</v>
      </c>
      <c r="D3041" t="s">
        <v>2239</v>
      </c>
      <c r="E3041" s="867">
        <v>2019</v>
      </c>
      <c r="F3041" s="867">
        <v>2019</v>
      </c>
      <c r="G3041" s="868">
        <v>43563</v>
      </c>
      <c r="H3041" s="869">
        <f t="shared" si="141"/>
        <v>2019</v>
      </c>
      <c r="I3041" s="876"/>
      <c r="J3041" t="s">
        <v>1341</v>
      </c>
      <c r="K3041" t="s">
        <v>1342</v>
      </c>
      <c r="L3041" t="s">
        <v>1037</v>
      </c>
      <c r="M3041">
        <v>478.07999999999993</v>
      </c>
      <c r="N3041">
        <v>0.24</v>
      </c>
      <c r="O3041" s="872">
        <f>+VLOOKUP(C3041,'A. Rate Class Allocations'!$B$124:$J$128,6,FALSE)</f>
        <v>0.94261788524984402</v>
      </c>
      <c r="P3041" s="873">
        <f>+VLOOKUP(C3041,'A. Rate Class Allocations'!$B$124:$J$128,8,FALSE)</f>
        <v>0.86676492558695795</v>
      </c>
      <c r="Q3041" s="873">
        <f>+VLOOKUP(C3041,'A. Rate Class Allocations'!$B$124:$J$128,7,FALSE)</f>
        <v>0.93591420350510102</v>
      </c>
      <c r="R3041" s="873">
        <f>+VLOOKUP(C3041,'A. Rate Class Allocations'!$B$124:$J$128,9,FALSE)</f>
        <v>0.67326093337246795</v>
      </c>
      <c r="S3041" s="874">
        <f t="shared" si="142"/>
        <v>390.6048041668102</v>
      </c>
      <c r="T3041" s="874">
        <f t="shared" si="143"/>
        <v>0.15122747285001462</v>
      </c>
    </row>
    <row r="3042" spans="1:20">
      <c r="A3042" s="875" t="s">
        <v>1034</v>
      </c>
      <c r="B3042" t="s">
        <v>1035</v>
      </c>
      <c r="C3042" t="s">
        <v>1339</v>
      </c>
      <c r="D3042" t="s">
        <v>2240</v>
      </c>
      <c r="E3042" s="867">
        <v>2019</v>
      </c>
      <c r="F3042" s="867">
        <v>2019</v>
      </c>
      <c r="G3042" s="868">
        <v>43564</v>
      </c>
      <c r="H3042" s="869">
        <f t="shared" si="141"/>
        <v>2019</v>
      </c>
      <c r="I3042" s="876"/>
      <c r="J3042" t="s">
        <v>1341</v>
      </c>
      <c r="K3042" t="s">
        <v>1342</v>
      </c>
      <c r="L3042" t="s">
        <v>1037</v>
      </c>
      <c r="M3042">
        <v>541.82399999999996</v>
      </c>
      <c r="N3042">
        <v>0.27199999999999996</v>
      </c>
      <c r="O3042" s="872">
        <f>+VLOOKUP(C3042,'A. Rate Class Allocations'!$B$124:$J$128,6,FALSE)</f>
        <v>0.94261788524984402</v>
      </c>
      <c r="P3042" s="873">
        <f>+VLOOKUP(C3042,'A. Rate Class Allocations'!$B$124:$J$128,8,FALSE)</f>
        <v>0.86676492558695795</v>
      </c>
      <c r="Q3042" s="873">
        <f>+VLOOKUP(C3042,'A. Rate Class Allocations'!$B$124:$J$128,7,FALSE)</f>
        <v>0.93591420350510102</v>
      </c>
      <c r="R3042" s="873">
        <f>+VLOOKUP(C3042,'A. Rate Class Allocations'!$B$124:$J$128,9,FALSE)</f>
        <v>0.67326093337246795</v>
      </c>
      <c r="S3042" s="874">
        <f t="shared" si="142"/>
        <v>442.68544472238489</v>
      </c>
      <c r="T3042" s="874">
        <f t="shared" si="143"/>
        <v>0.17139113589668323</v>
      </c>
    </row>
    <row r="3043" spans="1:20">
      <c r="A3043" s="875" t="s">
        <v>1034</v>
      </c>
      <c r="B3043" t="s">
        <v>1035</v>
      </c>
      <c r="C3043" t="s">
        <v>1339</v>
      </c>
      <c r="D3043" t="s">
        <v>2241</v>
      </c>
      <c r="E3043" s="867">
        <v>2019</v>
      </c>
      <c r="F3043" s="867">
        <v>2019</v>
      </c>
      <c r="G3043" s="868">
        <v>43567</v>
      </c>
      <c r="H3043" s="869">
        <f t="shared" si="141"/>
        <v>2019</v>
      </c>
      <c r="I3043" s="876"/>
      <c r="J3043" t="s">
        <v>1341</v>
      </c>
      <c r="K3043" t="s">
        <v>1342</v>
      </c>
      <c r="L3043" t="s">
        <v>1037</v>
      </c>
      <c r="M3043">
        <v>541.82399999999996</v>
      </c>
      <c r="N3043">
        <v>0.27199999999999996</v>
      </c>
      <c r="O3043" s="872">
        <f>+VLOOKUP(C3043,'A. Rate Class Allocations'!$B$124:$J$128,6,FALSE)</f>
        <v>0.94261788524984402</v>
      </c>
      <c r="P3043" s="873">
        <f>+VLOOKUP(C3043,'A. Rate Class Allocations'!$B$124:$J$128,8,FALSE)</f>
        <v>0.86676492558695795</v>
      </c>
      <c r="Q3043" s="873">
        <f>+VLOOKUP(C3043,'A. Rate Class Allocations'!$B$124:$J$128,7,FALSE)</f>
        <v>0.93591420350510102</v>
      </c>
      <c r="R3043" s="873">
        <f>+VLOOKUP(C3043,'A. Rate Class Allocations'!$B$124:$J$128,9,FALSE)</f>
        <v>0.67326093337246795</v>
      </c>
      <c r="S3043" s="874">
        <f t="shared" si="142"/>
        <v>442.68544472238489</v>
      </c>
      <c r="T3043" s="874">
        <f t="shared" si="143"/>
        <v>0.17139113589668323</v>
      </c>
    </row>
    <row r="3044" spans="1:20">
      <c r="A3044" s="875" t="s">
        <v>1034</v>
      </c>
      <c r="B3044" t="s">
        <v>1035</v>
      </c>
      <c r="C3044" t="s">
        <v>1339</v>
      </c>
      <c r="D3044" t="s">
        <v>2242</v>
      </c>
      <c r="E3044" s="867">
        <v>2019</v>
      </c>
      <c r="F3044" s="867">
        <v>2019</v>
      </c>
      <c r="G3044" s="868">
        <v>43563</v>
      </c>
      <c r="H3044" s="869">
        <f t="shared" si="141"/>
        <v>2019</v>
      </c>
      <c r="I3044" s="876"/>
      <c r="J3044" t="s">
        <v>1341</v>
      </c>
      <c r="K3044" t="s">
        <v>1342</v>
      </c>
      <c r="L3044" t="s">
        <v>1037</v>
      </c>
      <c r="M3044">
        <v>270.91199999999998</v>
      </c>
      <c r="N3044">
        <v>0.13599999999999998</v>
      </c>
      <c r="O3044" s="872">
        <f>+VLOOKUP(C3044,'A. Rate Class Allocations'!$B$124:$J$128,6,FALSE)</f>
        <v>0.94261788524984402</v>
      </c>
      <c r="P3044" s="873">
        <f>+VLOOKUP(C3044,'A. Rate Class Allocations'!$B$124:$J$128,8,FALSE)</f>
        <v>0.86676492558695795</v>
      </c>
      <c r="Q3044" s="873">
        <f>+VLOOKUP(C3044,'A. Rate Class Allocations'!$B$124:$J$128,7,FALSE)</f>
        <v>0.93591420350510102</v>
      </c>
      <c r="R3044" s="873">
        <f>+VLOOKUP(C3044,'A. Rate Class Allocations'!$B$124:$J$128,9,FALSE)</f>
        <v>0.67326093337246795</v>
      </c>
      <c r="S3044" s="874">
        <f t="shared" si="142"/>
        <v>221.34272236119244</v>
      </c>
      <c r="T3044" s="874">
        <f t="shared" si="143"/>
        <v>8.5695567948341614E-2</v>
      </c>
    </row>
    <row r="3045" spans="1:20">
      <c r="A3045" s="875" t="s">
        <v>1034</v>
      </c>
      <c r="B3045" t="s">
        <v>1035</v>
      </c>
      <c r="C3045" t="s">
        <v>1339</v>
      </c>
      <c r="D3045" t="s">
        <v>2243</v>
      </c>
      <c r="E3045" s="867">
        <v>2019</v>
      </c>
      <c r="F3045" s="867">
        <v>2019</v>
      </c>
      <c r="G3045" s="868">
        <v>43575</v>
      </c>
      <c r="H3045" s="869">
        <f t="shared" si="141"/>
        <v>2019</v>
      </c>
      <c r="I3045" s="876"/>
      <c r="J3045" t="s">
        <v>1341</v>
      </c>
      <c r="K3045" t="s">
        <v>1342</v>
      </c>
      <c r="L3045" t="s">
        <v>1037</v>
      </c>
      <c r="M3045">
        <v>8910.7199999999993</v>
      </c>
      <c r="N3045">
        <v>1.3599999999999999</v>
      </c>
      <c r="O3045" s="872">
        <f>+VLOOKUP(C3045,'A. Rate Class Allocations'!$B$124:$J$128,6,FALSE)</f>
        <v>0.94261788524984402</v>
      </c>
      <c r="P3045" s="873">
        <f>+VLOOKUP(C3045,'A. Rate Class Allocations'!$B$124:$J$128,8,FALSE)</f>
        <v>0.86676492558695795</v>
      </c>
      <c r="Q3045" s="873">
        <f>+VLOOKUP(C3045,'A. Rate Class Allocations'!$B$124:$J$128,7,FALSE)</f>
        <v>0.93591420350510102</v>
      </c>
      <c r="R3045" s="873">
        <f>+VLOOKUP(C3045,'A. Rate Class Allocations'!$B$124:$J$128,9,FALSE)</f>
        <v>0.67326093337246795</v>
      </c>
      <c r="S3045" s="874">
        <f t="shared" si="142"/>
        <v>7280.308819831992</v>
      </c>
      <c r="T3045" s="874">
        <f t="shared" si="143"/>
        <v>0.85695567948341611</v>
      </c>
    </row>
    <row r="3046" spans="1:20">
      <c r="A3046" s="875" t="s">
        <v>1034</v>
      </c>
      <c r="B3046" t="s">
        <v>1035</v>
      </c>
      <c r="C3046" t="s">
        <v>1339</v>
      </c>
      <c r="D3046" t="s">
        <v>2243</v>
      </c>
      <c r="E3046" s="867">
        <v>2019</v>
      </c>
      <c r="F3046" s="867">
        <v>2019</v>
      </c>
      <c r="G3046" s="868">
        <v>43575</v>
      </c>
      <c r="H3046" s="869">
        <f t="shared" si="141"/>
        <v>2019</v>
      </c>
      <c r="I3046" s="876"/>
      <c r="J3046" t="s">
        <v>1341</v>
      </c>
      <c r="K3046" t="s">
        <v>1342</v>
      </c>
      <c r="L3046" t="s">
        <v>1037</v>
      </c>
      <c r="M3046">
        <v>380.01599999999996</v>
      </c>
      <c r="N3046">
        <v>5.8000000000000003E-2</v>
      </c>
      <c r="O3046" s="872">
        <f>+VLOOKUP(C3046,'A. Rate Class Allocations'!$B$124:$J$128,6,FALSE)</f>
        <v>0.94261788524984402</v>
      </c>
      <c r="P3046" s="873">
        <f>+VLOOKUP(C3046,'A. Rate Class Allocations'!$B$124:$J$128,8,FALSE)</f>
        <v>0.86676492558695795</v>
      </c>
      <c r="Q3046" s="873">
        <f>+VLOOKUP(C3046,'A. Rate Class Allocations'!$B$124:$J$128,7,FALSE)</f>
        <v>0.93591420350510102</v>
      </c>
      <c r="R3046" s="873">
        <f>+VLOOKUP(C3046,'A. Rate Class Allocations'!$B$124:$J$128,9,FALSE)</f>
        <v>0.67326093337246795</v>
      </c>
      <c r="S3046" s="874">
        <f t="shared" si="142"/>
        <v>310.48375849283497</v>
      </c>
      <c r="T3046" s="874">
        <f t="shared" si="143"/>
        <v>3.6546639272086866E-2</v>
      </c>
    </row>
    <row r="3047" spans="1:20">
      <c r="A3047" s="875" t="s">
        <v>1034</v>
      </c>
      <c r="B3047" t="s">
        <v>1035</v>
      </c>
      <c r="C3047" t="s">
        <v>1339</v>
      </c>
      <c r="D3047" t="s">
        <v>2243</v>
      </c>
      <c r="E3047" s="867">
        <v>2019</v>
      </c>
      <c r="F3047" s="867">
        <v>2019</v>
      </c>
      <c r="G3047" s="868">
        <v>43575</v>
      </c>
      <c r="H3047" s="869">
        <f t="shared" si="141"/>
        <v>2019</v>
      </c>
      <c r="I3047" s="876"/>
      <c r="J3047" t="s">
        <v>1341</v>
      </c>
      <c r="K3047" t="s">
        <v>1342</v>
      </c>
      <c r="L3047" t="s">
        <v>1037</v>
      </c>
      <c r="M3047">
        <v>281.73599999999999</v>
      </c>
      <c r="N3047">
        <v>4.2999999999999997E-2</v>
      </c>
      <c r="O3047" s="872">
        <f>+VLOOKUP(C3047,'A. Rate Class Allocations'!$B$124:$J$128,6,FALSE)</f>
        <v>0.94261788524984402</v>
      </c>
      <c r="P3047" s="873">
        <f>+VLOOKUP(C3047,'A. Rate Class Allocations'!$B$124:$J$128,8,FALSE)</f>
        <v>0.86676492558695795</v>
      </c>
      <c r="Q3047" s="873">
        <f>+VLOOKUP(C3047,'A. Rate Class Allocations'!$B$124:$J$128,7,FALSE)</f>
        <v>0.93591420350510102</v>
      </c>
      <c r="R3047" s="873">
        <f>+VLOOKUP(C3047,'A. Rate Class Allocations'!$B$124:$J$128,9,FALSE)</f>
        <v>0.67326093337246795</v>
      </c>
      <c r="S3047" s="874">
        <f t="shared" si="142"/>
        <v>230.18623474468799</v>
      </c>
      <c r="T3047" s="874">
        <f t="shared" si="143"/>
        <v>2.7094922218960947E-2</v>
      </c>
    </row>
    <row r="3048" spans="1:20">
      <c r="A3048" s="875" t="s">
        <v>1034</v>
      </c>
      <c r="B3048" t="s">
        <v>1035</v>
      </c>
      <c r="C3048" t="s">
        <v>1339</v>
      </c>
      <c r="D3048" t="s">
        <v>2243</v>
      </c>
      <c r="E3048" s="867">
        <v>2019</v>
      </c>
      <c r="F3048" s="867">
        <v>2019</v>
      </c>
      <c r="G3048" s="868">
        <v>43575</v>
      </c>
      <c r="H3048" s="869">
        <f t="shared" si="141"/>
        <v>2019</v>
      </c>
      <c r="I3048" s="876"/>
      <c r="J3048" t="s">
        <v>1038</v>
      </c>
      <c r="K3048" t="s">
        <v>1342</v>
      </c>
      <c r="L3048" t="s">
        <v>1037</v>
      </c>
      <c r="M3048">
        <v>1782.1439999999998</v>
      </c>
      <c r="N3048">
        <v>0.27199999999999996</v>
      </c>
      <c r="O3048" s="872">
        <f>+VLOOKUP(C3048,'A. Rate Class Allocations'!$B$124:$J$128,6,FALSE)</f>
        <v>0.94261788524984402</v>
      </c>
      <c r="P3048" s="873">
        <f>+VLOOKUP(C3048,'A. Rate Class Allocations'!$B$124:$J$128,8,FALSE)</f>
        <v>0.86676492558695795</v>
      </c>
      <c r="Q3048" s="873">
        <f>+VLOOKUP(C3048,'A. Rate Class Allocations'!$B$124:$J$128,7,FALSE)</f>
        <v>0.93591420350510102</v>
      </c>
      <c r="R3048" s="873">
        <f>+VLOOKUP(C3048,'A. Rate Class Allocations'!$B$124:$J$128,9,FALSE)</f>
        <v>0.67326093337246795</v>
      </c>
      <c r="S3048" s="874">
        <f t="shared" si="142"/>
        <v>1456.0617639663983</v>
      </c>
      <c r="T3048" s="874">
        <f t="shared" si="143"/>
        <v>0.17139113589668323</v>
      </c>
    </row>
    <row r="3049" spans="1:20">
      <c r="A3049" s="875" t="s">
        <v>1034</v>
      </c>
      <c r="B3049" t="s">
        <v>1035</v>
      </c>
      <c r="C3049" t="s">
        <v>1339</v>
      </c>
      <c r="D3049" t="s">
        <v>2243</v>
      </c>
      <c r="E3049" s="867">
        <v>2019</v>
      </c>
      <c r="F3049" s="867">
        <v>2019</v>
      </c>
      <c r="G3049" s="868">
        <v>43575</v>
      </c>
      <c r="H3049" s="869">
        <f t="shared" si="141"/>
        <v>2019</v>
      </c>
      <c r="I3049" s="876"/>
      <c r="J3049" t="s">
        <v>1038</v>
      </c>
      <c r="K3049" t="s">
        <v>1342</v>
      </c>
      <c r="L3049" t="s">
        <v>1037</v>
      </c>
      <c r="M3049">
        <v>380.01599999999996</v>
      </c>
      <c r="N3049">
        <v>5.8000000000000003E-2</v>
      </c>
      <c r="O3049" s="872">
        <f>+VLOOKUP(C3049,'A. Rate Class Allocations'!$B$124:$J$128,6,FALSE)</f>
        <v>0.94261788524984402</v>
      </c>
      <c r="P3049" s="873">
        <f>+VLOOKUP(C3049,'A. Rate Class Allocations'!$B$124:$J$128,8,FALSE)</f>
        <v>0.86676492558695795</v>
      </c>
      <c r="Q3049" s="873">
        <f>+VLOOKUP(C3049,'A. Rate Class Allocations'!$B$124:$J$128,7,FALSE)</f>
        <v>0.93591420350510102</v>
      </c>
      <c r="R3049" s="873">
        <f>+VLOOKUP(C3049,'A. Rate Class Allocations'!$B$124:$J$128,9,FALSE)</f>
        <v>0.67326093337246795</v>
      </c>
      <c r="S3049" s="874">
        <f t="shared" si="142"/>
        <v>310.48375849283497</v>
      </c>
      <c r="T3049" s="874">
        <f t="shared" si="143"/>
        <v>3.6546639272086866E-2</v>
      </c>
    </row>
    <row r="3050" spans="1:20">
      <c r="A3050" s="875" t="s">
        <v>1034</v>
      </c>
      <c r="B3050" t="s">
        <v>1035</v>
      </c>
      <c r="C3050" t="s">
        <v>1339</v>
      </c>
      <c r="D3050" t="s">
        <v>2243</v>
      </c>
      <c r="E3050" s="867">
        <v>2019</v>
      </c>
      <c r="F3050" s="867">
        <v>2019</v>
      </c>
      <c r="G3050" s="868">
        <v>43575</v>
      </c>
      <c r="H3050" s="869">
        <f t="shared" si="141"/>
        <v>2019</v>
      </c>
      <c r="I3050" s="876"/>
      <c r="J3050" t="s">
        <v>1038</v>
      </c>
      <c r="K3050" t="s">
        <v>1342</v>
      </c>
      <c r="L3050" t="s">
        <v>1037</v>
      </c>
      <c r="M3050">
        <v>7606.8720000000012</v>
      </c>
      <c r="N3050">
        <v>1.161</v>
      </c>
      <c r="O3050" s="872">
        <f>+VLOOKUP(C3050,'A. Rate Class Allocations'!$B$124:$J$128,6,FALSE)</f>
        <v>0.94261788524984402</v>
      </c>
      <c r="P3050" s="873">
        <f>+VLOOKUP(C3050,'A. Rate Class Allocations'!$B$124:$J$128,8,FALSE)</f>
        <v>0.86676492558695795</v>
      </c>
      <c r="Q3050" s="873">
        <f>+VLOOKUP(C3050,'A. Rate Class Allocations'!$B$124:$J$128,7,FALSE)</f>
        <v>0.93591420350510102</v>
      </c>
      <c r="R3050" s="873">
        <f>+VLOOKUP(C3050,'A. Rate Class Allocations'!$B$124:$J$128,9,FALSE)</f>
        <v>0.67326093337246795</v>
      </c>
      <c r="S3050" s="874">
        <f t="shared" si="142"/>
        <v>6215.0283381065774</v>
      </c>
      <c r="T3050" s="874">
        <f t="shared" si="143"/>
        <v>0.73156289991194567</v>
      </c>
    </row>
    <row r="3051" spans="1:20">
      <c r="A3051" s="875" t="s">
        <v>1034</v>
      </c>
      <c r="B3051" t="s">
        <v>1035</v>
      </c>
      <c r="C3051" t="s">
        <v>1339</v>
      </c>
      <c r="D3051" t="s">
        <v>2243</v>
      </c>
      <c r="E3051" s="867">
        <v>2019</v>
      </c>
      <c r="F3051" s="867">
        <v>2019</v>
      </c>
      <c r="G3051" s="868">
        <v>43575</v>
      </c>
      <c r="H3051" s="869">
        <f t="shared" si="141"/>
        <v>2019</v>
      </c>
      <c r="I3051" s="876"/>
      <c r="J3051" t="s">
        <v>1038</v>
      </c>
      <c r="K3051" t="s">
        <v>1342</v>
      </c>
      <c r="L3051" t="s">
        <v>1037</v>
      </c>
      <c r="M3051">
        <v>2339.0640000000003</v>
      </c>
      <c r="N3051">
        <v>0.3570000000000001</v>
      </c>
      <c r="O3051" s="872">
        <f>+VLOOKUP(C3051,'A. Rate Class Allocations'!$B$124:$J$128,6,FALSE)</f>
        <v>0.94261788524984402</v>
      </c>
      <c r="P3051" s="873">
        <f>+VLOOKUP(C3051,'A. Rate Class Allocations'!$B$124:$J$128,8,FALSE)</f>
        <v>0.86676492558695795</v>
      </c>
      <c r="Q3051" s="873">
        <f>+VLOOKUP(C3051,'A. Rate Class Allocations'!$B$124:$J$128,7,FALSE)</f>
        <v>0.93591420350510102</v>
      </c>
      <c r="R3051" s="873">
        <f>+VLOOKUP(C3051,'A. Rate Class Allocations'!$B$124:$J$128,9,FALSE)</f>
        <v>0.67326093337246795</v>
      </c>
      <c r="S3051" s="874">
        <f t="shared" si="142"/>
        <v>1911.0810652058983</v>
      </c>
      <c r="T3051" s="874">
        <f t="shared" si="143"/>
        <v>0.22495086586439678</v>
      </c>
    </row>
    <row r="3052" spans="1:20">
      <c r="A3052" s="875" t="s">
        <v>1034</v>
      </c>
      <c r="B3052" t="s">
        <v>1035</v>
      </c>
      <c r="C3052" t="s">
        <v>1339</v>
      </c>
      <c r="D3052" t="s">
        <v>2243</v>
      </c>
      <c r="E3052" s="867">
        <v>2019</v>
      </c>
      <c r="F3052" s="867">
        <v>2019</v>
      </c>
      <c r="G3052" s="868">
        <v>43575</v>
      </c>
      <c r="H3052" s="869">
        <f t="shared" si="141"/>
        <v>2019</v>
      </c>
      <c r="I3052" s="876"/>
      <c r="J3052" t="s">
        <v>1038</v>
      </c>
      <c r="K3052" t="s">
        <v>1342</v>
      </c>
      <c r="L3052" t="s">
        <v>1037</v>
      </c>
      <c r="M3052">
        <v>1572.4799999999998</v>
      </c>
      <c r="N3052">
        <v>0.24</v>
      </c>
      <c r="O3052" s="872">
        <f>+VLOOKUP(C3052,'A. Rate Class Allocations'!$B$124:$J$128,6,FALSE)</f>
        <v>0.94261788524984402</v>
      </c>
      <c r="P3052" s="873">
        <f>+VLOOKUP(C3052,'A. Rate Class Allocations'!$B$124:$J$128,8,FALSE)</f>
        <v>0.86676492558695795</v>
      </c>
      <c r="Q3052" s="873">
        <f>+VLOOKUP(C3052,'A. Rate Class Allocations'!$B$124:$J$128,7,FALSE)</f>
        <v>0.93591420350510102</v>
      </c>
      <c r="R3052" s="873">
        <f>+VLOOKUP(C3052,'A. Rate Class Allocations'!$B$124:$J$128,9,FALSE)</f>
        <v>0.67326093337246795</v>
      </c>
      <c r="S3052" s="874">
        <f t="shared" si="142"/>
        <v>1284.7603799703516</v>
      </c>
      <c r="T3052" s="874">
        <f t="shared" si="143"/>
        <v>0.15122747285001462</v>
      </c>
    </row>
    <row r="3053" spans="1:20">
      <c r="A3053" s="875" t="s">
        <v>1034</v>
      </c>
      <c r="B3053" t="s">
        <v>1035</v>
      </c>
      <c r="C3053" t="s">
        <v>1339</v>
      </c>
      <c r="D3053" t="s">
        <v>2244</v>
      </c>
      <c r="E3053" s="867">
        <v>2019</v>
      </c>
      <c r="F3053" s="867">
        <v>2019</v>
      </c>
      <c r="G3053" s="868">
        <v>43566</v>
      </c>
      <c r="H3053" s="869">
        <f t="shared" si="141"/>
        <v>2019</v>
      </c>
      <c r="I3053" s="876"/>
      <c r="J3053" t="s">
        <v>1341</v>
      </c>
      <c r="K3053" t="s">
        <v>1342</v>
      </c>
      <c r="L3053" t="s">
        <v>1037</v>
      </c>
      <c r="M3053">
        <v>72.209999999999994</v>
      </c>
      <c r="N3053">
        <v>2.8999999999999998E-2</v>
      </c>
      <c r="O3053" s="872">
        <f>+VLOOKUP(C3053,'A. Rate Class Allocations'!$B$124:$J$128,6,FALSE)</f>
        <v>0.94261788524984402</v>
      </c>
      <c r="P3053" s="873">
        <f>+VLOOKUP(C3053,'A. Rate Class Allocations'!$B$124:$J$128,8,FALSE)</f>
        <v>0.86676492558695795</v>
      </c>
      <c r="Q3053" s="873">
        <f>+VLOOKUP(C3053,'A. Rate Class Allocations'!$B$124:$J$128,7,FALSE)</f>
        <v>0.93591420350510102</v>
      </c>
      <c r="R3053" s="873">
        <f>+VLOOKUP(C3053,'A. Rate Class Allocations'!$B$124:$J$128,9,FALSE)</f>
        <v>0.67326093337246795</v>
      </c>
      <c r="S3053" s="874">
        <f t="shared" si="142"/>
        <v>58.997600629361955</v>
      </c>
      <c r="T3053" s="874">
        <f t="shared" si="143"/>
        <v>1.8273319636043429E-2</v>
      </c>
    </row>
    <row r="3054" spans="1:20">
      <c r="A3054" s="875" t="s">
        <v>1034</v>
      </c>
      <c r="B3054" t="s">
        <v>1035</v>
      </c>
      <c r="C3054" t="s">
        <v>1339</v>
      </c>
      <c r="D3054" t="s">
        <v>2244</v>
      </c>
      <c r="E3054" s="867">
        <v>2019</v>
      </c>
      <c r="F3054" s="867">
        <v>2019</v>
      </c>
      <c r="G3054" s="868">
        <v>43566</v>
      </c>
      <c r="H3054" s="869">
        <f t="shared" si="141"/>
        <v>2019</v>
      </c>
      <c r="I3054" s="876"/>
      <c r="J3054" t="s">
        <v>1341</v>
      </c>
      <c r="K3054" t="s">
        <v>1342</v>
      </c>
      <c r="L3054" t="s">
        <v>1037</v>
      </c>
      <c r="M3054">
        <v>278.88000000000005</v>
      </c>
      <c r="N3054">
        <v>0.112</v>
      </c>
      <c r="O3054" s="872">
        <f>+VLOOKUP(C3054,'A. Rate Class Allocations'!$B$124:$J$128,6,FALSE)</f>
        <v>0.94261788524984402</v>
      </c>
      <c r="P3054" s="873">
        <f>+VLOOKUP(C3054,'A. Rate Class Allocations'!$B$124:$J$128,8,FALSE)</f>
        <v>0.86676492558695795</v>
      </c>
      <c r="Q3054" s="873">
        <f>+VLOOKUP(C3054,'A. Rate Class Allocations'!$B$124:$J$128,7,FALSE)</f>
        <v>0.93591420350510102</v>
      </c>
      <c r="R3054" s="873">
        <f>+VLOOKUP(C3054,'A. Rate Class Allocations'!$B$124:$J$128,9,FALSE)</f>
        <v>0.67326093337246795</v>
      </c>
      <c r="S3054" s="874">
        <f t="shared" si="142"/>
        <v>227.85280243063937</v>
      </c>
      <c r="T3054" s="874">
        <f t="shared" si="143"/>
        <v>7.0572820663340155E-2</v>
      </c>
    </row>
    <row r="3055" spans="1:20">
      <c r="A3055" s="875" t="s">
        <v>1034</v>
      </c>
      <c r="B3055" t="s">
        <v>1035</v>
      </c>
      <c r="C3055" t="s">
        <v>1339</v>
      </c>
      <c r="D3055" t="s">
        <v>2244</v>
      </c>
      <c r="E3055" s="867">
        <v>2019</v>
      </c>
      <c r="F3055" s="867">
        <v>2019</v>
      </c>
      <c r="G3055" s="868">
        <v>43566</v>
      </c>
      <c r="H3055" s="869">
        <f t="shared" si="141"/>
        <v>2019</v>
      </c>
      <c r="I3055" s="876"/>
      <c r="J3055" t="s">
        <v>1341</v>
      </c>
      <c r="K3055" t="s">
        <v>1342</v>
      </c>
      <c r="L3055" t="s">
        <v>1037</v>
      </c>
      <c r="M3055">
        <v>129.47999999999999</v>
      </c>
      <c r="N3055">
        <v>5.2000000000000005E-2</v>
      </c>
      <c r="O3055" s="872">
        <f>+VLOOKUP(C3055,'A. Rate Class Allocations'!$B$124:$J$128,6,FALSE)</f>
        <v>0.94261788524984402</v>
      </c>
      <c r="P3055" s="873">
        <f>+VLOOKUP(C3055,'A. Rate Class Allocations'!$B$124:$J$128,8,FALSE)</f>
        <v>0.86676492558695795</v>
      </c>
      <c r="Q3055" s="873">
        <f>+VLOOKUP(C3055,'A. Rate Class Allocations'!$B$124:$J$128,7,FALSE)</f>
        <v>0.93591420350510102</v>
      </c>
      <c r="R3055" s="873">
        <f>+VLOOKUP(C3055,'A. Rate Class Allocations'!$B$124:$J$128,9,FALSE)</f>
        <v>0.67326093337246795</v>
      </c>
      <c r="S3055" s="874">
        <f t="shared" si="142"/>
        <v>105.7888011285111</v>
      </c>
      <c r="T3055" s="874">
        <f t="shared" si="143"/>
        <v>3.2765952450836508E-2</v>
      </c>
    </row>
    <row r="3056" spans="1:20">
      <c r="A3056" s="875" t="s">
        <v>1034</v>
      </c>
      <c r="B3056" t="s">
        <v>1035</v>
      </c>
      <c r="C3056" t="s">
        <v>1339</v>
      </c>
      <c r="D3056" t="s">
        <v>2244</v>
      </c>
      <c r="E3056" s="867">
        <v>2019</v>
      </c>
      <c r="F3056" s="867">
        <v>2019</v>
      </c>
      <c r="G3056" s="868">
        <v>43566</v>
      </c>
      <c r="H3056" s="869">
        <f t="shared" si="141"/>
        <v>2019</v>
      </c>
      <c r="I3056" s="876"/>
      <c r="J3056" t="s">
        <v>1341</v>
      </c>
      <c r="K3056" t="s">
        <v>1342</v>
      </c>
      <c r="L3056" t="s">
        <v>1037</v>
      </c>
      <c r="M3056">
        <v>278.88000000000005</v>
      </c>
      <c r="N3056">
        <v>0.112</v>
      </c>
      <c r="O3056" s="872">
        <f>+VLOOKUP(C3056,'A. Rate Class Allocations'!$B$124:$J$128,6,FALSE)</f>
        <v>0.94261788524984402</v>
      </c>
      <c r="P3056" s="873">
        <f>+VLOOKUP(C3056,'A. Rate Class Allocations'!$B$124:$J$128,8,FALSE)</f>
        <v>0.86676492558695795</v>
      </c>
      <c r="Q3056" s="873">
        <f>+VLOOKUP(C3056,'A. Rate Class Allocations'!$B$124:$J$128,7,FALSE)</f>
        <v>0.93591420350510102</v>
      </c>
      <c r="R3056" s="873">
        <f>+VLOOKUP(C3056,'A. Rate Class Allocations'!$B$124:$J$128,9,FALSE)</f>
        <v>0.67326093337246795</v>
      </c>
      <c r="S3056" s="874">
        <f t="shared" si="142"/>
        <v>227.85280243063937</v>
      </c>
      <c r="T3056" s="874">
        <f t="shared" si="143"/>
        <v>7.0572820663340155E-2</v>
      </c>
    </row>
    <row r="3057" spans="1:20">
      <c r="A3057" s="875" t="s">
        <v>1034</v>
      </c>
      <c r="B3057" t="s">
        <v>1035</v>
      </c>
      <c r="C3057" t="s">
        <v>1339</v>
      </c>
      <c r="D3057" t="s">
        <v>2244</v>
      </c>
      <c r="E3057" s="867">
        <v>2019</v>
      </c>
      <c r="F3057" s="867">
        <v>2019</v>
      </c>
      <c r="G3057" s="868">
        <v>43566</v>
      </c>
      <c r="H3057" s="869">
        <f t="shared" si="141"/>
        <v>2019</v>
      </c>
      <c r="I3057" s="876"/>
      <c r="J3057" t="s">
        <v>1341</v>
      </c>
      <c r="K3057" t="s">
        <v>1342</v>
      </c>
      <c r="L3057" t="s">
        <v>1037</v>
      </c>
      <c r="M3057">
        <v>258.95999999999998</v>
      </c>
      <c r="N3057">
        <v>0.10400000000000001</v>
      </c>
      <c r="O3057" s="872">
        <f>+VLOOKUP(C3057,'A. Rate Class Allocations'!$B$124:$J$128,6,FALSE)</f>
        <v>0.94261788524984402</v>
      </c>
      <c r="P3057" s="873">
        <f>+VLOOKUP(C3057,'A. Rate Class Allocations'!$B$124:$J$128,8,FALSE)</f>
        <v>0.86676492558695795</v>
      </c>
      <c r="Q3057" s="873">
        <f>+VLOOKUP(C3057,'A. Rate Class Allocations'!$B$124:$J$128,7,FALSE)</f>
        <v>0.93591420350510102</v>
      </c>
      <c r="R3057" s="873">
        <f>+VLOOKUP(C3057,'A. Rate Class Allocations'!$B$124:$J$128,9,FALSE)</f>
        <v>0.67326093337246795</v>
      </c>
      <c r="S3057" s="874">
        <f t="shared" si="142"/>
        <v>211.57760225702219</v>
      </c>
      <c r="T3057" s="874">
        <f t="shared" si="143"/>
        <v>6.5531904901673016E-2</v>
      </c>
    </row>
    <row r="3058" spans="1:20">
      <c r="A3058" s="875" t="s">
        <v>1034</v>
      </c>
      <c r="B3058" t="s">
        <v>1035</v>
      </c>
      <c r="C3058" t="s">
        <v>1339</v>
      </c>
      <c r="D3058" t="s">
        <v>2244</v>
      </c>
      <c r="E3058" s="867">
        <v>2019</v>
      </c>
      <c r="F3058" s="867">
        <v>2019</v>
      </c>
      <c r="G3058" s="868">
        <v>43566</v>
      </c>
      <c r="H3058" s="869">
        <f t="shared" si="141"/>
        <v>2019</v>
      </c>
      <c r="I3058" s="876"/>
      <c r="J3058" t="s">
        <v>1341</v>
      </c>
      <c r="K3058" t="s">
        <v>1342</v>
      </c>
      <c r="L3058" t="s">
        <v>1037</v>
      </c>
      <c r="M3058">
        <v>72.209999999999994</v>
      </c>
      <c r="N3058">
        <v>2.8999999999999998E-2</v>
      </c>
      <c r="O3058" s="872">
        <f>+VLOOKUP(C3058,'A. Rate Class Allocations'!$B$124:$J$128,6,FALSE)</f>
        <v>0.94261788524984402</v>
      </c>
      <c r="P3058" s="873">
        <f>+VLOOKUP(C3058,'A. Rate Class Allocations'!$B$124:$J$128,8,FALSE)</f>
        <v>0.86676492558695795</v>
      </c>
      <c r="Q3058" s="873">
        <f>+VLOOKUP(C3058,'A. Rate Class Allocations'!$B$124:$J$128,7,FALSE)</f>
        <v>0.93591420350510102</v>
      </c>
      <c r="R3058" s="873">
        <f>+VLOOKUP(C3058,'A. Rate Class Allocations'!$B$124:$J$128,9,FALSE)</f>
        <v>0.67326093337246795</v>
      </c>
      <c r="S3058" s="874">
        <f t="shared" si="142"/>
        <v>58.997600629361955</v>
      </c>
      <c r="T3058" s="874">
        <f t="shared" si="143"/>
        <v>1.8273319636043429E-2</v>
      </c>
    </row>
    <row r="3059" spans="1:20">
      <c r="A3059" s="875" t="s">
        <v>1034</v>
      </c>
      <c r="B3059" t="s">
        <v>1035</v>
      </c>
      <c r="C3059" t="s">
        <v>1339</v>
      </c>
      <c r="D3059" t="s">
        <v>2244</v>
      </c>
      <c r="E3059" s="867">
        <v>2019</v>
      </c>
      <c r="F3059" s="867">
        <v>2019</v>
      </c>
      <c r="G3059" s="868">
        <v>43566</v>
      </c>
      <c r="H3059" s="869">
        <f t="shared" si="141"/>
        <v>2019</v>
      </c>
      <c r="I3059" s="876"/>
      <c r="J3059" t="s">
        <v>1341</v>
      </c>
      <c r="K3059" t="s">
        <v>1342</v>
      </c>
      <c r="L3059" t="s">
        <v>1037</v>
      </c>
      <c r="M3059">
        <v>216.62999999999997</v>
      </c>
      <c r="N3059">
        <v>8.6999999999999994E-2</v>
      </c>
      <c r="O3059" s="872">
        <f>+VLOOKUP(C3059,'A. Rate Class Allocations'!$B$124:$J$128,6,FALSE)</f>
        <v>0.94261788524984402</v>
      </c>
      <c r="P3059" s="873">
        <f>+VLOOKUP(C3059,'A. Rate Class Allocations'!$B$124:$J$128,8,FALSE)</f>
        <v>0.86676492558695795</v>
      </c>
      <c r="Q3059" s="873">
        <f>+VLOOKUP(C3059,'A. Rate Class Allocations'!$B$124:$J$128,7,FALSE)</f>
        <v>0.93591420350510102</v>
      </c>
      <c r="R3059" s="873">
        <f>+VLOOKUP(C3059,'A. Rate Class Allocations'!$B$124:$J$128,9,FALSE)</f>
        <v>0.67326093337246795</v>
      </c>
      <c r="S3059" s="874">
        <f t="shared" si="142"/>
        <v>176.99280188808586</v>
      </c>
      <c r="T3059" s="874">
        <f t="shared" si="143"/>
        <v>5.4819958908130288E-2</v>
      </c>
    </row>
    <row r="3060" spans="1:20">
      <c r="A3060" s="875" t="s">
        <v>1034</v>
      </c>
      <c r="B3060" t="s">
        <v>1035</v>
      </c>
      <c r="C3060" t="s">
        <v>1339</v>
      </c>
      <c r="D3060" t="s">
        <v>2244</v>
      </c>
      <c r="E3060" s="867">
        <v>2019</v>
      </c>
      <c r="F3060" s="867">
        <v>2019</v>
      </c>
      <c r="G3060" s="868">
        <v>43566</v>
      </c>
      <c r="H3060" s="869">
        <f t="shared" si="141"/>
        <v>2019</v>
      </c>
      <c r="I3060" s="876"/>
      <c r="J3060" t="s">
        <v>1341</v>
      </c>
      <c r="K3060" t="s">
        <v>1342</v>
      </c>
      <c r="L3060" t="s">
        <v>1037</v>
      </c>
      <c r="M3060">
        <v>253.98000000000002</v>
      </c>
      <c r="N3060">
        <v>0.10199999999999999</v>
      </c>
      <c r="O3060" s="872">
        <f>+VLOOKUP(C3060,'A. Rate Class Allocations'!$B$124:$J$128,6,FALSE)</f>
        <v>0.94261788524984402</v>
      </c>
      <c r="P3060" s="873">
        <f>+VLOOKUP(C3060,'A. Rate Class Allocations'!$B$124:$J$128,8,FALSE)</f>
        <v>0.86676492558695795</v>
      </c>
      <c r="Q3060" s="873">
        <f>+VLOOKUP(C3060,'A. Rate Class Allocations'!$B$124:$J$128,7,FALSE)</f>
        <v>0.93591420350510102</v>
      </c>
      <c r="R3060" s="873">
        <f>+VLOOKUP(C3060,'A. Rate Class Allocations'!$B$124:$J$128,9,FALSE)</f>
        <v>0.67326093337246795</v>
      </c>
      <c r="S3060" s="874">
        <f t="shared" si="142"/>
        <v>207.50880221361794</v>
      </c>
      <c r="T3060" s="874">
        <f t="shared" si="143"/>
        <v>6.42716759612562E-2</v>
      </c>
    </row>
    <row r="3061" spans="1:20">
      <c r="A3061" s="875" t="s">
        <v>1034</v>
      </c>
      <c r="B3061" t="s">
        <v>1035</v>
      </c>
      <c r="C3061" t="s">
        <v>1339</v>
      </c>
      <c r="D3061" t="s">
        <v>2245</v>
      </c>
      <c r="E3061" s="867">
        <v>2019</v>
      </c>
      <c r="F3061" s="867">
        <v>2019</v>
      </c>
      <c r="G3061" s="868">
        <v>43551</v>
      </c>
      <c r="H3061" s="869">
        <f t="shared" si="141"/>
        <v>2019</v>
      </c>
      <c r="I3061" s="876"/>
      <c r="J3061" t="s">
        <v>1341</v>
      </c>
      <c r="K3061" t="s">
        <v>1342</v>
      </c>
      <c r="L3061" t="s">
        <v>1037</v>
      </c>
      <c r="M3061">
        <v>1095.6400000000001</v>
      </c>
      <c r="N3061">
        <v>0.36400000000000005</v>
      </c>
      <c r="O3061" s="872">
        <f>+VLOOKUP(C3061,'A. Rate Class Allocations'!$B$124:$J$128,6,FALSE)</f>
        <v>0.94261788524984402</v>
      </c>
      <c r="P3061" s="873">
        <f>+VLOOKUP(C3061,'A. Rate Class Allocations'!$B$124:$J$128,8,FALSE)</f>
        <v>0.86676492558695795</v>
      </c>
      <c r="Q3061" s="873">
        <f>+VLOOKUP(C3061,'A. Rate Class Allocations'!$B$124:$J$128,7,FALSE)</f>
        <v>0.93591420350510102</v>
      </c>
      <c r="R3061" s="873">
        <f>+VLOOKUP(C3061,'A. Rate Class Allocations'!$B$124:$J$128,9,FALSE)</f>
        <v>0.67326093337246795</v>
      </c>
      <c r="S3061" s="874">
        <f t="shared" si="142"/>
        <v>895.16869067378673</v>
      </c>
      <c r="T3061" s="874">
        <f t="shared" si="143"/>
        <v>0.22936166715585554</v>
      </c>
    </row>
    <row r="3062" spans="1:20">
      <c r="A3062" s="875" t="s">
        <v>1034</v>
      </c>
      <c r="B3062" t="s">
        <v>1035</v>
      </c>
      <c r="C3062" t="s">
        <v>1339</v>
      </c>
      <c r="D3062" t="s">
        <v>2245</v>
      </c>
      <c r="E3062" s="867">
        <v>2019</v>
      </c>
      <c r="F3062" s="867">
        <v>2019</v>
      </c>
      <c r="G3062" s="868">
        <v>43551</v>
      </c>
      <c r="H3062" s="869">
        <f t="shared" si="141"/>
        <v>2019</v>
      </c>
      <c r="I3062" s="876"/>
      <c r="J3062" t="s">
        <v>1341</v>
      </c>
      <c r="K3062" t="s">
        <v>1342</v>
      </c>
      <c r="L3062" t="s">
        <v>1037</v>
      </c>
      <c r="M3062">
        <v>1047.48</v>
      </c>
      <c r="N3062">
        <v>0.34799999999999998</v>
      </c>
      <c r="O3062" s="872">
        <f>+VLOOKUP(C3062,'A. Rate Class Allocations'!$B$124:$J$128,6,FALSE)</f>
        <v>0.94261788524984402</v>
      </c>
      <c r="P3062" s="873">
        <f>+VLOOKUP(C3062,'A. Rate Class Allocations'!$B$124:$J$128,8,FALSE)</f>
        <v>0.86676492558695795</v>
      </c>
      <c r="Q3062" s="873">
        <f>+VLOOKUP(C3062,'A. Rate Class Allocations'!$B$124:$J$128,7,FALSE)</f>
        <v>0.93591420350510102</v>
      </c>
      <c r="R3062" s="873">
        <f>+VLOOKUP(C3062,'A. Rate Class Allocations'!$B$124:$J$128,9,FALSE)</f>
        <v>0.67326093337246795</v>
      </c>
      <c r="S3062" s="874">
        <f t="shared" si="142"/>
        <v>855.82061635845537</v>
      </c>
      <c r="T3062" s="874">
        <f t="shared" si="143"/>
        <v>0.21927983563252115</v>
      </c>
    </row>
    <row r="3063" spans="1:20">
      <c r="A3063" s="875" t="s">
        <v>1034</v>
      </c>
      <c r="B3063" t="s">
        <v>1035</v>
      </c>
      <c r="C3063" t="s">
        <v>1339</v>
      </c>
      <c r="D3063" t="s">
        <v>2245</v>
      </c>
      <c r="E3063" s="867">
        <v>2019</v>
      </c>
      <c r="F3063" s="867">
        <v>2019</v>
      </c>
      <c r="G3063" s="868">
        <v>43551</v>
      </c>
      <c r="H3063" s="869">
        <f t="shared" si="141"/>
        <v>2019</v>
      </c>
      <c r="I3063" s="876"/>
      <c r="J3063" t="s">
        <v>1341</v>
      </c>
      <c r="K3063" t="s">
        <v>1342</v>
      </c>
      <c r="L3063" t="s">
        <v>1037</v>
      </c>
      <c r="M3063">
        <v>186.62</v>
      </c>
      <c r="N3063">
        <v>6.2E-2</v>
      </c>
      <c r="O3063" s="872">
        <f>+VLOOKUP(C3063,'A. Rate Class Allocations'!$B$124:$J$128,6,FALSE)</f>
        <v>0.94261788524984402</v>
      </c>
      <c r="P3063" s="873">
        <f>+VLOOKUP(C3063,'A. Rate Class Allocations'!$B$124:$J$128,8,FALSE)</f>
        <v>0.86676492558695795</v>
      </c>
      <c r="Q3063" s="873">
        <f>+VLOOKUP(C3063,'A. Rate Class Allocations'!$B$124:$J$128,7,FALSE)</f>
        <v>0.93591420350510102</v>
      </c>
      <c r="R3063" s="873">
        <f>+VLOOKUP(C3063,'A. Rate Class Allocations'!$B$124:$J$128,9,FALSE)</f>
        <v>0.67326093337246795</v>
      </c>
      <c r="S3063" s="874">
        <f t="shared" si="142"/>
        <v>152.47378797190873</v>
      </c>
      <c r="T3063" s="874">
        <f t="shared" si="143"/>
        <v>3.9067097152920442E-2</v>
      </c>
    </row>
    <row r="3064" spans="1:20">
      <c r="A3064" s="875" t="s">
        <v>1034</v>
      </c>
      <c r="B3064" t="s">
        <v>1035</v>
      </c>
      <c r="C3064" t="s">
        <v>1339</v>
      </c>
      <c r="D3064" t="s">
        <v>2246</v>
      </c>
      <c r="E3064" s="867">
        <v>2019</v>
      </c>
      <c r="F3064" s="867">
        <v>2019</v>
      </c>
      <c r="G3064" s="868">
        <v>43575</v>
      </c>
      <c r="H3064" s="869">
        <f t="shared" si="141"/>
        <v>2019</v>
      </c>
      <c r="I3064" s="876"/>
      <c r="J3064" t="s">
        <v>1341</v>
      </c>
      <c r="K3064" t="s">
        <v>1342</v>
      </c>
      <c r="L3064" t="s">
        <v>1037</v>
      </c>
      <c r="M3064">
        <v>4088.4480000000003</v>
      </c>
      <c r="N3064">
        <v>0.46799999999999997</v>
      </c>
      <c r="O3064" s="872">
        <f>+VLOOKUP(C3064,'A. Rate Class Allocations'!$B$124:$J$128,6,FALSE)</f>
        <v>0.94261788524984402</v>
      </c>
      <c r="P3064" s="873">
        <f>+VLOOKUP(C3064,'A. Rate Class Allocations'!$B$124:$J$128,8,FALSE)</f>
        <v>0.86676492558695795</v>
      </c>
      <c r="Q3064" s="873">
        <f>+VLOOKUP(C3064,'A. Rate Class Allocations'!$B$124:$J$128,7,FALSE)</f>
        <v>0.93591420350510102</v>
      </c>
      <c r="R3064" s="873">
        <f>+VLOOKUP(C3064,'A. Rate Class Allocations'!$B$124:$J$128,9,FALSE)</f>
        <v>0.67326093337246795</v>
      </c>
      <c r="S3064" s="874">
        <f t="shared" si="142"/>
        <v>3340.3769879229149</v>
      </c>
      <c r="T3064" s="874">
        <f t="shared" si="143"/>
        <v>0.29489357205752847</v>
      </c>
    </row>
    <row r="3065" spans="1:20">
      <c r="A3065" s="875" t="s">
        <v>1034</v>
      </c>
      <c r="B3065" t="s">
        <v>1035</v>
      </c>
      <c r="C3065" t="s">
        <v>1339</v>
      </c>
      <c r="D3065" t="s">
        <v>2246</v>
      </c>
      <c r="E3065" s="867">
        <v>2019</v>
      </c>
      <c r="F3065" s="867">
        <v>2019</v>
      </c>
      <c r="G3065" s="868">
        <v>43575</v>
      </c>
      <c r="H3065" s="869">
        <f t="shared" si="141"/>
        <v>2019</v>
      </c>
      <c r="I3065" s="876"/>
      <c r="J3065" t="s">
        <v>1341</v>
      </c>
      <c r="K3065" t="s">
        <v>1342</v>
      </c>
      <c r="L3065" t="s">
        <v>1037</v>
      </c>
      <c r="M3065">
        <v>7600.32</v>
      </c>
      <c r="N3065">
        <v>0.87000000000000011</v>
      </c>
      <c r="O3065" s="872">
        <f>+VLOOKUP(C3065,'A. Rate Class Allocations'!$B$124:$J$128,6,FALSE)</f>
        <v>0.94261788524984402</v>
      </c>
      <c r="P3065" s="873">
        <f>+VLOOKUP(C3065,'A. Rate Class Allocations'!$B$124:$J$128,8,FALSE)</f>
        <v>0.86676492558695795</v>
      </c>
      <c r="Q3065" s="873">
        <f>+VLOOKUP(C3065,'A. Rate Class Allocations'!$B$124:$J$128,7,FALSE)</f>
        <v>0.93591420350510102</v>
      </c>
      <c r="R3065" s="873">
        <f>+VLOOKUP(C3065,'A. Rate Class Allocations'!$B$124:$J$128,9,FALSE)</f>
        <v>0.67326093337246795</v>
      </c>
      <c r="S3065" s="874">
        <f t="shared" si="142"/>
        <v>6209.6751698566995</v>
      </c>
      <c r="T3065" s="874">
        <f t="shared" si="143"/>
        <v>0.54819958908130306</v>
      </c>
    </row>
    <row r="3066" spans="1:20">
      <c r="A3066" s="875" t="s">
        <v>1034</v>
      </c>
      <c r="B3066" t="s">
        <v>1035</v>
      </c>
      <c r="C3066" t="s">
        <v>1339</v>
      </c>
      <c r="D3066" t="s">
        <v>2246</v>
      </c>
      <c r="E3066" s="867">
        <v>2019</v>
      </c>
      <c r="F3066" s="867">
        <v>2019</v>
      </c>
      <c r="G3066" s="868">
        <v>43575</v>
      </c>
      <c r="H3066" s="869">
        <f t="shared" si="141"/>
        <v>2019</v>
      </c>
      <c r="I3066" s="876"/>
      <c r="J3066" t="s">
        <v>1038</v>
      </c>
      <c r="K3066" t="s">
        <v>1342</v>
      </c>
      <c r="L3066" t="s">
        <v>1037</v>
      </c>
      <c r="M3066">
        <v>454.27200000000005</v>
      </c>
      <c r="N3066">
        <v>5.2000000000000005E-2</v>
      </c>
      <c r="O3066" s="872">
        <f>+VLOOKUP(C3066,'A. Rate Class Allocations'!$B$124:$J$128,6,FALSE)</f>
        <v>0.94261788524984402</v>
      </c>
      <c r="P3066" s="873">
        <f>+VLOOKUP(C3066,'A. Rate Class Allocations'!$B$124:$J$128,8,FALSE)</f>
        <v>0.86676492558695795</v>
      </c>
      <c r="Q3066" s="873">
        <f>+VLOOKUP(C3066,'A. Rate Class Allocations'!$B$124:$J$128,7,FALSE)</f>
        <v>0.93591420350510102</v>
      </c>
      <c r="R3066" s="873">
        <f>+VLOOKUP(C3066,'A. Rate Class Allocations'!$B$124:$J$128,9,FALSE)</f>
        <v>0.67326093337246795</v>
      </c>
      <c r="S3066" s="874">
        <f t="shared" si="142"/>
        <v>371.15299865810164</v>
      </c>
      <c r="T3066" s="874">
        <f t="shared" si="143"/>
        <v>3.2765952450836508E-2</v>
      </c>
    </row>
    <row r="3067" spans="1:20">
      <c r="A3067" s="875" t="s">
        <v>1034</v>
      </c>
      <c r="B3067" t="s">
        <v>1035</v>
      </c>
      <c r="C3067" t="s">
        <v>1339</v>
      </c>
      <c r="D3067" t="s">
        <v>2246</v>
      </c>
      <c r="E3067" s="867">
        <v>2019</v>
      </c>
      <c r="F3067" s="867">
        <v>2019</v>
      </c>
      <c r="G3067" s="868">
        <v>43575</v>
      </c>
      <c r="H3067" s="869">
        <f t="shared" si="141"/>
        <v>2019</v>
      </c>
      <c r="I3067" s="876"/>
      <c r="J3067" t="s">
        <v>1038</v>
      </c>
      <c r="K3067" t="s">
        <v>1342</v>
      </c>
      <c r="L3067" t="s">
        <v>1037</v>
      </c>
      <c r="M3067">
        <v>2533.44</v>
      </c>
      <c r="N3067">
        <v>0.28999999999999998</v>
      </c>
      <c r="O3067" s="872">
        <f>+VLOOKUP(C3067,'A. Rate Class Allocations'!$B$124:$J$128,6,FALSE)</f>
        <v>0.94261788524984402</v>
      </c>
      <c r="P3067" s="873">
        <f>+VLOOKUP(C3067,'A. Rate Class Allocations'!$B$124:$J$128,8,FALSE)</f>
        <v>0.86676492558695795</v>
      </c>
      <c r="Q3067" s="873">
        <f>+VLOOKUP(C3067,'A. Rate Class Allocations'!$B$124:$J$128,7,FALSE)</f>
        <v>0.93591420350510102</v>
      </c>
      <c r="R3067" s="873">
        <f>+VLOOKUP(C3067,'A. Rate Class Allocations'!$B$124:$J$128,9,FALSE)</f>
        <v>0.67326093337246795</v>
      </c>
      <c r="S3067" s="874">
        <f t="shared" si="142"/>
        <v>2069.891723285567</v>
      </c>
      <c r="T3067" s="874">
        <f t="shared" si="143"/>
        <v>0.18273319636043434</v>
      </c>
    </row>
    <row r="3068" spans="1:20">
      <c r="A3068" s="875" t="s">
        <v>1034</v>
      </c>
      <c r="B3068" t="s">
        <v>1035</v>
      </c>
      <c r="C3068" t="s">
        <v>1339</v>
      </c>
      <c r="D3068" t="s">
        <v>2246</v>
      </c>
      <c r="E3068" s="867">
        <v>2019</v>
      </c>
      <c r="F3068" s="867">
        <v>2019</v>
      </c>
      <c r="G3068" s="868">
        <v>43575</v>
      </c>
      <c r="H3068" s="869">
        <f t="shared" si="141"/>
        <v>2019</v>
      </c>
      <c r="I3068" s="876"/>
      <c r="J3068" t="s">
        <v>1038</v>
      </c>
      <c r="K3068" t="s">
        <v>1342</v>
      </c>
      <c r="L3068" t="s">
        <v>1037</v>
      </c>
      <c r="M3068">
        <v>1397.76</v>
      </c>
      <c r="N3068">
        <v>0.16</v>
      </c>
      <c r="O3068" s="872">
        <f>+VLOOKUP(C3068,'A. Rate Class Allocations'!$B$124:$J$128,6,FALSE)</f>
        <v>0.94261788524984402</v>
      </c>
      <c r="P3068" s="873">
        <f>+VLOOKUP(C3068,'A. Rate Class Allocations'!$B$124:$J$128,8,FALSE)</f>
        <v>0.86676492558695795</v>
      </c>
      <c r="Q3068" s="873">
        <f>+VLOOKUP(C3068,'A. Rate Class Allocations'!$B$124:$J$128,7,FALSE)</f>
        <v>0.93591420350510102</v>
      </c>
      <c r="R3068" s="873">
        <f>+VLOOKUP(C3068,'A. Rate Class Allocations'!$B$124:$J$128,9,FALSE)</f>
        <v>0.67326093337246795</v>
      </c>
      <c r="S3068" s="874">
        <f t="shared" si="142"/>
        <v>1142.0092266403126</v>
      </c>
      <c r="T3068" s="874">
        <f t="shared" si="143"/>
        <v>0.10081831523334307</v>
      </c>
    </row>
    <row r="3069" spans="1:20">
      <c r="A3069" s="875" t="s">
        <v>1034</v>
      </c>
      <c r="B3069" t="s">
        <v>1035</v>
      </c>
      <c r="C3069" t="s">
        <v>1339</v>
      </c>
      <c r="D3069" t="s">
        <v>2246</v>
      </c>
      <c r="E3069" s="867">
        <v>2019</v>
      </c>
      <c r="F3069" s="867">
        <v>2019</v>
      </c>
      <c r="G3069" s="868">
        <v>43575</v>
      </c>
      <c r="H3069" s="869">
        <f t="shared" si="141"/>
        <v>2019</v>
      </c>
      <c r="I3069" s="876"/>
      <c r="J3069" t="s">
        <v>1038</v>
      </c>
      <c r="K3069" t="s">
        <v>1342</v>
      </c>
      <c r="L3069" t="s">
        <v>1037</v>
      </c>
      <c r="M3069">
        <v>1336.6079999999999</v>
      </c>
      <c r="N3069">
        <v>0.153</v>
      </c>
      <c r="O3069" s="872">
        <f>+VLOOKUP(C3069,'A. Rate Class Allocations'!$B$124:$J$128,6,FALSE)</f>
        <v>0.94261788524984402</v>
      </c>
      <c r="P3069" s="873">
        <f>+VLOOKUP(C3069,'A. Rate Class Allocations'!$B$124:$J$128,8,FALSE)</f>
        <v>0.86676492558695795</v>
      </c>
      <c r="Q3069" s="873">
        <f>+VLOOKUP(C3069,'A. Rate Class Allocations'!$B$124:$J$128,7,FALSE)</f>
        <v>0.93591420350510102</v>
      </c>
      <c r="R3069" s="873">
        <f>+VLOOKUP(C3069,'A. Rate Class Allocations'!$B$124:$J$128,9,FALSE)</f>
        <v>0.67326093337246795</v>
      </c>
      <c r="S3069" s="874">
        <f t="shared" si="142"/>
        <v>1092.0463229747991</v>
      </c>
      <c r="T3069" s="874">
        <f t="shared" si="143"/>
        <v>9.6407513941884321E-2</v>
      </c>
    </row>
    <row r="3070" spans="1:20">
      <c r="A3070" s="875" t="s">
        <v>1034</v>
      </c>
      <c r="B3070" t="s">
        <v>1035</v>
      </c>
      <c r="C3070" t="s">
        <v>1339</v>
      </c>
      <c r="D3070" t="s">
        <v>2246</v>
      </c>
      <c r="E3070" s="867">
        <v>2019</v>
      </c>
      <c r="F3070" s="867">
        <v>2019</v>
      </c>
      <c r="G3070" s="868">
        <v>43575</v>
      </c>
      <c r="H3070" s="869">
        <f t="shared" si="141"/>
        <v>2019</v>
      </c>
      <c r="I3070" s="876"/>
      <c r="J3070" t="s">
        <v>1038</v>
      </c>
      <c r="K3070" t="s">
        <v>1342</v>
      </c>
      <c r="L3070" t="s">
        <v>1037</v>
      </c>
      <c r="M3070">
        <v>7600.32</v>
      </c>
      <c r="N3070">
        <v>0.87000000000000011</v>
      </c>
      <c r="O3070" s="872">
        <f>+VLOOKUP(C3070,'A. Rate Class Allocations'!$B$124:$J$128,6,FALSE)</f>
        <v>0.94261788524984402</v>
      </c>
      <c r="P3070" s="873">
        <f>+VLOOKUP(C3070,'A. Rate Class Allocations'!$B$124:$J$128,8,FALSE)</f>
        <v>0.86676492558695795</v>
      </c>
      <c r="Q3070" s="873">
        <f>+VLOOKUP(C3070,'A. Rate Class Allocations'!$B$124:$J$128,7,FALSE)</f>
        <v>0.93591420350510102</v>
      </c>
      <c r="R3070" s="873">
        <f>+VLOOKUP(C3070,'A. Rate Class Allocations'!$B$124:$J$128,9,FALSE)</f>
        <v>0.67326093337246795</v>
      </c>
      <c r="S3070" s="874">
        <f t="shared" si="142"/>
        <v>6209.6751698566995</v>
      </c>
      <c r="T3070" s="874">
        <f t="shared" si="143"/>
        <v>0.54819958908130306</v>
      </c>
    </row>
    <row r="3071" spans="1:20">
      <c r="A3071" s="875" t="s">
        <v>1034</v>
      </c>
      <c r="B3071" t="s">
        <v>1035</v>
      </c>
      <c r="C3071" t="s">
        <v>1339</v>
      </c>
      <c r="D3071" t="s">
        <v>2246</v>
      </c>
      <c r="E3071" s="867">
        <v>2019</v>
      </c>
      <c r="F3071" s="867">
        <v>2019</v>
      </c>
      <c r="G3071" s="868">
        <v>43575</v>
      </c>
      <c r="H3071" s="869">
        <f t="shared" si="141"/>
        <v>2019</v>
      </c>
      <c r="I3071" s="876"/>
      <c r="J3071" t="s">
        <v>1038</v>
      </c>
      <c r="K3071" t="s">
        <v>1342</v>
      </c>
      <c r="L3071" t="s">
        <v>1037</v>
      </c>
      <c r="M3071">
        <v>11138.4</v>
      </c>
      <c r="N3071">
        <v>1.2749999999999999</v>
      </c>
      <c r="O3071" s="872">
        <f>+VLOOKUP(C3071,'A. Rate Class Allocations'!$B$124:$J$128,6,FALSE)</f>
        <v>0.94261788524984402</v>
      </c>
      <c r="P3071" s="873">
        <f>+VLOOKUP(C3071,'A. Rate Class Allocations'!$B$124:$J$128,8,FALSE)</f>
        <v>0.86676492558695795</v>
      </c>
      <c r="Q3071" s="873">
        <f>+VLOOKUP(C3071,'A. Rate Class Allocations'!$B$124:$J$128,7,FALSE)</f>
        <v>0.93591420350510102</v>
      </c>
      <c r="R3071" s="873">
        <f>+VLOOKUP(C3071,'A. Rate Class Allocations'!$B$124:$J$128,9,FALSE)</f>
        <v>0.67326093337246795</v>
      </c>
      <c r="S3071" s="874">
        <f t="shared" si="142"/>
        <v>9100.386024789992</v>
      </c>
      <c r="T3071" s="874">
        <f t="shared" si="143"/>
        <v>0.80339594951570259</v>
      </c>
    </row>
    <row r="3072" spans="1:20">
      <c r="A3072" s="875" t="s">
        <v>1034</v>
      </c>
      <c r="B3072" t="s">
        <v>1035</v>
      </c>
      <c r="C3072" t="s">
        <v>1339</v>
      </c>
      <c r="D3072" t="s">
        <v>2247</v>
      </c>
      <c r="E3072" s="867">
        <v>2019</v>
      </c>
      <c r="F3072" s="867">
        <v>2019</v>
      </c>
      <c r="G3072" s="868">
        <v>43582</v>
      </c>
      <c r="H3072" s="869">
        <f t="shared" si="141"/>
        <v>2019</v>
      </c>
      <c r="I3072" s="876"/>
      <c r="J3072" t="s">
        <v>1341</v>
      </c>
      <c r="K3072" t="s">
        <v>1342</v>
      </c>
      <c r="L3072" t="s">
        <v>1037</v>
      </c>
      <c r="M3072">
        <v>1445.6000000000004</v>
      </c>
      <c r="N3072">
        <v>0.52000000000000013</v>
      </c>
      <c r="O3072" s="872">
        <f>+VLOOKUP(C3072,'A. Rate Class Allocations'!$B$124:$J$128,6,FALSE)</f>
        <v>0.94261788524984402</v>
      </c>
      <c r="P3072" s="873">
        <f>+VLOOKUP(C3072,'A. Rate Class Allocations'!$B$124:$J$128,8,FALSE)</f>
        <v>0.86676492558695795</v>
      </c>
      <c r="Q3072" s="873">
        <f>+VLOOKUP(C3072,'A. Rate Class Allocations'!$B$124:$J$128,7,FALSE)</f>
        <v>0.93591420350510102</v>
      </c>
      <c r="R3072" s="873">
        <f>+VLOOKUP(C3072,'A. Rate Class Allocations'!$B$124:$J$128,9,FALSE)</f>
        <v>0.67326093337246795</v>
      </c>
      <c r="S3072" s="874">
        <f t="shared" si="142"/>
        <v>1181.0958519568712</v>
      </c>
      <c r="T3072" s="874">
        <f t="shared" si="143"/>
        <v>0.32765952450836505</v>
      </c>
    </row>
    <row r="3073" spans="1:20">
      <c r="A3073" s="875" t="s">
        <v>1034</v>
      </c>
      <c r="B3073" t="s">
        <v>1035</v>
      </c>
      <c r="C3073" t="s">
        <v>1339</v>
      </c>
      <c r="D3073" t="s">
        <v>2247</v>
      </c>
      <c r="E3073" s="867">
        <v>2019</v>
      </c>
      <c r="F3073" s="867">
        <v>2019</v>
      </c>
      <c r="G3073" s="868">
        <v>43582</v>
      </c>
      <c r="H3073" s="869">
        <f t="shared" si="141"/>
        <v>2019</v>
      </c>
      <c r="I3073" s="876"/>
      <c r="J3073" t="s">
        <v>1341</v>
      </c>
      <c r="K3073" t="s">
        <v>1342</v>
      </c>
      <c r="L3073" t="s">
        <v>1037</v>
      </c>
      <c r="M3073">
        <v>725.57999999999981</v>
      </c>
      <c r="N3073">
        <v>0.2609999999999999</v>
      </c>
      <c r="O3073" s="872">
        <f>+VLOOKUP(C3073,'A. Rate Class Allocations'!$B$124:$J$128,6,FALSE)</f>
        <v>0.94261788524984402</v>
      </c>
      <c r="P3073" s="873">
        <f>+VLOOKUP(C3073,'A. Rate Class Allocations'!$B$124:$J$128,8,FALSE)</f>
        <v>0.86676492558695795</v>
      </c>
      <c r="Q3073" s="873">
        <f>+VLOOKUP(C3073,'A. Rate Class Allocations'!$B$124:$J$128,7,FALSE)</f>
        <v>0.93591420350510102</v>
      </c>
      <c r="R3073" s="873">
        <f>+VLOOKUP(C3073,'A. Rate Class Allocations'!$B$124:$J$128,9,FALSE)</f>
        <v>0.67326093337246795</v>
      </c>
      <c r="S3073" s="874">
        <f t="shared" si="142"/>
        <v>592.81926415527539</v>
      </c>
      <c r="T3073" s="874">
        <f t="shared" si="143"/>
        <v>0.16445987672439083</v>
      </c>
    </row>
    <row r="3074" spans="1:20">
      <c r="A3074" s="875" t="s">
        <v>1034</v>
      </c>
      <c r="B3074" t="s">
        <v>1035</v>
      </c>
      <c r="C3074" t="s">
        <v>1339</v>
      </c>
      <c r="D3074" t="s">
        <v>2247</v>
      </c>
      <c r="E3074" s="867">
        <v>2019</v>
      </c>
      <c r="F3074" s="867">
        <v>2019</v>
      </c>
      <c r="G3074" s="868">
        <v>43582</v>
      </c>
      <c r="H3074" s="869">
        <f t="shared" si="141"/>
        <v>2019</v>
      </c>
      <c r="I3074" s="876"/>
      <c r="J3074" t="s">
        <v>1341</v>
      </c>
      <c r="K3074" t="s">
        <v>1342</v>
      </c>
      <c r="L3074" t="s">
        <v>1037</v>
      </c>
      <c r="M3074">
        <v>1178.7200000000003</v>
      </c>
      <c r="N3074">
        <v>0.42400000000000004</v>
      </c>
      <c r="O3074" s="872">
        <f>+VLOOKUP(C3074,'A. Rate Class Allocations'!$B$124:$J$128,6,FALSE)</f>
        <v>0.94261788524984402</v>
      </c>
      <c r="P3074" s="873">
        <f>+VLOOKUP(C3074,'A. Rate Class Allocations'!$B$124:$J$128,8,FALSE)</f>
        <v>0.86676492558695795</v>
      </c>
      <c r="Q3074" s="873">
        <f>+VLOOKUP(C3074,'A. Rate Class Allocations'!$B$124:$J$128,7,FALSE)</f>
        <v>0.93591420350510102</v>
      </c>
      <c r="R3074" s="873">
        <f>+VLOOKUP(C3074,'A. Rate Class Allocations'!$B$124:$J$128,9,FALSE)</f>
        <v>0.67326093337246795</v>
      </c>
      <c r="S3074" s="874">
        <f t="shared" si="142"/>
        <v>963.04738698021822</v>
      </c>
      <c r="T3074" s="874">
        <f t="shared" si="143"/>
        <v>0.26716853536835916</v>
      </c>
    </row>
    <row r="3075" spans="1:20">
      <c r="A3075" s="875" t="s">
        <v>1034</v>
      </c>
      <c r="B3075" t="s">
        <v>1035</v>
      </c>
      <c r="C3075" t="s">
        <v>1339</v>
      </c>
      <c r="D3075" t="s">
        <v>2247</v>
      </c>
      <c r="E3075" s="867">
        <v>2019</v>
      </c>
      <c r="F3075" s="867">
        <v>2019</v>
      </c>
      <c r="G3075" s="868">
        <v>43582</v>
      </c>
      <c r="H3075" s="869">
        <f t="shared" si="141"/>
        <v>2019</v>
      </c>
      <c r="I3075" s="876"/>
      <c r="J3075" t="s">
        <v>1341</v>
      </c>
      <c r="K3075" t="s">
        <v>1342</v>
      </c>
      <c r="L3075" t="s">
        <v>1037</v>
      </c>
      <c r="M3075">
        <v>266.88</v>
      </c>
      <c r="N3075">
        <v>9.6000000000000002E-2</v>
      </c>
      <c r="O3075" s="872">
        <f>+VLOOKUP(C3075,'A. Rate Class Allocations'!$B$124:$J$128,6,FALSE)</f>
        <v>0.94261788524984402</v>
      </c>
      <c r="P3075" s="873">
        <f>+VLOOKUP(C3075,'A. Rate Class Allocations'!$B$124:$J$128,8,FALSE)</f>
        <v>0.86676492558695795</v>
      </c>
      <c r="Q3075" s="873">
        <f>+VLOOKUP(C3075,'A. Rate Class Allocations'!$B$124:$J$128,7,FALSE)</f>
        <v>0.93591420350510102</v>
      </c>
      <c r="R3075" s="873">
        <f>+VLOOKUP(C3075,'A. Rate Class Allocations'!$B$124:$J$128,9,FALSE)</f>
        <v>0.67326093337246795</v>
      </c>
      <c r="S3075" s="874">
        <f t="shared" si="142"/>
        <v>218.04846497665309</v>
      </c>
      <c r="T3075" s="874">
        <f t="shared" si="143"/>
        <v>6.0490989140005842E-2</v>
      </c>
    </row>
    <row r="3076" spans="1:20">
      <c r="A3076" s="875" t="s">
        <v>1034</v>
      </c>
      <c r="B3076" t="s">
        <v>1035</v>
      </c>
      <c r="C3076" t="s">
        <v>1339</v>
      </c>
      <c r="D3076" t="s">
        <v>2247</v>
      </c>
      <c r="E3076" s="867">
        <v>2019</v>
      </c>
      <c r="F3076" s="867">
        <v>2019</v>
      </c>
      <c r="G3076" s="868">
        <v>43582</v>
      </c>
      <c r="H3076" s="869">
        <f t="shared" ref="H3076:H3139" si="144">YEAR(G3076)</f>
        <v>2019</v>
      </c>
      <c r="I3076" s="876"/>
      <c r="J3076" t="s">
        <v>1341</v>
      </c>
      <c r="K3076" t="s">
        <v>1342</v>
      </c>
      <c r="L3076" t="s">
        <v>1037</v>
      </c>
      <c r="M3076">
        <v>567.12000000000012</v>
      </c>
      <c r="N3076">
        <v>0.20400000000000001</v>
      </c>
      <c r="O3076" s="872">
        <f>+VLOOKUP(C3076,'A. Rate Class Allocations'!$B$124:$J$128,6,FALSE)</f>
        <v>0.94261788524984402</v>
      </c>
      <c r="P3076" s="873">
        <f>+VLOOKUP(C3076,'A. Rate Class Allocations'!$B$124:$J$128,8,FALSE)</f>
        <v>0.86676492558695795</v>
      </c>
      <c r="Q3076" s="873">
        <f>+VLOOKUP(C3076,'A. Rate Class Allocations'!$B$124:$J$128,7,FALSE)</f>
        <v>0.93591420350510102</v>
      </c>
      <c r="R3076" s="873">
        <f>+VLOOKUP(C3076,'A. Rate Class Allocations'!$B$124:$J$128,9,FALSE)</f>
        <v>0.67326093337246795</v>
      </c>
      <c r="S3076" s="874">
        <f t="shared" ref="S3076:S3139" si="145">M3076*O3076*P3076</f>
        <v>463.35298807538794</v>
      </c>
      <c r="T3076" s="874">
        <f t="shared" ref="T3076:T3139" si="146">N3076*Q3076*R3076</f>
        <v>0.12854335192251243</v>
      </c>
    </row>
    <row r="3077" spans="1:20">
      <c r="A3077" s="875" t="s">
        <v>1034</v>
      </c>
      <c r="B3077" t="s">
        <v>1035</v>
      </c>
      <c r="C3077" t="s">
        <v>1339</v>
      </c>
      <c r="D3077" t="s">
        <v>2248</v>
      </c>
      <c r="E3077" s="867">
        <v>2019</v>
      </c>
      <c r="F3077" s="867">
        <v>2019</v>
      </c>
      <c r="G3077" s="868">
        <v>43583</v>
      </c>
      <c r="H3077" s="869">
        <f t="shared" si="144"/>
        <v>2019</v>
      </c>
      <c r="I3077" s="876"/>
      <c r="J3077" t="s">
        <v>1341</v>
      </c>
      <c r="K3077" t="s">
        <v>1342</v>
      </c>
      <c r="L3077" t="s">
        <v>1037</v>
      </c>
      <c r="M3077">
        <v>1035.8399999999999</v>
      </c>
      <c r="N3077">
        <v>0.41600000000000004</v>
      </c>
      <c r="O3077" s="872">
        <f>+VLOOKUP(C3077,'A. Rate Class Allocations'!$B$124:$J$128,6,FALSE)</f>
        <v>0.94261788524984402</v>
      </c>
      <c r="P3077" s="873">
        <f>+VLOOKUP(C3077,'A. Rate Class Allocations'!$B$124:$J$128,8,FALSE)</f>
        <v>0.86676492558695795</v>
      </c>
      <c r="Q3077" s="873">
        <f>+VLOOKUP(C3077,'A. Rate Class Allocations'!$B$124:$J$128,7,FALSE)</f>
        <v>0.93591420350510102</v>
      </c>
      <c r="R3077" s="873">
        <f>+VLOOKUP(C3077,'A. Rate Class Allocations'!$B$124:$J$128,9,FALSE)</f>
        <v>0.67326093337246795</v>
      </c>
      <c r="S3077" s="874">
        <f t="shared" si="145"/>
        <v>846.31040902808877</v>
      </c>
      <c r="T3077" s="874">
        <f t="shared" si="146"/>
        <v>0.26212761960669206</v>
      </c>
    </row>
    <row r="3078" spans="1:20">
      <c r="A3078" s="875" t="s">
        <v>1034</v>
      </c>
      <c r="B3078" t="s">
        <v>1035</v>
      </c>
      <c r="C3078" t="s">
        <v>1339</v>
      </c>
      <c r="D3078" t="s">
        <v>2248</v>
      </c>
      <c r="E3078" s="867">
        <v>2019</v>
      </c>
      <c r="F3078" s="867">
        <v>2019</v>
      </c>
      <c r="G3078" s="868">
        <v>43583</v>
      </c>
      <c r="H3078" s="869">
        <f t="shared" si="144"/>
        <v>2019</v>
      </c>
      <c r="I3078" s="876"/>
      <c r="J3078" t="s">
        <v>1341</v>
      </c>
      <c r="K3078" t="s">
        <v>1342</v>
      </c>
      <c r="L3078" t="s">
        <v>1037</v>
      </c>
      <c r="M3078">
        <v>866.51999999999987</v>
      </c>
      <c r="N3078">
        <v>0.34799999999999998</v>
      </c>
      <c r="O3078" s="872">
        <f>+VLOOKUP(C3078,'A. Rate Class Allocations'!$B$124:$J$128,6,FALSE)</f>
        <v>0.94261788524984402</v>
      </c>
      <c r="P3078" s="873">
        <f>+VLOOKUP(C3078,'A. Rate Class Allocations'!$B$124:$J$128,8,FALSE)</f>
        <v>0.86676492558695795</v>
      </c>
      <c r="Q3078" s="873">
        <f>+VLOOKUP(C3078,'A. Rate Class Allocations'!$B$124:$J$128,7,FALSE)</f>
        <v>0.93591420350510102</v>
      </c>
      <c r="R3078" s="873">
        <f>+VLOOKUP(C3078,'A. Rate Class Allocations'!$B$124:$J$128,9,FALSE)</f>
        <v>0.67326093337246795</v>
      </c>
      <c r="S3078" s="874">
        <f t="shared" si="145"/>
        <v>707.97120755234346</v>
      </c>
      <c r="T3078" s="874">
        <f t="shared" si="146"/>
        <v>0.21927983563252115</v>
      </c>
    </row>
    <row r="3079" spans="1:20">
      <c r="A3079" s="875" t="s">
        <v>1034</v>
      </c>
      <c r="B3079" t="s">
        <v>1035</v>
      </c>
      <c r="C3079" t="s">
        <v>1339</v>
      </c>
      <c r="D3079" t="s">
        <v>2248</v>
      </c>
      <c r="E3079" s="867">
        <v>2019</v>
      </c>
      <c r="F3079" s="867">
        <v>2019</v>
      </c>
      <c r="G3079" s="868">
        <v>43583</v>
      </c>
      <c r="H3079" s="869">
        <f t="shared" si="144"/>
        <v>2019</v>
      </c>
      <c r="I3079" s="876"/>
      <c r="J3079" t="s">
        <v>1341</v>
      </c>
      <c r="K3079" t="s">
        <v>1342</v>
      </c>
      <c r="L3079" t="s">
        <v>1037</v>
      </c>
      <c r="M3079">
        <v>1165.3200000000002</v>
      </c>
      <c r="N3079">
        <v>0.46800000000000003</v>
      </c>
      <c r="O3079" s="872">
        <f>+VLOOKUP(C3079,'A. Rate Class Allocations'!$B$124:$J$128,6,FALSE)</f>
        <v>0.94261788524984402</v>
      </c>
      <c r="P3079" s="873">
        <f>+VLOOKUP(C3079,'A. Rate Class Allocations'!$B$124:$J$128,8,FALSE)</f>
        <v>0.86676492558695795</v>
      </c>
      <c r="Q3079" s="873">
        <f>+VLOOKUP(C3079,'A. Rate Class Allocations'!$B$124:$J$128,7,FALSE)</f>
        <v>0.93591420350510102</v>
      </c>
      <c r="R3079" s="873">
        <f>+VLOOKUP(C3079,'A. Rate Class Allocations'!$B$124:$J$128,9,FALSE)</f>
        <v>0.67326093337246795</v>
      </c>
      <c r="S3079" s="874">
        <f t="shared" si="145"/>
        <v>952.09921015660007</v>
      </c>
      <c r="T3079" s="874">
        <f t="shared" si="146"/>
        <v>0.29489357205752853</v>
      </c>
    </row>
    <row r="3080" spans="1:20">
      <c r="A3080" s="875" t="s">
        <v>1034</v>
      </c>
      <c r="B3080" t="s">
        <v>1035</v>
      </c>
      <c r="C3080" t="s">
        <v>1339</v>
      </c>
      <c r="D3080" t="s">
        <v>2248</v>
      </c>
      <c r="E3080" s="867">
        <v>2019</v>
      </c>
      <c r="F3080" s="867">
        <v>2019</v>
      </c>
      <c r="G3080" s="868">
        <v>43583</v>
      </c>
      <c r="H3080" s="869">
        <f t="shared" si="144"/>
        <v>2019</v>
      </c>
      <c r="I3080" s="876"/>
      <c r="J3080" t="s">
        <v>1341</v>
      </c>
      <c r="K3080" t="s">
        <v>1342</v>
      </c>
      <c r="L3080" t="s">
        <v>1037</v>
      </c>
      <c r="M3080">
        <v>2390.4</v>
      </c>
      <c r="N3080">
        <v>0.96</v>
      </c>
      <c r="O3080" s="872">
        <f>+VLOOKUP(C3080,'A. Rate Class Allocations'!$B$124:$J$128,6,FALSE)</f>
        <v>0.94261788524984402</v>
      </c>
      <c r="P3080" s="873">
        <f>+VLOOKUP(C3080,'A. Rate Class Allocations'!$B$124:$J$128,8,FALSE)</f>
        <v>0.86676492558695795</v>
      </c>
      <c r="Q3080" s="873">
        <f>+VLOOKUP(C3080,'A. Rate Class Allocations'!$B$124:$J$128,7,FALSE)</f>
        <v>0.93591420350510102</v>
      </c>
      <c r="R3080" s="873">
        <f>+VLOOKUP(C3080,'A. Rate Class Allocations'!$B$124:$J$128,9,FALSE)</f>
        <v>0.67326093337246795</v>
      </c>
      <c r="S3080" s="874">
        <f t="shared" si="145"/>
        <v>1953.0240208340513</v>
      </c>
      <c r="T3080" s="874">
        <f t="shared" si="146"/>
        <v>0.60490989140005846</v>
      </c>
    </row>
    <row r="3081" spans="1:20">
      <c r="A3081" s="875" t="s">
        <v>1034</v>
      </c>
      <c r="B3081" t="s">
        <v>1035</v>
      </c>
      <c r="C3081" t="s">
        <v>1339</v>
      </c>
      <c r="D3081" t="s">
        <v>2248</v>
      </c>
      <c r="E3081" s="867">
        <v>2019</v>
      </c>
      <c r="F3081" s="867">
        <v>2019</v>
      </c>
      <c r="G3081" s="868">
        <v>43583</v>
      </c>
      <c r="H3081" s="869">
        <f t="shared" si="144"/>
        <v>2019</v>
      </c>
      <c r="I3081" s="876"/>
      <c r="J3081" t="s">
        <v>1341</v>
      </c>
      <c r="K3081" t="s">
        <v>1342</v>
      </c>
      <c r="L3081" t="s">
        <v>1037</v>
      </c>
      <c r="M3081">
        <v>493.02</v>
      </c>
      <c r="N3081">
        <v>0.19799999999999998</v>
      </c>
      <c r="O3081" s="872">
        <f>+VLOOKUP(C3081,'A. Rate Class Allocations'!$B$124:$J$128,6,FALSE)</f>
        <v>0.94261788524984402</v>
      </c>
      <c r="P3081" s="873">
        <f>+VLOOKUP(C3081,'A. Rate Class Allocations'!$B$124:$J$128,8,FALSE)</f>
        <v>0.86676492558695795</v>
      </c>
      <c r="Q3081" s="873">
        <f>+VLOOKUP(C3081,'A. Rate Class Allocations'!$B$124:$J$128,7,FALSE)</f>
        <v>0.93591420350510102</v>
      </c>
      <c r="R3081" s="873">
        <f>+VLOOKUP(C3081,'A. Rate Class Allocations'!$B$124:$J$128,9,FALSE)</f>
        <v>0.67326093337246795</v>
      </c>
      <c r="S3081" s="874">
        <f t="shared" si="145"/>
        <v>402.81120429702304</v>
      </c>
      <c r="T3081" s="874">
        <f t="shared" si="146"/>
        <v>0.12476266510126205</v>
      </c>
    </row>
    <row r="3082" spans="1:20">
      <c r="A3082" s="875" t="s">
        <v>1034</v>
      </c>
      <c r="B3082" t="s">
        <v>1035</v>
      </c>
      <c r="C3082" t="s">
        <v>1339</v>
      </c>
      <c r="D3082" t="s">
        <v>2248</v>
      </c>
      <c r="E3082" s="867">
        <v>2019</v>
      </c>
      <c r="F3082" s="867">
        <v>2019</v>
      </c>
      <c r="G3082" s="868">
        <v>43583</v>
      </c>
      <c r="H3082" s="869">
        <f t="shared" si="144"/>
        <v>2019</v>
      </c>
      <c r="I3082" s="876"/>
      <c r="J3082" t="s">
        <v>1038</v>
      </c>
      <c r="K3082" t="s">
        <v>1342</v>
      </c>
      <c r="L3082" t="s">
        <v>1037</v>
      </c>
      <c r="M3082">
        <v>1035.8399999999999</v>
      </c>
      <c r="N3082">
        <v>0.41600000000000004</v>
      </c>
      <c r="O3082" s="872">
        <f>+VLOOKUP(C3082,'A. Rate Class Allocations'!$B$124:$J$128,6,FALSE)</f>
        <v>0.94261788524984402</v>
      </c>
      <c r="P3082" s="873">
        <f>+VLOOKUP(C3082,'A. Rate Class Allocations'!$B$124:$J$128,8,FALSE)</f>
        <v>0.86676492558695795</v>
      </c>
      <c r="Q3082" s="873">
        <f>+VLOOKUP(C3082,'A. Rate Class Allocations'!$B$124:$J$128,7,FALSE)</f>
        <v>0.93591420350510102</v>
      </c>
      <c r="R3082" s="873">
        <f>+VLOOKUP(C3082,'A. Rate Class Allocations'!$B$124:$J$128,9,FALSE)</f>
        <v>0.67326093337246795</v>
      </c>
      <c r="S3082" s="874">
        <f t="shared" si="145"/>
        <v>846.31040902808877</v>
      </c>
      <c r="T3082" s="874">
        <f t="shared" si="146"/>
        <v>0.26212761960669206</v>
      </c>
    </row>
    <row r="3083" spans="1:20">
      <c r="A3083" s="875" t="s">
        <v>1034</v>
      </c>
      <c r="B3083" t="s">
        <v>1035</v>
      </c>
      <c r="C3083" t="s">
        <v>1339</v>
      </c>
      <c r="D3083" t="s">
        <v>2248</v>
      </c>
      <c r="E3083" s="867">
        <v>2019</v>
      </c>
      <c r="F3083" s="867">
        <v>2019</v>
      </c>
      <c r="G3083" s="868">
        <v>43583</v>
      </c>
      <c r="H3083" s="869">
        <f t="shared" si="144"/>
        <v>2019</v>
      </c>
      <c r="I3083" s="876"/>
      <c r="J3083" t="s">
        <v>1038</v>
      </c>
      <c r="K3083" t="s">
        <v>1342</v>
      </c>
      <c r="L3083" t="s">
        <v>1037</v>
      </c>
      <c r="M3083">
        <v>722.09999999999991</v>
      </c>
      <c r="N3083">
        <v>0.28999999999999998</v>
      </c>
      <c r="O3083" s="872">
        <f>+VLOOKUP(C3083,'A. Rate Class Allocations'!$B$124:$J$128,6,FALSE)</f>
        <v>0.94261788524984402</v>
      </c>
      <c r="P3083" s="873">
        <f>+VLOOKUP(C3083,'A. Rate Class Allocations'!$B$124:$J$128,8,FALSE)</f>
        <v>0.86676492558695795</v>
      </c>
      <c r="Q3083" s="873">
        <f>+VLOOKUP(C3083,'A. Rate Class Allocations'!$B$124:$J$128,7,FALSE)</f>
        <v>0.93591420350510102</v>
      </c>
      <c r="R3083" s="873">
        <f>+VLOOKUP(C3083,'A. Rate Class Allocations'!$B$124:$J$128,9,FALSE)</f>
        <v>0.67326093337246795</v>
      </c>
      <c r="S3083" s="874">
        <f t="shared" si="145"/>
        <v>589.97600629361955</v>
      </c>
      <c r="T3083" s="874">
        <f t="shared" si="146"/>
        <v>0.18273319636043434</v>
      </c>
    </row>
    <row r="3084" spans="1:20">
      <c r="A3084" s="875" t="s">
        <v>1034</v>
      </c>
      <c r="B3084" t="s">
        <v>1035</v>
      </c>
      <c r="C3084" t="s">
        <v>1339</v>
      </c>
      <c r="D3084" t="s">
        <v>2248</v>
      </c>
      <c r="E3084" s="867">
        <v>2019</v>
      </c>
      <c r="F3084" s="867">
        <v>2019</v>
      </c>
      <c r="G3084" s="868">
        <v>43583</v>
      </c>
      <c r="H3084" s="869">
        <f t="shared" si="144"/>
        <v>2019</v>
      </c>
      <c r="I3084" s="876"/>
      <c r="J3084" t="s">
        <v>1038</v>
      </c>
      <c r="K3084" t="s">
        <v>1342</v>
      </c>
      <c r="L3084" t="s">
        <v>1037</v>
      </c>
      <c r="M3084">
        <v>821.7</v>
      </c>
      <c r="N3084">
        <v>0.33</v>
      </c>
      <c r="O3084" s="872">
        <f>+VLOOKUP(C3084,'A. Rate Class Allocations'!$B$124:$J$128,6,FALSE)</f>
        <v>0.94261788524984402</v>
      </c>
      <c r="P3084" s="873">
        <f>+VLOOKUP(C3084,'A. Rate Class Allocations'!$B$124:$J$128,8,FALSE)</f>
        <v>0.86676492558695795</v>
      </c>
      <c r="Q3084" s="873">
        <f>+VLOOKUP(C3084,'A. Rate Class Allocations'!$B$124:$J$128,7,FALSE)</f>
        <v>0.93591420350510102</v>
      </c>
      <c r="R3084" s="873">
        <f>+VLOOKUP(C3084,'A. Rate Class Allocations'!$B$124:$J$128,9,FALSE)</f>
        <v>0.67326093337246795</v>
      </c>
      <c r="S3084" s="874">
        <f t="shared" si="145"/>
        <v>671.35200716170516</v>
      </c>
      <c r="T3084" s="874">
        <f t="shared" si="146"/>
        <v>0.20793777516877013</v>
      </c>
    </row>
    <row r="3085" spans="1:20">
      <c r="A3085" s="875" t="s">
        <v>1034</v>
      </c>
      <c r="B3085" t="s">
        <v>1035</v>
      </c>
      <c r="C3085" t="s">
        <v>1339</v>
      </c>
      <c r="D3085" t="s">
        <v>2248</v>
      </c>
      <c r="E3085" s="867">
        <v>2019</v>
      </c>
      <c r="F3085" s="867">
        <v>2019</v>
      </c>
      <c r="G3085" s="868">
        <v>43583</v>
      </c>
      <c r="H3085" s="869">
        <f t="shared" si="144"/>
        <v>2019</v>
      </c>
      <c r="I3085" s="876"/>
      <c r="J3085" t="s">
        <v>1038</v>
      </c>
      <c r="K3085" t="s">
        <v>1342</v>
      </c>
      <c r="L3085" t="s">
        <v>1037</v>
      </c>
      <c r="M3085">
        <v>82.169999999999959</v>
      </c>
      <c r="N3085">
        <v>3.2999999999999974E-2</v>
      </c>
      <c r="O3085" s="872">
        <f>+VLOOKUP(C3085,'A. Rate Class Allocations'!$B$124:$J$128,6,FALSE)</f>
        <v>0.94261788524984402</v>
      </c>
      <c r="P3085" s="873">
        <f>+VLOOKUP(C3085,'A. Rate Class Allocations'!$B$124:$J$128,8,FALSE)</f>
        <v>0.86676492558695795</v>
      </c>
      <c r="Q3085" s="873">
        <f>+VLOOKUP(C3085,'A. Rate Class Allocations'!$B$124:$J$128,7,FALSE)</f>
        <v>0.93591420350510102</v>
      </c>
      <c r="R3085" s="873">
        <f>+VLOOKUP(C3085,'A. Rate Class Allocations'!$B$124:$J$128,9,FALSE)</f>
        <v>0.67326093337246795</v>
      </c>
      <c r="S3085" s="874">
        <f t="shared" si="145"/>
        <v>67.135200716170488</v>
      </c>
      <c r="T3085" s="874">
        <f t="shared" si="146"/>
        <v>2.0793777516876995E-2</v>
      </c>
    </row>
    <row r="3086" spans="1:20">
      <c r="A3086" s="875" t="s">
        <v>1034</v>
      </c>
      <c r="B3086" t="s">
        <v>1035</v>
      </c>
      <c r="C3086" t="s">
        <v>1339</v>
      </c>
      <c r="D3086" t="s">
        <v>2248</v>
      </c>
      <c r="E3086" s="867">
        <v>2019</v>
      </c>
      <c r="F3086" s="867">
        <v>2019</v>
      </c>
      <c r="G3086" s="868">
        <v>43583</v>
      </c>
      <c r="H3086" s="869">
        <f t="shared" si="144"/>
        <v>2019</v>
      </c>
      <c r="I3086" s="876"/>
      <c r="J3086" t="s">
        <v>1038</v>
      </c>
      <c r="K3086" t="s">
        <v>1342</v>
      </c>
      <c r="L3086" t="s">
        <v>1037</v>
      </c>
      <c r="M3086">
        <v>1020.8999999999996</v>
      </c>
      <c r="N3086">
        <v>0.40999999999999992</v>
      </c>
      <c r="O3086" s="872">
        <f>+VLOOKUP(C3086,'A. Rate Class Allocations'!$B$124:$J$128,6,FALSE)</f>
        <v>0.94261788524984402</v>
      </c>
      <c r="P3086" s="873">
        <f>+VLOOKUP(C3086,'A. Rate Class Allocations'!$B$124:$J$128,8,FALSE)</f>
        <v>0.86676492558695795</v>
      </c>
      <c r="Q3086" s="873">
        <f>+VLOOKUP(C3086,'A. Rate Class Allocations'!$B$124:$J$128,7,FALSE)</f>
        <v>0.93591420350510102</v>
      </c>
      <c r="R3086" s="873">
        <f>+VLOOKUP(C3086,'A. Rate Class Allocations'!$B$124:$J$128,9,FALSE)</f>
        <v>0.67326093337246795</v>
      </c>
      <c r="S3086" s="874">
        <f t="shared" si="145"/>
        <v>834.1040088978757</v>
      </c>
      <c r="T3086" s="874">
        <f t="shared" si="146"/>
        <v>0.25834693278544157</v>
      </c>
    </row>
    <row r="3087" spans="1:20">
      <c r="A3087" s="875" t="s">
        <v>1034</v>
      </c>
      <c r="B3087" t="s">
        <v>1035</v>
      </c>
      <c r="C3087" t="s">
        <v>1339</v>
      </c>
      <c r="D3087" t="s">
        <v>2248</v>
      </c>
      <c r="E3087" s="867">
        <v>2019</v>
      </c>
      <c r="F3087" s="867">
        <v>2019</v>
      </c>
      <c r="G3087" s="868">
        <v>43583</v>
      </c>
      <c r="H3087" s="869">
        <f t="shared" si="144"/>
        <v>2019</v>
      </c>
      <c r="I3087" s="876"/>
      <c r="J3087" t="s">
        <v>1038</v>
      </c>
      <c r="K3087" t="s">
        <v>1342</v>
      </c>
      <c r="L3087" t="s">
        <v>1037</v>
      </c>
      <c r="M3087">
        <v>5976</v>
      </c>
      <c r="N3087">
        <v>2.4</v>
      </c>
      <c r="O3087" s="872">
        <f>+VLOOKUP(C3087,'A. Rate Class Allocations'!$B$124:$J$128,6,FALSE)</f>
        <v>0.94261788524984402</v>
      </c>
      <c r="P3087" s="873">
        <f>+VLOOKUP(C3087,'A. Rate Class Allocations'!$B$124:$J$128,8,FALSE)</f>
        <v>0.86676492558695795</v>
      </c>
      <c r="Q3087" s="873">
        <f>+VLOOKUP(C3087,'A. Rate Class Allocations'!$B$124:$J$128,7,FALSE)</f>
        <v>0.93591420350510102</v>
      </c>
      <c r="R3087" s="873">
        <f>+VLOOKUP(C3087,'A. Rate Class Allocations'!$B$124:$J$128,9,FALSE)</f>
        <v>0.67326093337246795</v>
      </c>
      <c r="S3087" s="874">
        <f t="shared" si="145"/>
        <v>4882.5600520851276</v>
      </c>
      <c r="T3087" s="874">
        <f t="shared" si="146"/>
        <v>1.5122747285001461</v>
      </c>
    </row>
    <row r="3088" spans="1:20">
      <c r="A3088" s="875" t="s">
        <v>1034</v>
      </c>
      <c r="B3088" t="s">
        <v>1035</v>
      </c>
      <c r="C3088" t="s">
        <v>1339</v>
      </c>
      <c r="D3088" t="s">
        <v>2249</v>
      </c>
      <c r="E3088" s="867">
        <v>2019</v>
      </c>
      <c r="F3088" s="867">
        <v>2019</v>
      </c>
      <c r="G3088" s="868">
        <v>43582</v>
      </c>
      <c r="H3088" s="869">
        <f t="shared" si="144"/>
        <v>2019</v>
      </c>
      <c r="I3088" s="876"/>
      <c r="J3088" t="s">
        <v>1341</v>
      </c>
      <c r="K3088" t="s">
        <v>1342</v>
      </c>
      <c r="L3088" t="s">
        <v>1037</v>
      </c>
      <c r="M3088">
        <v>2452.3200000000002</v>
      </c>
      <c r="N3088">
        <v>0.78</v>
      </c>
      <c r="O3088" s="872">
        <f>+VLOOKUP(C3088,'A. Rate Class Allocations'!$B$124:$J$128,6,FALSE)</f>
        <v>0.94261788524984402</v>
      </c>
      <c r="P3088" s="873">
        <f>+VLOOKUP(C3088,'A. Rate Class Allocations'!$B$124:$J$128,8,FALSE)</f>
        <v>0.86676492558695795</v>
      </c>
      <c r="Q3088" s="873">
        <f>+VLOOKUP(C3088,'A. Rate Class Allocations'!$B$124:$J$128,7,FALSE)</f>
        <v>0.93591420350510102</v>
      </c>
      <c r="R3088" s="873">
        <f>+VLOOKUP(C3088,'A. Rate Class Allocations'!$B$124:$J$128,9,FALSE)</f>
        <v>0.67326093337246795</v>
      </c>
      <c r="S3088" s="874">
        <f t="shared" si="145"/>
        <v>2003.6144020966201</v>
      </c>
      <c r="T3088" s="874">
        <f t="shared" si="146"/>
        <v>0.49148928676254749</v>
      </c>
    </row>
    <row r="3089" spans="1:20">
      <c r="A3089" s="875" t="s">
        <v>1034</v>
      </c>
      <c r="B3089" t="s">
        <v>1035</v>
      </c>
      <c r="C3089" t="s">
        <v>1339</v>
      </c>
      <c r="D3089" t="s">
        <v>2249</v>
      </c>
      <c r="E3089" s="867">
        <v>2019</v>
      </c>
      <c r="F3089" s="867">
        <v>2019</v>
      </c>
      <c r="G3089" s="868">
        <v>43582</v>
      </c>
      <c r="H3089" s="869">
        <f t="shared" si="144"/>
        <v>2019</v>
      </c>
      <c r="I3089" s="876"/>
      <c r="J3089" t="s">
        <v>1341</v>
      </c>
      <c r="K3089" t="s">
        <v>1342</v>
      </c>
      <c r="L3089" t="s">
        <v>1037</v>
      </c>
      <c r="M3089">
        <v>547.05599999999993</v>
      </c>
      <c r="N3089">
        <v>0.17399999999999999</v>
      </c>
      <c r="O3089" s="872">
        <f>+VLOOKUP(C3089,'A. Rate Class Allocations'!$B$124:$J$128,6,FALSE)</f>
        <v>0.94261788524984402</v>
      </c>
      <c r="P3089" s="873">
        <f>+VLOOKUP(C3089,'A. Rate Class Allocations'!$B$124:$J$128,8,FALSE)</f>
        <v>0.86676492558695795</v>
      </c>
      <c r="Q3089" s="873">
        <f>+VLOOKUP(C3089,'A. Rate Class Allocations'!$B$124:$J$128,7,FALSE)</f>
        <v>0.93591420350510102</v>
      </c>
      <c r="R3089" s="873">
        <f>+VLOOKUP(C3089,'A. Rate Class Allocations'!$B$124:$J$128,9,FALSE)</f>
        <v>0.67326093337246795</v>
      </c>
      <c r="S3089" s="874">
        <f t="shared" si="145"/>
        <v>446.96013585232282</v>
      </c>
      <c r="T3089" s="874">
        <f t="shared" si="146"/>
        <v>0.10963991781626058</v>
      </c>
    </row>
    <row r="3090" spans="1:20">
      <c r="A3090" s="875" t="s">
        <v>1034</v>
      </c>
      <c r="B3090" t="s">
        <v>1035</v>
      </c>
      <c r="C3090" t="s">
        <v>1339</v>
      </c>
      <c r="D3090" t="s">
        <v>2249</v>
      </c>
      <c r="E3090" s="867">
        <v>2019</v>
      </c>
      <c r="F3090" s="867">
        <v>2019</v>
      </c>
      <c r="G3090" s="868">
        <v>43582</v>
      </c>
      <c r="H3090" s="869">
        <f t="shared" si="144"/>
        <v>2019</v>
      </c>
      <c r="I3090" s="876"/>
      <c r="J3090" t="s">
        <v>1341</v>
      </c>
      <c r="K3090" t="s">
        <v>1342</v>
      </c>
      <c r="L3090" t="s">
        <v>1037</v>
      </c>
      <c r="M3090">
        <v>1094.1119999999999</v>
      </c>
      <c r="N3090">
        <v>0.34799999999999998</v>
      </c>
      <c r="O3090" s="872">
        <f>+VLOOKUP(C3090,'A. Rate Class Allocations'!$B$124:$J$128,6,FALSE)</f>
        <v>0.94261788524984402</v>
      </c>
      <c r="P3090" s="873">
        <f>+VLOOKUP(C3090,'A. Rate Class Allocations'!$B$124:$J$128,8,FALSE)</f>
        <v>0.86676492558695795</v>
      </c>
      <c r="Q3090" s="873">
        <f>+VLOOKUP(C3090,'A. Rate Class Allocations'!$B$124:$J$128,7,FALSE)</f>
        <v>0.93591420350510102</v>
      </c>
      <c r="R3090" s="873">
        <f>+VLOOKUP(C3090,'A. Rate Class Allocations'!$B$124:$J$128,9,FALSE)</f>
        <v>0.67326093337246795</v>
      </c>
      <c r="S3090" s="874">
        <f t="shared" si="145"/>
        <v>893.92027170464564</v>
      </c>
      <c r="T3090" s="874">
        <f t="shared" si="146"/>
        <v>0.21927983563252115</v>
      </c>
    </row>
    <row r="3091" spans="1:20">
      <c r="A3091" s="875" t="s">
        <v>1034</v>
      </c>
      <c r="B3091" t="s">
        <v>1035</v>
      </c>
      <c r="C3091" t="s">
        <v>1339</v>
      </c>
      <c r="D3091" t="s">
        <v>2249</v>
      </c>
      <c r="E3091" s="867">
        <v>2019</v>
      </c>
      <c r="F3091" s="867">
        <v>2019</v>
      </c>
      <c r="G3091" s="868">
        <v>43582</v>
      </c>
      <c r="H3091" s="869">
        <f t="shared" si="144"/>
        <v>2019</v>
      </c>
      <c r="I3091" s="876"/>
      <c r="J3091" t="s">
        <v>1038</v>
      </c>
      <c r="K3091" t="s">
        <v>1342</v>
      </c>
      <c r="L3091" t="s">
        <v>1037</v>
      </c>
      <c r="M3091">
        <v>91.175999999999988</v>
      </c>
      <c r="N3091">
        <v>2.8999999999999998E-2</v>
      </c>
      <c r="O3091" s="872">
        <f>+VLOOKUP(C3091,'A. Rate Class Allocations'!$B$124:$J$128,6,FALSE)</f>
        <v>0.94261788524984402</v>
      </c>
      <c r="P3091" s="873">
        <f>+VLOOKUP(C3091,'A. Rate Class Allocations'!$B$124:$J$128,8,FALSE)</f>
        <v>0.86676492558695795</v>
      </c>
      <c r="Q3091" s="873">
        <f>+VLOOKUP(C3091,'A. Rate Class Allocations'!$B$124:$J$128,7,FALSE)</f>
        <v>0.93591420350510102</v>
      </c>
      <c r="R3091" s="873">
        <f>+VLOOKUP(C3091,'A. Rate Class Allocations'!$B$124:$J$128,9,FALSE)</f>
        <v>0.67326093337246795</v>
      </c>
      <c r="S3091" s="874">
        <f t="shared" si="145"/>
        <v>74.493355975387132</v>
      </c>
      <c r="T3091" s="874">
        <f t="shared" si="146"/>
        <v>1.8273319636043429E-2</v>
      </c>
    </row>
    <row r="3092" spans="1:20">
      <c r="A3092" s="875" t="s">
        <v>1034</v>
      </c>
      <c r="B3092" t="s">
        <v>1035</v>
      </c>
      <c r="C3092" t="s">
        <v>1339</v>
      </c>
      <c r="D3092" t="s">
        <v>2249</v>
      </c>
      <c r="E3092" s="867">
        <v>2019</v>
      </c>
      <c r="F3092" s="867">
        <v>2019</v>
      </c>
      <c r="G3092" s="868">
        <v>43582</v>
      </c>
      <c r="H3092" s="869">
        <f t="shared" si="144"/>
        <v>2019</v>
      </c>
      <c r="I3092" s="876"/>
      <c r="J3092" t="s">
        <v>1038</v>
      </c>
      <c r="K3092" t="s">
        <v>1342</v>
      </c>
      <c r="L3092" t="s">
        <v>1037</v>
      </c>
      <c r="M3092">
        <v>4665.6959999999999</v>
      </c>
      <c r="N3092">
        <v>1.484</v>
      </c>
      <c r="O3092" s="872">
        <f>+VLOOKUP(C3092,'A. Rate Class Allocations'!$B$124:$J$128,6,FALSE)</f>
        <v>0.94261788524984402</v>
      </c>
      <c r="P3092" s="873">
        <f>+VLOOKUP(C3092,'A. Rate Class Allocations'!$B$124:$J$128,8,FALSE)</f>
        <v>0.86676492558695795</v>
      </c>
      <c r="Q3092" s="873">
        <f>+VLOOKUP(C3092,'A. Rate Class Allocations'!$B$124:$J$128,7,FALSE)</f>
        <v>0.93591420350510102</v>
      </c>
      <c r="R3092" s="873">
        <f>+VLOOKUP(C3092,'A. Rate Class Allocations'!$B$124:$J$128,9,FALSE)</f>
        <v>0.67326093337246795</v>
      </c>
      <c r="S3092" s="874">
        <f t="shared" si="145"/>
        <v>3812.0048368094667</v>
      </c>
      <c r="T3092" s="874">
        <f t="shared" si="146"/>
        <v>0.93508987378925701</v>
      </c>
    </row>
    <row r="3093" spans="1:20">
      <c r="A3093" s="875" t="s">
        <v>1034</v>
      </c>
      <c r="B3093" t="s">
        <v>1035</v>
      </c>
      <c r="C3093" t="s">
        <v>1339</v>
      </c>
      <c r="D3093" t="s">
        <v>2250</v>
      </c>
      <c r="E3093" s="867">
        <v>2019</v>
      </c>
      <c r="F3093" s="867">
        <v>2019</v>
      </c>
      <c r="G3093" s="868">
        <v>43583</v>
      </c>
      <c r="H3093" s="869">
        <f t="shared" si="144"/>
        <v>2019</v>
      </c>
      <c r="I3093" s="876"/>
      <c r="J3093" t="s">
        <v>1341</v>
      </c>
      <c r="K3093" t="s">
        <v>1342</v>
      </c>
      <c r="L3093" t="s">
        <v>1037</v>
      </c>
      <c r="M3093">
        <v>2796.768</v>
      </c>
      <c r="N3093">
        <v>1.2480000000000002</v>
      </c>
      <c r="O3093" s="872">
        <f>+VLOOKUP(C3093,'A. Rate Class Allocations'!$B$124:$J$128,6,FALSE)</f>
        <v>0.94261788524984402</v>
      </c>
      <c r="P3093" s="873">
        <f>+VLOOKUP(C3093,'A. Rate Class Allocations'!$B$124:$J$128,8,FALSE)</f>
        <v>0.86676492558695795</v>
      </c>
      <c r="Q3093" s="873">
        <f>+VLOOKUP(C3093,'A. Rate Class Allocations'!$B$124:$J$128,7,FALSE)</f>
        <v>0.93591420350510102</v>
      </c>
      <c r="R3093" s="873">
        <f>+VLOOKUP(C3093,'A. Rate Class Allocations'!$B$124:$J$128,9,FALSE)</f>
        <v>0.67326093337246795</v>
      </c>
      <c r="S3093" s="874">
        <f t="shared" si="145"/>
        <v>2285.0381043758398</v>
      </c>
      <c r="T3093" s="874">
        <f t="shared" si="146"/>
        <v>0.78638285882007619</v>
      </c>
    </row>
    <row r="3094" spans="1:20">
      <c r="A3094" s="875" t="s">
        <v>1034</v>
      </c>
      <c r="B3094" t="s">
        <v>1035</v>
      </c>
      <c r="C3094" t="s">
        <v>1339</v>
      </c>
      <c r="D3094" t="s">
        <v>2250</v>
      </c>
      <c r="E3094" s="867">
        <v>2019</v>
      </c>
      <c r="F3094" s="867">
        <v>2019</v>
      </c>
      <c r="G3094" s="868">
        <v>43583</v>
      </c>
      <c r="H3094" s="869">
        <f t="shared" si="144"/>
        <v>2019</v>
      </c>
      <c r="I3094" s="876"/>
      <c r="J3094" t="s">
        <v>1038</v>
      </c>
      <c r="K3094" t="s">
        <v>1342</v>
      </c>
      <c r="L3094" t="s">
        <v>1037</v>
      </c>
      <c r="M3094">
        <v>3495.9599999999996</v>
      </c>
      <c r="N3094">
        <v>1.56</v>
      </c>
      <c r="O3094" s="872">
        <f>+VLOOKUP(C3094,'A. Rate Class Allocations'!$B$124:$J$128,6,FALSE)</f>
        <v>0.94261788524984402</v>
      </c>
      <c r="P3094" s="873">
        <f>+VLOOKUP(C3094,'A. Rate Class Allocations'!$B$124:$J$128,8,FALSE)</f>
        <v>0.86676492558695795</v>
      </c>
      <c r="Q3094" s="873">
        <f>+VLOOKUP(C3094,'A. Rate Class Allocations'!$B$124:$J$128,7,FALSE)</f>
        <v>0.93591420350510102</v>
      </c>
      <c r="R3094" s="873">
        <f>+VLOOKUP(C3094,'A. Rate Class Allocations'!$B$124:$J$128,9,FALSE)</f>
        <v>0.67326093337246795</v>
      </c>
      <c r="S3094" s="874">
        <f t="shared" si="145"/>
        <v>2856.2976304697995</v>
      </c>
      <c r="T3094" s="874">
        <f t="shared" si="146"/>
        <v>0.98297857352509499</v>
      </c>
    </row>
    <row r="3095" spans="1:20">
      <c r="A3095" s="875" t="s">
        <v>1034</v>
      </c>
      <c r="B3095" t="s">
        <v>1035</v>
      </c>
      <c r="C3095" t="s">
        <v>1339</v>
      </c>
      <c r="D3095" t="s">
        <v>2250</v>
      </c>
      <c r="E3095" s="867">
        <v>2019</v>
      </c>
      <c r="F3095" s="867">
        <v>2019</v>
      </c>
      <c r="G3095" s="868">
        <v>43583</v>
      </c>
      <c r="H3095" s="869">
        <f t="shared" si="144"/>
        <v>2019</v>
      </c>
      <c r="I3095" s="876"/>
      <c r="J3095" t="s">
        <v>1038</v>
      </c>
      <c r="K3095" t="s">
        <v>1342</v>
      </c>
      <c r="L3095" t="s">
        <v>1037</v>
      </c>
      <c r="M3095">
        <v>324.94499999999994</v>
      </c>
      <c r="N3095">
        <v>0.14499999999999999</v>
      </c>
      <c r="O3095" s="872">
        <f>+VLOOKUP(C3095,'A. Rate Class Allocations'!$B$124:$J$128,6,FALSE)</f>
        <v>0.94261788524984402</v>
      </c>
      <c r="P3095" s="873">
        <f>+VLOOKUP(C3095,'A. Rate Class Allocations'!$B$124:$J$128,8,FALSE)</f>
        <v>0.86676492558695795</v>
      </c>
      <c r="Q3095" s="873">
        <f>+VLOOKUP(C3095,'A. Rate Class Allocations'!$B$124:$J$128,7,FALSE)</f>
        <v>0.93591420350510102</v>
      </c>
      <c r="R3095" s="873">
        <f>+VLOOKUP(C3095,'A. Rate Class Allocations'!$B$124:$J$128,9,FALSE)</f>
        <v>0.67326093337246795</v>
      </c>
      <c r="S3095" s="874">
        <f t="shared" si="145"/>
        <v>265.48920283212874</v>
      </c>
      <c r="T3095" s="874">
        <f t="shared" si="146"/>
        <v>9.1366598180217168E-2</v>
      </c>
    </row>
    <row r="3096" spans="1:20">
      <c r="A3096" s="875" t="s">
        <v>1034</v>
      </c>
      <c r="B3096" t="s">
        <v>1035</v>
      </c>
      <c r="C3096" t="s">
        <v>1339</v>
      </c>
      <c r="D3096" t="s">
        <v>2250</v>
      </c>
      <c r="E3096" s="867">
        <v>2019</v>
      </c>
      <c r="F3096" s="867">
        <v>2019</v>
      </c>
      <c r="G3096" s="868">
        <v>43583</v>
      </c>
      <c r="H3096" s="869">
        <f t="shared" si="144"/>
        <v>2019</v>
      </c>
      <c r="I3096" s="876"/>
      <c r="J3096" t="s">
        <v>1038</v>
      </c>
      <c r="K3096" t="s">
        <v>1342</v>
      </c>
      <c r="L3096" t="s">
        <v>1037</v>
      </c>
      <c r="M3096">
        <v>2850.5519999999997</v>
      </c>
      <c r="N3096">
        <v>1.272</v>
      </c>
      <c r="O3096" s="872">
        <f>+VLOOKUP(C3096,'A. Rate Class Allocations'!$B$124:$J$128,6,FALSE)</f>
        <v>0.94261788524984402</v>
      </c>
      <c r="P3096" s="873">
        <f>+VLOOKUP(C3096,'A. Rate Class Allocations'!$B$124:$J$128,8,FALSE)</f>
        <v>0.86676492558695795</v>
      </c>
      <c r="Q3096" s="873">
        <f>+VLOOKUP(C3096,'A. Rate Class Allocations'!$B$124:$J$128,7,FALSE)</f>
        <v>0.93591420350510102</v>
      </c>
      <c r="R3096" s="873">
        <f>+VLOOKUP(C3096,'A. Rate Class Allocations'!$B$124:$J$128,9,FALSE)</f>
        <v>0.67326093337246795</v>
      </c>
      <c r="S3096" s="874">
        <f t="shared" si="145"/>
        <v>2328.9811448446058</v>
      </c>
      <c r="T3096" s="874">
        <f t="shared" si="146"/>
        <v>0.80150560610507748</v>
      </c>
    </row>
    <row r="3097" spans="1:20">
      <c r="A3097" s="875" t="s">
        <v>1034</v>
      </c>
      <c r="B3097" t="s">
        <v>1035</v>
      </c>
      <c r="C3097" t="s">
        <v>1339</v>
      </c>
      <c r="D3097" t="s">
        <v>2250</v>
      </c>
      <c r="E3097" s="867">
        <v>2019</v>
      </c>
      <c r="F3097" s="867">
        <v>2019</v>
      </c>
      <c r="G3097" s="868">
        <v>43583</v>
      </c>
      <c r="H3097" s="869">
        <f t="shared" si="144"/>
        <v>2019</v>
      </c>
      <c r="I3097" s="876"/>
      <c r="J3097" t="s">
        <v>1038</v>
      </c>
      <c r="K3097" t="s">
        <v>1342</v>
      </c>
      <c r="L3097" t="s">
        <v>1037</v>
      </c>
      <c r="M3097">
        <v>1039.8239999999998</v>
      </c>
      <c r="N3097">
        <v>0.46399999999999997</v>
      </c>
      <c r="O3097" s="872">
        <f>+VLOOKUP(C3097,'A. Rate Class Allocations'!$B$124:$J$128,6,FALSE)</f>
        <v>0.94261788524984402</v>
      </c>
      <c r="P3097" s="873">
        <f>+VLOOKUP(C3097,'A. Rate Class Allocations'!$B$124:$J$128,8,FALSE)</f>
        <v>0.86676492558695795</v>
      </c>
      <c r="Q3097" s="873">
        <f>+VLOOKUP(C3097,'A. Rate Class Allocations'!$B$124:$J$128,7,FALSE)</f>
        <v>0.93591420350510102</v>
      </c>
      <c r="R3097" s="873">
        <f>+VLOOKUP(C3097,'A. Rate Class Allocations'!$B$124:$J$128,9,FALSE)</f>
        <v>0.67326093337246795</v>
      </c>
      <c r="S3097" s="874">
        <f t="shared" si="145"/>
        <v>849.56544906281215</v>
      </c>
      <c r="T3097" s="874">
        <f t="shared" si="146"/>
        <v>0.29237311417669487</v>
      </c>
    </row>
    <row r="3098" spans="1:20">
      <c r="A3098" s="875" t="s">
        <v>1034</v>
      </c>
      <c r="B3098" t="s">
        <v>1035</v>
      </c>
      <c r="C3098" t="s">
        <v>1339</v>
      </c>
      <c r="D3098" t="s">
        <v>2251</v>
      </c>
      <c r="E3098" s="867">
        <v>2019</v>
      </c>
      <c r="F3098" s="867">
        <v>2019</v>
      </c>
      <c r="G3098" s="868">
        <v>43571</v>
      </c>
      <c r="H3098" s="869">
        <f t="shared" si="144"/>
        <v>2019</v>
      </c>
      <c r="I3098" s="876"/>
      <c r="J3098" t="s">
        <v>1341</v>
      </c>
      <c r="K3098" t="s">
        <v>1342</v>
      </c>
      <c r="L3098" t="s">
        <v>1037</v>
      </c>
      <c r="M3098">
        <v>3107.5200000000009</v>
      </c>
      <c r="N3098">
        <v>1.2480000000000002</v>
      </c>
      <c r="O3098" s="872">
        <f>+VLOOKUP(C3098,'A. Rate Class Allocations'!$B$124:$J$128,6,FALSE)</f>
        <v>0.94261788524984402</v>
      </c>
      <c r="P3098" s="873">
        <f>+VLOOKUP(C3098,'A. Rate Class Allocations'!$B$124:$J$128,8,FALSE)</f>
        <v>0.86676492558695795</v>
      </c>
      <c r="Q3098" s="873">
        <f>+VLOOKUP(C3098,'A. Rate Class Allocations'!$B$124:$J$128,7,FALSE)</f>
        <v>0.93591420350510102</v>
      </c>
      <c r="R3098" s="873">
        <f>+VLOOKUP(C3098,'A. Rate Class Allocations'!$B$124:$J$128,9,FALSE)</f>
        <v>0.67326093337246795</v>
      </c>
      <c r="S3098" s="874">
        <f t="shared" si="145"/>
        <v>2538.9312270842674</v>
      </c>
      <c r="T3098" s="874">
        <f t="shared" si="146"/>
        <v>0.78638285882007619</v>
      </c>
    </row>
    <row r="3099" spans="1:20">
      <c r="A3099" s="875" t="s">
        <v>1034</v>
      </c>
      <c r="B3099" t="s">
        <v>1035</v>
      </c>
      <c r="C3099" t="s">
        <v>1339</v>
      </c>
      <c r="D3099" t="s">
        <v>2251</v>
      </c>
      <c r="E3099" s="867">
        <v>2019</v>
      </c>
      <c r="F3099" s="867">
        <v>2019</v>
      </c>
      <c r="G3099" s="868">
        <v>43571</v>
      </c>
      <c r="H3099" s="869">
        <f t="shared" si="144"/>
        <v>2019</v>
      </c>
      <c r="I3099" s="876"/>
      <c r="J3099" t="s">
        <v>1038</v>
      </c>
      <c r="K3099" t="s">
        <v>1342</v>
      </c>
      <c r="L3099" t="s">
        <v>1037</v>
      </c>
      <c r="M3099">
        <v>2719.0799999999995</v>
      </c>
      <c r="N3099">
        <v>1.0919999999999999</v>
      </c>
      <c r="O3099" s="872">
        <f>+VLOOKUP(C3099,'A. Rate Class Allocations'!$B$124:$J$128,6,FALSE)</f>
        <v>0.94261788524984402</v>
      </c>
      <c r="P3099" s="873">
        <f>+VLOOKUP(C3099,'A. Rate Class Allocations'!$B$124:$J$128,8,FALSE)</f>
        <v>0.86676492558695795</v>
      </c>
      <c r="Q3099" s="873">
        <f>+VLOOKUP(C3099,'A. Rate Class Allocations'!$B$124:$J$128,7,FALSE)</f>
        <v>0.93591420350510102</v>
      </c>
      <c r="R3099" s="873">
        <f>+VLOOKUP(C3099,'A. Rate Class Allocations'!$B$124:$J$128,9,FALSE)</f>
        <v>0.67326093337246795</v>
      </c>
      <c r="S3099" s="874">
        <f t="shared" si="145"/>
        <v>2221.5648236987327</v>
      </c>
      <c r="T3099" s="874">
        <f t="shared" si="146"/>
        <v>0.68808500146756635</v>
      </c>
    </row>
    <row r="3100" spans="1:20">
      <c r="A3100" s="875" t="s">
        <v>1034</v>
      </c>
      <c r="B3100" t="s">
        <v>1035</v>
      </c>
      <c r="C3100" t="s">
        <v>1339</v>
      </c>
      <c r="D3100" t="s">
        <v>2251</v>
      </c>
      <c r="E3100" s="867">
        <v>2019</v>
      </c>
      <c r="F3100" s="867">
        <v>2019</v>
      </c>
      <c r="G3100" s="868">
        <v>43571</v>
      </c>
      <c r="H3100" s="869">
        <f t="shared" si="144"/>
        <v>2019</v>
      </c>
      <c r="I3100" s="876"/>
      <c r="J3100" t="s">
        <v>1038</v>
      </c>
      <c r="K3100" t="s">
        <v>1342</v>
      </c>
      <c r="L3100" t="s">
        <v>1037</v>
      </c>
      <c r="M3100">
        <v>72.209999999999994</v>
      </c>
      <c r="N3100">
        <v>2.8999999999999998E-2</v>
      </c>
      <c r="O3100" s="872">
        <f>+VLOOKUP(C3100,'A. Rate Class Allocations'!$B$124:$J$128,6,FALSE)</f>
        <v>0.94261788524984402</v>
      </c>
      <c r="P3100" s="873">
        <f>+VLOOKUP(C3100,'A. Rate Class Allocations'!$B$124:$J$128,8,FALSE)</f>
        <v>0.86676492558695795</v>
      </c>
      <c r="Q3100" s="873">
        <f>+VLOOKUP(C3100,'A. Rate Class Allocations'!$B$124:$J$128,7,FALSE)</f>
        <v>0.93591420350510102</v>
      </c>
      <c r="R3100" s="873">
        <f>+VLOOKUP(C3100,'A. Rate Class Allocations'!$B$124:$J$128,9,FALSE)</f>
        <v>0.67326093337246795</v>
      </c>
      <c r="S3100" s="874">
        <f t="shared" si="145"/>
        <v>58.997600629361955</v>
      </c>
      <c r="T3100" s="874">
        <f t="shared" si="146"/>
        <v>1.8273319636043429E-2</v>
      </c>
    </row>
    <row r="3101" spans="1:20">
      <c r="A3101" s="875" t="s">
        <v>1034</v>
      </c>
      <c r="B3101" t="s">
        <v>1035</v>
      </c>
      <c r="C3101" t="s">
        <v>1339</v>
      </c>
      <c r="D3101" t="s">
        <v>2252</v>
      </c>
      <c r="E3101" s="867">
        <v>2019</v>
      </c>
      <c r="F3101" s="867">
        <v>2019</v>
      </c>
      <c r="G3101" s="868">
        <v>43583</v>
      </c>
      <c r="H3101" s="869">
        <f t="shared" si="144"/>
        <v>2019</v>
      </c>
      <c r="I3101" s="876"/>
      <c r="J3101" t="s">
        <v>1341</v>
      </c>
      <c r="K3101" t="s">
        <v>1342</v>
      </c>
      <c r="L3101" t="s">
        <v>1037</v>
      </c>
      <c r="M3101">
        <v>932.25599999999986</v>
      </c>
      <c r="N3101">
        <v>0.46799999999999997</v>
      </c>
      <c r="O3101" s="872">
        <f>+VLOOKUP(C3101,'A. Rate Class Allocations'!$B$124:$J$128,6,FALSE)</f>
        <v>0.94261788524984402</v>
      </c>
      <c r="P3101" s="873">
        <f>+VLOOKUP(C3101,'A. Rate Class Allocations'!$B$124:$J$128,8,FALSE)</f>
        <v>0.86676492558695795</v>
      </c>
      <c r="Q3101" s="873">
        <f>+VLOOKUP(C3101,'A. Rate Class Allocations'!$B$124:$J$128,7,FALSE)</f>
        <v>0.93591420350510102</v>
      </c>
      <c r="R3101" s="873">
        <f>+VLOOKUP(C3101,'A. Rate Class Allocations'!$B$124:$J$128,9,FALSE)</f>
        <v>0.67326093337246795</v>
      </c>
      <c r="S3101" s="874">
        <f t="shared" si="145"/>
        <v>761.67936812527978</v>
      </c>
      <c r="T3101" s="874">
        <f t="shared" si="146"/>
        <v>0.29489357205752847</v>
      </c>
    </row>
    <row r="3102" spans="1:20">
      <c r="A3102" s="875" t="s">
        <v>1034</v>
      </c>
      <c r="B3102" t="s">
        <v>1035</v>
      </c>
      <c r="C3102" t="s">
        <v>1339</v>
      </c>
      <c r="D3102" t="s">
        <v>2252</v>
      </c>
      <c r="E3102" s="867">
        <v>2019</v>
      </c>
      <c r="F3102" s="867">
        <v>2019</v>
      </c>
      <c r="G3102" s="868">
        <v>43583</v>
      </c>
      <c r="H3102" s="869">
        <f t="shared" si="144"/>
        <v>2019</v>
      </c>
      <c r="I3102" s="876"/>
      <c r="J3102" t="s">
        <v>1341</v>
      </c>
      <c r="K3102" t="s">
        <v>1342</v>
      </c>
      <c r="L3102" t="s">
        <v>1037</v>
      </c>
      <c r="M3102">
        <v>346.608</v>
      </c>
      <c r="N3102">
        <v>0.17399999999999999</v>
      </c>
      <c r="O3102" s="872">
        <f>+VLOOKUP(C3102,'A. Rate Class Allocations'!$B$124:$J$128,6,FALSE)</f>
        <v>0.94261788524984402</v>
      </c>
      <c r="P3102" s="873">
        <f>+VLOOKUP(C3102,'A. Rate Class Allocations'!$B$124:$J$128,8,FALSE)</f>
        <v>0.86676492558695795</v>
      </c>
      <c r="Q3102" s="873">
        <f>+VLOOKUP(C3102,'A. Rate Class Allocations'!$B$124:$J$128,7,FALSE)</f>
        <v>0.93591420350510102</v>
      </c>
      <c r="R3102" s="873">
        <f>+VLOOKUP(C3102,'A. Rate Class Allocations'!$B$124:$J$128,9,FALSE)</f>
        <v>0.67326093337246795</v>
      </c>
      <c r="S3102" s="874">
        <f t="shared" si="145"/>
        <v>283.18848302093744</v>
      </c>
      <c r="T3102" s="874">
        <f t="shared" si="146"/>
        <v>0.10963991781626058</v>
      </c>
    </row>
    <row r="3103" spans="1:20">
      <c r="A3103" s="875" t="s">
        <v>1034</v>
      </c>
      <c r="B3103" t="s">
        <v>1035</v>
      </c>
      <c r="C3103" t="s">
        <v>1339</v>
      </c>
      <c r="D3103" t="s">
        <v>2252</v>
      </c>
      <c r="E3103" s="867">
        <v>2019</v>
      </c>
      <c r="F3103" s="867">
        <v>2019</v>
      </c>
      <c r="G3103" s="868">
        <v>43583</v>
      </c>
      <c r="H3103" s="869">
        <f t="shared" si="144"/>
        <v>2019</v>
      </c>
      <c r="I3103" s="876"/>
      <c r="J3103" t="s">
        <v>1341</v>
      </c>
      <c r="K3103" t="s">
        <v>1342</v>
      </c>
      <c r="L3103" t="s">
        <v>1037</v>
      </c>
      <c r="M3103">
        <v>844.60800000000017</v>
      </c>
      <c r="N3103">
        <v>0.42400000000000004</v>
      </c>
      <c r="O3103" s="872">
        <f>+VLOOKUP(C3103,'A. Rate Class Allocations'!$B$124:$J$128,6,FALSE)</f>
        <v>0.94261788524984402</v>
      </c>
      <c r="P3103" s="873">
        <f>+VLOOKUP(C3103,'A. Rate Class Allocations'!$B$124:$J$128,8,FALSE)</f>
        <v>0.86676492558695795</v>
      </c>
      <c r="Q3103" s="873">
        <f>+VLOOKUP(C3103,'A. Rate Class Allocations'!$B$124:$J$128,7,FALSE)</f>
        <v>0.93591420350510102</v>
      </c>
      <c r="R3103" s="873">
        <f>+VLOOKUP(C3103,'A. Rate Class Allocations'!$B$124:$J$128,9,FALSE)</f>
        <v>0.67326093337246795</v>
      </c>
      <c r="S3103" s="874">
        <f t="shared" si="145"/>
        <v>690.06848736136487</v>
      </c>
      <c r="T3103" s="874">
        <f t="shared" si="146"/>
        <v>0.26716853536835916</v>
      </c>
    </row>
    <row r="3104" spans="1:20">
      <c r="A3104" s="875" t="s">
        <v>1034</v>
      </c>
      <c r="B3104" t="s">
        <v>1035</v>
      </c>
      <c r="C3104" t="s">
        <v>1339</v>
      </c>
      <c r="D3104" t="s">
        <v>2253</v>
      </c>
      <c r="E3104" s="867">
        <v>2019</v>
      </c>
      <c r="F3104" s="867">
        <v>2019</v>
      </c>
      <c r="G3104" s="868">
        <v>43583</v>
      </c>
      <c r="H3104" s="869">
        <f t="shared" si="144"/>
        <v>2019</v>
      </c>
      <c r="I3104" s="876"/>
      <c r="J3104" t="s">
        <v>1341</v>
      </c>
      <c r="K3104" t="s">
        <v>1342</v>
      </c>
      <c r="L3104" t="s">
        <v>1037</v>
      </c>
      <c r="M3104">
        <v>1035.8400000000004</v>
      </c>
      <c r="N3104">
        <v>0.52000000000000013</v>
      </c>
      <c r="O3104" s="872">
        <f>+VLOOKUP(C3104,'A. Rate Class Allocations'!$B$124:$J$128,6,FALSE)</f>
        <v>0.94261788524984402</v>
      </c>
      <c r="P3104" s="873">
        <f>+VLOOKUP(C3104,'A. Rate Class Allocations'!$B$124:$J$128,8,FALSE)</f>
        <v>0.86676492558695795</v>
      </c>
      <c r="Q3104" s="873">
        <f>+VLOOKUP(C3104,'A. Rate Class Allocations'!$B$124:$J$128,7,FALSE)</f>
        <v>0.93591420350510102</v>
      </c>
      <c r="R3104" s="873">
        <f>+VLOOKUP(C3104,'A. Rate Class Allocations'!$B$124:$J$128,9,FALSE)</f>
        <v>0.67326093337246795</v>
      </c>
      <c r="S3104" s="874">
        <f t="shared" si="145"/>
        <v>846.31040902808923</v>
      </c>
      <c r="T3104" s="874">
        <f t="shared" si="146"/>
        <v>0.32765952450836505</v>
      </c>
    </row>
    <row r="3105" spans="1:20">
      <c r="A3105" s="875" t="s">
        <v>1034</v>
      </c>
      <c r="B3105" t="s">
        <v>1035</v>
      </c>
      <c r="C3105" t="s">
        <v>1339</v>
      </c>
      <c r="D3105" t="s">
        <v>2253</v>
      </c>
      <c r="E3105" s="867">
        <v>2019</v>
      </c>
      <c r="F3105" s="867">
        <v>2019</v>
      </c>
      <c r="G3105" s="868">
        <v>43583</v>
      </c>
      <c r="H3105" s="869">
        <f t="shared" si="144"/>
        <v>2019</v>
      </c>
      <c r="I3105" s="876"/>
      <c r="J3105" t="s">
        <v>1341</v>
      </c>
      <c r="K3105" t="s">
        <v>1342</v>
      </c>
      <c r="L3105" t="s">
        <v>1037</v>
      </c>
      <c r="M3105">
        <v>577.67999999999995</v>
      </c>
      <c r="N3105">
        <v>0.28999999999999998</v>
      </c>
      <c r="O3105" s="872">
        <f>+VLOOKUP(C3105,'A. Rate Class Allocations'!$B$124:$J$128,6,FALSE)</f>
        <v>0.94261788524984402</v>
      </c>
      <c r="P3105" s="873">
        <f>+VLOOKUP(C3105,'A. Rate Class Allocations'!$B$124:$J$128,8,FALSE)</f>
        <v>0.86676492558695795</v>
      </c>
      <c r="Q3105" s="873">
        <f>+VLOOKUP(C3105,'A. Rate Class Allocations'!$B$124:$J$128,7,FALSE)</f>
        <v>0.93591420350510102</v>
      </c>
      <c r="R3105" s="873">
        <f>+VLOOKUP(C3105,'A. Rate Class Allocations'!$B$124:$J$128,9,FALSE)</f>
        <v>0.67326093337246795</v>
      </c>
      <c r="S3105" s="874">
        <f t="shared" si="145"/>
        <v>471.98080503489564</v>
      </c>
      <c r="T3105" s="874">
        <f t="shared" si="146"/>
        <v>0.18273319636043434</v>
      </c>
    </row>
    <row r="3106" spans="1:20">
      <c r="A3106" s="875" t="s">
        <v>1034</v>
      </c>
      <c r="B3106" t="s">
        <v>1035</v>
      </c>
      <c r="C3106" t="s">
        <v>1339</v>
      </c>
      <c r="D3106" t="s">
        <v>2253</v>
      </c>
      <c r="E3106" s="867">
        <v>2019</v>
      </c>
      <c r="F3106" s="867">
        <v>2019</v>
      </c>
      <c r="G3106" s="868">
        <v>43583</v>
      </c>
      <c r="H3106" s="869">
        <f t="shared" si="144"/>
        <v>2019</v>
      </c>
      <c r="I3106" s="876"/>
      <c r="J3106" t="s">
        <v>1341</v>
      </c>
      <c r="K3106" t="s">
        <v>1342</v>
      </c>
      <c r="L3106" t="s">
        <v>1037</v>
      </c>
      <c r="M3106">
        <v>191.232</v>
      </c>
      <c r="N3106">
        <v>9.6000000000000002E-2</v>
      </c>
      <c r="O3106" s="872">
        <f>+VLOOKUP(C3106,'A. Rate Class Allocations'!$B$124:$J$128,6,FALSE)</f>
        <v>0.94261788524984402</v>
      </c>
      <c r="P3106" s="873">
        <f>+VLOOKUP(C3106,'A. Rate Class Allocations'!$B$124:$J$128,8,FALSE)</f>
        <v>0.86676492558695795</v>
      </c>
      <c r="Q3106" s="873">
        <f>+VLOOKUP(C3106,'A. Rate Class Allocations'!$B$124:$J$128,7,FALSE)</f>
        <v>0.93591420350510102</v>
      </c>
      <c r="R3106" s="873">
        <f>+VLOOKUP(C3106,'A. Rate Class Allocations'!$B$124:$J$128,9,FALSE)</f>
        <v>0.67326093337246795</v>
      </c>
      <c r="S3106" s="874">
        <f t="shared" si="145"/>
        <v>156.2419216667241</v>
      </c>
      <c r="T3106" s="874">
        <f t="shared" si="146"/>
        <v>6.0490989140005842E-2</v>
      </c>
    </row>
    <row r="3107" spans="1:20">
      <c r="A3107" s="875" t="s">
        <v>1034</v>
      </c>
      <c r="B3107" t="s">
        <v>1035</v>
      </c>
      <c r="C3107" t="s">
        <v>1339</v>
      </c>
      <c r="D3107" t="s">
        <v>2253</v>
      </c>
      <c r="E3107" s="867">
        <v>2019</v>
      </c>
      <c r="F3107" s="867">
        <v>2019</v>
      </c>
      <c r="G3107" s="868">
        <v>43583</v>
      </c>
      <c r="H3107" s="869">
        <f t="shared" si="144"/>
        <v>2019</v>
      </c>
      <c r="I3107" s="876"/>
      <c r="J3107" t="s">
        <v>1341</v>
      </c>
      <c r="K3107" t="s">
        <v>1342</v>
      </c>
      <c r="L3107" t="s">
        <v>1037</v>
      </c>
      <c r="M3107">
        <v>950.18399999999997</v>
      </c>
      <c r="N3107">
        <v>0.47699999999999998</v>
      </c>
      <c r="O3107" s="872">
        <f>+VLOOKUP(C3107,'A. Rate Class Allocations'!$B$124:$J$128,6,FALSE)</f>
        <v>0.94261788524984402</v>
      </c>
      <c r="P3107" s="873">
        <f>+VLOOKUP(C3107,'A. Rate Class Allocations'!$B$124:$J$128,8,FALSE)</f>
        <v>0.86676492558695795</v>
      </c>
      <c r="Q3107" s="873">
        <f>+VLOOKUP(C3107,'A. Rate Class Allocations'!$B$124:$J$128,7,FALSE)</f>
        <v>0.93591420350510102</v>
      </c>
      <c r="R3107" s="873">
        <f>+VLOOKUP(C3107,'A. Rate Class Allocations'!$B$124:$J$128,9,FALSE)</f>
        <v>0.67326093337246795</v>
      </c>
      <c r="S3107" s="874">
        <f t="shared" si="145"/>
        <v>776.32704828153533</v>
      </c>
      <c r="T3107" s="874">
        <f t="shared" si="146"/>
        <v>0.30056460228940407</v>
      </c>
    </row>
    <row r="3108" spans="1:20">
      <c r="A3108" s="875" t="s">
        <v>1034</v>
      </c>
      <c r="B3108" t="s">
        <v>1035</v>
      </c>
      <c r="C3108" t="s">
        <v>1339</v>
      </c>
      <c r="D3108" t="s">
        <v>2254</v>
      </c>
      <c r="E3108" s="867">
        <v>2019</v>
      </c>
      <c r="F3108" s="867">
        <v>2019</v>
      </c>
      <c r="G3108" s="868">
        <v>43578</v>
      </c>
      <c r="H3108" s="869">
        <f t="shared" si="144"/>
        <v>2019</v>
      </c>
      <c r="I3108" s="876"/>
      <c r="J3108" t="s">
        <v>1341</v>
      </c>
      <c r="K3108" t="s">
        <v>1342</v>
      </c>
      <c r="L3108" t="s">
        <v>1037</v>
      </c>
      <c r="M3108">
        <v>932.25600000000009</v>
      </c>
      <c r="N3108">
        <v>0.41600000000000004</v>
      </c>
      <c r="O3108" s="872">
        <f>+VLOOKUP(C3108,'A. Rate Class Allocations'!$B$124:$J$128,6,FALSE)</f>
        <v>0.94261788524984402</v>
      </c>
      <c r="P3108" s="873">
        <f>+VLOOKUP(C3108,'A. Rate Class Allocations'!$B$124:$J$128,8,FALSE)</f>
        <v>0.86676492558695795</v>
      </c>
      <c r="Q3108" s="873">
        <f>+VLOOKUP(C3108,'A. Rate Class Allocations'!$B$124:$J$128,7,FALSE)</f>
        <v>0.93591420350510102</v>
      </c>
      <c r="R3108" s="873">
        <f>+VLOOKUP(C3108,'A. Rate Class Allocations'!$B$124:$J$128,9,FALSE)</f>
        <v>0.67326093337246795</v>
      </c>
      <c r="S3108" s="874">
        <f t="shared" si="145"/>
        <v>761.67936812528001</v>
      </c>
      <c r="T3108" s="874">
        <f t="shared" si="146"/>
        <v>0.26212761960669206</v>
      </c>
    </row>
    <row r="3109" spans="1:20">
      <c r="A3109" s="875" t="s">
        <v>1034</v>
      </c>
      <c r="B3109" t="s">
        <v>1035</v>
      </c>
      <c r="C3109" t="s">
        <v>1339</v>
      </c>
      <c r="D3109" t="s">
        <v>2254</v>
      </c>
      <c r="E3109" s="867">
        <v>2019</v>
      </c>
      <c r="F3109" s="867">
        <v>2019</v>
      </c>
      <c r="G3109" s="868">
        <v>43578</v>
      </c>
      <c r="H3109" s="869">
        <f t="shared" si="144"/>
        <v>2019</v>
      </c>
      <c r="I3109" s="876"/>
      <c r="J3109" t="s">
        <v>1341</v>
      </c>
      <c r="K3109" t="s">
        <v>1342</v>
      </c>
      <c r="L3109" t="s">
        <v>1037</v>
      </c>
      <c r="M3109">
        <v>194.96699999999998</v>
      </c>
      <c r="N3109">
        <v>8.6999999999999994E-2</v>
      </c>
      <c r="O3109" s="872">
        <f>+VLOOKUP(C3109,'A. Rate Class Allocations'!$B$124:$J$128,6,FALSE)</f>
        <v>0.94261788524984402</v>
      </c>
      <c r="P3109" s="873">
        <f>+VLOOKUP(C3109,'A. Rate Class Allocations'!$B$124:$J$128,8,FALSE)</f>
        <v>0.86676492558695795</v>
      </c>
      <c r="Q3109" s="873">
        <f>+VLOOKUP(C3109,'A. Rate Class Allocations'!$B$124:$J$128,7,FALSE)</f>
        <v>0.93591420350510102</v>
      </c>
      <c r="R3109" s="873">
        <f>+VLOOKUP(C3109,'A. Rate Class Allocations'!$B$124:$J$128,9,FALSE)</f>
        <v>0.67326093337246795</v>
      </c>
      <c r="S3109" s="874">
        <f t="shared" si="145"/>
        <v>159.29352169927728</v>
      </c>
      <c r="T3109" s="874">
        <f t="shared" si="146"/>
        <v>5.4819958908130288E-2</v>
      </c>
    </row>
    <row r="3110" spans="1:20">
      <c r="A3110" s="875" t="s">
        <v>1034</v>
      </c>
      <c r="B3110" t="s">
        <v>1035</v>
      </c>
      <c r="C3110" t="s">
        <v>1339</v>
      </c>
      <c r="D3110" t="s">
        <v>2254</v>
      </c>
      <c r="E3110" s="867">
        <v>2019</v>
      </c>
      <c r="F3110" s="867">
        <v>2019</v>
      </c>
      <c r="G3110" s="868">
        <v>43578</v>
      </c>
      <c r="H3110" s="869">
        <f t="shared" si="144"/>
        <v>2019</v>
      </c>
      <c r="I3110" s="876"/>
      <c r="J3110" t="s">
        <v>1341</v>
      </c>
      <c r="K3110" t="s">
        <v>1342</v>
      </c>
      <c r="L3110" t="s">
        <v>1037</v>
      </c>
      <c r="M3110">
        <v>2019.1409999999998</v>
      </c>
      <c r="N3110">
        <v>0.90100000000000002</v>
      </c>
      <c r="O3110" s="872">
        <f>+VLOOKUP(C3110,'A. Rate Class Allocations'!$B$124:$J$128,6,FALSE)</f>
        <v>0.94261788524984402</v>
      </c>
      <c r="P3110" s="873">
        <f>+VLOOKUP(C3110,'A. Rate Class Allocations'!$B$124:$J$128,8,FALSE)</f>
        <v>0.86676492558695795</v>
      </c>
      <c r="Q3110" s="873">
        <f>+VLOOKUP(C3110,'A. Rate Class Allocations'!$B$124:$J$128,7,FALSE)</f>
        <v>0.93591420350510102</v>
      </c>
      <c r="R3110" s="873">
        <f>+VLOOKUP(C3110,'A. Rate Class Allocations'!$B$124:$J$128,9,FALSE)</f>
        <v>0.67326093337246795</v>
      </c>
      <c r="S3110" s="874">
        <f t="shared" si="145"/>
        <v>1649.6949775982625</v>
      </c>
      <c r="T3110" s="874">
        <f t="shared" si="146"/>
        <v>0.56773313765776323</v>
      </c>
    </row>
    <row r="3111" spans="1:20">
      <c r="A3111" s="875" t="s">
        <v>1034</v>
      </c>
      <c r="B3111" t="s">
        <v>1035</v>
      </c>
      <c r="C3111" t="s">
        <v>1339</v>
      </c>
      <c r="D3111" t="s">
        <v>2254</v>
      </c>
      <c r="E3111" s="867">
        <v>2019</v>
      </c>
      <c r="F3111" s="867">
        <v>2019</v>
      </c>
      <c r="G3111" s="868">
        <v>43578</v>
      </c>
      <c r="H3111" s="869">
        <f t="shared" si="144"/>
        <v>2019</v>
      </c>
      <c r="I3111" s="876"/>
      <c r="J3111" t="s">
        <v>1341</v>
      </c>
      <c r="K3111" t="s">
        <v>1342</v>
      </c>
      <c r="L3111" t="s">
        <v>1037</v>
      </c>
      <c r="M3111">
        <v>228.58200000000002</v>
      </c>
      <c r="N3111">
        <v>0.10199999999999999</v>
      </c>
      <c r="O3111" s="872">
        <f>+VLOOKUP(C3111,'A. Rate Class Allocations'!$B$124:$J$128,6,FALSE)</f>
        <v>0.94261788524984402</v>
      </c>
      <c r="P3111" s="873">
        <f>+VLOOKUP(C3111,'A. Rate Class Allocations'!$B$124:$J$128,8,FALSE)</f>
        <v>0.86676492558695795</v>
      </c>
      <c r="Q3111" s="873">
        <f>+VLOOKUP(C3111,'A. Rate Class Allocations'!$B$124:$J$128,7,FALSE)</f>
        <v>0.93591420350510102</v>
      </c>
      <c r="R3111" s="873">
        <f>+VLOOKUP(C3111,'A. Rate Class Allocations'!$B$124:$J$128,9,FALSE)</f>
        <v>0.67326093337246795</v>
      </c>
      <c r="S3111" s="874">
        <f t="shared" si="145"/>
        <v>186.75792199225617</v>
      </c>
      <c r="T3111" s="874">
        <f t="shared" si="146"/>
        <v>6.42716759612562E-2</v>
      </c>
    </row>
    <row r="3112" spans="1:20">
      <c r="A3112" s="875" t="s">
        <v>1034</v>
      </c>
      <c r="B3112" t="s">
        <v>1035</v>
      </c>
      <c r="C3112" t="s">
        <v>1339</v>
      </c>
      <c r="D3112" t="s">
        <v>2255</v>
      </c>
      <c r="E3112" s="867">
        <v>2019</v>
      </c>
      <c r="F3112" s="867">
        <v>2019</v>
      </c>
      <c r="G3112" s="868">
        <v>43584</v>
      </c>
      <c r="H3112" s="869">
        <f t="shared" si="144"/>
        <v>2019</v>
      </c>
      <c r="I3112" s="876"/>
      <c r="J3112" t="s">
        <v>1341</v>
      </c>
      <c r="K3112" t="s">
        <v>1342</v>
      </c>
      <c r="L3112" t="s">
        <v>1037</v>
      </c>
      <c r="M3112">
        <v>1709.1360000000002</v>
      </c>
      <c r="N3112">
        <v>0.57200000000000006</v>
      </c>
      <c r="O3112" s="872">
        <f>+VLOOKUP(C3112,'A. Rate Class Allocations'!$B$124:$J$128,6,FALSE)</f>
        <v>0.94261788524984402</v>
      </c>
      <c r="P3112" s="873">
        <f>+VLOOKUP(C3112,'A. Rate Class Allocations'!$B$124:$J$128,8,FALSE)</f>
        <v>0.86676492558695795</v>
      </c>
      <c r="Q3112" s="873">
        <f>+VLOOKUP(C3112,'A. Rate Class Allocations'!$B$124:$J$128,7,FALSE)</f>
        <v>0.93591420350510102</v>
      </c>
      <c r="R3112" s="873">
        <f>+VLOOKUP(C3112,'A. Rate Class Allocations'!$B$124:$J$128,9,FALSE)</f>
        <v>0.67326093337246795</v>
      </c>
      <c r="S3112" s="874">
        <f t="shared" si="145"/>
        <v>1396.4121748963466</v>
      </c>
      <c r="T3112" s="874">
        <f t="shared" si="146"/>
        <v>0.36042547695920152</v>
      </c>
    </row>
    <row r="3113" spans="1:20">
      <c r="A3113" s="875" t="s">
        <v>1034</v>
      </c>
      <c r="B3113" t="s">
        <v>1035</v>
      </c>
      <c r="C3113" t="s">
        <v>1339</v>
      </c>
      <c r="D3113" t="s">
        <v>2255</v>
      </c>
      <c r="E3113" s="867">
        <v>2019</v>
      </c>
      <c r="F3113" s="867">
        <v>2019</v>
      </c>
      <c r="G3113" s="868">
        <v>43584</v>
      </c>
      <c r="H3113" s="869">
        <f t="shared" si="144"/>
        <v>2019</v>
      </c>
      <c r="I3113" s="876"/>
      <c r="J3113" t="s">
        <v>1341</v>
      </c>
      <c r="K3113" t="s">
        <v>1342</v>
      </c>
      <c r="L3113" t="s">
        <v>1037</v>
      </c>
      <c r="M3113">
        <v>1386.432</v>
      </c>
      <c r="N3113">
        <v>0.46399999999999997</v>
      </c>
      <c r="O3113" s="872">
        <f>+VLOOKUP(C3113,'A. Rate Class Allocations'!$B$124:$J$128,6,FALSE)</f>
        <v>0.94261788524984402</v>
      </c>
      <c r="P3113" s="873">
        <f>+VLOOKUP(C3113,'A. Rate Class Allocations'!$B$124:$J$128,8,FALSE)</f>
        <v>0.86676492558695795</v>
      </c>
      <c r="Q3113" s="873">
        <f>+VLOOKUP(C3113,'A. Rate Class Allocations'!$B$124:$J$128,7,FALSE)</f>
        <v>0.93591420350510102</v>
      </c>
      <c r="R3113" s="873">
        <f>+VLOOKUP(C3113,'A. Rate Class Allocations'!$B$124:$J$128,9,FALSE)</f>
        <v>0.67326093337246795</v>
      </c>
      <c r="S3113" s="874">
        <f t="shared" si="145"/>
        <v>1132.7539320837498</v>
      </c>
      <c r="T3113" s="874">
        <f t="shared" si="146"/>
        <v>0.29237311417669487</v>
      </c>
    </row>
    <row r="3114" spans="1:20">
      <c r="A3114" s="875" t="s">
        <v>1034</v>
      </c>
      <c r="B3114" t="s">
        <v>1035</v>
      </c>
      <c r="C3114" t="s">
        <v>1339</v>
      </c>
      <c r="D3114" t="s">
        <v>2255</v>
      </c>
      <c r="E3114" s="867">
        <v>2019</v>
      </c>
      <c r="F3114" s="867">
        <v>2019</v>
      </c>
      <c r="G3114" s="868">
        <v>43584</v>
      </c>
      <c r="H3114" s="869">
        <f t="shared" si="144"/>
        <v>2019</v>
      </c>
      <c r="I3114" s="876"/>
      <c r="J3114" t="s">
        <v>1341</v>
      </c>
      <c r="K3114" t="s">
        <v>1342</v>
      </c>
      <c r="L3114" t="s">
        <v>1037</v>
      </c>
      <c r="M3114">
        <v>340.63200000000006</v>
      </c>
      <c r="N3114">
        <v>0.114</v>
      </c>
      <c r="O3114" s="872">
        <f>+VLOOKUP(C3114,'A. Rate Class Allocations'!$B$124:$J$128,6,FALSE)</f>
        <v>0.94261788524984402</v>
      </c>
      <c r="P3114" s="873">
        <f>+VLOOKUP(C3114,'A. Rate Class Allocations'!$B$124:$J$128,8,FALSE)</f>
        <v>0.86676492558695795</v>
      </c>
      <c r="Q3114" s="873">
        <f>+VLOOKUP(C3114,'A. Rate Class Allocations'!$B$124:$J$128,7,FALSE)</f>
        <v>0.93591420350510102</v>
      </c>
      <c r="R3114" s="873">
        <f>+VLOOKUP(C3114,'A. Rate Class Allocations'!$B$124:$J$128,9,FALSE)</f>
        <v>0.67326093337246795</v>
      </c>
      <c r="S3114" s="874">
        <f t="shared" si="145"/>
        <v>278.30592296885237</v>
      </c>
      <c r="T3114" s="874">
        <f t="shared" si="146"/>
        <v>7.1833049603756943E-2</v>
      </c>
    </row>
    <row r="3115" spans="1:20">
      <c r="A3115" s="875" t="s">
        <v>1034</v>
      </c>
      <c r="B3115" t="s">
        <v>1035</v>
      </c>
      <c r="C3115" t="s">
        <v>1339</v>
      </c>
      <c r="D3115" t="s">
        <v>2256</v>
      </c>
      <c r="E3115" s="867">
        <v>2019</v>
      </c>
      <c r="F3115" s="867">
        <v>2019</v>
      </c>
      <c r="G3115" s="868">
        <v>43558</v>
      </c>
      <c r="H3115" s="869">
        <f t="shared" si="144"/>
        <v>2019</v>
      </c>
      <c r="I3115" s="876"/>
      <c r="J3115" t="s">
        <v>1341</v>
      </c>
      <c r="K3115" t="s">
        <v>1342</v>
      </c>
      <c r="L3115" t="s">
        <v>1037</v>
      </c>
      <c r="M3115">
        <v>4555.5640000000012</v>
      </c>
      <c r="N3115">
        <v>1.1960000000000002</v>
      </c>
      <c r="O3115" s="872">
        <f>+VLOOKUP(C3115,'A. Rate Class Allocations'!$B$124:$J$128,6,FALSE)</f>
        <v>0.94261788524984402</v>
      </c>
      <c r="P3115" s="873">
        <f>+VLOOKUP(C3115,'A. Rate Class Allocations'!$B$124:$J$128,8,FALSE)</f>
        <v>0.86676492558695795</v>
      </c>
      <c r="Q3115" s="873">
        <f>+VLOOKUP(C3115,'A. Rate Class Allocations'!$B$124:$J$128,7,FALSE)</f>
        <v>0.93591420350510102</v>
      </c>
      <c r="R3115" s="873">
        <f>+VLOOKUP(C3115,'A. Rate Class Allocations'!$B$124:$J$128,9,FALSE)</f>
        <v>0.67326093337246795</v>
      </c>
      <c r="S3115" s="874">
        <f t="shared" si="145"/>
        <v>3722.0238957692673</v>
      </c>
      <c r="T3115" s="874">
        <f t="shared" si="146"/>
        <v>0.7536169063692395</v>
      </c>
    </row>
    <row r="3116" spans="1:20">
      <c r="A3116" s="875" t="s">
        <v>1034</v>
      </c>
      <c r="B3116" t="s">
        <v>1035</v>
      </c>
      <c r="C3116" t="s">
        <v>1339</v>
      </c>
      <c r="D3116" t="s">
        <v>2256</v>
      </c>
      <c r="E3116" s="867">
        <v>2019</v>
      </c>
      <c r="F3116" s="867">
        <v>2019</v>
      </c>
      <c r="G3116" s="868">
        <v>43558</v>
      </c>
      <c r="H3116" s="869">
        <f t="shared" si="144"/>
        <v>2019</v>
      </c>
      <c r="I3116" s="876"/>
      <c r="J3116" t="s">
        <v>1341</v>
      </c>
      <c r="K3116" t="s">
        <v>1342</v>
      </c>
      <c r="L3116" t="s">
        <v>1037</v>
      </c>
      <c r="M3116">
        <v>175.21400000000006</v>
      </c>
      <c r="N3116">
        <v>4.6000000000000006E-2</v>
      </c>
      <c r="O3116" s="872">
        <f>+VLOOKUP(C3116,'A. Rate Class Allocations'!$B$124:$J$128,6,FALSE)</f>
        <v>0.94261788524984402</v>
      </c>
      <c r="P3116" s="873">
        <f>+VLOOKUP(C3116,'A. Rate Class Allocations'!$B$124:$J$128,8,FALSE)</f>
        <v>0.86676492558695795</v>
      </c>
      <c r="Q3116" s="873">
        <f>+VLOOKUP(C3116,'A. Rate Class Allocations'!$B$124:$J$128,7,FALSE)</f>
        <v>0.93591420350510102</v>
      </c>
      <c r="R3116" s="873">
        <f>+VLOOKUP(C3116,'A. Rate Class Allocations'!$B$124:$J$128,9,FALSE)</f>
        <v>0.67326093337246795</v>
      </c>
      <c r="S3116" s="874">
        <f t="shared" si="145"/>
        <v>143.15476522189491</v>
      </c>
      <c r="T3116" s="874">
        <f t="shared" si="146"/>
        <v>2.898526562958614E-2</v>
      </c>
    </row>
    <row r="3117" spans="1:20">
      <c r="A3117" s="875" t="s">
        <v>1034</v>
      </c>
      <c r="B3117" t="s">
        <v>1035</v>
      </c>
      <c r="C3117" t="s">
        <v>1339</v>
      </c>
      <c r="D3117" t="s">
        <v>2256</v>
      </c>
      <c r="E3117" s="867">
        <v>2019</v>
      </c>
      <c r="F3117" s="867">
        <v>2019</v>
      </c>
      <c r="G3117" s="868">
        <v>43558</v>
      </c>
      <c r="H3117" s="869">
        <f t="shared" si="144"/>
        <v>2019</v>
      </c>
      <c r="I3117" s="876"/>
      <c r="J3117" t="s">
        <v>1038</v>
      </c>
      <c r="K3117" t="s">
        <v>1342</v>
      </c>
      <c r="L3117" t="s">
        <v>1037</v>
      </c>
      <c r="M3117">
        <v>5545.9040000000014</v>
      </c>
      <c r="N3117">
        <v>1.4560000000000002</v>
      </c>
      <c r="O3117" s="872">
        <f>+VLOOKUP(C3117,'A. Rate Class Allocations'!$B$124:$J$128,6,FALSE)</f>
        <v>0.94261788524984402</v>
      </c>
      <c r="P3117" s="873">
        <f>+VLOOKUP(C3117,'A. Rate Class Allocations'!$B$124:$J$128,8,FALSE)</f>
        <v>0.86676492558695795</v>
      </c>
      <c r="Q3117" s="873">
        <f>+VLOOKUP(C3117,'A. Rate Class Allocations'!$B$124:$J$128,7,FALSE)</f>
        <v>0.93591420350510102</v>
      </c>
      <c r="R3117" s="873">
        <f>+VLOOKUP(C3117,'A. Rate Class Allocations'!$B$124:$J$128,9,FALSE)</f>
        <v>0.67326093337246795</v>
      </c>
      <c r="S3117" s="874">
        <f t="shared" si="145"/>
        <v>4531.1595252843244</v>
      </c>
      <c r="T3117" s="874">
        <f t="shared" si="146"/>
        <v>0.91744666862342217</v>
      </c>
    </row>
    <row r="3118" spans="1:20">
      <c r="A3118" s="875" t="s">
        <v>1034</v>
      </c>
      <c r="B3118" t="s">
        <v>1035</v>
      </c>
      <c r="C3118" t="s">
        <v>1339</v>
      </c>
      <c r="D3118" t="s">
        <v>2256</v>
      </c>
      <c r="E3118" s="867">
        <v>2019</v>
      </c>
      <c r="F3118" s="867">
        <v>2019</v>
      </c>
      <c r="G3118" s="868">
        <v>43558</v>
      </c>
      <c r="H3118" s="869">
        <f t="shared" si="144"/>
        <v>2019</v>
      </c>
      <c r="I3118" s="876"/>
      <c r="J3118" t="s">
        <v>1038</v>
      </c>
      <c r="K3118" t="s">
        <v>1342</v>
      </c>
      <c r="L3118" t="s">
        <v>1037</v>
      </c>
      <c r="M3118">
        <v>2540.6030000000005</v>
      </c>
      <c r="N3118">
        <v>0.66700000000000004</v>
      </c>
      <c r="O3118" s="872">
        <f>+VLOOKUP(C3118,'A. Rate Class Allocations'!$B$124:$J$128,6,FALSE)</f>
        <v>0.94261788524984402</v>
      </c>
      <c r="P3118" s="873">
        <f>+VLOOKUP(C3118,'A. Rate Class Allocations'!$B$124:$J$128,8,FALSE)</f>
        <v>0.86676492558695795</v>
      </c>
      <c r="Q3118" s="873">
        <f>+VLOOKUP(C3118,'A. Rate Class Allocations'!$B$124:$J$128,7,FALSE)</f>
        <v>0.93591420350510102</v>
      </c>
      <c r="R3118" s="873">
        <f>+VLOOKUP(C3118,'A. Rate Class Allocations'!$B$124:$J$128,9,FALSE)</f>
        <v>0.67326093337246795</v>
      </c>
      <c r="S3118" s="874">
        <f t="shared" si="145"/>
        <v>2075.7440957174758</v>
      </c>
      <c r="T3118" s="874">
        <f t="shared" si="146"/>
        <v>0.42028635162899897</v>
      </c>
    </row>
    <row r="3119" spans="1:20">
      <c r="A3119" s="875" t="s">
        <v>1034</v>
      </c>
      <c r="B3119" t="s">
        <v>1035</v>
      </c>
      <c r="C3119" t="s">
        <v>1339</v>
      </c>
      <c r="D3119" t="s">
        <v>2256</v>
      </c>
      <c r="E3119" s="867">
        <v>2019</v>
      </c>
      <c r="F3119" s="867">
        <v>2019</v>
      </c>
      <c r="G3119" s="868">
        <v>43558</v>
      </c>
      <c r="H3119" s="869">
        <f t="shared" si="144"/>
        <v>2019</v>
      </c>
      <c r="I3119" s="876"/>
      <c r="J3119" t="s">
        <v>1038</v>
      </c>
      <c r="K3119" t="s">
        <v>1342</v>
      </c>
      <c r="L3119" t="s">
        <v>1037</v>
      </c>
      <c r="M3119">
        <v>4905.9920000000002</v>
      </c>
      <c r="N3119">
        <v>1.2879999999999998</v>
      </c>
      <c r="O3119" s="872">
        <f>+VLOOKUP(C3119,'A. Rate Class Allocations'!$B$124:$J$128,6,FALSE)</f>
        <v>0.94261788524984402</v>
      </c>
      <c r="P3119" s="873">
        <f>+VLOOKUP(C3119,'A. Rate Class Allocations'!$B$124:$J$128,8,FALSE)</f>
        <v>0.86676492558695795</v>
      </c>
      <c r="Q3119" s="873">
        <f>+VLOOKUP(C3119,'A. Rate Class Allocations'!$B$124:$J$128,7,FALSE)</f>
        <v>0.93591420350510102</v>
      </c>
      <c r="R3119" s="873">
        <f>+VLOOKUP(C3119,'A. Rate Class Allocations'!$B$124:$J$128,9,FALSE)</f>
        <v>0.67326093337246795</v>
      </c>
      <c r="S3119" s="874">
        <f t="shared" si="145"/>
        <v>4008.3334262130556</v>
      </c>
      <c r="T3119" s="874">
        <f t="shared" si="146"/>
        <v>0.81158743762841168</v>
      </c>
    </row>
    <row r="3120" spans="1:20">
      <c r="A3120" s="875" t="s">
        <v>1034</v>
      </c>
      <c r="B3120" t="s">
        <v>1035</v>
      </c>
      <c r="C3120" t="s">
        <v>1339</v>
      </c>
      <c r="D3120" t="s">
        <v>2256</v>
      </c>
      <c r="E3120" s="867">
        <v>2019</v>
      </c>
      <c r="F3120" s="867">
        <v>2019</v>
      </c>
      <c r="G3120" s="868">
        <v>43558</v>
      </c>
      <c r="H3120" s="869">
        <f t="shared" si="144"/>
        <v>2019</v>
      </c>
      <c r="I3120" s="876"/>
      <c r="J3120" t="s">
        <v>1038</v>
      </c>
      <c r="K3120" t="s">
        <v>1342</v>
      </c>
      <c r="L3120" t="s">
        <v>1037</v>
      </c>
      <c r="M3120">
        <v>876.07000000000016</v>
      </c>
      <c r="N3120">
        <v>0.23000000000000004</v>
      </c>
      <c r="O3120" s="872">
        <f>+VLOOKUP(C3120,'A. Rate Class Allocations'!$B$124:$J$128,6,FALSE)</f>
        <v>0.94261788524984402</v>
      </c>
      <c r="P3120" s="873">
        <f>+VLOOKUP(C3120,'A. Rate Class Allocations'!$B$124:$J$128,8,FALSE)</f>
        <v>0.86676492558695795</v>
      </c>
      <c r="Q3120" s="873">
        <f>+VLOOKUP(C3120,'A. Rate Class Allocations'!$B$124:$J$128,7,FALSE)</f>
        <v>0.93591420350510102</v>
      </c>
      <c r="R3120" s="873">
        <f>+VLOOKUP(C3120,'A. Rate Class Allocations'!$B$124:$J$128,9,FALSE)</f>
        <v>0.67326093337246795</v>
      </c>
      <c r="S3120" s="874">
        <f t="shared" si="145"/>
        <v>715.77382610947438</v>
      </c>
      <c r="T3120" s="874">
        <f t="shared" si="146"/>
        <v>0.14492632814793069</v>
      </c>
    </row>
    <row r="3121" spans="1:20">
      <c r="A3121" s="875" t="s">
        <v>1034</v>
      </c>
      <c r="B3121" t="s">
        <v>1035</v>
      </c>
      <c r="C3121" t="s">
        <v>1339</v>
      </c>
      <c r="D3121" t="s">
        <v>2256</v>
      </c>
      <c r="E3121" s="867">
        <v>2019</v>
      </c>
      <c r="F3121" s="867">
        <v>2019</v>
      </c>
      <c r="G3121" s="868">
        <v>43558</v>
      </c>
      <c r="H3121" s="869">
        <f t="shared" si="144"/>
        <v>2019</v>
      </c>
      <c r="I3121" s="876"/>
      <c r="J3121" t="s">
        <v>1038</v>
      </c>
      <c r="K3121" t="s">
        <v>1342</v>
      </c>
      <c r="L3121" t="s">
        <v>1037</v>
      </c>
      <c r="M3121">
        <v>2376.8159999999998</v>
      </c>
      <c r="N3121">
        <v>0.624</v>
      </c>
      <c r="O3121" s="872">
        <f>+VLOOKUP(C3121,'A. Rate Class Allocations'!$B$124:$J$128,6,FALSE)</f>
        <v>0.94261788524984402</v>
      </c>
      <c r="P3121" s="873">
        <f>+VLOOKUP(C3121,'A. Rate Class Allocations'!$B$124:$J$128,8,FALSE)</f>
        <v>0.86676492558695795</v>
      </c>
      <c r="Q3121" s="873">
        <f>+VLOOKUP(C3121,'A. Rate Class Allocations'!$B$124:$J$128,7,FALSE)</f>
        <v>0.93591420350510102</v>
      </c>
      <c r="R3121" s="873">
        <f>+VLOOKUP(C3121,'A. Rate Class Allocations'!$B$124:$J$128,9,FALSE)</f>
        <v>0.67326093337246795</v>
      </c>
      <c r="S3121" s="874">
        <f t="shared" si="145"/>
        <v>1941.9255108361388</v>
      </c>
      <c r="T3121" s="874">
        <f t="shared" si="146"/>
        <v>0.39319142941003804</v>
      </c>
    </row>
    <row r="3122" spans="1:20">
      <c r="A3122" s="875" t="s">
        <v>1034</v>
      </c>
      <c r="B3122" t="s">
        <v>1035</v>
      </c>
      <c r="C3122" t="s">
        <v>1339</v>
      </c>
      <c r="D3122" t="s">
        <v>2256</v>
      </c>
      <c r="E3122" s="867">
        <v>2019</v>
      </c>
      <c r="F3122" s="867">
        <v>2019</v>
      </c>
      <c r="G3122" s="868">
        <v>43558</v>
      </c>
      <c r="H3122" s="869">
        <f t="shared" si="144"/>
        <v>2019</v>
      </c>
      <c r="I3122" s="876"/>
      <c r="J3122" t="s">
        <v>1038</v>
      </c>
      <c r="K3122" t="s">
        <v>1342</v>
      </c>
      <c r="L3122" t="s">
        <v>1037</v>
      </c>
      <c r="M3122">
        <v>365.66400000000004</v>
      </c>
      <c r="N3122">
        <v>9.6000000000000002E-2</v>
      </c>
      <c r="O3122" s="872">
        <f>+VLOOKUP(C3122,'A. Rate Class Allocations'!$B$124:$J$128,6,FALSE)</f>
        <v>0.94261788524984402</v>
      </c>
      <c r="P3122" s="873">
        <f>+VLOOKUP(C3122,'A. Rate Class Allocations'!$B$124:$J$128,8,FALSE)</f>
        <v>0.86676492558695795</v>
      </c>
      <c r="Q3122" s="873">
        <f>+VLOOKUP(C3122,'A. Rate Class Allocations'!$B$124:$J$128,7,FALSE)</f>
        <v>0.93591420350510102</v>
      </c>
      <c r="R3122" s="873">
        <f>+VLOOKUP(C3122,'A. Rate Class Allocations'!$B$124:$J$128,9,FALSE)</f>
        <v>0.67326093337246795</v>
      </c>
      <c r="S3122" s="874">
        <f t="shared" si="145"/>
        <v>298.75777089786754</v>
      </c>
      <c r="T3122" s="874">
        <f t="shared" si="146"/>
        <v>6.0490989140005842E-2</v>
      </c>
    </row>
    <row r="3123" spans="1:20">
      <c r="A3123" s="875" t="s">
        <v>1034</v>
      </c>
      <c r="B3123" t="s">
        <v>1035</v>
      </c>
      <c r="C3123" t="s">
        <v>1339</v>
      </c>
      <c r="D3123" t="s">
        <v>2257</v>
      </c>
      <c r="E3123" s="867">
        <v>2019</v>
      </c>
      <c r="F3123" s="867">
        <v>2019</v>
      </c>
      <c r="G3123" s="868">
        <v>43552</v>
      </c>
      <c r="H3123" s="869">
        <f t="shared" si="144"/>
        <v>2019</v>
      </c>
      <c r="I3123" s="876"/>
      <c r="J3123" t="s">
        <v>1341</v>
      </c>
      <c r="K3123" t="s">
        <v>1342</v>
      </c>
      <c r="L3123" t="s">
        <v>1037</v>
      </c>
      <c r="M3123">
        <v>3756.4800000000005</v>
      </c>
      <c r="N3123">
        <v>1.2480000000000002</v>
      </c>
      <c r="O3123" s="872">
        <f>+VLOOKUP(C3123,'A. Rate Class Allocations'!$B$124:$J$128,6,FALSE)</f>
        <v>0.94261788524984402</v>
      </c>
      <c r="P3123" s="873">
        <f>+VLOOKUP(C3123,'A. Rate Class Allocations'!$B$124:$J$128,8,FALSE)</f>
        <v>0.86676492558695795</v>
      </c>
      <c r="Q3123" s="873">
        <f>+VLOOKUP(C3123,'A. Rate Class Allocations'!$B$124:$J$128,7,FALSE)</f>
        <v>0.93591420350510102</v>
      </c>
      <c r="R3123" s="873">
        <f>+VLOOKUP(C3123,'A. Rate Class Allocations'!$B$124:$J$128,9,FALSE)</f>
        <v>0.67326093337246795</v>
      </c>
      <c r="S3123" s="874">
        <f t="shared" si="145"/>
        <v>3069.1497965958406</v>
      </c>
      <c r="T3123" s="874">
        <f t="shared" si="146"/>
        <v>0.78638285882007619</v>
      </c>
    </row>
    <row r="3124" spans="1:20">
      <c r="A3124" s="875" t="s">
        <v>1034</v>
      </c>
      <c r="B3124" t="s">
        <v>1035</v>
      </c>
      <c r="C3124" t="s">
        <v>1339</v>
      </c>
      <c r="D3124" t="s">
        <v>2257</v>
      </c>
      <c r="E3124" s="867">
        <v>2019</v>
      </c>
      <c r="F3124" s="867">
        <v>2019</v>
      </c>
      <c r="G3124" s="868">
        <v>43552</v>
      </c>
      <c r="H3124" s="869">
        <f t="shared" si="144"/>
        <v>2019</v>
      </c>
      <c r="I3124" s="876"/>
      <c r="J3124" t="s">
        <v>1038</v>
      </c>
      <c r="K3124" t="s">
        <v>1342</v>
      </c>
      <c r="L3124" t="s">
        <v>1037</v>
      </c>
      <c r="M3124">
        <v>174.58</v>
      </c>
      <c r="N3124">
        <v>5.7999999999999996E-2</v>
      </c>
      <c r="O3124" s="872">
        <f>+VLOOKUP(C3124,'A. Rate Class Allocations'!$B$124:$J$128,6,FALSE)</f>
        <v>0.94261788524984402</v>
      </c>
      <c r="P3124" s="873">
        <f>+VLOOKUP(C3124,'A. Rate Class Allocations'!$B$124:$J$128,8,FALSE)</f>
        <v>0.86676492558695795</v>
      </c>
      <c r="Q3124" s="873">
        <f>+VLOOKUP(C3124,'A. Rate Class Allocations'!$B$124:$J$128,7,FALSE)</f>
        <v>0.93591420350510102</v>
      </c>
      <c r="R3124" s="873">
        <f>+VLOOKUP(C3124,'A. Rate Class Allocations'!$B$124:$J$128,9,FALSE)</f>
        <v>0.67326093337246795</v>
      </c>
      <c r="S3124" s="874">
        <f t="shared" si="145"/>
        <v>142.63676939307592</v>
      </c>
      <c r="T3124" s="874">
        <f t="shared" si="146"/>
        <v>3.6546639272086859E-2</v>
      </c>
    </row>
    <row r="3125" spans="1:20">
      <c r="A3125" s="875" t="s">
        <v>1034</v>
      </c>
      <c r="B3125" t="s">
        <v>1035</v>
      </c>
      <c r="C3125" t="s">
        <v>1339</v>
      </c>
      <c r="D3125" t="s">
        <v>2258</v>
      </c>
      <c r="E3125" s="867">
        <v>2019</v>
      </c>
      <c r="F3125" s="867">
        <v>2019</v>
      </c>
      <c r="G3125" s="868">
        <v>43552</v>
      </c>
      <c r="H3125" s="869">
        <f t="shared" si="144"/>
        <v>2019</v>
      </c>
      <c r="I3125" s="876"/>
      <c r="J3125" t="s">
        <v>1341</v>
      </c>
      <c r="K3125" t="s">
        <v>1342</v>
      </c>
      <c r="L3125" t="s">
        <v>1037</v>
      </c>
      <c r="M3125">
        <v>3599.9600000000009</v>
      </c>
      <c r="N3125">
        <v>1.1960000000000002</v>
      </c>
      <c r="O3125" s="872">
        <f>+VLOOKUP(C3125,'A. Rate Class Allocations'!$B$124:$J$128,6,FALSE)</f>
        <v>0.94261788524984402</v>
      </c>
      <c r="P3125" s="873">
        <f>+VLOOKUP(C3125,'A. Rate Class Allocations'!$B$124:$J$128,8,FALSE)</f>
        <v>0.86676492558695795</v>
      </c>
      <c r="Q3125" s="873">
        <f>+VLOOKUP(C3125,'A. Rate Class Allocations'!$B$124:$J$128,7,FALSE)</f>
        <v>0.93591420350510102</v>
      </c>
      <c r="R3125" s="873">
        <f>+VLOOKUP(C3125,'A. Rate Class Allocations'!$B$124:$J$128,9,FALSE)</f>
        <v>0.67326093337246795</v>
      </c>
      <c r="S3125" s="874">
        <f t="shared" si="145"/>
        <v>2941.2685550710144</v>
      </c>
      <c r="T3125" s="874">
        <f t="shared" si="146"/>
        <v>0.7536169063692395</v>
      </c>
    </row>
    <row r="3126" spans="1:20">
      <c r="A3126" s="875" t="s">
        <v>1034</v>
      </c>
      <c r="B3126" t="s">
        <v>1035</v>
      </c>
      <c r="C3126" t="s">
        <v>1339</v>
      </c>
      <c r="D3126" t="s">
        <v>2258</v>
      </c>
      <c r="E3126" s="867">
        <v>2019</v>
      </c>
      <c r="F3126" s="867">
        <v>2019</v>
      </c>
      <c r="G3126" s="868">
        <v>43552</v>
      </c>
      <c r="H3126" s="869">
        <f t="shared" si="144"/>
        <v>2019</v>
      </c>
      <c r="I3126" s="876"/>
      <c r="J3126" t="s">
        <v>1038</v>
      </c>
      <c r="K3126" t="s">
        <v>1342</v>
      </c>
      <c r="L3126" t="s">
        <v>1037</v>
      </c>
      <c r="M3126">
        <v>1252.1600000000001</v>
      </c>
      <c r="N3126">
        <v>0.41600000000000004</v>
      </c>
      <c r="O3126" s="872">
        <f>+VLOOKUP(C3126,'A. Rate Class Allocations'!$B$124:$J$128,6,FALSE)</f>
        <v>0.94261788524984402</v>
      </c>
      <c r="P3126" s="873">
        <f>+VLOOKUP(C3126,'A. Rate Class Allocations'!$B$124:$J$128,8,FALSE)</f>
        <v>0.86676492558695795</v>
      </c>
      <c r="Q3126" s="873">
        <f>+VLOOKUP(C3126,'A. Rate Class Allocations'!$B$124:$J$128,7,FALSE)</f>
        <v>0.93591420350510102</v>
      </c>
      <c r="R3126" s="873">
        <f>+VLOOKUP(C3126,'A. Rate Class Allocations'!$B$124:$J$128,9,FALSE)</f>
        <v>0.67326093337246795</v>
      </c>
      <c r="S3126" s="874">
        <f t="shared" si="145"/>
        <v>1023.0499321986134</v>
      </c>
      <c r="T3126" s="874">
        <f t="shared" si="146"/>
        <v>0.26212761960669206</v>
      </c>
    </row>
    <row r="3127" spans="1:20">
      <c r="A3127" s="875" t="s">
        <v>1034</v>
      </c>
      <c r="B3127" t="s">
        <v>1035</v>
      </c>
      <c r="C3127" t="s">
        <v>1339</v>
      </c>
      <c r="D3127" t="s">
        <v>2259</v>
      </c>
      <c r="E3127" s="867">
        <v>2019</v>
      </c>
      <c r="F3127" s="867">
        <v>2019</v>
      </c>
      <c r="G3127" s="868">
        <v>43556</v>
      </c>
      <c r="H3127" s="869">
        <f t="shared" si="144"/>
        <v>2019</v>
      </c>
      <c r="I3127" s="876"/>
      <c r="J3127" t="s">
        <v>1341</v>
      </c>
      <c r="K3127" t="s">
        <v>1342</v>
      </c>
      <c r="L3127" t="s">
        <v>1037</v>
      </c>
      <c r="M3127">
        <v>1942.1999999999998</v>
      </c>
      <c r="N3127">
        <v>0.78</v>
      </c>
      <c r="O3127" s="872">
        <f>+VLOOKUP(C3127,'A. Rate Class Allocations'!$B$124:$J$128,6,FALSE)</f>
        <v>0.94261788524984402</v>
      </c>
      <c r="P3127" s="873">
        <f>+VLOOKUP(C3127,'A. Rate Class Allocations'!$B$124:$J$128,8,FALSE)</f>
        <v>0.86676492558695795</v>
      </c>
      <c r="Q3127" s="873">
        <f>+VLOOKUP(C3127,'A. Rate Class Allocations'!$B$124:$J$128,7,FALSE)</f>
        <v>0.93591420350510102</v>
      </c>
      <c r="R3127" s="873">
        <f>+VLOOKUP(C3127,'A. Rate Class Allocations'!$B$124:$J$128,9,FALSE)</f>
        <v>0.67326093337246795</v>
      </c>
      <c r="S3127" s="874">
        <f t="shared" si="145"/>
        <v>1586.8320169276665</v>
      </c>
      <c r="T3127" s="874">
        <f t="shared" si="146"/>
        <v>0.49148928676254749</v>
      </c>
    </row>
    <row r="3128" spans="1:20">
      <c r="A3128" s="875" t="s">
        <v>1034</v>
      </c>
      <c r="B3128" t="s">
        <v>1035</v>
      </c>
      <c r="C3128" t="s">
        <v>1339</v>
      </c>
      <c r="D3128" t="s">
        <v>2259</v>
      </c>
      <c r="E3128" s="867">
        <v>2019</v>
      </c>
      <c r="F3128" s="867">
        <v>2019</v>
      </c>
      <c r="G3128" s="868">
        <v>43556</v>
      </c>
      <c r="H3128" s="869">
        <f t="shared" si="144"/>
        <v>2019</v>
      </c>
      <c r="I3128" s="876"/>
      <c r="J3128" t="s">
        <v>1341</v>
      </c>
      <c r="K3128" t="s">
        <v>1342</v>
      </c>
      <c r="L3128" t="s">
        <v>1037</v>
      </c>
      <c r="M3128">
        <v>1165.32</v>
      </c>
      <c r="N3128">
        <v>0.46799999999999997</v>
      </c>
      <c r="O3128" s="872">
        <f>+VLOOKUP(C3128,'A. Rate Class Allocations'!$B$124:$J$128,6,FALSE)</f>
        <v>0.94261788524984402</v>
      </c>
      <c r="P3128" s="873">
        <f>+VLOOKUP(C3128,'A. Rate Class Allocations'!$B$124:$J$128,8,FALSE)</f>
        <v>0.86676492558695795</v>
      </c>
      <c r="Q3128" s="873">
        <f>+VLOOKUP(C3128,'A. Rate Class Allocations'!$B$124:$J$128,7,FALSE)</f>
        <v>0.93591420350510102</v>
      </c>
      <c r="R3128" s="873">
        <f>+VLOOKUP(C3128,'A. Rate Class Allocations'!$B$124:$J$128,9,FALSE)</f>
        <v>0.67326093337246795</v>
      </c>
      <c r="S3128" s="874">
        <f t="shared" si="145"/>
        <v>952.09921015659984</v>
      </c>
      <c r="T3128" s="874">
        <f t="shared" si="146"/>
        <v>0.29489357205752847</v>
      </c>
    </row>
    <row r="3129" spans="1:20">
      <c r="A3129" s="875" t="s">
        <v>1034</v>
      </c>
      <c r="B3129" t="s">
        <v>1035</v>
      </c>
      <c r="C3129" t="s">
        <v>1339</v>
      </c>
      <c r="D3129" t="s">
        <v>2260</v>
      </c>
      <c r="E3129" s="867">
        <v>2019</v>
      </c>
      <c r="F3129" s="867">
        <v>2019</v>
      </c>
      <c r="G3129" s="868">
        <v>43573</v>
      </c>
      <c r="H3129" s="869">
        <f t="shared" si="144"/>
        <v>2019</v>
      </c>
      <c r="I3129" s="876"/>
      <c r="J3129" t="s">
        <v>1341</v>
      </c>
      <c r="K3129" t="s">
        <v>1342</v>
      </c>
      <c r="L3129" t="s">
        <v>1037</v>
      </c>
      <c r="M3129">
        <v>4673.0249999999996</v>
      </c>
      <c r="N3129">
        <v>1.7250000000000001</v>
      </c>
      <c r="O3129" s="872">
        <f>+VLOOKUP(C3129,'A. Rate Class Allocations'!$B$124:$J$128,6,FALSE)</f>
        <v>0.94261788524984402</v>
      </c>
      <c r="P3129" s="873">
        <f>+VLOOKUP(C3129,'A. Rate Class Allocations'!$B$124:$J$128,8,FALSE)</f>
        <v>0.86676492558695795</v>
      </c>
      <c r="Q3129" s="873">
        <f>+VLOOKUP(C3129,'A. Rate Class Allocations'!$B$124:$J$128,7,FALSE)</f>
        <v>0.93591420350510102</v>
      </c>
      <c r="R3129" s="873">
        <f>+VLOOKUP(C3129,'A. Rate Class Allocations'!$B$124:$J$128,9,FALSE)</f>
        <v>0.67326093337246795</v>
      </c>
      <c r="S3129" s="874">
        <f t="shared" si="145"/>
        <v>3817.9928359094888</v>
      </c>
      <c r="T3129" s="874">
        <f t="shared" si="146"/>
        <v>1.08694746110948</v>
      </c>
    </row>
    <row r="3130" spans="1:20">
      <c r="A3130" s="875" t="s">
        <v>1034</v>
      </c>
      <c r="B3130" t="s">
        <v>1035</v>
      </c>
      <c r="C3130" t="s">
        <v>1339</v>
      </c>
      <c r="D3130" t="s">
        <v>2260</v>
      </c>
      <c r="E3130" s="867">
        <v>2019</v>
      </c>
      <c r="F3130" s="867">
        <v>2019</v>
      </c>
      <c r="G3130" s="868">
        <v>43573</v>
      </c>
      <c r="H3130" s="869">
        <f t="shared" si="144"/>
        <v>2019</v>
      </c>
      <c r="I3130" s="876"/>
      <c r="J3130" t="s">
        <v>1341</v>
      </c>
      <c r="K3130" t="s">
        <v>1342</v>
      </c>
      <c r="L3130" t="s">
        <v>1037</v>
      </c>
      <c r="M3130">
        <v>3085.5509999999995</v>
      </c>
      <c r="N3130">
        <v>1.139</v>
      </c>
      <c r="O3130" s="872">
        <f>+VLOOKUP(C3130,'A. Rate Class Allocations'!$B$124:$J$128,6,FALSE)</f>
        <v>0.94261788524984402</v>
      </c>
      <c r="P3130" s="873">
        <f>+VLOOKUP(C3130,'A. Rate Class Allocations'!$B$124:$J$128,8,FALSE)</f>
        <v>0.86676492558695795</v>
      </c>
      <c r="Q3130" s="873">
        <f>+VLOOKUP(C3130,'A. Rate Class Allocations'!$B$124:$J$128,7,FALSE)</f>
        <v>0.93591420350510102</v>
      </c>
      <c r="R3130" s="873">
        <f>+VLOOKUP(C3130,'A. Rate Class Allocations'!$B$124:$J$128,9,FALSE)</f>
        <v>0.67326093337246795</v>
      </c>
      <c r="S3130" s="874">
        <f t="shared" si="145"/>
        <v>2520.9819362903809</v>
      </c>
      <c r="T3130" s="874">
        <f t="shared" si="146"/>
        <v>0.71770038156736105</v>
      </c>
    </row>
    <row r="3131" spans="1:20">
      <c r="A3131" s="875" t="s">
        <v>1034</v>
      </c>
      <c r="B3131" t="s">
        <v>1035</v>
      </c>
      <c r="C3131" t="s">
        <v>1339</v>
      </c>
      <c r="D3131" t="s">
        <v>2260</v>
      </c>
      <c r="E3131" s="867">
        <v>2019</v>
      </c>
      <c r="F3131" s="867">
        <v>2019</v>
      </c>
      <c r="G3131" s="868">
        <v>43573</v>
      </c>
      <c r="H3131" s="869">
        <f t="shared" si="144"/>
        <v>2019</v>
      </c>
      <c r="I3131" s="876"/>
      <c r="J3131" t="s">
        <v>1038</v>
      </c>
      <c r="K3131" t="s">
        <v>1342</v>
      </c>
      <c r="L3131" t="s">
        <v>1037</v>
      </c>
      <c r="M3131">
        <v>623.06999999999994</v>
      </c>
      <c r="N3131">
        <v>0.22999999999999998</v>
      </c>
      <c r="O3131" s="872">
        <f>+VLOOKUP(C3131,'A. Rate Class Allocations'!$B$124:$J$128,6,FALSE)</f>
        <v>0.94261788524984402</v>
      </c>
      <c r="P3131" s="873">
        <f>+VLOOKUP(C3131,'A. Rate Class Allocations'!$B$124:$J$128,8,FALSE)</f>
        <v>0.86676492558695795</v>
      </c>
      <c r="Q3131" s="873">
        <f>+VLOOKUP(C3131,'A. Rate Class Allocations'!$B$124:$J$128,7,FALSE)</f>
        <v>0.93591420350510102</v>
      </c>
      <c r="R3131" s="873">
        <f>+VLOOKUP(C3131,'A. Rate Class Allocations'!$B$124:$J$128,9,FALSE)</f>
        <v>0.67326093337246795</v>
      </c>
      <c r="S3131" s="874">
        <f t="shared" si="145"/>
        <v>509.06571145459844</v>
      </c>
      <c r="T3131" s="874">
        <f t="shared" si="146"/>
        <v>0.14492632814793066</v>
      </c>
    </row>
    <row r="3132" spans="1:20">
      <c r="A3132" s="875" t="s">
        <v>1034</v>
      </c>
      <c r="B3132" t="s">
        <v>1035</v>
      </c>
      <c r="C3132" t="s">
        <v>1339</v>
      </c>
      <c r="D3132" t="s">
        <v>2260</v>
      </c>
      <c r="E3132" s="867">
        <v>2019</v>
      </c>
      <c r="F3132" s="867">
        <v>2019</v>
      </c>
      <c r="G3132" s="868">
        <v>43573</v>
      </c>
      <c r="H3132" s="869">
        <f t="shared" si="144"/>
        <v>2019</v>
      </c>
      <c r="I3132" s="876"/>
      <c r="J3132" t="s">
        <v>1038</v>
      </c>
      <c r="K3132" t="s">
        <v>1342</v>
      </c>
      <c r="L3132" t="s">
        <v>1037</v>
      </c>
      <c r="M3132">
        <v>726.01200000000017</v>
      </c>
      <c r="N3132">
        <v>0.26800000000000002</v>
      </c>
      <c r="O3132" s="872">
        <f>+VLOOKUP(C3132,'A. Rate Class Allocations'!$B$124:$J$128,6,FALSE)</f>
        <v>0.94261788524984402</v>
      </c>
      <c r="P3132" s="873">
        <f>+VLOOKUP(C3132,'A. Rate Class Allocations'!$B$124:$J$128,8,FALSE)</f>
        <v>0.86676492558695795</v>
      </c>
      <c r="Q3132" s="873">
        <f>+VLOOKUP(C3132,'A. Rate Class Allocations'!$B$124:$J$128,7,FALSE)</f>
        <v>0.93591420350510102</v>
      </c>
      <c r="R3132" s="873">
        <f>+VLOOKUP(C3132,'A. Rate Class Allocations'!$B$124:$J$128,9,FALSE)</f>
        <v>0.67326093337246795</v>
      </c>
      <c r="S3132" s="874">
        <f t="shared" si="145"/>
        <v>593.17222030361927</v>
      </c>
      <c r="T3132" s="874">
        <f t="shared" si="146"/>
        <v>0.16887067801584965</v>
      </c>
    </row>
    <row r="3133" spans="1:20">
      <c r="A3133" s="875" t="s">
        <v>1034</v>
      </c>
      <c r="B3133" t="s">
        <v>1035</v>
      </c>
      <c r="C3133" t="s">
        <v>1339</v>
      </c>
      <c r="D3133" t="s">
        <v>2261</v>
      </c>
      <c r="E3133" s="867">
        <v>2019</v>
      </c>
      <c r="F3133" s="867">
        <v>2019</v>
      </c>
      <c r="G3133" s="868">
        <v>43376</v>
      </c>
      <c r="H3133" s="869">
        <f t="shared" si="144"/>
        <v>2018</v>
      </c>
      <c r="I3133" s="876"/>
      <c r="J3133" t="s">
        <v>1341</v>
      </c>
      <c r="K3133" t="s">
        <v>1342</v>
      </c>
      <c r="L3133" t="s">
        <v>1037</v>
      </c>
      <c r="M3133">
        <v>4995.9359999999997</v>
      </c>
      <c r="N3133">
        <v>1.8240000000000001</v>
      </c>
      <c r="O3133" s="872">
        <f>+VLOOKUP(C3133,'A. Rate Class Allocations'!$B$124:$J$128,6,FALSE)</f>
        <v>0.94261788524984402</v>
      </c>
      <c r="P3133" s="873">
        <f>+VLOOKUP(C3133,'A. Rate Class Allocations'!$B$124:$J$128,8,FALSE)</f>
        <v>0.86676492558695795</v>
      </c>
      <c r="Q3133" s="873">
        <f>+VLOOKUP(C3133,'A. Rate Class Allocations'!$B$124:$J$128,7,FALSE)</f>
        <v>0.93591420350510102</v>
      </c>
      <c r="R3133" s="873">
        <f>+VLOOKUP(C3133,'A. Rate Class Allocations'!$B$124:$J$128,9,FALSE)</f>
        <v>0.67326093337246795</v>
      </c>
      <c r="S3133" s="874">
        <f t="shared" si="145"/>
        <v>4081.8202035431668</v>
      </c>
      <c r="T3133" s="874">
        <f t="shared" si="146"/>
        <v>1.1493287936601111</v>
      </c>
    </row>
    <row r="3134" spans="1:20">
      <c r="A3134" s="875" t="s">
        <v>1034</v>
      </c>
      <c r="B3134" t="s">
        <v>1035</v>
      </c>
      <c r="C3134" t="s">
        <v>1339</v>
      </c>
      <c r="D3134" t="s">
        <v>2261</v>
      </c>
      <c r="E3134" s="867">
        <v>2019</v>
      </c>
      <c r="F3134" s="867">
        <v>2019</v>
      </c>
      <c r="G3134" s="868">
        <v>43376</v>
      </c>
      <c r="H3134" s="869">
        <f t="shared" si="144"/>
        <v>2018</v>
      </c>
      <c r="I3134" s="876"/>
      <c r="J3134" t="s">
        <v>1341</v>
      </c>
      <c r="K3134" t="s">
        <v>1342</v>
      </c>
      <c r="L3134" t="s">
        <v>1037</v>
      </c>
      <c r="M3134">
        <v>640.92599999999993</v>
      </c>
      <c r="N3134">
        <v>0.23399999999999999</v>
      </c>
      <c r="O3134" s="872">
        <f>+VLOOKUP(C3134,'A. Rate Class Allocations'!$B$124:$J$128,6,FALSE)</f>
        <v>0.94261788524984402</v>
      </c>
      <c r="P3134" s="873">
        <f>+VLOOKUP(C3134,'A. Rate Class Allocations'!$B$124:$J$128,8,FALSE)</f>
        <v>0.86676492558695795</v>
      </c>
      <c r="Q3134" s="873">
        <f>+VLOOKUP(C3134,'A. Rate Class Allocations'!$B$124:$J$128,7,FALSE)</f>
        <v>0.93591420350510102</v>
      </c>
      <c r="R3134" s="873">
        <f>+VLOOKUP(C3134,'A. Rate Class Allocations'!$B$124:$J$128,9,FALSE)</f>
        <v>0.67326093337246795</v>
      </c>
      <c r="S3134" s="874">
        <f t="shared" si="145"/>
        <v>523.65456558612993</v>
      </c>
      <c r="T3134" s="874">
        <f t="shared" si="146"/>
        <v>0.14744678602876424</v>
      </c>
    </row>
    <row r="3135" spans="1:20">
      <c r="A3135" s="875" t="s">
        <v>1034</v>
      </c>
      <c r="B3135" t="s">
        <v>1035</v>
      </c>
      <c r="C3135" t="s">
        <v>1339</v>
      </c>
      <c r="D3135" t="s">
        <v>2261</v>
      </c>
      <c r="E3135" s="867">
        <v>2019</v>
      </c>
      <c r="F3135" s="867">
        <v>2019</v>
      </c>
      <c r="G3135" s="868">
        <v>43376</v>
      </c>
      <c r="H3135" s="869">
        <f t="shared" si="144"/>
        <v>2018</v>
      </c>
      <c r="I3135" s="876"/>
      <c r="J3135" t="s">
        <v>1038</v>
      </c>
      <c r="K3135" t="s">
        <v>1342</v>
      </c>
      <c r="L3135" t="s">
        <v>1037</v>
      </c>
      <c r="M3135">
        <v>262.94399999999996</v>
      </c>
      <c r="N3135">
        <v>9.6000000000000002E-2</v>
      </c>
      <c r="O3135" s="872">
        <f>+VLOOKUP(C3135,'A. Rate Class Allocations'!$B$124:$J$128,6,FALSE)</f>
        <v>0.94261788524984402</v>
      </c>
      <c r="P3135" s="873">
        <f>+VLOOKUP(C3135,'A. Rate Class Allocations'!$B$124:$J$128,8,FALSE)</f>
        <v>0.86676492558695795</v>
      </c>
      <c r="Q3135" s="873">
        <f>+VLOOKUP(C3135,'A. Rate Class Allocations'!$B$124:$J$128,7,FALSE)</f>
        <v>0.93591420350510102</v>
      </c>
      <c r="R3135" s="873">
        <f>+VLOOKUP(C3135,'A. Rate Class Allocations'!$B$124:$J$128,9,FALSE)</f>
        <v>0.67326093337246795</v>
      </c>
      <c r="S3135" s="874">
        <f t="shared" si="145"/>
        <v>214.8326422917456</v>
      </c>
      <c r="T3135" s="874">
        <f t="shared" si="146"/>
        <v>6.0490989140005842E-2</v>
      </c>
    </row>
    <row r="3136" spans="1:20">
      <c r="A3136" s="875" t="s">
        <v>1034</v>
      </c>
      <c r="B3136" t="s">
        <v>1035</v>
      </c>
      <c r="C3136" t="s">
        <v>1339</v>
      </c>
      <c r="D3136" t="s">
        <v>2262</v>
      </c>
      <c r="E3136" s="867">
        <v>2019</v>
      </c>
      <c r="F3136" s="867">
        <v>2019</v>
      </c>
      <c r="G3136" s="868">
        <v>43553</v>
      </c>
      <c r="H3136" s="869">
        <f t="shared" si="144"/>
        <v>2019</v>
      </c>
      <c r="I3136" s="876"/>
      <c r="J3136" t="s">
        <v>1341</v>
      </c>
      <c r="K3136" t="s">
        <v>1342</v>
      </c>
      <c r="L3136" t="s">
        <v>1037</v>
      </c>
      <c r="M3136">
        <v>1949.6699999999998</v>
      </c>
      <c r="N3136">
        <v>0.78300000000000003</v>
      </c>
      <c r="O3136" s="872">
        <f>+VLOOKUP(C3136,'A. Rate Class Allocations'!$B$124:$J$128,6,FALSE)</f>
        <v>0.94261788524984402</v>
      </c>
      <c r="P3136" s="873">
        <f>+VLOOKUP(C3136,'A. Rate Class Allocations'!$B$124:$J$128,8,FALSE)</f>
        <v>0.86676492558695795</v>
      </c>
      <c r="Q3136" s="873">
        <f>+VLOOKUP(C3136,'A. Rate Class Allocations'!$B$124:$J$128,7,FALSE)</f>
        <v>0.93591420350510102</v>
      </c>
      <c r="R3136" s="873">
        <f>+VLOOKUP(C3136,'A. Rate Class Allocations'!$B$124:$J$128,9,FALSE)</f>
        <v>0.67326093337246795</v>
      </c>
      <c r="S3136" s="874">
        <f t="shared" si="145"/>
        <v>1592.9352169927729</v>
      </c>
      <c r="T3136" s="874">
        <f t="shared" si="146"/>
        <v>0.49337963017317271</v>
      </c>
    </row>
    <row r="3137" spans="1:20">
      <c r="A3137" s="875" t="s">
        <v>1034</v>
      </c>
      <c r="B3137" t="s">
        <v>1035</v>
      </c>
      <c r="C3137" t="s">
        <v>1339</v>
      </c>
      <c r="D3137" t="s">
        <v>2263</v>
      </c>
      <c r="E3137" s="867">
        <v>2019</v>
      </c>
      <c r="F3137" s="867">
        <v>2019</v>
      </c>
      <c r="G3137" s="868">
        <v>43542</v>
      </c>
      <c r="H3137" s="869">
        <f t="shared" si="144"/>
        <v>2019</v>
      </c>
      <c r="I3137" s="876"/>
      <c r="J3137" t="s">
        <v>1341</v>
      </c>
      <c r="K3137" t="s">
        <v>1342</v>
      </c>
      <c r="L3137" t="s">
        <v>1037</v>
      </c>
      <c r="M3137">
        <v>3525.0929999999998</v>
      </c>
      <c r="N3137">
        <v>1.2869999999999999</v>
      </c>
      <c r="O3137" s="872">
        <f>+VLOOKUP(C3137,'A. Rate Class Allocations'!$B$124:$J$128,6,FALSE)</f>
        <v>0.94261788524984402</v>
      </c>
      <c r="P3137" s="873">
        <f>+VLOOKUP(C3137,'A. Rate Class Allocations'!$B$124:$J$128,8,FALSE)</f>
        <v>0.86676492558695795</v>
      </c>
      <c r="Q3137" s="873">
        <f>+VLOOKUP(C3137,'A. Rate Class Allocations'!$B$124:$J$128,7,FALSE)</f>
        <v>0.93591420350510102</v>
      </c>
      <c r="R3137" s="873">
        <f>+VLOOKUP(C3137,'A. Rate Class Allocations'!$B$124:$J$128,9,FALSE)</f>
        <v>0.67326093337246795</v>
      </c>
      <c r="S3137" s="874">
        <f t="shared" si="145"/>
        <v>2880.1001107237148</v>
      </c>
      <c r="T3137" s="874">
        <f t="shared" si="146"/>
        <v>0.81095732315820335</v>
      </c>
    </row>
    <row r="3138" spans="1:20">
      <c r="A3138" s="875" t="s">
        <v>1034</v>
      </c>
      <c r="B3138" t="s">
        <v>1035</v>
      </c>
      <c r="C3138" t="s">
        <v>1339</v>
      </c>
      <c r="D3138" t="s">
        <v>2264</v>
      </c>
      <c r="E3138" s="867">
        <v>2019</v>
      </c>
      <c r="F3138" s="867">
        <v>2019</v>
      </c>
      <c r="G3138" s="868">
        <v>43553</v>
      </c>
      <c r="H3138" s="869">
        <f t="shared" si="144"/>
        <v>2019</v>
      </c>
      <c r="I3138" s="876"/>
      <c r="J3138" t="s">
        <v>1341</v>
      </c>
      <c r="K3138" t="s">
        <v>1342</v>
      </c>
      <c r="L3138" t="s">
        <v>1037</v>
      </c>
      <c r="M3138">
        <v>2796.768</v>
      </c>
      <c r="N3138">
        <v>1.2480000000000002</v>
      </c>
      <c r="O3138" s="872">
        <f>+VLOOKUP(C3138,'A. Rate Class Allocations'!$B$124:$J$128,6,FALSE)</f>
        <v>0.94261788524984402</v>
      </c>
      <c r="P3138" s="873">
        <f>+VLOOKUP(C3138,'A. Rate Class Allocations'!$B$124:$J$128,8,FALSE)</f>
        <v>0.86676492558695795</v>
      </c>
      <c r="Q3138" s="873">
        <f>+VLOOKUP(C3138,'A. Rate Class Allocations'!$B$124:$J$128,7,FALSE)</f>
        <v>0.93591420350510102</v>
      </c>
      <c r="R3138" s="873">
        <f>+VLOOKUP(C3138,'A. Rate Class Allocations'!$B$124:$J$128,9,FALSE)</f>
        <v>0.67326093337246795</v>
      </c>
      <c r="S3138" s="874">
        <f t="shared" si="145"/>
        <v>2285.0381043758398</v>
      </c>
      <c r="T3138" s="874">
        <f t="shared" si="146"/>
        <v>0.78638285882007619</v>
      </c>
    </row>
    <row r="3139" spans="1:20">
      <c r="A3139" s="875" t="s">
        <v>1034</v>
      </c>
      <c r="B3139" t="s">
        <v>1035</v>
      </c>
      <c r="C3139" t="s">
        <v>1339</v>
      </c>
      <c r="D3139" t="s">
        <v>2264</v>
      </c>
      <c r="E3139" s="867">
        <v>2019</v>
      </c>
      <c r="F3139" s="867">
        <v>2019</v>
      </c>
      <c r="G3139" s="868">
        <v>43553</v>
      </c>
      <c r="H3139" s="869">
        <f t="shared" si="144"/>
        <v>2019</v>
      </c>
      <c r="I3139" s="876"/>
      <c r="J3139" t="s">
        <v>1341</v>
      </c>
      <c r="K3139" t="s">
        <v>1342</v>
      </c>
      <c r="L3139" t="s">
        <v>1037</v>
      </c>
      <c r="M3139">
        <v>815.72400000000005</v>
      </c>
      <c r="N3139">
        <v>0.36400000000000005</v>
      </c>
      <c r="O3139" s="872">
        <f>+VLOOKUP(C3139,'A. Rate Class Allocations'!$B$124:$J$128,6,FALSE)</f>
        <v>0.94261788524984402</v>
      </c>
      <c r="P3139" s="873">
        <f>+VLOOKUP(C3139,'A. Rate Class Allocations'!$B$124:$J$128,8,FALSE)</f>
        <v>0.86676492558695795</v>
      </c>
      <c r="Q3139" s="873">
        <f>+VLOOKUP(C3139,'A. Rate Class Allocations'!$B$124:$J$128,7,FALSE)</f>
        <v>0.93591420350510102</v>
      </c>
      <c r="R3139" s="873">
        <f>+VLOOKUP(C3139,'A. Rate Class Allocations'!$B$124:$J$128,9,FALSE)</f>
        <v>0.67326093337246795</v>
      </c>
      <c r="S3139" s="874">
        <f t="shared" si="145"/>
        <v>666.46944710962009</v>
      </c>
      <c r="T3139" s="874">
        <f t="shared" si="146"/>
        <v>0.22936166715585554</v>
      </c>
    </row>
    <row r="3140" spans="1:20">
      <c r="A3140" s="875" t="s">
        <v>1034</v>
      </c>
      <c r="B3140" t="s">
        <v>1035</v>
      </c>
      <c r="C3140" t="s">
        <v>1339</v>
      </c>
      <c r="D3140" t="s">
        <v>2264</v>
      </c>
      <c r="E3140" s="867">
        <v>2019</v>
      </c>
      <c r="F3140" s="867">
        <v>2019</v>
      </c>
      <c r="G3140" s="868">
        <v>43553</v>
      </c>
      <c r="H3140" s="869">
        <f t="shared" ref="H3140:H3203" si="147">YEAR(G3140)</f>
        <v>2019</v>
      </c>
      <c r="I3140" s="876"/>
      <c r="J3140" t="s">
        <v>1341</v>
      </c>
      <c r="K3140" t="s">
        <v>1342</v>
      </c>
      <c r="L3140" t="s">
        <v>1037</v>
      </c>
      <c r="M3140">
        <v>519.91199999999992</v>
      </c>
      <c r="N3140">
        <v>0.23199999999999998</v>
      </c>
      <c r="O3140" s="872">
        <f>+VLOOKUP(C3140,'A. Rate Class Allocations'!$B$124:$J$128,6,FALSE)</f>
        <v>0.94261788524984402</v>
      </c>
      <c r="P3140" s="873">
        <f>+VLOOKUP(C3140,'A. Rate Class Allocations'!$B$124:$J$128,8,FALSE)</f>
        <v>0.86676492558695795</v>
      </c>
      <c r="Q3140" s="873">
        <f>+VLOOKUP(C3140,'A. Rate Class Allocations'!$B$124:$J$128,7,FALSE)</f>
        <v>0.93591420350510102</v>
      </c>
      <c r="R3140" s="873">
        <f>+VLOOKUP(C3140,'A. Rate Class Allocations'!$B$124:$J$128,9,FALSE)</f>
        <v>0.67326093337246795</v>
      </c>
      <c r="S3140" s="874">
        <f t="shared" ref="S3140:S3203" si="148">M3140*O3140*P3140</f>
        <v>424.78272453140607</v>
      </c>
      <c r="T3140" s="874">
        <f t="shared" ref="T3140:T3203" si="149">N3140*Q3140*R3140</f>
        <v>0.14618655708834744</v>
      </c>
    </row>
    <row r="3141" spans="1:20">
      <c r="A3141" s="875" t="s">
        <v>1034</v>
      </c>
      <c r="B3141" t="s">
        <v>1035</v>
      </c>
      <c r="C3141" t="s">
        <v>1339</v>
      </c>
      <c r="D3141" t="s">
        <v>2264</v>
      </c>
      <c r="E3141" s="867">
        <v>2019</v>
      </c>
      <c r="F3141" s="867">
        <v>2019</v>
      </c>
      <c r="G3141" s="868">
        <v>43553</v>
      </c>
      <c r="H3141" s="869">
        <f t="shared" si="147"/>
        <v>2019</v>
      </c>
      <c r="I3141" s="876"/>
      <c r="J3141" t="s">
        <v>1341</v>
      </c>
      <c r="K3141" t="s">
        <v>1342</v>
      </c>
      <c r="L3141" t="s">
        <v>1037</v>
      </c>
      <c r="M3141">
        <v>1299.7799999999997</v>
      </c>
      <c r="N3141">
        <v>0.57999999999999996</v>
      </c>
      <c r="O3141" s="872">
        <f>+VLOOKUP(C3141,'A. Rate Class Allocations'!$B$124:$J$128,6,FALSE)</f>
        <v>0.94261788524984402</v>
      </c>
      <c r="P3141" s="873">
        <f>+VLOOKUP(C3141,'A. Rate Class Allocations'!$B$124:$J$128,8,FALSE)</f>
        <v>0.86676492558695795</v>
      </c>
      <c r="Q3141" s="873">
        <f>+VLOOKUP(C3141,'A. Rate Class Allocations'!$B$124:$J$128,7,FALSE)</f>
        <v>0.93591420350510102</v>
      </c>
      <c r="R3141" s="873">
        <f>+VLOOKUP(C3141,'A. Rate Class Allocations'!$B$124:$J$128,9,FALSE)</f>
        <v>0.67326093337246795</v>
      </c>
      <c r="S3141" s="874">
        <f t="shared" si="148"/>
        <v>1061.956811328515</v>
      </c>
      <c r="T3141" s="874">
        <f t="shared" si="149"/>
        <v>0.36546639272086867</v>
      </c>
    </row>
    <row r="3142" spans="1:20">
      <c r="A3142" s="875" t="s">
        <v>1034</v>
      </c>
      <c r="B3142" t="s">
        <v>1035</v>
      </c>
      <c r="C3142" t="s">
        <v>1339</v>
      </c>
      <c r="D3142" t="s">
        <v>2264</v>
      </c>
      <c r="E3142" s="867">
        <v>2019</v>
      </c>
      <c r="F3142" s="867">
        <v>2019</v>
      </c>
      <c r="G3142" s="868">
        <v>43553</v>
      </c>
      <c r="H3142" s="869">
        <f t="shared" si="147"/>
        <v>2019</v>
      </c>
      <c r="I3142" s="876"/>
      <c r="J3142" t="s">
        <v>1341</v>
      </c>
      <c r="K3142" t="s">
        <v>1342</v>
      </c>
      <c r="L3142" t="s">
        <v>1037</v>
      </c>
      <c r="M3142">
        <v>331.66800000000001</v>
      </c>
      <c r="N3142">
        <v>0.14799999999999999</v>
      </c>
      <c r="O3142" s="872">
        <f>+VLOOKUP(C3142,'A. Rate Class Allocations'!$B$124:$J$128,6,FALSE)</f>
        <v>0.94261788524984402</v>
      </c>
      <c r="P3142" s="873">
        <f>+VLOOKUP(C3142,'A. Rate Class Allocations'!$B$124:$J$128,8,FALSE)</f>
        <v>0.86676492558695795</v>
      </c>
      <c r="Q3142" s="873">
        <f>+VLOOKUP(C3142,'A. Rate Class Allocations'!$B$124:$J$128,7,FALSE)</f>
        <v>0.93591420350510102</v>
      </c>
      <c r="R3142" s="873">
        <f>+VLOOKUP(C3142,'A. Rate Class Allocations'!$B$124:$J$128,9,FALSE)</f>
        <v>0.67326093337246795</v>
      </c>
      <c r="S3142" s="874">
        <f t="shared" si="148"/>
        <v>270.9820828907246</v>
      </c>
      <c r="T3142" s="874">
        <f t="shared" si="149"/>
        <v>9.3256941590842343E-2</v>
      </c>
    </row>
    <row r="3143" spans="1:20">
      <c r="A3143" s="875" t="s">
        <v>1034</v>
      </c>
      <c r="B3143" t="s">
        <v>1035</v>
      </c>
      <c r="C3143" t="s">
        <v>1339</v>
      </c>
      <c r="D3143" t="s">
        <v>2265</v>
      </c>
      <c r="E3143" s="867">
        <v>2019</v>
      </c>
      <c r="F3143" s="867">
        <v>2019</v>
      </c>
      <c r="G3143" s="868">
        <v>43573</v>
      </c>
      <c r="H3143" s="869">
        <f t="shared" si="147"/>
        <v>2019</v>
      </c>
      <c r="I3143" s="876"/>
      <c r="J3143" t="s">
        <v>1341</v>
      </c>
      <c r="K3143" t="s">
        <v>1342</v>
      </c>
      <c r="L3143" t="s">
        <v>1037</v>
      </c>
      <c r="M3143">
        <v>3119.4719999999998</v>
      </c>
      <c r="N3143">
        <v>1.3919999999999999</v>
      </c>
      <c r="O3143" s="872">
        <f>+VLOOKUP(C3143,'A. Rate Class Allocations'!$B$124:$J$128,6,FALSE)</f>
        <v>0.94261788524984402</v>
      </c>
      <c r="P3143" s="873">
        <f>+VLOOKUP(C3143,'A. Rate Class Allocations'!$B$124:$J$128,8,FALSE)</f>
        <v>0.86676492558695795</v>
      </c>
      <c r="Q3143" s="873">
        <f>+VLOOKUP(C3143,'A. Rate Class Allocations'!$B$124:$J$128,7,FALSE)</f>
        <v>0.93591420350510102</v>
      </c>
      <c r="R3143" s="873">
        <f>+VLOOKUP(C3143,'A. Rate Class Allocations'!$B$124:$J$128,9,FALSE)</f>
        <v>0.67326093337246795</v>
      </c>
      <c r="S3143" s="874">
        <f t="shared" si="148"/>
        <v>2548.6963471884364</v>
      </c>
      <c r="T3143" s="874">
        <f t="shared" si="149"/>
        <v>0.87711934253008461</v>
      </c>
    </row>
    <row r="3144" spans="1:20">
      <c r="A3144" s="875" t="s">
        <v>1034</v>
      </c>
      <c r="B3144" t="s">
        <v>1035</v>
      </c>
      <c r="C3144" t="s">
        <v>1339</v>
      </c>
      <c r="D3144" t="s">
        <v>2266</v>
      </c>
      <c r="E3144" s="867">
        <v>2019</v>
      </c>
      <c r="F3144" s="867">
        <v>2019</v>
      </c>
      <c r="G3144" s="868">
        <v>43567</v>
      </c>
      <c r="H3144" s="869">
        <f t="shared" si="147"/>
        <v>2019</v>
      </c>
      <c r="I3144" s="876"/>
      <c r="J3144" t="s">
        <v>1341</v>
      </c>
      <c r="K3144" t="s">
        <v>1342</v>
      </c>
      <c r="L3144" t="s">
        <v>1037</v>
      </c>
      <c r="M3144">
        <v>3204.63</v>
      </c>
      <c r="N3144">
        <v>1.2869999999999999</v>
      </c>
      <c r="O3144" s="872">
        <f>+VLOOKUP(C3144,'A. Rate Class Allocations'!$B$124:$J$128,6,FALSE)</f>
        <v>0.94261788524984402</v>
      </c>
      <c r="P3144" s="873">
        <f>+VLOOKUP(C3144,'A. Rate Class Allocations'!$B$124:$J$128,8,FALSE)</f>
        <v>0.86676492558695795</v>
      </c>
      <c r="Q3144" s="873">
        <f>+VLOOKUP(C3144,'A. Rate Class Allocations'!$B$124:$J$128,7,FALSE)</f>
        <v>0.93591420350510102</v>
      </c>
      <c r="R3144" s="873">
        <f>+VLOOKUP(C3144,'A. Rate Class Allocations'!$B$124:$J$128,9,FALSE)</f>
        <v>0.67326093337246795</v>
      </c>
      <c r="S3144" s="874">
        <f t="shared" si="148"/>
        <v>2618.2728279306498</v>
      </c>
      <c r="T3144" s="874">
        <f t="shared" si="149"/>
        <v>0.81095732315820335</v>
      </c>
    </row>
    <row r="3145" spans="1:20">
      <c r="A3145" s="875" t="s">
        <v>1034</v>
      </c>
      <c r="B3145" t="s">
        <v>1035</v>
      </c>
      <c r="C3145" t="s">
        <v>1339</v>
      </c>
      <c r="D3145" t="s">
        <v>2267</v>
      </c>
      <c r="E3145" s="867">
        <v>2019</v>
      </c>
      <c r="F3145" s="867">
        <v>2019</v>
      </c>
      <c r="G3145" s="868">
        <v>43564</v>
      </c>
      <c r="H3145" s="869">
        <f t="shared" si="147"/>
        <v>2019</v>
      </c>
      <c r="I3145" s="876"/>
      <c r="J3145" t="s">
        <v>1341</v>
      </c>
      <c r="K3145" t="s">
        <v>1342</v>
      </c>
      <c r="L3145" t="s">
        <v>1037</v>
      </c>
      <c r="M3145">
        <v>3769.7999999999993</v>
      </c>
      <c r="N3145">
        <v>1.4639999999999997</v>
      </c>
      <c r="O3145" s="872">
        <f>+VLOOKUP(C3145,'A. Rate Class Allocations'!$B$124:$J$128,6,FALSE)</f>
        <v>0.94261788524984402</v>
      </c>
      <c r="P3145" s="873">
        <f>+VLOOKUP(C3145,'A. Rate Class Allocations'!$B$124:$J$128,8,FALSE)</f>
        <v>0.86676492558695795</v>
      </c>
      <c r="Q3145" s="873">
        <f>+VLOOKUP(C3145,'A. Rate Class Allocations'!$B$124:$J$128,7,FALSE)</f>
        <v>0.93591420350510102</v>
      </c>
      <c r="R3145" s="873">
        <f>+VLOOKUP(C3145,'A. Rate Class Allocations'!$B$124:$J$128,9,FALSE)</f>
        <v>0.67326093337246795</v>
      </c>
      <c r="S3145" s="874">
        <f t="shared" si="148"/>
        <v>3080.0326111697646</v>
      </c>
      <c r="T3145" s="874">
        <f t="shared" si="149"/>
        <v>0.92248758438508893</v>
      </c>
    </row>
    <row r="3146" spans="1:20">
      <c r="A3146" s="875" t="s">
        <v>1034</v>
      </c>
      <c r="B3146" t="s">
        <v>1035</v>
      </c>
      <c r="C3146" t="s">
        <v>1339</v>
      </c>
      <c r="D3146" t="s">
        <v>2267</v>
      </c>
      <c r="E3146" s="867">
        <v>2019</v>
      </c>
      <c r="F3146" s="867">
        <v>2019</v>
      </c>
      <c r="G3146" s="868">
        <v>43564</v>
      </c>
      <c r="H3146" s="869">
        <f t="shared" si="147"/>
        <v>2019</v>
      </c>
      <c r="I3146" s="876"/>
      <c r="J3146" t="s">
        <v>1341</v>
      </c>
      <c r="K3146" t="s">
        <v>1342</v>
      </c>
      <c r="L3146" t="s">
        <v>1037</v>
      </c>
      <c r="M3146">
        <v>5422.95</v>
      </c>
      <c r="N3146">
        <v>2.1059999999999999</v>
      </c>
      <c r="O3146" s="872">
        <f>+VLOOKUP(C3146,'A. Rate Class Allocations'!$B$124:$J$128,6,FALSE)</f>
        <v>0.94261788524984402</v>
      </c>
      <c r="P3146" s="873">
        <f>+VLOOKUP(C3146,'A. Rate Class Allocations'!$B$124:$J$128,8,FALSE)</f>
        <v>0.86676492558695795</v>
      </c>
      <c r="Q3146" s="873">
        <f>+VLOOKUP(C3146,'A. Rate Class Allocations'!$B$124:$J$128,7,FALSE)</f>
        <v>0.93591420350510102</v>
      </c>
      <c r="R3146" s="873">
        <f>+VLOOKUP(C3146,'A. Rate Class Allocations'!$B$124:$J$128,9,FALSE)</f>
        <v>0.67326093337246795</v>
      </c>
      <c r="S3146" s="874">
        <f t="shared" si="148"/>
        <v>4430.7026496745384</v>
      </c>
      <c r="T3146" s="874">
        <f t="shared" si="149"/>
        <v>1.3270210742588782</v>
      </c>
    </row>
    <row r="3147" spans="1:20">
      <c r="A3147" s="875" t="s">
        <v>1034</v>
      </c>
      <c r="B3147" t="s">
        <v>1035</v>
      </c>
      <c r="C3147" t="s">
        <v>1339</v>
      </c>
      <c r="D3147" t="s">
        <v>2268</v>
      </c>
      <c r="E3147" s="867">
        <v>2019</v>
      </c>
      <c r="F3147" s="867">
        <v>2019</v>
      </c>
      <c r="G3147" s="868">
        <v>43558</v>
      </c>
      <c r="H3147" s="869">
        <f t="shared" si="147"/>
        <v>2019</v>
      </c>
      <c r="I3147" s="876"/>
      <c r="J3147" t="s">
        <v>1341</v>
      </c>
      <c r="K3147" t="s">
        <v>1342</v>
      </c>
      <c r="L3147" t="s">
        <v>1037</v>
      </c>
      <c r="M3147">
        <v>4088.4480000000012</v>
      </c>
      <c r="N3147">
        <v>0.62400000000000011</v>
      </c>
      <c r="O3147" s="872">
        <f>+VLOOKUP(C3147,'A. Rate Class Allocations'!$B$124:$J$128,6,FALSE)</f>
        <v>0.94261788524984402</v>
      </c>
      <c r="P3147" s="873">
        <f>+VLOOKUP(C3147,'A. Rate Class Allocations'!$B$124:$J$128,8,FALSE)</f>
        <v>0.86676492558695795</v>
      </c>
      <c r="Q3147" s="873">
        <f>+VLOOKUP(C3147,'A. Rate Class Allocations'!$B$124:$J$128,7,FALSE)</f>
        <v>0.93591420350510102</v>
      </c>
      <c r="R3147" s="873">
        <f>+VLOOKUP(C3147,'A. Rate Class Allocations'!$B$124:$J$128,9,FALSE)</f>
        <v>0.67326093337246795</v>
      </c>
      <c r="S3147" s="874">
        <f t="shared" si="148"/>
        <v>3340.3769879229153</v>
      </c>
      <c r="T3147" s="874">
        <f t="shared" si="149"/>
        <v>0.3931914294100381</v>
      </c>
    </row>
    <row r="3148" spans="1:20">
      <c r="A3148" s="875" t="s">
        <v>1034</v>
      </c>
      <c r="B3148" t="s">
        <v>1035</v>
      </c>
      <c r="C3148" t="s">
        <v>1339</v>
      </c>
      <c r="D3148" t="s">
        <v>2268</v>
      </c>
      <c r="E3148" s="867">
        <v>2019</v>
      </c>
      <c r="F3148" s="867">
        <v>2019</v>
      </c>
      <c r="G3148" s="868">
        <v>43558</v>
      </c>
      <c r="H3148" s="869">
        <f t="shared" si="147"/>
        <v>2019</v>
      </c>
      <c r="I3148" s="876"/>
      <c r="J3148" t="s">
        <v>1341</v>
      </c>
      <c r="K3148" t="s">
        <v>1342</v>
      </c>
      <c r="L3148" t="s">
        <v>1037</v>
      </c>
      <c r="M3148">
        <v>609.33600000000001</v>
      </c>
      <c r="N3148">
        <v>9.2999999999999999E-2</v>
      </c>
      <c r="O3148" s="872">
        <f>+VLOOKUP(C3148,'A. Rate Class Allocations'!$B$124:$J$128,6,FALSE)</f>
        <v>0.94261788524984402</v>
      </c>
      <c r="P3148" s="873">
        <f>+VLOOKUP(C3148,'A. Rate Class Allocations'!$B$124:$J$128,8,FALSE)</f>
        <v>0.86676492558695795</v>
      </c>
      <c r="Q3148" s="873">
        <f>+VLOOKUP(C3148,'A. Rate Class Allocations'!$B$124:$J$128,7,FALSE)</f>
        <v>0.93591420350510102</v>
      </c>
      <c r="R3148" s="873">
        <f>+VLOOKUP(C3148,'A. Rate Class Allocations'!$B$124:$J$128,9,FALSE)</f>
        <v>0.67326093337246795</v>
      </c>
      <c r="S3148" s="874">
        <f t="shared" si="148"/>
        <v>497.84464723851136</v>
      </c>
      <c r="T3148" s="874">
        <f t="shared" si="149"/>
        <v>5.860064572938066E-2</v>
      </c>
    </row>
    <row r="3149" spans="1:20">
      <c r="A3149" s="875" t="s">
        <v>1034</v>
      </c>
      <c r="B3149" t="s">
        <v>1035</v>
      </c>
      <c r="C3149" t="s">
        <v>1339</v>
      </c>
      <c r="D3149" t="s">
        <v>2268</v>
      </c>
      <c r="E3149" s="867">
        <v>2019</v>
      </c>
      <c r="F3149" s="867">
        <v>2019</v>
      </c>
      <c r="G3149" s="868">
        <v>43558</v>
      </c>
      <c r="H3149" s="869">
        <f t="shared" si="147"/>
        <v>2019</v>
      </c>
      <c r="I3149" s="876"/>
      <c r="J3149" t="s">
        <v>1341</v>
      </c>
      <c r="K3149" t="s">
        <v>1342</v>
      </c>
      <c r="L3149" t="s">
        <v>1037</v>
      </c>
      <c r="M3149">
        <v>550.36799999999994</v>
      </c>
      <c r="N3149">
        <v>8.3999999999999991E-2</v>
      </c>
      <c r="O3149" s="872">
        <f>+VLOOKUP(C3149,'A. Rate Class Allocations'!$B$124:$J$128,6,FALSE)</f>
        <v>0.94261788524984402</v>
      </c>
      <c r="P3149" s="873">
        <f>+VLOOKUP(C3149,'A. Rate Class Allocations'!$B$124:$J$128,8,FALSE)</f>
        <v>0.86676492558695795</v>
      </c>
      <c r="Q3149" s="873">
        <f>+VLOOKUP(C3149,'A. Rate Class Allocations'!$B$124:$J$128,7,FALSE)</f>
        <v>0.93591420350510102</v>
      </c>
      <c r="R3149" s="873">
        <f>+VLOOKUP(C3149,'A. Rate Class Allocations'!$B$124:$J$128,9,FALSE)</f>
        <v>0.67326093337246795</v>
      </c>
      <c r="S3149" s="874">
        <f t="shared" si="148"/>
        <v>449.66613298962301</v>
      </c>
      <c r="T3149" s="874">
        <f t="shared" si="149"/>
        <v>5.2929615497505113E-2</v>
      </c>
    </row>
    <row r="3150" spans="1:20">
      <c r="A3150" s="875" t="s">
        <v>1034</v>
      </c>
      <c r="B3150" t="s">
        <v>1035</v>
      </c>
      <c r="C3150" t="s">
        <v>1339</v>
      </c>
      <c r="D3150" t="s">
        <v>2269</v>
      </c>
      <c r="E3150" s="867">
        <v>2019</v>
      </c>
      <c r="F3150" s="867">
        <v>2019</v>
      </c>
      <c r="G3150" s="868">
        <v>43553</v>
      </c>
      <c r="H3150" s="869">
        <f t="shared" si="147"/>
        <v>2019</v>
      </c>
      <c r="I3150" s="876"/>
      <c r="J3150" t="s">
        <v>1341</v>
      </c>
      <c r="K3150" t="s">
        <v>1342</v>
      </c>
      <c r="L3150" t="s">
        <v>1037</v>
      </c>
      <c r="M3150">
        <v>2702.3359999999998</v>
      </c>
      <c r="N3150">
        <v>0.46399999999999997</v>
      </c>
      <c r="O3150" s="872">
        <f>+VLOOKUP(C3150,'A. Rate Class Allocations'!$B$124:$J$128,6,FALSE)</f>
        <v>0.94261788524984402</v>
      </c>
      <c r="P3150" s="873">
        <f>+VLOOKUP(C3150,'A. Rate Class Allocations'!$B$124:$J$128,8,FALSE)</f>
        <v>0.86676492558695795</v>
      </c>
      <c r="Q3150" s="873">
        <f>+VLOOKUP(C3150,'A. Rate Class Allocations'!$B$124:$J$128,7,FALSE)</f>
        <v>0.93591420350510102</v>
      </c>
      <c r="R3150" s="873">
        <f>+VLOOKUP(C3150,'A. Rate Class Allocations'!$B$124:$J$128,9,FALSE)</f>
        <v>0.67326093337246795</v>
      </c>
      <c r="S3150" s="874">
        <f t="shared" si="148"/>
        <v>2207.8845048379376</v>
      </c>
      <c r="T3150" s="874">
        <f t="shared" si="149"/>
        <v>0.29237311417669487</v>
      </c>
    </row>
    <row r="3151" spans="1:20">
      <c r="A3151" s="875" t="s">
        <v>1034</v>
      </c>
      <c r="B3151" t="s">
        <v>1035</v>
      </c>
      <c r="C3151" t="s">
        <v>1339</v>
      </c>
      <c r="D3151" t="s">
        <v>2269</v>
      </c>
      <c r="E3151" s="867">
        <v>2019</v>
      </c>
      <c r="F3151" s="867">
        <v>2019</v>
      </c>
      <c r="G3151" s="868">
        <v>43553</v>
      </c>
      <c r="H3151" s="869">
        <f t="shared" si="147"/>
        <v>2019</v>
      </c>
      <c r="I3151" s="876"/>
      <c r="J3151" t="s">
        <v>1341</v>
      </c>
      <c r="K3151" t="s">
        <v>1342</v>
      </c>
      <c r="L3151" t="s">
        <v>1037</v>
      </c>
      <c r="M3151">
        <v>361.08800000000002</v>
      </c>
      <c r="N3151">
        <v>6.2E-2</v>
      </c>
      <c r="O3151" s="872">
        <f>+VLOOKUP(C3151,'A. Rate Class Allocations'!$B$124:$J$128,6,FALSE)</f>
        <v>0.94261788524984402</v>
      </c>
      <c r="P3151" s="873">
        <f>+VLOOKUP(C3151,'A. Rate Class Allocations'!$B$124:$J$128,8,FALSE)</f>
        <v>0.86676492558695795</v>
      </c>
      <c r="Q3151" s="873">
        <f>+VLOOKUP(C3151,'A. Rate Class Allocations'!$B$124:$J$128,7,FALSE)</f>
        <v>0.93591420350510102</v>
      </c>
      <c r="R3151" s="873">
        <f>+VLOOKUP(C3151,'A. Rate Class Allocations'!$B$124:$J$128,9,FALSE)</f>
        <v>0.67326093337246795</v>
      </c>
      <c r="S3151" s="874">
        <f t="shared" si="148"/>
        <v>295.0190502154141</v>
      </c>
      <c r="T3151" s="874">
        <f t="shared" si="149"/>
        <v>3.9067097152920442E-2</v>
      </c>
    </row>
    <row r="3152" spans="1:20">
      <c r="A3152" s="875" t="s">
        <v>1034</v>
      </c>
      <c r="B3152" t="s">
        <v>1035</v>
      </c>
      <c r="C3152" t="s">
        <v>1339</v>
      </c>
      <c r="D3152" t="s">
        <v>2270</v>
      </c>
      <c r="E3152" s="867">
        <v>2019</v>
      </c>
      <c r="F3152" s="867">
        <v>2019</v>
      </c>
      <c r="G3152" s="868">
        <v>43551</v>
      </c>
      <c r="H3152" s="869">
        <f t="shared" si="147"/>
        <v>2019</v>
      </c>
      <c r="I3152" s="876"/>
      <c r="J3152" t="s">
        <v>1341</v>
      </c>
      <c r="K3152" t="s">
        <v>1342</v>
      </c>
      <c r="L3152" t="s">
        <v>1037</v>
      </c>
      <c r="M3152">
        <v>3040.1279999999988</v>
      </c>
      <c r="N3152">
        <v>0.5219999999999998</v>
      </c>
      <c r="O3152" s="872">
        <f>+VLOOKUP(C3152,'A. Rate Class Allocations'!$B$124:$J$128,6,FALSE)</f>
        <v>0.94261788524984402</v>
      </c>
      <c r="P3152" s="873">
        <f>+VLOOKUP(C3152,'A. Rate Class Allocations'!$B$124:$J$128,8,FALSE)</f>
        <v>0.86676492558695795</v>
      </c>
      <c r="Q3152" s="873">
        <f>+VLOOKUP(C3152,'A. Rate Class Allocations'!$B$124:$J$128,7,FALSE)</f>
        <v>0.93591420350510102</v>
      </c>
      <c r="R3152" s="873">
        <f>+VLOOKUP(C3152,'A. Rate Class Allocations'!$B$124:$J$128,9,FALSE)</f>
        <v>0.67326093337246795</v>
      </c>
      <c r="S3152" s="874">
        <f t="shared" si="148"/>
        <v>2483.8700679426788</v>
      </c>
      <c r="T3152" s="874">
        <f t="shared" si="149"/>
        <v>0.32891975344878166</v>
      </c>
    </row>
    <row r="3153" spans="1:20">
      <c r="A3153" s="875" t="s">
        <v>1034</v>
      </c>
      <c r="B3153" t="s">
        <v>1035</v>
      </c>
      <c r="C3153" t="s">
        <v>1339</v>
      </c>
      <c r="D3153" t="s">
        <v>2270</v>
      </c>
      <c r="E3153" s="867">
        <v>2019</v>
      </c>
      <c r="F3153" s="867">
        <v>2019</v>
      </c>
      <c r="G3153" s="868">
        <v>43551</v>
      </c>
      <c r="H3153" s="869">
        <f t="shared" si="147"/>
        <v>2019</v>
      </c>
      <c r="I3153" s="876"/>
      <c r="J3153" t="s">
        <v>1341</v>
      </c>
      <c r="K3153" t="s">
        <v>1342</v>
      </c>
      <c r="L3153" t="s">
        <v>1037</v>
      </c>
      <c r="M3153">
        <v>3610.88</v>
      </c>
      <c r="N3153">
        <v>0.62000000000000011</v>
      </c>
      <c r="O3153" s="872">
        <f>+VLOOKUP(C3153,'A. Rate Class Allocations'!$B$124:$J$128,6,FALSE)</f>
        <v>0.94261788524984402</v>
      </c>
      <c r="P3153" s="873">
        <f>+VLOOKUP(C3153,'A. Rate Class Allocations'!$B$124:$J$128,8,FALSE)</f>
        <v>0.86676492558695795</v>
      </c>
      <c r="Q3153" s="873">
        <f>+VLOOKUP(C3153,'A. Rate Class Allocations'!$B$124:$J$128,7,FALSE)</f>
        <v>0.93591420350510102</v>
      </c>
      <c r="R3153" s="873">
        <f>+VLOOKUP(C3153,'A. Rate Class Allocations'!$B$124:$J$128,9,FALSE)</f>
        <v>0.67326093337246795</v>
      </c>
      <c r="S3153" s="874">
        <f t="shared" si="148"/>
        <v>2950.1905021541411</v>
      </c>
      <c r="T3153" s="874">
        <f t="shared" si="149"/>
        <v>0.39067097152920449</v>
      </c>
    </row>
    <row r="3154" spans="1:20">
      <c r="A3154" s="875" t="s">
        <v>1034</v>
      </c>
      <c r="B3154" t="s">
        <v>1035</v>
      </c>
      <c r="C3154" t="s">
        <v>1339</v>
      </c>
      <c r="D3154" t="s">
        <v>2271</v>
      </c>
      <c r="E3154" s="867">
        <v>2019</v>
      </c>
      <c r="F3154" s="867">
        <v>2019</v>
      </c>
      <c r="G3154" s="868">
        <v>43552</v>
      </c>
      <c r="H3154" s="869">
        <f t="shared" si="147"/>
        <v>2019</v>
      </c>
      <c r="I3154" s="876"/>
      <c r="J3154" t="s">
        <v>1341</v>
      </c>
      <c r="K3154" t="s">
        <v>1342</v>
      </c>
      <c r="L3154" t="s">
        <v>1037</v>
      </c>
      <c r="M3154">
        <v>2702.3359999999998</v>
      </c>
      <c r="N3154">
        <v>0.46399999999999997</v>
      </c>
      <c r="O3154" s="872">
        <f>+VLOOKUP(C3154,'A. Rate Class Allocations'!$B$124:$J$128,6,FALSE)</f>
        <v>0.94261788524984402</v>
      </c>
      <c r="P3154" s="873">
        <f>+VLOOKUP(C3154,'A. Rate Class Allocations'!$B$124:$J$128,8,FALSE)</f>
        <v>0.86676492558695795</v>
      </c>
      <c r="Q3154" s="873">
        <f>+VLOOKUP(C3154,'A. Rate Class Allocations'!$B$124:$J$128,7,FALSE)</f>
        <v>0.93591420350510102</v>
      </c>
      <c r="R3154" s="873">
        <f>+VLOOKUP(C3154,'A. Rate Class Allocations'!$B$124:$J$128,9,FALSE)</f>
        <v>0.67326093337246795</v>
      </c>
      <c r="S3154" s="874">
        <f t="shared" si="148"/>
        <v>2207.8845048379376</v>
      </c>
      <c r="T3154" s="874">
        <f t="shared" si="149"/>
        <v>0.29237311417669487</v>
      </c>
    </row>
    <row r="3155" spans="1:20">
      <c r="A3155" s="875" t="s">
        <v>1034</v>
      </c>
      <c r="B3155" t="s">
        <v>1035</v>
      </c>
      <c r="C3155" t="s">
        <v>1339</v>
      </c>
      <c r="D3155" t="s">
        <v>2271</v>
      </c>
      <c r="E3155" s="867">
        <v>2019</v>
      </c>
      <c r="F3155" s="867">
        <v>2019</v>
      </c>
      <c r="G3155" s="868">
        <v>43552</v>
      </c>
      <c r="H3155" s="869">
        <f t="shared" si="147"/>
        <v>2019</v>
      </c>
      <c r="I3155" s="876"/>
      <c r="J3155" t="s">
        <v>1341</v>
      </c>
      <c r="K3155" t="s">
        <v>1342</v>
      </c>
      <c r="L3155" t="s">
        <v>1037</v>
      </c>
      <c r="M3155">
        <v>541.63200000000006</v>
      </c>
      <c r="N3155">
        <v>9.2999999999999999E-2</v>
      </c>
      <c r="O3155" s="872">
        <f>+VLOOKUP(C3155,'A. Rate Class Allocations'!$B$124:$J$128,6,FALSE)</f>
        <v>0.94261788524984402</v>
      </c>
      <c r="P3155" s="873">
        <f>+VLOOKUP(C3155,'A. Rate Class Allocations'!$B$124:$J$128,8,FALSE)</f>
        <v>0.86676492558695795</v>
      </c>
      <c r="Q3155" s="873">
        <f>+VLOOKUP(C3155,'A. Rate Class Allocations'!$B$124:$J$128,7,FALSE)</f>
        <v>0.93591420350510102</v>
      </c>
      <c r="R3155" s="873">
        <f>+VLOOKUP(C3155,'A. Rate Class Allocations'!$B$124:$J$128,9,FALSE)</f>
        <v>0.67326093337246795</v>
      </c>
      <c r="S3155" s="874">
        <f t="shared" si="148"/>
        <v>442.52857532312123</v>
      </c>
      <c r="T3155" s="874">
        <f t="shared" si="149"/>
        <v>5.860064572938066E-2</v>
      </c>
    </row>
    <row r="3156" spans="1:20">
      <c r="A3156" s="875" t="s">
        <v>1034</v>
      </c>
      <c r="B3156" t="s">
        <v>1035</v>
      </c>
      <c r="C3156" t="s">
        <v>1339</v>
      </c>
      <c r="D3156" t="s">
        <v>2271</v>
      </c>
      <c r="E3156" s="867">
        <v>2019</v>
      </c>
      <c r="F3156" s="867">
        <v>2019</v>
      </c>
      <c r="G3156" s="868">
        <v>43552</v>
      </c>
      <c r="H3156" s="869">
        <f t="shared" si="147"/>
        <v>2019</v>
      </c>
      <c r="I3156" s="876"/>
      <c r="J3156" t="s">
        <v>1341</v>
      </c>
      <c r="K3156" t="s">
        <v>1342</v>
      </c>
      <c r="L3156" t="s">
        <v>1037</v>
      </c>
      <c r="M3156">
        <v>93.184000000000012</v>
      </c>
      <c r="N3156">
        <v>1.6E-2</v>
      </c>
      <c r="O3156" s="872">
        <f>+VLOOKUP(C3156,'A. Rate Class Allocations'!$B$124:$J$128,6,FALSE)</f>
        <v>0.94261788524984402</v>
      </c>
      <c r="P3156" s="873">
        <f>+VLOOKUP(C3156,'A. Rate Class Allocations'!$B$124:$J$128,8,FALSE)</f>
        <v>0.86676492558695795</v>
      </c>
      <c r="Q3156" s="873">
        <f>+VLOOKUP(C3156,'A. Rate Class Allocations'!$B$124:$J$128,7,FALSE)</f>
        <v>0.93591420350510102</v>
      </c>
      <c r="R3156" s="873">
        <f>+VLOOKUP(C3156,'A. Rate Class Allocations'!$B$124:$J$128,9,FALSE)</f>
        <v>0.67326093337246795</v>
      </c>
      <c r="S3156" s="874">
        <f t="shared" si="148"/>
        <v>76.133948442687512</v>
      </c>
      <c r="T3156" s="874">
        <f t="shared" si="149"/>
        <v>1.0081831523334308E-2</v>
      </c>
    </row>
    <row r="3157" spans="1:20">
      <c r="A3157" s="875" t="s">
        <v>1034</v>
      </c>
      <c r="B3157" t="s">
        <v>1035</v>
      </c>
      <c r="C3157" t="s">
        <v>1339</v>
      </c>
      <c r="D3157" t="s">
        <v>2272</v>
      </c>
      <c r="E3157" s="867">
        <v>2019</v>
      </c>
      <c r="F3157" s="867">
        <v>2019</v>
      </c>
      <c r="G3157" s="868">
        <v>43552</v>
      </c>
      <c r="H3157" s="869">
        <f t="shared" si="147"/>
        <v>2019</v>
      </c>
      <c r="I3157" s="876"/>
      <c r="J3157" t="s">
        <v>1341</v>
      </c>
      <c r="K3157" t="s">
        <v>1342</v>
      </c>
      <c r="L3157" t="s">
        <v>1037</v>
      </c>
      <c r="M3157">
        <v>716.35200000000009</v>
      </c>
      <c r="N3157">
        <v>0.123</v>
      </c>
      <c r="O3157" s="872">
        <f>+VLOOKUP(C3157,'A. Rate Class Allocations'!$B$124:$J$128,6,FALSE)</f>
        <v>0.94261788524984402</v>
      </c>
      <c r="P3157" s="873">
        <f>+VLOOKUP(C3157,'A. Rate Class Allocations'!$B$124:$J$128,8,FALSE)</f>
        <v>0.86676492558695795</v>
      </c>
      <c r="Q3157" s="873">
        <f>+VLOOKUP(C3157,'A. Rate Class Allocations'!$B$124:$J$128,7,FALSE)</f>
        <v>0.93591420350510102</v>
      </c>
      <c r="R3157" s="873">
        <f>+VLOOKUP(C3157,'A. Rate Class Allocations'!$B$124:$J$128,9,FALSE)</f>
        <v>0.67326093337246795</v>
      </c>
      <c r="S3157" s="874">
        <f t="shared" si="148"/>
        <v>585.2797286531603</v>
      </c>
      <c r="T3157" s="874">
        <f t="shared" si="149"/>
        <v>7.7504079835632483E-2</v>
      </c>
    </row>
    <row r="3158" spans="1:20">
      <c r="A3158" s="875" t="s">
        <v>1034</v>
      </c>
      <c r="B3158" t="s">
        <v>1035</v>
      </c>
      <c r="C3158" t="s">
        <v>1339</v>
      </c>
      <c r="D3158" t="s">
        <v>2272</v>
      </c>
      <c r="E3158" s="867">
        <v>2019</v>
      </c>
      <c r="F3158" s="867">
        <v>2019</v>
      </c>
      <c r="G3158" s="868">
        <v>43552</v>
      </c>
      <c r="H3158" s="869">
        <f t="shared" si="147"/>
        <v>2019</v>
      </c>
      <c r="I3158" s="876"/>
      <c r="J3158" t="s">
        <v>1341</v>
      </c>
      <c r="K3158" t="s">
        <v>1342</v>
      </c>
      <c r="L3158" t="s">
        <v>1037</v>
      </c>
      <c r="M3158">
        <v>180.54400000000001</v>
      </c>
      <c r="N3158">
        <v>3.1E-2</v>
      </c>
      <c r="O3158" s="872">
        <f>+VLOOKUP(C3158,'A. Rate Class Allocations'!$B$124:$J$128,6,FALSE)</f>
        <v>0.94261788524984402</v>
      </c>
      <c r="P3158" s="873">
        <f>+VLOOKUP(C3158,'A. Rate Class Allocations'!$B$124:$J$128,8,FALSE)</f>
        <v>0.86676492558695795</v>
      </c>
      <c r="Q3158" s="873">
        <f>+VLOOKUP(C3158,'A. Rate Class Allocations'!$B$124:$J$128,7,FALSE)</f>
        <v>0.93591420350510102</v>
      </c>
      <c r="R3158" s="873">
        <f>+VLOOKUP(C3158,'A. Rate Class Allocations'!$B$124:$J$128,9,FALSE)</f>
        <v>0.67326093337246795</v>
      </c>
      <c r="S3158" s="874">
        <f t="shared" si="148"/>
        <v>147.50952510770705</v>
      </c>
      <c r="T3158" s="874">
        <f t="shared" si="149"/>
        <v>1.9533548576460221E-2</v>
      </c>
    </row>
    <row r="3159" spans="1:20">
      <c r="A3159" s="875" t="s">
        <v>1034</v>
      </c>
      <c r="B3159" t="s">
        <v>1035</v>
      </c>
      <c r="C3159" t="s">
        <v>1339</v>
      </c>
      <c r="D3159" t="s">
        <v>2272</v>
      </c>
      <c r="E3159" s="867">
        <v>2019</v>
      </c>
      <c r="F3159" s="867">
        <v>2019</v>
      </c>
      <c r="G3159" s="868">
        <v>43552</v>
      </c>
      <c r="H3159" s="869">
        <f t="shared" si="147"/>
        <v>2019</v>
      </c>
      <c r="I3159" s="876"/>
      <c r="J3159" t="s">
        <v>1341</v>
      </c>
      <c r="K3159" t="s">
        <v>1342</v>
      </c>
      <c r="L3159" t="s">
        <v>1037</v>
      </c>
      <c r="M3159">
        <v>168.89599999999999</v>
      </c>
      <c r="N3159">
        <v>2.8999999999999998E-2</v>
      </c>
      <c r="O3159" s="872">
        <f>+VLOOKUP(C3159,'A. Rate Class Allocations'!$B$124:$J$128,6,FALSE)</f>
        <v>0.94261788524984402</v>
      </c>
      <c r="P3159" s="873">
        <f>+VLOOKUP(C3159,'A. Rate Class Allocations'!$B$124:$J$128,8,FALSE)</f>
        <v>0.86676492558695795</v>
      </c>
      <c r="Q3159" s="873">
        <f>+VLOOKUP(C3159,'A. Rate Class Allocations'!$B$124:$J$128,7,FALSE)</f>
        <v>0.93591420350510102</v>
      </c>
      <c r="R3159" s="873">
        <f>+VLOOKUP(C3159,'A. Rate Class Allocations'!$B$124:$J$128,9,FALSE)</f>
        <v>0.67326093337246795</v>
      </c>
      <c r="S3159" s="874">
        <f t="shared" si="148"/>
        <v>137.9927815523711</v>
      </c>
      <c r="T3159" s="874">
        <f t="shared" si="149"/>
        <v>1.8273319636043429E-2</v>
      </c>
    </row>
    <row r="3160" spans="1:20">
      <c r="A3160" s="875" t="s">
        <v>1034</v>
      </c>
      <c r="B3160" t="s">
        <v>1035</v>
      </c>
      <c r="C3160" t="s">
        <v>1339</v>
      </c>
      <c r="D3160" t="s">
        <v>2273</v>
      </c>
      <c r="E3160" s="867">
        <v>2019</v>
      </c>
      <c r="F3160" s="867">
        <v>2019</v>
      </c>
      <c r="G3160" s="868">
        <v>43556</v>
      </c>
      <c r="H3160" s="869">
        <f t="shared" si="147"/>
        <v>2019</v>
      </c>
      <c r="I3160" s="876"/>
      <c r="J3160" t="s">
        <v>1341</v>
      </c>
      <c r="K3160" t="s">
        <v>1342</v>
      </c>
      <c r="L3160" t="s">
        <v>1037</v>
      </c>
      <c r="M3160">
        <v>3168.5160000000005</v>
      </c>
      <c r="N3160">
        <v>0.98800000000000021</v>
      </c>
      <c r="O3160" s="872">
        <f>+VLOOKUP(C3160,'A. Rate Class Allocations'!$B$124:$J$128,6,FALSE)</f>
        <v>0.94261788524984402</v>
      </c>
      <c r="P3160" s="873">
        <f>+VLOOKUP(C3160,'A. Rate Class Allocations'!$B$124:$J$128,8,FALSE)</f>
        <v>0.86676492558695795</v>
      </c>
      <c r="Q3160" s="873">
        <f>+VLOOKUP(C3160,'A. Rate Class Allocations'!$B$124:$J$128,7,FALSE)</f>
        <v>0.93591420350510102</v>
      </c>
      <c r="R3160" s="873">
        <f>+VLOOKUP(C3160,'A. Rate Class Allocations'!$B$124:$J$128,9,FALSE)</f>
        <v>0.67326093337246795</v>
      </c>
      <c r="S3160" s="874">
        <f t="shared" si="148"/>
        <v>2588.7666743628788</v>
      </c>
      <c r="T3160" s="874">
        <f t="shared" si="149"/>
        <v>0.62255309656589364</v>
      </c>
    </row>
    <row r="3161" spans="1:20">
      <c r="A3161" s="875" t="s">
        <v>1034</v>
      </c>
      <c r="B3161" t="s">
        <v>1035</v>
      </c>
      <c r="C3161" t="s">
        <v>1339</v>
      </c>
      <c r="D3161" t="s">
        <v>2274</v>
      </c>
      <c r="E3161" s="867">
        <v>2019</v>
      </c>
      <c r="F3161" s="867">
        <v>2019</v>
      </c>
      <c r="G3161" s="868">
        <v>43558</v>
      </c>
      <c r="H3161" s="869">
        <f t="shared" si="147"/>
        <v>2019</v>
      </c>
      <c r="I3161" s="876"/>
      <c r="J3161" t="s">
        <v>1341</v>
      </c>
      <c r="K3161" t="s">
        <v>1342</v>
      </c>
      <c r="L3161" t="s">
        <v>1037</v>
      </c>
      <c r="M3161">
        <v>13069.055999999999</v>
      </c>
      <c r="N3161">
        <v>1.4959999999999998</v>
      </c>
      <c r="O3161" s="872">
        <f>+VLOOKUP(C3161,'A. Rate Class Allocations'!$B$124:$J$128,6,FALSE)</f>
        <v>0.94261788524984402</v>
      </c>
      <c r="P3161" s="873">
        <f>+VLOOKUP(C3161,'A. Rate Class Allocations'!$B$124:$J$128,8,FALSE)</f>
        <v>0.86676492558695795</v>
      </c>
      <c r="Q3161" s="873">
        <f>+VLOOKUP(C3161,'A. Rate Class Allocations'!$B$124:$J$128,7,FALSE)</f>
        <v>0.93591420350510102</v>
      </c>
      <c r="R3161" s="873">
        <f>+VLOOKUP(C3161,'A. Rate Class Allocations'!$B$124:$J$128,9,FALSE)</f>
        <v>0.67326093337246795</v>
      </c>
      <c r="S3161" s="874">
        <f t="shared" si="148"/>
        <v>10677.786269086922</v>
      </c>
      <c r="T3161" s="874">
        <f t="shared" si="149"/>
        <v>0.94265124743175766</v>
      </c>
    </row>
    <row r="3162" spans="1:20">
      <c r="A3162" s="875" t="s">
        <v>1034</v>
      </c>
      <c r="B3162" t="s">
        <v>1035</v>
      </c>
      <c r="C3162" t="s">
        <v>1339</v>
      </c>
      <c r="D3162" t="s">
        <v>2275</v>
      </c>
      <c r="E3162" s="867">
        <v>2019</v>
      </c>
      <c r="F3162" s="867">
        <v>2019</v>
      </c>
      <c r="G3162" s="868">
        <v>43573</v>
      </c>
      <c r="H3162" s="869">
        <f t="shared" si="147"/>
        <v>2019</v>
      </c>
      <c r="I3162" s="876"/>
      <c r="J3162" t="s">
        <v>1341</v>
      </c>
      <c r="K3162" t="s">
        <v>1342</v>
      </c>
      <c r="L3162" t="s">
        <v>1037</v>
      </c>
      <c r="M3162">
        <v>1683.24</v>
      </c>
      <c r="N3162">
        <v>0.67599999999999993</v>
      </c>
      <c r="O3162" s="872">
        <f>+VLOOKUP(C3162,'A. Rate Class Allocations'!$B$124:$J$128,6,FALSE)</f>
        <v>0.94261788524984402</v>
      </c>
      <c r="P3162" s="873">
        <f>+VLOOKUP(C3162,'A. Rate Class Allocations'!$B$124:$J$128,8,FALSE)</f>
        <v>0.86676492558695795</v>
      </c>
      <c r="Q3162" s="873">
        <f>+VLOOKUP(C3162,'A. Rate Class Allocations'!$B$124:$J$128,7,FALSE)</f>
        <v>0.93591420350510102</v>
      </c>
      <c r="R3162" s="873">
        <f>+VLOOKUP(C3162,'A. Rate Class Allocations'!$B$124:$J$128,9,FALSE)</f>
        <v>0.67326093337246795</v>
      </c>
      <c r="S3162" s="874">
        <f t="shared" si="148"/>
        <v>1375.2544146706443</v>
      </c>
      <c r="T3162" s="874">
        <f t="shared" si="149"/>
        <v>0.42595738186087445</v>
      </c>
    </row>
    <row r="3163" spans="1:20">
      <c r="A3163" s="875" t="s">
        <v>1034</v>
      </c>
      <c r="B3163" t="s">
        <v>1035</v>
      </c>
      <c r="C3163" t="s">
        <v>1339</v>
      </c>
      <c r="D3163" t="s">
        <v>2275</v>
      </c>
      <c r="E3163" s="867">
        <v>2019</v>
      </c>
      <c r="F3163" s="867">
        <v>2019</v>
      </c>
      <c r="G3163" s="868">
        <v>43573</v>
      </c>
      <c r="H3163" s="869">
        <f t="shared" si="147"/>
        <v>2019</v>
      </c>
      <c r="I3163" s="876"/>
      <c r="J3163" t="s">
        <v>1341</v>
      </c>
      <c r="K3163" t="s">
        <v>1342</v>
      </c>
      <c r="L3163" t="s">
        <v>1037</v>
      </c>
      <c r="M3163">
        <v>72.209999999999994</v>
      </c>
      <c r="N3163">
        <v>2.8999999999999998E-2</v>
      </c>
      <c r="O3163" s="872">
        <f>+VLOOKUP(C3163,'A. Rate Class Allocations'!$B$124:$J$128,6,FALSE)</f>
        <v>0.94261788524984402</v>
      </c>
      <c r="P3163" s="873">
        <f>+VLOOKUP(C3163,'A. Rate Class Allocations'!$B$124:$J$128,8,FALSE)</f>
        <v>0.86676492558695795</v>
      </c>
      <c r="Q3163" s="873">
        <f>+VLOOKUP(C3163,'A. Rate Class Allocations'!$B$124:$J$128,7,FALSE)</f>
        <v>0.93591420350510102</v>
      </c>
      <c r="R3163" s="873">
        <f>+VLOOKUP(C3163,'A. Rate Class Allocations'!$B$124:$J$128,9,FALSE)</f>
        <v>0.67326093337246795</v>
      </c>
      <c r="S3163" s="874">
        <f t="shared" si="148"/>
        <v>58.997600629361955</v>
      </c>
      <c r="T3163" s="874">
        <f t="shared" si="149"/>
        <v>1.8273319636043429E-2</v>
      </c>
    </row>
    <row r="3164" spans="1:20">
      <c r="A3164" s="875" t="s">
        <v>1034</v>
      </c>
      <c r="B3164" t="s">
        <v>1035</v>
      </c>
      <c r="C3164" t="s">
        <v>1339</v>
      </c>
      <c r="D3164" t="s">
        <v>2276</v>
      </c>
      <c r="E3164" s="867">
        <v>2019</v>
      </c>
      <c r="F3164" s="867">
        <v>2019</v>
      </c>
      <c r="G3164" s="868">
        <v>43570</v>
      </c>
      <c r="H3164" s="869">
        <f t="shared" si="147"/>
        <v>2019</v>
      </c>
      <c r="I3164" s="876"/>
      <c r="J3164" t="s">
        <v>1341</v>
      </c>
      <c r="K3164" t="s">
        <v>1342</v>
      </c>
      <c r="L3164" t="s">
        <v>1037</v>
      </c>
      <c r="M3164">
        <v>2826.8240000000001</v>
      </c>
      <c r="N3164">
        <v>0.72800000000000009</v>
      </c>
      <c r="O3164" s="872">
        <f>+VLOOKUP(C3164,'A. Rate Class Allocations'!$B$124:$J$128,6,FALSE)</f>
        <v>0.94261788524984402</v>
      </c>
      <c r="P3164" s="873">
        <f>+VLOOKUP(C3164,'A. Rate Class Allocations'!$B$124:$J$128,8,FALSE)</f>
        <v>0.86676492558695795</v>
      </c>
      <c r="Q3164" s="873">
        <f>+VLOOKUP(C3164,'A. Rate Class Allocations'!$B$124:$J$128,7,FALSE)</f>
        <v>0.93591420350510102</v>
      </c>
      <c r="R3164" s="873">
        <f>+VLOOKUP(C3164,'A. Rate Class Allocations'!$B$124:$J$128,9,FALSE)</f>
        <v>0.67326093337246795</v>
      </c>
      <c r="S3164" s="874">
        <f t="shared" si="148"/>
        <v>2309.5947015855904</v>
      </c>
      <c r="T3164" s="874">
        <f t="shared" si="149"/>
        <v>0.45872333431171108</v>
      </c>
    </row>
    <row r="3165" spans="1:20">
      <c r="A3165" s="875" t="s">
        <v>1034</v>
      </c>
      <c r="B3165" t="s">
        <v>1035</v>
      </c>
      <c r="C3165" t="s">
        <v>1339</v>
      </c>
      <c r="D3165" t="s">
        <v>2276</v>
      </c>
      <c r="E3165" s="867">
        <v>2019</v>
      </c>
      <c r="F3165" s="867">
        <v>2019</v>
      </c>
      <c r="G3165" s="868">
        <v>43570</v>
      </c>
      <c r="H3165" s="869">
        <f t="shared" si="147"/>
        <v>2019</v>
      </c>
      <c r="I3165" s="876"/>
      <c r="J3165" t="s">
        <v>1341</v>
      </c>
      <c r="K3165" t="s">
        <v>1342</v>
      </c>
      <c r="L3165" t="s">
        <v>1037</v>
      </c>
      <c r="M3165">
        <v>225.21399999999997</v>
      </c>
      <c r="N3165">
        <v>5.7999999999999996E-2</v>
      </c>
      <c r="O3165" s="872">
        <f>+VLOOKUP(C3165,'A. Rate Class Allocations'!$B$124:$J$128,6,FALSE)</f>
        <v>0.94261788524984402</v>
      </c>
      <c r="P3165" s="873">
        <f>+VLOOKUP(C3165,'A. Rate Class Allocations'!$B$124:$J$128,8,FALSE)</f>
        <v>0.86676492558695795</v>
      </c>
      <c r="Q3165" s="873">
        <f>+VLOOKUP(C3165,'A. Rate Class Allocations'!$B$124:$J$128,7,FALSE)</f>
        <v>0.93591420350510102</v>
      </c>
      <c r="R3165" s="873">
        <f>+VLOOKUP(C3165,'A. Rate Class Allocations'!$B$124:$J$128,9,FALSE)</f>
        <v>0.67326093337246795</v>
      </c>
      <c r="S3165" s="874">
        <f t="shared" si="148"/>
        <v>184.00617128017066</v>
      </c>
      <c r="T3165" s="874">
        <f t="shared" si="149"/>
        <v>3.6546639272086859E-2</v>
      </c>
    </row>
    <row r="3166" spans="1:20">
      <c r="A3166" s="875" t="s">
        <v>1034</v>
      </c>
      <c r="B3166" t="s">
        <v>1035</v>
      </c>
      <c r="C3166" t="s">
        <v>1339</v>
      </c>
      <c r="D3166" t="s">
        <v>2277</v>
      </c>
      <c r="E3166" s="867">
        <v>2019</v>
      </c>
      <c r="F3166" s="867">
        <v>2019</v>
      </c>
      <c r="G3166" s="868">
        <v>43579</v>
      </c>
      <c r="H3166" s="869">
        <f t="shared" si="147"/>
        <v>2019</v>
      </c>
      <c r="I3166" s="876"/>
      <c r="J3166" t="s">
        <v>1341</v>
      </c>
      <c r="K3166" t="s">
        <v>1342</v>
      </c>
      <c r="L3166" t="s">
        <v>1037</v>
      </c>
      <c r="M3166">
        <v>3193.0800000000004</v>
      </c>
      <c r="N3166">
        <v>0.66</v>
      </c>
      <c r="O3166" s="872">
        <f>+VLOOKUP(C3166,'A. Rate Class Allocations'!$B$124:$J$128,6,FALSE)</f>
        <v>0.94261788524984402</v>
      </c>
      <c r="P3166" s="873">
        <f>+VLOOKUP(C3166,'A. Rate Class Allocations'!$B$124:$J$128,8,FALSE)</f>
        <v>0.86676492558695795</v>
      </c>
      <c r="Q3166" s="873">
        <f>+VLOOKUP(C3166,'A. Rate Class Allocations'!$B$124:$J$128,7,FALSE)</f>
        <v>0.93591420350510102</v>
      </c>
      <c r="R3166" s="873">
        <f>+VLOOKUP(C3166,'A. Rate Class Allocations'!$B$124:$J$128,9,FALSE)</f>
        <v>0.67326093337246795</v>
      </c>
      <c r="S3166" s="874">
        <f t="shared" si="148"/>
        <v>2608.8361531311884</v>
      </c>
      <c r="T3166" s="874">
        <f t="shared" si="149"/>
        <v>0.41587555033754026</v>
      </c>
    </row>
    <row r="3167" spans="1:20">
      <c r="A3167" s="875" t="s">
        <v>1034</v>
      </c>
      <c r="B3167" t="s">
        <v>1035</v>
      </c>
      <c r="C3167" t="s">
        <v>1339</v>
      </c>
      <c r="D3167" t="s">
        <v>2277</v>
      </c>
      <c r="E3167" s="867">
        <v>2019</v>
      </c>
      <c r="F3167" s="867">
        <v>2019</v>
      </c>
      <c r="G3167" s="868">
        <v>43579</v>
      </c>
      <c r="H3167" s="869">
        <f t="shared" si="147"/>
        <v>2019</v>
      </c>
      <c r="I3167" s="876"/>
      <c r="J3167" t="s">
        <v>1341</v>
      </c>
      <c r="K3167" t="s">
        <v>1342</v>
      </c>
      <c r="L3167" t="s">
        <v>1037</v>
      </c>
      <c r="M3167">
        <v>1964.2279999999996</v>
      </c>
      <c r="N3167">
        <v>0.40599999999999997</v>
      </c>
      <c r="O3167" s="872">
        <f>+VLOOKUP(C3167,'A. Rate Class Allocations'!$B$124:$J$128,6,FALSE)</f>
        <v>0.94261788524984402</v>
      </c>
      <c r="P3167" s="873">
        <f>+VLOOKUP(C3167,'A. Rate Class Allocations'!$B$124:$J$128,8,FALSE)</f>
        <v>0.86676492558695795</v>
      </c>
      <c r="Q3167" s="873">
        <f>+VLOOKUP(C3167,'A. Rate Class Allocations'!$B$124:$J$128,7,FALSE)</f>
        <v>0.93591420350510102</v>
      </c>
      <c r="R3167" s="873">
        <f>+VLOOKUP(C3167,'A. Rate Class Allocations'!$B$124:$J$128,9,FALSE)</f>
        <v>0.67326093337246795</v>
      </c>
      <c r="S3167" s="874">
        <f t="shared" si="148"/>
        <v>1604.8295123807002</v>
      </c>
      <c r="T3167" s="874">
        <f t="shared" si="149"/>
        <v>0.25582647490460803</v>
      </c>
    </row>
    <row r="3168" spans="1:20">
      <c r="A3168" s="875" t="s">
        <v>1034</v>
      </c>
      <c r="B3168" t="s">
        <v>1035</v>
      </c>
      <c r="C3168" t="s">
        <v>1339</v>
      </c>
      <c r="D3168" t="s">
        <v>2277</v>
      </c>
      <c r="E3168" s="867">
        <v>2019</v>
      </c>
      <c r="F3168" s="867">
        <v>2019</v>
      </c>
      <c r="G3168" s="868">
        <v>43579</v>
      </c>
      <c r="H3168" s="869">
        <f t="shared" si="147"/>
        <v>2019</v>
      </c>
      <c r="I3168" s="876"/>
      <c r="J3168" t="s">
        <v>1341</v>
      </c>
      <c r="K3168" t="s">
        <v>1342</v>
      </c>
      <c r="L3168" t="s">
        <v>1037</v>
      </c>
      <c r="M3168">
        <v>754.72799999999984</v>
      </c>
      <c r="N3168">
        <v>0.15599999999999997</v>
      </c>
      <c r="O3168" s="872">
        <f>+VLOOKUP(C3168,'A. Rate Class Allocations'!$B$124:$J$128,6,FALSE)</f>
        <v>0.94261788524984402</v>
      </c>
      <c r="P3168" s="873">
        <f>+VLOOKUP(C3168,'A. Rate Class Allocations'!$B$124:$J$128,8,FALSE)</f>
        <v>0.86676492558695795</v>
      </c>
      <c r="Q3168" s="873">
        <f>+VLOOKUP(C3168,'A. Rate Class Allocations'!$B$124:$J$128,7,FALSE)</f>
        <v>0.93591420350510102</v>
      </c>
      <c r="R3168" s="873">
        <f>+VLOOKUP(C3168,'A. Rate Class Allocations'!$B$124:$J$128,9,FALSE)</f>
        <v>0.67326093337246795</v>
      </c>
      <c r="S3168" s="874">
        <f t="shared" si="148"/>
        <v>616.63399983100805</v>
      </c>
      <c r="T3168" s="874">
        <f t="shared" si="149"/>
        <v>9.8297857352509482E-2</v>
      </c>
    </row>
    <row r="3169" spans="1:20">
      <c r="A3169" s="875" t="s">
        <v>1034</v>
      </c>
      <c r="B3169" t="s">
        <v>1035</v>
      </c>
      <c r="C3169" t="s">
        <v>1339</v>
      </c>
      <c r="D3169" t="s">
        <v>2278</v>
      </c>
      <c r="E3169" s="867">
        <v>2019</v>
      </c>
      <c r="F3169" s="867">
        <v>2019</v>
      </c>
      <c r="G3169" s="868">
        <v>43565</v>
      </c>
      <c r="H3169" s="869">
        <f t="shared" si="147"/>
        <v>2019</v>
      </c>
      <c r="I3169" s="876"/>
      <c r="J3169" t="s">
        <v>1341</v>
      </c>
      <c r="K3169" t="s">
        <v>1342</v>
      </c>
      <c r="L3169" t="s">
        <v>1037</v>
      </c>
      <c r="M3169">
        <v>859.9079999999999</v>
      </c>
      <c r="N3169">
        <v>0.20299999999999999</v>
      </c>
      <c r="O3169" s="872">
        <f>+VLOOKUP(C3169,'A. Rate Class Allocations'!$B$124:$J$128,6,FALSE)</f>
        <v>0.94261788524984402</v>
      </c>
      <c r="P3169" s="873">
        <f>+VLOOKUP(C3169,'A. Rate Class Allocations'!$B$124:$J$128,8,FALSE)</f>
        <v>0.86676492558695795</v>
      </c>
      <c r="Q3169" s="873">
        <f>+VLOOKUP(C3169,'A. Rate Class Allocations'!$B$124:$J$128,7,FALSE)</f>
        <v>0.93591420350510102</v>
      </c>
      <c r="R3169" s="873">
        <f>+VLOOKUP(C3169,'A. Rate Class Allocations'!$B$124:$J$128,9,FALSE)</f>
        <v>0.67326093337246795</v>
      </c>
      <c r="S3169" s="874">
        <f t="shared" si="148"/>
        <v>702.56901761519703</v>
      </c>
      <c r="T3169" s="874">
        <f t="shared" si="149"/>
        <v>0.12791323745230401</v>
      </c>
    </row>
    <row r="3170" spans="1:20">
      <c r="A3170" s="875" t="s">
        <v>1034</v>
      </c>
      <c r="B3170" t="s">
        <v>1035</v>
      </c>
      <c r="C3170" t="s">
        <v>1339</v>
      </c>
      <c r="D3170" t="s">
        <v>2279</v>
      </c>
      <c r="E3170" s="867">
        <v>2019</v>
      </c>
      <c r="F3170" s="867">
        <v>2019</v>
      </c>
      <c r="G3170" s="868">
        <v>43571</v>
      </c>
      <c r="H3170" s="869">
        <f t="shared" si="147"/>
        <v>2019</v>
      </c>
      <c r="I3170" s="876"/>
      <c r="J3170" t="s">
        <v>1341</v>
      </c>
      <c r="K3170" t="s">
        <v>1342</v>
      </c>
      <c r="L3170" t="s">
        <v>1037</v>
      </c>
      <c r="M3170">
        <v>973.43999999999983</v>
      </c>
      <c r="N3170">
        <v>0.46799999999999997</v>
      </c>
      <c r="O3170" s="872">
        <f>+VLOOKUP(C3170,'A. Rate Class Allocations'!$B$124:$J$128,6,FALSE)</f>
        <v>0.94261788524984402</v>
      </c>
      <c r="P3170" s="873">
        <f>+VLOOKUP(C3170,'A. Rate Class Allocations'!$B$124:$J$128,8,FALSE)</f>
        <v>0.86676492558695795</v>
      </c>
      <c r="Q3170" s="873">
        <f>+VLOOKUP(C3170,'A. Rate Class Allocations'!$B$124:$J$128,7,FALSE)</f>
        <v>0.93591420350510102</v>
      </c>
      <c r="R3170" s="873">
        <f>+VLOOKUP(C3170,'A. Rate Class Allocations'!$B$124:$J$128,9,FALSE)</f>
        <v>0.67326093337246795</v>
      </c>
      <c r="S3170" s="874">
        <f t="shared" si="148"/>
        <v>795.32785426736041</v>
      </c>
      <c r="T3170" s="874">
        <f t="shared" si="149"/>
        <v>0.29489357205752847</v>
      </c>
    </row>
    <row r="3171" spans="1:20">
      <c r="A3171" s="875" t="s">
        <v>1034</v>
      </c>
      <c r="B3171" t="s">
        <v>1035</v>
      </c>
      <c r="C3171" t="s">
        <v>1339</v>
      </c>
      <c r="D3171" t="s">
        <v>2279</v>
      </c>
      <c r="E3171" s="867">
        <v>2019</v>
      </c>
      <c r="F3171" s="867">
        <v>2019</v>
      </c>
      <c r="G3171" s="868">
        <v>43571</v>
      </c>
      <c r="H3171" s="869">
        <f t="shared" si="147"/>
        <v>2019</v>
      </c>
      <c r="I3171" s="876"/>
      <c r="J3171" t="s">
        <v>1341</v>
      </c>
      <c r="K3171" t="s">
        <v>1342</v>
      </c>
      <c r="L3171" t="s">
        <v>1037</v>
      </c>
      <c r="M3171">
        <v>60.32</v>
      </c>
      <c r="N3171">
        <v>2.8999999999999998E-2</v>
      </c>
      <c r="O3171" s="872">
        <f>+VLOOKUP(C3171,'A. Rate Class Allocations'!$B$124:$J$128,6,FALSE)</f>
        <v>0.94261788524984402</v>
      </c>
      <c r="P3171" s="873">
        <f>+VLOOKUP(C3171,'A. Rate Class Allocations'!$B$124:$J$128,8,FALSE)</f>
        <v>0.86676492558695795</v>
      </c>
      <c r="Q3171" s="873">
        <f>+VLOOKUP(C3171,'A. Rate Class Allocations'!$B$124:$J$128,7,FALSE)</f>
        <v>0.93591420350510102</v>
      </c>
      <c r="R3171" s="873">
        <f>+VLOOKUP(C3171,'A. Rate Class Allocations'!$B$124:$J$128,9,FALSE)</f>
        <v>0.67326093337246795</v>
      </c>
      <c r="S3171" s="874">
        <f t="shared" si="148"/>
        <v>49.28313626870397</v>
      </c>
      <c r="T3171" s="874">
        <f t="shared" si="149"/>
        <v>1.8273319636043429E-2</v>
      </c>
    </row>
    <row r="3172" spans="1:20">
      <c r="A3172" s="875" t="s">
        <v>1034</v>
      </c>
      <c r="B3172" t="s">
        <v>1035</v>
      </c>
      <c r="C3172" t="s">
        <v>1339</v>
      </c>
      <c r="D3172" t="s">
        <v>2280</v>
      </c>
      <c r="E3172" s="867">
        <v>2019</v>
      </c>
      <c r="F3172" s="867">
        <v>2019</v>
      </c>
      <c r="G3172" s="868">
        <v>43550</v>
      </c>
      <c r="H3172" s="869">
        <f t="shared" si="147"/>
        <v>2019</v>
      </c>
      <c r="I3172" s="876"/>
      <c r="J3172" t="s">
        <v>1341</v>
      </c>
      <c r="K3172" t="s">
        <v>1342</v>
      </c>
      <c r="L3172" t="s">
        <v>1037</v>
      </c>
      <c r="M3172">
        <v>367.12000000000006</v>
      </c>
      <c r="N3172">
        <v>0.10400000000000001</v>
      </c>
      <c r="O3172" s="872">
        <f>+VLOOKUP(C3172,'A. Rate Class Allocations'!$B$124:$J$128,6,FALSE)</f>
        <v>0.94261788524984402</v>
      </c>
      <c r="P3172" s="873">
        <f>+VLOOKUP(C3172,'A. Rate Class Allocations'!$B$124:$J$128,8,FALSE)</f>
        <v>0.86676492558695795</v>
      </c>
      <c r="Q3172" s="873">
        <f>+VLOOKUP(C3172,'A. Rate Class Allocations'!$B$124:$J$128,7,FALSE)</f>
        <v>0.93591420350510102</v>
      </c>
      <c r="R3172" s="873">
        <f>+VLOOKUP(C3172,'A. Rate Class Allocations'!$B$124:$J$128,9,FALSE)</f>
        <v>0.67326093337246795</v>
      </c>
      <c r="S3172" s="874">
        <f t="shared" si="148"/>
        <v>299.94736384228457</v>
      </c>
      <c r="T3172" s="874">
        <f t="shared" si="149"/>
        <v>6.5531904901673016E-2</v>
      </c>
    </row>
    <row r="3173" spans="1:20">
      <c r="A3173" s="875" t="s">
        <v>1034</v>
      </c>
      <c r="B3173" t="s">
        <v>1035</v>
      </c>
      <c r="C3173" t="s">
        <v>1339</v>
      </c>
      <c r="D3173" t="s">
        <v>2280</v>
      </c>
      <c r="E3173" s="867">
        <v>2019</v>
      </c>
      <c r="F3173" s="867">
        <v>2019</v>
      </c>
      <c r="G3173" s="868">
        <v>43550</v>
      </c>
      <c r="H3173" s="869">
        <f t="shared" si="147"/>
        <v>2019</v>
      </c>
      <c r="I3173" s="876"/>
      <c r="J3173" t="s">
        <v>1341</v>
      </c>
      <c r="K3173" t="s">
        <v>1342</v>
      </c>
      <c r="L3173" t="s">
        <v>1037</v>
      </c>
      <c r="M3173">
        <v>4504.2800000000016</v>
      </c>
      <c r="N3173">
        <v>1.2760000000000002</v>
      </c>
      <c r="O3173" s="872">
        <f>+VLOOKUP(C3173,'A. Rate Class Allocations'!$B$124:$J$128,6,FALSE)</f>
        <v>0.94261788524984402</v>
      </c>
      <c r="P3173" s="873">
        <f>+VLOOKUP(C3173,'A. Rate Class Allocations'!$B$124:$J$128,8,FALSE)</f>
        <v>0.86676492558695795</v>
      </c>
      <c r="Q3173" s="873">
        <f>+VLOOKUP(C3173,'A. Rate Class Allocations'!$B$124:$J$128,7,FALSE)</f>
        <v>0.93591420350510102</v>
      </c>
      <c r="R3173" s="873">
        <f>+VLOOKUP(C3173,'A. Rate Class Allocations'!$B$124:$J$128,9,FALSE)</f>
        <v>0.67326093337246795</v>
      </c>
      <c r="S3173" s="874">
        <f t="shared" si="148"/>
        <v>3680.1234256034145</v>
      </c>
      <c r="T3173" s="874">
        <f t="shared" si="149"/>
        <v>0.80402606398591125</v>
      </c>
    </row>
    <row r="3174" spans="1:20">
      <c r="A3174" s="875" t="s">
        <v>1034</v>
      </c>
      <c r="B3174" t="s">
        <v>1035</v>
      </c>
      <c r="C3174" t="s">
        <v>1339</v>
      </c>
      <c r="D3174" t="s">
        <v>2281</v>
      </c>
      <c r="E3174" s="867">
        <v>2019</v>
      </c>
      <c r="F3174" s="867">
        <v>2019</v>
      </c>
      <c r="G3174" s="868">
        <v>43549</v>
      </c>
      <c r="H3174" s="869">
        <f t="shared" si="147"/>
        <v>2019</v>
      </c>
      <c r="I3174" s="876"/>
      <c r="J3174" t="s">
        <v>1341</v>
      </c>
      <c r="K3174" t="s">
        <v>1342</v>
      </c>
      <c r="L3174" t="s">
        <v>1037</v>
      </c>
      <c r="M3174">
        <v>5259.0720000000001</v>
      </c>
      <c r="N3174">
        <v>1.2480000000000002</v>
      </c>
      <c r="O3174" s="872">
        <f>+VLOOKUP(C3174,'A. Rate Class Allocations'!$B$124:$J$128,6,FALSE)</f>
        <v>0.94261788524984402</v>
      </c>
      <c r="P3174" s="873">
        <f>+VLOOKUP(C3174,'A. Rate Class Allocations'!$B$124:$J$128,8,FALSE)</f>
        <v>0.86676492558695795</v>
      </c>
      <c r="Q3174" s="873">
        <f>+VLOOKUP(C3174,'A. Rate Class Allocations'!$B$124:$J$128,7,FALSE)</f>
        <v>0.93591420350510102</v>
      </c>
      <c r="R3174" s="873">
        <f>+VLOOKUP(C3174,'A. Rate Class Allocations'!$B$124:$J$128,9,FALSE)</f>
        <v>0.67326093337246795</v>
      </c>
      <c r="S3174" s="874">
        <f t="shared" si="148"/>
        <v>4296.809715234177</v>
      </c>
      <c r="T3174" s="874">
        <f t="shared" si="149"/>
        <v>0.78638285882007619</v>
      </c>
    </row>
    <row r="3175" spans="1:20">
      <c r="A3175" s="875" t="s">
        <v>1034</v>
      </c>
      <c r="B3175" t="s">
        <v>1035</v>
      </c>
      <c r="C3175" t="s">
        <v>1339</v>
      </c>
      <c r="D3175" t="s">
        <v>2282</v>
      </c>
      <c r="E3175" s="867">
        <v>2019</v>
      </c>
      <c r="F3175" s="867">
        <v>2019</v>
      </c>
      <c r="G3175" s="868">
        <v>43549</v>
      </c>
      <c r="H3175" s="869">
        <f t="shared" si="147"/>
        <v>2019</v>
      </c>
      <c r="I3175" s="876"/>
      <c r="J3175" t="s">
        <v>1341</v>
      </c>
      <c r="K3175" t="s">
        <v>1342</v>
      </c>
      <c r="L3175" t="s">
        <v>1037</v>
      </c>
      <c r="M3175">
        <v>581.98400000000015</v>
      </c>
      <c r="N3175">
        <v>0.10400000000000001</v>
      </c>
      <c r="O3175" s="872">
        <f>+VLOOKUP(C3175,'A. Rate Class Allocations'!$B$124:$J$128,6,FALSE)</f>
        <v>0.94261788524984402</v>
      </c>
      <c r="P3175" s="873">
        <f>+VLOOKUP(C3175,'A. Rate Class Allocations'!$B$124:$J$128,8,FALSE)</f>
        <v>0.86676492558695795</v>
      </c>
      <c r="Q3175" s="873">
        <f>+VLOOKUP(C3175,'A. Rate Class Allocations'!$B$124:$J$128,7,FALSE)</f>
        <v>0.93591420350510102</v>
      </c>
      <c r="R3175" s="873">
        <f>+VLOOKUP(C3175,'A. Rate Class Allocations'!$B$124:$J$128,9,FALSE)</f>
        <v>0.67326093337246795</v>
      </c>
      <c r="S3175" s="874">
        <f t="shared" si="148"/>
        <v>475.49729406839219</v>
      </c>
      <c r="T3175" s="874">
        <f t="shared" si="149"/>
        <v>6.5531904901673016E-2</v>
      </c>
    </row>
    <row r="3176" spans="1:20">
      <c r="A3176" s="875" t="s">
        <v>1034</v>
      </c>
      <c r="B3176" t="s">
        <v>1035</v>
      </c>
      <c r="C3176" t="s">
        <v>1339</v>
      </c>
      <c r="D3176" t="s">
        <v>2282</v>
      </c>
      <c r="E3176" s="867">
        <v>2019</v>
      </c>
      <c r="F3176" s="867">
        <v>2019</v>
      </c>
      <c r="G3176" s="868">
        <v>43549</v>
      </c>
      <c r="H3176" s="869">
        <f t="shared" si="147"/>
        <v>2019</v>
      </c>
      <c r="I3176" s="876"/>
      <c r="J3176" t="s">
        <v>1341</v>
      </c>
      <c r="K3176" t="s">
        <v>1342</v>
      </c>
      <c r="L3176" t="s">
        <v>1037</v>
      </c>
      <c r="M3176">
        <v>3407.9639999999995</v>
      </c>
      <c r="N3176">
        <v>0.60899999999999987</v>
      </c>
      <c r="O3176" s="872">
        <f>+VLOOKUP(C3176,'A. Rate Class Allocations'!$B$124:$J$128,6,FALSE)</f>
        <v>0.94261788524984402</v>
      </c>
      <c r="P3176" s="873">
        <f>+VLOOKUP(C3176,'A. Rate Class Allocations'!$B$124:$J$128,8,FALSE)</f>
        <v>0.86676492558695795</v>
      </c>
      <c r="Q3176" s="873">
        <f>+VLOOKUP(C3176,'A. Rate Class Allocations'!$B$124:$J$128,7,FALSE)</f>
        <v>0.93591420350510102</v>
      </c>
      <c r="R3176" s="873">
        <f>+VLOOKUP(C3176,'A. Rate Class Allocations'!$B$124:$J$128,9,FALSE)</f>
        <v>0.67326093337246795</v>
      </c>
      <c r="S3176" s="874">
        <f t="shared" si="148"/>
        <v>2784.4024239197188</v>
      </c>
      <c r="T3176" s="874">
        <f t="shared" si="149"/>
        <v>0.38373971235691201</v>
      </c>
    </row>
    <row r="3177" spans="1:20">
      <c r="A3177" s="875" t="s">
        <v>1034</v>
      </c>
      <c r="B3177" t="s">
        <v>1035</v>
      </c>
      <c r="C3177" t="s">
        <v>1339</v>
      </c>
      <c r="D3177" t="s">
        <v>2282</v>
      </c>
      <c r="E3177" s="867">
        <v>2019</v>
      </c>
      <c r="F3177" s="867">
        <v>2019</v>
      </c>
      <c r="G3177" s="868">
        <v>43549</v>
      </c>
      <c r="H3177" s="869">
        <f t="shared" si="147"/>
        <v>2019</v>
      </c>
      <c r="I3177" s="876"/>
      <c r="J3177" t="s">
        <v>1341</v>
      </c>
      <c r="K3177" t="s">
        <v>1342</v>
      </c>
      <c r="L3177" t="s">
        <v>1037</v>
      </c>
      <c r="M3177">
        <v>1908.2360000000003</v>
      </c>
      <c r="N3177">
        <v>0.34100000000000003</v>
      </c>
      <c r="O3177" s="872">
        <f>+VLOOKUP(C3177,'A. Rate Class Allocations'!$B$124:$J$128,6,FALSE)</f>
        <v>0.94261788524984402</v>
      </c>
      <c r="P3177" s="873">
        <f>+VLOOKUP(C3177,'A. Rate Class Allocations'!$B$124:$J$128,8,FALSE)</f>
        <v>0.86676492558695795</v>
      </c>
      <c r="Q3177" s="873">
        <f>+VLOOKUP(C3177,'A. Rate Class Allocations'!$B$124:$J$128,7,FALSE)</f>
        <v>0.93591420350510102</v>
      </c>
      <c r="R3177" s="873">
        <f>+VLOOKUP(C3177,'A. Rate Class Allocations'!$B$124:$J$128,9,FALSE)</f>
        <v>0.67326093337246795</v>
      </c>
      <c r="S3177" s="874">
        <f t="shared" si="148"/>
        <v>1559.0824738204012</v>
      </c>
      <c r="T3177" s="874">
        <f t="shared" si="149"/>
        <v>0.21486903434106244</v>
      </c>
    </row>
    <row r="3178" spans="1:20">
      <c r="A3178" s="875" t="s">
        <v>1034</v>
      </c>
      <c r="B3178" t="s">
        <v>1035</v>
      </c>
      <c r="C3178" t="s">
        <v>1339</v>
      </c>
      <c r="D3178" t="s">
        <v>2283</v>
      </c>
      <c r="E3178" s="867">
        <v>2019</v>
      </c>
      <c r="F3178" s="867">
        <v>2019</v>
      </c>
      <c r="G3178" s="868">
        <v>43551</v>
      </c>
      <c r="H3178" s="869">
        <f t="shared" si="147"/>
        <v>2019</v>
      </c>
      <c r="I3178" s="876"/>
      <c r="J3178" t="s">
        <v>1341</v>
      </c>
      <c r="K3178" t="s">
        <v>1342</v>
      </c>
      <c r="L3178" t="s">
        <v>1037</v>
      </c>
      <c r="M3178">
        <v>2227.9249999999993</v>
      </c>
      <c r="N3178">
        <v>0.72499999999999987</v>
      </c>
      <c r="O3178" s="872">
        <f>+VLOOKUP(C3178,'A. Rate Class Allocations'!$B$124:$J$128,6,FALSE)</f>
        <v>0.94261788524984402</v>
      </c>
      <c r="P3178" s="873">
        <f>+VLOOKUP(C3178,'A. Rate Class Allocations'!$B$124:$J$128,8,FALSE)</f>
        <v>0.86676492558695795</v>
      </c>
      <c r="Q3178" s="873">
        <f>+VLOOKUP(C3178,'A. Rate Class Allocations'!$B$124:$J$128,7,FALSE)</f>
        <v>0.93591420350510102</v>
      </c>
      <c r="R3178" s="873">
        <f>+VLOOKUP(C3178,'A. Rate Class Allocations'!$B$124:$J$128,9,FALSE)</f>
        <v>0.67326093337246795</v>
      </c>
      <c r="S3178" s="874">
        <f t="shared" si="148"/>
        <v>1820.2773768476832</v>
      </c>
      <c r="T3178" s="874">
        <f t="shared" si="149"/>
        <v>0.45683299090108576</v>
      </c>
    </row>
    <row r="3179" spans="1:20">
      <c r="A3179" s="875" t="s">
        <v>1034</v>
      </c>
      <c r="B3179" t="s">
        <v>1035</v>
      </c>
      <c r="C3179" t="s">
        <v>1339</v>
      </c>
      <c r="D3179" t="s">
        <v>2283</v>
      </c>
      <c r="E3179" s="867">
        <v>2019</v>
      </c>
      <c r="F3179" s="867">
        <v>2019</v>
      </c>
      <c r="G3179" s="868">
        <v>43551</v>
      </c>
      <c r="H3179" s="869">
        <f t="shared" si="147"/>
        <v>2019</v>
      </c>
      <c r="I3179" s="876"/>
      <c r="J3179" t="s">
        <v>1341</v>
      </c>
      <c r="K3179" t="s">
        <v>1342</v>
      </c>
      <c r="L3179" t="s">
        <v>1037</v>
      </c>
      <c r="M3179">
        <v>645.32999999999993</v>
      </c>
      <c r="N3179">
        <v>0.21</v>
      </c>
      <c r="O3179" s="872">
        <f>+VLOOKUP(C3179,'A. Rate Class Allocations'!$B$124:$J$128,6,FALSE)</f>
        <v>0.94261788524984402</v>
      </c>
      <c r="P3179" s="873">
        <f>+VLOOKUP(C3179,'A. Rate Class Allocations'!$B$124:$J$128,8,FALSE)</f>
        <v>0.86676492558695795</v>
      </c>
      <c r="Q3179" s="873">
        <f>+VLOOKUP(C3179,'A. Rate Class Allocations'!$B$124:$J$128,7,FALSE)</f>
        <v>0.93591420350510102</v>
      </c>
      <c r="R3179" s="873">
        <f>+VLOOKUP(C3179,'A. Rate Class Allocations'!$B$124:$J$128,9,FALSE)</f>
        <v>0.67326093337246795</v>
      </c>
      <c r="S3179" s="874">
        <f t="shared" si="148"/>
        <v>527.25275743174291</v>
      </c>
      <c r="T3179" s="874">
        <f t="shared" si="149"/>
        <v>0.13232403874376278</v>
      </c>
    </row>
    <row r="3180" spans="1:20">
      <c r="A3180" s="875" t="s">
        <v>1034</v>
      </c>
      <c r="B3180" t="s">
        <v>1035</v>
      </c>
      <c r="C3180" t="s">
        <v>1339</v>
      </c>
      <c r="D3180" t="s">
        <v>2283</v>
      </c>
      <c r="E3180" s="867">
        <v>2019</v>
      </c>
      <c r="F3180" s="867">
        <v>2019</v>
      </c>
      <c r="G3180" s="868">
        <v>43551</v>
      </c>
      <c r="H3180" s="869">
        <f t="shared" si="147"/>
        <v>2019</v>
      </c>
      <c r="I3180" s="876"/>
      <c r="J3180" t="s">
        <v>1341</v>
      </c>
      <c r="K3180" t="s">
        <v>1342</v>
      </c>
      <c r="L3180" t="s">
        <v>1037</v>
      </c>
      <c r="M3180">
        <v>774.39599999999996</v>
      </c>
      <c r="N3180">
        <v>0.252</v>
      </c>
      <c r="O3180" s="872">
        <f>+VLOOKUP(C3180,'A. Rate Class Allocations'!$B$124:$J$128,6,FALSE)</f>
        <v>0.94261788524984402</v>
      </c>
      <c r="P3180" s="873">
        <f>+VLOOKUP(C3180,'A. Rate Class Allocations'!$B$124:$J$128,8,FALSE)</f>
        <v>0.86676492558695795</v>
      </c>
      <c r="Q3180" s="873">
        <f>+VLOOKUP(C3180,'A. Rate Class Allocations'!$B$124:$J$128,7,FALSE)</f>
        <v>0.93591420350510102</v>
      </c>
      <c r="R3180" s="873">
        <f>+VLOOKUP(C3180,'A. Rate Class Allocations'!$B$124:$J$128,9,FALSE)</f>
        <v>0.67326093337246795</v>
      </c>
      <c r="S3180" s="874">
        <f t="shared" si="148"/>
        <v>632.70330891809147</v>
      </c>
      <c r="T3180" s="874">
        <f t="shared" si="149"/>
        <v>0.15878884649251535</v>
      </c>
    </row>
    <row r="3181" spans="1:20">
      <c r="A3181" s="875" t="s">
        <v>1034</v>
      </c>
      <c r="B3181" t="s">
        <v>1035</v>
      </c>
      <c r="C3181" t="s">
        <v>1339</v>
      </c>
      <c r="D3181" t="s">
        <v>2284</v>
      </c>
      <c r="E3181" s="867">
        <v>2019</v>
      </c>
      <c r="F3181" s="867">
        <v>2019</v>
      </c>
      <c r="G3181" s="868">
        <v>43567</v>
      </c>
      <c r="H3181" s="869">
        <f t="shared" si="147"/>
        <v>2019</v>
      </c>
      <c r="I3181" s="876"/>
      <c r="J3181" t="s">
        <v>1341</v>
      </c>
      <c r="K3181" t="s">
        <v>1342</v>
      </c>
      <c r="L3181" t="s">
        <v>1037</v>
      </c>
      <c r="M3181">
        <v>7489.2479999999996</v>
      </c>
      <c r="N3181">
        <v>1.2480000000000002</v>
      </c>
      <c r="O3181" s="872">
        <f>+VLOOKUP(C3181,'A. Rate Class Allocations'!$B$124:$J$128,6,FALSE)</f>
        <v>0.94261788524984402</v>
      </c>
      <c r="P3181" s="873">
        <f>+VLOOKUP(C3181,'A. Rate Class Allocations'!$B$124:$J$128,8,FALSE)</f>
        <v>0.86676492558695795</v>
      </c>
      <c r="Q3181" s="873">
        <f>+VLOOKUP(C3181,'A. Rate Class Allocations'!$B$124:$J$128,7,FALSE)</f>
        <v>0.93591420350510102</v>
      </c>
      <c r="R3181" s="873">
        <f>+VLOOKUP(C3181,'A. Rate Class Allocations'!$B$124:$J$128,9,FALSE)</f>
        <v>0.67326093337246795</v>
      </c>
      <c r="S3181" s="874">
        <f t="shared" si="148"/>
        <v>6118.9262223826036</v>
      </c>
      <c r="T3181" s="874">
        <f t="shared" si="149"/>
        <v>0.78638285882007619</v>
      </c>
    </row>
    <row r="3182" spans="1:20">
      <c r="A3182" s="875" t="s">
        <v>1034</v>
      </c>
      <c r="B3182" t="s">
        <v>1035</v>
      </c>
      <c r="C3182" t="s">
        <v>1339</v>
      </c>
      <c r="D3182" t="s">
        <v>2285</v>
      </c>
      <c r="E3182" s="867">
        <v>2019</v>
      </c>
      <c r="F3182" s="867">
        <v>2019</v>
      </c>
      <c r="G3182" s="868">
        <v>43570</v>
      </c>
      <c r="H3182" s="869">
        <f t="shared" si="147"/>
        <v>2019</v>
      </c>
      <c r="I3182" s="876"/>
      <c r="J3182" t="s">
        <v>1341</v>
      </c>
      <c r="K3182" t="s">
        <v>1342</v>
      </c>
      <c r="L3182" t="s">
        <v>1037</v>
      </c>
      <c r="M3182">
        <v>2460.1200000000003</v>
      </c>
      <c r="N3182">
        <v>0.98800000000000021</v>
      </c>
      <c r="O3182" s="872">
        <f>+VLOOKUP(C3182,'A. Rate Class Allocations'!$B$124:$J$128,6,FALSE)</f>
        <v>0.94261788524984402</v>
      </c>
      <c r="P3182" s="873">
        <f>+VLOOKUP(C3182,'A. Rate Class Allocations'!$B$124:$J$128,8,FALSE)</f>
        <v>0.86676492558695795</v>
      </c>
      <c r="Q3182" s="873">
        <f>+VLOOKUP(C3182,'A. Rate Class Allocations'!$B$124:$J$128,7,FALSE)</f>
        <v>0.93591420350510102</v>
      </c>
      <c r="R3182" s="873">
        <f>+VLOOKUP(C3182,'A. Rate Class Allocations'!$B$124:$J$128,9,FALSE)</f>
        <v>0.67326093337246795</v>
      </c>
      <c r="S3182" s="874">
        <f t="shared" si="148"/>
        <v>2009.9872214417112</v>
      </c>
      <c r="T3182" s="874">
        <f t="shared" si="149"/>
        <v>0.62255309656589364</v>
      </c>
    </row>
    <row r="3183" spans="1:20">
      <c r="A3183" s="875" t="s">
        <v>1034</v>
      </c>
      <c r="B3183" t="s">
        <v>1035</v>
      </c>
      <c r="C3183" t="s">
        <v>1339</v>
      </c>
      <c r="D3183" t="s">
        <v>2286</v>
      </c>
      <c r="E3183" s="867">
        <v>2019</v>
      </c>
      <c r="F3183" s="867">
        <v>2019</v>
      </c>
      <c r="G3183" s="868">
        <v>43570</v>
      </c>
      <c r="H3183" s="869">
        <f t="shared" si="147"/>
        <v>2019</v>
      </c>
      <c r="I3183" s="876"/>
      <c r="J3183" t="s">
        <v>1341</v>
      </c>
      <c r="K3183" t="s">
        <v>1342</v>
      </c>
      <c r="L3183" t="s">
        <v>1037</v>
      </c>
      <c r="M3183">
        <v>3445.2599999999993</v>
      </c>
      <c r="N3183">
        <v>1.0919999999999999</v>
      </c>
      <c r="O3183" s="872">
        <f>+VLOOKUP(C3183,'A. Rate Class Allocations'!$B$124:$J$128,6,FALSE)</f>
        <v>0.94261788524984402</v>
      </c>
      <c r="P3183" s="873">
        <f>+VLOOKUP(C3183,'A. Rate Class Allocations'!$B$124:$J$128,8,FALSE)</f>
        <v>0.86676492558695795</v>
      </c>
      <c r="Q3183" s="873">
        <f>+VLOOKUP(C3183,'A. Rate Class Allocations'!$B$124:$J$128,7,FALSE)</f>
        <v>0.93591420350510102</v>
      </c>
      <c r="R3183" s="873">
        <f>+VLOOKUP(C3183,'A. Rate Class Allocations'!$B$124:$J$128,9,FALSE)</f>
        <v>0.67326093337246795</v>
      </c>
      <c r="S3183" s="874">
        <f t="shared" si="148"/>
        <v>2814.8743047267076</v>
      </c>
      <c r="T3183" s="874">
        <f t="shared" si="149"/>
        <v>0.68808500146756635</v>
      </c>
    </row>
    <row r="3184" spans="1:20">
      <c r="A3184" s="875" t="s">
        <v>1034</v>
      </c>
      <c r="B3184" t="s">
        <v>1035</v>
      </c>
      <c r="C3184" t="s">
        <v>1339</v>
      </c>
      <c r="D3184" t="s">
        <v>2287</v>
      </c>
      <c r="E3184" s="867">
        <v>2019</v>
      </c>
      <c r="F3184" s="867">
        <v>2019</v>
      </c>
      <c r="G3184" s="868">
        <v>43558</v>
      </c>
      <c r="H3184" s="869">
        <f t="shared" si="147"/>
        <v>2019</v>
      </c>
      <c r="I3184" s="876"/>
      <c r="J3184" t="s">
        <v>1341</v>
      </c>
      <c r="K3184" t="s">
        <v>1342</v>
      </c>
      <c r="L3184" t="s">
        <v>1037</v>
      </c>
      <c r="M3184">
        <v>1859</v>
      </c>
      <c r="N3184">
        <v>0.67599999999999993</v>
      </c>
      <c r="O3184" s="872">
        <f>+VLOOKUP(C3184,'A. Rate Class Allocations'!$B$124:$J$128,6,FALSE)</f>
        <v>0.94261788524984402</v>
      </c>
      <c r="P3184" s="873">
        <f>+VLOOKUP(C3184,'A. Rate Class Allocations'!$B$124:$J$128,8,FALSE)</f>
        <v>0.86676492558695795</v>
      </c>
      <c r="Q3184" s="873">
        <f>+VLOOKUP(C3184,'A. Rate Class Allocations'!$B$124:$J$128,7,FALSE)</f>
        <v>0.93591420350510102</v>
      </c>
      <c r="R3184" s="873">
        <f>+VLOOKUP(C3184,'A. Rate Class Allocations'!$B$124:$J$128,9,FALSE)</f>
        <v>0.67326093337246795</v>
      </c>
      <c r="S3184" s="874">
        <f t="shared" si="148"/>
        <v>1518.8552772466956</v>
      </c>
      <c r="T3184" s="874">
        <f t="shared" si="149"/>
        <v>0.42595738186087445</v>
      </c>
    </row>
    <row r="3185" spans="1:20">
      <c r="A3185" s="875" t="s">
        <v>1034</v>
      </c>
      <c r="B3185" t="s">
        <v>1035</v>
      </c>
      <c r="C3185" t="s">
        <v>1339</v>
      </c>
      <c r="D3185" t="s">
        <v>2287</v>
      </c>
      <c r="E3185" s="867">
        <v>2019</v>
      </c>
      <c r="F3185" s="867">
        <v>2019</v>
      </c>
      <c r="G3185" s="868">
        <v>43558</v>
      </c>
      <c r="H3185" s="869">
        <f t="shared" si="147"/>
        <v>2019</v>
      </c>
      <c r="I3185" s="876"/>
      <c r="J3185" t="s">
        <v>1341</v>
      </c>
      <c r="K3185" t="s">
        <v>1342</v>
      </c>
      <c r="L3185" t="s">
        <v>1037</v>
      </c>
      <c r="M3185">
        <v>770</v>
      </c>
      <c r="N3185">
        <v>0.27999999999999997</v>
      </c>
      <c r="O3185" s="872">
        <f>+VLOOKUP(C3185,'A. Rate Class Allocations'!$B$124:$J$128,6,FALSE)</f>
        <v>0.94261788524984402</v>
      </c>
      <c r="P3185" s="873">
        <f>+VLOOKUP(C3185,'A. Rate Class Allocations'!$B$124:$J$128,8,FALSE)</f>
        <v>0.86676492558695795</v>
      </c>
      <c r="Q3185" s="873">
        <f>+VLOOKUP(C3185,'A. Rate Class Allocations'!$B$124:$J$128,7,FALSE)</f>
        <v>0.93591420350510102</v>
      </c>
      <c r="R3185" s="873">
        <f>+VLOOKUP(C3185,'A. Rate Class Allocations'!$B$124:$J$128,9,FALSE)</f>
        <v>0.67326093337246795</v>
      </c>
      <c r="S3185" s="874">
        <f t="shared" si="148"/>
        <v>629.1116532974479</v>
      </c>
      <c r="T3185" s="874">
        <f t="shared" si="149"/>
        <v>0.17643205165835035</v>
      </c>
    </row>
    <row r="3186" spans="1:20">
      <c r="A3186" s="875" t="s">
        <v>1034</v>
      </c>
      <c r="B3186" t="s">
        <v>1035</v>
      </c>
      <c r="C3186" t="s">
        <v>1339</v>
      </c>
      <c r="D3186" t="s">
        <v>2288</v>
      </c>
      <c r="E3186" s="867">
        <v>2019</v>
      </c>
      <c r="F3186" s="867">
        <v>2019</v>
      </c>
      <c r="G3186" s="868">
        <v>43571</v>
      </c>
      <c r="H3186" s="869">
        <f t="shared" si="147"/>
        <v>2019</v>
      </c>
      <c r="I3186" s="876"/>
      <c r="J3186" t="s">
        <v>1341</v>
      </c>
      <c r="K3186" t="s">
        <v>1342</v>
      </c>
      <c r="L3186" t="s">
        <v>1037</v>
      </c>
      <c r="M3186">
        <v>3204.63</v>
      </c>
      <c r="N3186">
        <v>1.2869999999999999</v>
      </c>
      <c r="O3186" s="872">
        <f>+VLOOKUP(C3186,'A. Rate Class Allocations'!$B$124:$J$128,6,FALSE)</f>
        <v>0.94261788524984402</v>
      </c>
      <c r="P3186" s="873">
        <f>+VLOOKUP(C3186,'A. Rate Class Allocations'!$B$124:$J$128,8,FALSE)</f>
        <v>0.86676492558695795</v>
      </c>
      <c r="Q3186" s="873">
        <f>+VLOOKUP(C3186,'A. Rate Class Allocations'!$B$124:$J$128,7,FALSE)</f>
        <v>0.93591420350510102</v>
      </c>
      <c r="R3186" s="873">
        <f>+VLOOKUP(C3186,'A. Rate Class Allocations'!$B$124:$J$128,9,FALSE)</f>
        <v>0.67326093337246795</v>
      </c>
      <c r="S3186" s="874">
        <f t="shared" si="148"/>
        <v>2618.2728279306498</v>
      </c>
      <c r="T3186" s="874">
        <f t="shared" si="149"/>
        <v>0.81095732315820335</v>
      </c>
    </row>
    <row r="3187" spans="1:20">
      <c r="A3187" s="875" t="s">
        <v>1034</v>
      </c>
      <c r="B3187" t="s">
        <v>1035</v>
      </c>
      <c r="C3187" t="s">
        <v>1339</v>
      </c>
      <c r="D3187" t="s">
        <v>2289</v>
      </c>
      <c r="E3187" s="867">
        <v>2019</v>
      </c>
      <c r="F3187" s="867">
        <v>2019</v>
      </c>
      <c r="G3187" s="868">
        <v>43571</v>
      </c>
      <c r="H3187" s="869">
        <f t="shared" si="147"/>
        <v>2019</v>
      </c>
      <c r="I3187" s="876"/>
      <c r="J3187" t="s">
        <v>1341</v>
      </c>
      <c r="K3187" t="s">
        <v>1342</v>
      </c>
      <c r="L3187" t="s">
        <v>1037</v>
      </c>
      <c r="M3187">
        <v>3204.63</v>
      </c>
      <c r="N3187">
        <v>1.2869999999999999</v>
      </c>
      <c r="O3187" s="872">
        <f>+VLOOKUP(C3187,'A. Rate Class Allocations'!$B$124:$J$128,6,FALSE)</f>
        <v>0.94261788524984402</v>
      </c>
      <c r="P3187" s="873">
        <f>+VLOOKUP(C3187,'A. Rate Class Allocations'!$B$124:$J$128,8,FALSE)</f>
        <v>0.86676492558695795</v>
      </c>
      <c r="Q3187" s="873">
        <f>+VLOOKUP(C3187,'A. Rate Class Allocations'!$B$124:$J$128,7,FALSE)</f>
        <v>0.93591420350510102</v>
      </c>
      <c r="R3187" s="873">
        <f>+VLOOKUP(C3187,'A. Rate Class Allocations'!$B$124:$J$128,9,FALSE)</f>
        <v>0.67326093337246795</v>
      </c>
      <c r="S3187" s="874">
        <f t="shared" si="148"/>
        <v>2618.2728279306498</v>
      </c>
      <c r="T3187" s="874">
        <f t="shared" si="149"/>
        <v>0.81095732315820335</v>
      </c>
    </row>
    <row r="3188" spans="1:20">
      <c r="A3188" s="875" t="s">
        <v>1034</v>
      </c>
      <c r="B3188" t="s">
        <v>1035</v>
      </c>
      <c r="C3188" t="s">
        <v>1339</v>
      </c>
      <c r="D3188" t="s">
        <v>2290</v>
      </c>
      <c r="E3188" s="867">
        <v>2019</v>
      </c>
      <c r="F3188" s="867">
        <v>2019</v>
      </c>
      <c r="G3188" s="868">
        <v>43572</v>
      </c>
      <c r="H3188" s="869">
        <f t="shared" si="147"/>
        <v>2019</v>
      </c>
      <c r="I3188" s="876"/>
      <c r="J3188" t="s">
        <v>1341</v>
      </c>
      <c r="K3188" t="s">
        <v>1342</v>
      </c>
      <c r="L3188" t="s">
        <v>1037</v>
      </c>
      <c r="M3188">
        <v>2978.04</v>
      </c>
      <c r="N3188">
        <v>1.1960000000000002</v>
      </c>
      <c r="O3188" s="872">
        <f>+VLOOKUP(C3188,'A. Rate Class Allocations'!$B$124:$J$128,6,FALSE)</f>
        <v>0.94261788524984402</v>
      </c>
      <c r="P3188" s="873">
        <f>+VLOOKUP(C3188,'A. Rate Class Allocations'!$B$124:$J$128,8,FALSE)</f>
        <v>0.86676492558695795</v>
      </c>
      <c r="Q3188" s="873">
        <f>+VLOOKUP(C3188,'A. Rate Class Allocations'!$B$124:$J$128,7,FALSE)</f>
        <v>0.93591420350510102</v>
      </c>
      <c r="R3188" s="873">
        <f>+VLOOKUP(C3188,'A. Rate Class Allocations'!$B$124:$J$128,9,FALSE)</f>
        <v>0.67326093337246795</v>
      </c>
      <c r="S3188" s="874">
        <f t="shared" si="148"/>
        <v>2433.1424259557552</v>
      </c>
      <c r="T3188" s="874">
        <f t="shared" si="149"/>
        <v>0.7536169063692395</v>
      </c>
    </row>
    <row r="3189" spans="1:20">
      <c r="A3189" s="875" t="s">
        <v>1034</v>
      </c>
      <c r="B3189" t="s">
        <v>1035</v>
      </c>
      <c r="C3189" t="s">
        <v>1339</v>
      </c>
      <c r="D3189" t="s">
        <v>2291</v>
      </c>
      <c r="E3189" s="867">
        <v>2019</v>
      </c>
      <c r="F3189" s="867">
        <v>2019</v>
      </c>
      <c r="G3189" s="868">
        <v>43572</v>
      </c>
      <c r="H3189" s="869">
        <f t="shared" si="147"/>
        <v>2019</v>
      </c>
      <c r="I3189" s="876"/>
      <c r="J3189" t="s">
        <v>1341</v>
      </c>
      <c r="K3189" t="s">
        <v>1342</v>
      </c>
      <c r="L3189" t="s">
        <v>1037</v>
      </c>
      <c r="M3189">
        <v>906.36000000000013</v>
      </c>
      <c r="N3189">
        <v>0.36400000000000005</v>
      </c>
      <c r="O3189" s="872">
        <f>+VLOOKUP(C3189,'A. Rate Class Allocations'!$B$124:$J$128,6,FALSE)</f>
        <v>0.94261788524984402</v>
      </c>
      <c r="P3189" s="873">
        <f>+VLOOKUP(C3189,'A. Rate Class Allocations'!$B$124:$J$128,8,FALSE)</f>
        <v>0.86676492558695795</v>
      </c>
      <c r="Q3189" s="873">
        <f>+VLOOKUP(C3189,'A. Rate Class Allocations'!$B$124:$J$128,7,FALSE)</f>
        <v>0.93591420350510102</v>
      </c>
      <c r="R3189" s="873">
        <f>+VLOOKUP(C3189,'A. Rate Class Allocations'!$B$124:$J$128,9,FALSE)</f>
        <v>0.67326093337246795</v>
      </c>
      <c r="S3189" s="874">
        <f t="shared" si="148"/>
        <v>740.52160789957782</v>
      </c>
      <c r="T3189" s="874">
        <f t="shared" si="149"/>
        <v>0.22936166715585554</v>
      </c>
    </row>
    <row r="3190" spans="1:20">
      <c r="A3190" s="875" t="s">
        <v>1034</v>
      </c>
      <c r="B3190" t="s">
        <v>1035</v>
      </c>
      <c r="C3190" t="s">
        <v>1339</v>
      </c>
      <c r="D3190" t="s">
        <v>2291</v>
      </c>
      <c r="E3190" s="867">
        <v>2019</v>
      </c>
      <c r="F3190" s="867">
        <v>2019</v>
      </c>
      <c r="G3190" s="868">
        <v>43572</v>
      </c>
      <c r="H3190" s="869">
        <f t="shared" si="147"/>
        <v>2019</v>
      </c>
      <c r="I3190" s="876"/>
      <c r="J3190" t="s">
        <v>1341</v>
      </c>
      <c r="K3190" t="s">
        <v>1342</v>
      </c>
      <c r="L3190" t="s">
        <v>1037</v>
      </c>
      <c r="M3190">
        <v>72.209999999999994</v>
      </c>
      <c r="N3190">
        <v>2.8999999999999998E-2</v>
      </c>
      <c r="O3190" s="872">
        <f>+VLOOKUP(C3190,'A. Rate Class Allocations'!$B$124:$J$128,6,FALSE)</f>
        <v>0.94261788524984402</v>
      </c>
      <c r="P3190" s="873">
        <f>+VLOOKUP(C3190,'A. Rate Class Allocations'!$B$124:$J$128,8,FALSE)</f>
        <v>0.86676492558695795</v>
      </c>
      <c r="Q3190" s="873">
        <f>+VLOOKUP(C3190,'A. Rate Class Allocations'!$B$124:$J$128,7,FALSE)</f>
        <v>0.93591420350510102</v>
      </c>
      <c r="R3190" s="873">
        <f>+VLOOKUP(C3190,'A. Rate Class Allocations'!$B$124:$J$128,9,FALSE)</f>
        <v>0.67326093337246795</v>
      </c>
      <c r="S3190" s="874">
        <f t="shared" si="148"/>
        <v>58.997600629361955</v>
      </c>
      <c r="T3190" s="874">
        <f t="shared" si="149"/>
        <v>1.8273319636043429E-2</v>
      </c>
    </row>
    <row r="3191" spans="1:20">
      <c r="A3191" s="875" t="s">
        <v>1034</v>
      </c>
      <c r="B3191" t="s">
        <v>1035</v>
      </c>
      <c r="C3191" t="s">
        <v>1339</v>
      </c>
      <c r="D3191" t="s">
        <v>2292</v>
      </c>
      <c r="E3191" s="867">
        <v>2019</v>
      </c>
      <c r="F3191" s="867">
        <v>2019</v>
      </c>
      <c r="G3191" s="868">
        <v>43571</v>
      </c>
      <c r="H3191" s="869">
        <f t="shared" si="147"/>
        <v>2019</v>
      </c>
      <c r="I3191" s="876"/>
      <c r="J3191" t="s">
        <v>1341</v>
      </c>
      <c r="K3191" t="s">
        <v>1342</v>
      </c>
      <c r="L3191" t="s">
        <v>1037</v>
      </c>
      <c r="M3191">
        <v>938.72999999999968</v>
      </c>
      <c r="N3191">
        <v>0.37699999999999989</v>
      </c>
      <c r="O3191" s="872">
        <f>+VLOOKUP(C3191,'A. Rate Class Allocations'!$B$124:$J$128,6,FALSE)</f>
        <v>0.94261788524984402</v>
      </c>
      <c r="P3191" s="873">
        <f>+VLOOKUP(C3191,'A. Rate Class Allocations'!$B$124:$J$128,8,FALSE)</f>
        <v>0.86676492558695795</v>
      </c>
      <c r="Q3191" s="873">
        <f>+VLOOKUP(C3191,'A. Rate Class Allocations'!$B$124:$J$128,7,FALSE)</f>
        <v>0.93591420350510102</v>
      </c>
      <c r="R3191" s="873">
        <f>+VLOOKUP(C3191,'A. Rate Class Allocations'!$B$124:$J$128,9,FALSE)</f>
        <v>0.67326093337246795</v>
      </c>
      <c r="S3191" s="874">
        <f t="shared" si="148"/>
        <v>766.96880818170519</v>
      </c>
      <c r="T3191" s="874">
        <f t="shared" si="149"/>
        <v>0.23755315526856455</v>
      </c>
    </row>
    <row r="3192" spans="1:20">
      <c r="A3192" s="875" t="s">
        <v>1034</v>
      </c>
      <c r="B3192" t="s">
        <v>1035</v>
      </c>
      <c r="C3192" t="s">
        <v>1339</v>
      </c>
      <c r="D3192" t="s">
        <v>2292</v>
      </c>
      <c r="E3192" s="867">
        <v>2019</v>
      </c>
      <c r="F3192" s="867">
        <v>2019</v>
      </c>
      <c r="G3192" s="868">
        <v>43571</v>
      </c>
      <c r="H3192" s="869">
        <f t="shared" si="147"/>
        <v>2019</v>
      </c>
      <c r="I3192" s="876"/>
      <c r="J3192" t="s">
        <v>1341</v>
      </c>
      <c r="K3192" t="s">
        <v>1342</v>
      </c>
      <c r="L3192" t="s">
        <v>1037</v>
      </c>
      <c r="M3192">
        <v>888.93</v>
      </c>
      <c r="N3192">
        <v>0.35699999999999998</v>
      </c>
      <c r="O3192" s="872">
        <f>+VLOOKUP(C3192,'A. Rate Class Allocations'!$B$124:$J$128,6,FALSE)</f>
        <v>0.94261788524984402</v>
      </c>
      <c r="P3192" s="873">
        <f>+VLOOKUP(C3192,'A. Rate Class Allocations'!$B$124:$J$128,8,FALSE)</f>
        <v>0.86676492558695795</v>
      </c>
      <c r="Q3192" s="873">
        <f>+VLOOKUP(C3192,'A. Rate Class Allocations'!$B$124:$J$128,7,FALSE)</f>
        <v>0.93591420350510102</v>
      </c>
      <c r="R3192" s="873">
        <f>+VLOOKUP(C3192,'A. Rate Class Allocations'!$B$124:$J$128,9,FALSE)</f>
        <v>0.67326093337246795</v>
      </c>
      <c r="S3192" s="874">
        <f t="shared" si="148"/>
        <v>726.28080774766272</v>
      </c>
      <c r="T3192" s="874">
        <f t="shared" si="149"/>
        <v>0.22495086586439672</v>
      </c>
    </row>
    <row r="3193" spans="1:20">
      <c r="A3193" s="875" t="s">
        <v>1034</v>
      </c>
      <c r="B3193" t="s">
        <v>1035</v>
      </c>
      <c r="C3193" t="s">
        <v>1339</v>
      </c>
      <c r="D3193" t="s">
        <v>2293</v>
      </c>
      <c r="E3193" s="867">
        <v>2019</v>
      </c>
      <c r="F3193" s="867">
        <v>2019</v>
      </c>
      <c r="G3193" s="868">
        <v>43571</v>
      </c>
      <c r="H3193" s="869">
        <f t="shared" si="147"/>
        <v>2019</v>
      </c>
      <c r="I3193" s="876"/>
      <c r="J3193" t="s">
        <v>1341</v>
      </c>
      <c r="K3193" t="s">
        <v>1342</v>
      </c>
      <c r="L3193" t="s">
        <v>1037</v>
      </c>
      <c r="M3193">
        <v>1893.8920000000003</v>
      </c>
      <c r="N3193">
        <v>0.57200000000000006</v>
      </c>
      <c r="O3193" s="872">
        <f>+VLOOKUP(C3193,'A. Rate Class Allocations'!$B$124:$J$128,6,FALSE)</f>
        <v>0.94261788524984402</v>
      </c>
      <c r="P3193" s="873">
        <f>+VLOOKUP(C3193,'A. Rate Class Allocations'!$B$124:$J$128,8,FALSE)</f>
        <v>0.86676492558695795</v>
      </c>
      <c r="Q3193" s="873">
        <f>+VLOOKUP(C3193,'A. Rate Class Allocations'!$B$124:$J$128,7,FALSE)</f>
        <v>0.93591420350510102</v>
      </c>
      <c r="R3193" s="873">
        <f>+VLOOKUP(C3193,'A. Rate Class Allocations'!$B$124:$J$128,9,FALSE)</f>
        <v>0.67326093337246795</v>
      </c>
      <c r="S3193" s="874">
        <f t="shared" si="148"/>
        <v>1547.3630224504029</v>
      </c>
      <c r="T3193" s="874">
        <f t="shared" si="149"/>
        <v>0.36042547695920152</v>
      </c>
    </row>
    <row r="3194" spans="1:20">
      <c r="A3194" s="875" t="s">
        <v>1034</v>
      </c>
      <c r="B3194" t="s">
        <v>1035</v>
      </c>
      <c r="C3194" t="s">
        <v>1339</v>
      </c>
      <c r="D3194" t="s">
        <v>2293</v>
      </c>
      <c r="E3194" s="867">
        <v>2019</v>
      </c>
      <c r="F3194" s="867">
        <v>2019</v>
      </c>
      <c r="G3194" s="868">
        <v>43571</v>
      </c>
      <c r="H3194" s="869">
        <f t="shared" si="147"/>
        <v>2019</v>
      </c>
      <c r="I3194" s="876"/>
      <c r="J3194" t="s">
        <v>1341</v>
      </c>
      <c r="K3194" t="s">
        <v>1342</v>
      </c>
      <c r="L3194" t="s">
        <v>1037</v>
      </c>
      <c r="M3194">
        <v>1536.3039999999999</v>
      </c>
      <c r="N3194">
        <v>0.46399999999999997</v>
      </c>
      <c r="O3194" s="872">
        <f>+VLOOKUP(C3194,'A. Rate Class Allocations'!$B$124:$J$128,6,FALSE)</f>
        <v>0.94261788524984402</v>
      </c>
      <c r="P3194" s="873">
        <f>+VLOOKUP(C3194,'A. Rate Class Allocations'!$B$124:$J$128,8,FALSE)</f>
        <v>0.86676492558695795</v>
      </c>
      <c r="Q3194" s="873">
        <f>+VLOOKUP(C3194,'A. Rate Class Allocations'!$B$124:$J$128,7,FALSE)</f>
        <v>0.93591420350510102</v>
      </c>
      <c r="R3194" s="873">
        <f>+VLOOKUP(C3194,'A. Rate Class Allocations'!$B$124:$J$128,9,FALSE)</f>
        <v>0.67326093337246795</v>
      </c>
      <c r="S3194" s="874">
        <f t="shared" si="148"/>
        <v>1255.2035706590677</v>
      </c>
      <c r="T3194" s="874">
        <f t="shared" si="149"/>
        <v>0.29237311417669487</v>
      </c>
    </row>
    <row r="3195" spans="1:20">
      <c r="A3195" s="875" t="s">
        <v>1034</v>
      </c>
      <c r="B3195" t="s">
        <v>1035</v>
      </c>
      <c r="C3195" t="s">
        <v>1339</v>
      </c>
      <c r="D3195" t="s">
        <v>2294</v>
      </c>
      <c r="E3195" s="867">
        <v>2019</v>
      </c>
      <c r="F3195" s="867">
        <v>2019</v>
      </c>
      <c r="G3195" s="868">
        <v>43579</v>
      </c>
      <c r="H3195" s="869">
        <f t="shared" si="147"/>
        <v>2019</v>
      </c>
      <c r="I3195" s="876"/>
      <c r="J3195" t="s">
        <v>1341</v>
      </c>
      <c r="K3195" t="s">
        <v>1342</v>
      </c>
      <c r="L3195" t="s">
        <v>1037</v>
      </c>
      <c r="M3195">
        <v>973.43999999999983</v>
      </c>
      <c r="N3195">
        <v>0.41600000000000004</v>
      </c>
      <c r="O3195" s="872">
        <f>+VLOOKUP(C3195,'A. Rate Class Allocations'!$B$124:$J$128,6,FALSE)</f>
        <v>0.94261788524984402</v>
      </c>
      <c r="P3195" s="873">
        <f>+VLOOKUP(C3195,'A. Rate Class Allocations'!$B$124:$J$128,8,FALSE)</f>
        <v>0.86676492558695795</v>
      </c>
      <c r="Q3195" s="873">
        <f>+VLOOKUP(C3195,'A. Rate Class Allocations'!$B$124:$J$128,7,FALSE)</f>
        <v>0.93591420350510102</v>
      </c>
      <c r="R3195" s="873">
        <f>+VLOOKUP(C3195,'A. Rate Class Allocations'!$B$124:$J$128,9,FALSE)</f>
        <v>0.67326093337246795</v>
      </c>
      <c r="S3195" s="874">
        <f t="shared" si="148"/>
        <v>795.32785426736041</v>
      </c>
      <c r="T3195" s="874">
        <f t="shared" si="149"/>
        <v>0.26212761960669206</v>
      </c>
    </row>
    <row r="3196" spans="1:20">
      <c r="A3196" s="875" t="s">
        <v>1034</v>
      </c>
      <c r="B3196" t="s">
        <v>1035</v>
      </c>
      <c r="C3196" t="s">
        <v>1339</v>
      </c>
      <c r="D3196" t="s">
        <v>2294</v>
      </c>
      <c r="E3196" s="867">
        <v>2019</v>
      </c>
      <c r="F3196" s="867">
        <v>2019</v>
      </c>
      <c r="G3196" s="868">
        <v>43579</v>
      </c>
      <c r="H3196" s="869">
        <f t="shared" si="147"/>
        <v>2019</v>
      </c>
      <c r="I3196" s="876"/>
      <c r="J3196" t="s">
        <v>1341</v>
      </c>
      <c r="K3196" t="s">
        <v>1342</v>
      </c>
      <c r="L3196" t="s">
        <v>1037</v>
      </c>
      <c r="M3196">
        <v>131.04000000000002</v>
      </c>
      <c r="N3196">
        <v>5.6000000000000001E-2</v>
      </c>
      <c r="O3196" s="872">
        <f>+VLOOKUP(C3196,'A. Rate Class Allocations'!$B$124:$J$128,6,FALSE)</f>
        <v>0.94261788524984402</v>
      </c>
      <c r="P3196" s="873">
        <f>+VLOOKUP(C3196,'A. Rate Class Allocations'!$B$124:$J$128,8,FALSE)</f>
        <v>0.86676492558695795</v>
      </c>
      <c r="Q3196" s="873">
        <f>+VLOOKUP(C3196,'A. Rate Class Allocations'!$B$124:$J$128,7,FALSE)</f>
        <v>0.93591420350510102</v>
      </c>
      <c r="R3196" s="873">
        <f>+VLOOKUP(C3196,'A. Rate Class Allocations'!$B$124:$J$128,9,FALSE)</f>
        <v>0.67326093337246795</v>
      </c>
      <c r="S3196" s="874">
        <f t="shared" si="148"/>
        <v>107.06336499752933</v>
      </c>
      <c r="T3196" s="874">
        <f t="shared" si="149"/>
        <v>3.5286410331670078E-2</v>
      </c>
    </row>
    <row r="3197" spans="1:20">
      <c r="A3197" s="875" t="s">
        <v>1034</v>
      </c>
      <c r="B3197" t="s">
        <v>1035</v>
      </c>
      <c r="C3197" t="s">
        <v>1339</v>
      </c>
      <c r="D3197" t="s">
        <v>2295</v>
      </c>
      <c r="E3197" s="867">
        <v>2019</v>
      </c>
      <c r="F3197" s="867">
        <v>2019</v>
      </c>
      <c r="G3197" s="868">
        <v>43573</v>
      </c>
      <c r="H3197" s="869">
        <f t="shared" si="147"/>
        <v>2019</v>
      </c>
      <c r="I3197" s="876"/>
      <c r="J3197" t="s">
        <v>1341</v>
      </c>
      <c r="K3197" t="s">
        <v>1342</v>
      </c>
      <c r="L3197" t="s">
        <v>1037</v>
      </c>
      <c r="M3197">
        <v>932.25600000000009</v>
      </c>
      <c r="N3197">
        <v>0.41600000000000004</v>
      </c>
      <c r="O3197" s="872">
        <f>+VLOOKUP(C3197,'A. Rate Class Allocations'!$B$124:$J$128,6,FALSE)</f>
        <v>0.94261788524984402</v>
      </c>
      <c r="P3197" s="873">
        <f>+VLOOKUP(C3197,'A. Rate Class Allocations'!$B$124:$J$128,8,FALSE)</f>
        <v>0.86676492558695795</v>
      </c>
      <c r="Q3197" s="873">
        <f>+VLOOKUP(C3197,'A. Rate Class Allocations'!$B$124:$J$128,7,FALSE)</f>
        <v>0.93591420350510102</v>
      </c>
      <c r="R3197" s="873">
        <f>+VLOOKUP(C3197,'A. Rate Class Allocations'!$B$124:$J$128,9,FALSE)</f>
        <v>0.67326093337246795</v>
      </c>
      <c r="S3197" s="874">
        <f t="shared" si="148"/>
        <v>761.67936812528001</v>
      </c>
      <c r="T3197" s="874">
        <f t="shared" si="149"/>
        <v>0.26212761960669206</v>
      </c>
    </row>
    <row r="3198" spans="1:20">
      <c r="A3198" s="875" t="s">
        <v>1034</v>
      </c>
      <c r="B3198" t="s">
        <v>1035</v>
      </c>
      <c r="C3198" t="s">
        <v>1339</v>
      </c>
      <c r="D3198" t="s">
        <v>2295</v>
      </c>
      <c r="E3198" s="867">
        <v>2019</v>
      </c>
      <c r="F3198" s="867">
        <v>2019</v>
      </c>
      <c r="G3198" s="868">
        <v>43573</v>
      </c>
      <c r="H3198" s="869">
        <f t="shared" si="147"/>
        <v>2019</v>
      </c>
      <c r="I3198" s="876"/>
      <c r="J3198" t="s">
        <v>1341</v>
      </c>
      <c r="K3198" t="s">
        <v>1342</v>
      </c>
      <c r="L3198" t="s">
        <v>1037</v>
      </c>
      <c r="M3198">
        <v>324.94499999999994</v>
      </c>
      <c r="N3198">
        <v>0.14499999999999999</v>
      </c>
      <c r="O3198" s="872">
        <f>+VLOOKUP(C3198,'A. Rate Class Allocations'!$B$124:$J$128,6,FALSE)</f>
        <v>0.94261788524984402</v>
      </c>
      <c r="P3198" s="873">
        <f>+VLOOKUP(C3198,'A. Rate Class Allocations'!$B$124:$J$128,8,FALSE)</f>
        <v>0.86676492558695795</v>
      </c>
      <c r="Q3198" s="873">
        <f>+VLOOKUP(C3198,'A. Rate Class Allocations'!$B$124:$J$128,7,FALSE)</f>
        <v>0.93591420350510102</v>
      </c>
      <c r="R3198" s="873">
        <f>+VLOOKUP(C3198,'A. Rate Class Allocations'!$B$124:$J$128,9,FALSE)</f>
        <v>0.67326093337246795</v>
      </c>
      <c r="S3198" s="874">
        <f t="shared" si="148"/>
        <v>265.48920283212874</v>
      </c>
      <c r="T3198" s="874">
        <f t="shared" si="149"/>
        <v>9.1366598180217168E-2</v>
      </c>
    </row>
    <row r="3199" spans="1:20">
      <c r="A3199" s="875" t="s">
        <v>1034</v>
      </c>
      <c r="B3199" t="s">
        <v>1035</v>
      </c>
      <c r="C3199" t="s">
        <v>1339</v>
      </c>
      <c r="D3199" t="s">
        <v>2295</v>
      </c>
      <c r="E3199" s="867">
        <v>2019</v>
      </c>
      <c r="F3199" s="867">
        <v>2019</v>
      </c>
      <c r="G3199" s="868">
        <v>43573</v>
      </c>
      <c r="H3199" s="869">
        <f t="shared" si="147"/>
        <v>2019</v>
      </c>
      <c r="I3199" s="876"/>
      <c r="J3199" t="s">
        <v>1341</v>
      </c>
      <c r="K3199" t="s">
        <v>1342</v>
      </c>
      <c r="L3199" t="s">
        <v>1037</v>
      </c>
      <c r="M3199">
        <v>114.29100000000001</v>
      </c>
      <c r="N3199">
        <v>5.0999999999999997E-2</v>
      </c>
      <c r="O3199" s="872">
        <f>+VLOOKUP(C3199,'A. Rate Class Allocations'!$B$124:$J$128,6,FALSE)</f>
        <v>0.94261788524984402</v>
      </c>
      <c r="P3199" s="873">
        <f>+VLOOKUP(C3199,'A. Rate Class Allocations'!$B$124:$J$128,8,FALSE)</f>
        <v>0.86676492558695795</v>
      </c>
      <c r="Q3199" s="873">
        <f>+VLOOKUP(C3199,'A. Rate Class Allocations'!$B$124:$J$128,7,FALSE)</f>
        <v>0.93591420350510102</v>
      </c>
      <c r="R3199" s="873">
        <f>+VLOOKUP(C3199,'A. Rate Class Allocations'!$B$124:$J$128,9,FALSE)</f>
        <v>0.67326093337246795</v>
      </c>
      <c r="S3199" s="874">
        <f t="shared" si="148"/>
        <v>93.378960996128086</v>
      </c>
      <c r="T3199" s="874">
        <f t="shared" si="149"/>
        <v>3.21358379806281E-2</v>
      </c>
    </row>
    <row r="3200" spans="1:20">
      <c r="A3200" s="875" t="s">
        <v>1034</v>
      </c>
      <c r="B3200" t="s">
        <v>1035</v>
      </c>
      <c r="C3200" t="s">
        <v>1339</v>
      </c>
      <c r="D3200" t="s">
        <v>2296</v>
      </c>
      <c r="E3200" s="867">
        <v>2019</v>
      </c>
      <c r="F3200" s="867">
        <v>2019</v>
      </c>
      <c r="G3200" s="868">
        <v>43560</v>
      </c>
      <c r="H3200" s="869">
        <f t="shared" si="147"/>
        <v>2019</v>
      </c>
      <c r="I3200" s="876"/>
      <c r="J3200" t="s">
        <v>1341</v>
      </c>
      <c r="K3200" t="s">
        <v>1342</v>
      </c>
      <c r="L3200" t="s">
        <v>1037</v>
      </c>
      <c r="M3200">
        <v>1294.8000000000002</v>
      </c>
      <c r="N3200">
        <v>0.52000000000000013</v>
      </c>
      <c r="O3200" s="872">
        <f>+VLOOKUP(C3200,'A. Rate Class Allocations'!$B$124:$J$128,6,FALSE)</f>
        <v>0.94261788524984402</v>
      </c>
      <c r="P3200" s="873">
        <f>+VLOOKUP(C3200,'A. Rate Class Allocations'!$B$124:$J$128,8,FALSE)</f>
        <v>0.86676492558695795</v>
      </c>
      <c r="Q3200" s="873">
        <f>+VLOOKUP(C3200,'A. Rate Class Allocations'!$B$124:$J$128,7,FALSE)</f>
        <v>0.93591420350510102</v>
      </c>
      <c r="R3200" s="873">
        <f>+VLOOKUP(C3200,'A. Rate Class Allocations'!$B$124:$J$128,9,FALSE)</f>
        <v>0.67326093337246795</v>
      </c>
      <c r="S3200" s="874">
        <f t="shared" si="148"/>
        <v>1057.8880112851111</v>
      </c>
      <c r="T3200" s="874">
        <f t="shared" si="149"/>
        <v>0.32765952450836505</v>
      </c>
    </row>
    <row r="3201" spans="1:20">
      <c r="A3201" s="875" t="s">
        <v>1034</v>
      </c>
      <c r="B3201" t="s">
        <v>1035</v>
      </c>
      <c r="C3201" t="s">
        <v>1339</v>
      </c>
      <c r="D3201" t="s">
        <v>2296</v>
      </c>
      <c r="E3201" s="867">
        <v>2019</v>
      </c>
      <c r="F3201" s="867">
        <v>2019</v>
      </c>
      <c r="G3201" s="868">
        <v>43560</v>
      </c>
      <c r="H3201" s="869">
        <f t="shared" si="147"/>
        <v>2019</v>
      </c>
      <c r="I3201" s="876"/>
      <c r="J3201" t="s">
        <v>1341</v>
      </c>
      <c r="K3201" t="s">
        <v>1342</v>
      </c>
      <c r="L3201" t="s">
        <v>1037</v>
      </c>
      <c r="M3201">
        <v>717.11999999999989</v>
      </c>
      <c r="N3201">
        <v>0.28799999999999998</v>
      </c>
      <c r="O3201" s="872">
        <f>+VLOOKUP(C3201,'A. Rate Class Allocations'!$B$124:$J$128,6,FALSE)</f>
        <v>0.94261788524984402</v>
      </c>
      <c r="P3201" s="873">
        <f>+VLOOKUP(C3201,'A. Rate Class Allocations'!$B$124:$J$128,8,FALSE)</f>
        <v>0.86676492558695795</v>
      </c>
      <c r="Q3201" s="873">
        <f>+VLOOKUP(C3201,'A. Rate Class Allocations'!$B$124:$J$128,7,FALSE)</f>
        <v>0.93591420350510102</v>
      </c>
      <c r="R3201" s="873">
        <f>+VLOOKUP(C3201,'A. Rate Class Allocations'!$B$124:$J$128,9,FALSE)</f>
        <v>0.67326093337246795</v>
      </c>
      <c r="S3201" s="874">
        <f t="shared" si="148"/>
        <v>585.90720625021527</v>
      </c>
      <c r="T3201" s="874">
        <f t="shared" si="149"/>
        <v>0.18147296742001753</v>
      </c>
    </row>
    <row r="3202" spans="1:20">
      <c r="A3202" s="875" t="s">
        <v>1034</v>
      </c>
      <c r="B3202" t="s">
        <v>1035</v>
      </c>
      <c r="C3202" t="s">
        <v>1339</v>
      </c>
      <c r="D3202" t="s">
        <v>2296</v>
      </c>
      <c r="E3202" s="867">
        <v>2019</v>
      </c>
      <c r="F3202" s="867">
        <v>2019</v>
      </c>
      <c r="G3202" s="868">
        <v>43560</v>
      </c>
      <c r="H3202" s="869">
        <f t="shared" si="147"/>
        <v>2019</v>
      </c>
      <c r="I3202" s="876"/>
      <c r="J3202" t="s">
        <v>1341</v>
      </c>
      <c r="K3202" t="s">
        <v>1342</v>
      </c>
      <c r="L3202" t="s">
        <v>1037</v>
      </c>
      <c r="M3202">
        <v>126.99000000000001</v>
      </c>
      <c r="N3202">
        <v>5.0999999999999997E-2</v>
      </c>
      <c r="O3202" s="872">
        <f>+VLOOKUP(C3202,'A. Rate Class Allocations'!$B$124:$J$128,6,FALSE)</f>
        <v>0.94261788524984402</v>
      </c>
      <c r="P3202" s="873">
        <f>+VLOOKUP(C3202,'A. Rate Class Allocations'!$B$124:$J$128,8,FALSE)</f>
        <v>0.86676492558695795</v>
      </c>
      <c r="Q3202" s="873">
        <f>+VLOOKUP(C3202,'A. Rate Class Allocations'!$B$124:$J$128,7,FALSE)</f>
        <v>0.93591420350510102</v>
      </c>
      <c r="R3202" s="873">
        <f>+VLOOKUP(C3202,'A. Rate Class Allocations'!$B$124:$J$128,9,FALSE)</f>
        <v>0.67326093337246795</v>
      </c>
      <c r="S3202" s="874">
        <f t="shared" si="148"/>
        <v>103.75440110680897</v>
      </c>
      <c r="T3202" s="874">
        <f t="shared" si="149"/>
        <v>3.21358379806281E-2</v>
      </c>
    </row>
    <row r="3203" spans="1:20">
      <c r="A3203" s="875" t="s">
        <v>1034</v>
      </c>
      <c r="B3203" t="s">
        <v>1035</v>
      </c>
      <c r="C3203" t="s">
        <v>1339</v>
      </c>
      <c r="D3203" t="s">
        <v>2297</v>
      </c>
      <c r="E3203" s="867">
        <v>2019</v>
      </c>
      <c r="F3203" s="867">
        <v>2019</v>
      </c>
      <c r="G3203" s="868">
        <v>43562</v>
      </c>
      <c r="H3203" s="869">
        <f t="shared" si="147"/>
        <v>2019</v>
      </c>
      <c r="I3203" s="876"/>
      <c r="J3203" t="s">
        <v>1341</v>
      </c>
      <c r="K3203" t="s">
        <v>1342</v>
      </c>
      <c r="L3203" t="s">
        <v>1037</v>
      </c>
      <c r="M3203">
        <v>932.25600000000009</v>
      </c>
      <c r="N3203">
        <v>0.41600000000000004</v>
      </c>
      <c r="O3203" s="872">
        <f>+VLOOKUP(C3203,'A. Rate Class Allocations'!$B$124:$J$128,6,FALSE)</f>
        <v>0.94261788524984402</v>
      </c>
      <c r="P3203" s="873">
        <f>+VLOOKUP(C3203,'A. Rate Class Allocations'!$B$124:$J$128,8,FALSE)</f>
        <v>0.86676492558695795</v>
      </c>
      <c r="Q3203" s="873">
        <f>+VLOOKUP(C3203,'A. Rate Class Allocations'!$B$124:$J$128,7,FALSE)</f>
        <v>0.93591420350510102</v>
      </c>
      <c r="R3203" s="873">
        <f>+VLOOKUP(C3203,'A. Rate Class Allocations'!$B$124:$J$128,9,FALSE)</f>
        <v>0.67326093337246795</v>
      </c>
      <c r="S3203" s="874">
        <f t="shared" si="148"/>
        <v>761.67936812528001</v>
      </c>
      <c r="T3203" s="874">
        <f t="shared" si="149"/>
        <v>0.26212761960669206</v>
      </c>
    </row>
    <row r="3204" spans="1:20">
      <c r="A3204" s="875" t="s">
        <v>1034</v>
      </c>
      <c r="B3204" t="s">
        <v>1035</v>
      </c>
      <c r="C3204" t="s">
        <v>1339</v>
      </c>
      <c r="D3204" t="s">
        <v>2297</v>
      </c>
      <c r="E3204" s="867">
        <v>2019</v>
      </c>
      <c r="F3204" s="867">
        <v>2019</v>
      </c>
      <c r="G3204" s="868">
        <v>43562</v>
      </c>
      <c r="H3204" s="869">
        <f t="shared" ref="H3204:H3267" si="150">YEAR(G3204)</f>
        <v>2019</v>
      </c>
      <c r="I3204" s="876"/>
      <c r="J3204" t="s">
        <v>1341</v>
      </c>
      <c r="K3204" t="s">
        <v>1342</v>
      </c>
      <c r="L3204" t="s">
        <v>1037</v>
      </c>
      <c r="M3204">
        <v>342.87299999999999</v>
      </c>
      <c r="N3204">
        <v>0.153</v>
      </c>
      <c r="O3204" s="872">
        <f>+VLOOKUP(C3204,'A. Rate Class Allocations'!$B$124:$J$128,6,FALSE)</f>
        <v>0.94261788524984402</v>
      </c>
      <c r="P3204" s="873">
        <f>+VLOOKUP(C3204,'A. Rate Class Allocations'!$B$124:$J$128,8,FALSE)</f>
        <v>0.86676492558695795</v>
      </c>
      <c r="Q3204" s="873">
        <f>+VLOOKUP(C3204,'A. Rate Class Allocations'!$B$124:$J$128,7,FALSE)</f>
        <v>0.93591420350510102</v>
      </c>
      <c r="R3204" s="873">
        <f>+VLOOKUP(C3204,'A. Rate Class Allocations'!$B$124:$J$128,9,FALSE)</f>
        <v>0.67326093337246795</v>
      </c>
      <c r="S3204" s="874">
        <f t="shared" ref="S3204:S3267" si="151">M3204*O3204*P3204</f>
        <v>280.13688298838417</v>
      </c>
      <c r="T3204" s="874">
        <f t="shared" ref="T3204:T3267" si="152">N3204*Q3204*R3204</f>
        <v>9.6407513941884321E-2</v>
      </c>
    </row>
    <row r="3205" spans="1:20">
      <c r="A3205" s="875" t="s">
        <v>1034</v>
      </c>
      <c r="B3205" t="s">
        <v>1035</v>
      </c>
      <c r="C3205" t="s">
        <v>1339</v>
      </c>
      <c r="D3205" t="s">
        <v>2298</v>
      </c>
      <c r="E3205" s="867">
        <v>2019</v>
      </c>
      <c r="F3205" s="867">
        <v>2019</v>
      </c>
      <c r="G3205" s="868">
        <v>43570</v>
      </c>
      <c r="H3205" s="869">
        <f t="shared" si="150"/>
        <v>2019</v>
      </c>
      <c r="I3205" s="876"/>
      <c r="J3205" t="s">
        <v>1341</v>
      </c>
      <c r="K3205" t="s">
        <v>1342</v>
      </c>
      <c r="L3205" t="s">
        <v>1037</v>
      </c>
      <c r="M3205">
        <v>1981.0440000000003</v>
      </c>
      <c r="N3205">
        <v>0.88400000000000012</v>
      </c>
      <c r="O3205" s="872">
        <f>+VLOOKUP(C3205,'A. Rate Class Allocations'!$B$124:$J$128,6,FALSE)</f>
        <v>0.94261788524984402</v>
      </c>
      <c r="P3205" s="873">
        <f>+VLOOKUP(C3205,'A. Rate Class Allocations'!$B$124:$J$128,8,FALSE)</f>
        <v>0.86676492558695795</v>
      </c>
      <c r="Q3205" s="873">
        <f>+VLOOKUP(C3205,'A. Rate Class Allocations'!$B$124:$J$128,7,FALSE)</f>
        <v>0.93591420350510102</v>
      </c>
      <c r="R3205" s="873">
        <f>+VLOOKUP(C3205,'A. Rate Class Allocations'!$B$124:$J$128,9,FALSE)</f>
        <v>0.67326093337246795</v>
      </c>
      <c r="S3205" s="874">
        <f t="shared" si="151"/>
        <v>1618.5686572662203</v>
      </c>
      <c r="T3205" s="874">
        <f t="shared" si="152"/>
        <v>0.55702119166422059</v>
      </c>
    </row>
    <row r="3206" spans="1:20">
      <c r="A3206" s="875" t="s">
        <v>1034</v>
      </c>
      <c r="B3206" t="s">
        <v>1035</v>
      </c>
      <c r="C3206" t="s">
        <v>1339</v>
      </c>
      <c r="D3206" t="s">
        <v>2298</v>
      </c>
      <c r="E3206" s="867">
        <v>2019</v>
      </c>
      <c r="F3206" s="867">
        <v>2019</v>
      </c>
      <c r="G3206" s="868">
        <v>43570</v>
      </c>
      <c r="H3206" s="869">
        <f t="shared" si="150"/>
        <v>2019</v>
      </c>
      <c r="I3206" s="876"/>
      <c r="J3206" t="s">
        <v>1341</v>
      </c>
      <c r="K3206" t="s">
        <v>1342</v>
      </c>
      <c r="L3206" t="s">
        <v>1037</v>
      </c>
      <c r="M3206">
        <v>454.92299999999994</v>
      </c>
      <c r="N3206">
        <v>0.20299999999999999</v>
      </c>
      <c r="O3206" s="872">
        <f>+VLOOKUP(C3206,'A. Rate Class Allocations'!$B$124:$J$128,6,FALSE)</f>
        <v>0.94261788524984402</v>
      </c>
      <c r="P3206" s="873">
        <f>+VLOOKUP(C3206,'A. Rate Class Allocations'!$B$124:$J$128,8,FALSE)</f>
        <v>0.86676492558695795</v>
      </c>
      <c r="Q3206" s="873">
        <f>+VLOOKUP(C3206,'A. Rate Class Allocations'!$B$124:$J$128,7,FALSE)</f>
        <v>0.93591420350510102</v>
      </c>
      <c r="R3206" s="873">
        <f>+VLOOKUP(C3206,'A. Rate Class Allocations'!$B$124:$J$128,9,FALSE)</f>
        <v>0.67326093337246795</v>
      </c>
      <c r="S3206" s="874">
        <f t="shared" si="151"/>
        <v>371.68488396498032</v>
      </c>
      <c r="T3206" s="874">
        <f t="shared" si="152"/>
        <v>0.12791323745230401</v>
      </c>
    </row>
    <row r="3207" spans="1:20">
      <c r="A3207" s="875" t="s">
        <v>1034</v>
      </c>
      <c r="B3207" t="s">
        <v>1035</v>
      </c>
      <c r="C3207" t="s">
        <v>1339</v>
      </c>
      <c r="D3207" t="s">
        <v>2298</v>
      </c>
      <c r="E3207" s="867">
        <v>2019</v>
      </c>
      <c r="F3207" s="867">
        <v>2019</v>
      </c>
      <c r="G3207" s="868">
        <v>43570</v>
      </c>
      <c r="H3207" s="869">
        <f t="shared" si="150"/>
        <v>2019</v>
      </c>
      <c r="I3207" s="876"/>
      <c r="J3207" t="s">
        <v>1341</v>
      </c>
      <c r="K3207" t="s">
        <v>1342</v>
      </c>
      <c r="L3207" t="s">
        <v>1037</v>
      </c>
      <c r="M3207">
        <v>114.29100000000001</v>
      </c>
      <c r="N3207">
        <v>5.0999999999999997E-2</v>
      </c>
      <c r="O3207" s="872">
        <f>+VLOOKUP(C3207,'A. Rate Class Allocations'!$B$124:$J$128,6,FALSE)</f>
        <v>0.94261788524984402</v>
      </c>
      <c r="P3207" s="873">
        <f>+VLOOKUP(C3207,'A. Rate Class Allocations'!$B$124:$J$128,8,FALSE)</f>
        <v>0.86676492558695795</v>
      </c>
      <c r="Q3207" s="873">
        <f>+VLOOKUP(C3207,'A. Rate Class Allocations'!$B$124:$J$128,7,FALSE)</f>
        <v>0.93591420350510102</v>
      </c>
      <c r="R3207" s="873">
        <f>+VLOOKUP(C3207,'A. Rate Class Allocations'!$B$124:$J$128,9,FALSE)</f>
        <v>0.67326093337246795</v>
      </c>
      <c r="S3207" s="874">
        <f t="shared" si="151"/>
        <v>93.378960996128086</v>
      </c>
      <c r="T3207" s="874">
        <f t="shared" si="152"/>
        <v>3.21358379806281E-2</v>
      </c>
    </row>
    <row r="3208" spans="1:20">
      <c r="A3208" s="875" t="s">
        <v>1034</v>
      </c>
      <c r="B3208" t="s">
        <v>1035</v>
      </c>
      <c r="C3208" t="s">
        <v>1339</v>
      </c>
      <c r="D3208" t="s">
        <v>2298</v>
      </c>
      <c r="E3208" s="867">
        <v>2019</v>
      </c>
      <c r="F3208" s="867">
        <v>2019</v>
      </c>
      <c r="G3208" s="868">
        <v>43570</v>
      </c>
      <c r="H3208" s="869">
        <f t="shared" si="150"/>
        <v>2019</v>
      </c>
      <c r="I3208" s="876"/>
      <c r="J3208" t="s">
        <v>1341</v>
      </c>
      <c r="K3208" t="s">
        <v>1342</v>
      </c>
      <c r="L3208" t="s">
        <v>1037</v>
      </c>
      <c r="M3208">
        <v>226.34100000000001</v>
      </c>
      <c r="N3208">
        <v>0.10100000000000001</v>
      </c>
      <c r="O3208" s="872">
        <f>+VLOOKUP(C3208,'A. Rate Class Allocations'!$B$124:$J$128,6,FALSE)</f>
        <v>0.94261788524984402</v>
      </c>
      <c r="P3208" s="873">
        <f>+VLOOKUP(C3208,'A. Rate Class Allocations'!$B$124:$J$128,8,FALSE)</f>
        <v>0.86676492558695795</v>
      </c>
      <c r="Q3208" s="873">
        <f>+VLOOKUP(C3208,'A. Rate Class Allocations'!$B$124:$J$128,7,FALSE)</f>
        <v>0.93591420350510102</v>
      </c>
      <c r="R3208" s="873">
        <f>+VLOOKUP(C3208,'A. Rate Class Allocations'!$B$124:$J$128,9,FALSE)</f>
        <v>0.67326093337246795</v>
      </c>
      <c r="S3208" s="874">
        <f t="shared" si="151"/>
        <v>184.92696197272423</v>
      </c>
      <c r="T3208" s="874">
        <f t="shared" si="152"/>
        <v>6.3641561491047827E-2</v>
      </c>
    </row>
    <row r="3209" spans="1:20">
      <c r="A3209" s="875" t="s">
        <v>1034</v>
      </c>
      <c r="B3209" t="s">
        <v>1035</v>
      </c>
      <c r="C3209" t="s">
        <v>1339</v>
      </c>
      <c r="D3209" t="s">
        <v>2299</v>
      </c>
      <c r="E3209" s="867">
        <v>2019</v>
      </c>
      <c r="F3209" s="867">
        <v>2019</v>
      </c>
      <c r="G3209" s="868">
        <v>43565</v>
      </c>
      <c r="H3209" s="869">
        <f t="shared" si="150"/>
        <v>2019</v>
      </c>
      <c r="I3209" s="876"/>
      <c r="J3209" t="s">
        <v>1341</v>
      </c>
      <c r="K3209" t="s">
        <v>1342</v>
      </c>
      <c r="L3209" t="s">
        <v>1037</v>
      </c>
      <c r="M3209">
        <v>1864.5120000000002</v>
      </c>
      <c r="N3209">
        <v>0.83200000000000007</v>
      </c>
      <c r="O3209" s="872">
        <f>+VLOOKUP(C3209,'A. Rate Class Allocations'!$B$124:$J$128,6,FALSE)</f>
        <v>0.94261788524984402</v>
      </c>
      <c r="P3209" s="873">
        <f>+VLOOKUP(C3209,'A. Rate Class Allocations'!$B$124:$J$128,8,FALSE)</f>
        <v>0.86676492558695795</v>
      </c>
      <c r="Q3209" s="873">
        <f>+VLOOKUP(C3209,'A. Rate Class Allocations'!$B$124:$J$128,7,FALSE)</f>
        <v>0.93591420350510102</v>
      </c>
      <c r="R3209" s="873">
        <f>+VLOOKUP(C3209,'A. Rate Class Allocations'!$B$124:$J$128,9,FALSE)</f>
        <v>0.67326093337246795</v>
      </c>
      <c r="S3209" s="874">
        <f t="shared" si="151"/>
        <v>1523.35873625056</v>
      </c>
      <c r="T3209" s="874">
        <f t="shared" si="152"/>
        <v>0.52425523921338413</v>
      </c>
    </row>
    <row r="3210" spans="1:20">
      <c r="A3210" s="875" t="s">
        <v>1034</v>
      </c>
      <c r="B3210" t="s">
        <v>1035</v>
      </c>
      <c r="C3210" t="s">
        <v>1339</v>
      </c>
      <c r="D3210" t="s">
        <v>2299</v>
      </c>
      <c r="E3210" s="867">
        <v>2019</v>
      </c>
      <c r="F3210" s="867">
        <v>2019</v>
      </c>
      <c r="G3210" s="868">
        <v>43565</v>
      </c>
      <c r="H3210" s="869">
        <f t="shared" si="150"/>
        <v>2019</v>
      </c>
      <c r="I3210" s="876"/>
      <c r="J3210" t="s">
        <v>1341</v>
      </c>
      <c r="K3210" t="s">
        <v>1342</v>
      </c>
      <c r="L3210" t="s">
        <v>1037</v>
      </c>
      <c r="M3210">
        <v>519.91199999999992</v>
      </c>
      <c r="N3210">
        <v>0.23199999999999998</v>
      </c>
      <c r="O3210" s="872">
        <f>+VLOOKUP(C3210,'A. Rate Class Allocations'!$B$124:$J$128,6,FALSE)</f>
        <v>0.94261788524984402</v>
      </c>
      <c r="P3210" s="873">
        <f>+VLOOKUP(C3210,'A. Rate Class Allocations'!$B$124:$J$128,8,FALSE)</f>
        <v>0.86676492558695795</v>
      </c>
      <c r="Q3210" s="873">
        <f>+VLOOKUP(C3210,'A. Rate Class Allocations'!$B$124:$J$128,7,FALSE)</f>
        <v>0.93591420350510102</v>
      </c>
      <c r="R3210" s="873">
        <f>+VLOOKUP(C3210,'A. Rate Class Allocations'!$B$124:$J$128,9,FALSE)</f>
        <v>0.67326093337246795</v>
      </c>
      <c r="S3210" s="874">
        <f t="shared" si="151"/>
        <v>424.78272453140607</v>
      </c>
      <c r="T3210" s="874">
        <f t="shared" si="152"/>
        <v>0.14618655708834744</v>
      </c>
    </row>
    <row r="3211" spans="1:20">
      <c r="A3211" s="875" t="s">
        <v>1034</v>
      </c>
      <c r="B3211" t="s">
        <v>1035</v>
      </c>
      <c r="C3211" t="s">
        <v>1339</v>
      </c>
      <c r="D3211" t="s">
        <v>2299</v>
      </c>
      <c r="E3211" s="867">
        <v>2019</v>
      </c>
      <c r="F3211" s="867">
        <v>2019</v>
      </c>
      <c r="G3211" s="868">
        <v>43565</v>
      </c>
      <c r="H3211" s="869">
        <f t="shared" si="150"/>
        <v>2019</v>
      </c>
      <c r="I3211" s="876"/>
      <c r="J3211" t="s">
        <v>1341</v>
      </c>
      <c r="K3211" t="s">
        <v>1342</v>
      </c>
      <c r="L3211" t="s">
        <v>1037</v>
      </c>
      <c r="M3211">
        <v>233.06400000000002</v>
      </c>
      <c r="N3211">
        <v>0.10400000000000001</v>
      </c>
      <c r="O3211" s="872">
        <f>+VLOOKUP(C3211,'A. Rate Class Allocations'!$B$124:$J$128,6,FALSE)</f>
        <v>0.94261788524984402</v>
      </c>
      <c r="P3211" s="873">
        <f>+VLOOKUP(C3211,'A. Rate Class Allocations'!$B$124:$J$128,8,FALSE)</f>
        <v>0.86676492558695795</v>
      </c>
      <c r="Q3211" s="873">
        <f>+VLOOKUP(C3211,'A. Rate Class Allocations'!$B$124:$J$128,7,FALSE)</f>
        <v>0.93591420350510102</v>
      </c>
      <c r="R3211" s="873">
        <f>+VLOOKUP(C3211,'A. Rate Class Allocations'!$B$124:$J$128,9,FALSE)</f>
        <v>0.67326093337246795</v>
      </c>
      <c r="S3211" s="874">
        <f t="shared" si="151"/>
        <v>190.41984203132</v>
      </c>
      <c r="T3211" s="874">
        <f t="shared" si="152"/>
        <v>6.5531904901673016E-2</v>
      </c>
    </row>
    <row r="3212" spans="1:20">
      <c r="A3212" s="875" t="s">
        <v>1034</v>
      </c>
      <c r="B3212" t="s">
        <v>1035</v>
      </c>
      <c r="C3212" t="s">
        <v>1339</v>
      </c>
      <c r="D3212" t="s">
        <v>2299</v>
      </c>
      <c r="E3212" s="867">
        <v>2019</v>
      </c>
      <c r="F3212" s="867">
        <v>2019</v>
      </c>
      <c r="G3212" s="868">
        <v>43565</v>
      </c>
      <c r="H3212" s="869">
        <f t="shared" si="150"/>
        <v>2019</v>
      </c>
      <c r="I3212" s="876"/>
      <c r="J3212" t="s">
        <v>1341</v>
      </c>
      <c r="K3212" t="s">
        <v>1342</v>
      </c>
      <c r="L3212" t="s">
        <v>1037</v>
      </c>
      <c r="M3212">
        <v>129.97799999999998</v>
      </c>
      <c r="N3212">
        <v>5.7999999999999996E-2</v>
      </c>
      <c r="O3212" s="872">
        <f>+VLOOKUP(C3212,'A. Rate Class Allocations'!$B$124:$J$128,6,FALSE)</f>
        <v>0.94261788524984402</v>
      </c>
      <c r="P3212" s="873">
        <f>+VLOOKUP(C3212,'A. Rate Class Allocations'!$B$124:$J$128,8,FALSE)</f>
        <v>0.86676492558695795</v>
      </c>
      <c r="Q3212" s="873">
        <f>+VLOOKUP(C3212,'A. Rate Class Allocations'!$B$124:$J$128,7,FALSE)</f>
        <v>0.93591420350510102</v>
      </c>
      <c r="R3212" s="873">
        <f>+VLOOKUP(C3212,'A. Rate Class Allocations'!$B$124:$J$128,9,FALSE)</f>
        <v>0.67326093337246795</v>
      </c>
      <c r="S3212" s="874">
        <f t="shared" si="151"/>
        <v>106.19568113285152</v>
      </c>
      <c r="T3212" s="874">
        <f t="shared" si="152"/>
        <v>3.6546639272086859E-2</v>
      </c>
    </row>
    <row r="3213" spans="1:20">
      <c r="A3213" s="875" t="s">
        <v>1034</v>
      </c>
      <c r="B3213" t="s">
        <v>1035</v>
      </c>
      <c r="C3213" t="s">
        <v>1339</v>
      </c>
      <c r="D3213" t="s">
        <v>2299</v>
      </c>
      <c r="E3213" s="867">
        <v>2019</v>
      </c>
      <c r="F3213" s="867">
        <v>2019</v>
      </c>
      <c r="G3213" s="868">
        <v>43565</v>
      </c>
      <c r="H3213" s="869">
        <f t="shared" si="150"/>
        <v>2019</v>
      </c>
      <c r="I3213" s="876"/>
      <c r="J3213" t="s">
        <v>1341</v>
      </c>
      <c r="K3213" t="s">
        <v>1342</v>
      </c>
      <c r="L3213" t="s">
        <v>1037</v>
      </c>
      <c r="M3213">
        <v>114.29100000000001</v>
      </c>
      <c r="N3213">
        <v>5.0999999999999997E-2</v>
      </c>
      <c r="O3213" s="872">
        <f>+VLOOKUP(C3213,'A. Rate Class Allocations'!$B$124:$J$128,6,FALSE)</f>
        <v>0.94261788524984402</v>
      </c>
      <c r="P3213" s="873">
        <f>+VLOOKUP(C3213,'A. Rate Class Allocations'!$B$124:$J$128,8,FALSE)</f>
        <v>0.86676492558695795</v>
      </c>
      <c r="Q3213" s="873">
        <f>+VLOOKUP(C3213,'A. Rate Class Allocations'!$B$124:$J$128,7,FALSE)</f>
        <v>0.93591420350510102</v>
      </c>
      <c r="R3213" s="873">
        <f>+VLOOKUP(C3213,'A. Rate Class Allocations'!$B$124:$J$128,9,FALSE)</f>
        <v>0.67326093337246795</v>
      </c>
      <c r="S3213" s="874">
        <f t="shared" si="151"/>
        <v>93.378960996128086</v>
      </c>
      <c r="T3213" s="874">
        <f t="shared" si="152"/>
        <v>3.21358379806281E-2</v>
      </c>
    </row>
    <row r="3214" spans="1:20">
      <c r="A3214" s="875" t="s">
        <v>1034</v>
      </c>
      <c r="B3214" t="s">
        <v>1035</v>
      </c>
      <c r="C3214" t="s">
        <v>1339</v>
      </c>
      <c r="D3214" t="s">
        <v>2300</v>
      </c>
      <c r="E3214" s="867">
        <v>2019</v>
      </c>
      <c r="F3214" s="867">
        <v>2019</v>
      </c>
      <c r="G3214" s="868">
        <v>43559</v>
      </c>
      <c r="H3214" s="869">
        <f t="shared" si="150"/>
        <v>2019</v>
      </c>
      <c r="I3214" s="876"/>
      <c r="J3214" t="s">
        <v>1341</v>
      </c>
      <c r="K3214" t="s">
        <v>1342</v>
      </c>
      <c r="L3214" t="s">
        <v>1037</v>
      </c>
      <c r="M3214">
        <v>3119.4719999999998</v>
      </c>
      <c r="N3214">
        <v>1.3919999999999999</v>
      </c>
      <c r="O3214" s="872">
        <f>+VLOOKUP(C3214,'A. Rate Class Allocations'!$B$124:$J$128,6,FALSE)</f>
        <v>0.94261788524984402</v>
      </c>
      <c r="P3214" s="873">
        <f>+VLOOKUP(C3214,'A. Rate Class Allocations'!$B$124:$J$128,8,FALSE)</f>
        <v>0.86676492558695795</v>
      </c>
      <c r="Q3214" s="873">
        <f>+VLOOKUP(C3214,'A. Rate Class Allocations'!$B$124:$J$128,7,FALSE)</f>
        <v>0.93591420350510102</v>
      </c>
      <c r="R3214" s="873">
        <f>+VLOOKUP(C3214,'A. Rate Class Allocations'!$B$124:$J$128,9,FALSE)</f>
        <v>0.67326093337246795</v>
      </c>
      <c r="S3214" s="874">
        <f t="shared" si="151"/>
        <v>2548.6963471884364</v>
      </c>
      <c r="T3214" s="874">
        <f t="shared" si="152"/>
        <v>0.87711934253008461</v>
      </c>
    </row>
    <row r="3215" spans="1:20">
      <c r="A3215" s="875" t="s">
        <v>1034</v>
      </c>
      <c r="B3215" t="s">
        <v>1035</v>
      </c>
      <c r="C3215" t="s">
        <v>1339</v>
      </c>
      <c r="D3215" t="s">
        <v>2300</v>
      </c>
      <c r="E3215" s="867">
        <v>2019</v>
      </c>
      <c r="F3215" s="867">
        <v>2019</v>
      </c>
      <c r="G3215" s="868">
        <v>43559</v>
      </c>
      <c r="H3215" s="869">
        <f t="shared" si="150"/>
        <v>2019</v>
      </c>
      <c r="I3215" s="876"/>
      <c r="J3215" t="s">
        <v>1038</v>
      </c>
      <c r="K3215" t="s">
        <v>1342</v>
      </c>
      <c r="L3215" t="s">
        <v>1037</v>
      </c>
      <c r="M3215">
        <v>129.97799999999998</v>
      </c>
      <c r="N3215">
        <v>5.7999999999999996E-2</v>
      </c>
      <c r="O3215" s="872">
        <f>+VLOOKUP(C3215,'A. Rate Class Allocations'!$B$124:$J$128,6,FALSE)</f>
        <v>0.94261788524984402</v>
      </c>
      <c r="P3215" s="873">
        <f>+VLOOKUP(C3215,'A. Rate Class Allocations'!$B$124:$J$128,8,FALSE)</f>
        <v>0.86676492558695795</v>
      </c>
      <c r="Q3215" s="873">
        <f>+VLOOKUP(C3215,'A. Rate Class Allocations'!$B$124:$J$128,7,FALSE)</f>
        <v>0.93591420350510102</v>
      </c>
      <c r="R3215" s="873">
        <f>+VLOOKUP(C3215,'A. Rate Class Allocations'!$B$124:$J$128,9,FALSE)</f>
        <v>0.67326093337246795</v>
      </c>
      <c r="S3215" s="874">
        <f t="shared" si="151"/>
        <v>106.19568113285152</v>
      </c>
      <c r="T3215" s="874">
        <f t="shared" si="152"/>
        <v>3.6546639272086859E-2</v>
      </c>
    </row>
    <row r="3216" spans="1:20">
      <c r="A3216" s="875" t="s">
        <v>1034</v>
      </c>
      <c r="B3216" t="s">
        <v>1035</v>
      </c>
      <c r="C3216" t="s">
        <v>1339</v>
      </c>
      <c r="D3216" t="s">
        <v>2301</v>
      </c>
      <c r="E3216" s="867">
        <v>2019</v>
      </c>
      <c r="F3216" s="867">
        <v>2019</v>
      </c>
      <c r="G3216" s="868">
        <v>43563</v>
      </c>
      <c r="H3216" s="869">
        <f t="shared" si="150"/>
        <v>2019</v>
      </c>
      <c r="I3216" s="876"/>
      <c r="J3216" t="s">
        <v>1341</v>
      </c>
      <c r="K3216" t="s">
        <v>1342</v>
      </c>
      <c r="L3216" t="s">
        <v>1037</v>
      </c>
      <c r="M3216">
        <v>2063.88</v>
      </c>
      <c r="N3216">
        <v>0.78</v>
      </c>
      <c r="O3216" s="872">
        <f>+VLOOKUP(C3216,'A. Rate Class Allocations'!$B$124:$J$128,6,FALSE)</f>
        <v>0.94261788524984402</v>
      </c>
      <c r="P3216" s="873">
        <f>+VLOOKUP(C3216,'A. Rate Class Allocations'!$B$124:$J$128,8,FALSE)</f>
        <v>0.86676492558695795</v>
      </c>
      <c r="Q3216" s="873">
        <f>+VLOOKUP(C3216,'A. Rate Class Allocations'!$B$124:$J$128,7,FALSE)</f>
        <v>0.93591420350510102</v>
      </c>
      <c r="R3216" s="873">
        <f>+VLOOKUP(C3216,'A. Rate Class Allocations'!$B$124:$J$128,9,FALSE)</f>
        <v>0.67326093337246795</v>
      </c>
      <c r="S3216" s="874">
        <f t="shared" si="151"/>
        <v>1686.2479987110867</v>
      </c>
      <c r="T3216" s="874">
        <f t="shared" si="152"/>
        <v>0.49148928676254749</v>
      </c>
    </row>
    <row r="3217" spans="1:20">
      <c r="A3217" s="875" t="s">
        <v>1034</v>
      </c>
      <c r="B3217" t="s">
        <v>1035</v>
      </c>
      <c r="C3217" t="s">
        <v>1339</v>
      </c>
      <c r="D3217" t="s">
        <v>2301</v>
      </c>
      <c r="E3217" s="867">
        <v>2019</v>
      </c>
      <c r="F3217" s="867">
        <v>2019</v>
      </c>
      <c r="G3217" s="868">
        <v>43563</v>
      </c>
      <c r="H3217" s="869">
        <f t="shared" si="150"/>
        <v>2019</v>
      </c>
      <c r="I3217" s="876"/>
      <c r="J3217" t="s">
        <v>1341</v>
      </c>
      <c r="K3217" t="s">
        <v>1342</v>
      </c>
      <c r="L3217" t="s">
        <v>1037</v>
      </c>
      <c r="M3217">
        <v>460.404</v>
      </c>
      <c r="N3217">
        <v>0.17399999999999999</v>
      </c>
      <c r="O3217" s="872">
        <f>+VLOOKUP(C3217,'A. Rate Class Allocations'!$B$124:$J$128,6,FALSE)</f>
        <v>0.94261788524984402</v>
      </c>
      <c r="P3217" s="873">
        <f>+VLOOKUP(C3217,'A. Rate Class Allocations'!$B$124:$J$128,8,FALSE)</f>
        <v>0.86676492558695795</v>
      </c>
      <c r="Q3217" s="873">
        <f>+VLOOKUP(C3217,'A. Rate Class Allocations'!$B$124:$J$128,7,FALSE)</f>
        <v>0.93591420350510102</v>
      </c>
      <c r="R3217" s="873">
        <f>+VLOOKUP(C3217,'A. Rate Class Allocations'!$B$124:$J$128,9,FALSE)</f>
        <v>0.67326093337246795</v>
      </c>
      <c r="S3217" s="874">
        <f t="shared" si="151"/>
        <v>376.16301509708853</v>
      </c>
      <c r="T3217" s="874">
        <f t="shared" si="152"/>
        <v>0.10963991781626058</v>
      </c>
    </row>
    <row r="3218" spans="1:20">
      <c r="A3218" s="875" t="s">
        <v>1034</v>
      </c>
      <c r="B3218" t="s">
        <v>1035</v>
      </c>
      <c r="C3218" t="s">
        <v>1339</v>
      </c>
      <c r="D3218" t="s">
        <v>2301</v>
      </c>
      <c r="E3218" s="867">
        <v>2019</v>
      </c>
      <c r="F3218" s="867">
        <v>2019</v>
      </c>
      <c r="G3218" s="868">
        <v>43563</v>
      </c>
      <c r="H3218" s="869">
        <f t="shared" si="150"/>
        <v>2019</v>
      </c>
      <c r="I3218" s="876"/>
      <c r="J3218" t="s">
        <v>1341</v>
      </c>
      <c r="K3218" t="s">
        <v>1342</v>
      </c>
      <c r="L3218" t="s">
        <v>1037</v>
      </c>
      <c r="M3218">
        <v>1484.4060000000004</v>
      </c>
      <c r="N3218">
        <v>0.56100000000000005</v>
      </c>
      <c r="O3218" s="872">
        <f>+VLOOKUP(C3218,'A. Rate Class Allocations'!$B$124:$J$128,6,FALSE)</f>
        <v>0.94261788524984402</v>
      </c>
      <c r="P3218" s="873">
        <f>+VLOOKUP(C3218,'A. Rate Class Allocations'!$B$124:$J$128,8,FALSE)</f>
        <v>0.86676492558695795</v>
      </c>
      <c r="Q3218" s="873">
        <f>+VLOOKUP(C3218,'A. Rate Class Allocations'!$B$124:$J$128,7,FALSE)</f>
        <v>0.93591420350510102</v>
      </c>
      <c r="R3218" s="873">
        <f>+VLOOKUP(C3218,'A. Rate Class Allocations'!$B$124:$J$128,9,FALSE)</f>
        <v>0.67326093337246795</v>
      </c>
      <c r="S3218" s="874">
        <f t="shared" si="151"/>
        <v>1212.8014452268205</v>
      </c>
      <c r="T3218" s="874">
        <f t="shared" si="152"/>
        <v>0.3534942177869092</v>
      </c>
    </row>
    <row r="3219" spans="1:20">
      <c r="A3219" s="875" t="s">
        <v>1034</v>
      </c>
      <c r="B3219" t="s">
        <v>1035</v>
      </c>
      <c r="C3219" t="s">
        <v>1339</v>
      </c>
      <c r="D3219" t="s">
        <v>2301</v>
      </c>
      <c r="E3219" s="867">
        <v>2019</v>
      </c>
      <c r="F3219" s="867">
        <v>2019</v>
      </c>
      <c r="G3219" s="868">
        <v>43563</v>
      </c>
      <c r="H3219" s="869">
        <f t="shared" si="150"/>
        <v>2019</v>
      </c>
      <c r="I3219" s="876"/>
      <c r="J3219" t="s">
        <v>1038</v>
      </c>
      <c r="K3219" t="s">
        <v>1342</v>
      </c>
      <c r="L3219" t="s">
        <v>1037</v>
      </c>
      <c r="M3219">
        <v>404.83799999999997</v>
      </c>
      <c r="N3219">
        <v>0.153</v>
      </c>
      <c r="O3219" s="872">
        <f>+VLOOKUP(C3219,'A. Rate Class Allocations'!$B$124:$J$128,6,FALSE)</f>
        <v>0.94261788524984402</v>
      </c>
      <c r="P3219" s="873">
        <f>+VLOOKUP(C3219,'A. Rate Class Allocations'!$B$124:$J$128,8,FALSE)</f>
        <v>0.86676492558695795</v>
      </c>
      <c r="Q3219" s="873">
        <f>+VLOOKUP(C3219,'A. Rate Class Allocations'!$B$124:$J$128,7,FALSE)</f>
        <v>0.93591420350510102</v>
      </c>
      <c r="R3219" s="873">
        <f>+VLOOKUP(C3219,'A. Rate Class Allocations'!$B$124:$J$128,9,FALSE)</f>
        <v>0.67326093337246795</v>
      </c>
      <c r="S3219" s="874">
        <f t="shared" si="151"/>
        <v>330.7640305164054</v>
      </c>
      <c r="T3219" s="874">
        <f t="shared" si="152"/>
        <v>9.6407513941884321E-2</v>
      </c>
    </row>
    <row r="3220" spans="1:20">
      <c r="A3220" s="875" t="s">
        <v>1034</v>
      </c>
      <c r="B3220" t="s">
        <v>1035</v>
      </c>
      <c r="C3220" t="s">
        <v>1339</v>
      </c>
      <c r="D3220" t="s">
        <v>2302</v>
      </c>
      <c r="E3220" s="867">
        <v>2019</v>
      </c>
      <c r="F3220" s="867">
        <v>2019</v>
      </c>
      <c r="G3220" s="868">
        <v>43560</v>
      </c>
      <c r="H3220" s="869">
        <f t="shared" si="150"/>
        <v>2019</v>
      </c>
      <c r="I3220" s="876"/>
      <c r="J3220" t="s">
        <v>1341</v>
      </c>
      <c r="K3220" t="s">
        <v>1342</v>
      </c>
      <c r="L3220" t="s">
        <v>1037</v>
      </c>
      <c r="M3220">
        <v>3481.3919999999994</v>
      </c>
      <c r="N3220">
        <v>1.3919999999999999</v>
      </c>
      <c r="O3220" s="872">
        <f>+VLOOKUP(C3220,'A. Rate Class Allocations'!$B$124:$J$128,6,FALSE)</f>
        <v>0.94261788524984402</v>
      </c>
      <c r="P3220" s="873">
        <f>+VLOOKUP(C3220,'A. Rate Class Allocations'!$B$124:$J$128,8,FALSE)</f>
        <v>0.86676492558695795</v>
      </c>
      <c r="Q3220" s="873">
        <f>+VLOOKUP(C3220,'A. Rate Class Allocations'!$B$124:$J$128,7,FALSE)</f>
        <v>0.93591420350510102</v>
      </c>
      <c r="R3220" s="873">
        <f>+VLOOKUP(C3220,'A. Rate Class Allocations'!$B$124:$J$128,9,FALSE)</f>
        <v>0.67326093337246795</v>
      </c>
      <c r="S3220" s="874">
        <f t="shared" si="151"/>
        <v>2844.39516480066</v>
      </c>
      <c r="T3220" s="874">
        <f t="shared" si="152"/>
        <v>0.87711934253008461</v>
      </c>
    </row>
    <row r="3221" spans="1:20">
      <c r="A3221" s="875" t="s">
        <v>1034</v>
      </c>
      <c r="B3221" t="s">
        <v>1035</v>
      </c>
      <c r="C3221" t="s">
        <v>1339</v>
      </c>
      <c r="D3221" t="s">
        <v>2302</v>
      </c>
      <c r="E3221" s="867">
        <v>2019</v>
      </c>
      <c r="F3221" s="867">
        <v>2019</v>
      </c>
      <c r="G3221" s="868">
        <v>43560</v>
      </c>
      <c r="H3221" s="869">
        <f t="shared" si="150"/>
        <v>2019</v>
      </c>
      <c r="I3221" s="876"/>
      <c r="J3221" t="s">
        <v>1038</v>
      </c>
      <c r="K3221" t="s">
        <v>1342</v>
      </c>
      <c r="L3221" t="s">
        <v>1037</v>
      </c>
      <c r="M3221">
        <v>507.70299999999997</v>
      </c>
      <c r="N3221">
        <v>0.20299999999999999</v>
      </c>
      <c r="O3221" s="872">
        <f>+VLOOKUP(C3221,'A. Rate Class Allocations'!$B$124:$J$128,6,FALSE)</f>
        <v>0.94261788524984402</v>
      </c>
      <c r="P3221" s="873">
        <f>+VLOOKUP(C3221,'A. Rate Class Allocations'!$B$124:$J$128,8,FALSE)</f>
        <v>0.86676492558695795</v>
      </c>
      <c r="Q3221" s="873">
        <f>+VLOOKUP(C3221,'A. Rate Class Allocations'!$B$124:$J$128,7,FALSE)</f>
        <v>0.93591420350510102</v>
      </c>
      <c r="R3221" s="873">
        <f>+VLOOKUP(C3221,'A. Rate Class Allocations'!$B$124:$J$128,9,FALSE)</f>
        <v>0.67326093337246795</v>
      </c>
      <c r="S3221" s="874">
        <f t="shared" si="151"/>
        <v>414.8076282000963</v>
      </c>
      <c r="T3221" s="874">
        <f t="shared" si="152"/>
        <v>0.12791323745230401</v>
      </c>
    </row>
    <row r="3222" spans="1:20">
      <c r="A3222" s="875" t="s">
        <v>1034</v>
      </c>
      <c r="B3222" t="s">
        <v>1035</v>
      </c>
      <c r="C3222" t="s">
        <v>1339</v>
      </c>
      <c r="D3222" t="s">
        <v>2302</v>
      </c>
      <c r="E3222" s="867">
        <v>2019</v>
      </c>
      <c r="F3222" s="867">
        <v>2019</v>
      </c>
      <c r="G3222" s="868">
        <v>43560</v>
      </c>
      <c r="H3222" s="869">
        <f t="shared" si="150"/>
        <v>2019</v>
      </c>
      <c r="I3222" s="876"/>
      <c r="J3222" t="s">
        <v>1038</v>
      </c>
      <c r="K3222" t="s">
        <v>1342</v>
      </c>
      <c r="L3222" t="s">
        <v>1037</v>
      </c>
      <c r="M3222">
        <v>1430.5720000000001</v>
      </c>
      <c r="N3222">
        <v>0.57200000000000006</v>
      </c>
      <c r="O3222" s="872">
        <f>+VLOOKUP(C3222,'A. Rate Class Allocations'!$B$124:$J$128,6,FALSE)</f>
        <v>0.94261788524984402</v>
      </c>
      <c r="P3222" s="873">
        <f>+VLOOKUP(C3222,'A. Rate Class Allocations'!$B$124:$J$128,8,FALSE)</f>
        <v>0.86676492558695795</v>
      </c>
      <c r="Q3222" s="873">
        <f>+VLOOKUP(C3222,'A. Rate Class Allocations'!$B$124:$J$128,7,FALSE)</f>
        <v>0.93591420350510102</v>
      </c>
      <c r="R3222" s="873">
        <f>+VLOOKUP(C3222,'A. Rate Class Allocations'!$B$124:$J$128,9,FALSE)</f>
        <v>0.67326093337246795</v>
      </c>
      <c r="S3222" s="874">
        <f t="shared" si="151"/>
        <v>1168.8175533519957</v>
      </c>
      <c r="T3222" s="874">
        <f t="shared" si="152"/>
        <v>0.36042547695920152</v>
      </c>
    </row>
    <row r="3223" spans="1:20">
      <c r="A3223" s="875" t="s">
        <v>1034</v>
      </c>
      <c r="B3223" t="s">
        <v>1035</v>
      </c>
      <c r="C3223" t="s">
        <v>1339</v>
      </c>
      <c r="D3223" t="s">
        <v>2302</v>
      </c>
      <c r="E3223" s="867">
        <v>2019</v>
      </c>
      <c r="F3223" s="867">
        <v>2019</v>
      </c>
      <c r="G3223" s="868">
        <v>43560</v>
      </c>
      <c r="H3223" s="869">
        <f t="shared" si="150"/>
        <v>2019</v>
      </c>
      <c r="I3223" s="876"/>
      <c r="J3223" t="s">
        <v>1038</v>
      </c>
      <c r="K3223" t="s">
        <v>1342</v>
      </c>
      <c r="L3223" t="s">
        <v>1037</v>
      </c>
      <c r="M3223">
        <v>80.032000000000011</v>
      </c>
      <c r="N3223">
        <v>3.2000000000000001E-2</v>
      </c>
      <c r="O3223" s="872">
        <f>+VLOOKUP(C3223,'A. Rate Class Allocations'!$B$124:$J$128,6,FALSE)</f>
        <v>0.94261788524984402</v>
      </c>
      <c r="P3223" s="873">
        <f>+VLOOKUP(C3223,'A. Rate Class Allocations'!$B$124:$J$128,8,FALSE)</f>
        <v>0.86676492558695795</v>
      </c>
      <c r="Q3223" s="873">
        <f>+VLOOKUP(C3223,'A. Rate Class Allocations'!$B$124:$J$128,7,FALSE)</f>
        <v>0.93591420350510102</v>
      </c>
      <c r="R3223" s="873">
        <f>+VLOOKUP(C3223,'A. Rate Class Allocations'!$B$124:$J$128,9,FALSE)</f>
        <v>0.67326093337246795</v>
      </c>
      <c r="S3223" s="874">
        <f t="shared" si="151"/>
        <v>65.388394593118647</v>
      </c>
      <c r="T3223" s="874">
        <f t="shared" si="152"/>
        <v>2.0163663046668615E-2</v>
      </c>
    </row>
    <row r="3224" spans="1:20">
      <c r="A3224" s="875" t="s">
        <v>1034</v>
      </c>
      <c r="B3224" t="s">
        <v>1035</v>
      </c>
      <c r="C3224" t="s">
        <v>1339</v>
      </c>
      <c r="D3224" t="s">
        <v>2303</v>
      </c>
      <c r="E3224" s="867">
        <v>2019</v>
      </c>
      <c r="F3224" s="867">
        <v>2019</v>
      </c>
      <c r="G3224" s="868">
        <v>43564</v>
      </c>
      <c r="H3224" s="869">
        <f t="shared" si="150"/>
        <v>2019</v>
      </c>
      <c r="I3224" s="876"/>
      <c r="J3224" t="s">
        <v>1341</v>
      </c>
      <c r="K3224" t="s">
        <v>1342</v>
      </c>
      <c r="L3224" t="s">
        <v>1037</v>
      </c>
      <c r="M3224">
        <v>3119.4719999999998</v>
      </c>
      <c r="N3224">
        <v>1.3919999999999999</v>
      </c>
      <c r="O3224" s="872">
        <f>+VLOOKUP(C3224,'A. Rate Class Allocations'!$B$124:$J$128,6,FALSE)</f>
        <v>0.94261788524984402</v>
      </c>
      <c r="P3224" s="873">
        <f>+VLOOKUP(C3224,'A. Rate Class Allocations'!$B$124:$J$128,8,FALSE)</f>
        <v>0.86676492558695795</v>
      </c>
      <c r="Q3224" s="873">
        <f>+VLOOKUP(C3224,'A. Rate Class Allocations'!$B$124:$J$128,7,FALSE)</f>
        <v>0.93591420350510102</v>
      </c>
      <c r="R3224" s="873">
        <f>+VLOOKUP(C3224,'A. Rate Class Allocations'!$B$124:$J$128,9,FALSE)</f>
        <v>0.67326093337246795</v>
      </c>
      <c r="S3224" s="874">
        <f t="shared" si="151"/>
        <v>2548.6963471884364</v>
      </c>
      <c r="T3224" s="874">
        <f t="shared" si="152"/>
        <v>0.87711934253008461</v>
      </c>
    </row>
    <row r="3225" spans="1:20">
      <c r="A3225" s="875" t="s">
        <v>1034</v>
      </c>
      <c r="B3225" t="s">
        <v>1035</v>
      </c>
      <c r="C3225" t="s">
        <v>1339</v>
      </c>
      <c r="D3225" t="s">
        <v>2304</v>
      </c>
      <c r="E3225" s="867">
        <v>2019</v>
      </c>
      <c r="F3225" s="867">
        <v>2019</v>
      </c>
      <c r="G3225" s="868">
        <v>43560</v>
      </c>
      <c r="H3225" s="869">
        <f t="shared" si="150"/>
        <v>2019</v>
      </c>
      <c r="I3225" s="876"/>
      <c r="J3225" t="s">
        <v>1341</v>
      </c>
      <c r="K3225" t="s">
        <v>1342</v>
      </c>
      <c r="L3225" t="s">
        <v>1037</v>
      </c>
      <c r="M3225">
        <v>1942.1999999999998</v>
      </c>
      <c r="N3225">
        <v>0.78</v>
      </c>
      <c r="O3225" s="872">
        <f>+VLOOKUP(C3225,'A. Rate Class Allocations'!$B$124:$J$128,6,FALSE)</f>
        <v>0.94261788524984402</v>
      </c>
      <c r="P3225" s="873">
        <f>+VLOOKUP(C3225,'A. Rate Class Allocations'!$B$124:$J$128,8,FALSE)</f>
        <v>0.86676492558695795</v>
      </c>
      <c r="Q3225" s="873">
        <f>+VLOOKUP(C3225,'A. Rate Class Allocations'!$B$124:$J$128,7,FALSE)</f>
        <v>0.93591420350510102</v>
      </c>
      <c r="R3225" s="873">
        <f>+VLOOKUP(C3225,'A. Rate Class Allocations'!$B$124:$J$128,9,FALSE)</f>
        <v>0.67326093337246795</v>
      </c>
      <c r="S3225" s="874">
        <f t="shared" si="151"/>
        <v>1586.8320169276665</v>
      </c>
      <c r="T3225" s="874">
        <f t="shared" si="152"/>
        <v>0.49148928676254749</v>
      </c>
    </row>
    <row r="3226" spans="1:20">
      <c r="A3226" s="875" t="s">
        <v>1034</v>
      </c>
      <c r="B3226" t="s">
        <v>1035</v>
      </c>
      <c r="C3226" t="s">
        <v>1339</v>
      </c>
      <c r="D3226" t="s">
        <v>2304</v>
      </c>
      <c r="E3226" s="867">
        <v>2019</v>
      </c>
      <c r="F3226" s="867">
        <v>2019</v>
      </c>
      <c r="G3226" s="868">
        <v>43560</v>
      </c>
      <c r="H3226" s="869">
        <f t="shared" si="150"/>
        <v>2019</v>
      </c>
      <c r="I3226" s="876"/>
      <c r="J3226" t="s">
        <v>1341</v>
      </c>
      <c r="K3226" t="s">
        <v>1342</v>
      </c>
      <c r="L3226" t="s">
        <v>1037</v>
      </c>
      <c r="M3226">
        <v>144.41999999999999</v>
      </c>
      <c r="N3226">
        <v>5.7999999999999996E-2</v>
      </c>
      <c r="O3226" s="872">
        <f>+VLOOKUP(C3226,'A. Rate Class Allocations'!$B$124:$J$128,6,FALSE)</f>
        <v>0.94261788524984402</v>
      </c>
      <c r="P3226" s="873">
        <f>+VLOOKUP(C3226,'A. Rate Class Allocations'!$B$124:$J$128,8,FALSE)</f>
        <v>0.86676492558695795</v>
      </c>
      <c r="Q3226" s="873">
        <f>+VLOOKUP(C3226,'A. Rate Class Allocations'!$B$124:$J$128,7,FALSE)</f>
        <v>0.93591420350510102</v>
      </c>
      <c r="R3226" s="873">
        <f>+VLOOKUP(C3226,'A. Rate Class Allocations'!$B$124:$J$128,9,FALSE)</f>
        <v>0.67326093337246795</v>
      </c>
      <c r="S3226" s="874">
        <f t="shared" si="151"/>
        <v>117.99520125872391</v>
      </c>
      <c r="T3226" s="874">
        <f t="shared" si="152"/>
        <v>3.6546639272086859E-2</v>
      </c>
    </row>
    <row r="3227" spans="1:20">
      <c r="A3227" s="875" t="s">
        <v>1034</v>
      </c>
      <c r="B3227" t="s">
        <v>1035</v>
      </c>
      <c r="C3227" t="s">
        <v>1339</v>
      </c>
      <c r="D3227" t="s">
        <v>2304</v>
      </c>
      <c r="E3227" s="867">
        <v>2019</v>
      </c>
      <c r="F3227" s="867">
        <v>2019</v>
      </c>
      <c r="G3227" s="868">
        <v>43560</v>
      </c>
      <c r="H3227" s="869">
        <f t="shared" si="150"/>
        <v>2019</v>
      </c>
      <c r="I3227" s="876"/>
      <c r="J3227" t="s">
        <v>1341</v>
      </c>
      <c r="K3227" t="s">
        <v>1342</v>
      </c>
      <c r="L3227" t="s">
        <v>1037</v>
      </c>
      <c r="M3227">
        <v>380.97</v>
      </c>
      <c r="N3227">
        <v>0.153</v>
      </c>
      <c r="O3227" s="872">
        <f>+VLOOKUP(C3227,'A. Rate Class Allocations'!$B$124:$J$128,6,FALSE)</f>
        <v>0.94261788524984402</v>
      </c>
      <c r="P3227" s="873">
        <f>+VLOOKUP(C3227,'A. Rate Class Allocations'!$B$124:$J$128,8,FALSE)</f>
        <v>0.86676492558695795</v>
      </c>
      <c r="Q3227" s="873">
        <f>+VLOOKUP(C3227,'A. Rate Class Allocations'!$B$124:$J$128,7,FALSE)</f>
        <v>0.93591420350510102</v>
      </c>
      <c r="R3227" s="873">
        <f>+VLOOKUP(C3227,'A. Rate Class Allocations'!$B$124:$J$128,9,FALSE)</f>
        <v>0.67326093337246795</v>
      </c>
      <c r="S3227" s="874">
        <f t="shared" si="151"/>
        <v>311.2632033204269</v>
      </c>
      <c r="T3227" s="874">
        <f t="shared" si="152"/>
        <v>9.6407513941884321E-2</v>
      </c>
    </row>
    <row r="3228" spans="1:20">
      <c r="A3228" s="875" t="s">
        <v>1034</v>
      </c>
      <c r="B3228" t="s">
        <v>1035</v>
      </c>
      <c r="C3228" t="s">
        <v>1339</v>
      </c>
      <c r="D3228" t="s">
        <v>2305</v>
      </c>
      <c r="E3228" s="867">
        <v>2019</v>
      </c>
      <c r="F3228" s="867">
        <v>2019</v>
      </c>
      <c r="G3228" s="868">
        <v>43559</v>
      </c>
      <c r="H3228" s="869">
        <f t="shared" si="150"/>
        <v>2019</v>
      </c>
      <c r="I3228" s="876"/>
      <c r="J3228" t="s">
        <v>1341</v>
      </c>
      <c r="K3228" t="s">
        <v>1342</v>
      </c>
      <c r="L3228" t="s">
        <v>1037</v>
      </c>
      <c r="M3228">
        <v>815.72400000000005</v>
      </c>
      <c r="N3228">
        <v>0.36400000000000005</v>
      </c>
      <c r="O3228" s="872">
        <f>+VLOOKUP(C3228,'A. Rate Class Allocations'!$B$124:$J$128,6,FALSE)</f>
        <v>0.94261788524984402</v>
      </c>
      <c r="P3228" s="873">
        <f>+VLOOKUP(C3228,'A. Rate Class Allocations'!$B$124:$J$128,8,FALSE)</f>
        <v>0.86676492558695795</v>
      </c>
      <c r="Q3228" s="873">
        <f>+VLOOKUP(C3228,'A. Rate Class Allocations'!$B$124:$J$128,7,FALSE)</f>
        <v>0.93591420350510102</v>
      </c>
      <c r="R3228" s="873">
        <f>+VLOOKUP(C3228,'A. Rate Class Allocations'!$B$124:$J$128,9,FALSE)</f>
        <v>0.67326093337246795</v>
      </c>
      <c r="S3228" s="874">
        <f t="shared" si="151"/>
        <v>666.46944710962009</v>
      </c>
      <c r="T3228" s="874">
        <f t="shared" si="152"/>
        <v>0.22936166715585554</v>
      </c>
    </row>
    <row r="3229" spans="1:20">
      <c r="A3229" s="875" t="s">
        <v>1034</v>
      </c>
      <c r="B3229" t="s">
        <v>1035</v>
      </c>
      <c r="C3229" t="s">
        <v>1339</v>
      </c>
      <c r="D3229" t="s">
        <v>2305</v>
      </c>
      <c r="E3229" s="867">
        <v>2019</v>
      </c>
      <c r="F3229" s="867">
        <v>2019</v>
      </c>
      <c r="G3229" s="868">
        <v>43559</v>
      </c>
      <c r="H3229" s="869">
        <f t="shared" si="150"/>
        <v>2019</v>
      </c>
      <c r="I3229" s="876"/>
      <c r="J3229" t="s">
        <v>1341</v>
      </c>
      <c r="K3229" t="s">
        <v>1342</v>
      </c>
      <c r="L3229" t="s">
        <v>1037</v>
      </c>
      <c r="M3229">
        <v>64.98899999999999</v>
      </c>
      <c r="N3229">
        <v>2.8999999999999998E-2</v>
      </c>
      <c r="O3229" s="872">
        <f>+VLOOKUP(C3229,'A. Rate Class Allocations'!$B$124:$J$128,6,FALSE)</f>
        <v>0.94261788524984402</v>
      </c>
      <c r="P3229" s="873">
        <f>+VLOOKUP(C3229,'A. Rate Class Allocations'!$B$124:$J$128,8,FALSE)</f>
        <v>0.86676492558695795</v>
      </c>
      <c r="Q3229" s="873">
        <f>+VLOOKUP(C3229,'A. Rate Class Allocations'!$B$124:$J$128,7,FALSE)</f>
        <v>0.93591420350510102</v>
      </c>
      <c r="R3229" s="873">
        <f>+VLOOKUP(C3229,'A. Rate Class Allocations'!$B$124:$J$128,9,FALSE)</f>
        <v>0.67326093337246795</v>
      </c>
      <c r="S3229" s="874">
        <f t="shared" si="151"/>
        <v>53.097840566425759</v>
      </c>
      <c r="T3229" s="874">
        <f t="shared" si="152"/>
        <v>1.8273319636043429E-2</v>
      </c>
    </row>
    <row r="3230" spans="1:20">
      <c r="A3230" s="875" t="s">
        <v>1034</v>
      </c>
      <c r="B3230" t="s">
        <v>1035</v>
      </c>
      <c r="C3230" t="s">
        <v>1339</v>
      </c>
      <c r="D3230" t="s">
        <v>2306</v>
      </c>
      <c r="E3230" s="867">
        <v>2019</v>
      </c>
      <c r="F3230" s="867">
        <v>2019</v>
      </c>
      <c r="G3230" s="868">
        <v>43565</v>
      </c>
      <c r="H3230" s="869">
        <f t="shared" si="150"/>
        <v>2019</v>
      </c>
      <c r="I3230" s="876"/>
      <c r="J3230" t="s">
        <v>1341</v>
      </c>
      <c r="K3230" t="s">
        <v>1342</v>
      </c>
      <c r="L3230" t="s">
        <v>1037</v>
      </c>
      <c r="M3230">
        <v>233.06400000000002</v>
      </c>
      <c r="N3230">
        <v>0.10400000000000001</v>
      </c>
      <c r="O3230" s="872">
        <f>+VLOOKUP(C3230,'A. Rate Class Allocations'!$B$124:$J$128,6,FALSE)</f>
        <v>0.94261788524984402</v>
      </c>
      <c r="P3230" s="873">
        <f>+VLOOKUP(C3230,'A. Rate Class Allocations'!$B$124:$J$128,8,FALSE)</f>
        <v>0.86676492558695795</v>
      </c>
      <c r="Q3230" s="873">
        <f>+VLOOKUP(C3230,'A. Rate Class Allocations'!$B$124:$J$128,7,FALSE)</f>
        <v>0.93591420350510102</v>
      </c>
      <c r="R3230" s="873">
        <f>+VLOOKUP(C3230,'A. Rate Class Allocations'!$B$124:$J$128,9,FALSE)</f>
        <v>0.67326093337246795</v>
      </c>
      <c r="S3230" s="874">
        <f t="shared" si="151"/>
        <v>190.41984203132</v>
      </c>
      <c r="T3230" s="874">
        <f t="shared" si="152"/>
        <v>6.5531904901673016E-2</v>
      </c>
    </row>
    <row r="3231" spans="1:20">
      <c r="A3231" s="875" t="s">
        <v>1034</v>
      </c>
      <c r="B3231" t="s">
        <v>1035</v>
      </c>
      <c r="C3231" t="s">
        <v>1339</v>
      </c>
      <c r="D3231" t="s">
        <v>2306</v>
      </c>
      <c r="E3231" s="867">
        <v>2019</v>
      </c>
      <c r="F3231" s="867">
        <v>2019</v>
      </c>
      <c r="G3231" s="868">
        <v>43565</v>
      </c>
      <c r="H3231" s="869">
        <f t="shared" si="150"/>
        <v>2019</v>
      </c>
      <c r="I3231" s="876"/>
      <c r="J3231" t="s">
        <v>1341</v>
      </c>
      <c r="K3231" t="s">
        <v>1342</v>
      </c>
      <c r="L3231" t="s">
        <v>1037</v>
      </c>
      <c r="M3231">
        <v>64.98899999999999</v>
      </c>
      <c r="N3231">
        <v>2.8999999999999998E-2</v>
      </c>
      <c r="O3231" s="872">
        <f>+VLOOKUP(C3231,'A. Rate Class Allocations'!$B$124:$J$128,6,FALSE)</f>
        <v>0.94261788524984402</v>
      </c>
      <c r="P3231" s="873">
        <f>+VLOOKUP(C3231,'A. Rate Class Allocations'!$B$124:$J$128,8,FALSE)</f>
        <v>0.86676492558695795</v>
      </c>
      <c r="Q3231" s="873">
        <f>+VLOOKUP(C3231,'A. Rate Class Allocations'!$B$124:$J$128,7,FALSE)</f>
        <v>0.93591420350510102</v>
      </c>
      <c r="R3231" s="873">
        <f>+VLOOKUP(C3231,'A. Rate Class Allocations'!$B$124:$J$128,9,FALSE)</f>
        <v>0.67326093337246795</v>
      </c>
      <c r="S3231" s="874">
        <f t="shared" si="151"/>
        <v>53.097840566425759</v>
      </c>
      <c r="T3231" s="874">
        <f t="shared" si="152"/>
        <v>1.8273319636043429E-2</v>
      </c>
    </row>
    <row r="3232" spans="1:20">
      <c r="A3232" s="875" t="s">
        <v>1034</v>
      </c>
      <c r="B3232" t="s">
        <v>1035</v>
      </c>
      <c r="C3232" t="s">
        <v>1339</v>
      </c>
      <c r="D3232" t="s">
        <v>2307</v>
      </c>
      <c r="E3232" s="867">
        <v>2019</v>
      </c>
      <c r="F3232" s="867">
        <v>2019</v>
      </c>
      <c r="G3232" s="868">
        <v>43572</v>
      </c>
      <c r="H3232" s="869">
        <f t="shared" si="150"/>
        <v>2019</v>
      </c>
      <c r="I3232" s="876"/>
      <c r="J3232" t="s">
        <v>1341</v>
      </c>
      <c r="K3232" t="s">
        <v>1342</v>
      </c>
      <c r="L3232" t="s">
        <v>1037</v>
      </c>
      <c r="M3232">
        <v>815.72400000000005</v>
      </c>
      <c r="N3232">
        <v>0.36400000000000005</v>
      </c>
      <c r="O3232" s="872">
        <f>+VLOOKUP(C3232,'A. Rate Class Allocations'!$B$124:$J$128,6,FALSE)</f>
        <v>0.94261788524984402</v>
      </c>
      <c r="P3232" s="873">
        <f>+VLOOKUP(C3232,'A. Rate Class Allocations'!$B$124:$J$128,8,FALSE)</f>
        <v>0.86676492558695795</v>
      </c>
      <c r="Q3232" s="873">
        <f>+VLOOKUP(C3232,'A. Rate Class Allocations'!$B$124:$J$128,7,FALSE)</f>
        <v>0.93591420350510102</v>
      </c>
      <c r="R3232" s="873">
        <f>+VLOOKUP(C3232,'A. Rate Class Allocations'!$B$124:$J$128,9,FALSE)</f>
        <v>0.67326093337246795</v>
      </c>
      <c r="S3232" s="874">
        <f t="shared" si="151"/>
        <v>666.46944710962009</v>
      </c>
      <c r="T3232" s="874">
        <f t="shared" si="152"/>
        <v>0.22936166715585554</v>
      </c>
    </row>
    <row r="3233" spans="1:20">
      <c r="A3233" s="875" t="s">
        <v>1034</v>
      </c>
      <c r="B3233" t="s">
        <v>1035</v>
      </c>
      <c r="C3233" t="s">
        <v>1339</v>
      </c>
      <c r="D3233" t="s">
        <v>2307</v>
      </c>
      <c r="E3233" s="867">
        <v>2019</v>
      </c>
      <c r="F3233" s="867">
        <v>2019</v>
      </c>
      <c r="G3233" s="868">
        <v>43572</v>
      </c>
      <c r="H3233" s="869">
        <f t="shared" si="150"/>
        <v>2019</v>
      </c>
      <c r="I3233" s="876"/>
      <c r="J3233" t="s">
        <v>1341</v>
      </c>
      <c r="K3233" t="s">
        <v>1342</v>
      </c>
      <c r="L3233" t="s">
        <v>1037</v>
      </c>
      <c r="M3233">
        <v>129.97799999999998</v>
      </c>
      <c r="N3233">
        <v>5.7999999999999996E-2</v>
      </c>
      <c r="O3233" s="872">
        <f>+VLOOKUP(C3233,'A. Rate Class Allocations'!$B$124:$J$128,6,FALSE)</f>
        <v>0.94261788524984402</v>
      </c>
      <c r="P3233" s="873">
        <f>+VLOOKUP(C3233,'A. Rate Class Allocations'!$B$124:$J$128,8,FALSE)</f>
        <v>0.86676492558695795</v>
      </c>
      <c r="Q3233" s="873">
        <f>+VLOOKUP(C3233,'A. Rate Class Allocations'!$B$124:$J$128,7,FALSE)</f>
        <v>0.93591420350510102</v>
      </c>
      <c r="R3233" s="873">
        <f>+VLOOKUP(C3233,'A. Rate Class Allocations'!$B$124:$J$128,9,FALSE)</f>
        <v>0.67326093337246795</v>
      </c>
      <c r="S3233" s="874">
        <f t="shared" si="151"/>
        <v>106.19568113285152</v>
      </c>
      <c r="T3233" s="874">
        <f t="shared" si="152"/>
        <v>3.6546639272086859E-2</v>
      </c>
    </row>
    <row r="3234" spans="1:20">
      <c r="A3234" s="875" t="s">
        <v>1034</v>
      </c>
      <c r="B3234" t="s">
        <v>1035</v>
      </c>
      <c r="C3234" t="s">
        <v>1339</v>
      </c>
      <c r="D3234" t="s">
        <v>2307</v>
      </c>
      <c r="E3234" s="867">
        <v>2019</v>
      </c>
      <c r="F3234" s="867">
        <v>2019</v>
      </c>
      <c r="G3234" s="868">
        <v>43572</v>
      </c>
      <c r="H3234" s="869">
        <f t="shared" si="150"/>
        <v>2019</v>
      </c>
      <c r="I3234" s="876"/>
      <c r="J3234" t="s">
        <v>1341</v>
      </c>
      <c r="K3234" t="s">
        <v>1342</v>
      </c>
      <c r="L3234" t="s">
        <v>1037</v>
      </c>
      <c r="M3234">
        <v>228.58200000000002</v>
      </c>
      <c r="N3234">
        <v>0.10199999999999999</v>
      </c>
      <c r="O3234" s="872">
        <f>+VLOOKUP(C3234,'A. Rate Class Allocations'!$B$124:$J$128,6,FALSE)</f>
        <v>0.94261788524984402</v>
      </c>
      <c r="P3234" s="873">
        <f>+VLOOKUP(C3234,'A. Rate Class Allocations'!$B$124:$J$128,8,FALSE)</f>
        <v>0.86676492558695795</v>
      </c>
      <c r="Q3234" s="873">
        <f>+VLOOKUP(C3234,'A. Rate Class Allocations'!$B$124:$J$128,7,FALSE)</f>
        <v>0.93591420350510102</v>
      </c>
      <c r="R3234" s="873">
        <f>+VLOOKUP(C3234,'A. Rate Class Allocations'!$B$124:$J$128,9,FALSE)</f>
        <v>0.67326093337246795</v>
      </c>
      <c r="S3234" s="874">
        <f t="shared" si="151"/>
        <v>186.75792199225617</v>
      </c>
      <c r="T3234" s="874">
        <f t="shared" si="152"/>
        <v>6.42716759612562E-2</v>
      </c>
    </row>
    <row r="3235" spans="1:20">
      <c r="A3235" s="875" t="s">
        <v>1034</v>
      </c>
      <c r="B3235" t="s">
        <v>1035</v>
      </c>
      <c r="C3235" t="s">
        <v>1339</v>
      </c>
      <c r="D3235" t="s">
        <v>2308</v>
      </c>
      <c r="E3235" s="867">
        <v>2019</v>
      </c>
      <c r="F3235" s="867">
        <v>2019</v>
      </c>
      <c r="G3235" s="868">
        <v>43559</v>
      </c>
      <c r="H3235" s="869">
        <f t="shared" si="150"/>
        <v>2019</v>
      </c>
      <c r="I3235" s="876"/>
      <c r="J3235" t="s">
        <v>1341</v>
      </c>
      <c r="K3235" t="s">
        <v>1342</v>
      </c>
      <c r="L3235" t="s">
        <v>1037</v>
      </c>
      <c r="M3235">
        <v>582.66000000000008</v>
      </c>
      <c r="N3235">
        <v>0.26000000000000006</v>
      </c>
      <c r="O3235" s="872">
        <f>+VLOOKUP(C3235,'A. Rate Class Allocations'!$B$124:$J$128,6,FALSE)</f>
        <v>0.94261788524984402</v>
      </c>
      <c r="P3235" s="873">
        <f>+VLOOKUP(C3235,'A. Rate Class Allocations'!$B$124:$J$128,8,FALSE)</f>
        <v>0.86676492558695795</v>
      </c>
      <c r="Q3235" s="873">
        <f>+VLOOKUP(C3235,'A. Rate Class Allocations'!$B$124:$J$128,7,FALSE)</f>
        <v>0.93591420350510102</v>
      </c>
      <c r="R3235" s="873">
        <f>+VLOOKUP(C3235,'A. Rate Class Allocations'!$B$124:$J$128,9,FALSE)</f>
        <v>0.67326093337246795</v>
      </c>
      <c r="S3235" s="874">
        <f t="shared" si="151"/>
        <v>476.04960507830003</v>
      </c>
      <c r="T3235" s="874">
        <f t="shared" si="152"/>
        <v>0.16382976225418253</v>
      </c>
    </row>
    <row r="3236" spans="1:20">
      <c r="A3236" s="875" t="s">
        <v>1034</v>
      </c>
      <c r="B3236" t="s">
        <v>1035</v>
      </c>
      <c r="C3236" t="s">
        <v>1339</v>
      </c>
      <c r="D3236" t="s">
        <v>2308</v>
      </c>
      <c r="E3236" s="867">
        <v>2019</v>
      </c>
      <c r="F3236" s="867">
        <v>2019</v>
      </c>
      <c r="G3236" s="868">
        <v>43559</v>
      </c>
      <c r="H3236" s="869">
        <f t="shared" si="150"/>
        <v>2019</v>
      </c>
      <c r="I3236" s="876"/>
      <c r="J3236" t="s">
        <v>1341</v>
      </c>
      <c r="K3236" t="s">
        <v>1342</v>
      </c>
      <c r="L3236" t="s">
        <v>1037</v>
      </c>
      <c r="M3236">
        <v>64.98899999999999</v>
      </c>
      <c r="N3236">
        <v>2.8999999999999998E-2</v>
      </c>
      <c r="O3236" s="872">
        <f>+VLOOKUP(C3236,'A. Rate Class Allocations'!$B$124:$J$128,6,FALSE)</f>
        <v>0.94261788524984402</v>
      </c>
      <c r="P3236" s="873">
        <f>+VLOOKUP(C3236,'A. Rate Class Allocations'!$B$124:$J$128,8,FALSE)</f>
        <v>0.86676492558695795</v>
      </c>
      <c r="Q3236" s="873">
        <f>+VLOOKUP(C3236,'A. Rate Class Allocations'!$B$124:$J$128,7,FALSE)</f>
        <v>0.93591420350510102</v>
      </c>
      <c r="R3236" s="873">
        <f>+VLOOKUP(C3236,'A. Rate Class Allocations'!$B$124:$J$128,9,FALSE)</f>
        <v>0.67326093337246795</v>
      </c>
      <c r="S3236" s="874">
        <f t="shared" si="151"/>
        <v>53.097840566425759</v>
      </c>
      <c r="T3236" s="874">
        <f t="shared" si="152"/>
        <v>1.8273319636043429E-2</v>
      </c>
    </row>
    <row r="3237" spans="1:20">
      <c r="A3237" s="875" t="s">
        <v>1034</v>
      </c>
      <c r="B3237" t="s">
        <v>1035</v>
      </c>
      <c r="C3237" t="s">
        <v>1339</v>
      </c>
      <c r="D3237" t="s">
        <v>2308</v>
      </c>
      <c r="E3237" s="867">
        <v>2019</v>
      </c>
      <c r="F3237" s="867">
        <v>2019</v>
      </c>
      <c r="G3237" s="868">
        <v>43559</v>
      </c>
      <c r="H3237" s="869">
        <f t="shared" si="150"/>
        <v>2019</v>
      </c>
      <c r="I3237" s="876"/>
      <c r="J3237" t="s">
        <v>1341</v>
      </c>
      <c r="K3237" t="s">
        <v>1342</v>
      </c>
      <c r="L3237" t="s">
        <v>1037</v>
      </c>
      <c r="M3237">
        <v>114.29100000000001</v>
      </c>
      <c r="N3237">
        <v>5.0999999999999997E-2</v>
      </c>
      <c r="O3237" s="872">
        <f>+VLOOKUP(C3237,'A. Rate Class Allocations'!$B$124:$J$128,6,FALSE)</f>
        <v>0.94261788524984402</v>
      </c>
      <c r="P3237" s="873">
        <f>+VLOOKUP(C3237,'A. Rate Class Allocations'!$B$124:$J$128,8,FALSE)</f>
        <v>0.86676492558695795</v>
      </c>
      <c r="Q3237" s="873">
        <f>+VLOOKUP(C3237,'A. Rate Class Allocations'!$B$124:$J$128,7,FALSE)</f>
        <v>0.93591420350510102</v>
      </c>
      <c r="R3237" s="873">
        <f>+VLOOKUP(C3237,'A. Rate Class Allocations'!$B$124:$J$128,9,FALSE)</f>
        <v>0.67326093337246795</v>
      </c>
      <c r="S3237" s="874">
        <f t="shared" si="151"/>
        <v>93.378960996128086</v>
      </c>
      <c r="T3237" s="874">
        <f t="shared" si="152"/>
        <v>3.21358379806281E-2</v>
      </c>
    </row>
    <row r="3238" spans="1:20">
      <c r="A3238" s="875" t="s">
        <v>1034</v>
      </c>
      <c r="B3238" t="s">
        <v>1035</v>
      </c>
      <c r="C3238" t="s">
        <v>1339</v>
      </c>
      <c r="D3238" t="s">
        <v>2308</v>
      </c>
      <c r="E3238" s="867">
        <v>2019</v>
      </c>
      <c r="F3238" s="867">
        <v>2019</v>
      </c>
      <c r="G3238" s="868">
        <v>43559</v>
      </c>
      <c r="H3238" s="869">
        <f t="shared" si="150"/>
        <v>2019</v>
      </c>
      <c r="I3238" s="876"/>
      <c r="J3238" t="s">
        <v>1341</v>
      </c>
      <c r="K3238" t="s">
        <v>1342</v>
      </c>
      <c r="L3238" t="s">
        <v>1037</v>
      </c>
      <c r="M3238">
        <v>1523.88</v>
      </c>
      <c r="N3238">
        <v>0.67999999999999994</v>
      </c>
      <c r="O3238" s="872">
        <f>+VLOOKUP(C3238,'A. Rate Class Allocations'!$B$124:$J$128,6,FALSE)</f>
        <v>0.94261788524984402</v>
      </c>
      <c r="P3238" s="873">
        <f>+VLOOKUP(C3238,'A. Rate Class Allocations'!$B$124:$J$128,8,FALSE)</f>
        <v>0.86676492558695795</v>
      </c>
      <c r="Q3238" s="873">
        <f>+VLOOKUP(C3238,'A. Rate Class Allocations'!$B$124:$J$128,7,FALSE)</f>
        <v>0.93591420350510102</v>
      </c>
      <c r="R3238" s="873">
        <f>+VLOOKUP(C3238,'A. Rate Class Allocations'!$B$124:$J$128,9,FALSE)</f>
        <v>0.67326093337246795</v>
      </c>
      <c r="S3238" s="874">
        <f t="shared" si="151"/>
        <v>1245.0528132817076</v>
      </c>
      <c r="T3238" s="874">
        <f t="shared" si="152"/>
        <v>0.42847783974170806</v>
      </c>
    </row>
    <row r="3239" spans="1:20">
      <c r="A3239" s="875" t="s">
        <v>1034</v>
      </c>
      <c r="B3239" t="s">
        <v>1035</v>
      </c>
      <c r="C3239" t="s">
        <v>1339</v>
      </c>
      <c r="D3239" t="s">
        <v>2309</v>
      </c>
      <c r="E3239" s="867">
        <v>2019</v>
      </c>
      <c r="F3239" s="867">
        <v>2019</v>
      </c>
      <c r="G3239" s="868">
        <v>43560</v>
      </c>
      <c r="H3239" s="869">
        <f t="shared" si="150"/>
        <v>2019</v>
      </c>
      <c r="I3239" s="876"/>
      <c r="J3239" t="s">
        <v>1341</v>
      </c>
      <c r="K3239" t="s">
        <v>1342</v>
      </c>
      <c r="L3239" t="s">
        <v>1037</v>
      </c>
      <c r="M3239">
        <v>3386.4</v>
      </c>
      <c r="N3239">
        <v>1.3599999999999999</v>
      </c>
      <c r="O3239" s="872">
        <f>+VLOOKUP(C3239,'A. Rate Class Allocations'!$B$124:$J$128,6,FALSE)</f>
        <v>0.94261788524984402</v>
      </c>
      <c r="P3239" s="873">
        <f>+VLOOKUP(C3239,'A. Rate Class Allocations'!$B$124:$J$128,8,FALSE)</f>
        <v>0.86676492558695795</v>
      </c>
      <c r="Q3239" s="873">
        <f>+VLOOKUP(C3239,'A. Rate Class Allocations'!$B$124:$J$128,7,FALSE)</f>
        <v>0.93591420350510102</v>
      </c>
      <c r="R3239" s="873">
        <f>+VLOOKUP(C3239,'A. Rate Class Allocations'!$B$124:$J$128,9,FALSE)</f>
        <v>0.67326093337246795</v>
      </c>
      <c r="S3239" s="874">
        <f t="shared" si="151"/>
        <v>2766.7840295149063</v>
      </c>
      <c r="T3239" s="874">
        <f t="shared" si="152"/>
        <v>0.85695567948341611</v>
      </c>
    </row>
    <row r="3240" spans="1:20">
      <c r="A3240" s="875" t="s">
        <v>1034</v>
      </c>
      <c r="B3240" t="s">
        <v>1035</v>
      </c>
      <c r="C3240" t="s">
        <v>1339</v>
      </c>
      <c r="D3240" t="s">
        <v>2309</v>
      </c>
      <c r="E3240" s="867">
        <v>2019</v>
      </c>
      <c r="F3240" s="867">
        <v>2019</v>
      </c>
      <c r="G3240" s="868">
        <v>43560</v>
      </c>
      <c r="H3240" s="869">
        <f t="shared" si="150"/>
        <v>2019</v>
      </c>
      <c r="I3240" s="876"/>
      <c r="J3240" t="s">
        <v>1341</v>
      </c>
      <c r="K3240" t="s">
        <v>1342</v>
      </c>
      <c r="L3240" t="s">
        <v>1037</v>
      </c>
      <c r="M3240">
        <v>478.08</v>
      </c>
      <c r="N3240">
        <v>0.192</v>
      </c>
      <c r="O3240" s="872">
        <f>+VLOOKUP(C3240,'A. Rate Class Allocations'!$B$124:$J$128,6,FALSE)</f>
        <v>0.94261788524984402</v>
      </c>
      <c r="P3240" s="873">
        <f>+VLOOKUP(C3240,'A. Rate Class Allocations'!$B$124:$J$128,8,FALSE)</f>
        <v>0.86676492558695795</v>
      </c>
      <c r="Q3240" s="873">
        <f>+VLOOKUP(C3240,'A. Rate Class Allocations'!$B$124:$J$128,7,FALSE)</f>
        <v>0.93591420350510102</v>
      </c>
      <c r="R3240" s="873">
        <f>+VLOOKUP(C3240,'A. Rate Class Allocations'!$B$124:$J$128,9,FALSE)</f>
        <v>0.67326093337246795</v>
      </c>
      <c r="S3240" s="874">
        <f t="shared" si="151"/>
        <v>390.60480416681025</v>
      </c>
      <c r="T3240" s="874">
        <f t="shared" si="152"/>
        <v>0.12098197828001168</v>
      </c>
    </row>
    <row r="3241" spans="1:20">
      <c r="A3241" s="875" t="s">
        <v>1034</v>
      </c>
      <c r="B3241" t="s">
        <v>1035</v>
      </c>
      <c r="C3241" t="s">
        <v>1339</v>
      </c>
      <c r="D3241" t="s">
        <v>2310</v>
      </c>
      <c r="E3241" s="867">
        <v>2019</v>
      </c>
      <c r="F3241" s="867">
        <v>2019</v>
      </c>
      <c r="G3241" s="868">
        <v>43564</v>
      </c>
      <c r="H3241" s="869">
        <f t="shared" si="150"/>
        <v>2019</v>
      </c>
      <c r="I3241" s="876"/>
      <c r="J3241" t="s">
        <v>1341</v>
      </c>
      <c r="K3241" t="s">
        <v>1342</v>
      </c>
      <c r="L3241" t="s">
        <v>1037</v>
      </c>
      <c r="M3241">
        <v>836.6400000000001</v>
      </c>
      <c r="N3241">
        <v>0.42</v>
      </c>
      <c r="O3241" s="872">
        <f>+VLOOKUP(C3241,'A. Rate Class Allocations'!$B$124:$J$128,6,FALSE)</f>
        <v>0.94261788524984402</v>
      </c>
      <c r="P3241" s="873">
        <f>+VLOOKUP(C3241,'A. Rate Class Allocations'!$B$124:$J$128,8,FALSE)</f>
        <v>0.86676492558695795</v>
      </c>
      <c r="Q3241" s="873">
        <f>+VLOOKUP(C3241,'A. Rate Class Allocations'!$B$124:$J$128,7,FALSE)</f>
        <v>0.93591420350510102</v>
      </c>
      <c r="R3241" s="873">
        <f>+VLOOKUP(C3241,'A. Rate Class Allocations'!$B$124:$J$128,9,FALSE)</f>
        <v>0.67326093337246795</v>
      </c>
      <c r="S3241" s="874">
        <f t="shared" si="151"/>
        <v>683.558407291918</v>
      </c>
      <c r="T3241" s="874">
        <f t="shared" si="152"/>
        <v>0.26464807748752556</v>
      </c>
    </row>
    <row r="3242" spans="1:20">
      <c r="A3242" s="875" t="s">
        <v>1034</v>
      </c>
      <c r="B3242" t="s">
        <v>1035</v>
      </c>
      <c r="C3242" t="s">
        <v>1339</v>
      </c>
      <c r="D3242" t="s">
        <v>2310</v>
      </c>
      <c r="E3242" s="867">
        <v>2019</v>
      </c>
      <c r="F3242" s="867">
        <v>2019</v>
      </c>
      <c r="G3242" s="868">
        <v>43564</v>
      </c>
      <c r="H3242" s="869">
        <f t="shared" si="150"/>
        <v>2019</v>
      </c>
      <c r="I3242" s="876"/>
      <c r="J3242" t="s">
        <v>1341</v>
      </c>
      <c r="K3242" t="s">
        <v>1342</v>
      </c>
      <c r="L3242" t="s">
        <v>1037</v>
      </c>
      <c r="M3242">
        <v>1968.0960000000009</v>
      </c>
      <c r="N3242">
        <v>0.98800000000000021</v>
      </c>
      <c r="O3242" s="872">
        <f>+VLOOKUP(C3242,'A. Rate Class Allocations'!$B$124:$J$128,6,FALSE)</f>
        <v>0.94261788524984402</v>
      </c>
      <c r="P3242" s="873">
        <f>+VLOOKUP(C3242,'A. Rate Class Allocations'!$B$124:$J$128,8,FALSE)</f>
        <v>0.86676492558695795</v>
      </c>
      <c r="Q3242" s="873">
        <f>+VLOOKUP(C3242,'A. Rate Class Allocations'!$B$124:$J$128,7,FALSE)</f>
        <v>0.93591420350510102</v>
      </c>
      <c r="R3242" s="873">
        <f>+VLOOKUP(C3242,'A. Rate Class Allocations'!$B$124:$J$128,9,FALSE)</f>
        <v>0.67326093337246795</v>
      </c>
      <c r="S3242" s="874">
        <f t="shared" si="151"/>
        <v>1607.9897771533695</v>
      </c>
      <c r="T3242" s="874">
        <f t="shared" si="152"/>
        <v>0.62255309656589364</v>
      </c>
    </row>
    <row r="3243" spans="1:20">
      <c r="A3243" s="875" t="s">
        <v>1034</v>
      </c>
      <c r="B3243" t="s">
        <v>1035</v>
      </c>
      <c r="C3243" t="s">
        <v>1339</v>
      </c>
      <c r="D3243" t="s">
        <v>2310</v>
      </c>
      <c r="E3243" s="867">
        <v>2019</v>
      </c>
      <c r="F3243" s="867">
        <v>2019</v>
      </c>
      <c r="G3243" s="868">
        <v>43564</v>
      </c>
      <c r="H3243" s="869">
        <f t="shared" si="150"/>
        <v>2019</v>
      </c>
      <c r="I3243" s="876"/>
      <c r="J3243" t="s">
        <v>1341</v>
      </c>
      <c r="K3243" t="s">
        <v>1342</v>
      </c>
      <c r="L3243" t="s">
        <v>1037</v>
      </c>
      <c r="M3243">
        <v>57.767999999999994</v>
      </c>
      <c r="N3243">
        <v>2.8999999999999998E-2</v>
      </c>
      <c r="O3243" s="872">
        <f>+VLOOKUP(C3243,'A. Rate Class Allocations'!$B$124:$J$128,6,FALSE)</f>
        <v>0.94261788524984402</v>
      </c>
      <c r="P3243" s="873">
        <f>+VLOOKUP(C3243,'A. Rate Class Allocations'!$B$124:$J$128,8,FALSE)</f>
        <v>0.86676492558695795</v>
      </c>
      <c r="Q3243" s="873">
        <f>+VLOOKUP(C3243,'A. Rate Class Allocations'!$B$124:$J$128,7,FALSE)</f>
        <v>0.93591420350510102</v>
      </c>
      <c r="R3243" s="873">
        <f>+VLOOKUP(C3243,'A. Rate Class Allocations'!$B$124:$J$128,9,FALSE)</f>
        <v>0.67326093337246795</v>
      </c>
      <c r="S3243" s="874">
        <f t="shared" si="151"/>
        <v>47.198080503489564</v>
      </c>
      <c r="T3243" s="874">
        <f t="shared" si="152"/>
        <v>1.8273319636043429E-2</v>
      </c>
    </row>
    <row r="3244" spans="1:20">
      <c r="A3244" s="875" t="s">
        <v>1034</v>
      </c>
      <c r="B3244" t="s">
        <v>1035</v>
      </c>
      <c r="C3244" t="s">
        <v>1339</v>
      </c>
      <c r="D3244" t="s">
        <v>2310</v>
      </c>
      <c r="E3244" s="867">
        <v>2019</v>
      </c>
      <c r="F3244" s="867">
        <v>2019</v>
      </c>
      <c r="G3244" s="868">
        <v>43564</v>
      </c>
      <c r="H3244" s="869">
        <f t="shared" si="150"/>
        <v>2019</v>
      </c>
      <c r="I3244" s="876"/>
      <c r="J3244" t="s">
        <v>1341</v>
      </c>
      <c r="K3244" t="s">
        <v>1342</v>
      </c>
      <c r="L3244" t="s">
        <v>1037</v>
      </c>
      <c r="M3244">
        <v>304.77600000000001</v>
      </c>
      <c r="N3244">
        <v>0.153</v>
      </c>
      <c r="O3244" s="872">
        <f>+VLOOKUP(C3244,'A. Rate Class Allocations'!$B$124:$J$128,6,FALSE)</f>
        <v>0.94261788524984402</v>
      </c>
      <c r="P3244" s="873">
        <f>+VLOOKUP(C3244,'A. Rate Class Allocations'!$B$124:$J$128,8,FALSE)</f>
        <v>0.86676492558695795</v>
      </c>
      <c r="Q3244" s="873">
        <f>+VLOOKUP(C3244,'A. Rate Class Allocations'!$B$124:$J$128,7,FALSE)</f>
        <v>0.93591420350510102</v>
      </c>
      <c r="R3244" s="873">
        <f>+VLOOKUP(C3244,'A. Rate Class Allocations'!$B$124:$J$128,9,FALSE)</f>
        <v>0.67326093337246795</v>
      </c>
      <c r="S3244" s="874">
        <f t="shared" si="151"/>
        <v>249.01056265634151</v>
      </c>
      <c r="T3244" s="874">
        <f t="shared" si="152"/>
        <v>9.6407513941884321E-2</v>
      </c>
    </row>
    <row r="3245" spans="1:20">
      <c r="A3245" s="875" t="s">
        <v>1034</v>
      </c>
      <c r="B3245" t="s">
        <v>1035</v>
      </c>
      <c r="C3245" t="s">
        <v>1339</v>
      </c>
      <c r="D3245" t="s">
        <v>2310</v>
      </c>
      <c r="E3245" s="867">
        <v>2019</v>
      </c>
      <c r="F3245" s="867">
        <v>2019</v>
      </c>
      <c r="G3245" s="868">
        <v>43564</v>
      </c>
      <c r="H3245" s="869">
        <f t="shared" si="150"/>
        <v>2019</v>
      </c>
      <c r="I3245" s="876"/>
      <c r="J3245" t="s">
        <v>1038</v>
      </c>
      <c r="K3245" t="s">
        <v>1342</v>
      </c>
      <c r="L3245" t="s">
        <v>1037</v>
      </c>
      <c r="M3245">
        <v>167.32799999999997</v>
      </c>
      <c r="N3245">
        <v>8.3999999999999991E-2</v>
      </c>
      <c r="O3245" s="872">
        <f>+VLOOKUP(C3245,'A. Rate Class Allocations'!$B$124:$J$128,6,FALSE)</f>
        <v>0.94261788524984402</v>
      </c>
      <c r="P3245" s="873">
        <f>+VLOOKUP(C3245,'A. Rate Class Allocations'!$B$124:$J$128,8,FALSE)</f>
        <v>0.86676492558695795</v>
      </c>
      <c r="Q3245" s="873">
        <f>+VLOOKUP(C3245,'A. Rate Class Allocations'!$B$124:$J$128,7,FALSE)</f>
        <v>0.93591420350510102</v>
      </c>
      <c r="R3245" s="873">
        <f>+VLOOKUP(C3245,'A. Rate Class Allocations'!$B$124:$J$128,9,FALSE)</f>
        <v>0.67326093337246795</v>
      </c>
      <c r="S3245" s="874">
        <f t="shared" si="151"/>
        <v>136.71168145838357</v>
      </c>
      <c r="T3245" s="874">
        <f t="shared" si="152"/>
        <v>5.2929615497505113E-2</v>
      </c>
    </row>
    <row r="3246" spans="1:20">
      <c r="A3246" s="875" t="s">
        <v>1034</v>
      </c>
      <c r="B3246" t="s">
        <v>1035</v>
      </c>
      <c r="C3246" t="s">
        <v>1339</v>
      </c>
      <c r="D3246" t="s">
        <v>2310</v>
      </c>
      <c r="E3246" s="867">
        <v>2019</v>
      </c>
      <c r="F3246" s="867">
        <v>2019</v>
      </c>
      <c r="G3246" s="868">
        <v>43564</v>
      </c>
      <c r="H3246" s="869">
        <f t="shared" si="150"/>
        <v>2019</v>
      </c>
      <c r="I3246" s="876"/>
      <c r="J3246" t="s">
        <v>1038</v>
      </c>
      <c r="K3246" t="s">
        <v>1342</v>
      </c>
      <c r="L3246" t="s">
        <v>1037</v>
      </c>
      <c r="M3246">
        <v>828.67200000000014</v>
      </c>
      <c r="N3246">
        <v>0.41600000000000004</v>
      </c>
      <c r="O3246" s="872">
        <f>+VLOOKUP(C3246,'A. Rate Class Allocations'!$B$124:$J$128,6,FALSE)</f>
        <v>0.94261788524984402</v>
      </c>
      <c r="P3246" s="873">
        <f>+VLOOKUP(C3246,'A. Rate Class Allocations'!$B$124:$J$128,8,FALSE)</f>
        <v>0.86676492558695795</v>
      </c>
      <c r="Q3246" s="873">
        <f>+VLOOKUP(C3246,'A. Rate Class Allocations'!$B$124:$J$128,7,FALSE)</f>
        <v>0.93591420350510102</v>
      </c>
      <c r="R3246" s="873">
        <f>+VLOOKUP(C3246,'A. Rate Class Allocations'!$B$124:$J$128,9,FALSE)</f>
        <v>0.67326093337246795</v>
      </c>
      <c r="S3246" s="874">
        <f t="shared" si="151"/>
        <v>677.04832722247113</v>
      </c>
      <c r="T3246" s="874">
        <f t="shared" si="152"/>
        <v>0.26212761960669206</v>
      </c>
    </row>
    <row r="3247" spans="1:20">
      <c r="A3247" s="875" t="s">
        <v>1034</v>
      </c>
      <c r="B3247" t="s">
        <v>1035</v>
      </c>
      <c r="C3247" t="s">
        <v>1339</v>
      </c>
      <c r="D3247" t="s">
        <v>2311</v>
      </c>
      <c r="E3247" s="867">
        <v>2019</v>
      </c>
      <c r="F3247" s="867">
        <v>2019</v>
      </c>
      <c r="G3247" s="868">
        <v>43558</v>
      </c>
      <c r="H3247" s="869">
        <f t="shared" si="150"/>
        <v>2019</v>
      </c>
      <c r="I3247" s="876"/>
      <c r="J3247" t="s">
        <v>1341</v>
      </c>
      <c r="K3247" t="s">
        <v>1342</v>
      </c>
      <c r="L3247" t="s">
        <v>1037</v>
      </c>
      <c r="M3247">
        <v>1514.9159999999997</v>
      </c>
      <c r="N3247">
        <v>0.67599999999999993</v>
      </c>
      <c r="O3247" s="872">
        <f>+VLOOKUP(C3247,'A. Rate Class Allocations'!$B$124:$J$128,6,FALSE)</f>
        <v>0.94261788524984402</v>
      </c>
      <c r="P3247" s="873">
        <f>+VLOOKUP(C3247,'A. Rate Class Allocations'!$B$124:$J$128,8,FALSE)</f>
        <v>0.86676492558695795</v>
      </c>
      <c r="Q3247" s="873">
        <f>+VLOOKUP(C3247,'A. Rate Class Allocations'!$B$124:$J$128,7,FALSE)</f>
        <v>0.93591420350510102</v>
      </c>
      <c r="R3247" s="873">
        <f>+VLOOKUP(C3247,'A. Rate Class Allocations'!$B$124:$J$128,9,FALSE)</f>
        <v>0.67326093337246795</v>
      </c>
      <c r="S3247" s="874">
        <f t="shared" si="151"/>
        <v>1237.7289732035797</v>
      </c>
      <c r="T3247" s="874">
        <f t="shared" si="152"/>
        <v>0.42595738186087445</v>
      </c>
    </row>
    <row r="3248" spans="1:20">
      <c r="A3248" s="875" t="s">
        <v>1034</v>
      </c>
      <c r="B3248" t="s">
        <v>1035</v>
      </c>
      <c r="C3248" t="s">
        <v>1339</v>
      </c>
      <c r="D3248" t="s">
        <v>2311</v>
      </c>
      <c r="E3248" s="867">
        <v>2019</v>
      </c>
      <c r="F3248" s="867">
        <v>2019</v>
      </c>
      <c r="G3248" s="868">
        <v>43558</v>
      </c>
      <c r="H3248" s="869">
        <f t="shared" si="150"/>
        <v>2019</v>
      </c>
      <c r="I3248" s="876"/>
      <c r="J3248" t="s">
        <v>1341</v>
      </c>
      <c r="K3248" t="s">
        <v>1342</v>
      </c>
      <c r="L3248" t="s">
        <v>1037</v>
      </c>
      <c r="M3248">
        <v>64.98899999999999</v>
      </c>
      <c r="N3248">
        <v>2.8999999999999998E-2</v>
      </c>
      <c r="O3248" s="872">
        <f>+VLOOKUP(C3248,'A. Rate Class Allocations'!$B$124:$J$128,6,FALSE)</f>
        <v>0.94261788524984402</v>
      </c>
      <c r="P3248" s="873">
        <f>+VLOOKUP(C3248,'A. Rate Class Allocations'!$B$124:$J$128,8,FALSE)</f>
        <v>0.86676492558695795</v>
      </c>
      <c r="Q3248" s="873">
        <f>+VLOOKUP(C3248,'A. Rate Class Allocations'!$B$124:$J$128,7,FALSE)</f>
        <v>0.93591420350510102</v>
      </c>
      <c r="R3248" s="873">
        <f>+VLOOKUP(C3248,'A. Rate Class Allocations'!$B$124:$J$128,9,FALSE)</f>
        <v>0.67326093337246795</v>
      </c>
      <c r="S3248" s="874">
        <f t="shared" si="151"/>
        <v>53.097840566425759</v>
      </c>
      <c r="T3248" s="874">
        <f t="shared" si="152"/>
        <v>1.8273319636043429E-2</v>
      </c>
    </row>
    <row r="3249" spans="1:20">
      <c r="A3249" s="875" t="s">
        <v>1034</v>
      </c>
      <c r="B3249" t="s">
        <v>1035</v>
      </c>
      <c r="C3249" t="s">
        <v>1339</v>
      </c>
      <c r="D3249" t="s">
        <v>2311</v>
      </c>
      <c r="E3249" s="867">
        <v>2019</v>
      </c>
      <c r="F3249" s="867">
        <v>2019</v>
      </c>
      <c r="G3249" s="868">
        <v>43558</v>
      </c>
      <c r="H3249" s="869">
        <f t="shared" si="150"/>
        <v>2019</v>
      </c>
      <c r="I3249" s="876"/>
      <c r="J3249" t="s">
        <v>1341</v>
      </c>
      <c r="K3249" t="s">
        <v>1342</v>
      </c>
      <c r="L3249" t="s">
        <v>1037</v>
      </c>
      <c r="M3249">
        <v>342.87299999999999</v>
      </c>
      <c r="N3249">
        <v>0.153</v>
      </c>
      <c r="O3249" s="872">
        <f>+VLOOKUP(C3249,'A. Rate Class Allocations'!$B$124:$J$128,6,FALSE)</f>
        <v>0.94261788524984402</v>
      </c>
      <c r="P3249" s="873">
        <f>+VLOOKUP(C3249,'A. Rate Class Allocations'!$B$124:$J$128,8,FALSE)</f>
        <v>0.86676492558695795</v>
      </c>
      <c r="Q3249" s="873">
        <f>+VLOOKUP(C3249,'A. Rate Class Allocations'!$B$124:$J$128,7,FALSE)</f>
        <v>0.93591420350510102</v>
      </c>
      <c r="R3249" s="873">
        <f>+VLOOKUP(C3249,'A. Rate Class Allocations'!$B$124:$J$128,9,FALSE)</f>
        <v>0.67326093337246795</v>
      </c>
      <c r="S3249" s="874">
        <f t="shared" si="151"/>
        <v>280.13688298838417</v>
      </c>
      <c r="T3249" s="874">
        <f t="shared" si="152"/>
        <v>9.6407513941884321E-2</v>
      </c>
    </row>
    <row r="3250" spans="1:20">
      <c r="A3250" s="875" t="s">
        <v>1034</v>
      </c>
      <c r="B3250" t="s">
        <v>1035</v>
      </c>
      <c r="C3250" t="s">
        <v>1339</v>
      </c>
      <c r="D3250" t="s">
        <v>2312</v>
      </c>
      <c r="E3250" s="867">
        <v>2019</v>
      </c>
      <c r="F3250" s="867">
        <v>2019</v>
      </c>
      <c r="G3250" s="868">
        <v>43558</v>
      </c>
      <c r="H3250" s="869">
        <f t="shared" si="150"/>
        <v>2019</v>
      </c>
      <c r="I3250" s="876"/>
      <c r="J3250" t="s">
        <v>1341</v>
      </c>
      <c r="K3250" t="s">
        <v>1342</v>
      </c>
      <c r="L3250" t="s">
        <v>1037</v>
      </c>
      <c r="M3250">
        <v>1035.8400000000004</v>
      </c>
      <c r="N3250">
        <v>0.52000000000000013</v>
      </c>
      <c r="O3250" s="872">
        <f>+VLOOKUP(C3250,'A. Rate Class Allocations'!$B$124:$J$128,6,FALSE)</f>
        <v>0.94261788524984402</v>
      </c>
      <c r="P3250" s="873">
        <f>+VLOOKUP(C3250,'A. Rate Class Allocations'!$B$124:$J$128,8,FALSE)</f>
        <v>0.86676492558695795</v>
      </c>
      <c r="Q3250" s="873">
        <f>+VLOOKUP(C3250,'A. Rate Class Allocations'!$B$124:$J$128,7,FALSE)</f>
        <v>0.93591420350510102</v>
      </c>
      <c r="R3250" s="873">
        <f>+VLOOKUP(C3250,'A. Rate Class Allocations'!$B$124:$J$128,9,FALSE)</f>
        <v>0.67326093337246795</v>
      </c>
      <c r="S3250" s="874">
        <f t="shared" si="151"/>
        <v>846.31040902808923</v>
      </c>
      <c r="T3250" s="874">
        <f t="shared" si="152"/>
        <v>0.32765952450836505</v>
      </c>
    </row>
    <row r="3251" spans="1:20">
      <c r="A3251" s="875" t="s">
        <v>1034</v>
      </c>
      <c r="B3251" t="s">
        <v>1035</v>
      </c>
      <c r="C3251" t="s">
        <v>1339</v>
      </c>
      <c r="D3251" t="s">
        <v>2312</v>
      </c>
      <c r="E3251" s="867">
        <v>2019</v>
      </c>
      <c r="F3251" s="867">
        <v>2019</v>
      </c>
      <c r="G3251" s="868">
        <v>43558</v>
      </c>
      <c r="H3251" s="869">
        <f t="shared" si="150"/>
        <v>2019</v>
      </c>
      <c r="I3251" s="876"/>
      <c r="J3251" t="s">
        <v>1341</v>
      </c>
      <c r="K3251" t="s">
        <v>1342</v>
      </c>
      <c r="L3251" t="s">
        <v>1037</v>
      </c>
      <c r="M3251">
        <v>635.44800000000009</v>
      </c>
      <c r="N3251">
        <v>0.31900000000000006</v>
      </c>
      <c r="O3251" s="872">
        <f>+VLOOKUP(C3251,'A. Rate Class Allocations'!$B$124:$J$128,6,FALSE)</f>
        <v>0.94261788524984402</v>
      </c>
      <c r="P3251" s="873">
        <f>+VLOOKUP(C3251,'A. Rate Class Allocations'!$B$124:$J$128,8,FALSE)</f>
        <v>0.86676492558695795</v>
      </c>
      <c r="Q3251" s="873">
        <f>+VLOOKUP(C3251,'A. Rate Class Allocations'!$B$124:$J$128,7,FALSE)</f>
        <v>0.93591420350510102</v>
      </c>
      <c r="R3251" s="873">
        <f>+VLOOKUP(C3251,'A. Rate Class Allocations'!$B$124:$J$128,9,FALSE)</f>
        <v>0.67326093337246795</v>
      </c>
      <c r="S3251" s="874">
        <f t="shared" si="151"/>
        <v>519.17888553838532</v>
      </c>
      <c r="T3251" s="874">
        <f t="shared" si="152"/>
        <v>0.20100651599647781</v>
      </c>
    </row>
    <row r="3252" spans="1:20">
      <c r="A3252" s="875" t="s">
        <v>1034</v>
      </c>
      <c r="B3252" t="s">
        <v>1035</v>
      </c>
      <c r="C3252" t="s">
        <v>1339</v>
      </c>
      <c r="D3252" t="s">
        <v>2313</v>
      </c>
      <c r="E3252" s="867">
        <v>2019</v>
      </c>
      <c r="F3252" s="867">
        <v>2019</v>
      </c>
      <c r="G3252" s="868">
        <v>43559</v>
      </c>
      <c r="H3252" s="869">
        <f t="shared" si="150"/>
        <v>2019</v>
      </c>
      <c r="I3252" s="876"/>
      <c r="J3252" t="s">
        <v>1341</v>
      </c>
      <c r="K3252" t="s">
        <v>1342</v>
      </c>
      <c r="L3252" t="s">
        <v>1037</v>
      </c>
      <c r="M3252">
        <v>1514.9159999999997</v>
      </c>
      <c r="N3252">
        <v>0.67599999999999993</v>
      </c>
      <c r="O3252" s="872">
        <f>+VLOOKUP(C3252,'A. Rate Class Allocations'!$B$124:$J$128,6,FALSE)</f>
        <v>0.94261788524984402</v>
      </c>
      <c r="P3252" s="873">
        <f>+VLOOKUP(C3252,'A. Rate Class Allocations'!$B$124:$J$128,8,FALSE)</f>
        <v>0.86676492558695795</v>
      </c>
      <c r="Q3252" s="873">
        <f>+VLOOKUP(C3252,'A. Rate Class Allocations'!$B$124:$J$128,7,FALSE)</f>
        <v>0.93591420350510102</v>
      </c>
      <c r="R3252" s="873">
        <f>+VLOOKUP(C3252,'A. Rate Class Allocations'!$B$124:$J$128,9,FALSE)</f>
        <v>0.67326093337246795</v>
      </c>
      <c r="S3252" s="874">
        <f t="shared" si="151"/>
        <v>1237.7289732035797</v>
      </c>
      <c r="T3252" s="874">
        <f t="shared" si="152"/>
        <v>0.42595738186087445</v>
      </c>
    </row>
    <row r="3253" spans="1:20">
      <c r="A3253" s="875" t="s">
        <v>1034</v>
      </c>
      <c r="B3253" t="s">
        <v>1035</v>
      </c>
      <c r="C3253" t="s">
        <v>1339</v>
      </c>
      <c r="D3253" t="s">
        <v>2313</v>
      </c>
      <c r="E3253" s="867">
        <v>2019</v>
      </c>
      <c r="F3253" s="867">
        <v>2019</v>
      </c>
      <c r="G3253" s="868">
        <v>43559</v>
      </c>
      <c r="H3253" s="869">
        <f t="shared" si="150"/>
        <v>2019</v>
      </c>
      <c r="I3253" s="876"/>
      <c r="J3253" t="s">
        <v>1341</v>
      </c>
      <c r="K3253" t="s">
        <v>1342</v>
      </c>
      <c r="L3253" t="s">
        <v>1037</v>
      </c>
      <c r="M3253">
        <v>3085.8569999999995</v>
      </c>
      <c r="N3253">
        <v>1.3769999999999998</v>
      </c>
      <c r="O3253" s="872">
        <f>+VLOOKUP(C3253,'A. Rate Class Allocations'!$B$124:$J$128,6,FALSE)</f>
        <v>0.94261788524984402</v>
      </c>
      <c r="P3253" s="873">
        <f>+VLOOKUP(C3253,'A. Rate Class Allocations'!$B$124:$J$128,8,FALSE)</f>
        <v>0.86676492558695795</v>
      </c>
      <c r="Q3253" s="873">
        <f>+VLOOKUP(C3253,'A. Rate Class Allocations'!$B$124:$J$128,7,FALSE)</f>
        <v>0.93591420350510102</v>
      </c>
      <c r="R3253" s="873">
        <f>+VLOOKUP(C3253,'A. Rate Class Allocations'!$B$124:$J$128,9,FALSE)</f>
        <v>0.67326093337246795</v>
      </c>
      <c r="S3253" s="874">
        <f t="shared" si="151"/>
        <v>2521.2319468954574</v>
      </c>
      <c r="T3253" s="874">
        <f t="shared" si="152"/>
        <v>0.86766762547695875</v>
      </c>
    </row>
    <row r="3254" spans="1:20">
      <c r="A3254" s="875" t="s">
        <v>1034</v>
      </c>
      <c r="B3254" t="s">
        <v>1035</v>
      </c>
      <c r="C3254" t="s">
        <v>1339</v>
      </c>
      <c r="D3254" t="s">
        <v>2313</v>
      </c>
      <c r="E3254" s="867">
        <v>2019</v>
      </c>
      <c r="F3254" s="867">
        <v>2019</v>
      </c>
      <c r="G3254" s="868">
        <v>43559</v>
      </c>
      <c r="H3254" s="869">
        <f t="shared" si="150"/>
        <v>2019</v>
      </c>
      <c r="I3254" s="876"/>
      <c r="J3254" t="s">
        <v>1341</v>
      </c>
      <c r="K3254" t="s">
        <v>1342</v>
      </c>
      <c r="L3254" t="s">
        <v>1037</v>
      </c>
      <c r="M3254">
        <v>1084.6440000000002</v>
      </c>
      <c r="N3254">
        <v>0.48400000000000004</v>
      </c>
      <c r="O3254" s="872">
        <f>+VLOOKUP(C3254,'A. Rate Class Allocations'!$B$124:$J$128,6,FALSE)</f>
        <v>0.94261788524984402</v>
      </c>
      <c r="P3254" s="873">
        <f>+VLOOKUP(C3254,'A. Rate Class Allocations'!$B$124:$J$128,8,FALSE)</f>
        <v>0.86676492558695795</v>
      </c>
      <c r="Q3254" s="873">
        <f>+VLOOKUP(C3254,'A. Rate Class Allocations'!$B$124:$J$128,7,FALSE)</f>
        <v>0.93591420350510102</v>
      </c>
      <c r="R3254" s="873">
        <f>+VLOOKUP(C3254,'A. Rate Class Allocations'!$B$124:$J$128,9,FALSE)</f>
        <v>0.67326093337246795</v>
      </c>
      <c r="S3254" s="874">
        <f t="shared" si="151"/>
        <v>886.1846494534509</v>
      </c>
      <c r="T3254" s="874">
        <f t="shared" si="152"/>
        <v>0.30497540358086284</v>
      </c>
    </row>
    <row r="3255" spans="1:20">
      <c r="A3255" s="875" t="s">
        <v>1034</v>
      </c>
      <c r="B3255" t="s">
        <v>1035</v>
      </c>
      <c r="C3255" t="s">
        <v>1339</v>
      </c>
      <c r="D3255" t="s">
        <v>2314</v>
      </c>
      <c r="E3255" s="867">
        <v>2019</v>
      </c>
      <c r="F3255" s="867">
        <v>2019</v>
      </c>
      <c r="G3255" s="868">
        <v>43564</v>
      </c>
      <c r="H3255" s="869">
        <f t="shared" si="150"/>
        <v>2019</v>
      </c>
      <c r="I3255" s="876"/>
      <c r="J3255" t="s">
        <v>1341</v>
      </c>
      <c r="K3255" t="s">
        <v>1342</v>
      </c>
      <c r="L3255" t="s">
        <v>1037</v>
      </c>
      <c r="M3255">
        <v>1035.8400000000004</v>
      </c>
      <c r="N3255">
        <v>0.52000000000000013</v>
      </c>
      <c r="O3255" s="872">
        <f>+VLOOKUP(C3255,'A. Rate Class Allocations'!$B$124:$J$128,6,FALSE)</f>
        <v>0.94261788524984402</v>
      </c>
      <c r="P3255" s="873">
        <f>+VLOOKUP(C3255,'A. Rate Class Allocations'!$B$124:$J$128,8,FALSE)</f>
        <v>0.86676492558695795</v>
      </c>
      <c r="Q3255" s="873">
        <f>+VLOOKUP(C3255,'A. Rate Class Allocations'!$B$124:$J$128,7,FALSE)</f>
        <v>0.93591420350510102</v>
      </c>
      <c r="R3255" s="873">
        <f>+VLOOKUP(C3255,'A. Rate Class Allocations'!$B$124:$J$128,9,FALSE)</f>
        <v>0.67326093337246795</v>
      </c>
      <c r="S3255" s="874">
        <f t="shared" si="151"/>
        <v>846.31040902808923</v>
      </c>
      <c r="T3255" s="874">
        <f t="shared" si="152"/>
        <v>0.32765952450836505</v>
      </c>
    </row>
    <row r="3256" spans="1:20">
      <c r="A3256" s="875" t="s">
        <v>1034</v>
      </c>
      <c r="B3256" t="s">
        <v>1035</v>
      </c>
      <c r="C3256" t="s">
        <v>1339</v>
      </c>
      <c r="D3256" t="s">
        <v>2314</v>
      </c>
      <c r="E3256" s="867">
        <v>2019</v>
      </c>
      <c r="F3256" s="867">
        <v>2019</v>
      </c>
      <c r="G3256" s="868">
        <v>43564</v>
      </c>
      <c r="H3256" s="869">
        <f t="shared" si="150"/>
        <v>2019</v>
      </c>
      <c r="I3256" s="876"/>
      <c r="J3256" t="s">
        <v>1341</v>
      </c>
      <c r="K3256" t="s">
        <v>1342</v>
      </c>
      <c r="L3256" t="s">
        <v>1037</v>
      </c>
      <c r="M3256">
        <v>57.767999999999994</v>
      </c>
      <c r="N3256">
        <v>2.8999999999999998E-2</v>
      </c>
      <c r="O3256" s="872">
        <f>+VLOOKUP(C3256,'A. Rate Class Allocations'!$B$124:$J$128,6,FALSE)</f>
        <v>0.94261788524984402</v>
      </c>
      <c r="P3256" s="873">
        <f>+VLOOKUP(C3256,'A. Rate Class Allocations'!$B$124:$J$128,8,FALSE)</f>
        <v>0.86676492558695795</v>
      </c>
      <c r="Q3256" s="873">
        <f>+VLOOKUP(C3256,'A. Rate Class Allocations'!$B$124:$J$128,7,FALSE)</f>
        <v>0.93591420350510102</v>
      </c>
      <c r="R3256" s="873">
        <f>+VLOOKUP(C3256,'A. Rate Class Allocations'!$B$124:$J$128,9,FALSE)</f>
        <v>0.67326093337246795</v>
      </c>
      <c r="S3256" s="874">
        <f t="shared" si="151"/>
        <v>47.198080503489564</v>
      </c>
      <c r="T3256" s="874">
        <f t="shared" si="152"/>
        <v>1.8273319636043429E-2</v>
      </c>
    </row>
    <row r="3257" spans="1:20">
      <c r="A3257" s="875" t="s">
        <v>1034</v>
      </c>
      <c r="B3257" t="s">
        <v>1035</v>
      </c>
      <c r="C3257" t="s">
        <v>1339</v>
      </c>
      <c r="D3257" t="s">
        <v>2315</v>
      </c>
      <c r="E3257" s="867">
        <v>2019</v>
      </c>
      <c r="F3257" s="867">
        <v>2019</v>
      </c>
      <c r="G3257" s="868">
        <v>43557</v>
      </c>
      <c r="H3257" s="869">
        <f t="shared" si="150"/>
        <v>2019</v>
      </c>
      <c r="I3257" s="876"/>
      <c r="J3257" t="s">
        <v>1341</v>
      </c>
      <c r="K3257" t="s">
        <v>1342</v>
      </c>
      <c r="L3257" t="s">
        <v>1037</v>
      </c>
      <c r="M3257">
        <v>1014.5200000000004</v>
      </c>
      <c r="N3257">
        <v>0.52000000000000013</v>
      </c>
      <c r="O3257" s="872">
        <f>+VLOOKUP(C3257,'A. Rate Class Allocations'!$B$124:$J$128,6,FALSE)</f>
        <v>0.94261788524984402</v>
      </c>
      <c r="P3257" s="873">
        <f>+VLOOKUP(C3257,'A. Rate Class Allocations'!$B$124:$J$128,8,FALSE)</f>
        <v>0.86676492558695795</v>
      </c>
      <c r="Q3257" s="873">
        <f>+VLOOKUP(C3257,'A. Rate Class Allocations'!$B$124:$J$128,7,FALSE)</f>
        <v>0.93591420350510102</v>
      </c>
      <c r="R3257" s="873">
        <f>+VLOOKUP(C3257,'A. Rate Class Allocations'!$B$124:$J$128,9,FALSE)</f>
        <v>0.67326093337246795</v>
      </c>
      <c r="S3257" s="874">
        <f t="shared" si="151"/>
        <v>828.89136948484042</v>
      </c>
      <c r="T3257" s="874">
        <f t="shared" si="152"/>
        <v>0.32765952450836505</v>
      </c>
    </row>
    <row r="3258" spans="1:20">
      <c r="A3258" s="875" t="s">
        <v>1034</v>
      </c>
      <c r="B3258" t="s">
        <v>1035</v>
      </c>
      <c r="C3258" t="s">
        <v>1339</v>
      </c>
      <c r="D3258" t="s">
        <v>2315</v>
      </c>
      <c r="E3258" s="867">
        <v>2019</v>
      </c>
      <c r="F3258" s="867">
        <v>2019</v>
      </c>
      <c r="G3258" s="868">
        <v>43557</v>
      </c>
      <c r="H3258" s="869">
        <f t="shared" si="150"/>
        <v>2019</v>
      </c>
      <c r="I3258" s="876"/>
      <c r="J3258" t="s">
        <v>1341</v>
      </c>
      <c r="K3258" t="s">
        <v>1342</v>
      </c>
      <c r="L3258" t="s">
        <v>1037</v>
      </c>
      <c r="M3258">
        <v>56.578999999999994</v>
      </c>
      <c r="N3258">
        <v>2.8999999999999998E-2</v>
      </c>
      <c r="O3258" s="872">
        <f>+VLOOKUP(C3258,'A. Rate Class Allocations'!$B$124:$J$128,6,FALSE)</f>
        <v>0.94261788524984402</v>
      </c>
      <c r="P3258" s="873">
        <f>+VLOOKUP(C3258,'A. Rate Class Allocations'!$B$124:$J$128,8,FALSE)</f>
        <v>0.86676492558695795</v>
      </c>
      <c r="Q3258" s="873">
        <f>+VLOOKUP(C3258,'A. Rate Class Allocations'!$B$124:$J$128,7,FALSE)</f>
        <v>0.93591420350510102</v>
      </c>
      <c r="R3258" s="873">
        <f>+VLOOKUP(C3258,'A. Rate Class Allocations'!$B$124:$J$128,9,FALSE)</f>
        <v>0.67326093337246795</v>
      </c>
      <c r="S3258" s="874">
        <f t="shared" si="151"/>
        <v>46.22663406742376</v>
      </c>
      <c r="T3258" s="874">
        <f t="shared" si="152"/>
        <v>1.8273319636043429E-2</v>
      </c>
    </row>
    <row r="3259" spans="1:20">
      <c r="A3259" s="875" t="s">
        <v>1034</v>
      </c>
      <c r="B3259" t="s">
        <v>1035</v>
      </c>
      <c r="C3259" t="s">
        <v>1339</v>
      </c>
      <c r="D3259" t="s">
        <v>2316</v>
      </c>
      <c r="E3259" s="867">
        <v>2019</v>
      </c>
      <c r="F3259" s="867">
        <v>2019</v>
      </c>
      <c r="G3259" s="868">
        <v>43559</v>
      </c>
      <c r="H3259" s="869">
        <f t="shared" si="150"/>
        <v>2019</v>
      </c>
      <c r="I3259" s="876"/>
      <c r="J3259" t="s">
        <v>1341</v>
      </c>
      <c r="K3259" t="s">
        <v>1342</v>
      </c>
      <c r="L3259" t="s">
        <v>1037</v>
      </c>
      <c r="M3259">
        <v>1753.0240000000001</v>
      </c>
      <c r="N3259">
        <v>0.72800000000000009</v>
      </c>
      <c r="O3259" s="872">
        <f>+VLOOKUP(C3259,'A. Rate Class Allocations'!$B$124:$J$128,6,FALSE)</f>
        <v>0.94261788524984402</v>
      </c>
      <c r="P3259" s="873">
        <f>+VLOOKUP(C3259,'A. Rate Class Allocations'!$B$124:$J$128,8,FALSE)</f>
        <v>0.86676492558695795</v>
      </c>
      <c r="Q3259" s="873">
        <f>+VLOOKUP(C3259,'A. Rate Class Allocations'!$B$124:$J$128,7,FALSE)</f>
        <v>0.93591420350510102</v>
      </c>
      <c r="R3259" s="873">
        <f>+VLOOKUP(C3259,'A. Rate Class Allocations'!$B$124:$J$128,9,FALSE)</f>
        <v>0.67326093337246795</v>
      </c>
      <c r="S3259" s="874">
        <f t="shared" si="151"/>
        <v>1432.2699050780589</v>
      </c>
      <c r="T3259" s="874">
        <f t="shared" si="152"/>
        <v>0.45872333431171108</v>
      </c>
    </row>
    <row r="3260" spans="1:20">
      <c r="A3260" s="875" t="s">
        <v>1034</v>
      </c>
      <c r="B3260" t="s">
        <v>1035</v>
      </c>
      <c r="C3260" t="s">
        <v>1339</v>
      </c>
      <c r="D3260" t="s">
        <v>2316</v>
      </c>
      <c r="E3260" s="867">
        <v>2019</v>
      </c>
      <c r="F3260" s="867">
        <v>2019</v>
      </c>
      <c r="G3260" s="868">
        <v>43559</v>
      </c>
      <c r="H3260" s="869">
        <f t="shared" si="150"/>
        <v>2019</v>
      </c>
      <c r="I3260" s="876"/>
      <c r="J3260" t="s">
        <v>1341</v>
      </c>
      <c r="K3260" t="s">
        <v>1342</v>
      </c>
      <c r="L3260" t="s">
        <v>1037</v>
      </c>
      <c r="M3260">
        <v>1187.1439999999998</v>
      </c>
      <c r="N3260">
        <v>0.49299999999999988</v>
      </c>
      <c r="O3260" s="872">
        <f>+VLOOKUP(C3260,'A. Rate Class Allocations'!$B$124:$J$128,6,FALSE)</f>
        <v>0.94261788524984402</v>
      </c>
      <c r="P3260" s="873">
        <f>+VLOOKUP(C3260,'A. Rate Class Allocations'!$B$124:$J$128,8,FALSE)</f>
        <v>0.86676492558695795</v>
      </c>
      <c r="Q3260" s="873">
        <f>+VLOOKUP(C3260,'A. Rate Class Allocations'!$B$124:$J$128,7,FALSE)</f>
        <v>0.93591420350510102</v>
      </c>
      <c r="R3260" s="873">
        <f>+VLOOKUP(C3260,'A. Rate Class Allocations'!$B$124:$J$128,9,FALSE)</f>
        <v>0.67326093337246795</v>
      </c>
      <c r="S3260" s="874">
        <f t="shared" si="151"/>
        <v>969.93003187291606</v>
      </c>
      <c r="T3260" s="874">
        <f t="shared" si="152"/>
        <v>0.31064643381273827</v>
      </c>
    </row>
    <row r="3261" spans="1:20">
      <c r="A3261" s="875" t="s">
        <v>1034</v>
      </c>
      <c r="B3261" t="s">
        <v>1035</v>
      </c>
      <c r="C3261" t="s">
        <v>1339</v>
      </c>
      <c r="D3261" t="s">
        <v>2316</v>
      </c>
      <c r="E3261" s="867">
        <v>2019</v>
      </c>
      <c r="F3261" s="867">
        <v>2019</v>
      </c>
      <c r="G3261" s="868">
        <v>43559</v>
      </c>
      <c r="H3261" s="869">
        <f t="shared" si="150"/>
        <v>2019</v>
      </c>
      <c r="I3261" s="876"/>
      <c r="J3261" t="s">
        <v>1341</v>
      </c>
      <c r="K3261" t="s">
        <v>1342</v>
      </c>
      <c r="L3261" t="s">
        <v>1037</v>
      </c>
      <c r="M3261">
        <v>368.42399999999998</v>
      </c>
      <c r="N3261">
        <v>0.153</v>
      </c>
      <c r="O3261" s="872">
        <f>+VLOOKUP(C3261,'A. Rate Class Allocations'!$B$124:$J$128,6,FALSE)</f>
        <v>0.94261788524984402</v>
      </c>
      <c r="P3261" s="873">
        <f>+VLOOKUP(C3261,'A. Rate Class Allocations'!$B$124:$J$128,8,FALSE)</f>
        <v>0.86676492558695795</v>
      </c>
      <c r="Q3261" s="873">
        <f>+VLOOKUP(C3261,'A. Rate Class Allocations'!$B$124:$J$128,7,FALSE)</f>
        <v>0.93591420350510102</v>
      </c>
      <c r="R3261" s="873">
        <f>+VLOOKUP(C3261,'A. Rate Class Allocations'!$B$124:$J$128,9,FALSE)</f>
        <v>0.67326093337246795</v>
      </c>
      <c r="S3261" s="874">
        <f t="shared" si="151"/>
        <v>301.01276851228431</v>
      </c>
      <c r="T3261" s="874">
        <f t="shared" si="152"/>
        <v>9.6407513941884321E-2</v>
      </c>
    </row>
    <row r="3262" spans="1:20">
      <c r="A3262" s="875" t="s">
        <v>1034</v>
      </c>
      <c r="B3262" t="s">
        <v>1035</v>
      </c>
      <c r="C3262" t="s">
        <v>1339</v>
      </c>
      <c r="D3262" t="s">
        <v>2317</v>
      </c>
      <c r="E3262" s="867">
        <v>2019</v>
      </c>
      <c r="F3262" s="867">
        <v>2019</v>
      </c>
      <c r="G3262" s="868">
        <v>43579</v>
      </c>
      <c r="H3262" s="869">
        <f t="shared" si="150"/>
        <v>2019</v>
      </c>
      <c r="I3262" s="876"/>
      <c r="J3262" t="s">
        <v>1341</v>
      </c>
      <c r="K3262" t="s">
        <v>1342</v>
      </c>
      <c r="L3262" t="s">
        <v>1037</v>
      </c>
      <c r="M3262">
        <v>349.596</v>
      </c>
      <c r="N3262">
        <v>0.15600000000000003</v>
      </c>
      <c r="O3262" s="872">
        <f>+VLOOKUP(C3262,'A. Rate Class Allocations'!$B$124:$J$128,6,FALSE)</f>
        <v>0.94261788524984402</v>
      </c>
      <c r="P3262" s="873">
        <f>+VLOOKUP(C3262,'A. Rate Class Allocations'!$B$124:$J$128,8,FALSE)</f>
        <v>0.86676492558695795</v>
      </c>
      <c r="Q3262" s="873">
        <f>+VLOOKUP(C3262,'A. Rate Class Allocations'!$B$124:$J$128,7,FALSE)</f>
        <v>0.93591420350510102</v>
      </c>
      <c r="R3262" s="873">
        <f>+VLOOKUP(C3262,'A. Rate Class Allocations'!$B$124:$J$128,9,FALSE)</f>
        <v>0.67326093337246795</v>
      </c>
      <c r="S3262" s="874">
        <f t="shared" si="151"/>
        <v>285.62976304697997</v>
      </c>
      <c r="T3262" s="874">
        <f t="shared" si="152"/>
        <v>9.8297857352509524E-2</v>
      </c>
    </row>
    <row r="3263" spans="1:20">
      <c r="A3263" s="875" t="s">
        <v>1034</v>
      </c>
      <c r="B3263" t="s">
        <v>1035</v>
      </c>
      <c r="C3263" t="s">
        <v>1339</v>
      </c>
      <c r="D3263" t="s">
        <v>2317</v>
      </c>
      <c r="E3263" s="867">
        <v>2019</v>
      </c>
      <c r="F3263" s="867">
        <v>2019</v>
      </c>
      <c r="G3263" s="868">
        <v>43579</v>
      </c>
      <c r="H3263" s="869">
        <f t="shared" si="150"/>
        <v>2019</v>
      </c>
      <c r="I3263" s="876"/>
      <c r="J3263" t="s">
        <v>1341</v>
      </c>
      <c r="K3263" t="s">
        <v>1342</v>
      </c>
      <c r="L3263" t="s">
        <v>1037</v>
      </c>
      <c r="M3263">
        <v>584.90099999999973</v>
      </c>
      <c r="N3263">
        <v>0.2609999999999999</v>
      </c>
      <c r="O3263" s="872">
        <f>+VLOOKUP(C3263,'A. Rate Class Allocations'!$B$124:$J$128,6,FALSE)</f>
        <v>0.94261788524984402</v>
      </c>
      <c r="P3263" s="873">
        <f>+VLOOKUP(C3263,'A. Rate Class Allocations'!$B$124:$J$128,8,FALSE)</f>
        <v>0.86676492558695795</v>
      </c>
      <c r="Q3263" s="873">
        <f>+VLOOKUP(C3263,'A. Rate Class Allocations'!$B$124:$J$128,7,FALSE)</f>
        <v>0.93591420350510102</v>
      </c>
      <c r="R3263" s="873">
        <f>+VLOOKUP(C3263,'A. Rate Class Allocations'!$B$124:$J$128,9,FALSE)</f>
        <v>0.67326093337246795</v>
      </c>
      <c r="S3263" s="874">
        <f t="shared" si="151"/>
        <v>477.88056509783172</v>
      </c>
      <c r="T3263" s="874">
        <f t="shared" si="152"/>
        <v>0.16445987672439083</v>
      </c>
    </row>
    <row r="3264" spans="1:20">
      <c r="A3264" s="875" t="s">
        <v>1034</v>
      </c>
      <c r="B3264" t="s">
        <v>1035</v>
      </c>
      <c r="C3264" t="s">
        <v>1339</v>
      </c>
      <c r="D3264" t="s">
        <v>2317</v>
      </c>
      <c r="E3264" s="867">
        <v>2019</v>
      </c>
      <c r="F3264" s="867">
        <v>2019</v>
      </c>
      <c r="G3264" s="868">
        <v>43579</v>
      </c>
      <c r="H3264" s="869">
        <f t="shared" si="150"/>
        <v>2019</v>
      </c>
      <c r="I3264" s="876"/>
      <c r="J3264" t="s">
        <v>1341</v>
      </c>
      <c r="K3264" t="s">
        <v>1342</v>
      </c>
      <c r="L3264" t="s">
        <v>1037</v>
      </c>
      <c r="M3264">
        <v>114.29100000000001</v>
      </c>
      <c r="N3264">
        <v>5.0999999999999997E-2</v>
      </c>
      <c r="O3264" s="872">
        <f>+VLOOKUP(C3264,'A. Rate Class Allocations'!$B$124:$J$128,6,FALSE)</f>
        <v>0.94261788524984402</v>
      </c>
      <c r="P3264" s="873">
        <f>+VLOOKUP(C3264,'A. Rate Class Allocations'!$B$124:$J$128,8,FALSE)</f>
        <v>0.86676492558695795</v>
      </c>
      <c r="Q3264" s="873">
        <f>+VLOOKUP(C3264,'A. Rate Class Allocations'!$B$124:$J$128,7,FALSE)</f>
        <v>0.93591420350510102</v>
      </c>
      <c r="R3264" s="873">
        <f>+VLOOKUP(C3264,'A. Rate Class Allocations'!$B$124:$J$128,9,FALSE)</f>
        <v>0.67326093337246795</v>
      </c>
      <c r="S3264" s="874">
        <f t="shared" si="151"/>
        <v>93.378960996128086</v>
      </c>
      <c r="T3264" s="874">
        <f t="shared" si="152"/>
        <v>3.21358379806281E-2</v>
      </c>
    </row>
    <row r="3265" spans="1:20">
      <c r="A3265" s="875" t="s">
        <v>1034</v>
      </c>
      <c r="B3265" t="s">
        <v>1035</v>
      </c>
      <c r="C3265" t="s">
        <v>1339</v>
      </c>
      <c r="D3265" t="s">
        <v>2318</v>
      </c>
      <c r="E3265" s="867">
        <v>2019</v>
      </c>
      <c r="F3265" s="867">
        <v>2019</v>
      </c>
      <c r="G3265" s="868">
        <v>43559</v>
      </c>
      <c r="H3265" s="869">
        <f t="shared" si="150"/>
        <v>2019</v>
      </c>
      <c r="I3265" s="876"/>
      <c r="J3265" t="s">
        <v>1341</v>
      </c>
      <c r="K3265" t="s">
        <v>1342</v>
      </c>
      <c r="L3265" t="s">
        <v>1037</v>
      </c>
      <c r="M3265">
        <v>635.44800000000009</v>
      </c>
      <c r="N3265">
        <v>0.31900000000000006</v>
      </c>
      <c r="O3265" s="872">
        <f>+VLOOKUP(C3265,'A. Rate Class Allocations'!$B$124:$J$128,6,FALSE)</f>
        <v>0.94261788524984402</v>
      </c>
      <c r="P3265" s="873">
        <f>+VLOOKUP(C3265,'A. Rate Class Allocations'!$B$124:$J$128,8,FALSE)</f>
        <v>0.86676492558695795</v>
      </c>
      <c r="Q3265" s="873">
        <f>+VLOOKUP(C3265,'A. Rate Class Allocations'!$B$124:$J$128,7,FALSE)</f>
        <v>0.93591420350510102</v>
      </c>
      <c r="R3265" s="873">
        <f>+VLOOKUP(C3265,'A. Rate Class Allocations'!$B$124:$J$128,9,FALSE)</f>
        <v>0.67326093337246795</v>
      </c>
      <c r="S3265" s="874">
        <f t="shared" si="151"/>
        <v>519.17888553838532</v>
      </c>
      <c r="T3265" s="874">
        <f t="shared" si="152"/>
        <v>0.20100651599647781</v>
      </c>
    </row>
    <row r="3266" spans="1:20">
      <c r="A3266" s="875" t="s">
        <v>1034</v>
      </c>
      <c r="B3266" t="s">
        <v>1035</v>
      </c>
      <c r="C3266" t="s">
        <v>1339</v>
      </c>
      <c r="D3266" t="s">
        <v>2318</v>
      </c>
      <c r="E3266" s="867">
        <v>2019</v>
      </c>
      <c r="F3266" s="867">
        <v>2019</v>
      </c>
      <c r="G3266" s="868">
        <v>43559</v>
      </c>
      <c r="H3266" s="869">
        <f t="shared" si="150"/>
        <v>2019</v>
      </c>
      <c r="I3266" s="876"/>
      <c r="J3266" t="s">
        <v>1341</v>
      </c>
      <c r="K3266" t="s">
        <v>1342</v>
      </c>
      <c r="L3266" t="s">
        <v>1037</v>
      </c>
      <c r="M3266">
        <v>101.592</v>
      </c>
      <c r="N3266">
        <v>5.0999999999999997E-2</v>
      </c>
      <c r="O3266" s="872">
        <f>+VLOOKUP(C3266,'A. Rate Class Allocations'!$B$124:$J$128,6,FALSE)</f>
        <v>0.94261788524984402</v>
      </c>
      <c r="P3266" s="873">
        <f>+VLOOKUP(C3266,'A. Rate Class Allocations'!$B$124:$J$128,8,FALSE)</f>
        <v>0.86676492558695795</v>
      </c>
      <c r="Q3266" s="873">
        <f>+VLOOKUP(C3266,'A. Rate Class Allocations'!$B$124:$J$128,7,FALSE)</f>
        <v>0.93591420350510102</v>
      </c>
      <c r="R3266" s="873">
        <f>+VLOOKUP(C3266,'A. Rate Class Allocations'!$B$124:$J$128,9,FALSE)</f>
        <v>0.67326093337246795</v>
      </c>
      <c r="S3266" s="874">
        <f t="shared" si="151"/>
        <v>83.003520885447173</v>
      </c>
      <c r="T3266" s="874">
        <f t="shared" si="152"/>
        <v>3.21358379806281E-2</v>
      </c>
    </row>
    <row r="3267" spans="1:20">
      <c r="A3267" s="875" t="s">
        <v>1034</v>
      </c>
      <c r="B3267" t="s">
        <v>1035</v>
      </c>
      <c r="C3267" t="s">
        <v>1339</v>
      </c>
      <c r="D3267" t="s">
        <v>2318</v>
      </c>
      <c r="E3267" s="867">
        <v>2019</v>
      </c>
      <c r="F3267" s="867">
        <v>2019</v>
      </c>
      <c r="G3267" s="868">
        <v>43559</v>
      </c>
      <c r="H3267" s="869">
        <f t="shared" si="150"/>
        <v>2019</v>
      </c>
      <c r="I3267" s="876"/>
      <c r="J3267" t="s">
        <v>1341</v>
      </c>
      <c r="K3267" t="s">
        <v>1342</v>
      </c>
      <c r="L3267" t="s">
        <v>1037</v>
      </c>
      <c r="M3267">
        <v>278.88</v>
      </c>
      <c r="N3267">
        <v>0.14000000000000001</v>
      </c>
      <c r="O3267" s="872">
        <f>+VLOOKUP(C3267,'A. Rate Class Allocations'!$B$124:$J$128,6,FALSE)</f>
        <v>0.94261788524984402</v>
      </c>
      <c r="P3267" s="873">
        <f>+VLOOKUP(C3267,'A. Rate Class Allocations'!$B$124:$J$128,8,FALSE)</f>
        <v>0.86676492558695795</v>
      </c>
      <c r="Q3267" s="873">
        <f>+VLOOKUP(C3267,'A. Rate Class Allocations'!$B$124:$J$128,7,FALSE)</f>
        <v>0.93591420350510102</v>
      </c>
      <c r="R3267" s="873">
        <f>+VLOOKUP(C3267,'A. Rate Class Allocations'!$B$124:$J$128,9,FALSE)</f>
        <v>0.67326093337246795</v>
      </c>
      <c r="S3267" s="874">
        <f t="shared" si="151"/>
        <v>227.85280243063931</v>
      </c>
      <c r="T3267" s="874">
        <f t="shared" si="152"/>
        <v>8.821602582917519E-2</v>
      </c>
    </row>
    <row r="3268" spans="1:20">
      <c r="A3268" s="875" t="s">
        <v>1034</v>
      </c>
      <c r="B3268" t="s">
        <v>1035</v>
      </c>
      <c r="C3268" t="s">
        <v>1339</v>
      </c>
      <c r="D3268" t="s">
        <v>2319</v>
      </c>
      <c r="E3268" s="867">
        <v>2019</v>
      </c>
      <c r="F3268" s="867">
        <v>2019</v>
      </c>
      <c r="G3268" s="868">
        <v>43564</v>
      </c>
      <c r="H3268" s="869">
        <f t="shared" ref="H3268:H3331" si="153">YEAR(G3268)</f>
        <v>2019</v>
      </c>
      <c r="I3268" s="876"/>
      <c r="J3268" t="s">
        <v>1341</v>
      </c>
      <c r="K3268" t="s">
        <v>1342</v>
      </c>
      <c r="L3268" t="s">
        <v>1037</v>
      </c>
      <c r="M3268">
        <v>1048.7879999999998</v>
      </c>
      <c r="N3268">
        <v>0.46799999999999997</v>
      </c>
      <c r="O3268" s="872">
        <f>+VLOOKUP(C3268,'A. Rate Class Allocations'!$B$124:$J$128,6,FALSE)</f>
        <v>0.94261788524984402</v>
      </c>
      <c r="P3268" s="873">
        <f>+VLOOKUP(C3268,'A. Rate Class Allocations'!$B$124:$J$128,8,FALSE)</f>
        <v>0.86676492558695795</v>
      </c>
      <c r="Q3268" s="873">
        <f>+VLOOKUP(C3268,'A. Rate Class Allocations'!$B$124:$J$128,7,FALSE)</f>
        <v>0.93591420350510102</v>
      </c>
      <c r="R3268" s="873">
        <f>+VLOOKUP(C3268,'A. Rate Class Allocations'!$B$124:$J$128,9,FALSE)</f>
        <v>0.67326093337246795</v>
      </c>
      <c r="S3268" s="874">
        <f t="shared" ref="S3268:S3331" si="154">M3268*O3268*P3268</f>
        <v>856.88928914093981</v>
      </c>
      <c r="T3268" s="874">
        <f t="shared" ref="T3268:T3331" si="155">N3268*Q3268*R3268</f>
        <v>0.29489357205752847</v>
      </c>
    </row>
    <row r="3269" spans="1:20">
      <c r="A3269" s="875" t="s">
        <v>1034</v>
      </c>
      <c r="B3269" t="s">
        <v>1035</v>
      </c>
      <c r="C3269" t="s">
        <v>1339</v>
      </c>
      <c r="D3269" t="s">
        <v>2319</v>
      </c>
      <c r="E3269" s="867">
        <v>2019</v>
      </c>
      <c r="F3269" s="867">
        <v>2019</v>
      </c>
      <c r="G3269" s="868">
        <v>43564</v>
      </c>
      <c r="H3269" s="869">
        <f t="shared" si="153"/>
        <v>2019</v>
      </c>
      <c r="I3269" s="876"/>
      <c r="J3269" t="s">
        <v>1341</v>
      </c>
      <c r="K3269" t="s">
        <v>1342</v>
      </c>
      <c r="L3269" t="s">
        <v>1037</v>
      </c>
      <c r="M3269">
        <v>114.29100000000001</v>
      </c>
      <c r="N3269">
        <v>5.0999999999999997E-2</v>
      </c>
      <c r="O3269" s="872">
        <f>+VLOOKUP(C3269,'A. Rate Class Allocations'!$B$124:$J$128,6,FALSE)</f>
        <v>0.94261788524984402</v>
      </c>
      <c r="P3269" s="873">
        <f>+VLOOKUP(C3269,'A. Rate Class Allocations'!$B$124:$J$128,8,FALSE)</f>
        <v>0.86676492558695795</v>
      </c>
      <c r="Q3269" s="873">
        <f>+VLOOKUP(C3269,'A. Rate Class Allocations'!$B$124:$J$128,7,FALSE)</f>
        <v>0.93591420350510102</v>
      </c>
      <c r="R3269" s="873">
        <f>+VLOOKUP(C3269,'A. Rate Class Allocations'!$B$124:$J$128,9,FALSE)</f>
        <v>0.67326093337246795</v>
      </c>
      <c r="S3269" s="874">
        <f t="shared" si="154"/>
        <v>93.378960996128086</v>
      </c>
      <c r="T3269" s="874">
        <f t="shared" si="155"/>
        <v>3.21358379806281E-2</v>
      </c>
    </row>
    <row r="3270" spans="1:20">
      <c r="A3270" s="875" t="s">
        <v>1034</v>
      </c>
      <c r="B3270" t="s">
        <v>1035</v>
      </c>
      <c r="C3270" t="s">
        <v>1339</v>
      </c>
      <c r="D3270" t="s">
        <v>2320</v>
      </c>
      <c r="E3270" s="867">
        <v>2019</v>
      </c>
      <c r="F3270" s="867">
        <v>2019</v>
      </c>
      <c r="G3270" s="868">
        <v>43558</v>
      </c>
      <c r="H3270" s="869">
        <f t="shared" si="153"/>
        <v>2019</v>
      </c>
      <c r="I3270" s="876"/>
      <c r="J3270" t="s">
        <v>1341</v>
      </c>
      <c r="K3270" t="s">
        <v>1342</v>
      </c>
      <c r="L3270" t="s">
        <v>1037</v>
      </c>
      <c r="M3270">
        <v>1332.24</v>
      </c>
      <c r="N3270">
        <v>0.62400000000000011</v>
      </c>
      <c r="O3270" s="872">
        <f>+VLOOKUP(C3270,'A. Rate Class Allocations'!$B$124:$J$128,6,FALSE)</f>
        <v>0.94261788524984402</v>
      </c>
      <c r="P3270" s="873">
        <f>+VLOOKUP(C3270,'A. Rate Class Allocations'!$B$124:$J$128,8,FALSE)</f>
        <v>0.86676492558695795</v>
      </c>
      <c r="Q3270" s="873">
        <f>+VLOOKUP(C3270,'A. Rate Class Allocations'!$B$124:$J$128,7,FALSE)</f>
        <v>0.93591420350510102</v>
      </c>
      <c r="R3270" s="873">
        <f>+VLOOKUP(C3270,'A. Rate Class Allocations'!$B$124:$J$128,9,FALSE)</f>
        <v>0.67326093337246795</v>
      </c>
      <c r="S3270" s="874">
        <f t="shared" si="154"/>
        <v>1088.4775441415482</v>
      </c>
      <c r="T3270" s="874">
        <f t="shared" si="155"/>
        <v>0.3931914294100381</v>
      </c>
    </row>
    <row r="3271" spans="1:20">
      <c r="A3271" s="875" t="s">
        <v>1034</v>
      </c>
      <c r="B3271" t="s">
        <v>1035</v>
      </c>
      <c r="C3271" t="s">
        <v>1339</v>
      </c>
      <c r="D3271" t="s">
        <v>2320</v>
      </c>
      <c r="E3271" s="867">
        <v>2019</v>
      </c>
      <c r="F3271" s="867">
        <v>2019</v>
      </c>
      <c r="G3271" s="868">
        <v>43558</v>
      </c>
      <c r="H3271" s="869">
        <f t="shared" si="153"/>
        <v>2019</v>
      </c>
      <c r="I3271" s="876"/>
      <c r="J3271" t="s">
        <v>1341</v>
      </c>
      <c r="K3271" t="s">
        <v>1342</v>
      </c>
      <c r="L3271" t="s">
        <v>1037</v>
      </c>
      <c r="M3271">
        <v>217.76999999999998</v>
      </c>
      <c r="N3271">
        <v>0.10199999999999999</v>
      </c>
      <c r="O3271" s="872">
        <f>+VLOOKUP(C3271,'A. Rate Class Allocations'!$B$124:$J$128,6,FALSE)</f>
        <v>0.94261788524984402</v>
      </c>
      <c r="P3271" s="873">
        <f>+VLOOKUP(C3271,'A. Rate Class Allocations'!$B$124:$J$128,8,FALSE)</f>
        <v>0.86676492558695795</v>
      </c>
      <c r="Q3271" s="873">
        <f>+VLOOKUP(C3271,'A. Rate Class Allocations'!$B$124:$J$128,7,FALSE)</f>
        <v>0.93591420350510102</v>
      </c>
      <c r="R3271" s="873">
        <f>+VLOOKUP(C3271,'A. Rate Class Allocations'!$B$124:$J$128,9,FALSE)</f>
        <v>0.67326093337246795</v>
      </c>
      <c r="S3271" s="874">
        <f t="shared" si="154"/>
        <v>177.92421394621456</v>
      </c>
      <c r="T3271" s="874">
        <f t="shared" si="155"/>
        <v>6.42716759612562E-2</v>
      </c>
    </row>
    <row r="3272" spans="1:20">
      <c r="A3272" s="875" t="s">
        <v>1034</v>
      </c>
      <c r="B3272" t="s">
        <v>1035</v>
      </c>
      <c r="C3272" t="s">
        <v>1339</v>
      </c>
      <c r="D3272" t="s">
        <v>2321</v>
      </c>
      <c r="E3272" s="867">
        <v>2019</v>
      </c>
      <c r="F3272" s="867">
        <v>2019</v>
      </c>
      <c r="G3272" s="868">
        <v>43558</v>
      </c>
      <c r="H3272" s="869">
        <f t="shared" si="153"/>
        <v>2019</v>
      </c>
      <c r="I3272" s="876"/>
      <c r="J3272" t="s">
        <v>1341</v>
      </c>
      <c r="K3272" t="s">
        <v>1342</v>
      </c>
      <c r="L3272" t="s">
        <v>1037</v>
      </c>
      <c r="M3272">
        <v>2111.3560000000002</v>
      </c>
      <c r="N3272">
        <v>0.98800000000000021</v>
      </c>
      <c r="O3272" s="872">
        <f>+VLOOKUP(C3272,'A. Rate Class Allocations'!$B$124:$J$128,6,FALSE)</f>
        <v>0.94261788524984402</v>
      </c>
      <c r="P3272" s="873">
        <f>+VLOOKUP(C3272,'A. Rate Class Allocations'!$B$124:$J$128,8,FALSE)</f>
        <v>0.86676492558695795</v>
      </c>
      <c r="Q3272" s="873">
        <f>+VLOOKUP(C3272,'A. Rate Class Allocations'!$B$124:$J$128,7,FALSE)</f>
        <v>0.93591420350510102</v>
      </c>
      <c r="R3272" s="873">
        <f>+VLOOKUP(C3272,'A. Rate Class Allocations'!$B$124:$J$128,9,FALSE)</f>
        <v>0.67326093337246795</v>
      </c>
      <c r="S3272" s="874">
        <f t="shared" si="154"/>
        <v>1725.037225791541</v>
      </c>
      <c r="T3272" s="874">
        <f t="shared" si="155"/>
        <v>0.62255309656589364</v>
      </c>
    </row>
    <row r="3273" spans="1:20">
      <c r="A3273" s="875" t="s">
        <v>1034</v>
      </c>
      <c r="B3273" t="s">
        <v>1035</v>
      </c>
      <c r="C3273" t="s">
        <v>1339</v>
      </c>
      <c r="D3273" t="s">
        <v>2321</v>
      </c>
      <c r="E3273" s="867">
        <v>2019</v>
      </c>
      <c r="F3273" s="867">
        <v>2019</v>
      </c>
      <c r="G3273" s="868">
        <v>43558</v>
      </c>
      <c r="H3273" s="869">
        <f t="shared" si="153"/>
        <v>2019</v>
      </c>
      <c r="I3273" s="876"/>
      <c r="J3273" t="s">
        <v>1341</v>
      </c>
      <c r="K3273" t="s">
        <v>1342</v>
      </c>
      <c r="L3273" t="s">
        <v>1037</v>
      </c>
      <c r="M3273">
        <v>897.54000000000008</v>
      </c>
      <c r="N3273">
        <v>0.42</v>
      </c>
      <c r="O3273" s="872">
        <f>+VLOOKUP(C3273,'A. Rate Class Allocations'!$B$124:$J$128,6,FALSE)</f>
        <v>0.94261788524984402</v>
      </c>
      <c r="P3273" s="873">
        <f>+VLOOKUP(C3273,'A. Rate Class Allocations'!$B$124:$J$128,8,FALSE)</f>
        <v>0.86676492558695795</v>
      </c>
      <c r="Q3273" s="873">
        <f>+VLOOKUP(C3273,'A. Rate Class Allocations'!$B$124:$J$128,7,FALSE)</f>
        <v>0.93591420350510102</v>
      </c>
      <c r="R3273" s="873">
        <f>+VLOOKUP(C3273,'A. Rate Class Allocations'!$B$124:$J$128,9,FALSE)</f>
        <v>0.67326093337246795</v>
      </c>
      <c r="S3273" s="874">
        <f t="shared" si="154"/>
        <v>733.31541987089793</v>
      </c>
      <c r="T3273" s="874">
        <f t="shared" si="155"/>
        <v>0.26464807748752556</v>
      </c>
    </row>
    <row r="3274" spans="1:20">
      <c r="A3274" s="875" t="s">
        <v>1034</v>
      </c>
      <c r="B3274" t="s">
        <v>1035</v>
      </c>
      <c r="C3274" t="s">
        <v>1339</v>
      </c>
      <c r="D3274" t="s">
        <v>2322</v>
      </c>
      <c r="E3274" s="867">
        <v>2019</v>
      </c>
      <c r="F3274" s="867">
        <v>2019</v>
      </c>
      <c r="G3274" s="868">
        <v>43560</v>
      </c>
      <c r="H3274" s="869">
        <f t="shared" si="153"/>
        <v>2019</v>
      </c>
      <c r="I3274" s="876"/>
      <c r="J3274" t="s">
        <v>1341</v>
      </c>
      <c r="K3274" t="s">
        <v>1342</v>
      </c>
      <c r="L3274" t="s">
        <v>1037</v>
      </c>
      <c r="M3274">
        <v>932.25599999999986</v>
      </c>
      <c r="N3274">
        <v>0.46799999999999997</v>
      </c>
      <c r="O3274" s="872">
        <f>+VLOOKUP(C3274,'A. Rate Class Allocations'!$B$124:$J$128,6,FALSE)</f>
        <v>0.94261788524984402</v>
      </c>
      <c r="P3274" s="873">
        <f>+VLOOKUP(C3274,'A. Rate Class Allocations'!$B$124:$J$128,8,FALSE)</f>
        <v>0.86676492558695795</v>
      </c>
      <c r="Q3274" s="873">
        <f>+VLOOKUP(C3274,'A. Rate Class Allocations'!$B$124:$J$128,7,FALSE)</f>
        <v>0.93591420350510102</v>
      </c>
      <c r="R3274" s="873">
        <f>+VLOOKUP(C3274,'A. Rate Class Allocations'!$B$124:$J$128,9,FALSE)</f>
        <v>0.67326093337246795</v>
      </c>
      <c r="S3274" s="874">
        <f t="shared" si="154"/>
        <v>761.67936812527978</v>
      </c>
      <c r="T3274" s="874">
        <f t="shared" si="155"/>
        <v>0.29489357205752847</v>
      </c>
    </row>
    <row r="3275" spans="1:20">
      <c r="A3275" s="875" t="s">
        <v>1034</v>
      </c>
      <c r="B3275" t="s">
        <v>1035</v>
      </c>
      <c r="C3275" t="s">
        <v>1339</v>
      </c>
      <c r="D3275" t="s">
        <v>2322</v>
      </c>
      <c r="E3275" s="867">
        <v>2019</v>
      </c>
      <c r="F3275" s="867">
        <v>2019</v>
      </c>
      <c r="G3275" s="868">
        <v>43560</v>
      </c>
      <c r="H3275" s="869">
        <f t="shared" si="153"/>
        <v>2019</v>
      </c>
      <c r="I3275" s="876"/>
      <c r="J3275" t="s">
        <v>1341</v>
      </c>
      <c r="K3275" t="s">
        <v>1342</v>
      </c>
      <c r="L3275" t="s">
        <v>1037</v>
      </c>
      <c r="M3275">
        <v>57.767999999999994</v>
      </c>
      <c r="N3275">
        <v>2.8999999999999998E-2</v>
      </c>
      <c r="O3275" s="872">
        <f>+VLOOKUP(C3275,'A. Rate Class Allocations'!$B$124:$J$128,6,FALSE)</f>
        <v>0.94261788524984402</v>
      </c>
      <c r="P3275" s="873">
        <f>+VLOOKUP(C3275,'A. Rate Class Allocations'!$B$124:$J$128,8,FALSE)</f>
        <v>0.86676492558695795</v>
      </c>
      <c r="Q3275" s="873">
        <f>+VLOOKUP(C3275,'A. Rate Class Allocations'!$B$124:$J$128,7,FALSE)</f>
        <v>0.93591420350510102</v>
      </c>
      <c r="R3275" s="873">
        <f>+VLOOKUP(C3275,'A. Rate Class Allocations'!$B$124:$J$128,9,FALSE)</f>
        <v>0.67326093337246795</v>
      </c>
      <c r="S3275" s="874">
        <f t="shared" si="154"/>
        <v>47.198080503489564</v>
      </c>
      <c r="T3275" s="874">
        <f t="shared" si="155"/>
        <v>1.8273319636043429E-2</v>
      </c>
    </row>
    <row r="3276" spans="1:20">
      <c r="A3276" s="875" t="s">
        <v>1034</v>
      </c>
      <c r="B3276" t="s">
        <v>1035</v>
      </c>
      <c r="C3276" t="s">
        <v>1339</v>
      </c>
      <c r="D3276" t="s">
        <v>2323</v>
      </c>
      <c r="E3276" s="867">
        <v>2019</v>
      </c>
      <c r="F3276" s="867">
        <v>2019</v>
      </c>
      <c r="G3276" s="868">
        <v>43566</v>
      </c>
      <c r="H3276" s="869">
        <f t="shared" si="153"/>
        <v>2019</v>
      </c>
      <c r="I3276" s="876"/>
      <c r="J3276" t="s">
        <v>1341</v>
      </c>
      <c r="K3276" t="s">
        <v>1342</v>
      </c>
      <c r="L3276" t="s">
        <v>1037</v>
      </c>
      <c r="M3276">
        <v>3107.5200000000009</v>
      </c>
      <c r="N3276">
        <v>1.2480000000000002</v>
      </c>
      <c r="O3276" s="872">
        <f>+VLOOKUP(C3276,'A. Rate Class Allocations'!$B$124:$J$128,6,FALSE)</f>
        <v>0.94261788524984402</v>
      </c>
      <c r="P3276" s="873">
        <f>+VLOOKUP(C3276,'A. Rate Class Allocations'!$B$124:$J$128,8,FALSE)</f>
        <v>0.86676492558695795</v>
      </c>
      <c r="Q3276" s="873">
        <f>+VLOOKUP(C3276,'A. Rate Class Allocations'!$B$124:$J$128,7,FALSE)</f>
        <v>0.93591420350510102</v>
      </c>
      <c r="R3276" s="873">
        <f>+VLOOKUP(C3276,'A. Rate Class Allocations'!$B$124:$J$128,9,FALSE)</f>
        <v>0.67326093337246795</v>
      </c>
      <c r="S3276" s="874">
        <f t="shared" si="154"/>
        <v>2538.9312270842674</v>
      </c>
      <c r="T3276" s="874">
        <f t="shared" si="155"/>
        <v>0.78638285882007619</v>
      </c>
    </row>
    <row r="3277" spans="1:20">
      <c r="A3277" s="875" t="s">
        <v>1034</v>
      </c>
      <c r="B3277" t="s">
        <v>1035</v>
      </c>
      <c r="C3277" t="s">
        <v>1339</v>
      </c>
      <c r="D3277" t="s">
        <v>2323</v>
      </c>
      <c r="E3277" s="867">
        <v>2019</v>
      </c>
      <c r="F3277" s="867">
        <v>2019</v>
      </c>
      <c r="G3277" s="868">
        <v>43566</v>
      </c>
      <c r="H3277" s="869">
        <f t="shared" si="153"/>
        <v>2019</v>
      </c>
      <c r="I3277" s="876"/>
      <c r="J3277" t="s">
        <v>1038</v>
      </c>
      <c r="K3277" t="s">
        <v>1342</v>
      </c>
      <c r="L3277" t="s">
        <v>1037</v>
      </c>
      <c r="M3277">
        <v>3107.5200000000009</v>
      </c>
      <c r="N3277">
        <v>1.2480000000000002</v>
      </c>
      <c r="O3277" s="872">
        <f>+VLOOKUP(C3277,'A. Rate Class Allocations'!$B$124:$J$128,6,FALSE)</f>
        <v>0.94261788524984402</v>
      </c>
      <c r="P3277" s="873">
        <f>+VLOOKUP(C3277,'A. Rate Class Allocations'!$B$124:$J$128,8,FALSE)</f>
        <v>0.86676492558695795</v>
      </c>
      <c r="Q3277" s="873">
        <f>+VLOOKUP(C3277,'A. Rate Class Allocations'!$B$124:$J$128,7,FALSE)</f>
        <v>0.93591420350510102</v>
      </c>
      <c r="R3277" s="873">
        <f>+VLOOKUP(C3277,'A. Rate Class Allocations'!$B$124:$J$128,9,FALSE)</f>
        <v>0.67326093337246795</v>
      </c>
      <c r="S3277" s="874">
        <f t="shared" si="154"/>
        <v>2538.9312270842674</v>
      </c>
      <c r="T3277" s="874">
        <f t="shared" si="155"/>
        <v>0.78638285882007619</v>
      </c>
    </row>
    <row r="3278" spans="1:20">
      <c r="A3278" s="875" t="s">
        <v>1034</v>
      </c>
      <c r="B3278" t="s">
        <v>1035</v>
      </c>
      <c r="C3278" t="s">
        <v>1339</v>
      </c>
      <c r="D3278" t="s">
        <v>2323</v>
      </c>
      <c r="E3278" s="867">
        <v>2019</v>
      </c>
      <c r="F3278" s="867">
        <v>2019</v>
      </c>
      <c r="G3278" s="868">
        <v>43566</v>
      </c>
      <c r="H3278" s="869">
        <f t="shared" si="153"/>
        <v>2019</v>
      </c>
      <c r="I3278" s="876"/>
      <c r="J3278" t="s">
        <v>1038</v>
      </c>
      <c r="K3278" t="s">
        <v>1342</v>
      </c>
      <c r="L3278" t="s">
        <v>1037</v>
      </c>
      <c r="M3278">
        <v>361.04999999999995</v>
      </c>
      <c r="N3278">
        <v>0.14499999999999999</v>
      </c>
      <c r="O3278" s="872">
        <f>+VLOOKUP(C3278,'A. Rate Class Allocations'!$B$124:$J$128,6,FALSE)</f>
        <v>0.94261788524984402</v>
      </c>
      <c r="P3278" s="873">
        <f>+VLOOKUP(C3278,'A. Rate Class Allocations'!$B$124:$J$128,8,FALSE)</f>
        <v>0.86676492558695795</v>
      </c>
      <c r="Q3278" s="873">
        <f>+VLOOKUP(C3278,'A. Rate Class Allocations'!$B$124:$J$128,7,FALSE)</f>
        <v>0.93591420350510102</v>
      </c>
      <c r="R3278" s="873">
        <f>+VLOOKUP(C3278,'A. Rate Class Allocations'!$B$124:$J$128,9,FALSE)</f>
        <v>0.67326093337246795</v>
      </c>
      <c r="S3278" s="874">
        <f t="shared" si="154"/>
        <v>294.98800314680977</v>
      </c>
      <c r="T3278" s="874">
        <f t="shared" si="155"/>
        <v>9.1366598180217168E-2</v>
      </c>
    </row>
    <row r="3279" spans="1:20">
      <c r="A3279" s="875" t="s">
        <v>1034</v>
      </c>
      <c r="B3279" t="s">
        <v>1035</v>
      </c>
      <c r="C3279" t="s">
        <v>1339</v>
      </c>
      <c r="D3279" t="s">
        <v>2324</v>
      </c>
      <c r="E3279" s="867">
        <v>2019</v>
      </c>
      <c r="F3279" s="867">
        <v>2019</v>
      </c>
      <c r="G3279" s="868">
        <v>43565</v>
      </c>
      <c r="H3279" s="869">
        <f t="shared" si="153"/>
        <v>2019</v>
      </c>
      <c r="I3279" s="876"/>
      <c r="J3279" t="s">
        <v>1341</v>
      </c>
      <c r="K3279" t="s">
        <v>1342</v>
      </c>
      <c r="L3279" t="s">
        <v>1037</v>
      </c>
      <c r="M3279">
        <v>406.38000000000011</v>
      </c>
      <c r="N3279">
        <v>0.15600000000000003</v>
      </c>
      <c r="O3279" s="872">
        <f>+VLOOKUP(C3279,'A. Rate Class Allocations'!$B$124:$J$128,6,FALSE)</f>
        <v>0.94261788524984402</v>
      </c>
      <c r="P3279" s="873">
        <f>+VLOOKUP(C3279,'A. Rate Class Allocations'!$B$124:$J$128,8,FALSE)</f>
        <v>0.86676492558695795</v>
      </c>
      <c r="Q3279" s="873">
        <f>+VLOOKUP(C3279,'A. Rate Class Allocations'!$B$124:$J$128,7,FALSE)</f>
        <v>0.93591420350510102</v>
      </c>
      <c r="R3279" s="873">
        <f>+VLOOKUP(C3279,'A. Rate Class Allocations'!$B$124:$J$128,9,FALSE)</f>
        <v>0.67326093337246795</v>
      </c>
      <c r="S3279" s="874">
        <f t="shared" si="154"/>
        <v>332.02388787924275</v>
      </c>
      <c r="T3279" s="874">
        <f t="shared" si="155"/>
        <v>9.8297857352509524E-2</v>
      </c>
    </row>
    <row r="3280" spans="1:20">
      <c r="A3280" s="875" t="s">
        <v>1034</v>
      </c>
      <c r="B3280" t="s">
        <v>1035</v>
      </c>
      <c r="C3280" t="s">
        <v>1339</v>
      </c>
      <c r="D3280" t="s">
        <v>2324</v>
      </c>
      <c r="E3280" s="867">
        <v>2019</v>
      </c>
      <c r="F3280" s="867">
        <v>2019</v>
      </c>
      <c r="G3280" s="868">
        <v>43565</v>
      </c>
      <c r="H3280" s="869">
        <f t="shared" si="153"/>
        <v>2019</v>
      </c>
      <c r="I3280" s="876"/>
      <c r="J3280" t="s">
        <v>1341</v>
      </c>
      <c r="K3280" t="s">
        <v>1342</v>
      </c>
      <c r="L3280" t="s">
        <v>1037</v>
      </c>
      <c r="M3280">
        <v>265.70999999999998</v>
      </c>
      <c r="N3280">
        <v>0.10199999999999999</v>
      </c>
      <c r="O3280" s="872">
        <f>+VLOOKUP(C3280,'A. Rate Class Allocations'!$B$124:$J$128,6,FALSE)</f>
        <v>0.94261788524984402</v>
      </c>
      <c r="P3280" s="873">
        <f>+VLOOKUP(C3280,'A. Rate Class Allocations'!$B$124:$J$128,8,FALSE)</f>
        <v>0.86676492558695795</v>
      </c>
      <c r="Q3280" s="873">
        <f>+VLOOKUP(C3280,'A. Rate Class Allocations'!$B$124:$J$128,7,FALSE)</f>
        <v>0.93591420350510102</v>
      </c>
      <c r="R3280" s="873">
        <f>+VLOOKUP(C3280,'A. Rate Class Allocations'!$B$124:$J$128,9,FALSE)</f>
        <v>0.67326093337246795</v>
      </c>
      <c r="S3280" s="874">
        <f t="shared" si="154"/>
        <v>217.09254207488945</v>
      </c>
      <c r="T3280" s="874">
        <f t="shared" si="155"/>
        <v>6.42716759612562E-2</v>
      </c>
    </row>
    <row r="3281" spans="1:20">
      <c r="A3281" s="875" t="s">
        <v>1034</v>
      </c>
      <c r="B3281" t="s">
        <v>1035</v>
      </c>
      <c r="C3281" t="s">
        <v>1339</v>
      </c>
      <c r="D3281" t="s">
        <v>2325</v>
      </c>
      <c r="E3281" s="867">
        <v>2019</v>
      </c>
      <c r="F3281" s="867">
        <v>2019</v>
      </c>
      <c r="G3281" s="868">
        <v>43559</v>
      </c>
      <c r="H3281" s="869">
        <f t="shared" si="153"/>
        <v>2019</v>
      </c>
      <c r="I3281" s="876"/>
      <c r="J3281" t="s">
        <v>1341</v>
      </c>
      <c r="K3281" t="s">
        <v>1342</v>
      </c>
      <c r="L3281" t="s">
        <v>1037</v>
      </c>
      <c r="M3281">
        <v>233.06400000000002</v>
      </c>
      <c r="N3281">
        <v>0.10400000000000001</v>
      </c>
      <c r="O3281" s="872">
        <f>+VLOOKUP(C3281,'A. Rate Class Allocations'!$B$124:$J$128,6,FALSE)</f>
        <v>0.94261788524984402</v>
      </c>
      <c r="P3281" s="873">
        <f>+VLOOKUP(C3281,'A. Rate Class Allocations'!$B$124:$J$128,8,FALSE)</f>
        <v>0.86676492558695795</v>
      </c>
      <c r="Q3281" s="873">
        <f>+VLOOKUP(C3281,'A. Rate Class Allocations'!$B$124:$J$128,7,FALSE)</f>
        <v>0.93591420350510102</v>
      </c>
      <c r="R3281" s="873">
        <f>+VLOOKUP(C3281,'A. Rate Class Allocations'!$B$124:$J$128,9,FALSE)</f>
        <v>0.67326093337246795</v>
      </c>
      <c r="S3281" s="874">
        <f t="shared" si="154"/>
        <v>190.41984203132</v>
      </c>
      <c r="T3281" s="874">
        <f t="shared" si="155"/>
        <v>6.5531904901673016E-2</v>
      </c>
    </row>
    <row r="3282" spans="1:20">
      <c r="A3282" s="875" t="s">
        <v>1034</v>
      </c>
      <c r="B3282" t="s">
        <v>1035</v>
      </c>
      <c r="C3282" t="s">
        <v>1339</v>
      </c>
      <c r="D3282" t="s">
        <v>2325</v>
      </c>
      <c r="E3282" s="867">
        <v>2019</v>
      </c>
      <c r="F3282" s="867">
        <v>2019</v>
      </c>
      <c r="G3282" s="868">
        <v>43559</v>
      </c>
      <c r="H3282" s="869">
        <f t="shared" si="153"/>
        <v>2019</v>
      </c>
      <c r="I3282" s="876"/>
      <c r="J3282" t="s">
        <v>1341</v>
      </c>
      <c r="K3282" t="s">
        <v>1342</v>
      </c>
      <c r="L3282" t="s">
        <v>1037</v>
      </c>
      <c r="M3282">
        <v>233.06400000000002</v>
      </c>
      <c r="N3282">
        <v>0.10400000000000001</v>
      </c>
      <c r="O3282" s="872">
        <f>+VLOOKUP(C3282,'A. Rate Class Allocations'!$B$124:$J$128,6,FALSE)</f>
        <v>0.94261788524984402</v>
      </c>
      <c r="P3282" s="873">
        <f>+VLOOKUP(C3282,'A. Rate Class Allocations'!$B$124:$J$128,8,FALSE)</f>
        <v>0.86676492558695795</v>
      </c>
      <c r="Q3282" s="873">
        <f>+VLOOKUP(C3282,'A. Rate Class Allocations'!$B$124:$J$128,7,FALSE)</f>
        <v>0.93591420350510102</v>
      </c>
      <c r="R3282" s="873">
        <f>+VLOOKUP(C3282,'A. Rate Class Allocations'!$B$124:$J$128,9,FALSE)</f>
        <v>0.67326093337246795</v>
      </c>
      <c r="S3282" s="874">
        <f t="shared" si="154"/>
        <v>190.41984203132</v>
      </c>
      <c r="T3282" s="874">
        <f t="shared" si="155"/>
        <v>6.5531904901673016E-2</v>
      </c>
    </row>
    <row r="3283" spans="1:20">
      <c r="A3283" s="875" t="s">
        <v>1034</v>
      </c>
      <c r="B3283" t="s">
        <v>1035</v>
      </c>
      <c r="C3283" t="s">
        <v>1339</v>
      </c>
      <c r="D3283" t="s">
        <v>2325</v>
      </c>
      <c r="E3283" s="867">
        <v>2019</v>
      </c>
      <c r="F3283" s="867">
        <v>2019</v>
      </c>
      <c r="G3283" s="868">
        <v>43559</v>
      </c>
      <c r="H3283" s="869">
        <f t="shared" si="153"/>
        <v>2019</v>
      </c>
      <c r="I3283" s="876"/>
      <c r="J3283" t="s">
        <v>1341</v>
      </c>
      <c r="K3283" t="s">
        <v>1342</v>
      </c>
      <c r="L3283" t="s">
        <v>1037</v>
      </c>
      <c r="M3283">
        <v>466.12800000000004</v>
      </c>
      <c r="N3283">
        <v>0.20800000000000002</v>
      </c>
      <c r="O3283" s="872">
        <f>+VLOOKUP(C3283,'A. Rate Class Allocations'!$B$124:$J$128,6,FALSE)</f>
        <v>0.94261788524984402</v>
      </c>
      <c r="P3283" s="873">
        <f>+VLOOKUP(C3283,'A. Rate Class Allocations'!$B$124:$J$128,8,FALSE)</f>
        <v>0.86676492558695795</v>
      </c>
      <c r="Q3283" s="873">
        <f>+VLOOKUP(C3283,'A. Rate Class Allocations'!$B$124:$J$128,7,FALSE)</f>
        <v>0.93591420350510102</v>
      </c>
      <c r="R3283" s="873">
        <f>+VLOOKUP(C3283,'A. Rate Class Allocations'!$B$124:$J$128,9,FALSE)</f>
        <v>0.67326093337246795</v>
      </c>
      <c r="S3283" s="874">
        <f t="shared" si="154"/>
        <v>380.83968406264</v>
      </c>
      <c r="T3283" s="874">
        <f t="shared" si="155"/>
        <v>0.13106380980334603</v>
      </c>
    </row>
    <row r="3284" spans="1:20">
      <c r="A3284" s="875" t="s">
        <v>1034</v>
      </c>
      <c r="B3284" t="s">
        <v>1035</v>
      </c>
      <c r="C3284" t="s">
        <v>1339</v>
      </c>
      <c r="D3284" t="s">
        <v>2326</v>
      </c>
      <c r="E3284" s="867">
        <v>2019</v>
      </c>
      <c r="F3284" s="867">
        <v>2019</v>
      </c>
      <c r="G3284" s="868">
        <v>43584</v>
      </c>
      <c r="H3284" s="869">
        <f t="shared" si="153"/>
        <v>2019</v>
      </c>
      <c r="I3284" s="876"/>
      <c r="J3284" t="s">
        <v>1341</v>
      </c>
      <c r="K3284" t="s">
        <v>1342</v>
      </c>
      <c r="L3284" t="s">
        <v>1037</v>
      </c>
      <c r="M3284">
        <v>1396.5120000000004</v>
      </c>
      <c r="N3284">
        <v>1.2480000000000002</v>
      </c>
      <c r="O3284" s="872">
        <f>+VLOOKUP(C3284,'A. Rate Class Allocations'!$B$124:$J$128,6,FALSE)</f>
        <v>0.94261788524984402</v>
      </c>
      <c r="P3284" s="873">
        <f>+VLOOKUP(C3284,'A. Rate Class Allocations'!$B$124:$J$128,8,FALSE)</f>
        <v>0.86676492558695795</v>
      </c>
      <c r="Q3284" s="873">
        <f>+VLOOKUP(C3284,'A. Rate Class Allocations'!$B$124:$J$128,7,FALSE)</f>
        <v>0.93591420350510102</v>
      </c>
      <c r="R3284" s="873">
        <f>+VLOOKUP(C3284,'A. Rate Class Allocations'!$B$124:$J$128,9,FALSE)</f>
        <v>0.67326093337246795</v>
      </c>
      <c r="S3284" s="874">
        <f t="shared" si="154"/>
        <v>1140.9895755450984</v>
      </c>
      <c r="T3284" s="874">
        <f t="shared" si="155"/>
        <v>0.78638285882007619</v>
      </c>
    </row>
    <row r="3285" spans="1:20">
      <c r="A3285" s="875" t="s">
        <v>1034</v>
      </c>
      <c r="B3285" t="s">
        <v>1035</v>
      </c>
      <c r="C3285" t="s">
        <v>1339</v>
      </c>
      <c r="D3285" t="s">
        <v>2327</v>
      </c>
      <c r="E3285" s="867">
        <v>2019</v>
      </c>
      <c r="F3285" s="867">
        <v>2019</v>
      </c>
      <c r="G3285" s="868">
        <v>43577</v>
      </c>
      <c r="H3285" s="869">
        <f t="shared" si="153"/>
        <v>2019</v>
      </c>
      <c r="I3285" s="876"/>
      <c r="J3285" t="s">
        <v>1341</v>
      </c>
      <c r="K3285" t="s">
        <v>1342</v>
      </c>
      <c r="L3285" t="s">
        <v>1037</v>
      </c>
      <c r="M3285">
        <v>2563.7040000000002</v>
      </c>
      <c r="N3285">
        <v>1.1440000000000001</v>
      </c>
      <c r="O3285" s="872">
        <f>+VLOOKUP(C3285,'A. Rate Class Allocations'!$B$124:$J$128,6,FALSE)</f>
        <v>0.94261788524984402</v>
      </c>
      <c r="P3285" s="873">
        <f>+VLOOKUP(C3285,'A. Rate Class Allocations'!$B$124:$J$128,8,FALSE)</f>
        <v>0.86676492558695795</v>
      </c>
      <c r="Q3285" s="873">
        <f>+VLOOKUP(C3285,'A. Rate Class Allocations'!$B$124:$J$128,7,FALSE)</f>
        <v>0.93591420350510102</v>
      </c>
      <c r="R3285" s="873">
        <f>+VLOOKUP(C3285,'A. Rate Class Allocations'!$B$124:$J$128,9,FALSE)</f>
        <v>0.67326093337246795</v>
      </c>
      <c r="S3285" s="874">
        <f t="shared" si="154"/>
        <v>2094.6182623445202</v>
      </c>
      <c r="T3285" s="874">
        <f t="shared" si="155"/>
        <v>0.72085095391840304</v>
      </c>
    </row>
    <row r="3286" spans="1:20">
      <c r="A3286" s="875" t="s">
        <v>1034</v>
      </c>
      <c r="B3286" t="s">
        <v>1035</v>
      </c>
      <c r="C3286" t="s">
        <v>1339</v>
      </c>
      <c r="D3286" t="s">
        <v>2327</v>
      </c>
      <c r="E3286" s="867">
        <v>2019</v>
      </c>
      <c r="F3286" s="867">
        <v>2019</v>
      </c>
      <c r="G3286" s="868">
        <v>43577</v>
      </c>
      <c r="H3286" s="869">
        <f t="shared" si="153"/>
        <v>2019</v>
      </c>
      <c r="I3286" s="876"/>
      <c r="J3286" t="s">
        <v>1341</v>
      </c>
      <c r="K3286" t="s">
        <v>1342</v>
      </c>
      <c r="L3286" t="s">
        <v>1037</v>
      </c>
      <c r="M3286">
        <v>259.95599999999996</v>
      </c>
      <c r="N3286">
        <v>0.11599999999999999</v>
      </c>
      <c r="O3286" s="872">
        <f>+VLOOKUP(C3286,'A. Rate Class Allocations'!$B$124:$J$128,6,FALSE)</f>
        <v>0.94261788524984402</v>
      </c>
      <c r="P3286" s="873">
        <f>+VLOOKUP(C3286,'A. Rate Class Allocations'!$B$124:$J$128,8,FALSE)</f>
        <v>0.86676492558695795</v>
      </c>
      <c r="Q3286" s="873">
        <f>+VLOOKUP(C3286,'A. Rate Class Allocations'!$B$124:$J$128,7,FALSE)</f>
        <v>0.93591420350510102</v>
      </c>
      <c r="R3286" s="873">
        <f>+VLOOKUP(C3286,'A. Rate Class Allocations'!$B$124:$J$128,9,FALSE)</f>
        <v>0.67326093337246795</v>
      </c>
      <c r="S3286" s="874">
        <f t="shared" si="154"/>
        <v>212.39136226570304</v>
      </c>
      <c r="T3286" s="874">
        <f t="shared" si="155"/>
        <v>7.3093278544173718E-2</v>
      </c>
    </row>
    <row r="3287" spans="1:20">
      <c r="A3287" s="875" t="s">
        <v>1034</v>
      </c>
      <c r="B3287" t="s">
        <v>1035</v>
      </c>
      <c r="C3287" t="s">
        <v>1339</v>
      </c>
      <c r="D3287" t="s">
        <v>2327</v>
      </c>
      <c r="E3287" s="867">
        <v>2019</v>
      </c>
      <c r="F3287" s="867">
        <v>2019</v>
      </c>
      <c r="G3287" s="868">
        <v>43577</v>
      </c>
      <c r="H3287" s="869">
        <f t="shared" si="153"/>
        <v>2019</v>
      </c>
      <c r="I3287" s="876"/>
      <c r="J3287" t="s">
        <v>1038</v>
      </c>
      <c r="K3287" t="s">
        <v>1342</v>
      </c>
      <c r="L3287" t="s">
        <v>1037</v>
      </c>
      <c r="M3287">
        <v>324.94499999999994</v>
      </c>
      <c r="N3287">
        <v>0.14499999999999999</v>
      </c>
      <c r="O3287" s="872">
        <f>+VLOOKUP(C3287,'A. Rate Class Allocations'!$B$124:$J$128,6,FALSE)</f>
        <v>0.94261788524984402</v>
      </c>
      <c r="P3287" s="873">
        <f>+VLOOKUP(C3287,'A. Rate Class Allocations'!$B$124:$J$128,8,FALSE)</f>
        <v>0.86676492558695795</v>
      </c>
      <c r="Q3287" s="873">
        <f>+VLOOKUP(C3287,'A. Rate Class Allocations'!$B$124:$J$128,7,FALSE)</f>
        <v>0.93591420350510102</v>
      </c>
      <c r="R3287" s="873">
        <f>+VLOOKUP(C3287,'A. Rate Class Allocations'!$B$124:$J$128,9,FALSE)</f>
        <v>0.67326093337246795</v>
      </c>
      <c r="S3287" s="874">
        <f t="shared" si="154"/>
        <v>265.48920283212874</v>
      </c>
      <c r="T3287" s="874">
        <f t="shared" si="155"/>
        <v>9.1366598180217168E-2</v>
      </c>
    </row>
    <row r="3288" spans="1:20">
      <c r="A3288" s="875" t="s">
        <v>1034</v>
      </c>
      <c r="B3288" t="s">
        <v>1035</v>
      </c>
      <c r="C3288" t="s">
        <v>1339</v>
      </c>
      <c r="D3288" t="s">
        <v>2328</v>
      </c>
      <c r="E3288" s="867">
        <v>2019</v>
      </c>
      <c r="F3288" s="867">
        <v>2019</v>
      </c>
      <c r="G3288" s="868">
        <v>43564</v>
      </c>
      <c r="H3288" s="869">
        <f t="shared" si="153"/>
        <v>2019</v>
      </c>
      <c r="I3288" s="876"/>
      <c r="J3288" t="s">
        <v>1341</v>
      </c>
      <c r="K3288" t="s">
        <v>1342</v>
      </c>
      <c r="L3288" t="s">
        <v>1037</v>
      </c>
      <c r="M3288">
        <v>1514.9159999999997</v>
      </c>
      <c r="N3288">
        <v>0.67599999999999993</v>
      </c>
      <c r="O3288" s="872">
        <f>+VLOOKUP(C3288,'A. Rate Class Allocations'!$B$124:$J$128,6,FALSE)</f>
        <v>0.94261788524984402</v>
      </c>
      <c r="P3288" s="873">
        <f>+VLOOKUP(C3288,'A. Rate Class Allocations'!$B$124:$J$128,8,FALSE)</f>
        <v>0.86676492558695795</v>
      </c>
      <c r="Q3288" s="873">
        <f>+VLOOKUP(C3288,'A. Rate Class Allocations'!$B$124:$J$128,7,FALSE)</f>
        <v>0.93591420350510102</v>
      </c>
      <c r="R3288" s="873">
        <f>+VLOOKUP(C3288,'A. Rate Class Allocations'!$B$124:$J$128,9,FALSE)</f>
        <v>0.67326093337246795</v>
      </c>
      <c r="S3288" s="874">
        <f t="shared" si="154"/>
        <v>1237.7289732035797</v>
      </c>
      <c r="T3288" s="874">
        <f t="shared" si="155"/>
        <v>0.42595738186087445</v>
      </c>
    </row>
    <row r="3289" spans="1:20">
      <c r="A3289" s="875" t="s">
        <v>1034</v>
      </c>
      <c r="B3289" t="s">
        <v>1035</v>
      </c>
      <c r="C3289" t="s">
        <v>1339</v>
      </c>
      <c r="D3289" t="s">
        <v>2328</v>
      </c>
      <c r="E3289" s="867">
        <v>2019</v>
      </c>
      <c r="F3289" s="867">
        <v>2019</v>
      </c>
      <c r="G3289" s="868">
        <v>43564</v>
      </c>
      <c r="H3289" s="869">
        <f t="shared" si="153"/>
        <v>2019</v>
      </c>
      <c r="I3289" s="876"/>
      <c r="J3289" t="s">
        <v>1341</v>
      </c>
      <c r="K3289" t="s">
        <v>1342</v>
      </c>
      <c r="L3289" t="s">
        <v>1037</v>
      </c>
      <c r="M3289">
        <v>349.596</v>
      </c>
      <c r="N3289">
        <v>0.15600000000000003</v>
      </c>
      <c r="O3289" s="872">
        <f>+VLOOKUP(C3289,'A. Rate Class Allocations'!$B$124:$J$128,6,FALSE)</f>
        <v>0.94261788524984402</v>
      </c>
      <c r="P3289" s="873">
        <f>+VLOOKUP(C3289,'A. Rate Class Allocations'!$B$124:$J$128,8,FALSE)</f>
        <v>0.86676492558695795</v>
      </c>
      <c r="Q3289" s="873">
        <f>+VLOOKUP(C3289,'A. Rate Class Allocations'!$B$124:$J$128,7,FALSE)</f>
        <v>0.93591420350510102</v>
      </c>
      <c r="R3289" s="873">
        <f>+VLOOKUP(C3289,'A. Rate Class Allocations'!$B$124:$J$128,9,FALSE)</f>
        <v>0.67326093337246795</v>
      </c>
      <c r="S3289" s="874">
        <f t="shared" si="154"/>
        <v>285.62976304697997</v>
      </c>
      <c r="T3289" s="874">
        <f t="shared" si="155"/>
        <v>9.8297857352509524E-2</v>
      </c>
    </row>
    <row r="3290" spans="1:20">
      <c r="A3290" s="875" t="s">
        <v>1034</v>
      </c>
      <c r="B3290" t="s">
        <v>1035</v>
      </c>
      <c r="C3290" t="s">
        <v>1339</v>
      </c>
      <c r="D3290" t="s">
        <v>2328</v>
      </c>
      <c r="E3290" s="867">
        <v>2019</v>
      </c>
      <c r="F3290" s="867">
        <v>2019</v>
      </c>
      <c r="G3290" s="868">
        <v>43564</v>
      </c>
      <c r="H3290" s="869">
        <f t="shared" si="153"/>
        <v>2019</v>
      </c>
      <c r="I3290" s="876"/>
      <c r="J3290" t="s">
        <v>1341</v>
      </c>
      <c r="K3290" t="s">
        <v>1342</v>
      </c>
      <c r="L3290" t="s">
        <v>1037</v>
      </c>
      <c r="M3290">
        <v>349.596</v>
      </c>
      <c r="N3290">
        <v>0.15600000000000003</v>
      </c>
      <c r="O3290" s="872">
        <f>+VLOOKUP(C3290,'A. Rate Class Allocations'!$B$124:$J$128,6,FALSE)</f>
        <v>0.94261788524984402</v>
      </c>
      <c r="P3290" s="873">
        <f>+VLOOKUP(C3290,'A. Rate Class Allocations'!$B$124:$J$128,8,FALSE)</f>
        <v>0.86676492558695795</v>
      </c>
      <c r="Q3290" s="873">
        <f>+VLOOKUP(C3290,'A. Rate Class Allocations'!$B$124:$J$128,7,FALSE)</f>
        <v>0.93591420350510102</v>
      </c>
      <c r="R3290" s="873">
        <f>+VLOOKUP(C3290,'A. Rate Class Allocations'!$B$124:$J$128,9,FALSE)</f>
        <v>0.67326093337246795</v>
      </c>
      <c r="S3290" s="874">
        <f t="shared" si="154"/>
        <v>285.62976304697997</v>
      </c>
      <c r="T3290" s="874">
        <f t="shared" si="155"/>
        <v>9.8297857352509524E-2</v>
      </c>
    </row>
    <row r="3291" spans="1:20">
      <c r="A3291" s="875" t="s">
        <v>1034</v>
      </c>
      <c r="B3291" t="s">
        <v>1035</v>
      </c>
      <c r="C3291" t="s">
        <v>1339</v>
      </c>
      <c r="D3291" t="s">
        <v>2328</v>
      </c>
      <c r="E3291" s="867">
        <v>2019</v>
      </c>
      <c r="F3291" s="867">
        <v>2019</v>
      </c>
      <c r="G3291" s="868">
        <v>43564</v>
      </c>
      <c r="H3291" s="869">
        <f t="shared" si="153"/>
        <v>2019</v>
      </c>
      <c r="I3291" s="876"/>
      <c r="J3291" t="s">
        <v>1341</v>
      </c>
      <c r="K3291" t="s">
        <v>1342</v>
      </c>
      <c r="L3291" t="s">
        <v>1037</v>
      </c>
      <c r="M3291">
        <v>233.06400000000002</v>
      </c>
      <c r="N3291">
        <v>0.10400000000000001</v>
      </c>
      <c r="O3291" s="872">
        <f>+VLOOKUP(C3291,'A. Rate Class Allocations'!$B$124:$J$128,6,FALSE)</f>
        <v>0.94261788524984402</v>
      </c>
      <c r="P3291" s="873">
        <f>+VLOOKUP(C3291,'A. Rate Class Allocations'!$B$124:$J$128,8,FALSE)</f>
        <v>0.86676492558695795</v>
      </c>
      <c r="Q3291" s="873">
        <f>+VLOOKUP(C3291,'A. Rate Class Allocations'!$B$124:$J$128,7,FALSE)</f>
        <v>0.93591420350510102</v>
      </c>
      <c r="R3291" s="873">
        <f>+VLOOKUP(C3291,'A. Rate Class Allocations'!$B$124:$J$128,9,FALSE)</f>
        <v>0.67326093337246795</v>
      </c>
      <c r="S3291" s="874">
        <f t="shared" si="154"/>
        <v>190.41984203132</v>
      </c>
      <c r="T3291" s="874">
        <f t="shared" si="155"/>
        <v>6.5531904901673016E-2</v>
      </c>
    </row>
    <row r="3292" spans="1:20">
      <c r="A3292" s="875" t="s">
        <v>1034</v>
      </c>
      <c r="B3292" t="s">
        <v>1035</v>
      </c>
      <c r="C3292" t="s">
        <v>1339</v>
      </c>
      <c r="D3292" t="s">
        <v>2328</v>
      </c>
      <c r="E3292" s="867">
        <v>2019</v>
      </c>
      <c r="F3292" s="867">
        <v>2019</v>
      </c>
      <c r="G3292" s="868">
        <v>43564</v>
      </c>
      <c r="H3292" s="869">
        <f t="shared" si="153"/>
        <v>2019</v>
      </c>
      <c r="I3292" s="876"/>
      <c r="J3292" t="s">
        <v>1341</v>
      </c>
      <c r="K3292" t="s">
        <v>1342</v>
      </c>
      <c r="L3292" t="s">
        <v>1037</v>
      </c>
      <c r="M3292">
        <v>233.06400000000002</v>
      </c>
      <c r="N3292">
        <v>0.10400000000000001</v>
      </c>
      <c r="O3292" s="872">
        <f>+VLOOKUP(C3292,'A. Rate Class Allocations'!$B$124:$J$128,6,FALSE)</f>
        <v>0.94261788524984402</v>
      </c>
      <c r="P3292" s="873">
        <f>+VLOOKUP(C3292,'A. Rate Class Allocations'!$B$124:$J$128,8,FALSE)</f>
        <v>0.86676492558695795</v>
      </c>
      <c r="Q3292" s="873">
        <f>+VLOOKUP(C3292,'A. Rate Class Allocations'!$B$124:$J$128,7,FALSE)</f>
        <v>0.93591420350510102</v>
      </c>
      <c r="R3292" s="873">
        <f>+VLOOKUP(C3292,'A. Rate Class Allocations'!$B$124:$J$128,9,FALSE)</f>
        <v>0.67326093337246795</v>
      </c>
      <c r="S3292" s="874">
        <f t="shared" si="154"/>
        <v>190.41984203132</v>
      </c>
      <c r="T3292" s="874">
        <f t="shared" si="155"/>
        <v>6.5531904901673016E-2</v>
      </c>
    </row>
    <row r="3293" spans="1:20">
      <c r="A3293" s="875" t="s">
        <v>1034</v>
      </c>
      <c r="B3293" t="s">
        <v>1035</v>
      </c>
      <c r="C3293" t="s">
        <v>1339</v>
      </c>
      <c r="D3293" t="s">
        <v>2328</v>
      </c>
      <c r="E3293" s="867">
        <v>2019</v>
      </c>
      <c r="F3293" s="867">
        <v>2019</v>
      </c>
      <c r="G3293" s="868">
        <v>43564</v>
      </c>
      <c r="H3293" s="869">
        <f t="shared" si="153"/>
        <v>2019</v>
      </c>
      <c r="I3293" s="876"/>
      <c r="J3293" t="s">
        <v>1341</v>
      </c>
      <c r="K3293" t="s">
        <v>1342</v>
      </c>
      <c r="L3293" t="s">
        <v>1037</v>
      </c>
      <c r="M3293">
        <v>116.53200000000001</v>
      </c>
      <c r="N3293">
        <v>5.2000000000000005E-2</v>
      </c>
      <c r="O3293" s="872">
        <f>+VLOOKUP(C3293,'A. Rate Class Allocations'!$B$124:$J$128,6,FALSE)</f>
        <v>0.94261788524984402</v>
      </c>
      <c r="P3293" s="873">
        <f>+VLOOKUP(C3293,'A. Rate Class Allocations'!$B$124:$J$128,8,FALSE)</f>
        <v>0.86676492558695795</v>
      </c>
      <c r="Q3293" s="873">
        <f>+VLOOKUP(C3293,'A. Rate Class Allocations'!$B$124:$J$128,7,FALSE)</f>
        <v>0.93591420350510102</v>
      </c>
      <c r="R3293" s="873">
        <f>+VLOOKUP(C3293,'A. Rate Class Allocations'!$B$124:$J$128,9,FALSE)</f>
        <v>0.67326093337246795</v>
      </c>
      <c r="S3293" s="874">
        <f t="shared" si="154"/>
        <v>95.209921015660001</v>
      </c>
      <c r="T3293" s="874">
        <f t="shared" si="155"/>
        <v>3.2765952450836508E-2</v>
      </c>
    </row>
    <row r="3294" spans="1:20">
      <c r="A3294" s="875" t="s">
        <v>1034</v>
      </c>
      <c r="B3294" t="s">
        <v>1035</v>
      </c>
      <c r="C3294" t="s">
        <v>1339</v>
      </c>
      <c r="D3294" t="s">
        <v>2329</v>
      </c>
      <c r="E3294" s="867">
        <v>2019</v>
      </c>
      <c r="F3294" s="867">
        <v>2019</v>
      </c>
      <c r="G3294" s="868">
        <v>43559</v>
      </c>
      <c r="H3294" s="869">
        <f t="shared" si="153"/>
        <v>2019</v>
      </c>
      <c r="I3294" s="876"/>
      <c r="J3294" t="s">
        <v>1341</v>
      </c>
      <c r="K3294" t="s">
        <v>1342</v>
      </c>
      <c r="L3294" t="s">
        <v>1037</v>
      </c>
      <c r="M3294">
        <v>582.66000000000008</v>
      </c>
      <c r="N3294">
        <v>0.26000000000000006</v>
      </c>
      <c r="O3294" s="872">
        <f>+VLOOKUP(C3294,'A. Rate Class Allocations'!$B$124:$J$128,6,FALSE)</f>
        <v>0.94261788524984402</v>
      </c>
      <c r="P3294" s="873">
        <f>+VLOOKUP(C3294,'A. Rate Class Allocations'!$B$124:$J$128,8,FALSE)</f>
        <v>0.86676492558695795</v>
      </c>
      <c r="Q3294" s="873">
        <f>+VLOOKUP(C3294,'A. Rate Class Allocations'!$B$124:$J$128,7,FALSE)</f>
        <v>0.93591420350510102</v>
      </c>
      <c r="R3294" s="873">
        <f>+VLOOKUP(C3294,'A. Rate Class Allocations'!$B$124:$J$128,9,FALSE)</f>
        <v>0.67326093337246795</v>
      </c>
      <c r="S3294" s="874">
        <f t="shared" si="154"/>
        <v>476.04960507830003</v>
      </c>
      <c r="T3294" s="874">
        <f t="shared" si="155"/>
        <v>0.16382976225418253</v>
      </c>
    </row>
    <row r="3295" spans="1:20">
      <c r="A3295" s="875" t="s">
        <v>1034</v>
      </c>
      <c r="B3295" t="s">
        <v>1035</v>
      </c>
      <c r="C3295" t="s">
        <v>1339</v>
      </c>
      <c r="D3295" t="s">
        <v>2329</v>
      </c>
      <c r="E3295" s="867">
        <v>2019</v>
      </c>
      <c r="F3295" s="867">
        <v>2019</v>
      </c>
      <c r="G3295" s="868">
        <v>43559</v>
      </c>
      <c r="H3295" s="869">
        <f t="shared" si="153"/>
        <v>2019</v>
      </c>
      <c r="I3295" s="876"/>
      <c r="J3295" t="s">
        <v>1341</v>
      </c>
      <c r="K3295" t="s">
        <v>1342</v>
      </c>
      <c r="L3295" t="s">
        <v>1037</v>
      </c>
      <c r="M3295">
        <v>114.29100000000001</v>
      </c>
      <c r="N3295">
        <v>5.0999999999999997E-2</v>
      </c>
      <c r="O3295" s="872">
        <f>+VLOOKUP(C3295,'A. Rate Class Allocations'!$B$124:$J$128,6,FALSE)</f>
        <v>0.94261788524984402</v>
      </c>
      <c r="P3295" s="873">
        <f>+VLOOKUP(C3295,'A. Rate Class Allocations'!$B$124:$J$128,8,FALSE)</f>
        <v>0.86676492558695795</v>
      </c>
      <c r="Q3295" s="873">
        <f>+VLOOKUP(C3295,'A. Rate Class Allocations'!$B$124:$J$128,7,FALSE)</f>
        <v>0.93591420350510102</v>
      </c>
      <c r="R3295" s="873">
        <f>+VLOOKUP(C3295,'A. Rate Class Allocations'!$B$124:$J$128,9,FALSE)</f>
        <v>0.67326093337246795</v>
      </c>
      <c r="S3295" s="874">
        <f t="shared" si="154"/>
        <v>93.378960996128086</v>
      </c>
      <c r="T3295" s="874">
        <f t="shared" si="155"/>
        <v>3.21358379806281E-2</v>
      </c>
    </row>
    <row r="3296" spans="1:20">
      <c r="A3296" s="875" t="s">
        <v>1034</v>
      </c>
      <c r="B3296" t="s">
        <v>1035</v>
      </c>
      <c r="C3296" t="s">
        <v>1339</v>
      </c>
      <c r="D3296" t="s">
        <v>2330</v>
      </c>
      <c r="E3296" s="867">
        <v>2019</v>
      </c>
      <c r="F3296" s="867">
        <v>2019</v>
      </c>
      <c r="G3296" s="868">
        <v>43424</v>
      </c>
      <c r="H3296" s="869">
        <f t="shared" si="153"/>
        <v>2018</v>
      </c>
      <c r="I3296" s="876"/>
      <c r="J3296" t="s">
        <v>1341</v>
      </c>
      <c r="K3296" t="s">
        <v>1342</v>
      </c>
      <c r="L3296" t="s">
        <v>1037</v>
      </c>
      <c r="M3296">
        <v>4449.9840000000004</v>
      </c>
      <c r="N3296">
        <v>1.3440000000000003</v>
      </c>
      <c r="O3296" s="872">
        <f>+VLOOKUP(C3296,'A. Rate Class Allocations'!$B$124:$J$128,6,FALSE)</f>
        <v>0.94261788524984402</v>
      </c>
      <c r="P3296" s="873">
        <f>+VLOOKUP(C3296,'A. Rate Class Allocations'!$B$124:$J$128,8,FALSE)</f>
        <v>0.86676492558695795</v>
      </c>
      <c r="Q3296" s="873">
        <f>+VLOOKUP(C3296,'A. Rate Class Allocations'!$B$124:$J$128,7,FALSE)</f>
        <v>0.93591420350510102</v>
      </c>
      <c r="R3296" s="873">
        <f>+VLOOKUP(C3296,'A. Rate Class Allocations'!$B$124:$J$128,9,FALSE)</f>
        <v>0.67326093337246795</v>
      </c>
      <c r="S3296" s="874">
        <f t="shared" si="154"/>
        <v>3635.7620667366109</v>
      </c>
      <c r="T3296" s="874">
        <f t="shared" si="155"/>
        <v>0.84687384796008192</v>
      </c>
    </row>
    <row r="3297" spans="1:20">
      <c r="A3297" s="875" t="s">
        <v>1034</v>
      </c>
      <c r="B3297" t="s">
        <v>1035</v>
      </c>
      <c r="C3297" t="s">
        <v>1339</v>
      </c>
      <c r="D3297" t="s">
        <v>2330</v>
      </c>
      <c r="E3297" s="867">
        <v>2019</v>
      </c>
      <c r="F3297" s="867">
        <v>2019</v>
      </c>
      <c r="G3297" s="868">
        <v>43424</v>
      </c>
      <c r="H3297" s="869">
        <f t="shared" si="153"/>
        <v>2018</v>
      </c>
      <c r="I3297" s="876"/>
      <c r="J3297" t="s">
        <v>1341</v>
      </c>
      <c r="K3297" t="s">
        <v>1342</v>
      </c>
      <c r="L3297" t="s">
        <v>1037</v>
      </c>
      <c r="M3297">
        <v>96.018999999999991</v>
      </c>
      <c r="N3297">
        <v>2.8999999999999998E-2</v>
      </c>
      <c r="O3297" s="872">
        <f>+VLOOKUP(C3297,'A. Rate Class Allocations'!$B$124:$J$128,6,FALSE)</f>
        <v>0.94261788524984402</v>
      </c>
      <c r="P3297" s="873">
        <f>+VLOOKUP(C3297,'A. Rate Class Allocations'!$B$124:$J$128,8,FALSE)</f>
        <v>0.86676492558695795</v>
      </c>
      <c r="Q3297" s="873">
        <f>+VLOOKUP(C3297,'A. Rate Class Allocations'!$B$124:$J$128,7,FALSE)</f>
        <v>0.93591420350510102</v>
      </c>
      <c r="R3297" s="873">
        <f>+VLOOKUP(C3297,'A. Rate Class Allocations'!$B$124:$J$128,9,FALSE)</f>
        <v>0.67326093337246795</v>
      </c>
      <c r="S3297" s="874">
        <f t="shared" si="154"/>
        <v>78.450223166191734</v>
      </c>
      <c r="T3297" s="874">
        <f t="shared" si="155"/>
        <v>1.8273319636043429E-2</v>
      </c>
    </row>
    <row r="3298" spans="1:20">
      <c r="A3298" s="875" t="s">
        <v>1034</v>
      </c>
      <c r="B3298" t="s">
        <v>1035</v>
      </c>
      <c r="C3298" t="s">
        <v>1339</v>
      </c>
      <c r="D3298" t="s">
        <v>2330</v>
      </c>
      <c r="E3298" s="867">
        <v>2019</v>
      </c>
      <c r="F3298" s="867">
        <v>2019</v>
      </c>
      <c r="G3298" s="868">
        <v>43424</v>
      </c>
      <c r="H3298" s="869">
        <f t="shared" si="153"/>
        <v>2018</v>
      </c>
      <c r="I3298" s="876"/>
      <c r="J3298" t="s">
        <v>1341</v>
      </c>
      <c r="K3298" t="s">
        <v>1342</v>
      </c>
      <c r="L3298" t="s">
        <v>1037</v>
      </c>
      <c r="M3298">
        <v>1549.5479999999998</v>
      </c>
      <c r="N3298">
        <v>0.46799999999999997</v>
      </c>
      <c r="O3298" s="872">
        <f>+VLOOKUP(C3298,'A. Rate Class Allocations'!$B$124:$J$128,6,FALSE)</f>
        <v>0.94261788524984402</v>
      </c>
      <c r="P3298" s="873">
        <f>+VLOOKUP(C3298,'A. Rate Class Allocations'!$B$124:$J$128,8,FALSE)</f>
        <v>0.86676492558695795</v>
      </c>
      <c r="Q3298" s="873">
        <f>+VLOOKUP(C3298,'A. Rate Class Allocations'!$B$124:$J$128,7,FALSE)</f>
        <v>0.93591420350510102</v>
      </c>
      <c r="R3298" s="873">
        <f>+VLOOKUP(C3298,'A. Rate Class Allocations'!$B$124:$J$128,9,FALSE)</f>
        <v>0.67326093337246795</v>
      </c>
      <c r="S3298" s="874">
        <f t="shared" si="154"/>
        <v>1266.0242910957841</v>
      </c>
      <c r="T3298" s="874">
        <f t="shared" si="155"/>
        <v>0.29489357205752847</v>
      </c>
    </row>
    <row r="3299" spans="1:20">
      <c r="A3299" s="875" t="s">
        <v>1034</v>
      </c>
      <c r="B3299" t="s">
        <v>1035</v>
      </c>
      <c r="C3299" t="s">
        <v>1339</v>
      </c>
      <c r="D3299" t="s">
        <v>2331</v>
      </c>
      <c r="E3299" s="867">
        <v>2019</v>
      </c>
      <c r="F3299" s="867">
        <v>2019</v>
      </c>
      <c r="G3299" s="868">
        <v>43558</v>
      </c>
      <c r="H3299" s="869">
        <f t="shared" si="153"/>
        <v>2019</v>
      </c>
      <c r="I3299" s="876"/>
      <c r="J3299" t="s">
        <v>1341</v>
      </c>
      <c r="K3299" t="s">
        <v>1342</v>
      </c>
      <c r="L3299" t="s">
        <v>1037</v>
      </c>
      <c r="M3299">
        <v>2278.8480000000004</v>
      </c>
      <c r="N3299">
        <v>0.83200000000000007</v>
      </c>
      <c r="O3299" s="872">
        <f>+VLOOKUP(C3299,'A. Rate Class Allocations'!$B$124:$J$128,6,FALSE)</f>
        <v>0.94261788524984402</v>
      </c>
      <c r="P3299" s="873">
        <f>+VLOOKUP(C3299,'A. Rate Class Allocations'!$B$124:$J$128,8,FALSE)</f>
        <v>0.86676492558695795</v>
      </c>
      <c r="Q3299" s="873">
        <f>+VLOOKUP(C3299,'A. Rate Class Allocations'!$B$124:$J$128,7,FALSE)</f>
        <v>0.93591420350510102</v>
      </c>
      <c r="R3299" s="873">
        <f>+VLOOKUP(C3299,'A. Rate Class Allocations'!$B$124:$J$128,9,FALSE)</f>
        <v>0.67326093337246795</v>
      </c>
      <c r="S3299" s="874">
        <f t="shared" si="154"/>
        <v>1861.8828998617957</v>
      </c>
      <c r="T3299" s="874">
        <f t="shared" si="155"/>
        <v>0.52425523921338413</v>
      </c>
    </row>
    <row r="3300" spans="1:20">
      <c r="A3300" s="875" t="s">
        <v>1034</v>
      </c>
      <c r="B3300" t="s">
        <v>1035</v>
      </c>
      <c r="C3300" t="s">
        <v>1339</v>
      </c>
      <c r="D3300" t="s">
        <v>2331</v>
      </c>
      <c r="E3300" s="867">
        <v>2019</v>
      </c>
      <c r="F3300" s="867">
        <v>2019</v>
      </c>
      <c r="G3300" s="868">
        <v>43558</v>
      </c>
      <c r="H3300" s="869">
        <f t="shared" si="153"/>
        <v>2019</v>
      </c>
      <c r="I3300" s="876"/>
      <c r="J3300" t="s">
        <v>1341</v>
      </c>
      <c r="K3300" t="s">
        <v>1342</v>
      </c>
      <c r="L3300" t="s">
        <v>1037</v>
      </c>
      <c r="M3300">
        <v>419.06700000000001</v>
      </c>
      <c r="N3300">
        <v>0.153</v>
      </c>
      <c r="O3300" s="872">
        <f>+VLOOKUP(C3300,'A. Rate Class Allocations'!$B$124:$J$128,6,FALSE)</f>
        <v>0.94261788524984402</v>
      </c>
      <c r="P3300" s="873">
        <f>+VLOOKUP(C3300,'A. Rate Class Allocations'!$B$124:$J$128,8,FALSE)</f>
        <v>0.86676492558695795</v>
      </c>
      <c r="Q3300" s="873">
        <f>+VLOOKUP(C3300,'A. Rate Class Allocations'!$B$124:$J$128,7,FALSE)</f>
        <v>0.93591420350510102</v>
      </c>
      <c r="R3300" s="873">
        <f>+VLOOKUP(C3300,'A. Rate Class Allocations'!$B$124:$J$128,9,FALSE)</f>
        <v>0.67326093337246795</v>
      </c>
      <c r="S3300" s="874">
        <f t="shared" si="154"/>
        <v>342.38952365246956</v>
      </c>
      <c r="T3300" s="874">
        <f t="shared" si="155"/>
        <v>9.6407513941884321E-2</v>
      </c>
    </row>
    <row r="3301" spans="1:20">
      <c r="A3301" s="875" t="s">
        <v>1034</v>
      </c>
      <c r="B3301" t="s">
        <v>1035</v>
      </c>
      <c r="C3301" t="s">
        <v>1339</v>
      </c>
      <c r="D3301" t="s">
        <v>2332</v>
      </c>
      <c r="E3301" s="867">
        <v>2019</v>
      </c>
      <c r="F3301" s="867">
        <v>2019</v>
      </c>
      <c r="G3301" s="868">
        <v>43558</v>
      </c>
      <c r="H3301" s="869">
        <f t="shared" si="153"/>
        <v>2019</v>
      </c>
      <c r="I3301" s="876"/>
      <c r="J3301" t="s">
        <v>1341</v>
      </c>
      <c r="K3301" t="s">
        <v>1342</v>
      </c>
      <c r="L3301" t="s">
        <v>1037</v>
      </c>
      <c r="M3301">
        <v>699.19200000000001</v>
      </c>
      <c r="N3301">
        <v>0.31200000000000006</v>
      </c>
      <c r="O3301" s="872">
        <f>+VLOOKUP(C3301,'A. Rate Class Allocations'!$B$124:$J$128,6,FALSE)</f>
        <v>0.94261788524984402</v>
      </c>
      <c r="P3301" s="873">
        <f>+VLOOKUP(C3301,'A. Rate Class Allocations'!$B$124:$J$128,8,FALSE)</f>
        <v>0.86676492558695795</v>
      </c>
      <c r="Q3301" s="873">
        <f>+VLOOKUP(C3301,'A. Rate Class Allocations'!$B$124:$J$128,7,FALSE)</f>
        <v>0.93591420350510102</v>
      </c>
      <c r="R3301" s="873">
        <f>+VLOOKUP(C3301,'A. Rate Class Allocations'!$B$124:$J$128,9,FALSE)</f>
        <v>0.67326093337246795</v>
      </c>
      <c r="S3301" s="874">
        <f t="shared" si="154"/>
        <v>571.25952609395995</v>
      </c>
      <c r="T3301" s="874">
        <f t="shared" si="155"/>
        <v>0.19659571470501905</v>
      </c>
    </row>
    <row r="3302" spans="1:20">
      <c r="A3302" s="875" t="s">
        <v>1034</v>
      </c>
      <c r="B3302" t="s">
        <v>1035</v>
      </c>
      <c r="C3302" t="s">
        <v>1339</v>
      </c>
      <c r="D3302" t="s">
        <v>2332</v>
      </c>
      <c r="E3302" s="867">
        <v>2019</v>
      </c>
      <c r="F3302" s="867">
        <v>2019</v>
      </c>
      <c r="G3302" s="868">
        <v>43558</v>
      </c>
      <c r="H3302" s="869">
        <f t="shared" si="153"/>
        <v>2019</v>
      </c>
      <c r="I3302" s="876"/>
      <c r="J3302" t="s">
        <v>1341</v>
      </c>
      <c r="K3302" t="s">
        <v>1342</v>
      </c>
      <c r="L3302" t="s">
        <v>1037</v>
      </c>
      <c r="M3302">
        <v>714.87900000000025</v>
      </c>
      <c r="N3302">
        <v>0.31900000000000006</v>
      </c>
      <c r="O3302" s="872">
        <f>+VLOOKUP(C3302,'A. Rate Class Allocations'!$B$124:$J$128,6,FALSE)</f>
        <v>0.94261788524984402</v>
      </c>
      <c r="P3302" s="873">
        <f>+VLOOKUP(C3302,'A. Rate Class Allocations'!$B$124:$J$128,8,FALSE)</f>
        <v>0.86676492558695795</v>
      </c>
      <c r="Q3302" s="873">
        <f>+VLOOKUP(C3302,'A. Rate Class Allocations'!$B$124:$J$128,7,FALSE)</f>
        <v>0.93591420350510102</v>
      </c>
      <c r="R3302" s="873">
        <f>+VLOOKUP(C3302,'A. Rate Class Allocations'!$B$124:$J$128,9,FALSE)</f>
        <v>0.67326093337246795</v>
      </c>
      <c r="S3302" s="874">
        <f t="shared" si="154"/>
        <v>584.07624623068364</v>
      </c>
      <c r="T3302" s="874">
        <f t="shared" si="155"/>
        <v>0.20100651599647781</v>
      </c>
    </row>
    <row r="3303" spans="1:20">
      <c r="A3303" s="875" t="s">
        <v>1034</v>
      </c>
      <c r="B3303" t="s">
        <v>1035</v>
      </c>
      <c r="C3303" t="s">
        <v>1339</v>
      </c>
      <c r="D3303" t="s">
        <v>2332</v>
      </c>
      <c r="E3303" s="867">
        <v>2019</v>
      </c>
      <c r="F3303" s="867">
        <v>2019</v>
      </c>
      <c r="G3303" s="868">
        <v>43558</v>
      </c>
      <c r="H3303" s="869">
        <f t="shared" si="153"/>
        <v>2019</v>
      </c>
      <c r="I3303" s="876"/>
      <c r="J3303" t="s">
        <v>1341</v>
      </c>
      <c r="K3303" t="s">
        <v>1342</v>
      </c>
      <c r="L3303" t="s">
        <v>1037</v>
      </c>
      <c r="M3303">
        <v>114.29100000000001</v>
      </c>
      <c r="N3303">
        <v>5.0999999999999997E-2</v>
      </c>
      <c r="O3303" s="872">
        <f>+VLOOKUP(C3303,'A. Rate Class Allocations'!$B$124:$J$128,6,FALSE)</f>
        <v>0.94261788524984402</v>
      </c>
      <c r="P3303" s="873">
        <f>+VLOOKUP(C3303,'A. Rate Class Allocations'!$B$124:$J$128,8,FALSE)</f>
        <v>0.86676492558695795</v>
      </c>
      <c r="Q3303" s="873">
        <f>+VLOOKUP(C3303,'A. Rate Class Allocations'!$B$124:$J$128,7,FALSE)</f>
        <v>0.93591420350510102</v>
      </c>
      <c r="R3303" s="873">
        <f>+VLOOKUP(C3303,'A. Rate Class Allocations'!$B$124:$J$128,9,FALSE)</f>
        <v>0.67326093337246795</v>
      </c>
      <c r="S3303" s="874">
        <f t="shared" si="154"/>
        <v>93.378960996128086</v>
      </c>
      <c r="T3303" s="874">
        <f t="shared" si="155"/>
        <v>3.21358379806281E-2</v>
      </c>
    </row>
    <row r="3304" spans="1:20">
      <c r="A3304" s="875" t="s">
        <v>1034</v>
      </c>
      <c r="B3304" t="s">
        <v>1035</v>
      </c>
      <c r="C3304" t="s">
        <v>1339</v>
      </c>
      <c r="D3304" t="s">
        <v>2333</v>
      </c>
      <c r="E3304" s="867">
        <v>2019</v>
      </c>
      <c r="F3304" s="867">
        <v>2019</v>
      </c>
      <c r="G3304" s="868">
        <v>43559</v>
      </c>
      <c r="H3304" s="869">
        <f t="shared" si="153"/>
        <v>2019</v>
      </c>
      <c r="I3304" s="876"/>
      <c r="J3304" t="s">
        <v>1341</v>
      </c>
      <c r="K3304" t="s">
        <v>1342</v>
      </c>
      <c r="L3304" t="s">
        <v>1037</v>
      </c>
      <c r="M3304">
        <v>582.66000000000008</v>
      </c>
      <c r="N3304">
        <v>0.26000000000000006</v>
      </c>
      <c r="O3304" s="872">
        <f>+VLOOKUP(C3304,'A. Rate Class Allocations'!$B$124:$J$128,6,FALSE)</f>
        <v>0.94261788524984402</v>
      </c>
      <c r="P3304" s="873">
        <f>+VLOOKUP(C3304,'A. Rate Class Allocations'!$B$124:$J$128,8,FALSE)</f>
        <v>0.86676492558695795</v>
      </c>
      <c r="Q3304" s="873">
        <f>+VLOOKUP(C3304,'A. Rate Class Allocations'!$B$124:$J$128,7,FALSE)</f>
        <v>0.93591420350510102</v>
      </c>
      <c r="R3304" s="873">
        <f>+VLOOKUP(C3304,'A. Rate Class Allocations'!$B$124:$J$128,9,FALSE)</f>
        <v>0.67326093337246795</v>
      </c>
      <c r="S3304" s="874">
        <f t="shared" si="154"/>
        <v>476.04960507830003</v>
      </c>
      <c r="T3304" s="874">
        <f t="shared" si="155"/>
        <v>0.16382976225418253</v>
      </c>
    </row>
    <row r="3305" spans="1:20">
      <c r="A3305" s="875" t="s">
        <v>1034</v>
      </c>
      <c r="B3305" t="s">
        <v>1035</v>
      </c>
      <c r="C3305" t="s">
        <v>1339</v>
      </c>
      <c r="D3305" t="s">
        <v>2333</v>
      </c>
      <c r="E3305" s="867">
        <v>2019</v>
      </c>
      <c r="F3305" s="867">
        <v>2019</v>
      </c>
      <c r="G3305" s="868">
        <v>43559</v>
      </c>
      <c r="H3305" s="869">
        <f t="shared" si="153"/>
        <v>2019</v>
      </c>
      <c r="I3305" s="876"/>
      <c r="J3305" t="s">
        <v>1341</v>
      </c>
      <c r="K3305" t="s">
        <v>1342</v>
      </c>
      <c r="L3305" t="s">
        <v>1037</v>
      </c>
      <c r="M3305">
        <v>129.97799999999998</v>
      </c>
      <c r="N3305">
        <v>5.7999999999999996E-2</v>
      </c>
      <c r="O3305" s="872">
        <f>+VLOOKUP(C3305,'A. Rate Class Allocations'!$B$124:$J$128,6,FALSE)</f>
        <v>0.94261788524984402</v>
      </c>
      <c r="P3305" s="873">
        <f>+VLOOKUP(C3305,'A. Rate Class Allocations'!$B$124:$J$128,8,FALSE)</f>
        <v>0.86676492558695795</v>
      </c>
      <c r="Q3305" s="873">
        <f>+VLOOKUP(C3305,'A. Rate Class Allocations'!$B$124:$J$128,7,FALSE)</f>
        <v>0.93591420350510102</v>
      </c>
      <c r="R3305" s="873">
        <f>+VLOOKUP(C3305,'A. Rate Class Allocations'!$B$124:$J$128,9,FALSE)</f>
        <v>0.67326093337246795</v>
      </c>
      <c r="S3305" s="874">
        <f t="shared" si="154"/>
        <v>106.19568113285152</v>
      </c>
      <c r="T3305" s="874">
        <f t="shared" si="155"/>
        <v>3.6546639272086859E-2</v>
      </c>
    </row>
    <row r="3306" spans="1:20">
      <c r="A3306" s="875" t="s">
        <v>1034</v>
      </c>
      <c r="B3306" t="s">
        <v>1035</v>
      </c>
      <c r="C3306" t="s">
        <v>1339</v>
      </c>
      <c r="D3306" t="s">
        <v>2334</v>
      </c>
      <c r="E3306" s="867">
        <v>2019</v>
      </c>
      <c r="F3306" s="867">
        <v>2019</v>
      </c>
      <c r="G3306" s="868">
        <v>43557</v>
      </c>
      <c r="H3306" s="869">
        <f t="shared" si="153"/>
        <v>2019</v>
      </c>
      <c r="I3306" s="876"/>
      <c r="J3306" t="s">
        <v>1341</v>
      </c>
      <c r="K3306" t="s">
        <v>1342</v>
      </c>
      <c r="L3306" t="s">
        <v>1037</v>
      </c>
      <c r="M3306">
        <v>2330.6400000000003</v>
      </c>
      <c r="N3306">
        <v>1.0400000000000003</v>
      </c>
      <c r="O3306" s="872">
        <f>+VLOOKUP(C3306,'A. Rate Class Allocations'!$B$124:$J$128,6,FALSE)</f>
        <v>0.94261788524984402</v>
      </c>
      <c r="P3306" s="873">
        <f>+VLOOKUP(C3306,'A. Rate Class Allocations'!$B$124:$J$128,8,FALSE)</f>
        <v>0.86676492558695795</v>
      </c>
      <c r="Q3306" s="873">
        <f>+VLOOKUP(C3306,'A. Rate Class Allocations'!$B$124:$J$128,7,FALSE)</f>
        <v>0.93591420350510102</v>
      </c>
      <c r="R3306" s="873">
        <f>+VLOOKUP(C3306,'A. Rate Class Allocations'!$B$124:$J$128,9,FALSE)</f>
        <v>0.67326093337246795</v>
      </c>
      <c r="S3306" s="874">
        <f t="shared" si="154"/>
        <v>1904.1984203132001</v>
      </c>
      <c r="T3306" s="874">
        <f t="shared" si="155"/>
        <v>0.6553190490167301</v>
      </c>
    </row>
    <row r="3307" spans="1:20">
      <c r="A3307" s="875" t="s">
        <v>1034</v>
      </c>
      <c r="B3307" t="s">
        <v>1035</v>
      </c>
      <c r="C3307" t="s">
        <v>1339</v>
      </c>
      <c r="D3307" t="s">
        <v>2334</v>
      </c>
      <c r="E3307" s="867">
        <v>2019</v>
      </c>
      <c r="F3307" s="867">
        <v>2019</v>
      </c>
      <c r="G3307" s="868">
        <v>43557</v>
      </c>
      <c r="H3307" s="869">
        <f t="shared" si="153"/>
        <v>2019</v>
      </c>
      <c r="I3307" s="876"/>
      <c r="J3307" t="s">
        <v>1341</v>
      </c>
      <c r="K3307" t="s">
        <v>1342</v>
      </c>
      <c r="L3307" t="s">
        <v>1037</v>
      </c>
      <c r="M3307">
        <v>389.93399999999997</v>
      </c>
      <c r="N3307">
        <v>0.17399999999999999</v>
      </c>
      <c r="O3307" s="872">
        <f>+VLOOKUP(C3307,'A. Rate Class Allocations'!$B$124:$J$128,6,FALSE)</f>
        <v>0.94261788524984402</v>
      </c>
      <c r="P3307" s="873">
        <f>+VLOOKUP(C3307,'A. Rate Class Allocations'!$B$124:$J$128,8,FALSE)</f>
        <v>0.86676492558695795</v>
      </c>
      <c r="Q3307" s="873">
        <f>+VLOOKUP(C3307,'A. Rate Class Allocations'!$B$124:$J$128,7,FALSE)</f>
        <v>0.93591420350510102</v>
      </c>
      <c r="R3307" s="873">
        <f>+VLOOKUP(C3307,'A. Rate Class Allocations'!$B$124:$J$128,9,FALSE)</f>
        <v>0.67326093337246795</v>
      </c>
      <c r="S3307" s="874">
        <f t="shared" si="154"/>
        <v>318.58704339855456</v>
      </c>
      <c r="T3307" s="874">
        <f t="shared" si="155"/>
        <v>0.10963991781626058</v>
      </c>
    </row>
    <row r="3308" spans="1:20">
      <c r="A3308" s="875" t="s">
        <v>1034</v>
      </c>
      <c r="B3308" t="s">
        <v>1035</v>
      </c>
      <c r="C3308" t="s">
        <v>1339</v>
      </c>
      <c r="D3308" t="s">
        <v>2335</v>
      </c>
      <c r="E3308" s="867">
        <v>2019</v>
      </c>
      <c r="F3308" s="867">
        <v>2019</v>
      </c>
      <c r="G3308" s="868">
        <v>43560</v>
      </c>
      <c r="H3308" s="869">
        <f t="shared" si="153"/>
        <v>2019</v>
      </c>
      <c r="I3308" s="876"/>
      <c r="J3308" t="s">
        <v>1341</v>
      </c>
      <c r="K3308" t="s">
        <v>1342</v>
      </c>
      <c r="L3308" t="s">
        <v>1037</v>
      </c>
      <c r="M3308">
        <v>1849.5360000000001</v>
      </c>
      <c r="N3308">
        <v>0.93599999999999994</v>
      </c>
      <c r="O3308" s="872">
        <f>+VLOOKUP(C3308,'A. Rate Class Allocations'!$B$124:$J$128,6,FALSE)</f>
        <v>0.94261788524984402</v>
      </c>
      <c r="P3308" s="873">
        <f>+VLOOKUP(C3308,'A. Rate Class Allocations'!$B$124:$J$128,8,FALSE)</f>
        <v>0.86676492558695795</v>
      </c>
      <c r="Q3308" s="873">
        <f>+VLOOKUP(C3308,'A. Rate Class Allocations'!$B$124:$J$128,7,FALSE)</f>
        <v>0.93591420350510102</v>
      </c>
      <c r="R3308" s="873">
        <f>+VLOOKUP(C3308,'A. Rate Class Allocations'!$B$124:$J$128,9,FALSE)</f>
        <v>0.67326093337246795</v>
      </c>
      <c r="S3308" s="874">
        <f t="shared" si="154"/>
        <v>1511.1229231079851</v>
      </c>
      <c r="T3308" s="874">
        <f t="shared" si="155"/>
        <v>0.58978714411505695</v>
      </c>
    </row>
    <row r="3309" spans="1:20">
      <c r="A3309" s="875" t="s">
        <v>1034</v>
      </c>
      <c r="B3309" t="s">
        <v>1035</v>
      </c>
      <c r="C3309" t="s">
        <v>1339</v>
      </c>
      <c r="D3309" t="s">
        <v>2336</v>
      </c>
      <c r="E3309" s="867">
        <v>2019</v>
      </c>
      <c r="F3309" s="867">
        <v>2019</v>
      </c>
      <c r="G3309" s="868">
        <v>43560</v>
      </c>
      <c r="H3309" s="869">
        <f t="shared" si="153"/>
        <v>2019</v>
      </c>
      <c r="I3309" s="876"/>
      <c r="J3309" t="s">
        <v>1341</v>
      </c>
      <c r="K3309" t="s">
        <v>1342</v>
      </c>
      <c r="L3309" t="s">
        <v>1037</v>
      </c>
      <c r="M3309">
        <v>1964.4559999999992</v>
      </c>
      <c r="N3309">
        <v>0.67599999999999993</v>
      </c>
      <c r="O3309" s="872">
        <f>+VLOOKUP(C3309,'A. Rate Class Allocations'!$B$124:$J$128,6,FALSE)</f>
        <v>0.94261788524984402</v>
      </c>
      <c r="P3309" s="873">
        <f>+VLOOKUP(C3309,'A. Rate Class Allocations'!$B$124:$J$128,8,FALSE)</f>
        <v>0.86676492558695795</v>
      </c>
      <c r="Q3309" s="873">
        <f>+VLOOKUP(C3309,'A. Rate Class Allocations'!$B$124:$J$128,7,FALSE)</f>
        <v>0.93591420350510102</v>
      </c>
      <c r="R3309" s="873">
        <f>+VLOOKUP(C3309,'A. Rate Class Allocations'!$B$124:$J$128,9,FALSE)</f>
        <v>0.67326093337246795</v>
      </c>
      <c r="S3309" s="874">
        <f t="shared" si="154"/>
        <v>1605.0157947923256</v>
      </c>
      <c r="T3309" s="874">
        <f t="shared" si="155"/>
        <v>0.42595738186087445</v>
      </c>
    </row>
    <row r="3310" spans="1:20">
      <c r="A3310" s="875" t="s">
        <v>1034</v>
      </c>
      <c r="B3310" t="s">
        <v>1035</v>
      </c>
      <c r="C3310" t="s">
        <v>1339</v>
      </c>
      <c r="D3310" t="s">
        <v>2336</v>
      </c>
      <c r="E3310" s="867">
        <v>2019</v>
      </c>
      <c r="F3310" s="867">
        <v>2019</v>
      </c>
      <c r="G3310" s="868">
        <v>43560</v>
      </c>
      <c r="H3310" s="869">
        <f t="shared" si="153"/>
        <v>2019</v>
      </c>
      <c r="I3310" s="876"/>
      <c r="J3310" t="s">
        <v>1341</v>
      </c>
      <c r="K3310" t="s">
        <v>1342</v>
      </c>
      <c r="L3310" t="s">
        <v>1037</v>
      </c>
      <c r="M3310">
        <v>168.54799999999997</v>
      </c>
      <c r="N3310">
        <v>5.7999999999999996E-2</v>
      </c>
      <c r="O3310" s="872">
        <f>+VLOOKUP(C3310,'A. Rate Class Allocations'!$B$124:$J$128,6,FALSE)</f>
        <v>0.94261788524984402</v>
      </c>
      <c r="P3310" s="873">
        <f>+VLOOKUP(C3310,'A. Rate Class Allocations'!$B$124:$J$128,8,FALSE)</f>
        <v>0.86676492558695795</v>
      </c>
      <c r="Q3310" s="873">
        <f>+VLOOKUP(C3310,'A. Rate Class Allocations'!$B$124:$J$128,7,FALSE)</f>
        <v>0.93591420350510102</v>
      </c>
      <c r="R3310" s="873">
        <f>+VLOOKUP(C3310,'A. Rate Class Allocations'!$B$124:$J$128,9,FALSE)</f>
        <v>0.67326093337246795</v>
      </c>
      <c r="S3310" s="874">
        <f t="shared" si="154"/>
        <v>137.7084557662055</v>
      </c>
      <c r="T3310" s="874">
        <f t="shared" si="155"/>
        <v>3.6546639272086859E-2</v>
      </c>
    </row>
    <row r="3311" spans="1:20">
      <c r="A3311" s="875" t="s">
        <v>1034</v>
      </c>
      <c r="B3311" t="s">
        <v>1035</v>
      </c>
      <c r="C3311" t="s">
        <v>1339</v>
      </c>
      <c r="D3311" t="s">
        <v>2336</v>
      </c>
      <c r="E3311" s="867">
        <v>2019</v>
      </c>
      <c r="F3311" s="867">
        <v>2019</v>
      </c>
      <c r="G3311" s="868">
        <v>43560</v>
      </c>
      <c r="H3311" s="869">
        <f t="shared" si="153"/>
        <v>2019</v>
      </c>
      <c r="I3311" s="876"/>
      <c r="J3311" t="s">
        <v>1341</v>
      </c>
      <c r="K3311" t="s">
        <v>1342</v>
      </c>
      <c r="L3311" t="s">
        <v>1037</v>
      </c>
      <c r="M3311">
        <v>148.20599999999999</v>
      </c>
      <c r="N3311">
        <v>5.0999999999999997E-2</v>
      </c>
      <c r="O3311" s="872">
        <f>+VLOOKUP(C3311,'A. Rate Class Allocations'!$B$124:$J$128,6,FALSE)</f>
        <v>0.94261788524984402</v>
      </c>
      <c r="P3311" s="873">
        <f>+VLOOKUP(C3311,'A. Rate Class Allocations'!$B$124:$J$128,8,FALSE)</f>
        <v>0.86676492558695795</v>
      </c>
      <c r="Q3311" s="873">
        <f>+VLOOKUP(C3311,'A. Rate Class Allocations'!$B$124:$J$128,7,FALSE)</f>
        <v>0.93591420350510102</v>
      </c>
      <c r="R3311" s="873">
        <f>+VLOOKUP(C3311,'A. Rate Class Allocations'!$B$124:$J$128,9,FALSE)</f>
        <v>0.67326093337246795</v>
      </c>
      <c r="S3311" s="874">
        <f t="shared" si="154"/>
        <v>121.08846972545655</v>
      </c>
      <c r="T3311" s="874">
        <f t="shared" si="155"/>
        <v>3.21358379806281E-2</v>
      </c>
    </row>
    <row r="3312" spans="1:20">
      <c r="A3312" s="875" t="s">
        <v>1034</v>
      </c>
      <c r="B3312" t="s">
        <v>1035</v>
      </c>
      <c r="C3312" t="s">
        <v>1339</v>
      </c>
      <c r="D3312" t="s">
        <v>2337</v>
      </c>
      <c r="E3312" s="867">
        <v>2019</v>
      </c>
      <c r="F3312" s="867">
        <v>2019</v>
      </c>
      <c r="G3312" s="868">
        <v>43560</v>
      </c>
      <c r="H3312" s="869">
        <f t="shared" si="153"/>
        <v>2019</v>
      </c>
      <c r="I3312" s="876"/>
      <c r="J3312" t="s">
        <v>1341</v>
      </c>
      <c r="K3312" t="s">
        <v>1342</v>
      </c>
      <c r="L3312" t="s">
        <v>1037</v>
      </c>
      <c r="M3312">
        <v>310.75200000000001</v>
      </c>
      <c r="N3312">
        <v>0.20800000000000002</v>
      </c>
      <c r="O3312" s="872">
        <f>+VLOOKUP(C3312,'A. Rate Class Allocations'!$B$124:$J$128,6,FALSE)</f>
        <v>0.94261788524984402</v>
      </c>
      <c r="P3312" s="873">
        <f>+VLOOKUP(C3312,'A. Rate Class Allocations'!$B$124:$J$128,8,FALSE)</f>
        <v>0.86676492558695795</v>
      </c>
      <c r="Q3312" s="873">
        <f>+VLOOKUP(C3312,'A. Rate Class Allocations'!$B$124:$J$128,7,FALSE)</f>
        <v>0.93591420350510102</v>
      </c>
      <c r="R3312" s="873">
        <f>+VLOOKUP(C3312,'A. Rate Class Allocations'!$B$124:$J$128,9,FALSE)</f>
        <v>0.67326093337246795</v>
      </c>
      <c r="S3312" s="874">
        <f t="shared" si="154"/>
        <v>253.89312270842666</v>
      </c>
      <c r="T3312" s="874">
        <f t="shared" si="155"/>
        <v>0.13106380980334603</v>
      </c>
    </row>
    <row r="3313" spans="1:20">
      <c r="A3313" s="875" t="s">
        <v>1034</v>
      </c>
      <c r="B3313" t="s">
        <v>1035</v>
      </c>
      <c r="C3313" t="s">
        <v>1339</v>
      </c>
      <c r="D3313" t="s">
        <v>2338</v>
      </c>
      <c r="E3313" s="867">
        <v>2019</v>
      </c>
      <c r="F3313" s="867">
        <v>2019</v>
      </c>
      <c r="G3313" s="868">
        <v>43558</v>
      </c>
      <c r="H3313" s="869">
        <f t="shared" si="153"/>
        <v>2019</v>
      </c>
      <c r="I3313" s="876"/>
      <c r="J3313" t="s">
        <v>1341</v>
      </c>
      <c r="K3313" t="s">
        <v>1342</v>
      </c>
      <c r="L3313" t="s">
        <v>1037</v>
      </c>
      <c r="M3313">
        <v>2844.66</v>
      </c>
      <c r="N3313">
        <v>1.0919999999999999</v>
      </c>
      <c r="O3313" s="872">
        <f>+VLOOKUP(C3313,'A. Rate Class Allocations'!$B$124:$J$128,6,FALSE)</f>
        <v>0.94261788524984402</v>
      </c>
      <c r="P3313" s="873">
        <f>+VLOOKUP(C3313,'A. Rate Class Allocations'!$B$124:$J$128,8,FALSE)</f>
        <v>0.86676492558695795</v>
      </c>
      <c r="Q3313" s="873">
        <f>+VLOOKUP(C3313,'A. Rate Class Allocations'!$B$124:$J$128,7,FALSE)</f>
        <v>0.93591420350510102</v>
      </c>
      <c r="R3313" s="873">
        <f>+VLOOKUP(C3313,'A. Rate Class Allocations'!$B$124:$J$128,9,FALSE)</f>
        <v>0.67326093337246795</v>
      </c>
      <c r="S3313" s="874">
        <f t="shared" si="154"/>
        <v>2324.1672151546986</v>
      </c>
      <c r="T3313" s="874">
        <f t="shared" si="155"/>
        <v>0.68808500146756635</v>
      </c>
    </row>
    <row r="3314" spans="1:20">
      <c r="A3314" s="875" t="s">
        <v>1034</v>
      </c>
      <c r="B3314" t="s">
        <v>1035</v>
      </c>
      <c r="C3314" t="s">
        <v>1339</v>
      </c>
      <c r="D3314" t="s">
        <v>2338</v>
      </c>
      <c r="E3314" s="867">
        <v>2019</v>
      </c>
      <c r="F3314" s="867">
        <v>2019</v>
      </c>
      <c r="G3314" s="868">
        <v>43558</v>
      </c>
      <c r="H3314" s="869">
        <f t="shared" si="153"/>
        <v>2019</v>
      </c>
      <c r="I3314" s="876"/>
      <c r="J3314" t="s">
        <v>1341</v>
      </c>
      <c r="K3314" t="s">
        <v>1342</v>
      </c>
      <c r="L3314" t="s">
        <v>1037</v>
      </c>
      <c r="M3314">
        <v>453.27</v>
      </c>
      <c r="N3314">
        <v>0.17399999999999999</v>
      </c>
      <c r="O3314" s="872">
        <f>+VLOOKUP(C3314,'A. Rate Class Allocations'!$B$124:$J$128,6,FALSE)</f>
        <v>0.94261788524984402</v>
      </c>
      <c r="P3314" s="873">
        <f>+VLOOKUP(C3314,'A. Rate Class Allocations'!$B$124:$J$128,8,FALSE)</f>
        <v>0.86676492558695795</v>
      </c>
      <c r="Q3314" s="873">
        <f>+VLOOKUP(C3314,'A. Rate Class Allocations'!$B$124:$J$128,7,FALSE)</f>
        <v>0.93591420350510102</v>
      </c>
      <c r="R3314" s="873">
        <f>+VLOOKUP(C3314,'A. Rate Class Allocations'!$B$124:$J$128,9,FALSE)</f>
        <v>0.67326093337246795</v>
      </c>
      <c r="S3314" s="874">
        <f t="shared" si="154"/>
        <v>370.33433648069376</v>
      </c>
      <c r="T3314" s="874">
        <f t="shared" si="155"/>
        <v>0.10963991781626058</v>
      </c>
    </row>
    <row r="3315" spans="1:20">
      <c r="A3315" s="875" t="s">
        <v>1034</v>
      </c>
      <c r="B3315" t="s">
        <v>1035</v>
      </c>
      <c r="C3315" t="s">
        <v>1339</v>
      </c>
      <c r="D3315" t="s">
        <v>2338</v>
      </c>
      <c r="E3315" s="867">
        <v>2019</v>
      </c>
      <c r="F3315" s="867">
        <v>2019</v>
      </c>
      <c r="G3315" s="868">
        <v>43558</v>
      </c>
      <c r="H3315" s="869">
        <f t="shared" si="153"/>
        <v>2019</v>
      </c>
      <c r="I3315" s="876"/>
      <c r="J3315" t="s">
        <v>1038</v>
      </c>
      <c r="K3315" t="s">
        <v>1342</v>
      </c>
      <c r="L3315" t="s">
        <v>1037</v>
      </c>
      <c r="M3315">
        <v>151.09</v>
      </c>
      <c r="N3315">
        <v>5.7999999999999996E-2</v>
      </c>
      <c r="O3315" s="872">
        <f>+VLOOKUP(C3315,'A. Rate Class Allocations'!$B$124:$J$128,6,FALSE)</f>
        <v>0.94261788524984402</v>
      </c>
      <c r="P3315" s="873">
        <f>+VLOOKUP(C3315,'A. Rate Class Allocations'!$B$124:$J$128,8,FALSE)</f>
        <v>0.86676492558695795</v>
      </c>
      <c r="Q3315" s="873">
        <f>+VLOOKUP(C3315,'A. Rate Class Allocations'!$B$124:$J$128,7,FALSE)</f>
        <v>0.93591420350510102</v>
      </c>
      <c r="R3315" s="873">
        <f>+VLOOKUP(C3315,'A. Rate Class Allocations'!$B$124:$J$128,9,FALSE)</f>
        <v>0.67326093337246795</v>
      </c>
      <c r="S3315" s="874">
        <f t="shared" si="154"/>
        <v>123.44477882689793</v>
      </c>
      <c r="T3315" s="874">
        <f t="shared" si="155"/>
        <v>3.6546639272086859E-2</v>
      </c>
    </row>
    <row r="3316" spans="1:20">
      <c r="A3316" s="875" t="s">
        <v>1034</v>
      </c>
      <c r="B3316" t="s">
        <v>1035</v>
      </c>
      <c r="C3316" t="s">
        <v>1339</v>
      </c>
      <c r="D3316" t="s">
        <v>2339</v>
      </c>
      <c r="E3316" s="867">
        <v>2019</v>
      </c>
      <c r="F3316" s="867">
        <v>2019</v>
      </c>
      <c r="G3316" s="868">
        <v>43556</v>
      </c>
      <c r="H3316" s="869">
        <f t="shared" si="153"/>
        <v>2019</v>
      </c>
      <c r="I3316" s="876"/>
      <c r="J3316" t="s">
        <v>1341</v>
      </c>
      <c r="K3316" t="s">
        <v>1342</v>
      </c>
      <c r="L3316" t="s">
        <v>1037</v>
      </c>
      <c r="M3316">
        <v>2330.6400000000003</v>
      </c>
      <c r="N3316">
        <v>1.0400000000000003</v>
      </c>
      <c r="O3316" s="872">
        <f>+VLOOKUP(C3316,'A. Rate Class Allocations'!$B$124:$J$128,6,FALSE)</f>
        <v>0.94261788524984402</v>
      </c>
      <c r="P3316" s="873">
        <f>+VLOOKUP(C3316,'A. Rate Class Allocations'!$B$124:$J$128,8,FALSE)</f>
        <v>0.86676492558695795</v>
      </c>
      <c r="Q3316" s="873">
        <f>+VLOOKUP(C3316,'A. Rate Class Allocations'!$B$124:$J$128,7,FALSE)</f>
        <v>0.93591420350510102</v>
      </c>
      <c r="R3316" s="873">
        <f>+VLOOKUP(C3316,'A. Rate Class Allocations'!$B$124:$J$128,9,FALSE)</f>
        <v>0.67326093337246795</v>
      </c>
      <c r="S3316" s="874">
        <f t="shared" si="154"/>
        <v>1904.1984203132001</v>
      </c>
      <c r="T3316" s="874">
        <f t="shared" si="155"/>
        <v>0.6553190490167301</v>
      </c>
    </row>
    <row r="3317" spans="1:20">
      <c r="A3317" s="875" t="s">
        <v>1034</v>
      </c>
      <c r="B3317" t="s">
        <v>1035</v>
      </c>
      <c r="C3317" t="s">
        <v>1339</v>
      </c>
      <c r="D3317" t="s">
        <v>2340</v>
      </c>
      <c r="E3317" s="867">
        <v>2019</v>
      </c>
      <c r="F3317" s="867">
        <v>2019</v>
      </c>
      <c r="G3317" s="868">
        <v>43557</v>
      </c>
      <c r="H3317" s="869">
        <f t="shared" si="153"/>
        <v>2019</v>
      </c>
      <c r="I3317" s="876"/>
      <c r="J3317" t="s">
        <v>1341</v>
      </c>
      <c r="K3317" t="s">
        <v>1342</v>
      </c>
      <c r="L3317" t="s">
        <v>1037</v>
      </c>
      <c r="M3317">
        <v>1243.008</v>
      </c>
      <c r="N3317">
        <v>0.62400000000000011</v>
      </c>
      <c r="O3317" s="872">
        <f>+VLOOKUP(C3317,'A. Rate Class Allocations'!$B$124:$J$128,6,FALSE)</f>
        <v>0.94261788524984402</v>
      </c>
      <c r="P3317" s="873">
        <f>+VLOOKUP(C3317,'A. Rate Class Allocations'!$B$124:$J$128,8,FALSE)</f>
        <v>0.86676492558695795</v>
      </c>
      <c r="Q3317" s="873">
        <f>+VLOOKUP(C3317,'A. Rate Class Allocations'!$B$124:$J$128,7,FALSE)</f>
        <v>0.93591420350510102</v>
      </c>
      <c r="R3317" s="873">
        <f>+VLOOKUP(C3317,'A. Rate Class Allocations'!$B$124:$J$128,9,FALSE)</f>
        <v>0.67326093337246795</v>
      </c>
      <c r="S3317" s="874">
        <f t="shared" si="154"/>
        <v>1015.5724908337066</v>
      </c>
      <c r="T3317" s="874">
        <f t="shared" si="155"/>
        <v>0.3931914294100381</v>
      </c>
    </row>
    <row r="3318" spans="1:20">
      <c r="A3318" s="875" t="s">
        <v>1034</v>
      </c>
      <c r="B3318" t="s">
        <v>1035</v>
      </c>
      <c r="C3318" t="s">
        <v>1339</v>
      </c>
      <c r="D3318" t="s">
        <v>2340</v>
      </c>
      <c r="E3318" s="867">
        <v>2019</v>
      </c>
      <c r="F3318" s="867">
        <v>2019</v>
      </c>
      <c r="G3318" s="868">
        <v>43557</v>
      </c>
      <c r="H3318" s="869">
        <f t="shared" si="153"/>
        <v>2019</v>
      </c>
      <c r="I3318" s="876"/>
      <c r="J3318" t="s">
        <v>1341</v>
      </c>
      <c r="K3318" t="s">
        <v>1342</v>
      </c>
      <c r="L3318" t="s">
        <v>1037</v>
      </c>
      <c r="M3318">
        <v>288.83999999999997</v>
      </c>
      <c r="N3318">
        <v>0.14499999999999999</v>
      </c>
      <c r="O3318" s="872">
        <f>+VLOOKUP(C3318,'A. Rate Class Allocations'!$B$124:$J$128,6,FALSE)</f>
        <v>0.94261788524984402</v>
      </c>
      <c r="P3318" s="873">
        <f>+VLOOKUP(C3318,'A. Rate Class Allocations'!$B$124:$J$128,8,FALSE)</f>
        <v>0.86676492558695795</v>
      </c>
      <c r="Q3318" s="873">
        <f>+VLOOKUP(C3318,'A. Rate Class Allocations'!$B$124:$J$128,7,FALSE)</f>
        <v>0.93591420350510102</v>
      </c>
      <c r="R3318" s="873">
        <f>+VLOOKUP(C3318,'A. Rate Class Allocations'!$B$124:$J$128,9,FALSE)</f>
        <v>0.67326093337246795</v>
      </c>
      <c r="S3318" s="874">
        <f t="shared" si="154"/>
        <v>235.99040251744782</v>
      </c>
      <c r="T3318" s="874">
        <f t="shared" si="155"/>
        <v>9.1366598180217168E-2</v>
      </c>
    </row>
    <row r="3319" spans="1:20">
      <c r="A3319" s="875" t="s">
        <v>1034</v>
      </c>
      <c r="B3319" t="s">
        <v>1035</v>
      </c>
      <c r="C3319" t="s">
        <v>1339</v>
      </c>
      <c r="D3319" t="s">
        <v>2341</v>
      </c>
      <c r="E3319" s="867">
        <v>2019</v>
      </c>
      <c r="F3319" s="867">
        <v>2019</v>
      </c>
      <c r="G3319" s="868">
        <v>43565</v>
      </c>
      <c r="H3319" s="869">
        <f t="shared" si="153"/>
        <v>2019</v>
      </c>
      <c r="I3319" s="876"/>
      <c r="J3319" t="s">
        <v>1341</v>
      </c>
      <c r="K3319" t="s">
        <v>1342</v>
      </c>
      <c r="L3319" t="s">
        <v>1037</v>
      </c>
      <c r="M3319">
        <v>367.53600000000012</v>
      </c>
      <c r="N3319">
        <v>0.15600000000000003</v>
      </c>
      <c r="O3319" s="872">
        <f>+VLOOKUP(C3319,'A. Rate Class Allocations'!$B$124:$J$128,6,FALSE)</f>
        <v>0.94261788524984402</v>
      </c>
      <c r="P3319" s="873">
        <f>+VLOOKUP(C3319,'A. Rate Class Allocations'!$B$124:$J$128,8,FALSE)</f>
        <v>0.86676492558695795</v>
      </c>
      <c r="Q3319" s="873">
        <f>+VLOOKUP(C3319,'A. Rate Class Allocations'!$B$124:$J$128,7,FALSE)</f>
        <v>0.93591420350510102</v>
      </c>
      <c r="R3319" s="873">
        <f>+VLOOKUP(C3319,'A. Rate Class Allocations'!$B$124:$J$128,9,FALSE)</f>
        <v>0.67326093337246795</v>
      </c>
      <c r="S3319" s="874">
        <f t="shared" si="154"/>
        <v>300.28724754068941</v>
      </c>
      <c r="T3319" s="874">
        <f t="shared" si="155"/>
        <v>9.8297857352509524E-2</v>
      </c>
    </row>
    <row r="3320" spans="1:20">
      <c r="A3320" s="875" t="s">
        <v>1034</v>
      </c>
      <c r="B3320" t="s">
        <v>1035</v>
      </c>
      <c r="C3320" t="s">
        <v>1339</v>
      </c>
      <c r="D3320" t="s">
        <v>2341</v>
      </c>
      <c r="E3320" s="867">
        <v>2019</v>
      </c>
      <c r="F3320" s="867">
        <v>2019</v>
      </c>
      <c r="G3320" s="868">
        <v>43565</v>
      </c>
      <c r="H3320" s="869">
        <f t="shared" si="153"/>
        <v>2019</v>
      </c>
      <c r="I3320" s="876"/>
      <c r="J3320" t="s">
        <v>1341</v>
      </c>
      <c r="K3320" t="s">
        <v>1342</v>
      </c>
      <c r="L3320" t="s">
        <v>1037</v>
      </c>
      <c r="M3320">
        <v>120.15599999999999</v>
      </c>
      <c r="N3320">
        <v>5.0999999999999997E-2</v>
      </c>
      <c r="O3320" s="872">
        <f>+VLOOKUP(C3320,'A. Rate Class Allocations'!$B$124:$J$128,6,FALSE)</f>
        <v>0.94261788524984402</v>
      </c>
      <c r="P3320" s="873">
        <f>+VLOOKUP(C3320,'A. Rate Class Allocations'!$B$124:$J$128,8,FALSE)</f>
        <v>0.86676492558695795</v>
      </c>
      <c r="Q3320" s="873">
        <f>+VLOOKUP(C3320,'A. Rate Class Allocations'!$B$124:$J$128,7,FALSE)</f>
        <v>0.93591420350510102</v>
      </c>
      <c r="R3320" s="873">
        <f>+VLOOKUP(C3320,'A. Rate Class Allocations'!$B$124:$J$128,9,FALSE)</f>
        <v>0.67326093337246795</v>
      </c>
      <c r="S3320" s="874">
        <f t="shared" si="154"/>
        <v>98.170830926763813</v>
      </c>
      <c r="T3320" s="874">
        <f t="shared" si="155"/>
        <v>3.21358379806281E-2</v>
      </c>
    </row>
    <row r="3321" spans="1:20">
      <c r="A3321" s="875" t="s">
        <v>1034</v>
      </c>
      <c r="B3321" t="s">
        <v>1035</v>
      </c>
      <c r="C3321" t="s">
        <v>1339</v>
      </c>
      <c r="D3321" t="s">
        <v>2342</v>
      </c>
      <c r="E3321" s="867">
        <v>2019</v>
      </c>
      <c r="F3321" s="867">
        <v>2019</v>
      </c>
      <c r="G3321" s="868">
        <v>43560</v>
      </c>
      <c r="H3321" s="869">
        <f t="shared" si="153"/>
        <v>2019</v>
      </c>
      <c r="I3321" s="876"/>
      <c r="J3321" t="s">
        <v>1341</v>
      </c>
      <c r="K3321" t="s">
        <v>1342</v>
      </c>
      <c r="L3321" t="s">
        <v>1037</v>
      </c>
      <c r="M3321">
        <v>2563.7040000000002</v>
      </c>
      <c r="N3321">
        <v>1.1440000000000001</v>
      </c>
      <c r="O3321" s="872">
        <f>+VLOOKUP(C3321,'A. Rate Class Allocations'!$B$124:$J$128,6,FALSE)</f>
        <v>0.94261788524984402</v>
      </c>
      <c r="P3321" s="873">
        <f>+VLOOKUP(C3321,'A. Rate Class Allocations'!$B$124:$J$128,8,FALSE)</f>
        <v>0.86676492558695795</v>
      </c>
      <c r="Q3321" s="873">
        <f>+VLOOKUP(C3321,'A. Rate Class Allocations'!$B$124:$J$128,7,FALSE)</f>
        <v>0.93591420350510102</v>
      </c>
      <c r="R3321" s="873">
        <f>+VLOOKUP(C3321,'A. Rate Class Allocations'!$B$124:$J$128,9,FALSE)</f>
        <v>0.67326093337246795</v>
      </c>
      <c r="S3321" s="874">
        <f t="shared" si="154"/>
        <v>2094.6182623445202</v>
      </c>
      <c r="T3321" s="874">
        <f t="shared" si="155"/>
        <v>0.72085095391840304</v>
      </c>
    </row>
    <row r="3322" spans="1:20">
      <c r="A3322" s="875" t="s">
        <v>1034</v>
      </c>
      <c r="B3322" t="s">
        <v>1035</v>
      </c>
      <c r="C3322" t="s">
        <v>1339</v>
      </c>
      <c r="D3322" t="s">
        <v>2342</v>
      </c>
      <c r="E3322" s="867">
        <v>2019</v>
      </c>
      <c r="F3322" s="867">
        <v>2019</v>
      </c>
      <c r="G3322" s="868">
        <v>43560</v>
      </c>
      <c r="H3322" s="869">
        <f t="shared" si="153"/>
        <v>2019</v>
      </c>
      <c r="I3322" s="876"/>
      <c r="J3322" t="s">
        <v>1341</v>
      </c>
      <c r="K3322" t="s">
        <v>1342</v>
      </c>
      <c r="L3322" t="s">
        <v>1037</v>
      </c>
      <c r="M3322">
        <v>215.136</v>
      </c>
      <c r="N3322">
        <v>9.6000000000000002E-2</v>
      </c>
      <c r="O3322" s="872">
        <f>+VLOOKUP(C3322,'A. Rate Class Allocations'!$B$124:$J$128,6,FALSE)</f>
        <v>0.94261788524984402</v>
      </c>
      <c r="P3322" s="873">
        <f>+VLOOKUP(C3322,'A. Rate Class Allocations'!$B$124:$J$128,8,FALSE)</f>
        <v>0.86676492558695795</v>
      </c>
      <c r="Q3322" s="873">
        <f>+VLOOKUP(C3322,'A. Rate Class Allocations'!$B$124:$J$128,7,FALSE)</f>
        <v>0.93591420350510102</v>
      </c>
      <c r="R3322" s="873">
        <f>+VLOOKUP(C3322,'A. Rate Class Allocations'!$B$124:$J$128,9,FALSE)</f>
        <v>0.67326093337246795</v>
      </c>
      <c r="S3322" s="874">
        <f t="shared" si="154"/>
        <v>175.7721618750646</v>
      </c>
      <c r="T3322" s="874">
        <f t="shared" si="155"/>
        <v>6.0490989140005842E-2</v>
      </c>
    </row>
    <row r="3323" spans="1:20">
      <c r="A3323" s="875" t="s">
        <v>1034</v>
      </c>
      <c r="B3323" t="s">
        <v>1035</v>
      </c>
      <c r="C3323" t="s">
        <v>1339</v>
      </c>
      <c r="D3323" t="s">
        <v>2342</v>
      </c>
      <c r="E3323" s="867">
        <v>2019</v>
      </c>
      <c r="F3323" s="867">
        <v>2019</v>
      </c>
      <c r="G3323" s="868">
        <v>43560</v>
      </c>
      <c r="H3323" s="869">
        <f t="shared" si="153"/>
        <v>2019</v>
      </c>
      <c r="I3323" s="876"/>
      <c r="J3323" t="s">
        <v>1038</v>
      </c>
      <c r="K3323" t="s">
        <v>1342</v>
      </c>
      <c r="L3323" t="s">
        <v>1037</v>
      </c>
      <c r="M3323">
        <v>215.136</v>
      </c>
      <c r="N3323">
        <v>9.6000000000000002E-2</v>
      </c>
      <c r="O3323" s="872">
        <f>+VLOOKUP(C3323,'A. Rate Class Allocations'!$B$124:$J$128,6,FALSE)</f>
        <v>0.94261788524984402</v>
      </c>
      <c r="P3323" s="873">
        <f>+VLOOKUP(C3323,'A. Rate Class Allocations'!$B$124:$J$128,8,FALSE)</f>
        <v>0.86676492558695795</v>
      </c>
      <c r="Q3323" s="873">
        <f>+VLOOKUP(C3323,'A. Rate Class Allocations'!$B$124:$J$128,7,FALSE)</f>
        <v>0.93591420350510102</v>
      </c>
      <c r="R3323" s="873">
        <f>+VLOOKUP(C3323,'A. Rate Class Allocations'!$B$124:$J$128,9,FALSE)</f>
        <v>0.67326093337246795</v>
      </c>
      <c r="S3323" s="874">
        <f t="shared" si="154"/>
        <v>175.7721618750646</v>
      </c>
      <c r="T3323" s="874">
        <f t="shared" si="155"/>
        <v>6.0490989140005842E-2</v>
      </c>
    </row>
    <row r="3324" spans="1:20">
      <c r="A3324" s="875" t="s">
        <v>1034</v>
      </c>
      <c r="B3324" t="s">
        <v>1035</v>
      </c>
      <c r="C3324" t="s">
        <v>1339</v>
      </c>
      <c r="D3324" t="s">
        <v>2343</v>
      </c>
      <c r="E3324" s="867">
        <v>2019</v>
      </c>
      <c r="F3324" s="867">
        <v>2019</v>
      </c>
      <c r="G3324" s="868">
        <v>43585</v>
      </c>
      <c r="H3324" s="869">
        <f t="shared" si="153"/>
        <v>2019</v>
      </c>
      <c r="I3324" s="876"/>
      <c r="J3324" t="s">
        <v>1341</v>
      </c>
      <c r="K3324" t="s">
        <v>1342</v>
      </c>
      <c r="L3324" t="s">
        <v>1037</v>
      </c>
      <c r="M3324">
        <v>375.64800000000008</v>
      </c>
      <c r="N3324">
        <v>0.15600000000000003</v>
      </c>
      <c r="O3324" s="872">
        <f>+VLOOKUP(C3324,'A. Rate Class Allocations'!$B$124:$J$128,6,FALSE)</f>
        <v>0.94261788524984402</v>
      </c>
      <c r="P3324" s="873">
        <f>+VLOOKUP(C3324,'A. Rate Class Allocations'!$B$124:$J$128,8,FALSE)</f>
        <v>0.86676492558695795</v>
      </c>
      <c r="Q3324" s="873">
        <f>+VLOOKUP(C3324,'A. Rate Class Allocations'!$B$124:$J$128,7,FALSE)</f>
        <v>0.93591420350510102</v>
      </c>
      <c r="R3324" s="873">
        <f>+VLOOKUP(C3324,'A. Rate Class Allocations'!$B$124:$J$128,9,FALSE)</f>
        <v>0.67326093337246795</v>
      </c>
      <c r="S3324" s="874">
        <f t="shared" si="154"/>
        <v>306.91497965958411</v>
      </c>
      <c r="T3324" s="874">
        <f t="shared" si="155"/>
        <v>9.8297857352509524E-2</v>
      </c>
    </row>
    <row r="3325" spans="1:20">
      <c r="A3325" s="875" t="s">
        <v>1034</v>
      </c>
      <c r="B3325" t="s">
        <v>1035</v>
      </c>
      <c r="C3325" t="s">
        <v>1339</v>
      </c>
      <c r="D3325" t="s">
        <v>2343</v>
      </c>
      <c r="E3325" s="867">
        <v>2019</v>
      </c>
      <c r="F3325" s="867">
        <v>2019</v>
      </c>
      <c r="G3325" s="868">
        <v>43585</v>
      </c>
      <c r="H3325" s="869">
        <f t="shared" si="153"/>
        <v>2019</v>
      </c>
      <c r="I3325" s="876"/>
      <c r="J3325" t="s">
        <v>1341</v>
      </c>
      <c r="K3325" t="s">
        <v>1342</v>
      </c>
      <c r="L3325" t="s">
        <v>1037</v>
      </c>
      <c r="M3325">
        <v>558.65600000000006</v>
      </c>
      <c r="N3325">
        <v>0.23199999999999998</v>
      </c>
      <c r="O3325" s="872">
        <f>+VLOOKUP(C3325,'A. Rate Class Allocations'!$B$124:$J$128,6,FALSE)</f>
        <v>0.94261788524984402</v>
      </c>
      <c r="P3325" s="873">
        <f>+VLOOKUP(C3325,'A. Rate Class Allocations'!$B$124:$J$128,8,FALSE)</f>
        <v>0.86676492558695795</v>
      </c>
      <c r="Q3325" s="873">
        <f>+VLOOKUP(C3325,'A. Rate Class Allocations'!$B$124:$J$128,7,FALSE)</f>
        <v>0.93591420350510102</v>
      </c>
      <c r="R3325" s="873">
        <f>+VLOOKUP(C3325,'A. Rate Class Allocations'!$B$124:$J$128,9,FALSE)</f>
        <v>0.67326093337246795</v>
      </c>
      <c r="S3325" s="874">
        <f t="shared" si="154"/>
        <v>456.43766205784294</v>
      </c>
      <c r="T3325" s="874">
        <f t="shared" si="155"/>
        <v>0.14618655708834744</v>
      </c>
    </row>
    <row r="3326" spans="1:20">
      <c r="A3326" s="875" t="s">
        <v>1034</v>
      </c>
      <c r="B3326" t="s">
        <v>1035</v>
      </c>
      <c r="C3326" t="s">
        <v>1339</v>
      </c>
      <c r="D3326" t="s">
        <v>2343</v>
      </c>
      <c r="E3326" s="867">
        <v>2019</v>
      </c>
      <c r="F3326" s="867">
        <v>2019</v>
      </c>
      <c r="G3326" s="868">
        <v>43585</v>
      </c>
      <c r="H3326" s="869">
        <f t="shared" si="153"/>
        <v>2019</v>
      </c>
      <c r="I3326" s="876"/>
      <c r="J3326" t="s">
        <v>1341</v>
      </c>
      <c r="K3326" t="s">
        <v>1342</v>
      </c>
      <c r="L3326" t="s">
        <v>1037</v>
      </c>
      <c r="M3326">
        <v>122.80799999999999</v>
      </c>
      <c r="N3326">
        <v>5.0999999999999997E-2</v>
      </c>
      <c r="O3326" s="872">
        <f>+VLOOKUP(C3326,'A. Rate Class Allocations'!$B$124:$J$128,6,FALSE)</f>
        <v>0.94261788524984402</v>
      </c>
      <c r="P3326" s="873">
        <f>+VLOOKUP(C3326,'A. Rate Class Allocations'!$B$124:$J$128,8,FALSE)</f>
        <v>0.86676492558695795</v>
      </c>
      <c r="Q3326" s="873">
        <f>+VLOOKUP(C3326,'A. Rate Class Allocations'!$B$124:$J$128,7,FALSE)</f>
        <v>0.93591420350510102</v>
      </c>
      <c r="R3326" s="873">
        <f>+VLOOKUP(C3326,'A. Rate Class Allocations'!$B$124:$J$128,9,FALSE)</f>
        <v>0.67326093337246795</v>
      </c>
      <c r="S3326" s="874">
        <f t="shared" si="154"/>
        <v>100.33758950409477</v>
      </c>
      <c r="T3326" s="874">
        <f t="shared" si="155"/>
        <v>3.21358379806281E-2</v>
      </c>
    </row>
    <row r="3327" spans="1:20">
      <c r="A3327" s="875" t="s">
        <v>1034</v>
      </c>
      <c r="B3327" t="s">
        <v>1035</v>
      </c>
      <c r="C3327" t="s">
        <v>1339</v>
      </c>
      <c r="D3327" t="s">
        <v>2344</v>
      </c>
      <c r="E3327" s="867">
        <v>2019</v>
      </c>
      <c r="F3327" s="867">
        <v>2019</v>
      </c>
      <c r="G3327" s="868">
        <v>43558</v>
      </c>
      <c r="H3327" s="869">
        <f t="shared" si="153"/>
        <v>2019</v>
      </c>
      <c r="I3327" s="876"/>
      <c r="J3327" t="s">
        <v>1341</v>
      </c>
      <c r="K3327" t="s">
        <v>1342</v>
      </c>
      <c r="L3327" t="s">
        <v>1037</v>
      </c>
      <c r="M3327">
        <v>1035.8399999999999</v>
      </c>
      <c r="N3327">
        <v>0.41600000000000004</v>
      </c>
      <c r="O3327" s="872">
        <f>+VLOOKUP(C3327,'A. Rate Class Allocations'!$B$124:$J$128,6,FALSE)</f>
        <v>0.94261788524984402</v>
      </c>
      <c r="P3327" s="873">
        <f>+VLOOKUP(C3327,'A. Rate Class Allocations'!$B$124:$J$128,8,FALSE)</f>
        <v>0.86676492558695795</v>
      </c>
      <c r="Q3327" s="873">
        <f>+VLOOKUP(C3327,'A. Rate Class Allocations'!$B$124:$J$128,7,FALSE)</f>
        <v>0.93591420350510102</v>
      </c>
      <c r="R3327" s="873">
        <f>+VLOOKUP(C3327,'A. Rate Class Allocations'!$B$124:$J$128,9,FALSE)</f>
        <v>0.67326093337246795</v>
      </c>
      <c r="S3327" s="874">
        <f t="shared" si="154"/>
        <v>846.31040902808877</v>
      </c>
      <c r="T3327" s="874">
        <f t="shared" si="155"/>
        <v>0.26212761960669206</v>
      </c>
    </row>
    <row r="3328" spans="1:20">
      <c r="A3328" s="875" t="s">
        <v>1034</v>
      </c>
      <c r="B3328" t="s">
        <v>1035</v>
      </c>
      <c r="C3328" t="s">
        <v>1339</v>
      </c>
      <c r="D3328" t="s">
        <v>2344</v>
      </c>
      <c r="E3328" s="867">
        <v>2019</v>
      </c>
      <c r="F3328" s="867">
        <v>2019</v>
      </c>
      <c r="G3328" s="868">
        <v>43558</v>
      </c>
      <c r="H3328" s="869">
        <f t="shared" si="153"/>
        <v>2019</v>
      </c>
      <c r="I3328" s="876"/>
      <c r="J3328" t="s">
        <v>1341</v>
      </c>
      <c r="K3328" t="s">
        <v>1342</v>
      </c>
      <c r="L3328" t="s">
        <v>1037</v>
      </c>
      <c r="M3328">
        <v>866.51999999999987</v>
      </c>
      <c r="N3328">
        <v>0.34799999999999998</v>
      </c>
      <c r="O3328" s="872">
        <f>+VLOOKUP(C3328,'A. Rate Class Allocations'!$B$124:$J$128,6,FALSE)</f>
        <v>0.94261788524984402</v>
      </c>
      <c r="P3328" s="873">
        <f>+VLOOKUP(C3328,'A. Rate Class Allocations'!$B$124:$J$128,8,FALSE)</f>
        <v>0.86676492558695795</v>
      </c>
      <c r="Q3328" s="873">
        <f>+VLOOKUP(C3328,'A. Rate Class Allocations'!$B$124:$J$128,7,FALSE)</f>
        <v>0.93591420350510102</v>
      </c>
      <c r="R3328" s="873">
        <f>+VLOOKUP(C3328,'A. Rate Class Allocations'!$B$124:$J$128,9,FALSE)</f>
        <v>0.67326093337246795</v>
      </c>
      <c r="S3328" s="874">
        <f t="shared" si="154"/>
        <v>707.97120755234346</v>
      </c>
      <c r="T3328" s="874">
        <f t="shared" si="155"/>
        <v>0.21927983563252115</v>
      </c>
    </row>
    <row r="3329" spans="1:20">
      <c r="A3329" s="875" t="s">
        <v>1034</v>
      </c>
      <c r="B3329" t="s">
        <v>1035</v>
      </c>
      <c r="C3329" t="s">
        <v>1339</v>
      </c>
      <c r="D3329" t="s">
        <v>2344</v>
      </c>
      <c r="E3329" s="867">
        <v>2019</v>
      </c>
      <c r="F3329" s="867">
        <v>2019</v>
      </c>
      <c r="G3329" s="868">
        <v>43558</v>
      </c>
      <c r="H3329" s="869">
        <f t="shared" si="153"/>
        <v>2019</v>
      </c>
      <c r="I3329" s="876"/>
      <c r="J3329" t="s">
        <v>1341</v>
      </c>
      <c r="K3329" t="s">
        <v>1342</v>
      </c>
      <c r="L3329" t="s">
        <v>1037</v>
      </c>
      <c r="M3329">
        <v>39.839999999999996</v>
      </c>
      <c r="N3329">
        <v>1.6E-2</v>
      </c>
      <c r="O3329" s="872">
        <f>+VLOOKUP(C3329,'A. Rate Class Allocations'!$B$124:$J$128,6,FALSE)</f>
        <v>0.94261788524984402</v>
      </c>
      <c r="P3329" s="873">
        <f>+VLOOKUP(C3329,'A. Rate Class Allocations'!$B$124:$J$128,8,FALSE)</f>
        <v>0.86676492558695795</v>
      </c>
      <c r="Q3329" s="873">
        <f>+VLOOKUP(C3329,'A. Rate Class Allocations'!$B$124:$J$128,7,FALSE)</f>
        <v>0.93591420350510102</v>
      </c>
      <c r="R3329" s="873">
        <f>+VLOOKUP(C3329,'A. Rate Class Allocations'!$B$124:$J$128,9,FALSE)</f>
        <v>0.67326093337246795</v>
      </c>
      <c r="S3329" s="874">
        <f t="shared" si="154"/>
        <v>32.550400347234181</v>
      </c>
      <c r="T3329" s="874">
        <f t="shared" si="155"/>
        <v>1.0081831523334308E-2</v>
      </c>
    </row>
    <row r="3330" spans="1:20">
      <c r="A3330" s="875" t="s">
        <v>1034</v>
      </c>
      <c r="B3330" t="s">
        <v>1035</v>
      </c>
      <c r="C3330" t="s">
        <v>1339</v>
      </c>
      <c r="D3330" t="s">
        <v>2344</v>
      </c>
      <c r="E3330" s="867">
        <v>2019</v>
      </c>
      <c r="F3330" s="867">
        <v>2019</v>
      </c>
      <c r="G3330" s="868">
        <v>43558</v>
      </c>
      <c r="H3330" s="869">
        <f t="shared" si="153"/>
        <v>2019</v>
      </c>
      <c r="I3330" s="876"/>
      <c r="J3330" t="s">
        <v>1341</v>
      </c>
      <c r="K3330" t="s">
        <v>1342</v>
      </c>
      <c r="L3330" t="s">
        <v>1037</v>
      </c>
      <c r="M3330">
        <v>380.97</v>
      </c>
      <c r="N3330">
        <v>0.153</v>
      </c>
      <c r="O3330" s="872">
        <f>+VLOOKUP(C3330,'A. Rate Class Allocations'!$B$124:$J$128,6,FALSE)</f>
        <v>0.94261788524984402</v>
      </c>
      <c r="P3330" s="873">
        <f>+VLOOKUP(C3330,'A. Rate Class Allocations'!$B$124:$J$128,8,FALSE)</f>
        <v>0.86676492558695795</v>
      </c>
      <c r="Q3330" s="873">
        <f>+VLOOKUP(C3330,'A. Rate Class Allocations'!$B$124:$J$128,7,FALSE)</f>
        <v>0.93591420350510102</v>
      </c>
      <c r="R3330" s="873">
        <f>+VLOOKUP(C3330,'A. Rate Class Allocations'!$B$124:$J$128,9,FALSE)</f>
        <v>0.67326093337246795</v>
      </c>
      <c r="S3330" s="874">
        <f t="shared" si="154"/>
        <v>311.2632033204269</v>
      </c>
      <c r="T3330" s="874">
        <f t="shared" si="155"/>
        <v>9.6407513941884321E-2</v>
      </c>
    </row>
    <row r="3331" spans="1:20">
      <c r="A3331" s="875" t="s">
        <v>1034</v>
      </c>
      <c r="B3331" t="s">
        <v>1035</v>
      </c>
      <c r="C3331" t="s">
        <v>1339</v>
      </c>
      <c r="D3331" t="s">
        <v>2345</v>
      </c>
      <c r="E3331" s="867">
        <v>2019</v>
      </c>
      <c r="F3331" s="867">
        <v>2019</v>
      </c>
      <c r="G3331" s="868">
        <v>43558</v>
      </c>
      <c r="H3331" s="869">
        <f t="shared" si="153"/>
        <v>2019</v>
      </c>
      <c r="I3331" s="876"/>
      <c r="J3331" t="s">
        <v>1341</v>
      </c>
      <c r="K3331" t="s">
        <v>1342</v>
      </c>
      <c r="L3331" t="s">
        <v>1037</v>
      </c>
      <c r="M3331">
        <v>1048.7879999999998</v>
      </c>
      <c r="N3331">
        <v>0.46799999999999997</v>
      </c>
      <c r="O3331" s="872">
        <f>+VLOOKUP(C3331,'A. Rate Class Allocations'!$B$124:$J$128,6,FALSE)</f>
        <v>0.94261788524984402</v>
      </c>
      <c r="P3331" s="873">
        <f>+VLOOKUP(C3331,'A. Rate Class Allocations'!$B$124:$J$128,8,FALSE)</f>
        <v>0.86676492558695795</v>
      </c>
      <c r="Q3331" s="873">
        <f>+VLOOKUP(C3331,'A. Rate Class Allocations'!$B$124:$J$128,7,FALSE)</f>
        <v>0.93591420350510102</v>
      </c>
      <c r="R3331" s="873">
        <f>+VLOOKUP(C3331,'A. Rate Class Allocations'!$B$124:$J$128,9,FALSE)</f>
        <v>0.67326093337246795</v>
      </c>
      <c r="S3331" s="874">
        <f t="shared" si="154"/>
        <v>856.88928914093981</v>
      </c>
      <c r="T3331" s="874">
        <f t="shared" si="155"/>
        <v>0.29489357205752847</v>
      </c>
    </row>
    <row r="3332" spans="1:20">
      <c r="A3332" s="875" t="s">
        <v>1034</v>
      </c>
      <c r="B3332" t="s">
        <v>1035</v>
      </c>
      <c r="C3332" t="s">
        <v>1339</v>
      </c>
      <c r="D3332" t="s">
        <v>2345</v>
      </c>
      <c r="E3332" s="867">
        <v>2019</v>
      </c>
      <c r="F3332" s="867">
        <v>2019</v>
      </c>
      <c r="G3332" s="868">
        <v>43558</v>
      </c>
      <c r="H3332" s="869">
        <f t="shared" ref="H3332:H3395" si="156">YEAR(G3332)</f>
        <v>2019</v>
      </c>
      <c r="I3332" s="876"/>
      <c r="J3332" t="s">
        <v>1341</v>
      </c>
      <c r="K3332" t="s">
        <v>1342</v>
      </c>
      <c r="L3332" t="s">
        <v>1037</v>
      </c>
      <c r="M3332">
        <v>64.98899999999999</v>
      </c>
      <c r="N3332">
        <v>2.8999999999999998E-2</v>
      </c>
      <c r="O3332" s="872">
        <f>+VLOOKUP(C3332,'A. Rate Class Allocations'!$B$124:$J$128,6,FALSE)</f>
        <v>0.94261788524984402</v>
      </c>
      <c r="P3332" s="873">
        <f>+VLOOKUP(C3332,'A. Rate Class Allocations'!$B$124:$J$128,8,FALSE)</f>
        <v>0.86676492558695795</v>
      </c>
      <c r="Q3332" s="873">
        <f>+VLOOKUP(C3332,'A. Rate Class Allocations'!$B$124:$J$128,7,FALSE)</f>
        <v>0.93591420350510102</v>
      </c>
      <c r="R3332" s="873">
        <f>+VLOOKUP(C3332,'A. Rate Class Allocations'!$B$124:$J$128,9,FALSE)</f>
        <v>0.67326093337246795</v>
      </c>
      <c r="S3332" s="874">
        <f t="shared" ref="S3332:S3395" si="157">M3332*O3332*P3332</f>
        <v>53.097840566425759</v>
      </c>
      <c r="T3332" s="874">
        <f t="shared" ref="T3332:T3395" si="158">N3332*Q3332*R3332</f>
        <v>1.8273319636043429E-2</v>
      </c>
    </row>
    <row r="3333" spans="1:20">
      <c r="A3333" s="875" t="s">
        <v>1034</v>
      </c>
      <c r="B3333" t="s">
        <v>1035</v>
      </c>
      <c r="C3333" t="s">
        <v>1339</v>
      </c>
      <c r="D3333" t="s">
        <v>2345</v>
      </c>
      <c r="E3333" s="867">
        <v>2019</v>
      </c>
      <c r="F3333" s="867">
        <v>2019</v>
      </c>
      <c r="G3333" s="868">
        <v>43558</v>
      </c>
      <c r="H3333" s="869">
        <f t="shared" si="156"/>
        <v>2019</v>
      </c>
      <c r="I3333" s="876"/>
      <c r="J3333" t="s">
        <v>1341</v>
      </c>
      <c r="K3333" t="s">
        <v>1342</v>
      </c>
      <c r="L3333" t="s">
        <v>1037</v>
      </c>
      <c r="M3333">
        <v>896.40000000000009</v>
      </c>
      <c r="N3333">
        <v>0.4</v>
      </c>
      <c r="O3333" s="872">
        <f>+VLOOKUP(C3333,'A. Rate Class Allocations'!$B$124:$J$128,6,FALSE)</f>
        <v>0.94261788524984402</v>
      </c>
      <c r="P3333" s="873">
        <f>+VLOOKUP(C3333,'A. Rate Class Allocations'!$B$124:$J$128,8,FALSE)</f>
        <v>0.86676492558695795</v>
      </c>
      <c r="Q3333" s="873">
        <f>+VLOOKUP(C3333,'A. Rate Class Allocations'!$B$124:$J$128,7,FALSE)</f>
        <v>0.93591420350510102</v>
      </c>
      <c r="R3333" s="873">
        <f>+VLOOKUP(C3333,'A. Rate Class Allocations'!$B$124:$J$128,9,FALSE)</f>
        <v>0.67326093337246795</v>
      </c>
      <c r="S3333" s="874">
        <f t="shared" si="157"/>
        <v>732.38400781276925</v>
      </c>
      <c r="T3333" s="874">
        <f t="shared" si="158"/>
        <v>0.2520457880833577</v>
      </c>
    </row>
    <row r="3334" spans="1:20">
      <c r="A3334" s="875" t="s">
        <v>1034</v>
      </c>
      <c r="B3334" t="s">
        <v>1035</v>
      </c>
      <c r="C3334" t="s">
        <v>1339</v>
      </c>
      <c r="D3334" t="s">
        <v>2346</v>
      </c>
      <c r="E3334" s="867">
        <v>2019</v>
      </c>
      <c r="F3334" s="867">
        <v>2019</v>
      </c>
      <c r="G3334" s="868">
        <v>43558</v>
      </c>
      <c r="H3334" s="869">
        <f t="shared" si="156"/>
        <v>2019</v>
      </c>
      <c r="I3334" s="876"/>
      <c r="J3334" t="s">
        <v>1341</v>
      </c>
      <c r="K3334" t="s">
        <v>1342</v>
      </c>
      <c r="L3334" t="s">
        <v>1037</v>
      </c>
      <c r="M3334">
        <v>582.66000000000008</v>
      </c>
      <c r="N3334">
        <v>0.26000000000000006</v>
      </c>
      <c r="O3334" s="872">
        <f>+VLOOKUP(C3334,'A. Rate Class Allocations'!$B$124:$J$128,6,FALSE)</f>
        <v>0.94261788524984402</v>
      </c>
      <c r="P3334" s="873">
        <f>+VLOOKUP(C3334,'A. Rate Class Allocations'!$B$124:$J$128,8,FALSE)</f>
        <v>0.86676492558695795</v>
      </c>
      <c r="Q3334" s="873">
        <f>+VLOOKUP(C3334,'A. Rate Class Allocations'!$B$124:$J$128,7,FALSE)</f>
        <v>0.93591420350510102</v>
      </c>
      <c r="R3334" s="873">
        <f>+VLOOKUP(C3334,'A. Rate Class Allocations'!$B$124:$J$128,9,FALSE)</f>
        <v>0.67326093337246795</v>
      </c>
      <c r="S3334" s="874">
        <f t="shared" si="157"/>
        <v>476.04960507830003</v>
      </c>
      <c r="T3334" s="874">
        <f t="shared" si="158"/>
        <v>0.16382976225418253</v>
      </c>
    </row>
    <row r="3335" spans="1:20">
      <c r="A3335" s="875" t="s">
        <v>1034</v>
      </c>
      <c r="B3335" t="s">
        <v>1035</v>
      </c>
      <c r="C3335" t="s">
        <v>1339</v>
      </c>
      <c r="D3335" t="s">
        <v>2346</v>
      </c>
      <c r="E3335" s="867">
        <v>2019</v>
      </c>
      <c r="F3335" s="867">
        <v>2019</v>
      </c>
      <c r="G3335" s="868">
        <v>43558</v>
      </c>
      <c r="H3335" s="869">
        <f t="shared" si="156"/>
        <v>2019</v>
      </c>
      <c r="I3335" s="876"/>
      <c r="J3335" t="s">
        <v>1341</v>
      </c>
      <c r="K3335" t="s">
        <v>1342</v>
      </c>
      <c r="L3335" t="s">
        <v>1037</v>
      </c>
      <c r="M3335">
        <v>64.98899999999999</v>
      </c>
      <c r="N3335">
        <v>2.8999999999999998E-2</v>
      </c>
      <c r="O3335" s="872">
        <f>+VLOOKUP(C3335,'A. Rate Class Allocations'!$B$124:$J$128,6,FALSE)</f>
        <v>0.94261788524984402</v>
      </c>
      <c r="P3335" s="873">
        <f>+VLOOKUP(C3335,'A. Rate Class Allocations'!$B$124:$J$128,8,FALSE)</f>
        <v>0.86676492558695795</v>
      </c>
      <c r="Q3335" s="873">
        <f>+VLOOKUP(C3335,'A. Rate Class Allocations'!$B$124:$J$128,7,FALSE)</f>
        <v>0.93591420350510102</v>
      </c>
      <c r="R3335" s="873">
        <f>+VLOOKUP(C3335,'A. Rate Class Allocations'!$B$124:$J$128,9,FALSE)</f>
        <v>0.67326093337246795</v>
      </c>
      <c r="S3335" s="874">
        <f t="shared" si="157"/>
        <v>53.097840566425759</v>
      </c>
      <c r="T3335" s="874">
        <f t="shared" si="158"/>
        <v>1.8273319636043429E-2</v>
      </c>
    </row>
    <row r="3336" spans="1:20">
      <c r="A3336" s="875" t="s">
        <v>1034</v>
      </c>
      <c r="B3336" t="s">
        <v>1035</v>
      </c>
      <c r="C3336" t="s">
        <v>1339</v>
      </c>
      <c r="D3336" t="s">
        <v>2346</v>
      </c>
      <c r="E3336" s="867">
        <v>2019</v>
      </c>
      <c r="F3336" s="867">
        <v>2019</v>
      </c>
      <c r="G3336" s="868">
        <v>43558</v>
      </c>
      <c r="H3336" s="869">
        <f t="shared" si="156"/>
        <v>2019</v>
      </c>
      <c r="I3336" s="876"/>
      <c r="J3336" t="s">
        <v>1341</v>
      </c>
      <c r="K3336" t="s">
        <v>1342</v>
      </c>
      <c r="L3336" t="s">
        <v>1037</v>
      </c>
      <c r="M3336">
        <v>114.29100000000001</v>
      </c>
      <c r="N3336">
        <v>5.0999999999999997E-2</v>
      </c>
      <c r="O3336" s="872">
        <f>+VLOOKUP(C3336,'A. Rate Class Allocations'!$B$124:$J$128,6,FALSE)</f>
        <v>0.94261788524984402</v>
      </c>
      <c r="P3336" s="873">
        <f>+VLOOKUP(C3336,'A. Rate Class Allocations'!$B$124:$J$128,8,FALSE)</f>
        <v>0.86676492558695795</v>
      </c>
      <c r="Q3336" s="873">
        <f>+VLOOKUP(C3336,'A. Rate Class Allocations'!$B$124:$J$128,7,FALSE)</f>
        <v>0.93591420350510102</v>
      </c>
      <c r="R3336" s="873">
        <f>+VLOOKUP(C3336,'A. Rate Class Allocations'!$B$124:$J$128,9,FALSE)</f>
        <v>0.67326093337246795</v>
      </c>
      <c r="S3336" s="874">
        <f t="shared" si="157"/>
        <v>93.378960996128086</v>
      </c>
      <c r="T3336" s="874">
        <f t="shared" si="158"/>
        <v>3.21358379806281E-2</v>
      </c>
    </row>
    <row r="3337" spans="1:20">
      <c r="A3337" s="875" t="s">
        <v>1034</v>
      </c>
      <c r="B3337" t="s">
        <v>1035</v>
      </c>
      <c r="C3337" t="s">
        <v>1339</v>
      </c>
      <c r="D3337" t="s">
        <v>2347</v>
      </c>
      <c r="E3337" s="867">
        <v>2019</v>
      </c>
      <c r="F3337" s="867">
        <v>2019</v>
      </c>
      <c r="G3337" s="868">
        <v>43578</v>
      </c>
      <c r="H3337" s="869">
        <f t="shared" si="156"/>
        <v>2019</v>
      </c>
      <c r="I3337" s="876"/>
      <c r="J3337" t="s">
        <v>1341</v>
      </c>
      <c r="K3337" t="s">
        <v>1342</v>
      </c>
      <c r="L3337" t="s">
        <v>1037</v>
      </c>
      <c r="M3337">
        <v>406.38000000000011</v>
      </c>
      <c r="N3337">
        <v>0.15600000000000003</v>
      </c>
      <c r="O3337" s="872">
        <f>+VLOOKUP(C3337,'A. Rate Class Allocations'!$B$124:$J$128,6,FALSE)</f>
        <v>0.94261788524984402</v>
      </c>
      <c r="P3337" s="873">
        <f>+VLOOKUP(C3337,'A. Rate Class Allocations'!$B$124:$J$128,8,FALSE)</f>
        <v>0.86676492558695795</v>
      </c>
      <c r="Q3337" s="873">
        <f>+VLOOKUP(C3337,'A. Rate Class Allocations'!$B$124:$J$128,7,FALSE)</f>
        <v>0.93591420350510102</v>
      </c>
      <c r="R3337" s="873">
        <f>+VLOOKUP(C3337,'A. Rate Class Allocations'!$B$124:$J$128,9,FALSE)</f>
        <v>0.67326093337246795</v>
      </c>
      <c r="S3337" s="874">
        <f t="shared" si="157"/>
        <v>332.02388787924275</v>
      </c>
      <c r="T3337" s="874">
        <f t="shared" si="158"/>
        <v>9.8297857352509524E-2</v>
      </c>
    </row>
    <row r="3338" spans="1:20">
      <c r="A3338" s="875" t="s">
        <v>1034</v>
      </c>
      <c r="B3338" t="s">
        <v>1035</v>
      </c>
      <c r="C3338" t="s">
        <v>1339</v>
      </c>
      <c r="D3338" t="s">
        <v>2347</v>
      </c>
      <c r="E3338" s="867">
        <v>2019</v>
      </c>
      <c r="F3338" s="867">
        <v>2019</v>
      </c>
      <c r="G3338" s="868">
        <v>43578</v>
      </c>
      <c r="H3338" s="869">
        <f t="shared" si="156"/>
        <v>2019</v>
      </c>
      <c r="I3338" s="876"/>
      <c r="J3338" t="s">
        <v>1341</v>
      </c>
      <c r="K3338" t="s">
        <v>1342</v>
      </c>
      <c r="L3338" t="s">
        <v>1037</v>
      </c>
      <c r="M3338">
        <v>132.85499999999999</v>
      </c>
      <c r="N3338">
        <v>5.0999999999999997E-2</v>
      </c>
      <c r="O3338" s="872">
        <f>+VLOOKUP(C3338,'A. Rate Class Allocations'!$B$124:$J$128,6,FALSE)</f>
        <v>0.94261788524984402</v>
      </c>
      <c r="P3338" s="873">
        <f>+VLOOKUP(C3338,'A. Rate Class Allocations'!$B$124:$J$128,8,FALSE)</f>
        <v>0.86676492558695795</v>
      </c>
      <c r="Q3338" s="873">
        <f>+VLOOKUP(C3338,'A. Rate Class Allocations'!$B$124:$J$128,7,FALSE)</f>
        <v>0.93591420350510102</v>
      </c>
      <c r="R3338" s="873">
        <f>+VLOOKUP(C3338,'A. Rate Class Allocations'!$B$124:$J$128,9,FALSE)</f>
        <v>0.67326093337246795</v>
      </c>
      <c r="S3338" s="874">
        <f t="shared" si="157"/>
        <v>108.54627103744473</v>
      </c>
      <c r="T3338" s="874">
        <f t="shared" si="158"/>
        <v>3.21358379806281E-2</v>
      </c>
    </row>
    <row r="3339" spans="1:20">
      <c r="A3339" s="875" t="s">
        <v>1034</v>
      </c>
      <c r="B3339" t="s">
        <v>1035</v>
      </c>
      <c r="C3339" t="s">
        <v>1339</v>
      </c>
      <c r="D3339" t="s">
        <v>2348</v>
      </c>
      <c r="E3339" s="867">
        <v>2019</v>
      </c>
      <c r="F3339" s="867">
        <v>2019</v>
      </c>
      <c r="G3339" s="868">
        <v>43559</v>
      </c>
      <c r="H3339" s="869">
        <f t="shared" si="156"/>
        <v>2019</v>
      </c>
      <c r="I3339" s="876"/>
      <c r="J3339" t="s">
        <v>1341</v>
      </c>
      <c r="K3339" t="s">
        <v>1342</v>
      </c>
      <c r="L3339" t="s">
        <v>1037</v>
      </c>
      <c r="M3339">
        <v>1243.008</v>
      </c>
      <c r="N3339">
        <v>0.62400000000000011</v>
      </c>
      <c r="O3339" s="872">
        <f>+VLOOKUP(C3339,'A. Rate Class Allocations'!$B$124:$J$128,6,FALSE)</f>
        <v>0.94261788524984402</v>
      </c>
      <c r="P3339" s="873">
        <f>+VLOOKUP(C3339,'A. Rate Class Allocations'!$B$124:$J$128,8,FALSE)</f>
        <v>0.86676492558695795</v>
      </c>
      <c r="Q3339" s="873">
        <f>+VLOOKUP(C3339,'A. Rate Class Allocations'!$B$124:$J$128,7,FALSE)</f>
        <v>0.93591420350510102</v>
      </c>
      <c r="R3339" s="873">
        <f>+VLOOKUP(C3339,'A. Rate Class Allocations'!$B$124:$J$128,9,FALSE)</f>
        <v>0.67326093337246795</v>
      </c>
      <c r="S3339" s="874">
        <f t="shared" si="157"/>
        <v>1015.5724908337066</v>
      </c>
      <c r="T3339" s="874">
        <f t="shared" si="158"/>
        <v>0.3931914294100381</v>
      </c>
    </row>
    <row r="3340" spans="1:20">
      <c r="A3340" s="875" t="s">
        <v>1034</v>
      </c>
      <c r="B3340" t="s">
        <v>1035</v>
      </c>
      <c r="C3340" t="s">
        <v>1339</v>
      </c>
      <c r="D3340" t="s">
        <v>2348</v>
      </c>
      <c r="E3340" s="867">
        <v>2019</v>
      </c>
      <c r="F3340" s="867">
        <v>2019</v>
      </c>
      <c r="G3340" s="868">
        <v>43559</v>
      </c>
      <c r="H3340" s="869">
        <f t="shared" si="156"/>
        <v>2019</v>
      </c>
      <c r="I3340" s="876"/>
      <c r="J3340" t="s">
        <v>1341</v>
      </c>
      <c r="K3340" t="s">
        <v>1342</v>
      </c>
      <c r="L3340" t="s">
        <v>1037</v>
      </c>
      <c r="M3340">
        <v>115.53599999999999</v>
      </c>
      <c r="N3340">
        <v>5.7999999999999996E-2</v>
      </c>
      <c r="O3340" s="872">
        <f>+VLOOKUP(C3340,'A. Rate Class Allocations'!$B$124:$J$128,6,FALSE)</f>
        <v>0.94261788524984402</v>
      </c>
      <c r="P3340" s="873">
        <f>+VLOOKUP(C3340,'A. Rate Class Allocations'!$B$124:$J$128,8,FALSE)</f>
        <v>0.86676492558695795</v>
      </c>
      <c r="Q3340" s="873">
        <f>+VLOOKUP(C3340,'A. Rate Class Allocations'!$B$124:$J$128,7,FALSE)</f>
        <v>0.93591420350510102</v>
      </c>
      <c r="R3340" s="873">
        <f>+VLOOKUP(C3340,'A. Rate Class Allocations'!$B$124:$J$128,9,FALSE)</f>
        <v>0.67326093337246795</v>
      </c>
      <c r="S3340" s="874">
        <f t="shared" si="157"/>
        <v>94.396161006979128</v>
      </c>
      <c r="T3340" s="874">
        <f t="shared" si="158"/>
        <v>3.6546639272086859E-2</v>
      </c>
    </row>
    <row r="3341" spans="1:20">
      <c r="A3341" s="875" t="s">
        <v>1034</v>
      </c>
      <c r="B3341" t="s">
        <v>1035</v>
      </c>
      <c r="C3341" t="s">
        <v>1339</v>
      </c>
      <c r="D3341" t="s">
        <v>2349</v>
      </c>
      <c r="E3341" s="867">
        <v>2019</v>
      </c>
      <c r="F3341" s="867">
        <v>2019</v>
      </c>
      <c r="G3341" s="868">
        <v>43578</v>
      </c>
      <c r="H3341" s="869">
        <f t="shared" si="156"/>
        <v>2019</v>
      </c>
      <c r="I3341" s="876"/>
      <c r="J3341" t="s">
        <v>1341</v>
      </c>
      <c r="K3341" t="s">
        <v>1342</v>
      </c>
      <c r="L3341" t="s">
        <v>1037</v>
      </c>
      <c r="M3341">
        <v>1553.7600000000002</v>
      </c>
      <c r="N3341">
        <v>0.78</v>
      </c>
      <c r="O3341" s="872">
        <f>+VLOOKUP(C3341,'A. Rate Class Allocations'!$B$124:$J$128,6,FALSE)</f>
        <v>0.94261788524984402</v>
      </c>
      <c r="P3341" s="873">
        <f>+VLOOKUP(C3341,'A. Rate Class Allocations'!$B$124:$J$128,8,FALSE)</f>
        <v>0.86676492558695795</v>
      </c>
      <c r="Q3341" s="873">
        <f>+VLOOKUP(C3341,'A. Rate Class Allocations'!$B$124:$J$128,7,FALSE)</f>
        <v>0.93591420350510102</v>
      </c>
      <c r="R3341" s="873">
        <f>+VLOOKUP(C3341,'A. Rate Class Allocations'!$B$124:$J$128,9,FALSE)</f>
        <v>0.67326093337246795</v>
      </c>
      <c r="S3341" s="874">
        <f t="shared" si="157"/>
        <v>1269.4656135421335</v>
      </c>
      <c r="T3341" s="874">
        <f t="shared" si="158"/>
        <v>0.49148928676254749</v>
      </c>
    </row>
    <row r="3342" spans="1:20">
      <c r="A3342" s="875" t="s">
        <v>1034</v>
      </c>
      <c r="B3342" t="s">
        <v>1035</v>
      </c>
      <c r="C3342" t="s">
        <v>1339</v>
      </c>
      <c r="D3342" t="s">
        <v>2350</v>
      </c>
      <c r="E3342" s="867">
        <v>2019</v>
      </c>
      <c r="F3342" s="867">
        <v>2019</v>
      </c>
      <c r="G3342" s="868">
        <v>43558</v>
      </c>
      <c r="H3342" s="869">
        <f t="shared" si="156"/>
        <v>2019</v>
      </c>
      <c r="I3342" s="876"/>
      <c r="J3342" t="s">
        <v>1341</v>
      </c>
      <c r="K3342" t="s">
        <v>1342</v>
      </c>
      <c r="L3342" t="s">
        <v>1037</v>
      </c>
      <c r="M3342">
        <v>2796.768</v>
      </c>
      <c r="N3342">
        <v>1.2480000000000002</v>
      </c>
      <c r="O3342" s="872">
        <f>+VLOOKUP(C3342,'A. Rate Class Allocations'!$B$124:$J$128,6,FALSE)</f>
        <v>0.94261788524984402</v>
      </c>
      <c r="P3342" s="873">
        <f>+VLOOKUP(C3342,'A. Rate Class Allocations'!$B$124:$J$128,8,FALSE)</f>
        <v>0.86676492558695795</v>
      </c>
      <c r="Q3342" s="873">
        <f>+VLOOKUP(C3342,'A. Rate Class Allocations'!$B$124:$J$128,7,FALSE)</f>
        <v>0.93591420350510102</v>
      </c>
      <c r="R3342" s="873">
        <f>+VLOOKUP(C3342,'A. Rate Class Allocations'!$B$124:$J$128,9,FALSE)</f>
        <v>0.67326093337246795</v>
      </c>
      <c r="S3342" s="874">
        <f t="shared" si="157"/>
        <v>2285.0381043758398</v>
      </c>
      <c r="T3342" s="874">
        <f t="shared" si="158"/>
        <v>0.78638285882007619</v>
      </c>
    </row>
    <row r="3343" spans="1:20">
      <c r="A3343" s="875" t="s">
        <v>1034</v>
      </c>
      <c r="B3343" t="s">
        <v>1035</v>
      </c>
      <c r="C3343" t="s">
        <v>1339</v>
      </c>
      <c r="D3343" t="s">
        <v>2350</v>
      </c>
      <c r="E3343" s="867">
        <v>2019</v>
      </c>
      <c r="F3343" s="867">
        <v>2019</v>
      </c>
      <c r="G3343" s="868">
        <v>43558</v>
      </c>
      <c r="H3343" s="869">
        <f t="shared" si="156"/>
        <v>2019</v>
      </c>
      <c r="I3343" s="876"/>
      <c r="J3343" t="s">
        <v>1038</v>
      </c>
      <c r="K3343" t="s">
        <v>1342</v>
      </c>
      <c r="L3343" t="s">
        <v>1037</v>
      </c>
      <c r="M3343">
        <v>349.596</v>
      </c>
      <c r="N3343">
        <v>0.15600000000000003</v>
      </c>
      <c r="O3343" s="872">
        <f>+VLOOKUP(C3343,'A. Rate Class Allocations'!$B$124:$J$128,6,FALSE)</f>
        <v>0.94261788524984402</v>
      </c>
      <c r="P3343" s="873">
        <f>+VLOOKUP(C3343,'A. Rate Class Allocations'!$B$124:$J$128,8,FALSE)</f>
        <v>0.86676492558695795</v>
      </c>
      <c r="Q3343" s="873">
        <f>+VLOOKUP(C3343,'A. Rate Class Allocations'!$B$124:$J$128,7,FALSE)</f>
        <v>0.93591420350510102</v>
      </c>
      <c r="R3343" s="873">
        <f>+VLOOKUP(C3343,'A. Rate Class Allocations'!$B$124:$J$128,9,FALSE)</f>
        <v>0.67326093337246795</v>
      </c>
      <c r="S3343" s="874">
        <f t="shared" si="157"/>
        <v>285.62976304697997</v>
      </c>
      <c r="T3343" s="874">
        <f t="shared" si="158"/>
        <v>9.8297857352509524E-2</v>
      </c>
    </row>
    <row r="3344" spans="1:20">
      <c r="A3344" s="875" t="s">
        <v>1034</v>
      </c>
      <c r="B3344" t="s">
        <v>1035</v>
      </c>
      <c r="C3344" t="s">
        <v>1339</v>
      </c>
      <c r="D3344" t="s">
        <v>2351</v>
      </c>
      <c r="E3344" s="867">
        <v>2019</v>
      </c>
      <c r="F3344" s="867">
        <v>2019</v>
      </c>
      <c r="G3344" s="868">
        <v>43570</v>
      </c>
      <c r="H3344" s="869">
        <f t="shared" si="156"/>
        <v>2019</v>
      </c>
      <c r="I3344" s="876"/>
      <c r="J3344" t="s">
        <v>1341</v>
      </c>
      <c r="K3344" t="s">
        <v>1342</v>
      </c>
      <c r="L3344" t="s">
        <v>1037</v>
      </c>
      <c r="M3344">
        <v>2201.16</v>
      </c>
      <c r="N3344">
        <v>0.88400000000000012</v>
      </c>
      <c r="O3344" s="872">
        <f>+VLOOKUP(C3344,'A. Rate Class Allocations'!$B$124:$J$128,6,FALSE)</f>
        <v>0.94261788524984402</v>
      </c>
      <c r="P3344" s="873">
        <f>+VLOOKUP(C3344,'A. Rate Class Allocations'!$B$124:$J$128,8,FALSE)</f>
        <v>0.86676492558695795</v>
      </c>
      <c r="Q3344" s="873">
        <f>+VLOOKUP(C3344,'A. Rate Class Allocations'!$B$124:$J$128,7,FALSE)</f>
        <v>0.93591420350510102</v>
      </c>
      <c r="R3344" s="873">
        <f>+VLOOKUP(C3344,'A. Rate Class Allocations'!$B$124:$J$128,9,FALSE)</f>
        <v>0.67326093337246795</v>
      </c>
      <c r="S3344" s="874">
        <f t="shared" si="157"/>
        <v>1798.4096191846886</v>
      </c>
      <c r="T3344" s="874">
        <f t="shared" si="158"/>
        <v>0.55702119166422059</v>
      </c>
    </row>
    <row r="3345" spans="1:20">
      <c r="A3345" s="875" t="s">
        <v>1034</v>
      </c>
      <c r="B3345" t="s">
        <v>1035</v>
      </c>
      <c r="C3345" t="s">
        <v>1339</v>
      </c>
      <c r="D3345" t="s">
        <v>2351</v>
      </c>
      <c r="E3345" s="867">
        <v>2019</v>
      </c>
      <c r="F3345" s="867">
        <v>2019</v>
      </c>
      <c r="G3345" s="868">
        <v>43570</v>
      </c>
      <c r="H3345" s="869">
        <f t="shared" si="156"/>
        <v>2019</v>
      </c>
      <c r="I3345" s="876"/>
      <c r="J3345" t="s">
        <v>1341</v>
      </c>
      <c r="K3345" t="s">
        <v>1342</v>
      </c>
      <c r="L3345" t="s">
        <v>1037</v>
      </c>
      <c r="M3345">
        <v>938.72999999999968</v>
      </c>
      <c r="N3345">
        <v>0.37699999999999989</v>
      </c>
      <c r="O3345" s="872">
        <f>+VLOOKUP(C3345,'A. Rate Class Allocations'!$B$124:$J$128,6,FALSE)</f>
        <v>0.94261788524984402</v>
      </c>
      <c r="P3345" s="873">
        <f>+VLOOKUP(C3345,'A. Rate Class Allocations'!$B$124:$J$128,8,FALSE)</f>
        <v>0.86676492558695795</v>
      </c>
      <c r="Q3345" s="873">
        <f>+VLOOKUP(C3345,'A. Rate Class Allocations'!$B$124:$J$128,7,FALSE)</f>
        <v>0.93591420350510102</v>
      </c>
      <c r="R3345" s="873">
        <f>+VLOOKUP(C3345,'A. Rate Class Allocations'!$B$124:$J$128,9,FALSE)</f>
        <v>0.67326093337246795</v>
      </c>
      <c r="S3345" s="874">
        <f t="shared" si="157"/>
        <v>766.96880818170519</v>
      </c>
      <c r="T3345" s="874">
        <f t="shared" si="158"/>
        <v>0.23755315526856455</v>
      </c>
    </row>
    <row r="3346" spans="1:20">
      <c r="A3346" s="875" t="s">
        <v>1034</v>
      </c>
      <c r="B3346" t="s">
        <v>1035</v>
      </c>
      <c r="C3346" t="s">
        <v>1339</v>
      </c>
      <c r="D3346" t="s">
        <v>2352</v>
      </c>
      <c r="E3346" s="867">
        <v>2019</v>
      </c>
      <c r="F3346" s="867">
        <v>2019</v>
      </c>
      <c r="G3346" s="868">
        <v>43577</v>
      </c>
      <c r="H3346" s="869">
        <f t="shared" si="156"/>
        <v>2019</v>
      </c>
      <c r="I3346" s="876"/>
      <c r="J3346" t="s">
        <v>1341</v>
      </c>
      <c r="K3346" t="s">
        <v>1342</v>
      </c>
      <c r="L3346" t="s">
        <v>1037</v>
      </c>
      <c r="M3346">
        <v>1624.7249999999999</v>
      </c>
      <c r="N3346">
        <v>0.72499999999999987</v>
      </c>
      <c r="O3346" s="872">
        <f>+VLOOKUP(C3346,'A. Rate Class Allocations'!$B$124:$J$128,6,FALSE)</f>
        <v>0.94261788524984402</v>
      </c>
      <c r="P3346" s="873">
        <f>+VLOOKUP(C3346,'A. Rate Class Allocations'!$B$124:$J$128,8,FALSE)</f>
        <v>0.86676492558695795</v>
      </c>
      <c r="Q3346" s="873">
        <f>+VLOOKUP(C3346,'A. Rate Class Allocations'!$B$124:$J$128,7,FALSE)</f>
        <v>0.93591420350510102</v>
      </c>
      <c r="R3346" s="873">
        <f>+VLOOKUP(C3346,'A. Rate Class Allocations'!$B$124:$J$128,9,FALSE)</f>
        <v>0.67326093337246795</v>
      </c>
      <c r="S3346" s="874">
        <f t="shared" si="157"/>
        <v>1327.4460141606442</v>
      </c>
      <c r="T3346" s="874">
        <f t="shared" si="158"/>
        <v>0.45683299090108576</v>
      </c>
    </row>
    <row r="3347" spans="1:20">
      <c r="A3347" s="875" t="s">
        <v>1034</v>
      </c>
      <c r="B3347" t="s">
        <v>1035</v>
      </c>
      <c r="C3347" t="s">
        <v>1339</v>
      </c>
      <c r="D3347" t="s">
        <v>2352</v>
      </c>
      <c r="E3347" s="867">
        <v>2019</v>
      </c>
      <c r="F3347" s="867">
        <v>2019</v>
      </c>
      <c r="G3347" s="868">
        <v>43577</v>
      </c>
      <c r="H3347" s="869">
        <f t="shared" si="156"/>
        <v>2019</v>
      </c>
      <c r="I3347" s="876"/>
      <c r="J3347" t="s">
        <v>1341</v>
      </c>
      <c r="K3347" t="s">
        <v>1342</v>
      </c>
      <c r="L3347" t="s">
        <v>1037</v>
      </c>
      <c r="M3347">
        <v>466.12800000000004</v>
      </c>
      <c r="N3347">
        <v>0.20800000000000002</v>
      </c>
      <c r="O3347" s="872">
        <f>+VLOOKUP(C3347,'A. Rate Class Allocations'!$B$124:$J$128,6,FALSE)</f>
        <v>0.94261788524984402</v>
      </c>
      <c r="P3347" s="873">
        <f>+VLOOKUP(C3347,'A. Rate Class Allocations'!$B$124:$J$128,8,FALSE)</f>
        <v>0.86676492558695795</v>
      </c>
      <c r="Q3347" s="873">
        <f>+VLOOKUP(C3347,'A. Rate Class Allocations'!$B$124:$J$128,7,FALSE)</f>
        <v>0.93591420350510102</v>
      </c>
      <c r="R3347" s="873">
        <f>+VLOOKUP(C3347,'A. Rate Class Allocations'!$B$124:$J$128,9,FALSE)</f>
        <v>0.67326093337246795</v>
      </c>
      <c r="S3347" s="874">
        <f t="shared" si="157"/>
        <v>380.83968406264</v>
      </c>
      <c r="T3347" s="874">
        <f t="shared" si="158"/>
        <v>0.13106380980334603</v>
      </c>
    </row>
    <row r="3348" spans="1:20">
      <c r="A3348" s="875" t="s">
        <v>1034</v>
      </c>
      <c r="B3348" t="s">
        <v>1035</v>
      </c>
      <c r="C3348" t="s">
        <v>1339</v>
      </c>
      <c r="D3348" t="s">
        <v>2353</v>
      </c>
      <c r="E3348" s="867">
        <v>2019</v>
      </c>
      <c r="F3348" s="867">
        <v>2019</v>
      </c>
      <c r="G3348" s="868">
        <v>43572</v>
      </c>
      <c r="H3348" s="869">
        <f t="shared" si="156"/>
        <v>2019</v>
      </c>
      <c r="I3348" s="876"/>
      <c r="J3348" t="s">
        <v>1341</v>
      </c>
      <c r="K3348" t="s">
        <v>1342</v>
      </c>
      <c r="L3348" t="s">
        <v>1037</v>
      </c>
      <c r="M3348">
        <v>932.25600000000009</v>
      </c>
      <c r="N3348">
        <v>0.41600000000000004</v>
      </c>
      <c r="O3348" s="872">
        <f>+VLOOKUP(C3348,'A. Rate Class Allocations'!$B$124:$J$128,6,FALSE)</f>
        <v>0.94261788524984402</v>
      </c>
      <c r="P3348" s="873">
        <f>+VLOOKUP(C3348,'A. Rate Class Allocations'!$B$124:$J$128,8,FALSE)</f>
        <v>0.86676492558695795</v>
      </c>
      <c r="Q3348" s="873">
        <f>+VLOOKUP(C3348,'A. Rate Class Allocations'!$B$124:$J$128,7,FALSE)</f>
        <v>0.93591420350510102</v>
      </c>
      <c r="R3348" s="873">
        <f>+VLOOKUP(C3348,'A. Rate Class Allocations'!$B$124:$J$128,9,FALSE)</f>
        <v>0.67326093337246795</v>
      </c>
      <c r="S3348" s="874">
        <f t="shared" si="157"/>
        <v>761.67936812528001</v>
      </c>
      <c r="T3348" s="874">
        <f t="shared" si="158"/>
        <v>0.26212761960669206</v>
      </c>
    </row>
    <row r="3349" spans="1:20">
      <c r="A3349" s="875" t="s">
        <v>1034</v>
      </c>
      <c r="B3349" t="s">
        <v>1035</v>
      </c>
      <c r="C3349" t="s">
        <v>1339</v>
      </c>
      <c r="D3349" t="s">
        <v>2354</v>
      </c>
      <c r="E3349" s="867">
        <v>2019</v>
      </c>
      <c r="F3349" s="867">
        <v>2019</v>
      </c>
      <c r="G3349" s="868">
        <v>43559</v>
      </c>
      <c r="H3349" s="869">
        <f t="shared" si="156"/>
        <v>2019</v>
      </c>
      <c r="I3349" s="876"/>
      <c r="J3349" t="s">
        <v>1341</v>
      </c>
      <c r="K3349" t="s">
        <v>1342</v>
      </c>
      <c r="L3349" t="s">
        <v>1037</v>
      </c>
      <c r="M3349">
        <v>466.12800000000004</v>
      </c>
      <c r="N3349">
        <v>0.20800000000000002</v>
      </c>
      <c r="O3349" s="872">
        <f>+VLOOKUP(C3349,'A. Rate Class Allocations'!$B$124:$J$128,6,FALSE)</f>
        <v>0.94261788524984402</v>
      </c>
      <c r="P3349" s="873">
        <f>+VLOOKUP(C3349,'A. Rate Class Allocations'!$B$124:$J$128,8,FALSE)</f>
        <v>0.86676492558695795</v>
      </c>
      <c r="Q3349" s="873">
        <f>+VLOOKUP(C3349,'A. Rate Class Allocations'!$B$124:$J$128,7,FALSE)</f>
        <v>0.93591420350510102</v>
      </c>
      <c r="R3349" s="873">
        <f>+VLOOKUP(C3349,'A. Rate Class Allocations'!$B$124:$J$128,9,FALSE)</f>
        <v>0.67326093337246795</v>
      </c>
      <c r="S3349" s="874">
        <f t="shared" si="157"/>
        <v>380.83968406264</v>
      </c>
      <c r="T3349" s="874">
        <f t="shared" si="158"/>
        <v>0.13106380980334603</v>
      </c>
    </row>
    <row r="3350" spans="1:20">
      <c r="A3350" s="875" t="s">
        <v>1034</v>
      </c>
      <c r="B3350" t="s">
        <v>1035</v>
      </c>
      <c r="C3350" t="s">
        <v>1339</v>
      </c>
      <c r="D3350" t="s">
        <v>2355</v>
      </c>
      <c r="E3350" s="867">
        <v>2019</v>
      </c>
      <c r="F3350" s="867">
        <v>2019</v>
      </c>
      <c r="G3350" s="868">
        <v>43557</v>
      </c>
      <c r="H3350" s="869">
        <f t="shared" si="156"/>
        <v>2019</v>
      </c>
      <c r="I3350" s="876"/>
      <c r="J3350" t="s">
        <v>1341</v>
      </c>
      <c r="K3350" t="s">
        <v>1342</v>
      </c>
      <c r="L3350" t="s">
        <v>1037</v>
      </c>
      <c r="M3350">
        <v>2978.04</v>
      </c>
      <c r="N3350">
        <v>1.1960000000000002</v>
      </c>
      <c r="O3350" s="872">
        <f>+VLOOKUP(C3350,'A. Rate Class Allocations'!$B$124:$J$128,6,FALSE)</f>
        <v>0.94261788524984402</v>
      </c>
      <c r="P3350" s="873">
        <f>+VLOOKUP(C3350,'A. Rate Class Allocations'!$B$124:$J$128,8,FALSE)</f>
        <v>0.86676492558695795</v>
      </c>
      <c r="Q3350" s="873">
        <f>+VLOOKUP(C3350,'A. Rate Class Allocations'!$B$124:$J$128,7,FALSE)</f>
        <v>0.93591420350510102</v>
      </c>
      <c r="R3350" s="873">
        <f>+VLOOKUP(C3350,'A. Rate Class Allocations'!$B$124:$J$128,9,FALSE)</f>
        <v>0.67326093337246795</v>
      </c>
      <c r="S3350" s="874">
        <f t="shared" si="157"/>
        <v>2433.1424259557552</v>
      </c>
      <c r="T3350" s="874">
        <f t="shared" si="158"/>
        <v>0.7536169063692395</v>
      </c>
    </row>
    <row r="3351" spans="1:20">
      <c r="A3351" s="875" t="s">
        <v>1034</v>
      </c>
      <c r="B3351" t="s">
        <v>1035</v>
      </c>
      <c r="C3351" t="s">
        <v>1339</v>
      </c>
      <c r="D3351" t="s">
        <v>2355</v>
      </c>
      <c r="E3351" s="867">
        <v>2019</v>
      </c>
      <c r="F3351" s="867">
        <v>2019</v>
      </c>
      <c r="G3351" s="868">
        <v>43557</v>
      </c>
      <c r="H3351" s="869">
        <f t="shared" si="156"/>
        <v>2019</v>
      </c>
      <c r="I3351" s="876"/>
      <c r="J3351" t="s">
        <v>1341</v>
      </c>
      <c r="K3351" t="s">
        <v>1342</v>
      </c>
      <c r="L3351" t="s">
        <v>1037</v>
      </c>
      <c r="M3351">
        <v>144.41999999999999</v>
      </c>
      <c r="N3351">
        <v>5.7999999999999996E-2</v>
      </c>
      <c r="O3351" s="872">
        <f>+VLOOKUP(C3351,'A. Rate Class Allocations'!$B$124:$J$128,6,FALSE)</f>
        <v>0.94261788524984402</v>
      </c>
      <c r="P3351" s="873">
        <f>+VLOOKUP(C3351,'A. Rate Class Allocations'!$B$124:$J$128,8,FALSE)</f>
        <v>0.86676492558695795</v>
      </c>
      <c r="Q3351" s="873">
        <f>+VLOOKUP(C3351,'A. Rate Class Allocations'!$B$124:$J$128,7,FALSE)</f>
        <v>0.93591420350510102</v>
      </c>
      <c r="R3351" s="873">
        <f>+VLOOKUP(C3351,'A. Rate Class Allocations'!$B$124:$J$128,9,FALSE)</f>
        <v>0.67326093337246795</v>
      </c>
      <c r="S3351" s="874">
        <f t="shared" si="157"/>
        <v>117.99520125872391</v>
      </c>
      <c r="T3351" s="874">
        <f t="shared" si="158"/>
        <v>3.6546639272086859E-2</v>
      </c>
    </row>
    <row r="3352" spans="1:20">
      <c r="A3352" s="875" t="s">
        <v>1034</v>
      </c>
      <c r="B3352" t="s">
        <v>1035</v>
      </c>
      <c r="C3352" t="s">
        <v>1339</v>
      </c>
      <c r="D3352" t="s">
        <v>2355</v>
      </c>
      <c r="E3352" s="867">
        <v>2019</v>
      </c>
      <c r="F3352" s="867">
        <v>2019</v>
      </c>
      <c r="G3352" s="868">
        <v>43557</v>
      </c>
      <c r="H3352" s="869">
        <f t="shared" si="156"/>
        <v>2019</v>
      </c>
      <c r="I3352" s="876"/>
      <c r="J3352" t="s">
        <v>1038</v>
      </c>
      <c r="K3352" t="s">
        <v>1342</v>
      </c>
      <c r="L3352" t="s">
        <v>1037</v>
      </c>
      <c r="M3352">
        <v>144.41999999999999</v>
      </c>
      <c r="N3352">
        <v>5.7999999999999996E-2</v>
      </c>
      <c r="O3352" s="872">
        <f>+VLOOKUP(C3352,'A. Rate Class Allocations'!$B$124:$J$128,6,FALSE)</f>
        <v>0.94261788524984402</v>
      </c>
      <c r="P3352" s="873">
        <f>+VLOOKUP(C3352,'A. Rate Class Allocations'!$B$124:$J$128,8,FALSE)</f>
        <v>0.86676492558695795</v>
      </c>
      <c r="Q3352" s="873">
        <f>+VLOOKUP(C3352,'A. Rate Class Allocations'!$B$124:$J$128,7,FALSE)</f>
        <v>0.93591420350510102</v>
      </c>
      <c r="R3352" s="873">
        <f>+VLOOKUP(C3352,'A. Rate Class Allocations'!$B$124:$J$128,9,FALSE)</f>
        <v>0.67326093337246795</v>
      </c>
      <c r="S3352" s="874">
        <f t="shared" si="157"/>
        <v>117.99520125872391</v>
      </c>
      <c r="T3352" s="874">
        <f t="shared" si="158"/>
        <v>3.6546639272086859E-2</v>
      </c>
    </row>
    <row r="3353" spans="1:20">
      <c r="A3353" s="875" t="s">
        <v>1034</v>
      </c>
      <c r="B3353" t="s">
        <v>1035</v>
      </c>
      <c r="C3353" t="s">
        <v>1339</v>
      </c>
      <c r="D3353" t="s">
        <v>2356</v>
      </c>
      <c r="E3353" s="867">
        <v>2019</v>
      </c>
      <c r="F3353" s="867">
        <v>2019</v>
      </c>
      <c r="G3353" s="868">
        <v>43552</v>
      </c>
      <c r="H3353" s="869">
        <f t="shared" si="156"/>
        <v>2019</v>
      </c>
      <c r="I3353" s="876"/>
      <c r="J3353" t="s">
        <v>1341</v>
      </c>
      <c r="K3353" t="s">
        <v>1342</v>
      </c>
      <c r="L3353" t="s">
        <v>1037</v>
      </c>
      <c r="M3353">
        <v>1281.8520000000001</v>
      </c>
      <c r="N3353">
        <v>0.57200000000000006</v>
      </c>
      <c r="O3353" s="872">
        <f>+VLOOKUP(C3353,'A. Rate Class Allocations'!$B$124:$J$128,6,FALSE)</f>
        <v>0.94261788524984402</v>
      </c>
      <c r="P3353" s="873">
        <f>+VLOOKUP(C3353,'A. Rate Class Allocations'!$B$124:$J$128,8,FALSE)</f>
        <v>0.86676492558695795</v>
      </c>
      <c r="Q3353" s="873">
        <f>+VLOOKUP(C3353,'A. Rate Class Allocations'!$B$124:$J$128,7,FALSE)</f>
        <v>0.93591420350510102</v>
      </c>
      <c r="R3353" s="873">
        <f>+VLOOKUP(C3353,'A. Rate Class Allocations'!$B$124:$J$128,9,FALSE)</f>
        <v>0.67326093337246795</v>
      </c>
      <c r="S3353" s="874">
        <f t="shared" si="157"/>
        <v>1047.3091311722601</v>
      </c>
      <c r="T3353" s="874">
        <f t="shared" si="158"/>
        <v>0.36042547695920152</v>
      </c>
    </row>
    <row r="3354" spans="1:20">
      <c r="A3354" s="875" t="s">
        <v>1034</v>
      </c>
      <c r="B3354" t="s">
        <v>1035</v>
      </c>
      <c r="C3354" t="s">
        <v>1339</v>
      </c>
      <c r="D3354" t="s">
        <v>2356</v>
      </c>
      <c r="E3354" s="867">
        <v>2019</v>
      </c>
      <c r="F3354" s="867">
        <v>2019</v>
      </c>
      <c r="G3354" s="868">
        <v>43552</v>
      </c>
      <c r="H3354" s="869">
        <f t="shared" si="156"/>
        <v>2019</v>
      </c>
      <c r="I3354" s="876"/>
      <c r="J3354" t="s">
        <v>1341</v>
      </c>
      <c r="K3354" t="s">
        <v>1342</v>
      </c>
      <c r="L3354" t="s">
        <v>1037</v>
      </c>
      <c r="M3354">
        <v>457.16400000000004</v>
      </c>
      <c r="N3354">
        <v>0.20399999999999999</v>
      </c>
      <c r="O3354" s="872">
        <f>+VLOOKUP(C3354,'A. Rate Class Allocations'!$B$124:$J$128,6,FALSE)</f>
        <v>0.94261788524984402</v>
      </c>
      <c r="P3354" s="873">
        <f>+VLOOKUP(C3354,'A. Rate Class Allocations'!$B$124:$J$128,8,FALSE)</f>
        <v>0.86676492558695795</v>
      </c>
      <c r="Q3354" s="873">
        <f>+VLOOKUP(C3354,'A. Rate Class Allocations'!$B$124:$J$128,7,FALSE)</f>
        <v>0.93591420350510102</v>
      </c>
      <c r="R3354" s="873">
        <f>+VLOOKUP(C3354,'A. Rate Class Allocations'!$B$124:$J$128,9,FALSE)</f>
        <v>0.67326093337246795</v>
      </c>
      <c r="S3354" s="874">
        <f t="shared" si="157"/>
        <v>373.51584398451234</v>
      </c>
      <c r="T3354" s="874">
        <f t="shared" si="158"/>
        <v>0.1285433519225124</v>
      </c>
    </row>
    <row r="3355" spans="1:20">
      <c r="A3355" s="875" t="s">
        <v>1034</v>
      </c>
      <c r="B3355" t="s">
        <v>1035</v>
      </c>
      <c r="C3355" t="s">
        <v>1339</v>
      </c>
      <c r="D3355" t="s">
        <v>2357</v>
      </c>
      <c r="E3355" s="867">
        <v>2019</v>
      </c>
      <c r="F3355" s="867">
        <v>2019</v>
      </c>
      <c r="G3355" s="868">
        <v>43557</v>
      </c>
      <c r="H3355" s="869">
        <f t="shared" si="156"/>
        <v>2019</v>
      </c>
      <c r="I3355" s="876"/>
      <c r="J3355" t="s">
        <v>1341</v>
      </c>
      <c r="K3355" t="s">
        <v>1342</v>
      </c>
      <c r="L3355" t="s">
        <v>1037</v>
      </c>
      <c r="M3355">
        <v>1048.7879999999998</v>
      </c>
      <c r="N3355">
        <v>0.46799999999999997</v>
      </c>
      <c r="O3355" s="872">
        <f>+VLOOKUP(C3355,'A. Rate Class Allocations'!$B$124:$J$128,6,FALSE)</f>
        <v>0.94261788524984402</v>
      </c>
      <c r="P3355" s="873">
        <f>+VLOOKUP(C3355,'A. Rate Class Allocations'!$B$124:$J$128,8,FALSE)</f>
        <v>0.86676492558695795</v>
      </c>
      <c r="Q3355" s="873">
        <f>+VLOOKUP(C3355,'A. Rate Class Allocations'!$B$124:$J$128,7,FALSE)</f>
        <v>0.93591420350510102</v>
      </c>
      <c r="R3355" s="873">
        <f>+VLOOKUP(C3355,'A. Rate Class Allocations'!$B$124:$J$128,9,FALSE)</f>
        <v>0.67326093337246795</v>
      </c>
      <c r="S3355" s="874">
        <f t="shared" si="157"/>
        <v>856.88928914093981</v>
      </c>
      <c r="T3355" s="874">
        <f t="shared" si="158"/>
        <v>0.29489357205752847</v>
      </c>
    </row>
    <row r="3356" spans="1:20">
      <c r="A3356" s="875" t="s">
        <v>1034</v>
      </c>
      <c r="B3356" t="s">
        <v>1035</v>
      </c>
      <c r="C3356" t="s">
        <v>1339</v>
      </c>
      <c r="D3356" t="s">
        <v>2358</v>
      </c>
      <c r="E3356" s="867">
        <v>2019</v>
      </c>
      <c r="F3356" s="867">
        <v>2019</v>
      </c>
      <c r="G3356" s="868">
        <v>43578</v>
      </c>
      <c r="H3356" s="869">
        <f t="shared" si="156"/>
        <v>2019</v>
      </c>
      <c r="I3356" s="876"/>
      <c r="J3356" t="s">
        <v>1341</v>
      </c>
      <c r="K3356" t="s">
        <v>1342</v>
      </c>
      <c r="L3356" t="s">
        <v>1037</v>
      </c>
      <c r="M3356">
        <v>621.50400000000002</v>
      </c>
      <c r="N3356">
        <v>0.31200000000000006</v>
      </c>
      <c r="O3356" s="872">
        <f>+VLOOKUP(C3356,'A. Rate Class Allocations'!$B$124:$J$128,6,FALSE)</f>
        <v>0.94261788524984402</v>
      </c>
      <c r="P3356" s="873">
        <f>+VLOOKUP(C3356,'A. Rate Class Allocations'!$B$124:$J$128,8,FALSE)</f>
        <v>0.86676492558695795</v>
      </c>
      <c r="Q3356" s="873">
        <f>+VLOOKUP(C3356,'A. Rate Class Allocations'!$B$124:$J$128,7,FALSE)</f>
        <v>0.93591420350510102</v>
      </c>
      <c r="R3356" s="873">
        <f>+VLOOKUP(C3356,'A. Rate Class Allocations'!$B$124:$J$128,9,FALSE)</f>
        <v>0.67326093337246795</v>
      </c>
      <c r="S3356" s="874">
        <f t="shared" si="157"/>
        <v>507.78624541685332</v>
      </c>
      <c r="T3356" s="874">
        <f t="shared" si="158"/>
        <v>0.19659571470501905</v>
      </c>
    </row>
    <row r="3357" spans="1:20">
      <c r="A3357" s="875" t="s">
        <v>1034</v>
      </c>
      <c r="B3357" t="s">
        <v>1035</v>
      </c>
      <c r="C3357" t="s">
        <v>1339</v>
      </c>
      <c r="D3357" t="s">
        <v>2358</v>
      </c>
      <c r="E3357" s="867">
        <v>2019</v>
      </c>
      <c r="F3357" s="867">
        <v>2019</v>
      </c>
      <c r="G3357" s="868">
        <v>43578</v>
      </c>
      <c r="H3357" s="869">
        <f t="shared" si="156"/>
        <v>2019</v>
      </c>
      <c r="I3357" s="876"/>
      <c r="J3357" t="s">
        <v>1341</v>
      </c>
      <c r="K3357" t="s">
        <v>1342</v>
      </c>
      <c r="L3357" t="s">
        <v>1037</v>
      </c>
      <c r="M3357">
        <v>203.184</v>
      </c>
      <c r="N3357">
        <v>0.10199999999999999</v>
      </c>
      <c r="O3357" s="872">
        <f>+VLOOKUP(C3357,'A. Rate Class Allocations'!$B$124:$J$128,6,FALSE)</f>
        <v>0.94261788524984402</v>
      </c>
      <c r="P3357" s="873">
        <f>+VLOOKUP(C3357,'A. Rate Class Allocations'!$B$124:$J$128,8,FALSE)</f>
        <v>0.86676492558695795</v>
      </c>
      <c r="Q3357" s="873">
        <f>+VLOOKUP(C3357,'A. Rate Class Allocations'!$B$124:$J$128,7,FALSE)</f>
        <v>0.93591420350510102</v>
      </c>
      <c r="R3357" s="873">
        <f>+VLOOKUP(C3357,'A. Rate Class Allocations'!$B$124:$J$128,9,FALSE)</f>
        <v>0.67326093337246795</v>
      </c>
      <c r="S3357" s="874">
        <f t="shared" si="157"/>
        <v>166.00704177089435</v>
      </c>
      <c r="T3357" s="874">
        <f t="shared" si="158"/>
        <v>6.42716759612562E-2</v>
      </c>
    </row>
    <row r="3358" spans="1:20">
      <c r="A3358" s="875" t="s">
        <v>1034</v>
      </c>
      <c r="B3358" t="s">
        <v>1035</v>
      </c>
      <c r="C3358" t="s">
        <v>1339</v>
      </c>
      <c r="D3358" t="s">
        <v>2359</v>
      </c>
      <c r="E3358" s="867">
        <v>2019</v>
      </c>
      <c r="F3358" s="867">
        <v>2019</v>
      </c>
      <c r="G3358" s="868">
        <v>43571</v>
      </c>
      <c r="H3358" s="869">
        <f t="shared" si="156"/>
        <v>2019</v>
      </c>
      <c r="I3358" s="876"/>
      <c r="J3358" t="s">
        <v>1341</v>
      </c>
      <c r="K3358" t="s">
        <v>1342</v>
      </c>
      <c r="L3358" t="s">
        <v>1037</v>
      </c>
      <c r="M3358">
        <v>233.06400000000002</v>
      </c>
      <c r="N3358">
        <v>0.10400000000000001</v>
      </c>
      <c r="O3358" s="872">
        <f>+VLOOKUP(C3358,'A. Rate Class Allocations'!$B$124:$J$128,6,FALSE)</f>
        <v>0.94261788524984402</v>
      </c>
      <c r="P3358" s="873">
        <f>+VLOOKUP(C3358,'A. Rate Class Allocations'!$B$124:$J$128,8,FALSE)</f>
        <v>0.86676492558695795</v>
      </c>
      <c r="Q3358" s="873">
        <f>+VLOOKUP(C3358,'A. Rate Class Allocations'!$B$124:$J$128,7,FALSE)</f>
        <v>0.93591420350510102</v>
      </c>
      <c r="R3358" s="873">
        <f>+VLOOKUP(C3358,'A. Rate Class Allocations'!$B$124:$J$128,9,FALSE)</f>
        <v>0.67326093337246795</v>
      </c>
      <c r="S3358" s="874">
        <f t="shared" si="157"/>
        <v>190.41984203132</v>
      </c>
      <c r="T3358" s="874">
        <f t="shared" si="158"/>
        <v>6.5531904901673016E-2</v>
      </c>
    </row>
    <row r="3359" spans="1:20">
      <c r="A3359" s="875" t="s">
        <v>1034</v>
      </c>
      <c r="B3359" t="s">
        <v>1035</v>
      </c>
      <c r="C3359" t="s">
        <v>1339</v>
      </c>
      <c r="D3359" t="s">
        <v>2359</v>
      </c>
      <c r="E3359" s="867">
        <v>2019</v>
      </c>
      <c r="F3359" s="867">
        <v>2019</v>
      </c>
      <c r="G3359" s="868">
        <v>43571</v>
      </c>
      <c r="H3359" s="869">
        <f t="shared" si="156"/>
        <v>2019</v>
      </c>
      <c r="I3359" s="876"/>
      <c r="J3359" t="s">
        <v>1341</v>
      </c>
      <c r="K3359" t="s">
        <v>1342</v>
      </c>
      <c r="L3359" t="s">
        <v>1037</v>
      </c>
      <c r="M3359">
        <v>228.58200000000002</v>
      </c>
      <c r="N3359">
        <v>0.10199999999999999</v>
      </c>
      <c r="O3359" s="872">
        <f>+VLOOKUP(C3359,'A. Rate Class Allocations'!$B$124:$J$128,6,FALSE)</f>
        <v>0.94261788524984402</v>
      </c>
      <c r="P3359" s="873">
        <f>+VLOOKUP(C3359,'A. Rate Class Allocations'!$B$124:$J$128,8,FALSE)</f>
        <v>0.86676492558695795</v>
      </c>
      <c r="Q3359" s="873">
        <f>+VLOOKUP(C3359,'A. Rate Class Allocations'!$B$124:$J$128,7,FALSE)</f>
        <v>0.93591420350510102</v>
      </c>
      <c r="R3359" s="873">
        <f>+VLOOKUP(C3359,'A. Rate Class Allocations'!$B$124:$J$128,9,FALSE)</f>
        <v>0.67326093337246795</v>
      </c>
      <c r="S3359" s="874">
        <f t="shared" si="157"/>
        <v>186.75792199225617</v>
      </c>
      <c r="T3359" s="874">
        <f t="shared" si="158"/>
        <v>6.42716759612562E-2</v>
      </c>
    </row>
    <row r="3360" spans="1:20">
      <c r="A3360" s="875" t="s">
        <v>1034</v>
      </c>
      <c r="B3360" t="s">
        <v>1035</v>
      </c>
      <c r="C3360" t="s">
        <v>1339</v>
      </c>
      <c r="D3360" t="s">
        <v>2360</v>
      </c>
      <c r="E3360" s="867">
        <v>2019</v>
      </c>
      <c r="F3360" s="867">
        <v>2019</v>
      </c>
      <c r="G3360" s="868">
        <v>43558</v>
      </c>
      <c r="H3360" s="869">
        <f t="shared" si="156"/>
        <v>2019</v>
      </c>
      <c r="I3360" s="876"/>
      <c r="J3360" t="s">
        <v>1341</v>
      </c>
      <c r="K3360" t="s">
        <v>1342</v>
      </c>
      <c r="L3360" t="s">
        <v>1037</v>
      </c>
      <c r="M3360">
        <v>2796.768</v>
      </c>
      <c r="N3360">
        <v>1.2480000000000002</v>
      </c>
      <c r="O3360" s="872">
        <f>+VLOOKUP(C3360,'A. Rate Class Allocations'!$B$124:$J$128,6,FALSE)</f>
        <v>0.94261788524984402</v>
      </c>
      <c r="P3360" s="873">
        <f>+VLOOKUP(C3360,'A. Rate Class Allocations'!$B$124:$J$128,8,FALSE)</f>
        <v>0.86676492558695795</v>
      </c>
      <c r="Q3360" s="873">
        <f>+VLOOKUP(C3360,'A. Rate Class Allocations'!$B$124:$J$128,7,FALSE)</f>
        <v>0.93591420350510102</v>
      </c>
      <c r="R3360" s="873">
        <f>+VLOOKUP(C3360,'A. Rate Class Allocations'!$B$124:$J$128,9,FALSE)</f>
        <v>0.67326093337246795</v>
      </c>
      <c r="S3360" s="874">
        <f t="shared" si="157"/>
        <v>2285.0381043758398</v>
      </c>
      <c r="T3360" s="874">
        <f t="shared" si="158"/>
        <v>0.78638285882007619</v>
      </c>
    </row>
    <row r="3361" spans="1:20">
      <c r="A3361" s="875" t="s">
        <v>1034</v>
      </c>
      <c r="B3361" t="s">
        <v>1035</v>
      </c>
      <c r="C3361" t="s">
        <v>1339</v>
      </c>
      <c r="D3361" t="s">
        <v>2361</v>
      </c>
      <c r="E3361" s="867">
        <v>2019</v>
      </c>
      <c r="F3361" s="867">
        <v>2019</v>
      </c>
      <c r="G3361" s="868">
        <v>43560</v>
      </c>
      <c r="H3361" s="869">
        <f t="shared" si="156"/>
        <v>2019</v>
      </c>
      <c r="I3361" s="876"/>
      <c r="J3361" t="s">
        <v>1341</v>
      </c>
      <c r="K3361" t="s">
        <v>1342</v>
      </c>
      <c r="L3361" t="s">
        <v>1037</v>
      </c>
      <c r="M3361">
        <v>776.88000000000022</v>
      </c>
      <c r="N3361">
        <v>0.31200000000000006</v>
      </c>
      <c r="O3361" s="872">
        <f>+VLOOKUP(C3361,'A. Rate Class Allocations'!$B$124:$J$128,6,FALSE)</f>
        <v>0.94261788524984402</v>
      </c>
      <c r="P3361" s="873">
        <f>+VLOOKUP(C3361,'A. Rate Class Allocations'!$B$124:$J$128,8,FALSE)</f>
        <v>0.86676492558695795</v>
      </c>
      <c r="Q3361" s="873">
        <f>+VLOOKUP(C3361,'A. Rate Class Allocations'!$B$124:$J$128,7,FALSE)</f>
        <v>0.93591420350510102</v>
      </c>
      <c r="R3361" s="873">
        <f>+VLOOKUP(C3361,'A. Rate Class Allocations'!$B$124:$J$128,9,FALSE)</f>
        <v>0.67326093337246795</v>
      </c>
      <c r="S3361" s="874">
        <f t="shared" si="157"/>
        <v>634.73280677106686</v>
      </c>
      <c r="T3361" s="874">
        <f t="shared" si="158"/>
        <v>0.19659571470501905</v>
      </c>
    </row>
    <row r="3362" spans="1:20">
      <c r="A3362" s="875" t="s">
        <v>1034</v>
      </c>
      <c r="B3362" t="s">
        <v>1035</v>
      </c>
      <c r="C3362" t="s">
        <v>1339</v>
      </c>
      <c r="D3362" t="s">
        <v>2361</v>
      </c>
      <c r="E3362" s="867">
        <v>2019</v>
      </c>
      <c r="F3362" s="867">
        <v>2019</v>
      </c>
      <c r="G3362" s="868">
        <v>43560</v>
      </c>
      <c r="H3362" s="869">
        <f t="shared" si="156"/>
        <v>2019</v>
      </c>
      <c r="I3362" s="876"/>
      <c r="J3362" t="s">
        <v>1341</v>
      </c>
      <c r="K3362" t="s">
        <v>1342</v>
      </c>
      <c r="L3362" t="s">
        <v>1037</v>
      </c>
      <c r="M3362">
        <v>72.209999999999994</v>
      </c>
      <c r="N3362">
        <v>2.8999999999999998E-2</v>
      </c>
      <c r="O3362" s="872">
        <f>+VLOOKUP(C3362,'A. Rate Class Allocations'!$B$124:$J$128,6,FALSE)</f>
        <v>0.94261788524984402</v>
      </c>
      <c r="P3362" s="873">
        <f>+VLOOKUP(C3362,'A. Rate Class Allocations'!$B$124:$J$128,8,FALSE)</f>
        <v>0.86676492558695795</v>
      </c>
      <c r="Q3362" s="873">
        <f>+VLOOKUP(C3362,'A. Rate Class Allocations'!$B$124:$J$128,7,FALSE)</f>
        <v>0.93591420350510102</v>
      </c>
      <c r="R3362" s="873">
        <f>+VLOOKUP(C3362,'A. Rate Class Allocations'!$B$124:$J$128,9,FALSE)</f>
        <v>0.67326093337246795</v>
      </c>
      <c r="S3362" s="874">
        <f t="shared" si="157"/>
        <v>58.997600629361955</v>
      </c>
      <c r="T3362" s="874">
        <f t="shared" si="158"/>
        <v>1.8273319636043429E-2</v>
      </c>
    </row>
    <row r="3363" spans="1:20">
      <c r="A3363" s="875" t="s">
        <v>1034</v>
      </c>
      <c r="B3363" t="s">
        <v>1035</v>
      </c>
      <c r="C3363" t="s">
        <v>1339</v>
      </c>
      <c r="D3363" t="s">
        <v>2361</v>
      </c>
      <c r="E3363" s="867">
        <v>2019</v>
      </c>
      <c r="F3363" s="867">
        <v>2019</v>
      </c>
      <c r="G3363" s="868">
        <v>43560</v>
      </c>
      <c r="H3363" s="869">
        <f t="shared" si="156"/>
        <v>2019</v>
      </c>
      <c r="I3363" s="876"/>
      <c r="J3363" t="s">
        <v>1341</v>
      </c>
      <c r="K3363" t="s">
        <v>1342</v>
      </c>
      <c r="L3363" t="s">
        <v>1037</v>
      </c>
      <c r="M3363">
        <v>478.08</v>
      </c>
      <c r="N3363">
        <v>0.192</v>
      </c>
      <c r="O3363" s="872">
        <f>+VLOOKUP(C3363,'A. Rate Class Allocations'!$B$124:$J$128,6,FALSE)</f>
        <v>0.94261788524984402</v>
      </c>
      <c r="P3363" s="873">
        <f>+VLOOKUP(C3363,'A. Rate Class Allocations'!$B$124:$J$128,8,FALSE)</f>
        <v>0.86676492558695795</v>
      </c>
      <c r="Q3363" s="873">
        <f>+VLOOKUP(C3363,'A. Rate Class Allocations'!$B$124:$J$128,7,FALSE)</f>
        <v>0.93591420350510102</v>
      </c>
      <c r="R3363" s="873">
        <f>+VLOOKUP(C3363,'A. Rate Class Allocations'!$B$124:$J$128,9,FALSE)</f>
        <v>0.67326093337246795</v>
      </c>
      <c r="S3363" s="874">
        <f t="shared" si="157"/>
        <v>390.60480416681025</v>
      </c>
      <c r="T3363" s="874">
        <f t="shared" si="158"/>
        <v>0.12098197828001168</v>
      </c>
    </row>
    <row r="3364" spans="1:20">
      <c r="A3364" s="875" t="s">
        <v>1034</v>
      </c>
      <c r="B3364" t="s">
        <v>1035</v>
      </c>
      <c r="C3364" t="s">
        <v>1339</v>
      </c>
      <c r="D3364" t="s">
        <v>2362</v>
      </c>
      <c r="E3364" s="867">
        <v>2019</v>
      </c>
      <c r="F3364" s="867">
        <v>2019</v>
      </c>
      <c r="G3364" s="868">
        <v>43559</v>
      </c>
      <c r="H3364" s="869">
        <f t="shared" si="156"/>
        <v>2019</v>
      </c>
      <c r="I3364" s="876"/>
      <c r="J3364" t="s">
        <v>1341</v>
      </c>
      <c r="K3364" t="s">
        <v>1342</v>
      </c>
      <c r="L3364" t="s">
        <v>1037</v>
      </c>
      <c r="M3364">
        <v>2796.768</v>
      </c>
      <c r="N3364">
        <v>1.2480000000000002</v>
      </c>
      <c r="O3364" s="872">
        <f>+VLOOKUP(C3364,'A. Rate Class Allocations'!$B$124:$J$128,6,FALSE)</f>
        <v>0.94261788524984402</v>
      </c>
      <c r="P3364" s="873">
        <f>+VLOOKUP(C3364,'A. Rate Class Allocations'!$B$124:$J$128,8,FALSE)</f>
        <v>0.86676492558695795</v>
      </c>
      <c r="Q3364" s="873">
        <f>+VLOOKUP(C3364,'A. Rate Class Allocations'!$B$124:$J$128,7,FALSE)</f>
        <v>0.93591420350510102</v>
      </c>
      <c r="R3364" s="873">
        <f>+VLOOKUP(C3364,'A. Rate Class Allocations'!$B$124:$J$128,9,FALSE)</f>
        <v>0.67326093337246795</v>
      </c>
      <c r="S3364" s="874">
        <f t="shared" si="157"/>
        <v>2285.0381043758398</v>
      </c>
      <c r="T3364" s="874">
        <f t="shared" si="158"/>
        <v>0.78638285882007619</v>
      </c>
    </row>
    <row r="3365" spans="1:20">
      <c r="A3365" s="875" t="s">
        <v>1034</v>
      </c>
      <c r="B3365" t="s">
        <v>1035</v>
      </c>
      <c r="C3365" t="s">
        <v>1339</v>
      </c>
      <c r="D3365" t="s">
        <v>2363</v>
      </c>
      <c r="E3365" s="867">
        <v>2019</v>
      </c>
      <c r="F3365" s="867">
        <v>2019</v>
      </c>
      <c r="G3365" s="868">
        <v>43559</v>
      </c>
      <c r="H3365" s="869">
        <f t="shared" si="156"/>
        <v>2019</v>
      </c>
      <c r="I3365" s="876"/>
      <c r="J3365" t="s">
        <v>1341</v>
      </c>
      <c r="K3365" t="s">
        <v>1342</v>
      </c>
      <c r="L3365" t="s">
        <v>1037</v>
      </c>
      <c r="M3365">
        <v>2796.768</v>
      </c>
      <c r="N3365">
        <v>1.2480000000000002</v>
      </c>
      <c r="O3365" s="872">
        <f>+VLOOKUP(C3365,'A. Rate Class Allocations'!$B$124:$J$128,6,FALSE)</f>
        <v>0.94261788524984402</v>
      </c>
      <c r="P3365" s="873">
        <f>+VLOOKUP(C3365,'A. Rate Class Allocations'!$B$124:$J$128,8,FALSE)</f>
        <v>0.86676492558695795</v>
      </c>
      <c r="Q3365" s="873">
        <f>+VLOOKUP(C3365,'A. Rate Class Allocations'!$B$124:$J$128,7,FALSE)</f>
        <v>0.93591420350510102</v>
      </c>
      <c r="R3365" s="873">
        <f>+VLOOKUP(C3365,'A. Rate Class Allocations'!$B$124:$J$128,9,FALSE)</f>
        <v>0.67326093337246795</v>
      </c>
      <c r="S3365" s="874">
        <f t="shared" si="157"/>
        <v>2285.0381043758398</v>
      </c>
      <c r="T3365" s="874">
        <f t="shared" si="158"/>
        <v>0.78638285882007619</v>
      </c>
    </row>
    <row r="3366" spans="1:20">
      <c r="A3366" s="875" t="s">
        <v>1034</v>
      </c>
      <c r="B3366" t="s">
        <v>1035</v>
      </c>
      <c r="C3366" t="s">
        <v>1339</v>
      </c>
      <c r="D3366" t="s">
        <v>2364</v>
      </c>
      <c r="E3366" s="867">
        <v>2019</v>
      </c>
      <c r="F3366" s="867">
        <v>2019</v>
      </c>
      <c r="G3366" s="868">
        <v>43558</v>
      </c>
      <c r="H3366" s="869">
        <f t="shared" si="156"/>
        <v>2019</v>
      </c>
      <c r="I3366" s="876"/>
      <c r="J3366" t="s">
        <v>1341</v>
      </c>
      <c r="K3366" t="s">
        <v>1342</v>
      </c>
      <c r="L3366" t="s">
        <v>1037</v>
      </c>
      <c r="M3366">
        <v>1035.8400000000004</v>
      </c>
      <c r="N3366">
        <v>0.52000000000000013</v>
      </c>
      <c r="O3366" s="872">
        <f>+VLOOKUP(C3366,'A. Rate Class Allocations'!$B$124:$J$128,6,FALSE)</f>
        <v>0.94261788524984402</v>
      </c>
      <c r="P3366" s="873">
        <f>+VLOOKUP(C3366,'A. Rate Class Allocations'!$B$124:$J$128,8,FALSE)</f>
        <v>0.86676492558695795</v>
      </c>
      <c r="Q3366" s="873">
        <f>+VLOOKUP(C3366,'A. Rate Class Allocations'!$B$124:$J$128,7,FALSE)</f>
        <v>0.93591420350510102</v>
      </c>
      <c r="R3366" s="873">
        <f>+VLOOKUP(C3366,'A. Rate Class Allocations'!$B$124:$J$128,9,FALSE)</f>
        <v>0.67326093337246795</v>
      </c>
      <c r="S3366" s="874">
        <f t="shared" si="157"/>
        <v>846.31040902808923</v>
      </c>
      <c r="T3366" s="874">
        <f t="shared" si="158"/>
        <v>0.32765952450836505</v>
      </c>
    </row>
    <row r="3367" spans="1:20">
      <c r="A3367" s="875" t="s">
        <v>1034</v>
      </c>
      <c r="B3367" t="s">
        <v>1035</v>
      </c>
      <c r="C3367" t="s">
        <v>1339</v>
      </c>
      <c r="D3367" t="s">
        <v>2364</v>
      </c>
      <c r="E3367" s="867">
        <v>2019</v>
      </c>
      <c r="F3367" s="867">
        <v>2019</v>
      </c>
      <c r="G3367" s="868">
        <v>43558</v>
      </c>
      <c r="H3367" s="869">
        <f t="shared" si="156"/>
        <v>2019</v>
      </c>
      <c r="I3367" s="876"/>
      <c r="J3367" t="s">
        <v>1341</v>
      </c>
      <c r="K3367" t="s">
        <v>1342</v>
      </c>
      <c r="L3367" t="s">
        <v>1037</v>
      </c>
      <c r="M3367">
        <v>1444.1999999999998</v>
      </c>
      <c r="N3367">
        <v>0.72499999999999987</v>
      </c>
      <c r="O3367" s="872">
        <f>+VLOOKUP(C3367,'A. Rate Class Allocations'!$B$124:$J$128,6,FALSE)</f>
        <v>0.94261788524984402</v>
      </c>
      <c r="P3367" s="873">
        <f>+VLOOKUP(C3367,'A. Rate Class Allocations'!$B$124:$J$128,8,FALSE)</f>
        <v>0.86676492558695795</v>
      </c>
      <c r="Q3367" s="873">
        <f>+VLOOKUP(C3367,'A. Rate Class Allocations'!$B$124:$J$128,7,FALSE)</f>
        <v>0.93591420350510102</v>
      </c>
      <c r="R3367" s="873">
        <f>+VLOOKUP(C3367,'A. Rate Class Allocations'!$B$124:$J$128,9,FALSE)</f>
        <v>0.67326093337246795</v>
      </c>
      <c r="S3367" s="874">
        <f t="shared" si="157"/>
        <v>1179.9520125872391</v>
      </c>
      <c r="T3367" s="874">
        <f t="shared" si="158"/>
        <v>0.45683299090108576</v>
      </c>
    </row>
    <row r="3368" spans="1:20">
      <c r="A3368" s="875" t="s">
        <v>1034</v>
      </c>
      <c r="B3368" t="s">
        <v>1035</v>
      </c>
      <c r="C3368" t="s">
        <v>1339</v>
      </c>
      <c r="D3368" t="s">
        <v>2365</v>
      </c>
      <c r="E3368" s="867">
        <v>2019</v>
      </c>
      <c r="F3368" s="867">
        <v>2019</v>
      </c>
      <c r="G3368" s="868">
        <v>43559</v>
      </c>
      <c r="H3368" s="869">
        <f t="shared" si="156"/>
        <v>2019</v>
      </c>
      <c r="I3368" s="876"/>
      <c r="J3368" t="s">
        <v>1341</v>
      </c>
      <c r="K3368" t="s">
        <v>1342</v>
      </c>
      <c r="L3368" t="s">
        <v>1037</v>
      </c>
      <c r="M3368">
        <v>1398.384</v>
      </c>
      <c r="N3368">
        <v>0.62400000000000011</v>
      </c>
      <c r="O3368" s="872">
        <f>+VLOOKUP(C3368,'A. Rate Class Allocations'!$B$124:$J$128,6,FALSE)</f>
        <v>0.94261788524984402</v>
      </c>
      <c r="P3368" s="873">
        <f>+VLOOKUP(C3368,'A. Rate Class Allocations'!$B$124:$J$128,8,FALSE)</f>
        <v>0.86676492558695795</v>
      </c>
      <c r="Q3368" s="873">
        <f>+VLOOKUP(C3368,'A. Rate Class Allocations'!$B$124:$J$128,7,FALSE)</f>
        <v>0.93591420350510102</v>
      </c>
      <c r="R3368" s="873">
        <f>+VLOOKUP(C3368,'A. Rate Class Allocations'!$B$124:$J$128,9,FALSE)</f>
        <v>0.67326093337246795</v>
      </c>
      <c r="S3368" s="874">
        <f t="shared" si="157"/>
        <v>1142.5190521879199</v>
      </c>
      <c r="T3368" s="874">
        <f t="shared" si="158"/>
        <v>0.3931914294100381</v>
      </c>
    </row>
    <row r="3369" spans="1:20">
      <c r="A3369" s="875" t="s">
        <v>1034</v>
      </c>
      <c r="B3369" t="s">
        <v>1035</v>
      </c>
      <c r="C3369" t="s">
        <v>1339</v>
      </c>
      <c r="D3369" t="s">
        <v>2365</v>
      </c>
      <c r="E3369" s="867">
        <v>2019</v>
      </c>
      <c r="F3369" s="867">
        <v>2019</v>
      </c>
      <c r="G3369" s="868">
        <v>43559</v>
      </c>
      <c r="H3369" s="869">
        <f t="shared" si="156"/>
        <v>2019</v>
      </c>
      <c r="I3369" s="876"/>
      <c r="J3369" t="s">
        <v>1341</v>
      </c>
      <c r="K3369" t="s">
        <v>1342</v>
      </c>
      <c r="L3369" t="s">
        <v>1037</v>
      </c>
      <c r="M3369">
        <v>259.95599999999996</v>
      </c>
      <c r="N3369">
        <v>0.11599999999999999</v>
      </c>
      <c r="O3369" s="872">
        <f>+VLOOKUP(C3369,'A. Rate Class Allocations'!$B$124:$J$128,6,FALSE)</f>
        <v>0.94261788524984402</v>
      </c>
      <c r="P3369" s="873">
        <f>+VLOOKUP(C3369,'A. Rate Class Allocations'!$B$124:$J$128,8,FALSE)</f>
        <v>0.86676492558695795</v>
      </c>
      <c r="Q3369" s="873">
        <f>+VLOOKUP(C3369,'A. Rate Class Allocations'!$B$124:$J$128,7,FALSE)</f>
        <v>0.93591420350510102</v>
      </c>
      <c r="R3369" s="873">
        <f>+VLOOKUP(C3369,'A. Rate Class Allocations'!$B$124:$J$128,9,FALSE)</f>
        <v>0.67326093337246795</v>
      </c>
      <c r="S3369" s="874">
        <f t="shared" si="157"/>
        <v>212.39136226570304</v>
      </c>
      <c r="T3369" s="874">
        <f t="shared" si="158"/>
        <v>7.3093278544173718E-2</v>
      </c>
    </row>
    <row r="3370" spans="1:20">
      <c r="A3370" s="875" t="s">
        <v>1034</v>
      </c>
      <c r="B3370" t="s">
        <v>1035</v>
      </c>
      <c r="C3370" t="s">
        <v>1339</v>
      </c>
      <c r="D3370" t="s">
        <v>2365</v>
      </c>
      <c r="E3370" s="867">
        <v>2019</v>
      </c>
      <c r="F3370" s="867">
        <v>2019</v>
      </c>
      <c r="G3370" s="868">
        <v>43559</v>
      </c>
      <c r="H3370" s="869">
        <f t="shared" si="156"/>
        <v>2019</v>
      </c>
      <c r="I3370" s="876"/>
      <c r="J3370" t="s">
        <v>1341</v>
      </c>
      <c r="K3370" t="s">
        <v>1342</v>
      </c>
      <c r="L3370" t="s">
        <v>1037</v>
      </c>
      <c r="M3370">
        <v>94.122000000000028</v>
      </c>
      <c r="N3370">
        <v>4.200000000000001E-2</v>
      </c>
      <c r="O3370" s="872">
        <f>+VLOOKUP(C3370,'A. Rate Class Allocations'!$B$124:$J$128,6,FALSE)</f>
        <v>0.94261788524984402</v>
      </c>
      <c r="P3370" s="873">
        <f>+VLOOKUP(C3370,'A. Rate Class Allocations'!$B$124:$J$128,8,FALSE)</f>
        <v>0.86676492558695795</v>
      </c>
      <c r="Q3370" s="873">
        <f>+VLOOKUP(C3370,'A. Rate Class Allocations'!$B$124:$J$128,7,FALSE)</f>
        <v>0.93591420350510102</v>
      </c>
      <c r="R3370" s="873">
        <f>+VLOOKUP(C3370,'A. Rate Class Allocations'!$B$124:$J$128,9,FALSE)</f>
        <v>0.67326093337246795</v>
      </c>
      <c r="S3370" s="874">
        <f t="shared" si="157"/>
        <v>76.900320820340781</v>
      </c>
      <c r="T3370" s="874">
        <f t="shared" si="158"/>
        <v>2.646480774875256E-2</v>
      </c>
    </row>
    <row r="3371" spans="1:20">
      <c r="A3371" s="875" t="s">
        <v>1034</v>
      </c>
      <c r="B3371" t="s">
        <v>1035</v>
      </c>
      <c r="C3371" t="s">
        <v>1339</v>
      </c>
      <c r="D3371" t="s">
        <v>2366</v>
      </c>
      <c r="E3371" s="867">
        <v>2019</v>
      </c>
      <c r="F3371" s="867">
        <v>2019</v>
      </c>
      <c r="G3371" s="868">
        <v>43556</v>
      </c>
      <c r="H3371" s="869">
        <f t="shared" si="156"/>
        <v>2019</v>
      </c>
      <c r="I3371" s="876"/>
      <c r="J3371" t="s">
        <v>1341</v>
      </c>
      <c r="K3371" t="s">
        <v>1342</v>
      </c>
      <c r="L3371" t="s">
        <v>1037</v>
      </c>
      <c r="M3371">
        <v>2214.1080000000002</v>
      </c>
      <c r="N3371">
        <v>0.98800000000000021</v>
      </c>
      <c r="O3371" s="872">
        <f>+VLOOKUP(C3371,'A. Rate Class Allocations'!$B$124:$J$128,6,FALSE)</f>
        <v>0.94261788524984402</v>
      </c>
      <c r="P3371" s="873">
        <f>+VLOOKUP(C3371,'A. Rate Class Allocations'!$B$124:$J$128,8,FALSE)</f>
        <v>0.86676492558695795</v>
      </c>
      <c r="Q3371" s="873">
        <f>+VLOOKUP(C3371,'A. Rate Class Allocations'!$B$124:$J$128,7,FALSE)</f>
        <v>0.93591420350510102</v>
      </c>
      <c r="R3371" s="873">
        <f>+VLOOKUP(C3371,'A. Rate Class Allocations'!$B$124:$J$128,9,FALSE)</f>
        <v>0.67326093337246795</v>
      </c>
      <c r="S3371" s="874">
        <f t="shared" si="157"/>
        <v>1808.9884992975401</v>
      </c>
      <c r="T3371" s="874">
        <f t="shared" si="158"/>
        <v>0.62255309656589364</v>
      </c>
    </row>
    <row r="3372" spans="1:20">
      <c r="A3372" s="875" t="s">
        <v>1034</v>
      </c>
      <c r="B3372" t="s">
        <v>1035</v>
      </c>
      <c r="C3372" t="s">
        <v>1339</v>
      </c>
      <c r="D3372" t="s">
        <v>2366</v>
      </c>
      <c r="E3372" s="867">
        <v>2019</v>
      </c>
      <c r="F3372" s="867">
        <v>2019</v>
      </c>
      <c r="G3372" s="868">
        <v>43556</v>
      </c>
      <c r="H3372" s="869">
        <f t="shared" si="156"/>
        <v>2019</v>
      </c>
      <c r="I3372" s="876"/>
      <c r="J3372" t="s">
        <v>1341</v>
      </c>
      <c r="K3372" t="s">
        <v>1342</v>
      </c>
      <c r="L3372" t="s">
        <v>1037</v>
      </c>
      <c r="M3372">
        <v>194.96699999999998</v>
      </c>
      <c r="N3372">
        <v>8.6999999999999994E-2</v>
      </c>
      <c r="O3372" s="872">
        <f>+VLOOKUP(C3372,'A. Rate Class Allocations'!$B$124:$J$128,6,FALSE)</f>
        <v>0.94261788524984402</v>
      </c>
      <c r="P3372" s="873">
        <f>+VLOOKUP(C3372,'A. Rate Class Allocations'!$B$124:$J$128,8,FALSE)</f>
        <v>0.86676492558695795</v>
      </c>
      <c r="Q3372" s="873">
        <f>+VLOOKUP(C3372,'A. Rate Class Allocations'!$B$124:$J$128,7,FALSE)</f>
        <v>0.93591420350510102</v>
      </c>
      <c r="R3372" s="873">
        <f>+VLOOKUP(C3372,'A. Rate Class Allocations'!$B$124:$J$128,9,FALSE)</f>
        <v>0.67326093337246795</v>
      </c>
      <c r="S3372" s="874">
        <f t="shared" si="157"/>
        <v>159.29352169927728</v>
      </c>
      <c r="T3372" s="874">
        <f t="shared" si="158"/>
        <v>5.4819958908130288E-2</v>
      </c>
    </row>
    <row r="3373" spans="1:20">
      <c r="A3373" s="875" t="s">
        <v>1034</v>
      </c>
      <c r="B3373" t="s">
        <v>1035</v>
      </c>
      <c r="C3373" t="s">
        <v>1339</v>
      </c>
      <c r="D3373" t="s">
        <v>2367</v>
      </c>
      <c r="E3373" s="867">
        <v>2019</v>
      </c>
      <c r="F3373" s="867">
        <v>2019</v>
      </c>
      <c r="G3373" s="868">
        <v>43556</v>
      </c>
      <c r="H3373" s="869">
        <f t="shared" si="156"/>
        <v>2019</v>
      </c>
      <c r="I3373" s="876"/>
      <c r="J3373" t="s">
        <v>1341</v>
      </c>
      <c r="K3373" t="s">
        <v>1342</v>
      </c>
      <c r="L3373" t="s">
        <v>1037</v>
      </c>
      <c r="M3373">
        <v>2460.1200000000003</v>
      </c>
      <c r="N3373">
        <v>0.98800000000000021</v>
      </c>
      <c r="O3373" s="872">
        <f>+VLOOKUP(C3373,'A. Rate Class Allocations'!$B$124:$J$128,6,FALSE)</f>
        <v>0.94261788524984402</v>
      </c>
      <c r="P3373" s="873">
        <f>+VLOOKUP(C3373,'A. Rate Class Allocations'!$B$124:$J$128,8,FALSE)</f>
        <v>0.86676492558695795</v>
      </c>
      <c r="Q3373" s="873">
        <f>+VLOOKUP(C3373,'A. Rate Class Allocations'!$B$124:$J$128,7,FALSE)</f>
        <v>0.93591420350510102</v>
      </c>
      <c r="R3373" s="873">
        <f>+VLOOKUP(C3373,'A. Rate Class Allocations'!$B$124:$J$128,9,FALSE)</f>
        <v>0.67326093337246795</v>
      </c>
      <c r="S3373" s="874">
        <f t="shared" si="157"/>
        <v>2009.9872214417112</v>
      </c>
      <c r="T3373" s="874">
        <f t="shared" si="158"/>
        <v>0.62255309656589364</v>
      </c>
    </row>
    <row r="3374" spans="1:20">
      <c r="A3374" s="875" t="s">
        <v>1034</v>
      </c>
      <c r="B3374" t="s">
        <v>1035</v>
      </c>
      <c r="C3374" t="s">
        <v>1339</v>
      </c>
      <c r="D3374" t="s">
        <v>2367</v>
      </c>
      <c r="E3374" s="867">
        <v>2019</v>
      </c>
      <c r="F3374" s="867">
        <v>2019</v>
      </c>
      <c r="G3374" s="868">
        <v>43556</v>
      </c>
      <c r="H3374" s="869">
        <f t="shared" si="156"/>
        <v>2019</v>
      </c>
      <c r="I3374" s="876"/>
      <c r="J3374" t="s">
        <v>1341</v>
      </c>
      <c r="K3374" t="s">
        <v>1342</v>
      </c>
      <c r="L3374" t="s">
        <v>1037</v>
      </c>
      <c r="M3374">
        <v>649.88999999999976</v>
      </c>
      <c r="N3374">
        <v>0.2609999999999999</v>
      </c>
      <c r="O3374" s="872">
        <f>+VLOOKUP(C3374,'A. Rate Class Allocations'!$B$124:$J$128,6,FALSE)</f>
        <v>0.94261788524984402</v>
      </c>
      <c r="P3374" s="873">
        <f>+VLOOKUP(C3374,'A. Rate Class Allocations'!$B$124:$J$128,8,FALSE)</f>
        <v>0.86676492558695795</v>
      </c>
      <c r="Q3374" s="873">
        <f>+VLOOKUP(C3374,'A. Rate Class Allocations'!$B$124:$J$128,7,FALSE)</f>
        <v>0.93591420350510102</v>
      </c>
      <c r="R3374" s="873">
        <f>+VLOOKUP(C3374,'A. Rate Class Allocations'!$B$124:$J$128,9,FALSE)</f>
        <v>0.67326093337246795</v>
      </c>
      <c r="S3374" s="874">
        <f t="shared" si="157"/>
        <v>530.97840566425748</v>
      </c>
      <c r="T3374" s="874">
        <f t="shared" si="158"/>
        <v>0.16445987672439083</v>
      </c>
    </row>
    <row r="3375" spans="1:20">
      <c r="A3375" s="875" t="s">
        <v>1034</v>
      </c>
      <c r="B3375" t="s">
        <v>1035</v>
      </c>
      <c r="C3375" t="s">
        <v>1339</v>
      </c>
      <c r="D3375" t="s">
        <v>2368</v>
      </c>
      <c r="E3375" s="867">
        <v>2019</v>
      </c>
      <c r="F3375" s="867">
        <v>2019</v>
      </c>
      <c r="G3375" s="868">
        <v>43553</v>
      </c>
      <c r="H3375" s="869">
        <f t="shared" si="156"/>
        <v>2019</v>
      </c>
      <c r="I3375" s="876"/>
      <c r="J3375" t="s">
        <v>1341</v>
      </c>
      <c r="K3375" t="s">
        <v>1342</v>
      </c>
      <c r="L3375" t="s">
        <v>1037</v>
      </c>
      <c r="M3375">
        <v>3449.3680000000004</v>
      </c>
      <c r="N3375">
        <v>0.88400000000000012</v>
      </c>
      <c r="O3375" s="872">
        <f>+VLOOKUP(C3375,'A. Rate Class Allocations'!$B$124:$J$128,6,FALSE)</f>
        <v>0.94261788524984402</v>
      </c>
      <c r="P3375" s="873">
        <f>+VLOOKUP(C3375,'A. Rate Class Allocations'!$B$124:$J$128,8,FALSE)</f>
        <v>0.86676492558695795</v>
      </c>
      <c r="Q3375" s="873">
        <f>+VLOOKUP(C3375,'A. Rate Class Allocations'!$B$124:$J$128,7,FALSE)</f>
        <v>0.93591420350510102</v>
      </c>
      <c r="R3375" s="873">
        <f>+VLOOKUP(C3375,'A. Rate Class Allocations'!$B$124:$J$128,9,FALSE)</f>
        <v>0.67326093337246795</v>
      </c>
      <c r="S3375" s="874">
        <f t="shared" si="157"/>
        <v>2818.2306562484564</v>
      </c>
      <c r="T3375" s="874">
        <f t="shared" si="158"/>
        <v>0.55702119166422059</v>
      </c>
    </row>
    <row r="3376" spans="1:20">
      <c r="A3376" s="875" t="s">
        <v>1034</v>
      </c>
      <c r="B3376" t="s">
        <v>1035</v>
      </c>
      <c r="C3376" t="s">
        <v>1339</v>
      </c>
      <c r="D3376" t="s">
        <v>2368</v>
      </c>
      <c r="E3376" s="867">
        <v>2019</v>
      </c>
      <c r="F3376" s="867">
        <v>2019</v>
      </c>
      <c r="G3376" s="868">
        <v>43553</v>
      </c>
      <c r="H3376" s="869">
        <f t="shared" si="156"/>
        <v>2019</v>
      </c>
      <c r="I3376" s="876"/>
      <c r="J3376" t="s">
        <v>1341</v>
      </c>
      <c r="K3376" t="s">
        <v>1342</v>
      </c>
      <c r="L3376" t="s">
        <v>1037</v>
      </c>
      <c r="M3376">
        <v>2247.5519999999997</v>
      </c>
      <c r="N3376">
        <v>0.57599999999999996</v>
      </c>
      <c r="O3376" s="872">
        <f>+VLOOKUP(C3376,'A. Rate Class Allocations'!$B$124:$J$128,6,FALSE)</f>
        <v>0.94261788524984402</v>
      </c>
      <c r="P3376" s="873">
        <f>+VLOOKUP(C3376,'A. Rate Class Allocations'!$B$124:$J$128,8,FALSE)</f>
        <v>0.86676492558695795</v>
      </c>
      <c r="Q3376" s="873">
        <f>+VLOOKUP(C3376,'A. Rate Class Allocations'!$B$124:$J$128,7,FALSE)</f>
        <v>0.93591420350510102</v>
      </c>
      <c r="R3376" s="873">
        <f>+VLOOKUP(C3376,'A. Rate Class Allocations'!$B$124:$J$128,9,FALSE)</f>
        <v>0.67326093337246795</v>
      </c>
      <c r="S3376" s="874">
        <f t="shared" si="157"/>
        <v>1836.3131877817989</v>
      </c>
      <c r="T3376" s="874">
        <f t="shared" si="158"/>
        <v>0.36294593484003507</v>
      </c>
    </row>
    <row r="3377" spans="1:20">
      <c r="A3377" s="875" t="s">
        <v>1034</v>
      </c>
      <c r="B3377" t="s">
        <v>1035</v>
      </c>
      <c r="C3377" t="s">
        <v>1339</v>
      </c>
      <c r="D3377" t="s">
        <v>2368</v>
      </c>
      <c r="E3377" s="867">
        <v>2019</v>
      </c>
      <c r="F3377" s="867">
        <v>2019</v>
      </c>
      <c r="G3377" s="868">
        <v>43553</v>
      </c>
      <c r="H3377" s="869">
        <f t="shared" si="156"/>
        <v>2019</v>
      </c>
      <c r="I3377" s="876"/>
      <c r="J3377" t="s">
        <v>1341</v>
      </c>
      <c r="K3377" t="s">
        <v>1342</v>
      </c>
      <c r="L3377" t="s">
        <v>1037</v>
      </c>
      <c r="M3377">
        <v>398.00400000000002</v>
      </c>
      <c r="N3377">
        <v>0.10199999999999999</v>
      </c>
      <c r="O3377" s="872">
        <f>+VLOOKUP(C3377,'A. Rate Class Allocations'!$B$124:$J$128,6,FALSE)</f>
        <v>0.94261788524984402</v>
      </c>
      <c r="P3377" s="873">
        <f>+VLOOKUP(C3377,'A. Rate Class Allocations'!$B$124:$J$128,8,FALSE)</f>
        <v>0.86676492558695795</v>
      </c>
      <c r="Q3377" s="873">
        <f>+VLOOKUP(C3377,'A. Rate Class Allocations'!$B$124:$J$128,7,FALSE)</f>
        <v>0.93591420350510102</v>
      </c>
      <c r="R3377" s="873">
        <f>+VLOOKUP(C3377,'A. Rate Class Allocations'!$B$124:$J$128,9,FALSE)</f>
        <v>0.67326093337246795</v>
      </c>
      <c r="S3377" s="874">
        <f t="shared" si="157"/>
        <v>325.18046033636034</v>
      </c>
      <c r="T3377" s="874">
        <f t="shared" si="158"/>
        <v>6.42716759612562E-2</v>
      </c>
    </row>
    <row r="3378" spans="1:20">
      <c r="A3378" s="875" t="s">
        <v>1034</v>
      </c>
      <c r="B3378" t="s">
        <v>1035</v>
      </c>
      <c r="C3378" t="s">
        <v>1339</v>
      </c>
      <c r="D3378" t="s">
        <v>2368</v>
      </c>
      <c r="E3378" s="867">
        <v>2019</v>
      </c>
      <c r="F3378" s="867">
        <v>2019</v>
      </c>
      <c r="G3378" s="868">
        <v>43553</v>
      </c>
      <c r="H3378" s="869">
        <f t="shared" si="156"/>
        <v>2019</v>
      </c>
      <c r="I3378" s="876"/>
      <c r="J3378" t="s">
        <v>1038</v>
      </c>
      <c r="K3378" t="s">
        <v>1342</v>
      </c>
      <c r="L3378" t="s">
        <v>1037</v>
      </c>
      <c r="M3378">
        <v>5244.2880000000005</v>
      </c>
      <c r="N3378">
        <v>1.3440000000000003</v>
      </c>
      <c r="O3378" s="872">
        <f>+VLOOKUP(C3378,'A. Rate Class Allocations'!$B$124:$J$128,6,FALSE)</f>
        <v>0.94261788524984402</v>
      </c>
      <c r="P3378" s="873">
        <f>+VLOOKUP(C3378,'A. Rate Class Allocations'!$B$124:$J$128,8,FALSE)</f>
        <v>0.86676492558695795</v>
      </c>
      <c r="Q3378" s="873">
        <f>+VLOOKUP(C3378,'A. Rate Class Allocations'!$B$124:$J$128,7,FALSE)</f>
        <v>0.93591420350510102</v>
      </c>
      <c r="R3378" s="873">
        <f>+VLOOKUP(C3378,'A. Rate Class Allocations'!$B$124:$J$128,9,FALSE)</f>
        <v>0.67326093337246795</v>
      </c>
      <c r="S3378" s="874">
        <f t="shared" si="157"/>
        <v>4284.7307714908657</v>
      </c>
      <c r="T3378" s="874">
        <f t="shared" si="158"/>
        <v>0.84687384796008192</v>
      </c>
    </row>
    <row r="3379" spans="1:20">
      <c r="A3379" s="875" t="s">
        <v>1034</v>
      </c>
      <c r="B3379" t="s">
        <v>1035</v>
      </c>
      <c r="C3379" t="s">
        <v>1339</v>
      </c>
      <c r="D3379" t="s">
        <v>2368</v>
      </c>
      <c r="E3379" s="867">
        <v>2019</v>
      </c>
      <c r="F3379" s="867">
        <v>2019</v>
      </c>
      <c r="G3379" s="868">
        <v>43553</v>
      </c>
      <c r="H3379" s="869">
        <f t="shared" si="156"/>
        <v>2019</v>
      </c>
      <c r="I3379" s="876"/>
      <c r="J3379" t="s">
        <v>1038</v>
      </c>
      <c r="K3379" t="s">
        <v>1342</v>
      </c>
      <c r="L3379" t="s">
        <v>1037</v>
      </c>
      <c r="M3379">
        <v>4378.0440000000008</v>
      </c>
      <c r="N3379">
        <v>1.1220000000000001</v>
      </c>
      <c r="O3379" s="872">
        <f>+VLOOKUP(C3379,'A. Rate Class Allocations'!$B$124:$J$128,6,FALSE)</f>
        <v>0.94261788524984402</v>
      </c>
      <c r="P3379" s="873">
        <f>+VLOOKUP(C3379,'A. Rate Class Allocations'!$B$124:$J$128,8,FALSE)</f>
        <v>0.86676492558695795</v>
      </c>
      <c r="Q3379" s="873">
        <f>+VLOOKUP(C3379,'A. Rate Class Allocations'!$B$124:$J$128,7,FALSE)</f>
        <v>0.93591420350510102</v>
      </c>
      <c r="R3379" s="873">
        <f>+VLOOKUP(C3379,'A. Rate Class Allocations'!$B$124:$J$128,9,FALSE)</f>
        <v>0.67326093337246795</v>
      </c>
      <c r="S3379" s="874">
        <f t="shared" si="157"/>
        <v>3576.985063699964</v>
      </c>
      <c r="T3379" s="874">
        <f t="shared" si="158"/>
        <v>0.70698843557381841</v>
      </c>
    </row>
    <row r="3380" spans="1:20">
      <c r="A3380" s="875" t="s">
        <v>1034</v>
      </c>
      <c r="B3380" t="s">
        <v>1035</v>
      </c>
      <c r="C3380" t="s">
        <v>1339</v>
      </c>
      <c r="D3380" t="s">
        <v>2368</v>
      </c>
      <c r="E3380" s="867">
        <v>2019</v>
      </c>
      <c r="F3380" s="867">
        <v>2019</v>
      </c>
      <c r="G3380" s="868">
        <v>43553</v>
      </c>
      <c r="H3380" s="869">
        <f t="shared" si="156"/>
        <v>2019</v>
      </c>
      <c r="I3380" s="876"/>
      <c r="J3380" t="s">
        <v>1038</v>
      </c>
      <c r="K3380" t="s">
        <v>1342</v>
      </c>
      <c r="L3380" t="s">
        <v>1037</v>
      </c>
      <c r="M3380">
        <v>1990.0200000000004</v>
      </c>
      <c r="N3380">
        <v>0.51</v>
      </c>
      <c r="O3380" s="872">
        <f>+VLOOKUP(C3380,'A. Rate Class Allocations'!$B$124:$J$128,6,FALSE)</f>
        <v>0.94261788524984402</v>
      </c>
      <c r="P3380" s="873">
        <f>+VLOOKUP(C3380,'A. Rate Class Allocations'!$B$124:$J$128,8,FALSE)</f>
        <v>0.86676492558695795</v>
      </c>
      <c r="Q3380" s="873">
        <f>+VLOOKUP(C3380,'A. Rate Class Allocations'!$B$124:$J$128,7,FALSE)</f>
        <v>0.93591420350510102</v>
      </c>
      <c r="R3380" s="873">
        <f>+VLOOKUP(C3380,'A. Rate Class Allocations'!$B$124:$J$128,9,FALSE)</f>
        <v>0.67326093337246795</v>
      </c>
      <c r="S3380" s="874">
        <f t="shared" si="157"/>
        <v>1625.9023016818021</v>
      </c>
      <c r="T3380" s="874">
        <f t="shared" si="158"/>
        <v>0.32135837980628107</v>
      </c>
    </row>
    <row r="3381" spans="1:20">
      <c r="A3381" s="875" t="s">
        <v>1034</v>
      </c>
      <c r="B3381" t="s">
        <v>1035</v>
      </c>
      <c r="C3381" t="s">
        <v>1339</v>
      </c>
      <c r="D3381" t="s">
        <v>2369</v>
      </c>
      <c r="E3381" s="867">
        <v>2019</v>
      </c>
      <c r="F3381" s="867">
        <v>2019</v>
      </c>
      <c r="G3381" s="868">
        <v>43550</v>
      </c>
      <c r="H3381" s="869">
        <f t="shared" si="156"/>
        <v>2019</v>
      </c>
      <c r="I3381" s="876"/>
      <c r="J3381" t="s">
        <v>1341</v>
      </c>
      <c r="K3381" t="s">
        <v>1342</v>
      </c>
      <c r="L3381" t="s">
        <v>1037</v>
      </c>
      <c r="M3381">
        <v>844.85699999999974</v>
      </c>
      <c r="N3381">
        <v>0.37699999999999989</v>
      </c>
      <c r="O3381" s="872">
        <f>+VLOOKUP(C3381,'A. Rate Class Allocations'!$B$124:$J$128,6,FALSE)</f>
        <v>0.94261788524984402</v>
      </c>
      <c r="P3381" s="873">
        <f>+VLOOKUP(C3381,'A. Rate Class Allocations'!$B$124:$J$128,8,FALSE)</f>
        <v>0.86676492558695795</v>
      </c>
      <c r="Q3381" s="873">
        <f>+VLOOKUP(C3381,'A. Rate Class Allocations'!$B$124:$J$128,7,FALSE)</f>
        <v>0.93591420350510102</v>
      </c>
      <c r="R3381" s="873">
        <f>+VLOOKUP(C3381,'A. Rate Class Allocations'!$B$124:$J$128,9,FALSE)</f>
        <v>0.67326093337246795</v>
      </c>
      <c r="S3381" s="874">
        <f t="shared" si="157"/>
        <v>690.2719273635347</v>
      </c>
      <c r="T3381" s="874">
        <f t="shared" si="158"/>
        <v>0.23755315526856455</v>
      </c>
    </row>
    <row r="3382" spans="1:20">
      <c r="A3382" s="875" t="s">
        <v>1034</v>
      </c>
      <c r="B3382" t="s">
        <v>1035</v>
      </c>
      <c r="C3382" t="s">
        <v>1339</v>
      </c>
      <c r="D3382" t="s">
        <v>2369</v>
      </c>
      <c r="E3382" s="867">
        <v>2019</v>
      </c>
      <c r="F3382" s="867">
        <v>2019</v>
      </c>
      <c r="G3382" s="868">
        <v>43550</v>
      </c>
      <c r="H3382" s="869">
        <f t="shared" si="156"/>
        <v>2019</v>
      </c>
      <c r="I3382" s="876"/>
      <c r="J3382" t="s">
        <v>1341</v>
      </c>
      <c r="K3382" t="s">
        <v>1342</v>
      </c>
      <c r="L3382" t="s">
        <v>1037</v>
      </c>
      <c r="M3382">
        <v>878.47199999999998</v>
      </c>
      <c r="N3382">
        <v>0.39200000000000002</v>
      </c>
      <c r="O3382" s="872">
        <f>+VLOOKUP(C3382,'A. Rate Class Allocations'!$B$124:$J$128,6,FALSE)</f>
        <v>0.94261788524984402</v>
      </c>
      <c r="P3382" s="873">
        <f>+VLOOKUP(C3382,'A. Rate Class Allocations'!$B$124:$J$128,8,FALSE)</f>
        <v>0.86676492558695795</v>
      </c>
      <c r="Q3382" s="873">
        <f>+VLOOKUP(C3382,'A. Rate Class Allocations'!$B$124:$J$128,7,FALSE)</f>
        <v>0.93591420350510102</v>
      </c>
      <c r="R3382" s="873">
        <f>+VLOOKUP(C3382,'A. Rate Class Allocations'!$B$124:$J$128,9,FALSE)</f>
        <v>0.67326093337246795</v>
      </c>
      <c r="S3382" s="874">
        <f t="shared" si="157"/>
        <v>717.73632765651382</v>
      </c>
      <c r="T3382" s="874">
        <f t="shared" si="158"/>
        <v>0.24700487232169055</v>
      </c>
    </row>
    <row r="3383" spans="1:20">
      <c r="A3383" s="875" t="s">
        <v>1034</v>
      </c>
      <c r="B3383" t="s">
        <v>1035</v>
      </c>
      <c r="C3383" t="s">
        <v>1339</v>
      </c>
      <c r="D3383" t="s">
        <v>2369</v>
      </c>
      <c r="E3383" s="867">
        <v>2019</v>
      </c>
      <c r="F3383" s="867">
        <v>2019</v>
      </c>
      <c r="G3383" s="868">
        <v>43550</v>
      </c>
      <c r="H3383" s="869">
        <f t="shared" si="156"/>
        <v>2019</v>
      </c>
      <c r="I3383" s="876"/>
      <c r="J3383" t="s">
        <v>1341</v>
      </c>
      <c r="K3383" t="s">
        <v>1342</v>
      </c>
      <c r="L3383" t="s">
        <v>1037</v>
      </c>
      <c r="M3383">
        <v>1514.9159999999997</v>
      </c>
      <c r="N3383">
        <v>0.67599999999999993</v>
      </c>
      <c r="O3383" s="872">
        <f>+VLOOKUP(C3383,'A. Rate Class Allocations'!$B$124:$J$128,6,FALSE)</f>
        <v>0.94261788524984402</v>
      </c>
      <c r="P3383" s="873">
        <f>+VLOOKUP(C3383,'A. Rate Class Allocations'!$B$124:$J$128,8,FALSE)</f>
        <v>0.86676492558695795</v>
      </c>
      <c r="Q3383" s="873">
        <f>+VLOOKUP(C3383,'A. Rate Class Allocations'!$B$124:$J$128,7,FALSE)</f>
        <v>0.93591420350510102</v>
      </c>
      <c r="R3383" s="873">
        <f>+VLOOKUP(C3383,'A. Rate Class Allocations'!$B$124:$J$128,9,FALSE)</f>
        <v>0.67326093337246795</v>
      </c>
      <c r="S3383" s="874">
        <f t="shared" si="157"/>
        <v>1237.7289732035797</v>
      </c>
      <c r="T3383" s="874">
        <f t="shared" si="158"/>
        <v>0.42595738186087445</v>
      </c>
    </row>
    <row r="3384" spans="1:20">
      <c r="A3384" s="875" t="s">
        <v>1034</v>
      </c>
      <c r="B3384" t="s">
        <v>1035</v>
      </c>
      <c r="C3384" t="s">
        <v>1339</v>
      </c>
      <c r="D3384" t="s">
        <v>2369</v>
      </c>
      <c r="E3384" s="867">
        <v>2019</v>
      </c>
      <c r="F3384" s="867">
        <v>2019</v>
      </c>
      <c r="G3384" s="868">
        <v>43550</v>
      </c>
      <c r="H3384" s="869">
        <f t="shared" si="156"/>
        <v>2019</v>
      </c>
      <c r="I3384" s="876"/>
      <c r="J3384" t="s">
        <v>1038</v>
      </c>
      <c r="K3384" t="s">
        <v>1342</v>
      </c>
      <c r="L3384" t="s">
        <v>1037</v>
      </c>
      <c r="M3384">
        <v>1398.384</v>
      </c>
      <c r="N3384">
        <v>0.62400000000000011</v>
      </c>
      <c r="O3384" s="872">
        <f>+VLOOKUP(C3384,'A. Rate Class Allocations'!$B$124:$J$128,6,FALSE)</f>
        <v>0.94261788524984402</v>
      </c>
      <c r="P3384" s="873">
        <f>+VLOOKUP(C3384,'A. Rate Class Allocations'!$B$124:$J$128,8,FALSE)</f>
        <v>0.86676492558695795</v>
      </c>
      <c r="Q3384" s="873">
        <f>+VLOOKUP(C3384,'A. Rate Class Allocations'!$B$124:$J$128,7,FALSE)</f>
        <v>0.93591420350510102</v>
      </c>
      <c r="R3384" s="873">
        <f>+VLOOKUP(C3384,'A. Rate Class Allocations'!$B$124:$J$128,9,FALSE)</f>
        <v>0.67326093337246795</v>
      </c>
      <c r="S3384" s="874">
        <f t="shared" si="157"/>
        <v>1142.5190521879199</v>
      </c>
      <c r="T3384" s="874">
        <f t="shared" si="158"/>
        <v>0.3931914294100381</v>
      </c>
    </row>
    <row r="3385" spans="1:20">
      <c r="A3385" s="875" t="s">
        <v>1034</v>
      </c>
      <c r="B3385" t="s">
        <v>1035</v>
      </c>
      <c r="C3385" t="s">
        <v>1339</v>
      </c>
      <c r="D3385" t="s">
        <v>2370</v>
      </c>
      <c r="E3385" s="867">
        <v>2019</v>
      </c>
      <c r="F3385" s="867">
        <v>2019</v>
      </c>
      <c r="G3385" s="868">
        <v>43558</v>
      </c>
      <c r="H3385" s="869">
        <f t="shared" si="156"/>
        <v>2019</v>
      </c>
      <c r="I3385" s="876"/>
      <c r="J3385" t="s">
        <v>1341</v>
      </c>
      <c r="K3385" t="s">
        <v>1342</v>
      </c>
      <c r="L3385" t="s">
        <v>1037</v>
      </c>
      <c r="M3385">
        <v>1048.7879999999998</v>
      </c>
      <c r="N3385">
        <v>0.46799999999999997</v>
      </c>
      <c r="O3385" s="872">
        <f>+VLOOKUP(C3385,'A. Rate Class Allocations'!$B$124:$J$128,6,FALSE)</f>
        <v>0.94261788524984402</v>
      </c>
      <c r="P3385" s="873">
        <f>+VLOOKUP(C3385,'A. Rate Class Allocations'!$B$124:$J$128,8,FALSE)</f>
        <v>0.86676492558695795</v>
      </c>
      <c r="Q3385" s="873">
        <f>+VLOOKUP(C3385,'A. Rate Class Allocations'!$B$124:$J$128,7,FALSE)</f>
        <v>0.93591420350510102</v>
      </c>
      <c r="R3385" s="873">
        <f>+VLOOKUP(C3385,'A. Rate Class Allocations'!$B$124:$J$128,9,FALSE)</f>
        <v>0.67326093337246795</v>
      </c>
      <c r="S3385" s="874">
        <f t="shared" si="157"/>
        <v>856.88928914093981</v>
      </c>
      <c r="T3385" s="874">
        <f t="shared" si="158"/>
        <v>0.29489357205752847</v>
      </c>
    </row>
    <row r="3386" spans="1:20">
      <c r="A3386" s="875" t="s">
        <v>1034</v>
      </c>
      <c r="B3386" t="s">
        <v>1035</v>
      </c>
      <c r="C3386" t="s">
        <v>1339</v>
      </c>
      <c r="D3386" t="s">
        <v>2371</v>
      </c>
      <c r="E3386" s="867">
        <v>2019</v>
      </c>
      <c r="F3386" s="867">
        <v>2019</v>
      </c>
      <c r="G3386" s="868">
        <v>43551</v>
      </c>
      <c r="H3386" s="869">
        <f t="shared" si="156"/>
        <v>2019</v>
      </c>
      <c r="I3386" s="876"/>
      <c r="J3386" t="s">
        <v>1341</v>
      </c>
      <c r="K3386" t="s">
        <v>1342</v>
      </c>
      <c r="L3386" t="s">
        <v>1037</v>
      </c>
      <c r="M3386">
        <v>4117.5359999999991</v>
      </c>
      <c r="N3386">
        <v>1.3919999999999999</v>
      </c>
      <c r="O3386" s="872">
        <f>+VLOOKUP(C3386,'A. Rate Class Allocations'!$B$124:$J$128,6,FALSE)</f>
        <v>0.94261788524984402</v>
      </c>
      <c r="P3386" s="873">
        <f>+VLOOKUP(C3386,'A. Rate Class Allocations'!$B$124:$J$128,8,FALSE)</f>
        <v>0.86676492558695795</v>
      </c>
      <c r="Q3386" s="873">
        <f>+VLOOKUP(C3386,'A. Rate Class Allocations'!$B$124:$J$128,7,FALSE)</f>
        <v>0.93591420350510102</v>
      </c>
      <c r="R3386" s="873">
        <f>+VLOOKUP(C3386,'A. Rate Class Allocations'!$B$124:$J$128,9,FALSE)</f>
        <v>0.67326093337246795</v>
      </c>
      <c r="S3386" s="874">
        <f t="shared" si="157"/>
        <v>3364.1427019113762</v>
      </c>
      <c r="T3386" s="874">
        <f t="shared" si="158"/>
        <v>0.87711934253008461</v>
      </c>
    </row>
    <row r="3387" spans="1:20">
      <c r="A3387" s="875" t="s">
        <v>1034</v>
      </c>
      <c r="B3387" t="s">
        <v>1035</v>
      </c>
      <c r="C3387" t="s">
        <v>1339</v>
      </c>
      <c r="D3387" t="s">
        <v>2372</v>
      </c>
      <c r="E3387" s="867">
        <v>2019</v>
      </c>
      <c r="F3387" s="867">
        <v>2019</v>
      </c>
      <c r="G3387" s="868">
        <v>43560</v>
      </c>
      <c r="H3387" s="869">
        <f t="shared" si="156"/>
        <v>2019</v>
      </c>
      <c r="I3387" s="876"/>
      <c r="J3387" t="s">
        <v>1341</v>
      </c>
      <c r="K3387" t="s">
        <v>1342</v>
      </c>
      <c r="L3387" t="s">
        <v>1037</v>
      </c>
      <c r="M3387">
        <v>2761.1040000000003</v>
      </c>
      <c r="N3387">
        <v>1.1040000000000001</v>
      </c>
      <c r="O3387" s="872">
        <f>+VLOOKUP(C3387,'A. Rate Class Allocations'!$B$124:$J$128,6,FALSE)</f>
        <v>0.94261788524984402</v>
      </c>
      <c r="P3387" s="873">
        <f>+VLOOKUP(C3387,'A. Rate Class Allocations'!$B$124:$J$128,8,FALSE)</f>
        <v>0.86676492558695795</v>
      </c>
      <c r="Q3387" s="873">
        <f>+VLOOKUP(C3387,'A. Rate Class Allocations'!$B$124:$J$128,7,FALSE)</f>
        <v>0.93591420350510102</v>
      </c>
      <c r="R3387" s="873">
        <f>+VLOOKUP(C3387,'A. Rate Class Allocations'!$B$124:$J$128,9,FALSE)</f>
        <v>0.67326093337246795</v>
      </c>
      <c r="S3387" s="874">
        <f t="shared" si="157"/>
        <v>2255.8996134625927</v>
      </c>
      <c r="T3387" s="874">
        <f t="shared" si="158"/>
        <v>0.69564637511006733</v>
      </c>
    </row>
    <row r="3388" spans="1:20">
      <c r="A3388" s="875" t="s">
        <v>1034</v>
      </c>
      <c r="B3388" t="s">
        <v>1035</v>
      </c>
      <c r="C3388" t="s">
        <v>1339</v>
      </c>
      <c r="D3388" t="s">
        <v>2372</v>
      </c>
      <c r="E3388" s="867">
        <v>2019</v>
      </c>
      <c r="F3388" s="867">
        <v>2019</v>
      </c>
      <c r="G3388" s="868">
        <v>43560</v>
      </c>
      <c r="H3388" s="869">
        <f t="shared" si="156"/>
        <v>2019</v>
      </c>
      <c r="I3388" s="876"/>
      <c r="J3388" t="s">
        <v>1038</v>
      </c>
      <c r="K3388" t="s">
        <v>1342</v>
      </c>
      <c r="L3388" t="s">
        <v>1037</v>
      </c>
      <c r="M3388">
        <v>402.66100000000006</v>
      </c>
      <c r="N3388">
        <v>0.16099999999999998</v>
      </c>
      <c r="O3388" s="872">
        <f>+VLOOKUP(C3388,'A. Rate Class Allocations'!$B$124:$J$128,6,FALSE)</f>
        <v>0.94261788524984402</v>
      </c>
      <c r="P3388" s="873">
        <f>+VLOOKUP(C3388,'A. Rate Class Allocations'!$B$124:$J$128,8,FALSE)</f>
        <v>0.86676492558695795</v>
      </c>
      <c r="Q3388" s="873">
        <f>+VLOOKUP(C3388,'A. Rate Class Allocations'!$B$124:$J$128,7,FALSE)</f>
        <v>0.93591420350510102</v>
      </c>
      <c r="R3388" s="873">
        <f>+VLOOKUP(C3388,'A. Rate Class Allocations'!$B$124:$J$128,9,FALSE)</f>
        <v>0.67326093337246795</v>
      </c>
      <c r="S3388" s="874">
        <f t="shared" si="157"/>
        <v>328.98536029662819</v>
      </c>
      <c r="T3388" s="874">
        <f t="shared" si="158"/>
        <v>0.10144842970355146</v>
      </c>
    </row>
    <row r="3389" spans="1:20">
      <c r="A3389" s="875" t="s">
        <v>1034</v>
      </c>
      <c r="B3389" t="s">
        <v>1035</v>
      </c>
      <c r="C3389" t="s">
        <v>1339</v>
      </c>
      <c r="D3389" t="s">
        <v>2372</v>
      </c>
      <c r="E3389" s="867">
        <v>2019</v>
      </c>
      <c r="F3389" s="867">
        <v>2019</v>
      </c>
      <c r="G3389" s="868">
        <v>43560</v>
      </c>
      <c r="H3389" s="869">
        <f t="shared" si="156"/>
        <v>2019</v>
      </c>
      <c r="I3389" s="876"/>
      <c r="J3389" t="s">
        <v>1038</v>
      </c>
      <c r="K3389" t="s">
        <v>1342</v>
      </c>
      <c r="L3389" t="s">
        <v>1037</v>
      </c>
      <c r="M3389">
        <v>1300.5200000000004</v>
      </c>
      <c r="N3389">
        <v>0.52000000000000013</v>
      </c>
      <c r="O3389" s="872">
        <f>+VLOOKUP(C3389,'A. Rate Class Allocations'!$B$124:$J$128,6,FALSE)</f>
        <v>0.94261788524984402</v>
      </c>
      <c r="P3389" s="873">
        <f>+VLOOKUP(C3389,'A. Rate Class Allocations'!$B$124:$J$128,8,FALSE)</f>
        <v>0.86676492558695795</v>
      </c>
      <c r="Q3389" s="873">
        <f>+VLOOKUP(C3389,'A. Rate Class Allocations'!$B$124:$J$128,7,FALSE)</f>
        <v>0.93591420350510102</v>
      </c>
      <c r="R3389" s="873">
        <f>+VLOOKUP(C3389,'A. Rate Class Allocations'!$B$124:$J$128,9,FALSE)</f>
        <v>0.67326093337246795</v>
      </c>
      <c r="S3389" s="874">
        <f t="shared" si="157"/>
        <v>1062.5614121381782</v>
      </c>
      <c r="T3389" s="874">
        <f t="shared" si="158"/>
        <v>0.32765952450836505</v>
      </c>
    </row>
    <row r="3390" spans="1:20">
      <c r="A3390" s="875" t="s">
        <v>1034</v>
      </c>
      <c r="B3390" t="s">
        <v>1035</v>
      </c>
      <c r="C3390" t="s">
        <v>1339</v>
      </c>
      <c r="D3390" t="s">
        <v>2373</v>
      </c>
      <c r="E3390" s="867">
        <v>2019</v>
      </c>
      <c r="F3390" s="867">
        <v>2019</v>
      </c>
      <c r="G3390" s="868">
        <v>43564</v>
      </c>
      <c r="H3390" s="869">
        <f t="shared" si="156"/>
        <v>2019</v>
      </c>
      <c r="I3390" s="876"/>
      <c r="J3390" t="s">
        <v>1341</v>
      </c>
      <c r="K3390" t="s">
        <v>1342</v>
      </c>
      <c r="L3390" t="s">
        <v>1037</v>
      </c>
      <c r="M3390">
        <v>3119.4719999999998</v>
      </c>
      <c r="N3390">
        <v>1.3919999999999999</v>
      </c>
      <c r="O3390" s="872">
        <f>+VLOOKUP(C3390,'A. Rate Class Allocations'!$B$124:$J$128,6,FALSE)</f>
        <v>0.94261788524984402</v>
      </c>
      <c r="P3390" s="873">
        <f>+VLOOKUP(C3390,'A. Rate Class Allocations'!$B$124:$J$128,8,FALSE)</f>
        <v>0.86676492558695795</v>
      </c>
      <c r="Q3390" s="873">
        <f>+VLOOKUP(C3390,'A. Rate Class Allocations'!$B$124:$J$128,7,FALSE)</f>
        <v>0.93591420350510102</v>
      </c>
      <c r="R3390" s="873">
        <f>+VLOOKUP(C3390,'A. Rate Class Allocations'!$B$124:$J$128,9,FALSE)</f>
        <v>0.67326093337246795</v>
      </c>
      <c r="S3390" s="874">
        <f t="shared" si="157"/>
        <v>2548.6963471884364</v>
      </c>
      <c r="T3390" s="874">
        <f t="shared" si="158"/>
        <v>0.87711934253008461</v>
      </c>
    </row>
    <row r="3391" spans="1:20">
      <c r="A3391" s="875" t="s">
        <v>1034</v>
      </c>
      <c r="B3391" t="s">
        <v>1035</v>
      </c>
      <c r="C3391" t="s">
        <v>1339</v>
      </c>
      <c r="D3391" t="s">
        <v>2373</v>
      </c>
      <c r="E3391" s="867">
        <v>2019</v>
      </c>
      <c r="F3391" s="867">
        <v>2019</v>
      </c>
      <c r="G3391" s="868">
        <v>43564</v>
      </c>
      <c r="H3391" s="869">
        <f t="shared" si="156"/>
        <v>2019</v>
      </c>
      <c r="I3391" s="876"/>
      <c r="J3391" t="s">
        <v>1038</v>
      </c>
      <c r="K3391" t="s">
        <v>1342</v>
      </c>
      <c r="L3391" t="s">
        <v>1037</v>
      </c>
      <c r="M3391">
        <v>259.95599999999996</v>
      </c>
      <c r="N3391">
        <v>0.11599999999999999</v>
      </c>
      <c r="O3391" s="872">
        <f>+VLOOKUP(C3391,'A. Rate Class Allocations'!$B$124:$J$128,6,FALSE)</f>
        <v>0.94261788524984402</v>
      </c>
      <c r="P3391" s="873">
        <f>+VLOOKUP(C3391,'A. Rate Class Allocations'!$B$124:$J$128,8,FALSE)</f>
        <v>0.86676492558695795</v>
      </c>
      <c r="Q3391" s="873">
        <f>+VLOOKUP(C3391,'A. Rate Class Allocations'!$B$124:$J$128,7,FALSE)</f>
        <v>0.93591420350510102</v>
      </c>
      <c r="R3391" s="873">
        <f>+VLOOKUP(C3391,'A. Rate Class Allocations'!$B$124:$J$128,9,FALSE)</f>
        <v>0.67326093337246795</v>
      </c>
      <c r="S3391" s="874">
        <f t="shared" si="157"/>
        <v>212.39136226570304</v>
      </c>
      <c r="T3391" s="874">
        <f t="shared" si="158"/>
        <v>7.3093278544173718E-2</v>
      </c>
    </row>
    <row r="3392" spans="1:20">
      <c r="A3392" s="875" t="s">
        <v>1034</v>
      </c>
      <c r="B3392" t="s">
        <v>1035</v>
      </c>
      <c r="C3392" t="s">
        <v>1339</v>
      </c>
      <c r="D3392" t="s">
        <v>2374</v>
      </c>
      <c r="E3392" s="867">
        <v>2019</v>
      </c>
      <c r="F3392" s="867">
        <v>2019</v>
      </c>
      <c r="G3392" s="868">
        <v>43564</v>
      </c>
      <c r="H3392" s="869">
        <f t="shared" si="156"/>
        <v>2019</v>
      </c>
      <c r="I3392" s="876"/>
      <c r="J3392" t="s">
        <v>1341</v>
      </c>
      <c r="K3392" t="s">
        <v>1342</v>
      </c>
      <c r="L3392" t="s">
        <v>1037</v>
      </c>
      <c r="M3392">
        <v>114.29100000000001</v>
      </c>
      <c r="N3392">
        <v>5.1000000000000004E-2</v>
      </c>
      <c r="O3392" s="872">
        <f>+VLOOKUP(C3392,'A. Rate Class Allocations'!$B$124:$J$128,6,FALSE)</f>
        <v>0.94261788524984402</v>
      </c>
      <c r="P3392" s="873">
        <f>+VLOOKUP(C3392,'A. Rate Class Allocations'!$B$124:$J$128,8,FALSE)</f>
        <v>0.86676492558695795</v>
      </c>
      <c r="Q3392" s="873">
        <f>+VLOOKUP(C3392,'A. Rate Class Allocations'!$B$124:$J$128,7,FALSE)</f>
        <v>0.93591420350510102</v>
      </c>
      <c r="R3392" s="873">
        <f>+VLOOKUP(C3392,'A. Rate Class Allocations'!$B$124:$J$128,9,FALSE)</f>
        <v>0.67326093337246795</v>
      </c>
      <c r="S3392" s="874">
        <f t="shared" si="157"/>
        <v>93.378960996128086</v>
      </c>
      <c r="T3392" s="874">
        <f t="shared" si="158"/>
        <v>3.2135837980628107E-2</v>
      </c>
    </row>
    <row r="3393" spans="1:20">
      <c r="A3393" s="875" t="s">
        <v>1034</v>
      </c>
      <c r="B3393" t="s">
        <v>1035</v>
      </c>
      <c r="C3393" t="s">
        <v>1339</v>
      </c>
      <c r="D3393" t="s">
        <v>2374</v>
      </c>
      <c r="E3393" s="867">
        <v>2019</v>
      </c>
      <c r="F3393" s="867">
        <v>2019</v>
      </c>
      <c r="G3393" s="868">
        <v>43564</v>
      </c>
      <c r="H3393" s="869">
        <f t="shared" si="156"/>
        <v>2019</v>
      </c>
      <c r="I3393" s="876"/>
      <c r="J3393" t="s">
        <v>1341</v>
      </c>
      <c r="K3393" t="s">
        <v>1342</v>
      </c>
      <c r="L3393" t="s">
        <v>1037</v>
      </c>
      <c r="M3393">
        <v>430.27199999999999</v>
      </c>
      <c r="N3393">
        <v>0.192</v>
      </c>
      <c r="O3393" s="872">
        <f>+VLOOKUP(C3393,'A. Rate Class Allocations'!$B$124:$J$128,6,FALSE)</f>
        <v>0.94261788524984402</v>
      </c>
      <c r="P3393" s="873">
        <f>+VLOOKUP(C3393,'A. Rate Class Allocations'!$B$124:$J$128,8,FALSE)</f>
        <v>0.86676492558695795</v>
      </c>
      <c r="Q3393" s="873">
        <f>+VLOOKUP(C3393,'A. Rate Class Allocations'!$B$124:$J$128,7,FALSE)</f>
        <v>0.93591420350510102</v>
      </c>
      <c r="R3393" s="873">
        <f>+VLOOKUP(C3393,'A. Rate Class Allocations'!$B$124:$J$128,9,FALSE)</f>
        <v>0.67326093337246795</v>
      </c>
      <c r="S3393" s="874">
        <f t="shared" si="157"/>
        <v>351.54432375012919</v>
      </c>
      <c r="T3393" s="874">
        <f t="shared" si="158"/>
        <v>0.12098197828001168</v>
      </c>
    </row>
    <row r="3394" spans="1:20">
      <c r="A3394" s="875" t="s">
        <v>1034</v>
      </c>
      <c r="B3394" t="s">
        <v>1035</v>
      </c>
      <c r="C3394" t="s">
        <v>1339</v>
      </c>
      <c r="D3394" t="s">
        <v>2374</v>
      </c>
      <c r="E3394" s="867">
        <v>2019</v>
      </c>
      <c r="F3394" s="867">
        <v>2019</v>
      </c>
      <c r="G3394" s="868">
        <v>43564</v>
      </c>
      <c r="H3394" s="869">
        <f t="shared" si="156"/>
        <v>2019</v>
      </c>
      <c r="I3394" s="876"/>
      <c r="J3394" t="s">
        <v>1341</v>
      </c>
      <c r="K3394" t="s">
        <v>1342</v>
      </c>
      <c r="L3394" t="s">
        <v>1037</v>
      </c>
      <c r="M3394">
        <v>466.12800000000004</v>
      </c>
      <c r="N3394">
        <v>0.20800000000000002</v>
      </c>
      <c r="O3394" s="872">
        <f>+VLOOKUP(C3394,'A. Rate Class Allocations'!$B$124:$J$128,6,FALSE)</f>
        <v>0.94261788524984402</v>
      </c>
      <c r="P3394" s="873">
        <f>+VLOOKUP(C3394,'A. Rate Class Allocations'!$B$124:$J$128,8,FALSE)</f>
        <v>0.86676492558695795</v>
      </c>
      <c r="Q3394" s="873">
        <f>+VLOOKUP(C3394,'A. Rate Class Allocations'!$B$124:$J$128,7,FALSE)</f>
        <v>0.93591420350510102</v>
      </c>
      <c r="R3394" s="873">
        <f>+VLOOKUP(C3394,'A. Rate Class Allocations'!$B$124:$J$128,9,FALSE)</f>
        <v>0.67326093337246795</v>
      </c>
      <c r="S3394" s="874">
        <f t="shared" si="157"/>
        <v>380.83968406264</v>
      </c>
      <c r="T3394" s="874">
        <f t="shared" si="158"/>
        <v>0.13106380980334603</v>
      </c>
    </row>
    <row r="3395" spans="1:20">
      <c r="A3395" s="875" t="s">
        <v>1034</v>
      </c>
      <c r="B3395" t="s">
        <v>1035</v>
      </c>
      <c r="C3395" t="s">
        <v>1339</v>
      </c>
      <c r="D3395" t="s">
        <v>2374</v>
      </c>
      <c r="E3395" s="867">
        <v>2019</v>
      </c>
      <c r="F3395" s="867">
        <v>2019</v>
      </c>
      <c r="G3395" s="868">
        <v>43564</v>
      </c>
      <c r="H3395" s="869">
        <f t="shared" si="156"/>
        <v>2019</v>
      </c>
      <c r="I3395" s="876"/>
      <c r="J3395" t="s">
        <v>1341</v>
      </c>
      <c r="K3395" t="s">
        <v>1342</v>
      </c>
      <c r="L3395" t="s">
        <v>1037</v>
      </c>
      <c r="M3395">
        <v>233.06400000000002</v>
      </c>
      <c r="N3395">
        <v>0.10400000000000001</v>
      </c>
      <c r="O3395" s="872">
        <f>+VLOOKUP(C3395,'A. Rate Class Allocations'!$B$124:$J$128,6,FALSE)</f>
        <v>0.94261788524984402</v>
      </c>
      <c r="P3395" s="873">
        <f>+VLOOKUP(C3395,'A. Rate Class Allocations'!$B$124:$J$128,8,FALSE)</f>
        <v>0.86676492558695795</v>
      </c>
      <c r="Q3395" s="873">
        <f>+VLOOKUP(C3395,'A. Rate Class Allocations'!$B$124:$J$128,7,FALSE)</f>
        <v>0.93591420350510102</v>
      </c>
      <c r="R3395" s="873">
        <f>+VLOOKUP(C3395,'A. Rate Class Allocations'!$B$124:$J$128,9,FALSE)</f>
        <v>0.67326093337246795</v>
      </c>
      <c r="S3395" s="874">
        <f t="shared" si="157"/>
        <v>190.41984203132</v>
      </c>
      <c r="T3395" s="874">
        <f t="shared" si="158"/>
        <v>6.5531904901673016E-2</v>
      </c>
    </row>
    <row r="3396" spans="1:20">
      <c r="A3396" s="875" t="s">
        <v>1034</v>
      </c>
      <c r="B3396" t="s">
        <v>1035</v>
      </c>
      <c r="C3396" t="s">
        <v>1339</v>
      </c>
      <c r="D3396" t="s">
        <v>2374</v>
      </c>
      <c r="E3396" s="867">
        <v>2019</v>
      </c>
      <c r="F3396" s="867">
        <v>2019</v>
      </c>
      <c r="G3396" s="868">
        <v>43564</v>
      </c>
      <c r="H3396" s="869">
        <f t="shared" ref="H3396:H3459" si="159">YEAR(G3396)</f>
        <v>2019</v>
      </c>
      <c r="I3396" s="876"/>
      <c r="J3396" t="s">
        <v>1341</v>
      </c>
      <c r="K3396" t="s">
        <v>1342</v>
      </c>
      <c r="L3396" t="s">
        <v>1037</v>
      </c>
      <c r="M3396">
        <v>233.06400000000002</v>
      </c>
      <c r="N3396">
        <v>0.10400000000000001</v>
      </c>
      <c r="O3396" s="872">
        <f>+VLOOKUP(C3396,'A. Rate Class Allocations'!$B$124:$J$128,6,FALSE)</f>
        <v>0.94261788524984402</v>
      </c>
      <c r="P3396" s="873">
        <f>+VLOOKUP(C3396,'A. Rate Class Allocations'!$B$124:$J$128,8,FALSE)</f>
        <v>0.86676492558695795</v>
      </c>
      <c r="Q3396" s="873">
        <f>+VLOOKUP(C3396,'A. Rate Class Allocations'!$B$124:$J$128,7,FALSE)</f>
        <v>0.93591420350510102</v>
      </c>
      <c r="R3396" s="873">
        <f>+VLOOKUP(C3396,'A. Rate Class Allocations'!$B$124:$J$128,9,FALSE)</f>
        <v>0.67326093337246795</v>
      </c>
      <c r="S3396" s="874">
        <f t="shared" ref="S3396:S3459" si="160">M3396*O3396*P3396</f>
        <v>190.41984203132</v>
      </c>
      <c r="T3396" s="874">
        <f t="shared" ref="T3396:T3459" si="161">N3396*Q3396*R3396</f>
        <v>6.5531904901673016E-2</v>
      </c>
    </row>
    <row r="3397" spans="1:20">
      <c r="A3397" s="875" t="s">
        <v>1034</v>
      </c>
      <c r="B3397" t="s">
        <v>1035</v>
      </c>
      <c r="C3397" t="s">
        <v>1339</v>
      </c>
      <c r="D3397" t="s">
        <v>2374</v>
      </c>
      <c r="E3397" s="867">
        <v>2019</v>
      </c>
      <c r="F3397" s="867">
        <v>2019</v>
      </c>
      <c r="G3397" s="868">
        <v>43564</v>
      </c>
      <c r="H3397" s="869">
        <f t="shared" si="159"/>
        <v>2019</v>
      </c>
      <c r="I3397" s="876"/>
      <c r="J3397" t="s">
        <v>1341</v>
      </c>
      <c r="K3397" t="s">
        <v>1342</v>
      </c>
      <c r="L3397" t="s">
        <v>1037</v>
      </c>
      <c r="M3397">
        <v>815.72400000000005</v>
      </c>
      <c r="N3397">
        <v>0.36400000000000005</v>
      </c>
      <c r="O3397" s="872">
        <f>+VLOOKUP(C3397,'A. Rate Class Allocations'!$B$124:$J$128,6,FALSE)</f>
        <v>0.94261788524984402</v>
      </c>
      <c r="P3397" s="873">
        <f>+VLOOKUP(C3397,'A. Rate Class Allocations'!$B$124:$J$128,8,FALSE)</f>
        <v>0.86676492558695795</v>
      </c>
      <c r="Q3397" s="873">
        <f>+VLOOKUP(C3397,'A. Rate Class Allocations'!$B$124:$J$128,7,FALSE)</f>
        <v>0.93591420350510102</v>
      </c>
      <c r="R3397" s="873">
        <f>+VLOOKUP(C3397,'A. Rate Class Allocations'!$B$124:$J$128,9,FALSE)</f>
        <v>0.67326093337246795</v>
      </c>
      <c r="S3397" s="874">
        <f t="shared" si="160"/>
        <v>666.46944710962009</v>
      </c>
      <c r="T3397" s="874">
        <f t="shared" si="161"/>
        <v>0.22936166715585554</v>
      </c>
    </row>
    <row r="3398" spans="1:20">
      <c r="A3398" s="875" t="s">
        <v>1034</v>
      </c>
      <c r="B3398" t="s">
        <v>1035</v>
      </c>
      <c r="C3398" t="s">
        <v>1339</v>
      </c>
      <c r="D3398" t="s">
        <v>2374</v>
      </c>
      <c r="E3398" s="867">
        <v>2019</v>
      </c>
      <c r="F3398" s="867">
        <v>2019</v>
      </c>
      <c r="G3398" s="868">
        <v>43564</v>
      </c>
      <c r="H3398" s="869">
        <f t="shared" si="159"/>
        <v>2019</v>
      </c>
      <c r="I3398" s="876"/>
      <c r="J3398" t="s">
        <v>1341</v>
      </c>
      <c r="K3398" t="s">
        <v>1342</v>
      </c>
      <c r="L3398" t="s">
        <v>1037</v>
      </c>
      <c r="M3398">
        <v>699.19200000000001</v>
      </c>
      <c r="N3398">
        <v>0.31200000000000006</v>
      </c>
      <c r="O3398" s="872">
        <f>+VLOOKUP(C3398,'A. Rate Class Allocations'!$B$124:$J$128,6,FALSE)</f>
        <v>0.94261788524984402</v>
      </c>
      <c r="P3398" s="873">
        <f>+VLOOKUP(C3398,'A. Rate Class Allocations'!$B$124:$J$128,8,FALSE)</f>
        <v>0.86676492558695795</v>
      </c>
      <c r="Q3398" s="873">
        <f>+VLOOKUP(C3398,'A. Rate Class Allocations'!$B$124:$J$128,7,FALSE)</f>
        <v>0.93591420350510102</v>
      </c>
      <c r="R3398" s="873">
        <f>+VLOOKUP(C3398,'A. Rate Class Allocations'!$B$124:$J$128,9,FALSE)</f>
        <v>0.67326093337246795</v>
      </c>
      <c r="S3398" s="874">
        <f t="shared" si="160"/>
        <v>571.25952609395995</v>
      </c>
      <c r="T3398" s="874">
        <f t="shared" si="161"/>
        <v>0.19659571470501905</v>
      </c>
    </row>
    <row r="3399" spans="1:20">
      <c r="A3399" s="875" t="s">
        <v>1034</v>
      </c>
      <c r="B3399" t="s">
        <v>1035</v>
      </c>
      <c r="C3399" t="s">
        <v>1339</v>
      </c>
      <c r="D3399" t="s">
        <v>2374</v>
      </c>
      <c r="E3399" s="867">
        <v>2019</v>
      </c>
      <c r="F3399" s="867">
        <v>2019</v>
      </c>
      <c r="G3399" s="868">
        <v>43564</v>
      </c>
      <c r="H3399" s="869">
        <f t="shared" si="159"/>
        <v>2019</v>
      </c>
      <c r="I3399" s="876"/>
      <c r="J3399" t="s">
        <v>1038</v>
      </c>
      <c r="K3399" t="s">
        <v>1342</v>
      </c>
      <c r="L3399" t="s">
        <v>1037</v>
      </c>
      <c r="M3399">
        <v>114.29100000000001</v>
      </c>
      <c r="N3399">
        <v>5.1000000000000004E-2</v>
      </c>
      <c r="O3399" s="872">
        <f>+VLOOKUP(C3399,'A. Rate Class Allocations'!$B$124:$J$128,6,FALSE)</f>
        <v>0.94261788524984402</v>
      </c>
      <c r="P3399" s="873">
        <f>+VLOOKUP(C3399,'A. Rate Class Allocations'!$B$124:$J$128,8,FALSE)</f>
        <v>0.86676492558695795</v>
      </c>
      <c r="Q3399" s="873">
        <f>+VLOOKUP(C3399,'A. Rate Class Allocations'!$B$124:$J$128,7,FALSE)</f>
        <v>0.93591420350510102</v>
      </c>
      <c r="R3399" s="873">
        <f>+VLOOKUP(C3399,'A. Rate Class Allocations'!$B$124:$J$128,9,FALSE)</f>
        <v>0.67326093337246795</v>
      </c>
      <c r="S3399" s="874">
        <f t="shared" si="160"/>
        <v>93.378960996128086</v>
      </c>
      <c r="T3399" s="874">
        <f t="shared" si="161"/>
        <v>3.2135837980628107E-2</v>
      </c>
    </row>
    <row r="3400" spans="1:20">
      <c r="A3400" s="875" t="s">
        <v>1034</v>
      </c>
      <c r="B3400" t="s">
        <v>1035</v>
      </c>
      <c r="C3400" t="s">
        <v>1339</v>
      </c>
      <c r="D3400" t="s">
        <v>2375</v>
      </c>
      <c r="E3400" s="867">
        <v>2019</v>
      </c>
      <c r="F3400" s="867">
        <v>2019</v>
      </c>
      <c r="G3400" s="868">
        <v>43558</v>
      </c>
      <c r="H3400" s="869">
        <f t="shared" si="159"/>
        <v>2019</v>
      </c>
      <c r="I3400" s="876"/>
      <c r="J3400" t="s">
        <v>1341</v>
      </c>
      <c r="K3400" t="s">
        <v>1342</v>
      </c>
      <c r="L3400" t="s">
        <v>1037</v>
      </c>
      <c r="M3400">
        <v>175.23399999999998</v>
      </c>
      <c r="N3400">
        <v>8.199999999999999E-2</v>
      </c>
      <c r="O3400" s="872">
        <f>+VLOOKUP(C3400,'A. Rate Class Allocations'!$B$124:$J$128,6,FALSE)</f>
        <v>0.94261788524984402</v>
      </c>
      <c r="P3400" s="873">
        <f>+VLOOKUP(C3400,'A. Rate Class Allocations'!$B$124:$J$128,8,FALSE)</f>
        <v>0.86676492558695795</v>
      </c>
      <c r="Q3400" s="873">
        <f>+VLOOKUP(C3400,'A. Rate Class Allocations'!$B$124:$J$128,7,FALSE)</f>
        <v>0.93591420350510102</v>
      </c>
      <c r="R3400" s="873">
        <f>+VLOOKUP(C3400,'A. Rate Class Allocations'!$B$124:$J$128,9,FALSE)</f>
        <v>0.67326093337246795</v>
      </c>
      <c r="S3400" s="874">
        <f t="shared" si="160"/>
        <v>143.17110578431814</v>
      </c>
      <c r="T3400" s="874">
        <f t="shared" si="161"/>
        <v>5.1669386557088318E-2</v>
      </c>
    </row>
    <row r="3401" spans="1:20">
      <c r="A3401" s="875" t="s">
        <v>1034</v>
      </c>
      <c r="B3401" t="s">
        <v>1035</v>
      </c>
      <c r="C3401" t="s">
        <v>1339</v>
      </c>
      <c r="D3401" t="s">
        <v>2375</v>
      </c>
      <c r="E3401" s="867">
        <v>2019</v>
      </c>
      <c r="F3401" s="867">
        <v>2019</v>
      </c>
      <c r="G3401" s="868">
        <v>43558</v>
      </c>
      <c r="H3401" s="869">
        <f t="shared" si="159"/>
        <v>2019</v>
      </c>
      <c r="I3401" s="876"/>
      <c r="J3401" t="s">
        <v>1341</v>
      </c>
      <c r="K3401" t="s">
        <v>1342</v>
      </c>
      <c r="L3401" t="s">
        <v>1037</v>
      </c>
      <c r="M3401">
        <v>418.85199999999998</v>
      </c>
      <c r="N3401">
        <v>0.19600000000000001</v>
      </c>
      <c r="O3401" s="872">
        <f>+VLOOKUP(C3401,'A. Rate Class Allocations'!$B$124:$J$128,6,FALSE)</f>
        <v>0.94261788524984402</v>
      </c>
      <c r="P3401" s="873">
        <f>+VLOOKUP(C3401,'A. Rate Class Allocations'!$B$124:$J$128,8,FALSE)</f>
        <v>0.86676492558695795</v>
      </c>
      <c r="Q3401" s="873">
        <f>+VLOOKUP(C3401,'A. Rate Class Allocations'!$B$124:$J$128,7,FALSE)</f>
        <v>0.93591420350510102</v>
      </c>
      <c r="R3401" s="873">
        <f>+VLOOKUP(C3401,'A. Rate Class Allocations'!$B$124:$J$128,9,FALSE)</f>
        <v>0.67326093337246795</v>
      </c>
      <c r="S3401" s="874">
        <f t="shared" si="160"/>
        <v>342.21386260641896</v>
      </c>
      <c r="T3401" s="874">
        <f t="shared" si="161"/>
        <v>0.12350243616084527</v>
      </c>
    </row>
    <row r="3402" spans="1:20">
      <c r="A3402" s="875" t="s">
        <v>1034</v>
      </c>
      <c r="B3402" t="s">
        <v>1035</v>
      </c>
      <c r="C3402" t="s">
        <v>1339</v>
      </c>
      <c r="D3402" t="s">
        <v>2375</v>
      </c>
      <c r="E3402" s="867">
        <v>2019</v>
      </c>
      <c r="F3402" s="867">
        <v>2019</v>
      </c>
      <c r="G3402" s="868">
        <v>43558</v>
      </c>
      <c r="H3402" s="869">
        <f t="shared" si="159"/>
        <v>2019</v>
      </c>
      <c r="I3402" s="876"/>
      <c r="J3402" t="s">
        <v>1341</v>
      </c>
      <c r="K3402" t="s">
        <v>1342</v>
      </c>
      <c r="L3402" t="s">
        <v>1037</v>
      </c>
      <c r="M3402">
        <v>418.85199999999998</v>
      </c>
      <c r="N3402">
        <v>0.19600000000000001</v>
      </c>
      <c r="O3402" s="872">
        <f>+VLOOKUP(C3402,'A. Rate Class Allocations'!$B$124:$J$128,6,FALSE)</f>
        <v>0.94261788524984402</v>
      </c>
      <c r="P3402" s="873">
        <f>+VLOOKUP(C3402,'A. Rate Class Allocations'!$B$124:$J$128,8,FALSE)</f>
        <v>0.86676492558695795</v>
      </c>
      <c r="Q3402" s="873">
        <f>+VLOOKUP(C3402,'A. Rate Class Allocations'!$B$124:$J$128,7,FALSE)</f>
        <v>0.93591420350510102</v>
      </c>
      <c r="R3402" s="873">
        <f>+VLOOKUP(C3402,'A. Rate Class Allocations'!$B$124:$J$128,9,FALSE)</f>
        <v>0.67326093337246795</v>
      </c>
      <c r="S3402" s="874">
        <f t="shared" si="160"/>
        <v>342.21386260641896</v>
      </c>
      <c r="T3402" s="874">
        <f t="shared" si="161"/>
        <v>0.12350243616084527</v>
      </c>
    </row>
    <row r="3403" spans="1:20">
      <c r="A3403" s="875" t="s">
        <v>1034</v>
      </c>
      <c r="B3403" t="s">
        <v>1035</v>
      </c>
      <c r="C3403" t="s">
        <v>1339</v>
      </c>
      <c r="D3403" t="s">
        <v>2376</v>
      </c>
      <c r="E3403" s="867">
        <v>2019</v>
      </c>
      <c r="F3403" s="867">
        <v>2019</v>
      </c>
      <c r="G3403" s="868">
        <v>43557</v>
      </c>
      <c r="H3403" s="869">
        <f t="shared" si="159"/>
        <v>2019</v>
      </c>
      <c r="I3403" s="876"/>
      <c r="J3403" t="s">
        <v>1341</v>
      </c>
      <c r="K3403" t="s">
        <v>1342</v>
      </c>
      <c r="L3403" t="s">
        <v>1037</v>
      </c>
      <c r="M3403">
        <v>2330.6400000000003</v>
      </c>
      <c r="N3403">
        <v>1.0400000000000003</v>
      </c>
      <c r="O3403" s="872">
        <f>+VLOOKUP(C3403,'A. Rate Class Allocations'!$B$124:$J$128,6,FALSE)</f>
        <v>0.94261788524984402</v>
      </c>
      <c r="P3403" s="873">
        <f>+VLOOKUP(C3403,'A. Rate Class Allocations'!$B$124:$J$128,8,FALSE)</f>
        <v>0.86676492558695795</v>
      </c>
      <c r="Q3403" s="873">
        <f>+VLOOKUP(C3403,'A. Rate Class Allocations'!$B$124:$J$128,7,FALSE)</f>
        <v>0.93591420350510102</v>
      </c>
      <c r="R3403" s="873">
        <f>+VLOOKUP(C3403,'A. Rate Class Allocations'!$B$124:$J$128,9,FALSE)</f>
        <v>0.67326093337246795</v>
      </c>
      <c r="S3403" s="874">
        <f t="shared" si="160"/>
        <v>1904.1984203132001</v>
      </c>
      <c r="T3403" s="874">
        <f t="shared" si="161"/>
        <v>0.6553190490167301</v>
      </c>
    </row>
    <row r="3404" spans="1:20">
      <c r="A3404" s="875" t="s">
        <v>1034</v>
      </c>
      <c r="B3404" t="s">
        <v>1035</v>
      </c>
      <c r="C3404" t="s">
        <v>1339</v>
      </c>
      <c r="D3404" t="s">
        <v>2376</v>
      </c>
      <c r="E3404" s="867">
        <v>2019</v>
      </c>
      <c r="F3404" s="867">
        <v>2019</v>
      </c>
      <c r="G3404" s="868">
        <v>43557</v>
      </c>
      <c r="H3404" s="869">
        <f t="shared" si="159"/>
        <v>2019</v>
      </c>
      <c r="I3404" s="876"/>
      <c r="J3404" t="s">
        <v>1341</v>
      </c>
      <c r="K3404" t="s">
        <v>1342</v>
      </c>
      <c r="L3404" t="s">
        <v>1037</v>
      </c>
      <c r="M3404">
        <v>454.92299999999994</v>
      </c>
      <c r="N3404">
        <v>0.20299999999999999</v>
      </c>
      <c r="O3404" s="872">
        <f>+VLOOKUP(C3404,'A. Rate Class Allocations'!$B$124:$J$128,6,FALSE)</f>
        <v>0.94261788524984402</v>
      </c>
      <c r="P3404" s="873">
        <f>+VLOOKUP(C3404,'A. Rate Class Allocations'!$B$124:$J$128,8,FALSE)</f>
        <v>0.86676492558695795</v>
      </c>
      <c r="Q3404" s="873">
        <f>+VLOOKUP(C3404,'A. Rate Class Allocations'!$B$124:$J$128,7,FALSE)</f>
        <v>0.93591420350510102</v>
      </c>
      <c r="R3404" s="873">
        <f>+VLOOKUP(C3404,'A. Rate Class Allocations'!$B$124:$J$128,9,FALSE)</f>
        <v>0.67326093337246795</v>
      </c>
      <c r="S3404" s="874">
        <f t="shared" si="160"/>
        <v>371.68488396498032</v>
      </c>
      <c r="T3404" s="874">
        <f t="shared" si="161"/>
        <v>0.12791323745230401</v>
      </c>
    </row>
    <row r="3405" spans="1:20">
      <c r="A3405" s="875" t="s">
        <v>1034</v>
      </c>
      <c r="B3405" t="s">
        <v>1035</v>
      </c>
      <c r="C3405" t="s">
        <v>1339</v>
      </c>
      <c r="D3405" t="s">
        <v>2377</v>
      </c>
      <c r="E3405" s="867">
        <v>2019</v>
      </c>
      <c r="F3405" s="867">
        <v>2019</v>
      </c>
      <c r="G3405" s="868">
        <v>43559</v>
      </c>
      <c r="H3405" s="869">
        <f t="shared" si="159"/>
        <v>2019</v>
      </c>
      <c r="I3405" s="876"/>
      <c r="J3405" t="s">
        <v>1341</v>
      </c>
      <c r="K3405" t="s">
        <v>1342</v>
      </c>
      <c r="L3405" t="s">
        <v>1037</v>
      </c>
      <c r="M3405">
        <v>1048.7879999999998</v>
      </c>
      <c r="N3405">
        <v>0.46799999999999997</v>
      </c>
      <c r="O3405" s="872">
        <f>+VLOOKUP(C3405,'A. Rate Class Allocations'!$B$124:$J$128,6,FALSE)</f>
        <v>0.94261788524984402</v>
      </c>
      <c r="P3405" s="873">
        <f>+VLOOKUP(C3405,'A. Rate Class Allocations'!$B$124:$J$128,8,FALSE)</f>
        <v>0.86676492558695795</v>
      </c>
      <c r="Q3405" s="873">
        <f>+VLOOKUP(C3405,'A. Rate Class Allocations'!$B$124:$J$128,7,FALSE)</f>
        <v>0.93591420350510102</v>
      </c>
      <c r="R3405" s="873">
        <f>+VLOOKUP(C3405,'A. Rate Class Allocations'!$B$124:$J$128,9,FALSE)</f>
        <v>0.67326093337246795</v>
      </c>
      <c r="S3405" s="874">
        <f t="shared" si="160"/>
        <v>856.88928914093981</v>
      </c>
      <c r="T3405" s="874">
        <f t="shared" si="161"/>
        <v>0.29489357205752847</v>
      </c>
    </row>
    <row r="3406" spans="1:20">
      <c r="A3406" s="875" t="s">
        <v>1034</v>
      </c>
      <c r="B3406" t="s">
        <v>1035</v>
      </c>
      <c r="C3406" t="s">
        <v>1339</v>
      </c>
      <c r="D3406" t="s">
        <v>2377</v>
      </c>
      <c r="E3406" s="867">
        <v>2019</v>
      </c>
      <c r="F3406" s="867">
        <v>2019</v>
      </c>
      <c r="G3406" s="868">
        <v>43559</v>
      </c>
      <c r="H3406" s="869">
        <f t="shared" si="159"/>
        <v>2019</v>
      </c>
      <c r="I3406" s="876"/>
      <c r="J3406" t="s">
        <v>1341</v>
      </c>
      <c r="K3406" t="s">
        <v>1342</v>
      </c>
      <c r="L3406" t="s">
        <v>1037</v>
      </c>
      <c r="M3406">
        <v>324.94499999999994</v>
      </c>
      <c r="N3406">
        <v>0.14499999999999999</v>
      </c>
      <c r="O3406" s="872">
        <f>+VLOOKUP(C3406,'A. Rate Class Allocations'!$B$124:$J$128,6,FALSE)</f>
        <v>0.94261788524984402</v>
      </c>
      <c r="P3406" s="873">
        <f>+VLOOKUP(C3406,'A. Rate Class Allocations'!$B$124:$J$128,8,FALSE)</f>
        <v>0.86676492558695795</v>
      </c>
      <c r="Q3406" s="873">
        <f>+VLOOKUP(C3406,'A. Rate Class Allocations'!$B$124:$J$128,7,FALSE)</f>
        <v>0.93591420350510102</v>
      </c>
      <c r="R3406" s="873">
        <f>+VLOOKUP(C3406,'A. Rate Class Allocations'!$B$124:$J$128,9,FALSE)</f>
        <v>0.67326093337246795</v>
      </c>
      <c r="S3406" s="874">
        <f t="shared" si="160"/>
        <v>265.48920283212874</v>
      </c>
      <c r="T3406" s="874">
        <f t="shared" si="161"/>
        <v>9.1366598180217168E-2</v>
      </c>
    </row>
    <row r="3407" spans="1:20">
      <c r="A3407" s="875" t="s">
        <v>1034</v>
      </c>
      <c r="B3407" t="s">
        <v>1035</v>
      </c>
      <c r="C3407" t="s">
        <v>1339</v>
      </c>
      <c r="D3407" t="s">
        <v>2377</v>
      </c>
      <c r="E3407" s="867">
        <v>2019</v>
      </c>
      <c r="F3407" s="867">
        <v>2019</v>
      </c>
      <c r="G3407" s="868">
        <v>43559</v>
      </c>
      <c r="H3407" s="869">
        <f t="shared" si="159"/>
        <v>2019</v>
      </c>
      <c r="I3407" s="876"/>
      <c r="J3407" t="s">
        <v>1341</v>
      </c>
      <c r="K3407" t="s">
        <v>1342</v>
      </c>
      <c r="L3407" t="s">
        <v>1037</v>
      </c>
      <c r="M3407">
        <v>31.374000000000002</v>
      </c>
      <c r="N3407">
        <v>1.4E-2</v>
      </c>
      <c r="O3407" s="872">
        <f>+VLOOKUP(C3407,'A. Rate Class Allocations'!$B$124:$J$128,6,FALSE)</f>
        <v>0.94261788524984402</v>
      </c>
      <c r="P3407" s="873">
        <f>+VLOOKUP(C3407,'A. Rate Class Allocations'!$B$124:$J$128,8,FALSE)</f>
        <v>0.86676492558695795</v>
      </c>
      <c r="Q3407" s="873">
        <f>+VLOOKUP(C3407,'A. Rate Class Allocations'!$B$124:$J$128,7,FALSE)</f>
        <v>0.93591420350510102</v>
      </c>
      <c r="R3407" s="873">
        <f>+VLOOKUP(C3407,'A. Rate Class Allocations'!$B$124:$J$128,9,FALSE)</f>
        <v>0.67326093337246795</v>
      </c>
      <c r="S3407" s="874">
        <f t="shared" si="160"/>
        <v>25.633440273446926</v>
      </c>
      <c r="T3407" s="874">
        <f t="shared" si="161"/>
        <v>8.8216025829175194E-3</v>
      </c>
    </row>
    <row r="3408" spans="1:20">
      <c r="A3408" s="875" t="s">
        <v>1034</v>
      </c>
      <c r="B3408" t="s">
        <v>1035</v>
      </c>
      <c r="C3408" t="s">
        <v>1339</v>
      </c>
      <c r="D3408" t="s">
        <v>2378</v>
      </c>
      <c r="E3408" s="867">
        <v>2019</v>
      </c>
      <c r="F3408" s="867">
        <v>2019</v>
      </c>
      <c r="G3408" s="868">
        <v>43581</v>
      </c>
      <c r="H3408" s="869">
        <f t="shared" si="159"/>
        <v>2019</v>
      </c>
      <c r="I3408" s="876"/>
      <c r="J3408" t="s">
        <v>1341</v>
      </c>
      <c r="K3408" t="s">
        <v>1342</v>
      </c>
      <c r="L3408" t="s">
        <v>1037</v>
      </c>
      <c r="M3408">
        <v>2541.5999999999995</v>
      </c>
      <c r="N3408">
        <v>0.48</v>
      </c>
      <c r="O3408" s="872">
        <f>+VLOOKUP(C3408,'A. Rate Class Allocations'!$B$124:$J$128,6,FALSE)</f>
        <v>0.94261788524984402</v>
      </c>
      <c r="P3408" s="873">
        <f>+VLOOKUP(C3408,'A. Rate Class Allocations'!$B$124:$J$128,8,FALSE)</f>
        <v>0.86676492558695795</v>
      </c>
      <c r="Q3408" s="873">
        <f>+VLOOKUP(C3408,'A. Rate Class Allocations'!$B$124:$J$128,7,FALSE)</f>
        <v>0.93591420350510102</v>
      </c>
      <c r="R3408" s="873">
        <f>+VLOOKUP(C3408,'A. Rate Class Allocations'!$B$124:$J$128,9,FALSE)</f>
        <v>0.67326093337246795</v>
      </c>
      <c r="S3408" s="874">
        <f t="shared" si="160"/>
        <v>2076.5586727542768</v>
      </c>
      <c r="T3408" s="874">
        <f t="shared" si="161"/>
        <v>0.30245494570002923</v>
      </c>
    </row>
    <row r="3409" spans="1:20">
      <c r="A3409" s="875" t="s">
        <v>1034</v>
      </c>
      <c r="B3409" t="s">
        <v>1035</v>
      </c>
      <c r="C3409" t="s">
        <v>1339</v>
      </c>
      <c r="D3409" t="s">
        <v>2378</v>
      </c>
      <c r="E3409" s="867">
        <v>2019</v>
      </c>
      <c r="F3409" s="867">
        <v>2019</v>
      </c>
      <c r="G3409" s="868">
        <v>43581</v>
      </c>
      <c r="H3409" s="869">
        <f t="shared" si="159"/>
        <v>2019</v>
      </c>
      <c r="I3409" s="876"/>
      <c r="J3409" t="s">
        <v>1341</v>
      </c>
      <c r="K3409" t="s">
        <v>1342</v>
      </c>
      <c r="L3409" t="s">
        <v>1037</v>
      </c>
      <c r="M3409">
        <v>1101.3599999999999</v>
      </c>
      <c r="N3409">
        <v>0.20800000000000002</v>
      </c>
      <c r="O3409" s="872">
        <f>+VLOOKUP(C3409,'A. Rate Class Allocations'!$B$124:$J$128,6,FALSE)</f>
        <v>0.94261788524984402</v>
      </c>
      <c r="P3409" s="873">
        <f>+VLOOKUP(C3409,'A. Rate Class Allocations'!$B$124:$J$128,8,FALSE)</f>
        <v>0.86676492558695795</v>
      </c>
      <c r="Q3409" s="873">
        <f>+VLOOKUP(C3409,'A. Rate Class Allocations'!$B$124:$J$128,7,FALSE)</f>
        <v>0.93591420350510102</v>
      </c>
      <c r="R3409" s="873">
        <f>+VLOOKUP(C3409,'A. Rate Class Allocations'!$B$124:$J$128,9,FALSE)</f>
        <v>0.67326093337246795</v>
      </c>
      <c r="S3409" s="874">
        <f t="shared" si="160"/>
        <v>899.84209152685355</v>
      </c>
      <c r="T3409" s="874">
        <f t="shared" si="161"/>
        <v>0.13106380980334603</v>
      </c>
    </row>
    <row r="3410" spans="1:20">
      <c r="A3410" s="875" t="s">
        <v>1034</v>
      </c>
      <c r="B3410" t="s">
        <v>1035</v>
      </c>
      <c r="C3410" t="s">
        <v>1339</v>
      </c>
      <c r="D3410" t="s">
        <v>2378</v>
      </c>
      <c r="E3410" s="867">
        <v>2019</v>
      </c>
      <c r="F3410" s="867">
        <v>2019</v>
      </c>
      <c r="G3410" s="868">
        <v>43581</v>
      </c>
      <c r="H3410" s="869">
        <f t="shared" si="159"/>
        <v>2019</v>
      </c>
      <c r="I3410" s="876"/>
      <c r="J3410" t="s">
        <v>1341</v>
      </c>
      <c r="K3410" t="s">
        <v>1342</v>
      </c>
      <c r="L3410" t="s">
        <v>1037</v>
      </c>
      <c r="M3410">
        <v>529.49999999999977</v>
      </c>
      <c r="N3410">
        <v>9.9999999999999978E-2</v>
      </c>
      <c r="O3410" s="872">
        <f>+VLOOKUP(C3410,'A. Rate Class Allocations'!$B$124:$J$128,6,FALSE)</f>
        <v>0.94261788524984402</v>
      </c>
      <c r="P3410" s="873">
        <f>+VLOOKUP(C3410,'A. Rate Class Allocations'!$B$124:$J$128,8,FALSE)</f>
        <v>0.86676492558695795</v>
      </c>
      <c r="Q3410" s="873">
        <f>+VLOOKUP(C3410,'A. Rate Class Allocations'!$B$124:$J$128,7,FALSE)</f>
        <v>0.93591420350510102</v>
      </c>
      <c r="R3410" s="873">
        <f>+VLOOKUP(C3410,'A. Rate Class Allocations'!$B$124:$J$128,9,FALSE)</f>
        <v>0.67326093337246795</v>
      </c>
      <c r="S3410" s="874">
        <f t="shared" si="160"/>
        <v>432.61639015714093</v>
      </c>
      <c r="T3410" s="874">
        <f t="shared" si="161"/>
        <v>6.3011447020839412E-2</v>
      </c>
    </row>
    <row r="3411" spans="1:20">
      <c r="A3411" s="875" t="s">
        <v>1034</v>
      </c>
      <c r="B3411" t="s">
        <v>1035</v>
      </c>
      <c r="C3411" t="s">
        <v>1339</v>
      </c>
      <c r="D3411" t="s">
        <v>2378</v>
      </c>
      <c r="E3411" s="867">
        <v>2019</v>
      </c>
      <c r="F3411" s="867">
        <v>2019</v>
      </c>
      <c r="G3411" s="868">
        <v>43581</v>
      </c>
      <c r="H3411" s="869">
        <f t="shared" si="159"/>
        <v>2019</v>
      </c>
      <c r="I3411" s="876"/>
      <c r="J3411" t="s">
        <v>1341</v>
      </c>
      <c r="K3411" t="s">
        <v>1342</v>
      </c>
      <c r="L3411" t="s">
        <v>1037</v>
      </c>
      <c r="M3411">
        <v>1620.27</v>
      </c>
      <c r="N3411">
        <v>0.30599999999999999</v>
      </c>
      <c r="O3411" s="872">
        <f>+VLOOKUP(C3411,'A. Rate Class Allocations'!$B$124:$J$128,6,FALSE)</f>
        <v>0.94261788524984402</v>
      </c>
      <c r="P3411" s="873">
        <f>+VLOOKUP(C3411,'A. Rate Class Allocations'!$B$124:$J$128,8,FALSE)</f>
        <v>0.86676492558695795</v>
      </c>
      <c r="Q3411" s="873">
        <f>+VLOOKUP(C3411,'A. Rate Class Allocations'!$B$124:$J$128,7,FALSE)</f>
        <v>0.93591420350510102</v>
      </c>
      <c r="R3411" s="873">
        <f>+VLOOKUP(C3411,'A. Rate Class Allocations'!$B$124:$J$128,9,FALSE)</f>
        <v>0.67326093337246795</v>
      </c>
      <c r="S3411" s="874">
        <f t="shared" si="160"/>
        <v>1323.8061538808518</v>
      </c>
      <c r="T3411" s="874">
        <f t="shared" si="161"/>
        <v>0.19281502788376864</v>
      </c>
    </row>
    <row r="3412" spans="1:20">
      <c r="A3412" s="875" t="s">
        <v>1034</v>
      </c>
      <c r="B3412" t="s">
        <v>1035</v>
      </c>
      <c r="C3412" t="s">
        <v>1339</v>
      </c>
      <c r="D3412" t="s">
        <v>2378</v>
      </c>
      <c r="E3412" s="867">
        <v>2019</v>
      </c>
      <c r="F3412" s="867">
        <v>2019</v>
      </c>
      <c r="G3412" s="868">
        <v>43581</v>
      </c>
      <c r="H3412" s="869">
        <f t="shared" si="159"/>
        <v>2019</v>
      </c>
      <c r="I3412" s="876"/>
      <c r="J3412" t="s">
        <v>1341</v>
      </c>
      <c r="K3412" t="s">
        <v>1342</v>
      </c>
      <c r="L3412" t="s">
        <v>1037</v>
      </c>
      <c r="M3412">
        <v>603.62999999999988</v>
      </c>
      <c r="N3412">
        <v>0.114</v>
      </c>
      <c r="O3412" s="872">
        <f>+VLOOKUP(C3412,'A. Rate Class Allocations'!$B$124:$J$128,6,FALSE)</f>
        <v>0.94261788524984402</v>
      </c>
      <c r="P3412" s="873">
        <f>+VLOOKUP(C3412,'A. Rate Class Allocations'!$B$124:$J$128,8,FALSE)</f>
        <v>0.86676492558695795</v>
      </c>
      <c r="Q3412" s="873">
        <f>+VLOOKUP(C3412,'A. Rate Class Allocations'!$B$124:$J$128,7,FALSE)</f>
        <v>0.93591420350510102</v>
      </c>
      <c r="R3412" s="873">
        <f>+VLOOKUP(C3412,'A. Rate Class Allocations'!$B$124:$J$128,9,FALSE)</f>
        <v>0.67326093337246795</v>
      </c>
      <c r="S3412" s="874">
        <f t="shared" si="160"/>
        <v>493.1826847791408</v>
      </c>
      <c r="T3412" s="874">
        <f t="shared" si="161"/>
        <v>7.1833049603756943E-2</v>
      </c>
    </row>
    <row r="3413" spans="1:20">
      <c r="A3413" s="875" t="s">
        <v>1034</v>
      </c>
      <c r="B3413" t="s">
        <v>1035</v>
      </c>
      <c r="C3413" t="s">
        <v>1339</v>
      </c>
      <c r="D3413" t="s">
        <v>2378</v>
      </c>
      <c r="E3413" s="867">
        <v>2019</v>
      </c>
      <c r="F3413" s="867">
        <v>2019</v>
      </c>
      <c r="G3413" s="868">
        <v>43581</v>
      </c>
      <c r="H3413" s="869">
        <f t="shared" si="159"/>
        <v>2019</v>
      </c>
      <c r="I3413" s="876"/>
      <c r="J3413" t="s">
        <v>1038</v>
      </c>
      <c r="K3413" t="s">
        <v>1342</v>
      </c>
      <c r="L3413" t="s">
        <v>1037</v>
      </c>
      <c r="M3413">
        <v>301.81499999999994</v>
      </c>
      <c r="N3413">
        <v>5.7000000000000002E-2</v>
      </c>
      <c r="O3413" s="872">
        <f>+VLOOKUP(C3413,'A. Rate Class Allocations'!$B$124:$J$128,6,FALSE)</f>
        <v>0.94261788524984402</v>
      </c>
      <c r="P3413" s="873">
        <f>+VLOOKUP(C3413,'A. Rate Class Allocations'!$B$124:$J$128,8,FALSE)</f>
        <v>0.86676492558695795</v>
      </c>
      <c r="Q3413" s="873">
        <f>+VLOOKUP(C3413,'A. Rate Class Allocations'!$B$124:$J$128,7,FALSE)</f>
        <v>0.93591420350510102</v>
      </c>
      <c r="R3413" s="873">
        <f>+VLOOKUP(C3413,'A. Rate Class Allocations'!$B$124:$J$128,9,FALSE)</f>
        <v>0.67326093337246795</v>
      </c>
      <c r="S3413" s="874">
        <f t="shared" si="160"/>
        <v>246.5913423895704</v>
      </c>
      <c r="T3413" s="874">
        <f t="shared" si="161"/>
        <v>3.5916524801878472E-2</v>
      </c>
    </row>
    <row r="3414" spans="1:20">
      <c r="A3414" s="875" t="s">
        <v>1034</v>
      </c>
      <c r="B3414" t="s">
        <v>1035</v>
      </c>
      <c r="C3414" t="s">
        <v>1339</v>
      </c>
      <c r="D3414" t="s">
        <v>2379</v>
      </c>
      <c r="E3414" s="867">
        <v>2019</v>
      </c>
      <c r="F3414" s="867">
        <v>2019</v>
      </c>
      <c r="G3414" s="868">
        <v>43579</v>
      </c>
      <c r="H3414" s="869">
        <f t="shared" si="159"/>
        <v>2019</v>
      </c>
      <c r="I3414" s="876"/>
      <c r="J3414" t="s">
        <v>1341</v>
      </c>
      <c r="K3414" t="s">
        <v>1342</v>
      </c>
      <c r="L3414" t="s">
        <v>1037</v>
      </c>
      <c r="M3414">
        <v>121.68</v>
      </c>
      <c r="N3414">
        <v>0.23399999999999999</v>
      </c>
      <c r="O3414" s="872">
        <f>+VLOOKUP(C3414,'A. Rate Class Allocations'!$B$124:$J$128,6,FALSE)</f>
        <v>0.94261788524984402</v>
      </c>
      <c r="P3414" s="873">
        <f>+VLOOKUP(C3414,'A. Rate Class Allocations'!$B$124:$J$128,8,FALSE)</f>
        <v>0.86676492558695795</v>
      </c>
      <c r="Q3414" s="873">
        <f>+VLOOKUP(C3414,'A. Rate Class Allocations'!$B$124:$J$128,7,FALSE)</f>
        <v>0.93591420350510102</v>
      </c>
      <c r="R3414" s="873">
        <f>+VLOOKUP(C3414,'A. Rate Class Allocations'!$B$124:$J$128,9,FALSE)</f>
        <v>0.67326093337246795</v>
      </c>
      <c r="S3414" s="874">
        <f t="shared" si="160"/>
        <v>99.415981783420079</v>
      </c>
      <c r="T3414" s="874">
        <f t="shared" si="161"/>
        <v>0.14744678602876424</v>
      </c>
    </row>
    <row r="3415" spans="1:20">
      <c r="A3415" s="875" t="s">
        <v>1034</v>
      </c>
      <c r="B3415" t="s">
        <v>1035</v>
      </c>
      <c r="C3415" t="s">
        <v>1339</v>
      </c>
      <c r="D3415" t="s">
        <v>2379</v>
      </c>
      <c r="E3415" s="867">
        <v>2019</v>
      </c>
      <c r="F3415" s="867">
        <v>2019</v>
      </c>
      <c r="G3415" s="868">
        <v>43579</v>
      </c>
      <c r="H3415" s="869">
        <f t="shared" si="159"/>
        <v>2019</v>
      </c>
      <c r="I3415" s="876"/>
      <c r="J3415" t="s">
        <v>1341</v>
      </c>
      <c r="K3415" t="s">
        <v>1342</v>
      </c>
      <c r="L3415" t="s">
        <v>1037</v>
      </c>
      <c r="M3415">
        <v>220.48000000000002</v>
      </c>
      <c r="N3415">
        <v>0.42400000000000004</v>
      </c>
      <c r="O3415" s="872">
        <f>+VLOOKUP(C3415,'A. Rate Class Allocations'!$B$124:$J$128,6,FALSE)</f>
        <v>0.94261788524984402</v>
      </c>
      <c r="P3415" s="873">
        <f>+VLOOKUP(C3415,'A. Rate Class Allocations'!$B$124:$J$128,8,FALSE)</f>
        <v>0.86676492558695795</v>
      </c>
      <c r="Q3415" s="873">
        <f>+VLOOKUP(C3415,'A. Rate Class Allocations'!$B$124:$J$128,7,FALSE)</f>
        <v>0.93591420350510102</v>
      </c>
      <c r="R3415" s="873">
        <f>+VLOOKUP(C3415,'A. Rate Class Allocations'!$B$124:$J$128,9,FALSE)</f>
        <v>0.67326093337246795</v>
      </c>
      <c r="S3415" s="874">
        <f t="shared" si="160"/>
        <v>180.13836015457315</v>
      </c>
      <c r="T3415" s="874">
        <f t="shared" si="161"/>
        <v>0.26716853536835916</v>
      </c>
    </row>
    <row r="3416" spans="1:20">
      <c r="A3416" s="875" t="s">
        <v>1034</v>
      </c>
      <c r="B3416" t="s">
        <v>1035</v>
      </c>
      <c r="C3416" t="s">
        <v>1339</v>
      </c>
      <c r="D3416" t="s">
        <v>2379</v>
      </c>
      <c r="E3416" s="867">
        <v>2019</v>
      </c>
      <c r="F3416" s="867">
        <v>2019</v>
      </c>
      <c r="G3416" s="868">
        <v>43579</v>
      </c>
      <c r="H3416" s="869">
        <f t="shared" si="159"/>
        <v>2019</v>
      </c>
      <c r="I3416" s="876"/>
      <c r="J3416" t="s">
        <v>1341</v>
      </c>
      <c r="K3416" t="s">
        <v>1342</v>
      </c>
      <c r="L3416" t="s">
        <v>1037</v>
      </c>
      <c r="M3416">
        <v>65.52</v>
      </c>
      <c r="N3416">
        <v>0.126</v>
      </c>
      <c r="O3416" s="872">
        <f>+VLOOKUP(C3416,'A. Rate Class Allocations'!$B$124:$J$128,6,FALSE)</f>
        <v>0.94261788524984402</v>
      </c>
      <c r="P3416" s="873">
        <f>+VLOOKUP(C3416,'A. Rate Class Allocations'!$B$124:$J$128,8,FALSE)</f>
        <v>0.86676492558695795</v>
      </c>
      <c r="Q3416" s="873">
        <f>+VLOOKUP(C3416,'A. Rate Class Allocations'!$B$124:$J$128,7,FALSE)</f>
        <v>0.93591420350510102</v>
      </c>
      <c r="R3416" s="873">
        <f>+VLOOKUP(C3416,'A. Rate Class Allocations'!$B$124:$J$128,9,FALSE)</f>
        <v>0.67326093337246795</v>
      </c>
      <c r="S3416" s="874">
        <f t="shared" si="160"/>
        <v>53.531682498764653</v>
      </c>
      <c r="T3416" s="874">
        <f t="shared" si="161"/>
        <v>7.9394423246257673E-2</v>
      </c>
    </row>
    <row r="3417" spans="1:20">
      <c r="A3417" s="875" t="s">
        <v>1034</v>
      </c>
      <c r="B3417" t="s">
        <v>1035</v>
      </c>
      <c r="C3417" t="s">
        <v>1339</v>
      </c>
      <c r="D3417" t="s">
        <v>2379</v>
      </c>
      <c r="E3417" s="867">
        <v>2019</v>
      </c>
      <c r="F3417" s="867">
        <v>2019</v>
      </c>
      <c r="G3417" s="868">
        <v>43579</v>
      </c>
      <c r="H3417" s="869">
        <f t="shared" si="159"/>
        <v>2019</v>
      </c>
      <c r="I3417" s="876"/>
      <c r="J3417" t="s">
        <v>1341</v>
      </c>
      <c r="K3417" t="s">
        <v>1342</v>
      </c>
      <c r="L3417" t="s">
        <v>1037</v>
      </c>
      <c r="M3417">
        <v>22.879999999999995</v>
      </c>
      <c r="N3417">
        <v>4.3999999999999997E-2</v>
      </c>
      <c r="O3417" s="872">
        <f>+VLOOKUP(C3417,'A. Rate Class Allocations'!$B$124:$J$128,6,FALSE)</f>
        <v>0.94261788524984402</v>
      </c>
      <c r="P3417" s="873">
        <f>+VLOOKUP(C3417,'A. Rate Class Allocations'!$B$124:$J$128,8,FALSE)</f>
        <v>0.86676492558695795</v>
      </c>
      <c r="Q3417" s="873">
        <f>+VLOOKUP(C3417,'A. Rate Class Allocations'!$B$124:$J$128,7,FALSE)</f>
        <v>0.93591420350510102</v>
      </c>
      <c r="R3417" s="873">
        <f>+VLOOKUP(C3417,'A. Rate Class Allocations'!$B$124:$J$128,9,FALSE)</f>
        <v>0.67326093337246795</v>
      </c>
      <c r="S3417" s="874">
        <f t="shared" si="160"/>
        <v>18.69360341226702</v>
      </c>
      <c r="T3417" s="874">
        <f t="shared" si="161"/>
        <v>2.7725036689169345E-2</v>
      </c>
    </row>
    <row r="3418" spans="1:20">
      <c r="A3418" s="875" t="s">
        <v>1034</v>
      </c>
      <c r="B3418" t="s">
        <v>1035</v>
      </c>
      <c r="C3418" t="s">
        <v>1339</v>
      </c>
      <c r="D3418" t="s">
        <v>2380</v>
      </c>
      <c r="E3418" s="867">
        <v>2019</v>
      </c>
      <c r="F3418" s="867">
        <v>2019</v>
      </c>
      <c r="G3418" s="868">
        <v>43581</v>
      </c>
      <c r="H3418" s="869">
        <f t="shared" si="159"/>
        <v>2019</v>
      </c>
      <c r="I3418" s="876"/>
      <c r="J3418" t="s">
        <v>1341</v>
      </c>
      <c r="K3418" t="s">
        <v>1342</v>
      </c>
      <c r="L3418" t="s">
        <v>1037</v>
      </c>
      <c r="M3418">
        <v>5713.344000000001</v>
      </c>
      <c r="N3418">
        <v>1.2480000000000002</v>
      </c>
      <c r="O3418" s="872">
        <f>+VLOOKUP(C3418,'A. Rate Class Allocations'!$B$124:$J$128,6,FALSE)</f>
        <v>0.94261788524984402</v>
      </c>
      <c r="P3418" s="873">
        <f>+VLOOKUP(C3418,'A. Rate Class Allocations'!$B$124:$J$128,8,FALSE)</f>
        <v>0.86676492558695795</v>
      </c>
      <c r="Q3418" s="873">
        <f>+VLOOKUP(C3418,'A. Rate Class Allocations'!$B$124:$J$128,7,FALSE)</f>
        <v>0.93591420350510102</v>
      </c>
      <c r="R3418" s="873">
        <f>+VLOOKUP(C3418,'A. Rate Class Allocations'!$B$124:$J$128,9,FALSE)</f>
        <v>0.67326093337246795</v>
      </c>
      <c r="S3418" s="874">
        <f t="shared" si="160"/>
        <v>4667.9627138922788</v>
      </c>
      <c r="T3418" s="874">
        <f t="shared" si="161"/>
        <v>0.78638285882007619</v>
      </c>
    </row>
    <row r="3419" spans="1:20">
      <c r="A3419" s="875" t="s">
        <v>1034</v>
      </c>
      <c r="B3419" t="s">
        <v>1035</v>
      </c>
      <c r="C3419" t="s">
        <v>1339</v>
      </c>
      <c r="D3419" t="s">
        <v>2380</v>
      </c>
      <c r="E3419" s="867">
        <v>2019</v>
      </c>
      <c r="F3419" s="867">
        <v>2019</v>
      </c>
      <c r="G3419" s="868">
        <v>43581</v>
      </c>
      <c r="H3419" s="869">
        <f t="shared" si="159"/>
        <v>2019</v>
      </c>
      <c r="I3419" s="876"/>
      <c r="J3419" t="s">
        <v>1038</v>
      </c>
      <c r="K3419" t="s">
        <v>1342</v>
      </c>
      <c r="L3419" t="s">
        <v>1037</v>
      </c>
      <c r="M3419">
        <v>668.38799999999992</v>
      </c>
      <c r="N3419">
        <v>0.14600000000000002</v>
      </c>
      <c r="O3419" s="872">
        <f>+VLOOKUP(C3419,'A. Rate Class Allocations'!$B$124:$J$128,6,FALSE)</f>
        <v>0.94261788524984402</v>
      </c>
      <c r="P3419" s="873">
        <f>+VLOOKUP(C3419,'A. Rate Class Allocations'!$B$124:$J$128,8,FALSE)</f>
        <v>0.86676492558695795</v>
      </c>
      <c r="Q3419" s="873">
        <f>+VLOOKUP(C3419,'A. Rate Class Allocations'!$B$124:$J$128,7,FALSE)</f>
        <v>0.93591420350510102</v>
      </c>
      <c r="R3419" s="873">
        <f>+VLOOKUP(C3419,'A. Rate Class Allocations'!$B$124:$J$128,9,FALSE)</f>
        <v>0.67326093337246795</v>
      </c>
      <c r="S3419" s="874">
        <f t="shared" si="160"/>
        <v>546.09179184957736</v>
      </c>
      <c r="T3419" s="874">
        <f t="shared" si="161"/>
        <v>9.1996712650425569E-2</v>
      </c>
    </row>
    <row r="3420" spans="1:20">
      <c r="A3420" s="875" t="s">
        <v>1034</v>
      </c>
      <c r="B3420" t="s">
        <v>1035</v>
      </c>
      <c r="C3420" t="s">
        <v>1339</v>
      </c>
      <c r="D3420" t="s">
        <v>2381</v>
      </c>
      <c r="E3420" s="867">
        <v>2019</v>
      </c>
      <c r="F3420" s="867">
        <v>2019</v>
      </c>
      <c r="G3420" s="868">
        <v>43482</v>
      </c>
      <c r="H3420" s="869">
        <f t="shared" si="159"/>
        <v>2019</v>
      </c>
      <c r="I3420" s="876"/>
      <c r="J3420" t="s">
        <v>1341</v>
      </c>
      <c r="K3420" t="s">
        <v>1342</v>
      </c>
      <c r="L3420" t="s">
        <v>1037</v>
      </c>
      <c r="M3420">
        <v>490.03200000000004</v>
      </c>
      <c r="N3420">
        <v>0.246</v>
      </c>
      <c r="O3420" s="872">
        <f>+VLOOKUP(C3420,'A. Rate Class Allocations'!$B$124:$J$128,6,FALSE)</f>
        <v>0.94261788524984402</v>
      </c>
      <c r="P3420" s="873">
        <f>+VLOOKUP(C3420,'A. Rate Class Allocations'!$B$124:$J$128,8,FALSE)</f>
        <v>0.86676492558695795</v>
      </c>
      <c r="Q3420" s="873">
        <f>+VLOOKUP(C3420,'A. Rate Class Allocations'!$B$124:$J$128,7,FALSE)</f>
        <v>0.93591420350510102</v>
      </c>
      <c r="R3420" s="873">
        <f>+VLOOKUP(C3420,'A. Rate Class Allocations'!$B$124:$J$128,9,FALSE)</f>
        <v>0.67326093337246795</v>
      </c>
      <c r="S3420" s="874">
        <f t="shared" si="160"/>
        <v>400.3699242709805</v>
      </c>
      <c r="T3420" s="874">
        <f t="shared" si="161"/>
        <v>0.15500815967126497</v>
      </c>
    </row>
    <row r="3421" spans="1:20">
      <c r="A3421" s="875" t="s">
        <v>1034</v>
      </c>
      <c r="B3421" t="s">
        <v>1035</v>
      </c>
      <c r="C3421" t="s">
        <v>1339</v>
      </c>
      <c r="D3421" t="s">
        <v>2382</v>
      </c>
      <c r="E3421" s="867">
        <v>2019</v>
      </c>
      <c r="F3421" s="867">
        <v>2019</v>
      </c>
      <c r="G3421" s="868">
        <v>43482</v>
      </c>
      <c r="H3421" s="869">
        <f t="shared" si="159"/>
        <v>2019</v>
      </c>
      <c r="I3421" s="876"/>
      <c r="J3421" t="s">
        <v>1341</v>
      </c>
      <c r="K3421" t="s">
        <v>1342</v>
      </c>
      <c r="L3421" t="s">
        <v>1037</v>
      </c>
      <c r="M3421">
        <v>389.93399999999997</v>
      </c>
      <c r="N3421">
        <v>0.17399999999999999</v>
      </c>
      <c r="O3421" s="872">
        <f>+VLOOKUP(C3421,'A. Rate Class Allocations'!$B$124:$J$128,6,FALSE)</f>
        <v>0.94261788524984402</v>
      </c>
      <c r="P3421" s="873">
        <f>+VLOOKUP(C3421,'A. Rate Class Allocations'!$B$124:$J$128,8,FALSE)</f>
        <v>0.86676492558695795</v>
      </c>
      <c r="Q3421" s="873">
        <f>+VLOOKUP(C3421,'A. Rate Class Allocations'!$B$124:$J$128,7,FALSE)</f>
        <v>0.93591420350510102</v>
      </c>
      <c r="R3421" s="873">
        <f>+VLOOKUP(C3421,'A. Rate Class Allocations'!$B$124:$J$128,9,FALSE)</f>
        <v>0.67326093337246795</v>
      </c>
      <c r="S3421" s="874">
        <f t="shared" si="160"/>
        <v>318.58704339855456</v>
      </c>
      <c r="T3421" s="874">
        <f t="shared" si="161"/>
        <v>0.10963991781626058</v>
      </c>
    </row>
    <row r="3422" spans="1:20">
      <c r="A3422" s="875" t="s">
        <v>1034</v>
      </c>
      <c r="B3422" t="s">
        <v>1035</v>
      </c>
      <c r="C3422" t="s">
        <v>1339</v>
      </c>
      <c r="D3422" t="s">
        <v>2382</v>
      </c>
      <c r="E3422" s="867">
        <v>2019</v>
      </c>
      <c r="F3422" s="867">
        <v>2019</v>
      </c>
      <c r="G3422" s="868">
        <v>43482</v>
      </c>
      <c r="H3422" s="869">
        <f t="shared" si="159"/>
        <v>2019</v>
      </c>
      <c r="I3422" s="876"/>
      <c r="J3422" t="s">
        <v>1341</v>
      </c>
      <c r="K3422" t="s">
        <v>1342</v>
      </c>
      <c r="L3422" t="s">
        <v>1037</v>
      </c>
      <c r="M3422">
        <v>340.63200000000006</v>
      </c>
      <c r="N3422">
        <v>0.15200000000000002</v>
      </c>
      <c r="O3422" s="872">
        <f>+VLOOKUP(C3422,'A. Rate Class Allocations'!$B$124:$J$128,6,FALSE)</f>
        <v>0.94261788524984402</v>
      </c>
      <c r="P3422" s="873">
        <f>+VLOOKUP(C3422,'A. Rate Class Allocations'!$B$124:$J$128,8,FALSE)</f>
        <v>0.86676492558695795</v>
      </c>
      <c r="Q3422" s="873">
        <f>+VLOOKUP(C3422,'A. Rate Class Allocations'!$B$124:$J$128,7,FALSE)</f>
        <v>0.93591420350510102</v>
      </c>
      <c r="R3422" s="873">
        <f>+VLOOKUP(C3422,'A. Rate Class Allocations'!$B$124:$J$128,9,FALSE)</f>
        <v>0.67326093337246795</v>
      </c>
      <c r="S3422" s="874">
        <f t="shared" si="160"/>
        <v>278.30592296885237</v>
      </c>
      <c r="T3422" s="874">
        <f t="shared" si="161"/>
        <v>9.5777399471675934E-2</v>
      </c>
    </row>
    <row r="3423" spans="1:20">
      <c r="A3423" s="875" t="s">
        <v>1034</v>
      </c>
      <c r="B3423" t="s">
        <v>1035</v>
      </c>
      <c r="C3423" t="s">
        <v>1339</v>
      </c>
      <c r="D3423" t="s">
        <v>2382</v>
      </c>
      <c r="E3423" s="867">
        <v>2019</v>
      </c>
      <c r="F3423" s="867">
        <v>2019</v>
      </c>
      <c r="G3423" s="868">
        <v>43482</v>
      </c>
      <c r="H3423" s="869">
        <f t="shared" si="159"/>
        <v>2019</v>
      </c>
      <c r="I3423" s="876"/>
      <c r="J3423" t="s">
        <v>1341</v>
      </c>
      <c r="K3423" t="s">
        <v>1342</v>
      </c>
      <c r="L3423" t="s">
        <v>1037</v>
      </c>
      <c r="M3423">
        <v>918.80999999999983</v>
      </c>
      <c r="N3423">
        <v>0.40999999999999992</v>
      </c>
      <c r="O3423" s="872">
        <f>+VLOOKUP(C3423,'A. Rate Class Allocations'!$B$124:$J$128,6,FALSE)</f>
        <v>0.94261788524984402</v>
      </c>
      <c r="P3423" s="873">
        <f>+VLOOKUP(C3423,'A. Rate Class Allocations'!$B$124:$J$128,8,FALSE)</f>
        <v>0.86676492558695795</v>
      </c>
      <c r="Q3423" s="873">
        <f>+VLOOKUP(C3423,'A. Rate Class Allocations'!$B$124:$J$128,7,FALSE)</f>
        <v>0.93591420350510102</v>
      </c>
      <c r="R3423" s="873">
        <f>+VLOOKUP(C3423,'A. Rate Class Allocations'!$B$124:$J$128,9,FALSE)</f>
        <v>0.67326093337246795</v>
      </c>
      <c r="S3423" s="874">
        <f t="shared" si="160"/>
        <v>750.69360800808829</v>
      </c>
      <c r="T3423" s="874">
        <f t="shared" si="161"/>
        <v>0.25834693278544157</v>
      </c>
    </row>
    <row r="3424" spans="1:20">
      <c r="A3424" s="875" t="s">
        <v>1034</v>
      </c>
      <c r="B3424" t="s">
        <v>1035</v>
      </c>
      <c r="C3424" t="s">
        <v>1339</v>
      </c>
      <c r="D3424" t="s">
        <v>2383</v>
      </c>
      <c r="E3424" s="867">
        <v>2019</v>
      </c>
      <c r="F3424" s="867">
        <v>2019</v>
      </c>
      <c r="G3424" s="868">
        <v>43482</v>
      </c>
      <c r="H3424" s="869">
        <f t="shared" si="159"/>
        <v>2019</v>
      </c>
      <c r="I3424" s="876"/>
      <c r="J3424" t="s">
        <v>1341</v>
      </c>
      <c r="K3424" t="s">
        <v>1342</v>
      </c>
      <c r="L3424" t="s">
        <v>1037</v>
      </c>
      <c r="M3424">
        <v>816.71999999999991</v>
      </c>
      <c r="N3424">
        <v>0.32799999999999996</v>
      </c>
      <c r="O3424" s="872">
        <f>+VLOOKUP(C3424,'A. Rate Class Allocations'!$B$124:$J$128,6,FALSE)</f>
        <v>0.94261788524984402</v>
      </c>
      <c r="P3424" s="873">
        <f>+VLOOKUP(C3424,'A. Rate Class Allocations'!$B$124:$J$128,8,FALSE)</f>
        <v>0.86676492558695795</v>
      </c>
      <c r="Q3424" s="873">
        <f>+VLOOKUP(C3424,'A. Rate Class Allocations'!$B$124:$J$128,7,FALSE)</f>
        <v>0.93591420350510102</v>
      </c>
      <c r="R3424" s="873">
        <f>+VLOOKUP(C3424,'A. Rate Class Allocations'!$B$124:$J$128,9,FALSE)</f>
        <v>0.67326093337246795</v>
      </c>
      <c r="S3424" s="874">
        <f t="shared" si="160"/>
        <v>667.28320711830077</v>
      </c>
      <c r="T3424" s="874">
        <f t="shared" si="161"/>
        <v>0.20667754622835327</v>
      </c>
    </row>
    <row r="3425" spans="1:20">
      <c r="A3425" s="875" t="s">
        <v>1034</v>
      </c>
      <c r="B3425" t="s">
        <v>1035</v>
      </c>
      <c r="C3425" t="s">
        <v>1339</v>
      </c>
      <c r="D3425" t="s">
        <v>2383</v>
      </c>
      <c r="E3425" s="867">
        <v>2019</v>
      </c>
      <c r="F3425" s="867">
        <v>2019</v>
      </c>
      <c r="G3425" s="868">
        <v>43482</v>
      </c>
      <c r="H3425" s="869">
        <f t="shared" si="159"/>
        <v>2019</v>
      </c>
      <c r="I3425" s="876"/>
      <c r="J3425" t="s">
        <v>1341</v>
      </c>
      <c r="K3425" t="s">
        <v>1342</v>
      </c>
      <c r="L3425" t="s">
        <v>1037</v>
      </c>
      <c r="M3425">
        <v>1327.1699999999998</v>
      </c>
      <c r="N3425">
        <v>0.53299999999999992</v>
      </c>
      <c r="O3425" s="872">
        <f>+VLOOKUP(C3425,'A. Rate Class Allocations'!$B$124:$J$128,6,FALSE)</f>
        <v>0.94261788524984402</v>
      </c>
      <c r="P3425" s="873">
        <f>+VLOOKUP(C3425,'A. Rate Class Allocations'!$B$124:$J$128,8,FALSE)</f>
        <v>0.86676492558695795</v>
      </c>
      <c r="Q3425" s="873">
        <f>+VLOOKUP(C3425,'A. Rate Class Allocations'!$B$124:$J$128,7,FALSE)</f>
        <v>0.93591420350510102</v>
      </c>
      <c r="R3425" s="873">
        <f>+VLOOKUP(C3425,'A. Rate Class Allocations'!$B$124:$J$128,9,FALSE)</f>
        <v>0.67326093337246795</v>
      </c>
      <c r="S3425" s="874">
        <f t="shared" si="160"/>
        <v>1084.3352115672387</v>
      </c>
      <c r="T3425" s="874">
        <f t="shared" si="161"/>
        <v>0.33585101262107409</v>
      </c>
    </row>
    <row r="3426" spans="1:20">
      <c r="A3426" s="875" t="s">
        <v>1034</v>
      </c>
      <c r="B3426" t="s">
        <v>1035</v>
      </c>
      <c r="C3426" t="s">
        <v>1339</v>
      </c>
      <c r="D3426" t="s">
        <v>2384</v>
      </c>
      <c r="E3426" s="867">
        <v>2019</v>
      </c>
      <c r="F3426" s="867">
        <v>2019</v>
      </c>
      <c r="G3426" s="868">
        <v>43584</v>
      </c>
      <c r="H3426" s="869">
        <f t="shared" si="159"/>
        <v>2019</v>
      </c>
      <c r="I3426" s="876"/>
      <c r="J3426" t="s">
        <v>1341</v>
      </c>
      <c r="K3426" t="s">
        <v>1342</v>
      </c>
      <c r="L3426" t="s">
        <v>1037</v>
      </c>
      <c r="M3426">
        <v>4429.1520000000019</v>
      </c>
      <c r="N3426">
        <v>1.2480000000000002</v>
      </c>
      <c r="O3426" s="872">
        <f>+VLOOKUP(C3426,'A. Rate Class Allocations'!$B$124:$J$128,6,FALSE)</f>
        <v>0.94261788524984402</v>
      </c>
      <c r="P3426" s="873">
        <f>+VLOOKUP(C3426,'A. Rate Class Allocations'!$B$124:$J$128,8,FALSE)</f>
        <v>0.86676492558695795</v>
      </c>
      <c r="Q3426" s="873">
        <f>+VLOOKUP(C3426,'A. Rate Class Allocations'!$B$124:$J$128,7,FALSE)</f>
        <v>0.93591420350510102</v>
      </c>
      <c r="R3426" s="873">
        <f>+VLOOKUP(C3426,'A. Rate Class Allocations'!$B$124:$J$128,9,FALSE)</f>
        <v>0.67326093337246795</v>
      </c>
      <c r="S3426" s="874">
        <f t="shared" si="160"/>
        <v>3618.7417369164923</v>
      </c>
      <c r="T3426" s="874">
        <f t="shared" si="161"/>
        <v>0.78638285882007619</v>
      </c>
    </row>
    <row r="3427" spans="1:20">
      <c r="A3427" s="875" t="s">
        <v>1034</v>
      </c>
      <c r="B3427" t="s">
        <v>1035</v>
      </c>
      <c r="C3427" t="s">
        <v>1339</v>
      </c>
      <c r="D3427" t="s">
        <v>2384</v>
      </c>
      <c r="E3427" s="867">
        <v>2019</v>
      </c>
      <c r="F3427" s="867">
        <v>2019</v>
      </c>
      <c r="G3427" s="868">
        <v>43584</v>
      </c>
      <c r="H3427" s="869">
        <f t="shared" si="159"/>
        <v>2019</v>
      </c>
      <c r="I3427" s="876"/>
      <c r="J3427" t="s">
        <v>1038</v>
      </c>
      <c r="K3427" t="s">
        <v>1342</v>
      </c>
      <c r="L3427" t="s">
        <v>1037</v>
      </c>
      <c r="M3427">
        <v>1107.2880000000005</v>
      </c>
      <c r="N3427">
        <v>0.31200000000000006</v>
      </c>
      <c r="O3427" s="872">
        <f>+VLOOKUP(C3427,'A. Rate Class Allocations'!$B$124:$J$128,6,FALSE)</f>
        <v>0.94261788524984402</v>
      </c>
      <c r="P3427" s="873">
        <f>+VLOOKUP(C3427,'A. Rate Class Allocations'!$B$124:$J$128,8,FALSE)</f>
        <v>0.86676492558695795</v>
      </c>
      <c r="Q3427" s="873">
        <f>+VLOOKUP(C3427,'A. Rate Class Allocations'!$B$124:$J$128,7,FALSE)</f>
        <v>0.93591420350510102</v>
      </c>
      <c r="R3427" s="873">
        <f>+VLOOKUP(C3427,'A. Rate Class Allocations'!$B$124:$J$128,9,FALSE)</f>
        <v>0.67326093337246795</v>
      </c>
      <c r="S3427" s="874">
        <f t="shared" si="160"/>
        <v>904.68543422912308</v>
      </c>
      <c r="T3427" s="874">
        <f t="shared" si="161"/>
        <v>0.19659571470501905</v>
      </c>
    </row>
    <row r="3428" spans="1:20">
      <c r="A3428" s="875" t="s">
        <v>1034</v>
      </c>
      <c r="B3428" t="s">
        <v>1035</v>
      </c>
      <c r="C3428" t="s">
        <v>1339</v>
      </c>
      <c r="D3428" t="s">
        <v>2385</v>
      </c>
      <c r="E3428" s="867">
        <v>2019</v>
      </c>
      <c r="F3428" s="867">
        <v>2019</v>
      </c>
      <c r="G3428" s="868">
        <v>43555</v>
      </c>
      <c r="H3428" s="869">
        <f t="shared" si="159"/>
        <v>2019</v>
      </c>
      <c r="I3428" s="876"/>
      <c r="J3428" t="s">
        <v>1341</v>
      </c>
      <c r="K3428" t="s">
        <v>1342</v>
      </c>
      <c r="L3428" t="s">
        <v>1037</v>
      </c>
      <c r="M3428">
        <v>2589.6000000000004</v>
      </c>
      <c r="N3428">
        <v>1.0400000000000003</v>
      </c>
      <c r="O3428" s="872">
        <f>+VLOOKUP(C3428,'A. Rate Class Allocations'!$B$124:$J$128,6,FALSE)</f>
        <v>0.94261788524984402</v>
      </c>
      <c r="P3428" s="873">
        <f>+VLOOKUP(C3428,'A. Rate Class Allocations'!$B$124:$J$128,8,FALSE)</f>
        <v>0.86676492558695795</v>
      </c>
      <c r="Q3428" s="873">
        <f>+VLOOKUP(C3428,'A. Rate Class Allocations'!$B$124:$J$128,7,FALSE)</f>
        <v>0.93591420350510102</v>
      </c>
      <c r="R3428" s="873">
        <f>+VLOOKUP(C3428,'A. Rate Class Allocations'!$B$124:$J$128,9,FALSE)</f>
        <v>0.67326093337246795</v>
      </c>
      <c r="S3428" s="874">
        <f t="shared" si="160"/>
        <v>2115.7760225702223</v>
      </c>
      <c r="T3428" s="874">
        <f t="shared" si="161"/>
        <v>0.6553190490167301</v>
      </c>
    </row>
    <row r="3429" spans="1:20">
      <c r="A3429" s="875" t="s">
        <v>1034</v>
      </c>
      <c r="B3429" t="s">
        <v>1035</v>
      </c>
      <c r="C3429" t="s">
        <v>1339</v>
      </c>
      <c r="D3429" t="s">
        <v>2386</v>
      </c>
      <c r="E3429" s="867">
        <v>2019</v>
      </c>
      <c r="F3429" s="867">
        <v>2019</v>
      </c>
      <c r="G3429" s="868">
        <v>43585</v>
      </c>
      <c r="H3429" s="869">
        <f t="shared" si="159"/>
        <v>2019</v>
      </c>
      <c r="I3429" s="876"/>
      <c r="J3429" t="s">
        <v>1341</v>
      </c>
      <c r="K3429" t="s">
        <v>1342</v>
      </c>
      <c r="L3429" t="s">
        <v>1037</v>
      </c>
      <c r="M3429">
        <v>158.86199999999999</v>
      </c>
      <c r="N3429">
        <v>5.7999999999999996E-2</v>
      </c>
      <c r="O3429" s="872">
        <f>+VLOOKUP(C3429,'A. Rate Class Allocations'!$B$124:$J$128,6,FALSE)</f>
        <v>0.94261788524984402</v>
      </c>
      <c r="P3429" s="873">
        <f>+VLOOKUP(C3429,'A. Rate Class Allocations'!$B$124:$J$128,8,FALSE)</f>
        <v>0.86676492558695795</v>
      </c>
      <c r="Q3429" s="873">
        <f>+VLOOKUP(C3429,'A. Rate Class Allocations'!$B$124:$J$128,7,FALSE)</f>
        <v>0.93591420350510102</v>
      </c>
      <c r="R3429" s="873">
        <f>+VLOOKUP(C3429,'A. Rate Class Allocations'!$B$124:$J$128,9,FALSE)</f>
        <v>0.67326093337246795</v>
      </c>
      <c r="S3429" s="874">
        <f t="shared" si="160"/>
        <v>129.7947213845963</v>
      </c>
      <c r="T3429" s="874">
        <f t="shared" si="161"/>
        <v>3.6546639272086859E-2</v>
      </c>
    </row>
    <row r="3430" spans="1:20">
      <c r="A3430" s="875" t="s">
        <v>1034</v>
      </c>
      <c r="B3430" t="s">
        <v>1035</v>
      </c>
      <c r="C3430" t="s">
        <v>1339</v>
      </c>
      <c r="D3430" t="s">
        <v>2386</v>
      </c>
      <c r="E3430" s="867">
        <v>2019</v>
      </c>
      <c r="F3430" s="867">
        <v>2019</v>
      </c>
      <c r="G3430" s="868">
        <v>43585</v>
      </c>
      <c r="H3430" s="869">
        <f t="shared" si="159"/>
        <v>2019</v>
      </c>
      <c r="I3430" s="876"/>
      <c r="J3430" t="s">
        <v>1341</v>
      </c>
      <c r="K3430" t="s">
        <v>1342</v>
      </c>
      <c r="L3430" t="s">
        <v>1037</v>
      </c>
      <c r="M3430">
        <v>397.15500000000003</v>
      </c>
      <c r="N3430">
        <v>0.14499999999999999</v>
      </c>
      <c r="O3430" s="872">
        <f>+VLOOKUP(C3430,'A. Rate Class Allocations'!$B$124:$J$128,6,FALSE)</f>
        <v>0.94261788524984402</v>
      </c>
      <c r="P3430" s="873">
        <f>+VLOOKUP(C3430,'A. Rate Class Allocations'!$B$124:$J$128,8,FALSE)</f>
        <v>0.86676492558695795</v>
      </c>
      <c r="Q3430" s="873">
        <f>+VLOOKUP(C3430,'A. Rate Class Allocations'!$B$124:$J$128,7,FALSE)</f>
        <v>0.93591420350510102</v>
      </c>
      <c r="R3430" s="873">
        <f>+VLOOKUP(C3430,'A. Rate Class Allocations'!$B$124:$J$128,9,FALSE)</f>
        <v>0.67326093337246795</v>
      </c>
      <c r="S3430" s="874">
        <f t="shared" si="160"/>
        <v>324.48680346149081</v>
      </c>
      <c r="T3430" s="874">
        <f t="shared" si="161"/>
        <v>9.1366598180217168E-2</v>
      </c>
    </row>
    <row r="3431" spans="1:20">
      <c r="A3431" s="875" t="s">
        <v>1034</v>
      </c>
      <c r="B3431" t="s">
        <v>1035</v>
      </c>
      <c r="C3431" t="s">
        <v>1339</v>
      </c>
      <c r="D3431" t="s">
        <v>2386</v>
      </c>
      <c r="E3431" s="867">
        <v>2019</v>
      </c>
      <c r="F3431" s="867">
        <v>2019</v>
      </c>
      <c r="G3431" s="868">
        <v>43585</v>
      </c>
      <c r="H3431" s="869">
        <f t="shared" si="159"/>
        <v>2019</v>
      </c>
      <c r="I3431" s="876"/>
      <c r="J3431" t="s">
        <v>1341</v>
      </c>
      <c r="K3431" t="s">
        <v>1342</v>
      </c>
      <c r="L3431" t="s">
        <v>1037</v>
      </c>
      <c r="M3431">
        <v>284.85600000000005</v>
      </c>
      <c r="N3431">
        <v>0.10400000000000001</v>
      </c>
      <c r="O3431" s="872">
        <f>+VLOOKUP(C3431,'A. Rate Class Allocations'!$B$124:$J$128,6,FALSE)</f>
        <v>0.94261788524984402</v>
      </c>
      <c r="P3431" s="873">
        <f>+VLOOKUP(C3431,'A. Rate Class Allocations'!$B$124:$J$128,8,FALSE)</f>
        <v>0.86676492558695795</v>
      </c>
      <c r="Q3431" s="873">
        <f>+VLOOKUP(C3431,'A. Rate Class Allocations'!$B$124:$J$128,7,FALSE)</f>
        <v>0.93591420350510102</v>
      </c>
      <c r="R3431" s="873">
        <f>+VLOOKUP(C3431,'A. Rate Class Allocations'!$B$124:$J$128,9,FALSE)</f>
        <v>0.67326093337246795</v>
      </c>
      <c r="S3431" s="874">
        <f t="shared" si="160"/>
        <v>232.73536248272447</v>
      </c>
      <c r="T3431" s="874">
        <f t="shared" si="161"/>
        <v>6.5531904901673016E-2</v>
      </c>
    </row>
    <row r="3432" spans="1:20">
      <c r="A3432" s="875" t="s">
        <v>1034</v>
      </c>
      <c r="B3432" t="s">
        <v>1035</v>
      </c>
      <c r="C3432" t="s">
        <v>1339</v>
      </c>
      <c r="D3432" t="s">
        <v>2387</v>
      </c>
      <c r="E3432" s="867">
        <v>2019</v>
      </c>
      <c r="F3432" s="867">
        <v>2019</v>
      </c>
      <c r="G3432" s="868">
        <v>43584</v>
      </c>
      <c r="H3432" s="869">
        <f t="shared" si="159"/>
        <v>2019</v>
      </c>
      <c r="I3432" s="876"/>
      <c r="J3432" t="s">
        <v>1341</v>
      </c>
      <c r="K3432" t="s">
        <v>1342</v>
      </c>
      <c r="L3432" t="s">
        <v>1037</v>
      </c>
      <c r="M3432">
        <v>3852.1600000000008</v>
      </c>
      <c r="N3432">
        <v>0.83200000000000007</v>
      </c>
      <c r="O3432" s="872">
        <f>+VLOOKUP(C3432,'A. Rate Class Allocations'!$B$124:$J$128,6,FALSE)</f>
        <v>0.94261788524984402</v>
      </c>
      <c r="P3432" s="873">
        <f>+VLOOKUP(C3432,'A. Rate Class Allocations'!$B$124:$J$128,8,FALSE)</f>
        <v>0.86676492558695795</v>
      </c>
      <c r="Q3432" s="873">
        <f>+VLOOKUP(C3432,'A. Rate Class Allocations'!$B$124:$J$128,7,FALSE)</f>
        <v>0.93591420350510102</v>
      </c>
      <c r="R3432" s="873">
        <f>+VLOOKUP(C3432,'A. Rate Class Allocations'!$B$124:$J$128,9,FALSE)</f>
        <v>0.67326093337246795</v>
      </c>
      <c r="S3432" s="874">
        <f t="shared" si="160"/>
        <v>3147.3230472289574</v>
      </c>
      <c r="T3432" s="874">
        <f t="shared" si="161"/>
        <v>0.52425523921338413</v>
      </c>
    </row>
    <row r="3433" spans="1:20">
      <c r="A3433" s="875" t="s">
        <v>1034</v>
      </c>
      <c r="B3433" t="s">
        <v>1035</v>
      </c>
      <c r="C3433" t="s">
        <v>1339</v>
      </c>
      <c r="D3433" t="s">
        <v>2387</v>
      </c>
      <c r="E3433" s="867">
        <v>2019</v>
      </c>
      <c r="F3433" s="867">
        <v>2019</v>
      </c>
      <c r="G3433" s="868">
        <v>43584</v>
      </c>
      <c r="H3433" s="869">
        <f t="shared" si="159"/>
        <v>2019</v>
      </c>
      <c r="I3433" s="876"/>
      <c r="J3433" t="s">
        <v>1341</v>
      </c>
      <c r="K3433" t="s">
        <v>1342</v>
      </c>
      <c r="L3433" t="s">
        <v>1037</v>
      </c>
      <c r="M3433">
        <v>134.26999999999995</v>
      </c>
      <c r="N3433">
        <v>2.8999999999999998E-2</v>
      </c>
      <c r="O3433" s="872">
        <f>+VLOOKUP(C3433,'A. Rate Class Allocations'!$B$124:$J$128,6,FALSE)</f>
        <v>0.94261788524984402</v>
      </c>
      <c r="P3433" s="873">
        <f>+VLOOKUP(C3433,'A. Rate Class Allocations'!$B$124:$J$128,8,FALSE)</f>
        <v>0.86676492558695795</v>
      </c>
      <c r="Q3433" s="873">
        <f>+VLOOKUP(C3433,'A. Rate Class Allocations'!$B$124:$J$128,7,FALSE)</f>
        <v>0.93591420350510102</v>
      </c>
      <c r="R3433" s="873">
        <f>+VLOOKUP(C3433,'A. Rate Class Allocations'!$B$124:$J$128,9,FALSE)</f>
        <v>0.67326093337246795</v>
      </c>
      <c r="S3433" s="874">
        <f t="shared" si="160"/>
        <v>109.70236582889389</v>
      </c>
      <c r="T3433" s="874">
        <f t="shared" si="161"/>
        <v>1.8273319636043429E-2</v>
      </c>
    </row>
    <row r="3434" spans="1:20">
      <c r="A3434" s="875" t="s">
        <v>1034</v>
      </c>
      <c r="B3434" t="s">
        <v>1035</v>
      </c>
      <c r="C3434" t="s">
        <v>1339</v>
      </c>
      <c r="D3434" t="s">
        <v>2388</v>
      </c>
      <c r="E3434" s="867">
        <v>2019</v>
      </c>
      <c r="F3434" s="867">
        <v>2019</v>
      </c>
      <c r="G3434" s="868">
        <v>43585</v>
      </c>
      <c r="H3434" s="869">
        <f t="shared" si="159"/>
        <v>2019</v>
      </c>
      <c r="I3434" s="876"/>
      <c r="J3434" t="s">
        <v>1341</v>
      </c>
      <c r="K3434" t="s">
        <v>1342</v>
      </c>
      <c r="L3434" t="s">
        <v>1037</v>
      </c>
      <c r="M3434">
        <v>3432.0000000000009</v>
      </c>
      <c r="N3434">
        <v>1.0400000000000003</v>
      </c>
      <c r="O3434" s="872">
        <f>+VLOOKUP(C3434,'A. Rate Class Allocations'!$B$124:$J$128,6,FALSE)</f>
        <v>0.94261788524984402</v>
      </c>
      <c r="P3434" s="873">
        <f>+VLOOKUP(C3434,'A. Rate Class Allocations'!$B$124:$J$128,8,FALSE)</f>
        <v>0.86676492558695795</v>
      </c>
      <c r="Q3434" s="873">
        <f>+VLOOKUP(C3434,'A. Rate Class Allocations'!$B$124:$J$128,7,FALSE)</f>
        <v>0.93591420350510102</v>
      </c>
      <c r="R3434" s="873">
        <f>+VLOOKUP(C3434,'A. Rate Class Allocations'!$B$124:$J$128,9,FALSE)</f>
        <v>0.67326093337246795</v>
      </c>
      <c r="S3434" s="874">
        <f t="shared" si="160"/>
        <v>2804.040511840054</v>
      </c>
      <c r="T3434" s="874">
        <f t="shared" si="161"/>
        <v>0.6553190490167301</v>
      </c>
    </row>
    <row r="3435" spans="1:20">
      <c r="A3435" s="875" t="s">
        <v>1034</v>
      </c>
      <c r="B3435" t="s">
        <v>1035</v>
      </c>
      <c r="C3435" t="s">
        <v>1339</v>
      </c>
      <c r="D3435" t="s">
        <v>2389</v>
      </c>
      <c r="E3435" s="867">
        <v>2019</v>
      </c>
      <c r="F3435" s="867">
        <v>2019</v>
      </c>
      <c r="G3435" s="868">
        <v>43585</v>
      </c>
      <c r="H3435" s="869">
        <f t="shared" si="159"/>
        <v>2019</v>
      </c>
      <c r="I3435" s="876"/>
      <c r="J3435" t="s">
        <v>1341</v>
      </c>
      <c r="K3435" t="s">
        <v>1342</v>
      </c>
      <c r="L3435" t="s">
        <v>1037</v>
      </c>
      <c r="M3435">
        <v>1048.1760000000002</v>
      </c>
      <c r="N3435">
        <v>0.23199999999999998</v>
      </c>
      <c r="O3435" s="872">
        <f>+VLOOKUP(C3435,'A. Rate Class Allocations'!$B$124:$J$128,6,FALSE)</f>
        <v>0.94261788524984402</v>
      </c>
      <c r="P3435" s="873">
        <f>+VLOOKUP(C3435,'A. Rate Class Allocations'!$B$124:$J$128,8,FALSE)</f>
        <v>0.86676492558695795</v>
      </c>
      <c r="Q3435" s="873">
        <f>+VLOOKUP(C3435,'A. Rate Class Allocations'!$B$124:$J$128,7,FALSE)</f>
        <v>0.93591420350510102</v>
      </c>
      <c r="R3435" s="873">
        <f>+VLOOKUP(C3435,'A. Rate Class Allocations'!$B$124:$J$128,9,FALSE)</f>
        <v>0.67326093337246795</v>
      </c>
      <c r="S3435" s="874">
        <f t="shared" si="160"/>
        <v>856.38926793078679</v>
      </c>
      <c r="T3435" s="874">
        <f t="shared" si="161"/>
        <v>0.14618655708834744</v>
      </c>
    </row>
    <row r="3436" spans="1:20">
      <c r="A3436" s="875" t="s">
        <v>1034</v>
      </c>
      <c r="B3436" t="s">
        <v>1035</v>
      </c>
      <c r="C3436" t="s">
        <v>1339</v>
      </c>
      <c r="D3436" t="s">
        <v>2389</v>
      </c>
      <c r="E3436" s="867">
        <v>2019</v>
      </c>
      <c r="F3436" s="867">
        <v>2019</v>
      </c>
      <c r="G3436" s="868">
        <v>43585</v>
      </c>
      <c r="H3436" s="869">
        <f t="shared" si="159"/>
        <v>2019</v>
      </c>
      <c r="I3436" s="876"/>
      <c r="J3436" t="s">
        <v>1341</v>
      </c>
      <c r="K3436" t="s">
        <v>1342</v>
      </c>
      <c r="L3436" t="s">
        <v>1037</v>
      </c>
      <c r="M3436">
        <v>1012.032</v>
      </c>
      <c r="N3436">
        <v>0.224</v>
      </c>
      <c r="O3436" s="872">
        <f>+VLOOKUP(C3436,'A. Rate Class Allocations'!$B$124:$J$128,6,FALSE)</f>
        <v>0.94261788524984402</v>
      </c>
      <c r="P3436" s="873">
        <f>+VLOOKUP(C3436,'A. Rate Class Allocations'!$B$124:$J$128,8,FALSE)</f>
        <v>0.86676492558695795</v>
      </c>
      <c r="Q3436" s="873">
        <f>+VLOOKUP(C3436,'A. Rate Class Allocations'!$B$124:$J$128,7,FALSE)</f>
        <v>0.93591420350510102</v>
      </c>
      <c r="R3436" s="873">
        <f>+VLOOKUP(C3436,'A. Rate Class Allocations'!$B$124:$J$128,9,FALSE)</f>
        <v>0.67326093337246795</v>
      </c>
      <c r="S3436" s="874">
        <f t="shared" si="160"/>
        <v>826.85860351938027</v>
      </c>
      <c r="T3436" s="874">
        <f t="shared" si="161"/>
        <v>0.14114564132668031</v>
      </c>
    </row>
    <row r="3437" spans="1:20">
      <c r="A3437" s="875" t="s">
        <v>1034</v>
      </c>
      <c r="B3437" t="s">
        <v>1035</v>
      </c>
      <c r="C3437" t="s">
        <v>1339</v>
      </c>
      <c r="D3437" t="s">
        <v>2390</v>
      </c>
      <c r="E3437" s="867">
        <v>2019</v>
      </c>
      <c r="F3437" s="867">
        <v>2019</v>
      </c>
      <c r="G3437" s="868">
        <v>43584</v>
      </c>
      <c r="H3437" s="869">
        <f t="shared" si="159"/>
        <v>2019</v>
      </c>
      <c r="I3437" s="876"/>
      <c r="J3437" t="s">
        <v>1341</v>
      </c>
      <c r="K3437" t="s">
        <v>1342</v>
      </c>
      <c r="L3437" t="s">
        <v>1037</v>
      </c>
      <c r="M3437">
        <v>2629.5360000000001</v>
      </c>
      <c r="N3437">
        <v>0.72800000000000009</v>
      </c>
      <c r="O3437" s="872">
        <f>+VLOOKUP(C3437,'A. Rate Class Allocations'!$B$124:$J$128,6,FALSE)</f>
        <v>0.94261788524984402</v>
      </c>
      <c r="P3437" s="873">
        <f>+VLOOKUP(C3437,'A. Rate Class Allocations'!$B$124:$J$128,8,FALSE)</f>
        <v>0.86676492558695795</v>
      </c>
      <c r="Q3437" s="873">
        <f>+VLOOKUP(C3437,'A. Rate Class Allocations'!$B$124:$J$128,7,FALSE)</f>
        <v>0.93591420350510102</v>
      </c>
      <c r="R3437" s="873">
        <f>+VLOOKUP(C3437,'A. Rate Class Allocations'!$B$124:$J$128,9,FALSE)</f>
        <v>0.67326093337246795</v>
      </c>
      <c r="S3437" s="874">
        <f t="shared" si="160"/>
        <v>2148.4048576170885</v>
      </c>
      <c r="T3437" s="874">
        <f t="shared" si="161"/>
        <v>0.45872333431171108</v>
      </c>
    </row>
    <row r="3438" spans="1:20">
      <c r="A3438" s="875" t="s">
        <v>1034</v>
      </c>
      <c r="B3438" t="s">
        <v>1035</v>
      </c>
      <c r="C3438" t="s">
        <v>1339</v>
      </c>
      <c r="D3438" t="s">
        <v>2391</v>
      </c>
      <c r="E3438" s="867">
        <v>2019</v>
      </c>
      <c r="F3438" s="867">
        <v>2019</v>
      </c>
      <c r="G3438" s="868">
        <v>43576</v>
      </c>
      <c r="H3438" s="869">
        <f t="shared" si="159"/>
        <v>2019</v>
      </c>
      <c r="I3438" s="876"/>
      <c r="J3438" t="s">
        <v>1341</v>
      </c>
      <c r="K3438" t="s">
        <v>1342</v>
      </c>
      <c r="L3438" t="s">
        <v>1037</v>
      </c>
      <c r="M3438">
        <v>2978.04</v>
      </c>
      <c r="N3438">
        <v>1.1960000000000002</v>
      </c>
      <c r="O3438" s="872">
        <f>+VLOOKUP(C3438,'A. Rate Class Allocations'!$B$124:$J$128,6,FALSE)</f>
        <v>0.94261788524984402</v>
      </c>
      <c r="P3438" s="873">
        <f>+VLOOKUP(C3438,'A. Rate Class Allocations'!$B$124:$J$128,8,FALSE)</f>
        <v>0.86676492558695795</v>
      </c>
      <c r="Q3438" s="873">
        <f>+VLOOKUP(C3438,'A. Rate Class Allocations'!$B$124:$J$128,7,FALSE)</f>
        <v>0.93591420350510102</v>
      </c>
      <c r="R3438" s="873">
        <f>+VLOOKUP(C3438,'A. Rate Class Allocations'!$B$124:$J$128,9,FALSE)</f>
        <v>0.67326093337246795</v>
      </c>
      <c r="S3438" s="874">
        <f t="shared" si="160"/>
        <v>2433.1424259557552</v>
      </c>
      <c r="T3438" s="874">
        <f t="shared" si="161"/>
        <v>0.7536169063692395</v>
      </c>
    </row>
    <row r="3439" spans="1:20">
      <c r="A3439" s="875" t="s">
        <v>1034</v>
      </c>
      <c r="B3439" t="s">
        <v>1035</v>
      </c>
      <c r="C3439" t="s">
        <v>1339</v>
      </c>
      <c r="D3439" t="s">
        <v>2391</v>
      </c>
      <c r="E3439" s="867">
        <v>2019</v>
      </c>
      <c r="F3439" s="867">
        <v>2019</v>
      </c>
      <c r="G3439" s="868">
        <v>43576</v>
      </c>
      <c r="H3439" s="869">
        <f t="shared" si="159"/>
        <v>2019</v>
      </c>
      <c r="I3439" s="876"/>
      <c r="J3439" t="s">
        <v>1038</v>
      </c>
      <c r="K3439" t="s">
        <v>1342</v>
      </c>
      <c r="L3439" t="s">
        <v>1037</v>
      </c>
      <c r="M3439">
        <v>129.47999999999999</v>
      </c>
      <c r="N3439">
        <v>5.2000000000000005E-2</v>
      </c>
      <c r="O3439" s="872">
        <f>+VLOOKUP(C3439,'A. Rate Class Allocations'!$B$124:$J$128,6,FALSE)</f>
        <v>0.94261788524984402</v>
      </c>
      <c r="P3439" s="873">
        <f>+VLOOKUP(C3439,'A. Rate Class Allocations'!$B$124:$J$128,8,FALSE)</f>
        <v>0.86676492558695795</v>
      </c>
      <c r="Q3439" s="873">
        <f>+VLOOKUP(C3439,'A. Rate Class Allocations'!$B$124:$J$128,7,FALSE)</f>
        <v>0.93591420350510102</v>
      </c>
      <c r="R3439" s="873">
        <f>+VLOOKUP(C3439,'A. Rate Class Allocations'!$B$124:$J$128,9,FALSE)</f>
        <v>0.67326093337246795</v>
      </c>
      <c r="S3439" s="874">
        <f t="shared" si="160"/>
        <v>105.7888011285111</v>
      </c>
      <c r="T3439" s="874">
        <f t="shared" si="161"/>
        <v>3.2765952450836508E-2</v>
      </c>
    </row>
    <row r="3440" spans="1:20">
      <c r="A3440" s="875" t="s">
        <v>1034</v>
      </c>
      <c r="B3440" t="s">
        <v>1035</v>
      </c>
      <c r="C3440" t="s">
        <v>1339</v>
      </c>
      <c r="D3440" t="s">
        <v>2392</v>
      </c>
      <c r="E3440" s="867">
        <v>2019</v>
      </c>
      <c r="F3440" s="867">
        <v>2019</v>
      </c>
      <c r="G3440" s="868">
        <v>43576</v>
      </c>
      <c r="H3440" s="869">
        <f t="shared" si="159"/>
        <v>2019</v>
      </c>
      <c r="I3440" s="876"/>
      <c r="J3440" t="s">
        <v>1341</v>
      </c>
      <c r="K3440" t="s">
        <v>1342</v>
      </c>
      <c r="L3440" t="s">
        <v>1037</v>
      </c>
      <c r="M3440">
        <v>2495.1680000000006</v>
      </c>
      <c r="N3440">
        <v>0.83200000000000007</v>
      </c>
      <c r="O3440" s="872">
        <f>+VLOOKUP(C3440,'A. Rate Class Allocations'!$B$124:$J$128,6,FALSE)</f>
        <v>0.94261788524984402</v>
      </c>
      <c r="P3440" s="873">
        <f>+VLOOKUP(C3440,'A. Rate Class Allocations'!$B$124:$J$128,8,FALSE)</f>
        <v>0.86676492558695795</v>
      </c>
      <c r="Q3440" s="873">
        <f>+VLOOKUP(C3440,'A. Rate Class Allocations'!$B$124:$J$128,7,FALSE)</f>
        <v>0.93591420350510102</v>
      </c>
      <c r="R3440" s="873">
        <f>+VLOOKUP(C3440,'A. Rate Class Allocations'!$B$124:$J$128,9,FALSE)</f>
        <v>0.67326093337246795</v>
      </c>
      <c r="S3440" s="874">
        <f t="shared" si="160"/>
        <v>2038.6224230323205</v>
      </c>
      <c r="T3440" s="874">
        <f t="shared" si="161"/>
        <v>0.52425523921338413</v>
      </c>
    </row>
    <row r="3441" spans="1:20">
      <c r="A3441" s="875" t="s">
        <v>1034</v>
      </c>
      <c r="B3441" t="s">
        <v>1035</v>
      </c>
      <c r="C3441" t="s">
        <v>1339</v>
      </c>
      <c r="D3441" t="s">
        <v>2392</v>
      </c>
      <c r="E3441" s="867">
        <v>2019</v>
      </c>
      <c r="F3441" s="867">
        <v>2019</v>
      </c>
      <c r="G3441" s="868">
        <v>43576</v>
      </c>
      <c r="H3441" s="869">
        <f t="shared" si="159"/>
        <v>2019</v>
      </c>
      <c r="I3441" s="876"/>
      <c r="J3441" t="s">
        <v>1341</v>
      </c>
      <c r="K3441" t="s">
        <v>1342</v>
      </c>
      <c r="L3441" t="s">
        <v>1037</v>
      </c>
      <c r="M3441">
        <v>1391.5360000000001</v>
      </c>
      <c r="N3441">
        <v>0.46399999999999997</v>
      </c>
      <c r="O3441" s="872">
        <f>+VLOOKUP(C3441,'A. Rate Class Allocations'!$B$124:$J$128,6,FALSE)</f>
        <v>0.94261788524984402</v>
      </c>
      <c r="P3441" s="873">
        <f>+VLOOKUP(C3441,'A. Rate Class Allocations'!$B$124:$J$128,8,FALSE)</f>
        <v>0.86676492558695795</v>
      </c>
      <c r="Q3441" s="873">
        <f>+VLOOKUP(C3441,'A. Rate Class Allocations'!$B$124:$J$128,7,FALSE)</f>
        <v>0.93591420350510102</v>
      </c>
      <c r="R3441" s="873">
        <f>+VLOOKUP(C3441,'A. Rate Class Allocations'!$B$124:$J$128,9,FALSE)</f>
        <v>0.67326093337246795</v>
      </c>
      <c r="S3441" s="874">
        <f t="shared" si="160"/>
        <v>1136.9240436141786</v>
      </c>
      <c r="T3441" s="874">
        <f t="shared" si="161"/>
        <v>0.29237311417669487</v>
      </c>
    </row>
    <row r="3442" spans="1:20">
      <c r="A3442" s="875" t="s">
        <v>1034</v>
      </c>
      <c r="B3442" t="s">
        <v>1035</v>
      </c>
      <c r="C3442" t="s">
        <v>1339</v>
      </c>
      <c r="D3442" t="s">
        <v>2393</v>
      </c>
      <c r="E3442" s="867">
        <v>2019</v>
      </c>
      <c r="F3442" s="867">
        <v>2019</v>
      </c>
      <c r="G3442" s="868">
        <v>43576</v>
      </c>
      <c r="H3442" s="869">
        <f t="shared" si="159"/>
        <v>2019</v>
      </c>
      <c r="I3442" s="876"/>
      <c r="J3442" t="s">
        <v>1341</v>
      </c>
      <c r="K3442" t="s">
        <v>1342</v>
      </c>
      <c r="L3442" t="s">
        <v>1037</v>
      </c>
      <c r="M3442">
        <v>906.36000000000013</v>
      </c>
      <c r="N3442">
        <v>0.36400000000000005</v>
      </c>
      <c r="O3442" s="872">
        <f>+VLOOKUP(C3442,'A. Rate Class Allocations'!$B$124:$J$128,6,FALSE)</f>
        <v>0.94261788524984402</v>
      </c>
      <c r="P3442" s="873">
        <f>+VLOOKUP(C3442,'A. Rate Class Allocations'!$B$124:$J$128,8,FALSE)</f>
        <v>0.86676492558695795</v>
      </c>
      <c r="Q3442" s="873">
        <f>+VLOOKUP(C3442,'A. Rate Class Allocations'!$B$124:$J$128,7,FALSE)</f>
        <v>0.93591420350510102</v>
      </c>
      <c r="R3442" s="873">
        <f>+VLOOKUP(C3442,'A. Rate Class Allocations'!$B$124:$J$128,9,FALSE)</f>
        <v>0.67326093337246795</v>
      </c>
      <c r="S3442" s="874">
        <f t="shared" si="160"/>
        <v>740.52160789957782</v>
      </c>
      <c r="T3442" s="874">
        <f t="shared" si="161"/>
        <v>0.22936166715585554</v>
      </c>
    </row>
    <row r="3443" spans="1:20">
      <c r="A3443" s="875" t="s">
        <v>1034</v>
      </c>
      <c r="B3443" t="s">
        <v>1035</v>
      </c>
      <c r="C3443" t="s">
        <v>1339</v>
      </c>
      <c r="D3443" t="s">
        <v>2393</v>
      </c>
      <c r="E3443" s="867">
        <v>2019</v>
      </c>
      <c r="F3443" s="867">
        <v>2019</v>
      </c>
      <c r="G3443" s="868">
        <v>43576</v>
      </c>
      <c r="H3443" s="869">
        <f t="shared" si="159"/>
        <v>2019</v>
      </c>
      <c r="I3443" s="876"/>
      <c r="J3443" t="s">
        <v>1341</v>
      </c>
      <c r="K3443" t="s">
        <v>1342</v>
      </c>
      <c r="L3443" t="s">
        <v>1037</v>
      </c>
      <c r="M3443">
        <v>72.209999999999994</v>
      </c>
      <c r="N3443">
        <v>2.8999999999999998E-2</v>
      </c>
      <c r="O3443" s="872">
        <f>+VLOOKUP(C3443,'A. Rate Class Allocations'!$B$124:$J$128,6,FALSE)</f>
        <v>0.94261788524984402</v>
      </c>
      <c r="P3443" s="873">
        <f>+VLOOKUP(C3443,'A. Rate Class Allocations'!$B$124:$J$128,8,FALSE)</f>
        <v>0.86676492558695795</v>
      </c>
      <c r="Q3443" s="873">
        <f>+VLOOKUP(C3443,'A. Rate Class Allocations'!$B$124:$J$128,7,FALSE)</f>
        <v>0.93591420350510102</v>
      </c>
      <c r="R3443" s="873">
        <f>+VLOOKUP(C3443,'A. Rate Class Allocations'!$B$124:$J$128,9,FALSE)</f>
        <v>0.67326093337246795</v>
      </c>
      <c r="S3443" s="874">
        <f t="shared" si="160"/>
        <v>58.997600629361955</v>
      </c>
      <c r="T3443" s="874">
        <f t="shared" si="161"/>
        <v>1.8273319636043429E-2</v>
      </c>
    </row>
    <row r="3444" spans="1:20">
      <c r="A3444" s="875" t="s">
        <v>1034</v>
      </c>
      <c r="B3444" t="s">
        <v>1035</v>
      </c>
      <c r="C3444" t="s">
        <v>1339</v>
      </c>
      <c r="D3444" t="s">
        <v>2393</v>
      </c>
      <c r="E3444" s="867">
        <v>2019</v>
      </c>
      <c r="F3444" s="867">
        <v>2019</v>
      </c>
      <c r="G3444" s="868">
        <v>43576</v>
      </c>
      <c r="H3444" s="869">
        <f t="shared" si="159"/>
        <v>2019</v>
      </c>
      <c r="I3444" s="876"/>
      <c r="J3444" t="s">
        <v>1341</v>
      </c>
      <c r="K3444" t="s">
        <v>1342</v>
      </c>
      <c r="L3444" t="s">
        <v>1037</v>
      </c>
      <c r="M3444">
        <v>3824.64</v>
      </c>
      <c r="N3444">
        <v>1.536</v>
      </c>
      <c r="O3444" s="872">
        <f>+VLOOKUP(C3444,'A. Rate Class Allocations'!$B$124:$J$128,6,FALSE)</f>
        <v>0.94261788524984402</v>
      </c>
      <c r="P3444" s="873">
        <f>+VLOOKUP(C3444,'A. Rate Class Allocations'!$B$124:$J$128,8,FALSE)</f>
        <v>0.86676492558695795</v>
      </c>
      <c r="Q3444" s="873">
        <f>+VLOOKUP(C3444,'A. Rate Class Allocations'!$B$124:$J$128,7,FALSE)</f>
        <v>0.93591420350510102</v>
      </c>
      <c r="R3444" s="873">
        <f>+VLOOKUP(C3444,'A. Rate Class Allocations'!$B$124:$J$128,9,FALSE)</f>
        <v>0.67326093337246795</v>
      </c>
      <c r="S3444" s="874">
        <f t="shared" si="160"/>
        <v>3124.838433334482</v>
      </c>
      <c r="T3444" s="874">
        <f t="shared" si="161"/>
        <v>0.96785582624009348</v>
      </c>
    </row>
    <row r="3445" spans="1:20">
      <c r="A3445" s="875" t="s">
        <v>1034</v>
      </c>
      <c r="B3445" t="s">
        <v>1035</v>
      </c>
      <c r="C3445" t="s">
        <v>1339</v>
      </c>
      <c r="D3445" t="s">
        <v>2393</v>
      </c>
      <c r="E3445" s="867">
        <v>2019</v>
      </c>
      <c r="F3445" s="867">
        <v>2019</v>
      </c>
      <c r="G3445" s="868">
        <v>43576</v>
      </c>
      <c r="H3445" s="869">
        <f t="shared" si="159"/>
        <v>2019</v>
      </c>
      <c r="I3445" s="876"/>
      <c r="J3445" t="s">
        <v>1038</v>
      </c>
      <c r="K3445" t="s">
        <v>1342</v>
      </c>
      <c r="L3445" t="s">
        <v>1037</v>
      </c>
      <c r="M3445">
        <v>72.209999999999994</v>
      </c>
      <c r="N3445">
        <v>2.8999999999999998E-2</v>
      </c>
      <c r="O3445" s="872">
        <f>+VLOOKUP(C3445,'A. Rate Class Allocations'!$B$124:$J$128,6,FALSE)</f>
        <v>0.94261788524984402</v>
      </c>
      <c r="P3445" s="873">
        <f>+VLOOKUP(C3445,'A. Rate Class Allocations'!$B$124:$J$128,8,FALSE)</f>
        <v>0.86676492558695795</v>
      </c>
      <c r="Q3445" s="873">
        <f>+VLOOKUP(C3445,'A. Rate Class Allocations'!$B$124:$J$128,7,FALSE)</f>
        <v>0.93591420350510102</v>
      </c>
      <c r="R3445" s="873">
        <f>+VLOOKUP(C3445,'A. Rate Class Allocations'!$B$124:$J$128,9,FALSE)</f>
        <v>0.67326093337246795</v>
      </c>
      <c r="S3445" s="874">
        <f t="shared" si="160"/>
        <v>58.997600629361955</v>
      </c>
      <c r="T3445" s="874">
        <f t="shared" si="161"/>
        <v>1.8273319636043429E-2</v>
      </c>
    </row>
    <row r="3446" spans="1:20">
      <c r="A3446" s="875" t="s">
        <v>1034</v>
      </c>
      <c r="B3446" t="s">
        <v>1035</v>
      </c>
      <c r="C3446" t="s">
        <v>1339</v>
      </c>
      <c r="D3446" t="s">
        <v>2394</v>
      </c>
      <c r="E3446" s="867">
        <v>2019</v>
      </c>
      <c r="F3446" s="867">
        <v>2019</v>
      </c>
      <c r="G3446" s="868">
        <v>43576</v>
      </c>
      <c r="H3446" s="869">
        <f t="shared" si="159"/>
        <v>2019</v>
      </c>
      <c r="I3446" s="876"/>
      <c r="J3446" t="s">
        <v>1341</v>
      </c>
      <c r="K3446" t="s">
        <v>1342</v>
      </c>
      <c r="L3446" t="s">
        <v>1037</v>
      </c>
      <c r="M3446">
        <v>1942.1999999999998</v>
      </c>
      <c r="N3446">
        <v>0.78</v>
      </c>
      <c r="O3446" s="872">
        <f>+VLOOKUP(C3446,'A. Rate Class Allocations'!$B$124:$J$128,6,FALSE)</f>
        <v>0.94261788524984402</v>
      </c>
      <c r="P3446" s="873">
        <f>+VLOOKUP(C3446,'A. Rate Class Allocations'!$B$124:$J$128,8,FALSE)</f>
        <v>0.86676492558695795</v>
      </c>
      <c r="Q3446" s="873">
        <f>+VLOOKUP(C3446,'A. Rate Class Allocations'!$B$124:$J$128,7,FALSE)</f>
        <v>0.93591420350510102</v>
      </c>
      <c r="R3446" s="873">
        <f>+VLOOKUP(C3446,'A. Rate Class Allocations'!$B$124:$J$128,9,FALSE)</f>
        <v>0.67326093337246795</v>
      </c>
      <c r="S3446" s="874">
        <f t="shared" si="160"/>
        <v>1586.8320169276665</v>
      </c>
      <c r="T3446" s="874">
        <f t="shared" si="161"/>
        <v>0.49148928676254749</v>
      </c>
    </row>
    <row r="3447" spans="1:20">
      <c r="A3447" s="875" t="s">
        <v>1034</v>
      </c>
      <c r="B3447" t="s">
        <v>1035</v>
      </c>
      <c r="C3447" t="s">
        <v>1339</v>
      </c>
      <c r="D3447" t="s">
        <v>2394</v>
      </c>
      <c r="E3447" s="867">
        <v>2019</v>
      </c>
      <c r="F3447" s="867">
        <v>2019</v>
      </c>
      <c r="G3447" s="868">
        <v>43576</v>
      </c>
      <c r="H3447" s="869">
        <f t="shared" si="159"/>
        <v>2019</v>
      </c>
      <c r="I3447" s="876"/>
      <c r="J3447" t="s">
        <v>1341</v>
      </c>
      <c r="K3447" t="s">
        <v>1342</v>
      </c>
      <c r="L3447" t="s">
        <v>1037</v>
      </c>
      <c r="M3447">
        <v>722.09999999999991</v>
      </c>
      <c r="N3447">
        <v>0.28999999999999998</v>
      </c>
      <c r="O3447" s="872">
        <f>+VLOOKUP(C3447,'A. Rate Class Allocations'!$B$124:$J$128,6,FALSE)</f>
        <v>0.94261788524984402</v>
      </c>
      <c r="P3447" s="873">
        <f>+VLOOKUP(C3447,'A. Rate Class Allocations'!$B$124:$J$128,8,FALSE)</f>
        <v>0.86676492558695795</v>
      </c>
      <c r="Q3447" s="873">
        <f>+VLOOKUP(C3447,'A. Rate Class Allocations'!$B$124:$J$128,7,FALSE)</f>
        <v>0.93591420350510102</v>
      </c>
      <c r="R3447" s="873">
        <f>+VLOOKUP(C3447,'A. Rate Class Allocations'!$B$124:$J$128,9,FALSE)</f>
        <v>0.67326093337246795</v>
      </c>
      <c r="S3447" s="874">
        <f t="shared" si="160"/>
        <v>589.97600629361955</v>
      </c>
      <c r="T3447" s="874">
        <f t="shared" si="161"/>
        <v>0.18273319636043434</v>
      </c>
    </row>
    <row r="3448" spans="1:20">
      <c r="A3448" s="875" t="s">
        <v>1034</v>
      </c>
      <c r="B3448" t="s">
        <v>1035</v>
      </c>
      <c r="C3448" t="s">
        <v>1339</v>
      </c>
      <c r="D3448" t="s">
        <v>2395</v>
      </c>
      <c r="E3448" s="867">
        <v>2019</v>
      </c>
      <c r="F3448" s="867">
        <v>2019</v>
      </c>
      <c r="G3448" s="868">
        <v>43559</v>
      </c>
      <c r="H3448" s="869">
        <f t="shared" si="159"/>
        <v>2019</v>
      </c>
      <c r="I3448" s="876"/>
      <c r="J3448" t="s">
        <v>1341</v>
      </c>
      <c r="K3448" t="s">
        <v>1342</v>
      </c>
      <c r="L3448" t="s">
        <v>1037</v>
      </c>
      <c r="M3448">
        <v>1553.7600000000004</v>
      </c>
      <c r="N3448">
        <v>0.62400000000000011</v>
      </c>
      <c r="O3448" s="872">
        <f>+VLOOKUP(C3448,'A. Rate Class Allocations'!$B$124:$J$128,6,FALSE)</f>
        <v>0.94261788524984402</v>
      </c>
      <c r="P3448" s="873">
        <f>+VLOOKUP(C3448,'A. Rate Class Allocations'!$B$124:$J$128,8,FALSE)</f>
        <v>0.86676492558695795</v>
      </c>
      <c r="Q3448" s="873">
        <f>+VLOOKUP(C3448,'A. Rate Class Allocations'!$B$124:$J$128,7,FALSE)</f>
        <v>0.93591420350510102</v>
      </c>
      <c r="R3448" s="873">
        <f>+VLOOKUP(C3448,'A. Rate Class Allocations'!$B$124:$J$128,9,FALSE)</f>
        <v>0.67326093337246795</v>
      </c>
      <c r="S3448" s="874">
        <f t="shared" si="160"/>
        <v>1269.4656135421337</v>
      </c>
      <c r="T3448" s="874">
        <f t="shared" si="161"/>
        <v>0.3931914294100381</v>
      </c>
    </row>
    <row r="3449" spans="1:20">
      <c r="A3449" s="875" t="s">
        <v>1034</v>
      </c>
      <c r="B3449" t="s">
        <v>1035</v>
      </c>
      <c r="C3449" t="s">
        <v>1339</v>
      </c>
      <c r="D3449" t="s">
        <v>2395</v>
      </c>
      <c r="E3449" s="867">
        <v>2019</v>
      </c>
      <c r="F3449" s="867">
        <v>2019</v>
      </c>
      <c r="G3449" s="868">
        <v>43559</v>
      </c>
      <c r="H3449" s="869">
        <f t="shared" si="159"/>
        <v>2019</v>
      </c>
      <c r="I3449" s="876"/>
      <c r="J3449" t="s">
        <v>1341</v>
      </c>
      <c r="K3449" t="s">
        <v>1342</v>
      </c>
      <c r="L3449" t="s">
        <v>1037</v>
      </c>
      <c r="M3449">
        <v>1444.1999999999998</v>
      </c>
      <c r="N3449">
        <v>0.57999999999999996</v>
      </c>
      <c r="O3449" s="872">
        <f>+VLOOKUP(C3449,'A. Rate Class Allocations'!$B$124:$J$128,6,FALSE)</f>
        <v>0.94261788524984402</v>
      </c>
      <c r="P3449" s="873">
        <f>+VLOOKUP(C3449,'A. Rate Class Allocations'!$B$124:$J$128,8,FALSE)</f>
        <v>0.86676492558695795</v>
      </c>
      <c r="Q3449" s="873">
        <f>+VLOOKUP(C3449,'A. Rate Class Allocations'!$B$124:$J$128,7,FALSE)</f>
        <v>0.93591420350510102</v>
      </c>
      <c r="R3449" s="873">
        <f>+VLOOKUP(C3449,'A. Rate Class Allocations'!$B$124:$J$128,9,FALSE)</f>
        <v>0.67326093337246795</v>
      </c>
      <c r="S3449" s="874">
        <f t="shared" si="160"/>
        <v>1179.9520125872391</v>
      </c>
      <c r="T3449" s="874">
        <f t="shared" si="161"/>
        <v>0.36546639272086867</v>
      </c>
    </row>
    <row r="3450" spans="1:20">
      <c r="A3450" s="875" t="s">
        <v>1034</v>
      </c>
      <c r="B3450" t="s">
        <v>1035</v>
      </c>
      <c r="C3450" t="s">
        <v>1339</v>
      </c>
      <c r="D3450" t="s">
        <v>2395</v>
      </c>
      <c r="E3450" s="867">
        <v>2019</v>
      </c>
      <c r="F3450" s="867">
        <v>2019</v>
      </c>
      <c r="G3450" s="868">
        <v>43559</v>
      </c>
      <c r="H3450" s="869">
        <f t="shared" si="159"/>
        <v>2019</v>
      </c>
      <c r="I3450" s="876"/>
      <c r="J3450" t="s">
        <v>1341</v>
      </c>
      <c r="K3450" t="s">
        <v>1342</v>
      </c>
      <c r="L3450" t="s">
        <v>1037</v>
      </c>
      <c r="M3450">
        <v>102.08999999999999</v>
      </c>
      <c r="N3450">
        <v>4.0999999999999995E-2</v>
      </c>
      <c r="O3450" s="872">
        <f>+VLOOKUP(C3450,'A. Rate Class Allocations'!$B$124:$J$128,6,FALSE)</f>
        <v>0.94261788524984402</v>
      </c>
      <c r="P3450" s="873">
        <f>+VLOOKUP(C3450,'A. Rate Class Allocations'!$B$124:$J$128,8,FALSE)</f>
        <v>0.86676492558695795</v>
      </c>
      <c r="Q3450" s="873">
        <f>+VLOOKUP(C3450,'A. Rate Class Allocations'!$B$124:$J$128,7,FALSE)</f>
        <v>0.93591420350510102</v>
      </c>
      <c r="R3450" s="873">
        <f>+VLOOKUP(C3450,'A. Rate Class Allocations'!$B$124:$J$128,9,FALSE)</f>
        <v>0.67326093337246795</v>
      </c>
      <c r="S3450" s="874">
        <f t="shared" si="160"/>
        <v>83.410400889787596</v>
      </c>
      <c r="T3450" s="874">
        <f t="shared" si="161"/>
        <v>2.5834693278544159E-2</v>
      </c>
    </row>
    <row r="3451" spans="1:20">
      <c r="A3451" s="875" t="s">
        <v>1034</v>
      </c>
      <c r="B3451" t="s">
        <v>1035</v>
      </c>
      <c r="C3451" t="s">
        <v>1339</v>
      </c>
      <c r="D3451" t="s">
        <v>2396</v>
      </c>
      <c r="E3451" s="867">
        <v>2019</v>
      </c>
      <c r="F3451" s="867">
        <v>2019</v>
      </c>
      <c r="G3451" s="868">
        <v>43559</v>
      </c>
      <c r="H3451" s="869">
        <f t="shared" si="159"/>
        <v>2019</v>
      </c>
      <c r="I3451" s="876"/>
      <c r="J3451" t="s">
        <v>1341</v>
      </c>
      <c r="K3451" t="s">
        <v>1342</v>
      </c>
      <c r="L3451" t="s">
        <v>1037</v>
      </c>
      <c r="M3451">
        <v>517.91999999999996</v>
      </c>
      <c r="N3451">
        <v>0.20800000000000002</v>
      </c>
      <c r="O3451" s="872">
        <f>+VLOOKUP(C3451,'A. Rate Class Allocations'!$B$124:$J$128,6,FALSE)</f>
        <v>0.94261788524984402</v>
      </c>
      <c r="P3451" s="873">
        <f>+VLOOKUP(C3451,'A. Rate Class Allocations'!$B$124:$J$128,8,FALSE)</f>
        <v>0.86676492558695795</v>
      </c>
      <c r="Q3451" s="873">
        <f>+VLOOKUP(C3451,'A. Rate Class Allocations'!$B$124:$J$128,7,FALSE)</f>
        <v>0.93591420350510102</v>
      </c>
      <c r="R3451" s="873">
        <f>+VLOOKUP(C3451,'A. Rate Class Allocations'!$B$124:$J$128,9,FALSE)</f>
        <v>0.67326093337246795</v>
      </c>
      <c r="S3451" s="874">
        <f t="shared" si="160"/>
        <v>423.15520451404439</v>
      </c>
      <c r="T3451" s="874">
        <f t="shared" si="161"/>
        <v>0.13106380980334603</v>
      </c>
    </row>
    <row r="3452" spans="1:20">
      <c r="A3452" s="875" t="s">
        <v>1034</v>
      </c>
      <c r="B3452" t="s">
        <v>1035</v>
      </c>
      <c r="C3452" t="s">
        <v>1339</v>
      </c>
      <c r="D3452" t="s">
        <v>2397</v>
      </c>
      <c r="E3452" s="867">
        <v>2019</v>
      </c>
      <c r="F3452" s="867">
        <v>2019</v>
      </c>
      <c r="G3452" s="868">
        <v>43559</v>
      </c>
      <c r="H3452" s="869">
        <f t="shared" si="159"/>
        <v>2019</v>
      </c>
      <c r="I3452" s="876"/>
      <c r="J3452" t="s">
        <v>1341</v>
      </c>
      <c r="K3452" t="s">
        <v>1342</v>
      </c>
      <c r="L3452" t="s">
        <v>1037</v>
      </c>
      <c r="M3452">
        <v>3107.5200000000009</v>
      </c>
      <c r="N3452">
        <v>1.2480000000000002</v>
      </c>
      <c r="O3452" s="872">
        <f>+VLOOKUP(C3452,'A. Rate Class Allocations'!$B$124:$J$128,6,FALSE)</f>
        <v>0.94261788524984402</v>
      </c>
      <c r="P3452" s="873">
        <f>+VLOOKUP(C3452,'A. Rate Class Allocations'!$B$124:$J$128,8,FALSE)</f>
        <v>0.86676492558695795</v>
      </c>
      <c r="Q3452" s="873">
        <f>+VLOOKUP(C3452,'A. Rate Class Allocations'!$B$124:$J$128,7,FALSE)</f>
        <v>0.93591420350510102</v>
      </c>
      <c r="R3452" s="873">
        <f>+VLOOKUP(C3452,'A. Rate Class Allocations'!$B$124:$J$128,9,FALSE)</f>
        <v>0.67326093337246795</v>
      </c>
      <c r="S3452" s="874">
        <f t="shared" si="160"/>
        <v>2538.9312270842674</v>
      </c>
      <c r="T3452" s="874">
        <f t="shared" si="161"/>
        <v>0.78638285882007619</v>
      </c>
    </row>
    <row r="3453" spans="1:20">
      <c r="A3453" s="875" t="s">
        <v>1034</v>
      </c>
      <c r="B3453" t="s">
        <v>1035</v>
      </c>
      <c r="C3453" t="s">
        <v>1339</v>
      </c>
      <c r="D3453" t="s">
        <v>2398</v>
      </c>
      <c r="E3453" s="867">
        <v>2019</v>
      </c>
      <c r="F3453" s="867">
        <v>2019</v>
      </c>
      <c r="G3453" s="868">
        <v>43529</v>
      </c>
      <c r="H3453" s="869">
        <f t="shared" si="159"/>
        <v>2019</v>
      </c>
      <c r="I3453" s="876"/>
      <c r="J3453" t="s">
        <v>1341</v>
      </c>
      <c r="K3453" t="s">
        <v>1342</v>
      </c>
      <c r="L3453" t="s">
        <v>1037</v>
      </c>
      <c r="M3453">
        <v>5727.0720000000001</v>
      </c>
      <c r="N3453">
        <v>1.2480000000000002</v>
      </c>
      <c r="O3453" s="872">
        <f>+VLOOKUP(C3453,'A. Rate Class Allocations'!$B$124:$J$128,6,FALSE)</f>
        <v>0.94261788524984402</v>
      </c>
      <c r="P3453" s="873">
        <f>+VLOOKUP(C3453,'A. Rate Class Allocations'!$B$124:$J$128,8,FALSE)</f>
        <v>0.86676492558695795</v>
      </c>
      <c r="Q3453" s="873">
        <f>+VLOOKUP(C3453,'A. Rate Class Allocations'!$B$124:$J$128,7,FALSE)</f>
        <v>0.93591420350510102</v>
      </c>
      <c r="R3453" s="873">
        <f>+VLOOKUP(C3453,'A. Rate Class Allocations'!$B$124:$J$128,9,FALSE)</f>
        <v>0.67326093337246795</v>
      </c>
      <c r="S3453" s="874">
        <f t="shared" si="160"/>
        <v>4679.1788759396386</v>
      </c>
      <c r="T3453" s="874">
        <f t="shared" si="161"/>
        <v>0.78638285882007619</v>
      </c>
    </row>
    <row r="3454" spans="1:20">
      <c r="A3454" s="875" t="s">
        <v>1034</v>
      </c>
      <c r="B3454" t="s">
        <v>1035</v>
      </c>
      <c r="C3454" t="s">
        <v>1339</v>
      </c>
      <c r="D3454" t="s">
        <v>2399</v>
      </c>
      <c r="E3454" s="867">
        <v>2019</v>
      </c>
      <c r="F3454" s="867">
        <v>2019</v>
      </c>
      <c r="G3454" s="868">
        <v>43566</v>
      </c>
      <c r="H3454" s="869">
        <f t="shared" si="159"/>
        <v>2019</v>
      </c>
      <c r="I3454" s="876"/>
      <c r="J3454" t="s">
        <v>1341</v>
      </c>
      <c r="K3454" t="s">
        <v>1342</v>
      </c>
      <c r="L3454" t="s">
        <v>1037</v>
      </c>
      <c r="M3454">
        <v>2978.04</v>
      </c>
      <c r="N3454">
        <v>1.1960000000000002</v>
      </c>
      <c r="O3454" s="872">
        <f>+VLOOKUP(C3454,'A. Rate Class Allocations'!$B$124:$J$128,6,FALSE)</f>
        <v>0.94261788524984402</v>
      </c>
      <c r="P3454" s="873">
        <f>+VLOOKUP(C3454,'A. Rate Class Allocations'!$B$124:$J$128,8,FALSE)</f>
        <v>0.86676492558695795</v>
      </c>
      <c r="Q3454" s="873">
        <f>+VLOOKUP(C3454,'A. Rate Class Allocations'!$B$124:$J$128,7,FALSE)</f>
        <v>0.93591420350510102</v>
      </c>
      <c r="R3454" s="873">
        <f>+VLOOKUP(C3454,'A. Rate Class Allocations'!$B$124:$J$128,9,FALSE)</f>
        <v>0.67326093337246795</v>
      </c>
      <c r="S3454" s="874">
        <f t="shared" si="160"/>
        <v>2433.1424259557552</v>
      </c>
      <c r="T3454" s="874">
        <f t="shared" si="161"/>
        <v>0.7536169063692395</v>
      </c>
    </row>
    <row r="3455" spans="1:20">
      <c r="A3455" s="875" t="s">
        <v>1034</v>
      </c>
      <c r="B3455" t="s">
        <v>1035</v>
      </c>
      <c r="C3455" t="s">
        <v>1339</v>
      </c>
      <c r="D3455" t="s">
        <v>2399</v>
      </c>
      <c r="E3455" s="867">
        <v>2019</v>
      </c>
      <c r="F3455" s="867">
        <v>2019</v>
      </c>
      <c r="G3455" s="868">
        <v>43566</v>
      </c>
      <c r="H3455" s="869">
        <f t="shared" si="159"/>
        <v>2019</v>
      </c>
      <c r="I3455" s="876"/>
      <c r="J3455" t="s">
        <v>1341</v>
      </c>
      <c r="K3455" t="s">
        <v>1342</v>
      </c>
      <c r="L3455" t="s">
        <v>1037</v>
      </c>
      <c r="M3455">
        <v>34.86</v>
      </c>
      <c r="N3455">
        <v>1.4E-2</v>
      </c>
      <c r="O3455" s="872">
        <f>+VLOOKUP(C3455,'A. Rate Class Allocations'!$B$124:$J$128,6,FALSE)</f>
        <v>0.94261788524984402</v>
      </c>
      <c r="P3455" s="873">
        <f>+VLOOKUP(C3455,'A. Rate Class Allocations'!$B$124:$J$128,8,FALSE)</f>
        <v>0.86676492558695795</v>
      </c>
      <c r="Q3455" s="873">
        <f>+VLOOKUP(C3455,'A. Rate Class Allocations'!$B$124:$J$128,7,FALSE)</f>
        <v>0.93591420350510102</v>
      </c>
      <c r="R3455" s="873">
        <f>+VLOOKUP(C3455,'A. Rate Class Allocations'!$B$124:$J$128,9,FALSE)</f>
        <v>0.67326093337246795</v>
      </c>
      <c r="S3455" s="874">
        <f t="shared" si="160"/>
        <v>28.481600303829914</v>
      </c>
      <c r="T3455" s="874">
        <f t="shared" si="161"/>
        <v>8.8216025829175194E-3</v>
      </c>
    </row>
    <row r="3456" spans="1:20">
      <c r="A3456" s="875" t="s">
        <v>1034</v>
      </c>
      <c r="B3456" t="s">
        <v>1035</v>
      </c>
      <c r="C3456" t="s">
        <v>1339</v>
      </c>
      <c r="D3456" t="s">
        <v>2399</v>
      </c>
      <c r="E3456" s="867">
        <v>2019</v>
      </c>
      <c r="F3456" s="867">
        <v>2019</v>
      </c>
      <c r="G3456" s="868">
        <v>43566</v>
      </c>
      <c r="H3456" s="869">
        <f t="shared" si="159"/>
        <v>2019</v>
      </c>
      <c r="I3456" s="876"/>
      <c r="J3456" t="s">
        <v>1038</v>
      </c>
      <c r="K3456" t="s">
        <v>1342</v>
      </c>
      <c r="L3456" t="s">
        <v>1037</v>
      </c>
      <c r="M3456">
        <v>3107.5200000000009</v>
      </c>
      <c r="N3456">
        <v>1.2480000000000002</v>
      </c>
      <c r="O3456" s="872">
        <f>+VLOOKUP(C3456,'A. Rate Class Allocations'!$B$124:$J$128,6,FALSE)</f>
        <v>0.94261788524984402</v>
      </c>
      <c r="P3456" s="873">
        <f>+VLOOKUP(C3456,'A. Rate Class Allocations'!$B$124:$J$128,8,FALSE)</f>
        <v>0.86676492558695795</v>
      </c>
      <c r="Q3456" s="873">
        <f>+VLOOKUP(C3456,'A. Rate Class Allocations'!$B$124:$J$128,7,FALSE)</f>
        <v>0.93591420350510102</v>
      </c>
      <c r="R3456" s="873">
        <f>+VLOOKUP(C3456,'A. Rate Class Allocations'!$B$124:$J$128,9,FALSE)</f>
        <v>0.67326093337246795</v>
      </c>
      <c r="S3456" s="874">
        <f t="shared" si="160"/>
        <v>2538.9312270842674</v>
      </c>
      <c r="T3456" s="874">
        <f t="shared" si="161"/>
        <v>0.78638285882007619</v>
      </c>
    </row>
    <row r="3457" spans="1:20">
      <c r="A3457" s="875" t="s">
        <v>1034</v>
      </c>
      <c r="B3457" t="s">
        <v>1035</v>
      </c>
      <c r="C3457" t="s">
        <v>1339</v>
      </c>
      <c r="D3457" t="s">
        <v>2400</v>
      </c>
      <c r="E3457" s="867">
        <v>2019</v>
      </c>
      <c r="F3457" s="867">
        <v>2019</v>
      </c>
      <c r="G3457" s="868">
        <v>43584</v>
      </c>
      <c r="H3457" s="869">
        <f t="shared" si="159"/>
        <v>2019</v>
      </c>
      <c r="I3457" s="876"/>
      <c r="J3457" t="s">
        <v>1341</v>
      </c>
      <c r="K3457" t="s">
        <v>1342</v>
      </c>
      <c r="L3457" t="s">
        <v>1037</v>
      </c>
      <c r="M3457">
        <v>916.79999999999984</v>
      </c>
      <c r="N3457">
        <v>0.24</v>
      </c>
      <c r="O3457" s="872">
        <f>+VLOOKUP(C3457,'A. Rate Class Allocations'!$B$124:$J$128,6,FALSE)</f>
        <v>0.94261788524984402</v>
      </c>
      <c r="P3457" s="873">
        <f>+VLOOKUP(C3457,'A. Rate Class Allocations'!$B$124:$J$128,8,FALSE)</f>
        <v>0.86676492558695795</v>
      </c>
      <c r="Q3457" s="873">
        <f>+VLOOKUP(C3457,'A. Rate Class Allocations'!$B$124:$J$128,7,FALSE)</f>
        <v>0.93591420350510102</v>
      </c>
      <c r="R3457" s="873">
        <f>+VLOOKUP(C3457,'A. Rate Class Allocations'!$B$124:$J$128,9,FALSE)</f>
        <v>0.67326093337246795</v>
      </c>
      <c r="S3457" s="874">
        <f t="shared" si="160"/>
        <v>749.05138148454557</v>
      </c>
      <c r="T3457" s="874">
        <f t="shared" si="161"/>
        <v>0.15122747285001462</v>
      </c>
    </row>
    <row r="3458" spans="1:20">
      <c r="A3458" s="875" t="s">
        <v>1034</v>
      </c>
      <c r="B3458" t="s">
        <v>1035</v>
      </c>
      <c r="C3458" t="s">
        <v>1339</v>
      </c>
      <c r="D3458" t="s">
        <v>2400</v>
      </c>
      <c r="E3458" s="867">
        <v>2019</v>
      </c>
      <c r="F3458" s="867">
        <v>2019</v>
      </c>
      <c r="G3458" s="868">
        <v>43584</v>
      </c>
      <c r="H3458" s="869">
        <f t="shared" si="159"/>
        <v>2019</v>
      </c>
      <c r="I3458" s="876"/>
      <c r="J3458" t="s">
        <v>1341</v>
      </c>
      <c r="K3458" t="s">
        <v>1342</v>
      </c>
      <c r="L3458" t="s">
        <v>1037</v>
      </c>
      <c r="M3458">
        <v>756.36000000000013</v>
      </c>
      <c r="N3458">
        <v>0.19800000000000001</v>
      </c>
      <c r="O3458" s="872">
        <f>+VLOOKUP(C3458,'A. Rate Class Allocations'!$B$124:$J$128,6,FALSE)</f>
        <v>0.94261788524984402</v>
      </c>
      <c r="P3458" s="873">
        <f>+VLOOKUP(C3458,'A. Rate Class Allocations'!$B$124:$J$128,8,FALSE)</f>
        <v>0.86676492558695795</v>
      </c>
      <c r="Q3458" s="873">
        <f>+VLOOKUP(C3458,'A. Rate Class Allocations'!$B$124:$J$128,7,FALSE)</f>
        <v>0.93591420350510102</v>
      </c>
      <c r="R3458" s="873">
        <f>+VLOOKUP(C3458,'A. Rate Class Allocations'!$B$124:$J$128,9,FALSE)</f>
        <v>0.67326093337246795</v>
      </c>
      <c r="S3458" s="874">
        <f t="shared" si="160"/>
        <v>617.96738972475032</v>
      </c>
      <c r="T3458" s="874">
        <f t="shared" si="161"/>
        <v>0.12476266510126206</v>
      </c>
    </row>
    <row r="3459" spans="1:20">
      <c r="A3459" s="875" t="s">
        <v>1034</v>
      </c>
      <c r="B3459" t="s">
        <v>1035</v>
      </c>
      <c r="C3459" t="s">
        <v>1339</v>
      </c>
      <c r="D3459" t="s">
        <v>2401</v>
      </c>
      <c r="E3459" s="867">
        <v>2019</v>
      </c>
      <c r="F3459" s="867">
        <v>2019</v>
      </c>
      <c r="G3459" s="868">
        <v>43584</v>
      </c>
      <c r="H3459" s="869">
        <f t="shared" si="159"/>
        <v>2019</v>
      </c>
      <c r="I3459" s="876"/>
      <c r="J3459" t="s">
        <v>1341</v>
      </c>
      <c r="K3459" t="s">
        <v>1342</v>
      </c>
      <c r="L3459" t="s">
        <v>1037</v>
      </c>
      <c r="M3459">
        <v>2411.0310000000009</v>
      </c>
      <c r="N3459">
        <v>0.77700000000000036</v>
      </c>
      <c r="O3459" s="872">
        <f>+VLOOKUP(C3459,'A. Rate Class Allocations'!$B$124:$J$128,6,FALSE)</f>
        <v>0.94261788524984402</v>
      </c>
      <c r="P3459" s="873">
        <f>+VLOOKUP(C3459,'A. Rate Class Allocations'!$B$124:$J$128,8,FALSE)</f>
        <v>0.86676492558695795</v>
      </c>
      <c r="Q3459" s="873">
        <f>+VLOOKUP(C3459,'A. Rate Class Allocations'!$B$124:$J$128,7,FALSE)</f>
        <v>0.93591420350510102</v>
      </c>
      <c r="R3459" s="873">
        <f>+VLOOKUP(C3459,'A. Rate Class Allocations'!$B$124:$J$128,9,FALSE)</f>
        <v>0.67326093337246795</v>
      </c>
      <c r="S3459" s="874">
        <f t="shared" si="160"/>
        <v>1969.8801280018176</v>
      </c>
      <c r="T3459" s="874">
        <f t="shared" si="161"/>
        <v>0.48959894335192256</v>
      </c>
    </row>
    <row r="3460" spans="1:20">
      <c r="A3460" s="875" t="s">
        <v>1034</v>
      </c>
      <c r="B3460" t="s">
        <v>1035</v>
      </c>
      <c r="C3460" t="s">
        <v>1339</v>
      </c>
      <c r="D3460" t="s">
        <v>2401</v>
      </c>
      <c r="E3460" s="867">
        <v>2019</v>
      </c>
      <c r="F3460" s="867">
        <v>2019</v>
      </c>
      <c r="G3460" s="868">
        <v>43584</v>
      </c>
      <c r="H3460" s="869">
        <f t="shared" ref="H3460:H3523" si="162">YEAR(G3460)</f>
        <v>2019</v>
      </c>
      <c r="I3460" s="876"/>
      <c r="J3460" t="s">
        <v>1341</v>
      </c>
      <c r="K3460" t="s">
        <v>1342</v>
      </c>
      <c r="L3460" t="s">
        <v>1037</v>
      </c>
      <c r="M3460">
        <v>313.40300000000002</v>
      </c>
      <c r="N3460">
        <v>0.10100000000000001</v>
      </c>
      <c r="O3460" s="872">
        <f>+VLOOKUP(C3460,'A. Rate Class Allocations'!$B$124:$J$128,6,FALSE)</f>
        <v>0.94261788524984402</v>
      </c>
      <c r="P3460" s="873">
        <f>+VLOOKUP(C3460,'A. Rate Class Allocations'!$B$124:$J$128,8,FALSE)</f>
        <v>0.86676492558695795</v>
      </c>
      <c r="Q3460" s="873">
        <f>+VLOOKUP(C3460,'A. Rate Class Allocations'!$B$124:$J$128,7,FALSE)</f>
        <v>0.93591420350510102</v>
      </c>
      <c r="R3460" s="873">
        <f>+VLOOKUP(C3460,'A. Rate Class Allocations'!$B$124:$J$128,9,FALSE)</f>
        <v>0.67326093337246795</v>
      </c>
      <c r="S3460" s="874">
        <f t="shared" ref="S3460:S3523" si="163">M3460*O3460*P3460</f>
        <v>256.05906425763646</v>
      </c>
      <c r="T3460" s="874">
        <f t="shared" ref="T3460:T3523" si="164">N3460*Q3460*R3460</f>
        <v>6.3641561491047827E-2</v>
      </c>
    </row>
    <row r="3461" spans="1:20">
      <c r="A3461" s="875" t="s">
        <v>1034</v>
      </c>
      <c r="B3461" t="s">
        <v>1035</v>
      </c>
      <c r="C3461" t="s">
        <v>1339</v>
      </c>
      <c r="D3461" t="s">
        <v>2401</v>
      </c>
      <c r="E3461" s="867">
        <v>2019</v>
      </c>
      <c r="F3461" s="867">
        <v>2019</v>
      </c>
      <c r="G3461" s="868">
        <v>43584</v>
      </c>
      <c r="H3461" s="869">
        <f t="shared" si="162"/>
        <v>2019</v>
      </c>
      <c r="I3461" s="876"/>
      <c r="J3461" t="s">
        <v>1038</v>
      </c>
      <c r="K3461" t="s">
        <v>1342</v>
      </c>
      <c r="L3461" t="s">
        <v>1037</v>
      </c>
      <c r="M3461">
        <v>940.20899999999995</v>
      </c>
      <c r="N3461">
        <v>0.30299999999999994</v>
      </c>
      <c r="O3461" s="872">
        <f>+VLOOKUP(C3461,'A. Rate Class Allocations'!$B$124:$J$128,6,FALSE)</f>
        <v>0.94261788524984402</v>
      </c>
      <c r="P3461" s="873">
        <f>+VLOOKUP(C3461,'A. Rate Class Allocations'!$B$124:$J$128,8,FALSE)</f>
        <v>0.86676492558695795</v>
      </c>
      <c r="Q3461" s="873">
        <f>+VLOOKUP(C3461,'A. Rate Class Allocations'!$B$124:$J$128,7,FALSE)</f>
        <v>0.93591420350510102</v>
      </c>
      <c r="R3461" s="873">
        <f>+VLOOKUP(C3461,'A. Rate Class Allocations'!$B$124:$J$128,9,FALSE)</f>
        <v>0.67326093337246795</v>
      </c>
      <c r="S3461" s="874">
        <f t="shared" si="163"/>
        <v>768.17719277290928</v>
      </c>
      <c r="T3461" s="874">
        <f t="shared" si="164"/>
        <v>0.19092468447314342</v>
      </c>
    </row>
    <row r="3462" spans="1:20">
      <c r="A3462" s="875" t="s">
        <v>1034</v>
      </c>
      <c r="B3462" t="s">
        <v>1035</v>
      </c>
      <c r="C3462" t="s">
        <v>1339</v>
      </c>
      <c r="D3462" t="s">
        <v>2402</v>
      </c>
      <c r="E3462" s="867">
        <v>2019</v>
      </c>
      <c r="F3462" s="867">
        <v>2019</v>
      </c>
      <c r="G3462" s="868">
        <v>43559</v>
      </c>
      <c r="H3462" s="869">
        <f t="shared" si="162"/>
        <v>2019</v>
      </c>
      <c r="I3462" s="876"/>
      <c r="J3462" t="s">
        <v>1341</v>
      </c>
      <c r="K3462" t="s">
        <v>1342</v>
      </c>
      <c r="L3462" t="s">
        <v>1037</v>
      </c>
      <c r="M3462">
        <v>1035.8399999999999</v>
      </c>
      <c r="N3462">
        <v>0.41600000000000004</v>
      </c>
      <c r="O3462" s="872">
        <f>+VLOOKUP(C3462,'A. Rate Class Allocations'!$B$124:$J$128,6,FALSE)</f>
        <v>0.94261788524984402</v>
      </c>
      <c r="P3462" s="873">
        <f>+VLOOKUP(C3462,'A. Rate Class Allocations'!$B$124:$J$128,8,FALSE)</f>
        <v>0.86676492558695795</v>
      </c>
      <c r="Q3462" s="873">
        <f>+VLOOKUP(C3462,'A. Rate Class Allocations'!$B$124:$J$128,7,FALSE)</f>
        <v>0.93591420350510102</v>
      </c>
      <c r="R3462" s="873">
        <f>+VLOOKUP(C3462,'A. Rate Class Allocations'!$B$124:$J$128,9,FALSE)</f>
        <v>0.67326093337246795</v>
      </c>
      <c r="S3462" s="874">
        <f t="shared" si="163"/>
        <v>846.31040902808877</v>
      </c>
      <c r="T3462" s="874">
        <f t="shared" si="164"/>
        <v>0.26212761960669206</v>
      </c>
    </row>
    <row r="3463" spans="1:20">
      <c r="A3463" s="875" t="s">
        <v>1034</v>
      </c>
      <c r="B3463" t="s">
        <v>1035</v>
      </c>
      <c r="C3463" t="s">
        <v>1339</v>
      </c>
      <c r="D3463" t="s">
        <v>2402</v>
      </c>
      <c r="E3463" s="867">
        <v>2019</v>
      </c>
      <c r="F3463" s="867">
        <v>2019</v>
      </c>
      <c r="G3463" s="868">
        <v>43559</v>
      </c>
      <c r="H3463" s="869">
        <f t="shared" si="162"/>
        <v>2019</v>
      </c>
      <c r="I3463" s="876"/>
      <c r="J3463" t="s">
        <v>1341</v>
      </c>
      <c r="K3463" t="s">
        <v>1342</v>
      </c>
      <c r="L3463" t="s">
        <v>1037</v>
      </c>
      <c r="M3463">
        <v>1015.92</v>
      </c>
      <c r="N3463">
        <v>0.40800000000000003</v>
      </c>
      <c r="O3463" s="872">
        <f>+VLOOKUP(C3463,'A. Rate Class Allocations'!$B$124:$J$128,6,FALSE)</f>
        <v>0.94261788524984402</v>
      </c>
      <c r="P3463" s="873">
        <f>+VLOOKUP(C3463,'A. Rate Class Allocations'!$B$124:$J$128,8,FALSE)</f>
        <v>0.86676492558695795</v>
      </c>
      <c r="Q3463" s="873">
        <f>+VLOOKUP(C3463,'A. Rate Class Allocations'!$B$124:$J$128,7,FALSE)</f>
        <v>0.93591420350510102</v>
      </c>
      <c r="R3463" s="873">
        <f>+VLOOKUP(C3463,'A. Rate Class Allocations'!$B$124:$J$128,9,FALSE)</f>
        <v>0.67326093337246795</v>
      </c>
      <c r="S3463" s="874">
        <f t="shared" si="163"/>
        <v>830.03520885447165</v>
      </c>
      <c r="T3463" s="874">
        <f t="shared" si="164"/>
        <v>0.25708670384502486</v>
      </c>
    </row>
    <row r="3464" spans="1:20">
      <c r="A3464" s="875" t="s">
        <v>1034</v>
      </c>
      <c r="B3464" t="s">
        <v>1035</v>
      </c>
      <c r="C3464" t="s">
        <v>1339</v>
      </c>
      <c r="D3464" t="s">
        <v>2402</v>
      </c>
      <c r="E3464" s="867">
        <v>2019</v>
      </c>
      <c r="F3464" s="867">
        <v>2019</v>
      </c>
      <c r="G3464" s="868">
        <v>43559</v>
      </c>
      <c r="H3464" s="869">
        <f t="shared" si="162"/>
        <v>2019</v>
      </c>
      <c r="I3464" s="876"/>
      <c r="J3464" t="s">
        <v>1341</v>
      </c>
      <c r="K3464" t="s">
        <v>1342</v>
      </c>
      <c r="L3464" t="s">
        <v>1037</v>
      </c>
      <c r="M3464">
        <v>361.04999999999995</v>
      </c>
      <c r="N3464">
        <v>0.14499999999999999</v>
      </c>
      <c r="O3464" s="872">
        <f>+VLOOKUP(C3464,'A. Rate Class Allocations'!$B$124:$J$128,6,FALSE)</f>
        <v>0.94261788524984402</v>
      </c>
      <c r="P3464" s="873">
        <f>+VLOOKUP(C3464,'A. Rate Class Allocations'!$B$124:$J$128,8,FALSE)</f>
        <v>0.86676492558695795</v>
      </c>
      <c r="Q3464" s="873">
        <f>+VLOOKUP(C3464,'A. Rate Class Allocations'!$B$124:$J$128,7,FALSE)</f>
        <v>0.93591420350510102</v>
      </c>
      <c r="R3464" s="873">
        <f>+VLOOKUP(C3464,'A. Rate Class Allocations'!$B$124:$J$128,9,FALSE)</f>
        <v>0.67326093337246795</v>
      </c>
      <c r="S3464" s="874">
        <f t="shared" si="163"/>
        <v>294.98800314680977</v>
      </c>
      <c r="T3464" s="874">
        <f t="shared" si="164"/>
        <v>9.1366598180217168E-2</v>
      </c>
    </row>
    <row r="3465" spans="1:20">
      <c r="A3465" s="875" t="s">
        <v>1034</v>
      </c>
      <c r="B3465" t="s">
        <v>1035</v>
      </c>
      <c r="C3465" t="s">
        <v>1339</v>
      </c>
      <c r="D3465" t="s">
        <v>2402</v>
      </c>
      <c r="E3465" s="867">
        <v>2019</v>
      </c>
      <c r="F3465" s="867">
        <v>2019</v>
      </c>
      <c r="G3465" s="868">
        <v>43559</v>
      </c>
      <c r="H3465" s="869">
        <f t="shared" si="162"/>
        <v>2019</v>
      </c>
      <c r="I3465" s="876"/>
      <c r="J3465" t="s">
        <v>1341</v>
      </c>
      <c r="K3465" t="s">
        <v>1342</v>
      </c>
      <c r="L3465" t="s">
        <v>1037</v>
      </c>
      <c r="M3465">
        <v>577.67999999999995</v>
      </c>
      <c r="N3465">
        <v>0.23199999999999998</v>
      </c>
      <c r="O3465" s="872">
        <f>+VLOOKUP(C3465,'A. Rate Class Allocations'!$B$124:$J$128,6,FALSE)</f>
        <v>0.94261788524984402</v>
      </c>
      <c r="P3465" s="873">
        <f>+VLOOKUP(C3465,'A. Rate Class Allocations'!$B$124:$J$128,8,FALSE)</f>
        <v>0.86676492558695795</v>
      </c>
      <c r="Q3465" s="873">
        <f>+VLOOKUP(C3465,'A. Rate Class Allocations'!$B$124:$J$128,7,FALSE)</f>
        <v>0.93591420350510102</v>
      </c>
      <c r="R3465" s="873">
        <f>+VLOOKUP(C3465,'A. Rate Class Allocations'!$B$124:$J$128,9,FALSE)</f>
        <v>0.67326093337246795</v>
      </c>
      <c r="S3465" s="874">
        <f t="shared" si="163"/>
        <v>471.98080503489564</v>
      </c>
      <c r="T3465" s="874">
        <f t="shared" si="164"/>
        <v>0.14618655708834744</v>
      </c>
    </row>
    <row r="3466" spans="1:20">
      <c r="A3466" s="875" t="s">
        <v>1034</v>
      </c>
      <c r="B3466" t="s">
        <v>1035</v>
      </c>
      <c r="C3466" t="s">
        <v>1339</v>
      </c>
      <c r="D3466" t="s">
        <v>2403</v>
      </c>
      <c r="E3466" s="867">
        <v>2019</v>
      </c>
      <c r="F3466" s="867">
        <v>2019</v>
      </c>
      <c r="G3466" s="868">
        <v>43585</v>
      </c>
      <c r="H3466" s="869">
        <f t="shared" si="162"/>
        <v>2019</v>
      </c>
      <c r="I3466" s="876"/>
      <c r="J3466" t="s">
        <v>1341</v>
      </c>
      <c r="K3466" t="s">
        <v>1342</v>
      </c>
      <c r="L3466" t="s">
        <v>1037</v>
      </c>
      <c r="M3466">
        <v>5024.6559999999999</v>
      </c>
      <c r="N3466">
        <v>0.81200000000000006</v>
      </c>
      <c r="O3466" s="872">
        <f>+VLOOKUP(C3466,'A. Rate Class Allocations'!$B$124:$J$128,6,FALSE)</f>
        <v>0.94261788524984402</v>
      </c>
      <c r="P3466" s="873">
        <f>+VLOOKUP(C3466,'A. Rate Class Allocations'!$B$124:$J$128,8,FALSE)</f>
        <v>0.86676492558695795</v>
      </c>
      <c r="Q3466" s="873">
        <f>+VLOOKUP(C3466,'A. Rate Class Allocations'!$B$124:$J$128,7,FALSE)</f>
        <v>0.93591420350510102</v>
      </c>
      <c r="R3466" s="873">
        <f>+VLOOKUP(C3466,'A. Rate Class Allocations'!$B$124:$J$128,9,FALSE)</f>
        <v>0.67326093337246795</v>
      </c>
      <c r="S3466" s="874">
        <f t="shared" si="163"/>
        <v>4105.2852511830406</v>
      </c>
      <c r="T3466" s="874">
        <f t="shared" si="164"/>
        <v>0.51165294980921616</v>
      </c>
    </row>
    <row r="3467" spans="1:20">
      <c r="A3467" s="875" t="s">
        <v>1034</v>
      </c>
      <c r="B3467" t="s">
        <v>1035</v>
      </c>
      <c r="C3467" t="s">
        <v>1339</v>
      </c>
      <c r="D3467" t="s">
        <v>2403</v>
      </c>
      <c r="E3467" s="867">
        <v>2019</v>
      </c>
      <c r="F3467" s="867">
        <v>2019</v>
      </c>
      <c r="G3467" s="868">
        <v>43585</v>
      </c>
      <c r="H3467" s="869">
        <f t="shared" si="162"/>
        <v>2019</v>
      </c>
      <c r="I3467" s="876"/>
      <c r="J3467" t="s">
        <v>1341</v>
      </c>
      <c r="K3467" t="s">
        <v>1342</v>
      </c>
      <c r="L3467" t="s">
        <v>1037</v>
      </c>
      <c r="M3467">
        <v>946.76400000000012</v>
      </c>
      <c r="N3467">
        <v>0.153</v>
      </c>
      <c r="O3467" s="872">
        <f>+VLOOKUP(C3467,'A. Rate Class Allocations'!$B$124:$J$128,6,FALSE)</f>
        <v>0.94261788524984402</v>
      </c>
      <c r="P3467" s="873">
        <f>+VLOOKUP(C3467,'A. Rate Class Allocations'!$B$124:$J$128,8,FALSE)</f>
        <v>0.86676492558695795</v>
      </c>
      <c r="Q3467" s="873">
        <f>+VLOOKUP(C3467,'A. Rate Class Allocations'!$B$124:$J$128,7,FALSE)</f>
        <v>0.93591420350510102</v>
      </c>
      <c r="R3467" s="873">
        <f>+VLOOKUP(C3467,'A. Rate Class Allocations'!$B$124:$J$128,9,FALSE)</f>
        <v>0.67326093337246795</v>
      </c>
      <c r="S3467" s="874">
        <f t="shared" si="163"/>
        <v>773.53281210714943</v>
      </c>
      <c r="T3467" s="874">
        <f t="shared" si="164"/>
        <v>9.6407513941884321E-2</v>
      </c>
    </row>
    <row r="3468" spans="1:20">
      <c r="A3468" s="875" t="s">
        <v>1034</v>
      </c>
      <c r="B3468" t="s">
        <v>1035</v>
      </c>
      <c r="C3468" t="s">
        <v>1339</v>
      </c>
      <c r="D3468" t="s">
        <v>2403</v>
      </c>
      <c r="E3468" s="867">
        <v>2019</v>
      </c>
      <c r="F3468" s="867">
        <v>2019</v>
      </c>
      <c r="G3468" s="868">
        <v>43585</v>
      </c>
      <c r="H3468" s="869">
        <f t="shared" si="162"/>
        <v>2019</v>
      </c>
      <c r="I3468" s="876"/>
      <c r="J3468" t="s">
        <v>1341</v>
      </c>
      <c r="K3468" t="s">
        <v>1342</v>
      </c>
      <c r="L3468" t="s">
        <v>1037</v>
      </c>
      <c r="M3468">
        <v>259.89600000000007</v>
      </c>
      <c r="N3468">
        <v>4.200000000000001E-2</v>
      </c>
      <c r="O3468" s="872">
        <f>+VLOOKUP(C3468,'A. Rate Class Allocations'!$B$124:$J$128,6,FALSE)</f>
        <v>0.94261788524984402</v>
      </c>
      <c r="P3468" s="873">
        <f>+VLOOKUP(C3468,'A. Rate Class Allocations'!$B$124:$J$128,8,FALSE)</f>
        <v>0.86676492558695795</v>
      </c>
      <c r="Q3468" s="873">
        <f>+VLOOKUP(C3468,'A. Rate Class Allocations'!$B$124:$J$128,7,FALSE)</f>
        <v>0.93591420350510102</v>
      </c>
      <c r="R3468" s="873">
        <f>+VLOOKUP(C3468,'A. Rate Class Allocations'!$B$124:$J$128,9,FALSE)</f>
        <v>0.67326093337246795</v>
      </c>
      <c r="S3468" s="874">
        <f t="shared" si="163"/>
        <v>212.34234057843318</v>
      </c>
      <c r="T3468" s="874">
        <f t="shared" si="164"/>
        <v>2.646480774875256E-2</v>
      </c>
    </row>
    <row r="3469" spans="1:20">
      <c r="A3469" s="875" t="s">
        <v>1034</v>
      </c>
      <c r="B3469" t="s">
        <v>1035</v>
      </c>
      <c r="C3469" t="s">
        <v>1339</v>
      </c>
      <c r="D3469" t="s">
        <v>2404</v>
      </c>
      <c r="E3469" s="867">
        <v>2019</v>
      </c>
      <c r="F3469" s="867">
        <v>2019</v>
      </c>
      <c r="G3469" s="868">
        <v>43480</v>
      </c>
      <c r="H3469" s="869">
        <f t="shared" si="162"/>
        <v>2019</v>
      </c>
      <c r="I3469" s="876"/>
      <c r="J3469" t="s">
        <v>1341</v>
      </c>
      <c r="K3469" t="s">
        <v>1342</v>
      </c>
      <c r="L3469" t="s">
        <v>1037</v>
      </c>
      <c r="M3469">
        <v>3355.7159999999999</v>
      </c>
      <c r="N3469">
        <v>1.0919999999999999</v>
      </c>
      <c r="O3469" s="872">
        <f>+VLOOKUP(C3469,'A. Rate Class Allocations'!$B$124:$J$128,6,FALSE)</f>
        <v>0.94261788524984402</v>
      </c>
      <c r="P3469" s="873">
        <f>+VLOOKUP(C3469,'A. Rate Class Allocations'!$B$124:$J$128,8,FALSE)</f>
        <v>0.86676492558695795</v>
      </c>
      <c r="Q3469" s="873">
        <f>+VLOOKUP(C3469,'A. Rate Class Allocations'!$B$124:$J$128,7,FALSE)</f>
        <v>0.93591420350510102</v>
      </c>
      <c r="R3469" s="873">
        <f>+VLOOKUP(C3469,'A. Rate Class Allocations'!$B$124:$J$128,9,FALSE)</f>
        <v>0.67326093337246795</v>
      </c>
      <c r="S3469" s="874">
        <f t="shared" si="163"/>
        <v>2741.714338645063</v>
      </c>
      <c r="T3469" s="874">
        <f t="shared" si="164"/>
        <v>0.68808500146756635</v>
      </c>
    </row>
    <row r="3470" spans="1:20">
      <c r="A3470" s="875" t="s">
        <v>1034</v>
      </c>
      <c r="B3470" t="s">
        <v>1035</v>
      </c>
      <c r="C3470" t="s">
        <v>1339</v>
      </c>
      <c r="D3470" t="s">
        <v>2404</v>
      </c>
      <c r="E3470" s="867">
        <v>2019</v>
      </c>
      <c r="F3470" s="867">
        <v>2019</v>
      </c>
      <c r="G3470" s="868">
        <v>43480</v>
      </c>
      <c r="H3470" s="869">
        <f t="shared" si="162"/>
        <v>2019</v>
      </c>
      <c r="I3470" s="876"/>
      <c r="J3470" t="s">
        <v>1341</v>
      </c>
      <c r="K3470" t="s">
        <v>1342</v>
      </c>
      <c r="L3470" t="s">
        <v>1037</v>
      </c>
      <c r="M3470">
        <v>534.70199999999988</v>
      </c>
      <c r="N3470">
        <v>0.17399999999999999</v>
      </c>
      <c r="O3470" s="872">
        <f>+VLOOKUP(C3470,'A. Rate Class Allocations'!$B$124:$J$128,6,FALSE)</f>
        <v>0.94261788524984402</v>
      </c>
      <c r="P3470" s="873">
        <f>+VLOOKUP(C3470,'A. Rate Class Allocations'!$B$124:$J$128,8,FALSE)</f>
        <v>0.86676492558695795</v>
      </c>
      <c r="Q3470" s="873">
        <f>+VLOOKUP(C3470,'A. Rate Class Allocations'!$B$124:$J$128,7,FALSE)</f>
        <v>0.93591420350510102</v>
      </c>
      <c r="R3470" s="873">
        <f>+VLOOKUP(C3470,'A. Rate Class Allocations'!$B$124:$J$128,9,FALSE)</f>
        <v>0.67326093337246795</v>
      </c>
      <c r="S3470" s="874">
        <f t="shared" si="163"/>
        <v>436.86657044344406</v>
      </c>
      <c r="T3470" s="874">
        <f t="shared" si="164"/>
        <v>0.10963991781626058</v>
      </c>
    </row>
    <row r="3471" spans="1:20">
      <c r="A3471" s="875" t="s">
        <v>1034</v>
      </c>
      <c r="B3471" t="s">
        <v>1035</v>
      </c>
      <c r="C3471" t="s">
        <v>1339</v>
      </c>
      <c r="D3471" t="s">
        <v>2405</v>
      </c>
      <c r="E3471" s="867">
        <v>2019</v>
      </c>
      <c r="F3471" s="867">
        <v>2019</v>
      </c>
      <c r="G3471" s="868">
        <v>43585</v>
      </c>
      <c r="H3471" s="869">
        <f t="shared" si="162"/>
        <v>2019</v>
      </c>
      <c r="I3471" s="876"/>
      <c r="J3471" t="s">
        <v>1341</v>
      </c>
      <c r="K3471" t="s">
        <v>1342</v>
      </c>
      <c r="L3471" t="s">
        <v>1037</v>
      </c>
      <c r="M3471">
        <v>2913.3</v>
      </c>
      <c r="N3471">
        <v>1.17</v>
      </c>
      <c r="O3471" s="872">
        <f>+VLOOKUP(C3471,'A. Rate Class Allocations'!$B$124:$J$128,6,FALSE)</f>
        <v>0.94261788524984402</v>
      </c>
      <c r="P3471" s="873">
        <f>+VLOOKUP(C3471,'A. Rate Class Allocations'!$B$124:$J$128,8,FALSE)</f>
        <v>0.86676492558695795</v>
      </c>
      <c r="Q3471" s="873">
        <f>+VLOOKUP(C3471,'A. Rate Class Allocations'!$B$124:$J$128,7,FALSE)</f>
        <v>0.93591420350510102</v>
      </c>
      <c r="R3471" s="873">
        <f>+VLOOKUP(C3471,'A. Rate Class Allocations'!$B$124:$J$128,9,FALSE)</f>
        <v>0.67326093337246795</v>
      </c>
      <c r="S3471" s="874">
        <f t="shared" si="163"/>
        <v>2380.2480253915001</v>
      </c>
      <c r="T3471" s="874">
        <f t="shared" si="164"/>
        <v>0.73723393014382121</v>
      </c>
    </row>
    <row r="3472" spans="1:20">
      <c r="A3472" s="875" t="s">
        <v>1034</v>
      </c>
      <c r="B3472" t="s">
        <v>1035</v>
      </c>
      <c r="C3472" t="s">
        <v>1339</v>
      </c>
      <c r="D3472" t="s">
        <v>2406</v>
      </c>
      <c r="E3472" s="867">
        <v>2019</v>
      </c>
      <c r="F3472" s="867">
        <v>2019</v>
      </c>
      <c r="G3472" s="868">
        <v>43581</v>
      </c>
      <c r="H3472" s="869">
        <f t="shared" si="162"/>
        <v>2019</v>
      </c>
      <c r="I3472" s="876"/>
      <c r="J3472" t="s">
        <v>1341</v>
      </c>
      <c r="K3472" t="s">
        <v>1342</v>
      </c>
      <c r="L3472" t="s">
        <v>1037</v>
      </c>
      <c r="M3472">
        <v>2065.2059999999992</v>
      </c>
      <c r="N3472">
        <v>0.75399999999999978</v>
      </c>
      <c r="O3472" s="872">
        <f>+VLOOKUP(C3472,'A. Rate Class Allocations'!$B$124:$J$128,6,FALSE)</f>
        <v>0.94261788524984402</v>
      </c>
      <c r="P3472" s="873">
        <f>+VLOOKUP(C3472,'A. Rate Class Allocations'!$B$124:$J$128,8,FALSE)</f>
        <v>0.86676492558695795</v>
      </c>
      <c r="Q3472" s="873">
        <f>+VLOOKUP(C3472,'A. Rate Class Allocations'!$B$124:$J$128,7,FALSE)</f>
        <v>0.93591420350510102</v>
      </c>
      <c r="R3472" s="873">
        <f>+VLOOKUP(C3472,'A. Rate Class Allocations'!$B$124:$J$128,9,FALSE)</f>
        <v>0.67326093337246795</v>
      </c>
      <c r="S3472" s="874">
        <f t="shared" si="163"/>
        <v>1687.3313779997516</v>
      </c>
      <c r="T3472" s="874">
        <f t="shared" si="164"/>
        <v>0.4751063105371291</v>
      </c>
    </row>
    <row r="3473" spans="1:20">
      <c r="A3473" s="875" t="s">
        <v>1034</v>
      </c>
      <c r="B3473" t="s">
        <v>1035</v>
      </c>
      <c r="C3473" t="s">
        <v>1339</v>
      </c>
      <c r="D3473" t="s">
        <v>2406</v>
      </c>
      <c r="E3473" s="867">
        <v>2019</v>
      </c>
      <c r="F3473" s="867">
        <v>2019</v>
      </c>
      <c r="G3473" s="868">
        <v>43581</v>
      </c>
      <c r="H3473" s="869">
        <f t="shared" si="162"/>
        <v>2019</v>
      </c>
      <c r="I3473" s="876"/>
      <c r="J3473" t="s">
        <v>1341</v>
      </c>
      <c r="K3473" t="s">
        <v>1342</v>
      </c>
      <c r="L3473" t="s">
        <v>1037</v>
      </c>
      <c r="M3473">
        <v>838.13400000000001</v>
      </c>
      <c r="N3473">
        <v>0.30599999999999999</v>
      </c>
      <c r="O3473" s="872">
        <f>+VLOOKUP(C3473,'A. Rate Class Allocations'!$B$124:$J$128,6,FALSE)</f>
        <v>0.94261788524984402</v>
      </c>
      <c r="P3473" s="873">
        <f>+VLOOKUP(C3473,'A. Rate Class Allocations'!$B$124:$J$128,8,FALSE)</f>
        <v>0.86676492558695795</v>
      </c>
      <c r="Q3473" s="873">
        <f>+VLOOKUP(C3473,'A. Rate Class Allocations'!$B$124:$J$128,7,FALSE)</f>
        <v>0.93591420350510102</v>
      </c>
      <c r="R3473" s="873">
        <f>+VLOOKUP(C3473,'A. Rate Class Allocations'!$B$124:$J$128,9,FALSE)</f>
        <v>0.67326093337246795</v>
      </c>
      <c r="S3473" s="874">
        <f t="shared" si="163"/>
        <v>684.77904730493913</v>
      </c>
      <c r="T3473" s="874">
        <f t="shared" si="164"/>
        <v>0.19281502788376864</v>
      </c>
    </row>
    <row r="3474" spans="1:20">
      <c r="A3474" s="875" t="s">
        <v>1034</v>
      </c>
      <c r="B3474" t="s">
        <v>1035</v>
      </c>
      <c r="C3474" t="s">
        <v>1339</v>
      </c>
      <c r="D3474" t="s">
        <v>2406</v>
      </c>
      <c r="E3474" s="867">
        <v>2019</v>
      </c>
      <c r="F3474" s="867">
        <v>2019</v>
      </c>
      <c r="G3474" s="868">
        <v>43581</v>
      </c>
      <c r="H3474" s="869">
        <f t="shared" si="162"/>
        <v>2019</v>
      </c>
      <c r="I3474" s="876"/>
      <c r="J3474" t="s">
        <v>1341</v>
      </c>
      <c r="K3474" t="s">
        <v>1342</v>
      </c>
      <c r="L3474" t="s">
        <v>1037</v>
      </c>
      <c r="M3474">
        <v>87.64800000000001</v>
      </c>
      <c r="N3474">
        <v>3.2000000000000001E-2</v>
      </c>
      <c r="O3474" s="872">
        <f>+VLOOKUP(C3474,'A. Rate Class Allocations'!$B$124:$J$128,6,FALSE)</f>
        <v>0.94261788524984402</v>
      </c>
      <c r="P3474" s="873">
        <f>+VLOOKUP(C3474,'A. Rate Class Allocations'!$B$124:$J$128,8,FALSE)</f>
        <v>0.86676492558695795</v>
      </c>
      <c r="Q3474" s="873">
        <f>+VLOOKUP(C3474,'A. Rate Class Allocations'!$B$124:$J$128,7,FALSE)</f>
        <v>0.93591420350510102</v>
      </c>
      <c r="R3474" s="873">
        <f>+VLOOKUP(C3474,'A. Rate Class Allocations'!$B$124:$J$128,9,FALSE)</f>
        <v>0.67326093337246795</v>
      </c>
      <c r="S3474" s="874">
        <f t="shared" si="163"/>
        <v>71.610880763915219</v>
      </c>
      <c r="T3474" s="874">
        <f t="shared" si="164"/>
        <v>2.0163663046668615E-2</v>
      </c>
    </row>
    <row r="3475" spans="1:20">
      <c r="A3475" s="875" t="s">
        <v>1034</v>
      </c>
      <c r="B3475" t="s">
        <v>1035</v>
      </c>
      <c r="C3475" t="s">
        <v>1339</v>
      </c>
      <c r="D3475" t="s">
        <v>2406</v>
      </c>
      <c r="E3475" s="867">
        <v>2019</v>
      </c>
      <c r="F3475" s="867">
        <v>2019</v>
      </c>
      <c r="G3475" s="868">
        <v>43581</v>
      </c>
      <c r="H3475" s="869">
        <f t="shared" si="162"/>
        <v>2019</v>
      </c>
      <c r="I3475" s="876"/>
      <c r="J3475" t="s">
        <v>1341</v>
      </c>
      <c r="K3475" t="s">
        <v>1342</v>
      </c>
      <c r="L3475" t="s">
        <v>1037</v>
      </c>
      <c r="M3475">
        <v>1112.0339999999999</v>
      </c>
      <c r="N3475">
        <v>0.40599999999999997</v>
      </c>
      <c r="O3475" s="872">
        <f>+VLOOKUP(C3475,'A. Rate Class Allocations'!$B$124:$J$128,6,FALSE)</f>
        <v>0.94261788524984402</v>
      </c>
      <c r="P3475" s="873">
        <f>+VLOOKUP(C3475,'A. Rate Class Allocations'!$B$124:$J$128,8,FALSE)</f>
        <v>0.86676492558695795</v>
      </c>
      <c r="Q3475" s="873">
        <f>+VLOOKUP(C3475,'A. Rate Class Allocations'!$B$124:$J$128,7,FALSE)</f>
        <v>0.93591420350510102</v>
      </c>
      <c r="R3475" s="873">
        <f>+VLOOKUP(C3475,'A. Rate Class Allocations'!$B$124:$J$128,9,FALSE)</f>
        <v>0.67326093337246795</v>
      </c>
      <c r="S3475" s="874">
        <f t="shared" si="163"/>
        <v>908.5630496921741</v>
      </c>
      <c r="T3475" s="874">
        <f t="shared" si="164"/>
        <v>0.25582647490460803</v>
      </c>
    </row>
    <row r="3476" spans="1:20">
      <c r="A3476" s="875" t="s">
        <v>1034</v>
      </c>
      <c r="B3476" t="s">
        <v>1035</v>
      </c>
      <c r="C3476" t="s">
        <v>1339</v>
      </c>
      <c r="D3476" t="s">
        <v>2406</v>
      </c>
      <c r="E3476" s="867">
        <v>2019</v>
      </c>
      <c r="F3476" s="867">
        <v>2019</v>
      </c>
      <c r="G3476" s="868">
        <v>43581</v>
      </c>
      <c r="H3476" s="869">
        <f t="shared" si="162"/>
        <v>2019</v>
      </c>
      <c r="I3476" s="876"/>
      <c r="J3476" t="s">
        <v>1341</v>
      </c>
      <c r="K3476" t="s">
        <v>1342</v>
      </c>
      <c r="L3476" t="s">
        <v>1037</v>
      </c>
      <c r="M3476">
        <v>158.86199999999999</v>
      </c>
      <c r="N3476">
        <v>5.7999999999999996E-2</v>
      </c>
      <c r="O3476" s="872">
        <f>+VLOOKUP(C3476,'A. Rate Class Allocations'!$B$124:$J$128,6,FALSE)</f>
        <v>0.94261788524984402</v>
      </c>
      <c r="P3476" s="873">
        <f>+VLOOKUP(C3476,'A. Rate Class Allocations'!$B$124:$J$128,8,FALSE)</f>
        <v>0.86676492558695795</v>
      </c>
      <c r="Q3476" s="873">
        <f>+VLOOKUP(C3476,'A. Rate Class Allocations'!$B$124:$J$128,7,FALSE)</f>
        <v>0.93591420350510102</v>
      </c>
      <c r="R3476" s="873">
        <f>+VLOOKUP(C3476,'A. Rate Class Allocations'!$B$124:$J$128,9,FALSE)</f>
        <v>0.67326093337246795</v>
      </c>
      <c r="S3476" s="874">
        <f t="shared" si="163"/>
        <v>129.7947213845963</v>
      </c>
      <c r="T3476" s="874">
        <f t="shared" si="164"/>
        <v>3.6546639272086859E-2</v>
      </c>
    </row>
    <row r="3477" spans="1:20">
      <c r="A3477" s="875" t="s">
        <v>1034</v>
      </c>
      <c r="B3477" t="s">
        <v>1035</v>
      </c>
      <c r="C3477" t="s">
        <v>1339</v>
      </c>
      <c r="D3477" t="s">
        <v>2407</v>
      </c>
      <c r="E3477" s="867">
        <v>2019</v>
      </c>
      <c r="F3477" s="867">
        <v>2019</v>
      </c>
      <c r="G3477" s="868">
        <v>43581</v>
      </c>
      <c r="H3477" s="869">
        <f t="shared" si="162"/>
        <v>2019</v>
      </c>
      <c r="I3477" s="876"/>
      <c r="J3477" t="s">
        <v>1341</v>
      </c>
      <c r="K3477" t="s">
        <v>1342</v>
      </c>
      <c r="L3477" t="s">
        <v>1037</v>
      </c>
      <c r="M3477">
        <v>1668.0509999999997</v>
      </c>
      <c r="N3477">
        <v>0.60899999999999987</v>
      </c>
      <c r="O3477" s="872">
        <f>+VLOOKUP(C3477,'A. Rate Class Allocations'!$B$124:$J$128,6,FALSE)</f>
        <v>0.94261788524984402</v>
      </c>
      <c r="P3477" s="873">
        <f>+VLOOKUP(C3477,'A. Rate Class Allocations'!$B$124:$J$128,8,FALSE)</f>
        <v>0.86676492558695795</v>
      </c>
      <c r="Q3477" s="873">
        <f>+VLOOKUP(C3477,'A. Rate Class Allocations'!$B$124:$J$128,7,FALSE)</f>
        <v>0.93591420350510102</v>
      </c>
      <c r="R3477" s="873">
        <f>+VLOOKUP(C3477,'A. Rate Class Allocations'!$B$124:$J$128,9,FALSE)</f>
        <v>0.67326093337246795</v>
      </c>
      <c r="S3477" s="874">
        <f t="shared" si="163"/>
        <v>1362.844574538261</v>
      </c>
      <c r="T3477" s="874">
        <f t="shared" si="164"/>
        <v>0.38373971235691201</v>
      </c>
    </row>
    <row r="3478" spans="1:20">
      <c r="A3478" s="875" t="s">
        <v>1034</v>
      </c>
      <c r="B3478" t="s">
        <v>1035</v>
      </c>
      <c r="C3478" t="s">
        <v>1339</v>
      </c>
      <c r="D3478" t="s">
        <v>2408</v>
      </c>
      <c r="E3478" s="867">
        <v>2019</v>
      </c>
      <c r="F3478" s="867">
        <v>2019</v>
      </c>
      <c r="G3478" s="868">
        <v>43581</v>
      </c>
      <c r="H3478" s="869">
        <f t="shared" si="162"/>
        <v>2019</v>
      </c>
      <c r="I3478" s="876"/>
      <c r="J3478" t="s">
        <v>1341</v>
      </c>
      <c r="K3478" t="s">
        <v>1342</v>
      </c>
      <c r="L3478" t="s">
        <v>1037</v>
      </c>
      <c r="M3478">
        <v>1429.7579999999996</v>
      </c>
      <c r="N3478">
        <v>0.5219999999999998</v>
      </c>
      <c r="O3478" s="872">
        <f>+VLOOKUP(C3478,'A. Rate Class Allocations'!$B$124:$J$128,6,FALSE)</f>
        <v>0.94261788524984402</v>
      </c>
      <c r="P3478" s="873">
        <f>+VLOOKUP(C3478,'A. Rate Class Allocations'!$B$124:$J$128,8,FALSE)</f>
        <v>0.86676492558695795</v>
      </c>
      <c r="Q3478" s="873">
        <f>+VLOOKUP(C3478,'A. Rate Class Allocations'!$B$124:$J$128,7,FALSE)</f>
        <v>0.93591420350510102</v>
      </c>
      <c r="R3478" s="873">
        <f>+VLOOKUP(C3478,'A. Rate Class Allocations'!$B$124:$J$128,9,FALSE)</f>
        <v>0.67326093337246795</v>
      </c>
      <c r="S3478" s="874">
        <f t="shared" si="163"/>
        <v>1168.1524924613666</v>
      </c>
      <c r="T3478" s="874">
        <f t="shared" si="164"/>
        <v>0.32891975344878166</v>
      </c>
    </row>
    <row r="3479" spans="1:20">
      <c r="A3479" s="875" t="s">
        <v>1034</v>
      </c>
      <c r="B3479" t="s">
        <v>1035</v>
      </c>
      <c r="C3479" t="s">
        <v>1339</v>
      </c>
      <c r="D3479" t="s">
        <v>2408</v>
      </c>
      <c r="E3479" s="867">
        <v>2019</v>
      </c>
      <c r="F3479" s="867">
        <v>2019</v>
      </c>
      <c r="G3479" s="868">
        <v>43581</v>
      </c>
      <c r="H3479" s="869">
        <f t="shared" si="162"/>
        <v>2019</v>
      </c>
      <c r="I3479" s="876"/>
      <c r="J3479" t="s">
        <v>1341</v>
      </c>
      <c r="K3479" t="s">
        <v>1342</v>
      </c>
      <c r="L3479" t="s">
        <v>1037</v>
      </c>
      <c r="M3479">
        <v>377.98200000000003</v>
      </c>
      <c r="N3479">
        <v>0.13800000000000001</v>
      </c>
      <c r="O3479" s="872">
        <f>+VLOOKUP(C3479,'A. Rate Class Allocations'!$B$124:$J$128,6,FALSE)</f>
        <v>0.94261788524984402</v>
      </c>
      <c r="P3479" s="873">
        <f>+VLOOKUP(C3479,'A. Rate Class Allocations'!$B$124:$J$128,8,FALSE)</f>
        <v>0.86676492558695795</v>
      </c>
      <c r="Q3479" s="873">
        <f>+VLOOKUP(C3479,'A. Rate Class Allocations'!$B$124:$J$128,7,FALSE)</f>
        <v>0.93591420350510102</v>
      </c>
      <c r="R3479" s="873">
        <f>+VLOOKUP(C3479,'A. Rate Class Allocations'!$B$124:$J$128,9,FALSE)</f>
        <v>0.67326093337246795</v>
      </c>
      <c r="S3479" s="874">
        <f t="shared" si="163"/>
        <v>308.82192329438436</v>
      </c>
      <c r="T3479" s="874">
        <f t="shared" si="164"/>
        <v>8.6955796888758416E-2</v>
      </c>
    </row>
    <row r="3480" spans="1:20">
      <c r="A3480" s="875" t="s">
        <v>1034</v>
      </c>
      <c r="B3480" t="s">
        <v>1035</v>
      </c>
      <c r="C3480" t="s">
        <v>1339</v>
      </c>
      <c r="D3480" t="s">
        <v>2409</v>
      </c>
      <c r="E3480" s="867">
        <v>2019</v>
      </c>
      <c r="F3480" s="867">
        <v>2019</v>
      </c>
      <c r="G3480" s="868">
        <v>43581</v>
      </c>
      <c r="H3480" s="869">
        <f t="shared" si="162"/>
        <v>2019</v>
      </c>
      <c r="I3480" s="876"/>
      <c r="J3480" t="s">
        <v>1341</v>
      </c>
      <c r="K3480" t="s">
        <v>1342</v>
      </c>
      <c r="L3480" t="s">
        <v>1037</v>
      </c>
      <c r="M3480">
        <v>1112.0339999999999</v>
      </c>
      <c r="N3480">
        <v>0.40599999999999997</v>
      </c>
      <c r="O3480" s="872">
        <f>+VLOOKUP(C3480,'A. Rate Class Allocations'!$B$124:$J$128,6,FALSE)</f>
        <v>0.94261788524984402</v>
      </c>
      <c r="P3480" s="873">
        <f>+VLOOKUP(C3480,'A. Rate Class Allocations'!$B$124:$J$128,8,FALSE)</f>
        <v>0.86676492558695795</v>
      </c>
      <c r="Q3480" s="873">
        <f>+VLOOKUP(C3480,'A. Rate Class Allocations'!$B$124:$J$128,7,FALSE)</f>
        <v>0.93591420350510102</v>
      </c>
      <c r="R3480" s="873">
        <f>+VLOOKUP(C3480,'A. Rate Class Allocations'!$B$124:$J$128,9,FALSE)</f>
        <v>0.67326093337246795</v>
      </c>
      <c r="S3480" s="874">
        <f t="shared" si="163"/>
        <v>908.5630496921741</v>
      </c>
      <c r="T3480" s="874">
        <f t="shared" si="164"/>
        <v>0.25582647490460803</v>
      </c>
    </row>
    <row r="3481" spans="1:20">
      <c r="A3481" s="875" t="s">
        <v>1034</v>
      </c>
      <c r="B3481" t="s">
        <v>1035</v>
      </c>
      <c r="C3481" t="s">
        <v>1339</v>
      </c>
      <c r="D3481" t="s">
        <v>2409</v>
      </c>
      <c r="E3481" s="867">
        <v>2019</v>
      </c>
      <c r="F3481" s="867">
        <v>2019</v>
      </c>
      <c r="G3481" s="868">
        <v>43581</v>
      </c>
      <c r="H3481" s="869">
        <f t="shared" si="162"/>
        <v>2019</v>
      </c>
      <c r="I3481" s="876"/>
      <c r="J3481" t="s">
        <v>1341</v>
      </c>
      <c r="K3481" t="s">
        <v>1342</v>
      </c>
      <c r="L3481" t="s">
        <v>1037</v>
      </c>
      <c r="M3481">
        <v>1073.6880000000001</v>
      </c>
      <c r="N3481">
        <v>0.39200000000000002</v>
      </c>
      <c r="O3481" s="872">
        <f>+VLOOKUP(C3481,'A. Rate Class Allocations'!$B$124:$J$128,6,FALSE)</f>
        <v>0.94261788524984402</v>
      </c>
      <c r="P3481" s="873">
        <f>+VLOOKUP(C3481,'A. Rate Class Allocations'!$B$124:$J$128,8,FALSE)</f>
        <v>0.86676492558695795</v>
      </c>
      <c r="Q3481" s="873">
        <f>+VLOOKUP(C3481,'A. Rate Class Allocations'!$B$124:$J$128,7,FALSE)</f>
        <v>0.93591420350510102</v>
      </c>
      <c r="R3481" s="873">
        <f>+VLOOKUP(C3481,'A. Rate Class Allocations'!$B$124:$J$128,9,FALSE)</f>
        <v>0.67326093337246795</v>
      </c>
      <c r="S3481" s="874">
        <f t="shared" si="163"/>
        <v>877.23328935796144</v>
      </c>
      <c r="T3481" s="874">
        <f t="shared" si="164"/>
        <v>0.24700487232169055</v>
      </c>
    </row>
    <row r="3482" spans="1:20">
      <c r="A3482" s="875" t="s">
        <v>1034</v>
      </c>
      <c r="B3482" t="s">
        <v>1035</v>
      </c>
      <c r="C3482" t="s">
        <v>1339</v>
      </c>
      <c r="D3482" t="s">
        <v>2410</v>
      </c>
      <c r="E3482" s="867">
        <v>2019</v>
      </c>
      <c r="F3482" s="867">
        <v>2019</v>
      </c>
      <c r="G3482" s="868">
        <v>43582</v>
      </c>
      <c r="H3482" s="869">
        <f t="shared" si="162"/>
        <v>2019</v>
      </c>
      <c r="I3482" s="876"/>
      <c r="J3482" t="s">
        <v>1341</v>
      </c>
      <c r="K3482" t="s">
        <v>1342</v>
      </c>
      <c r="L3482" t="s">
        <v>1037</v>
      </c>
      <c r="M3482">
        <v>1189.4349999999997</v>
      </c>
      <c r="N3482">
        <v>0.37699999999999989</v>
      </c>
      <c r="O3482" s="872">
        <f>+VLOOKUP(C3482,'A. Rate Class Allocations'!$B$124:$J$128,6,FALSE)</f>
        <v>0.94261788524984402</v>
      </c>
      <c r="P3482" s="873">
        <f>+VLOOKUP(C3482,'A. Rate Class Allocations'!$B$124:$J$128,8,FALSE)</f>
        <v>0.86676492558695795</v>
      </c>
      <c r="Q3482" s="873">
        <f>+VLOOKUP(C3482,'A. Rate Class Allocations'!$B$124:$J$128,7,FALSE)</f>
        <v>0.93591420350510102</v>
      </c>
      <c r="R3482" s="873">
        <f>+VLOOKUP(C3482,'A. Rate Class Allocations'!$B$124:$J$128,9,FALSE)</f>
        <v>0.67326093337246795</v>
      </c>
      <c r="S3482" s="874">
        <f t="shared" si="163"/>
        <v>971.80184329850613</v>
      </c>
      <c r="T3482" s="874">
        <f t="shared" si="164"/>
        <v>0.23755315526856455</v>
      </c>
    </row>
    <row r="3483" spans="1:20">
      <c r="A3483" s="875" t="s">
        <v>1034</v>
      </c>
      <c r="B3483" t="s">
        <v>1035</v>
      </c>
      <c r="C3483" t="s">
        <v>1339</v>
      </c>
      <c r="D3483" t="s">
        <v>2410</v>
      </c>
      <c r="E3483" s="867">
        <v>2019</v>
      </c>
      <c r="F3483" s="867">
        <v>2019</v>
      </c>
      <c r="G3483" s="868">
        <v>43582</v>
      </c>
      <c r="H3483" s="869">
        <f t="shared" si="162"/>
        <v>2019</v>
      </c>
      <c r="I3483" s="876"/>
      <c r="J3483" t="s">
        <v>1341</v>
      </c>
      <c r="K3483" t="s">
        <v>1342</v>
      </c>
      <c r="L3483" t="s">
        <v>1037</v>
      </c>
      <c r="M3483">
        <v>123.04500000000002</v>
      </c>
      <c r="N3483">
        <v>3.9000000000000007E-2</v>
      </c>
      <c r="O3483" s="872">
        <f>+VLOOKUP(C3483,'A. Rate Class Allocations'!$B$124:$J$128,6,FALSE)</f>
        <v>0.94261788524984402</v>
      </c>
      <c r="P3483" s="873">
        <f>+VLOOKUP(C3483,'A. Rate Class Allocations'!$B$124:$J$128,8,FALSE)</f>
        <v>0.86676492558695795</v>
      </c>
      <c r="Q3483" s="873">
        <f>+VLOOKUP(C3483,'A. Rate Class Allocations'!$B$124:$J$128,7,FALSE)</f>
        <v>0.93591420350510102</v>
      </c>
      <c r="R3483" s="873">
        <f>+VLOOKUP(C3483,'A. Rate Class Allocations'!$B$124:$J$128,9,FALSE)</f>
        <v>0.67326093337246795</v>
      </c>
      <c r="S3483" s="874">
        <f t="shared" si="163"/>
        <v>100.53122516881102</v>
      </c>
      <c r="T3483" s="874">
        <f t="shared" si="164"/>
        <v>2.4574464338127381E-2</v>
      </c>
    </row>
    <row r="3484" spans="1:20">
      <c r="A3484" s="875" t="s">
        <v>1034</v>
      </c>
      <c r="B3484" t="s">
        <v>1035</v>
      </c>
      <c r="C3484" t="s">
        <v>1339</v>
      </c>
      <c r="D3484" t="s">
        <v>2410</v>
      </c>
      <c r="E3484" s="867">
        <v>2019</v>
      </c>
      <c r="F3484" s="867">
        <v>2019</v>
      </c>
      <c r="G3484" s="868">
        <v>43582</v>
      </c>
      <c r="H3484" s="869">
        <f t="shared" si="162"/>
        <v>2019</v>
      </c>
      <c r="I3484" s="876"/>
      <c r="J3484" t="s">
        <v>1341</v>
      </c>
      <c r="K3484" t="s">
        <v>1342</v>
      </c>
      <c r="L3484" t="s">
        <v>1037</v>
      </c>
      <c r="M3484">
        <v>195.61</v>
      </c>
      <c r="N3484">
        <v>6.2E-2</v>
      </c>
      <c r="O3484" s="872">
        <f>+VLOOKUP(C3484,'A. Rate Class Allocations'!$B$124:$J$128,6,FALSE)</f>
        <v>0.94261788524984402</v>
      </c>
      <c r="P3484" s="873">
        <f>+VLOOKUP(C3484,'A. Rate Class Allocations'!$B$124:$J$128,8,FALSE)</f>
        <v>0.86676492558695795</v>
      </c>
      <c r="Q3484" s="873">
        <f>+VLOOKUP(C3484,'A. Rate Class Allocations'!$B$124:$J$128,7,FALSE)</f>
        <v>0.93591420350510102</v>
      </c>
      <c r="R3484" s="873">
        <f>+VLOOKUP(C3484,'A. Rate Class Allocations'!$B$124:$J$128,9,FALSE)</f>
        <v>0.67326093337246795</v>
      </c>
      <c r="S3484" s="874">
        <f t="shared" si="163"/>
        <v>159.81887078118675</v>
      </c>
      <c r="T3484" s="874">
        <f t="shared" si="164"/>
        <v>3.9067097152920442E-2</v>
      </c>
    </row>
    <row r="3485" spans="1:20">
      <c r="A3485" s="875" t="s">
        <v>1034</v>
      </c>
      <c r="B3485" t="s">
        <v>1035</v>
      </c>
      <c r="C3485" t="s">
        <v>1339</v>
      </c>
      <c r="D3485" t="s">
        <v>2411</v>
      </c>
      <c r="E3485" s="867">
        <v>2019</v>
      </c>
      <c r="F3485" s="867">
        <v>2019</v>
      </c>
      <c r="G3485" s="868">
        <v>43578</v>
      </c>
      <c r="H3485" s="869">
        <f t="shared" si="162"/>
        <v>2019</v>
      </c>
      <c r="I3485" s="876"/>
      <c r="J3485" t="s">
        <v>1341</v>
      </c>
      <c r="K3485" t="s">
        <v>1342</v>
      </c>
      <c r="L3485" t="s">
        <v>1037</v>
      </c>
      <c r="M3485">
        <v>873.74100000000021</v>
      </c>
      <c r="N3485">
        <v>0.31900000000000006</v>
      </c>
      <c r="O3485" s="872">
        <f>+VLOOKUP(C3485,'A. Rate Class Allocations'!$B$124:$J$128,6,FALSE)</f>
        <v>0.94261788524984402</v>
      </c>
      <c r="P3485" s="873">
        <f>+VLOOKUP(C3485,'A. Rate Class Allocations'!$B$124:$J$128,8,FALSE)</f>
        <v>0.86676492558695795</v>
      </c>
      <c r="Q3485" s="873">
        <f>+VLOOKUP(C3485,'A. Rate Class Allocations'!$B$124:$J$128,7,FALSE)</f>
        <v>0.93591420350510102</v>
      </c>
      <c r="R3485" s="873">
        <f>+VLOOKUP(C3485,'A. Rate Class Allocations'!$B$124:$J$128,9,FALSE)</f>
        <v>0.67326093337246795</v>
      </c>
      <c r="S3485" s="874">
        <f t="shared" si="163"/>
        <v>713.87096761527982</v>
      </c>
      <c r="T3485" s="874">
        <f t="shared" si="164"/>
        <v>0.20100651599647781</v>
      </c>
    </row>
    <row r="3486" spans="1:20">
      <c r="A3486" s="875" t="s">
        <v>1034</v>
      </c>
      <c r="B3486" t="s">
        <v>1035</v>
      </c>
      <c r="C3486" t="s">
        <v>1339</v>
      </c>
      <c r="D3486" t="s">
        <v>2411</v>
      </c>
      <c r="E3486" s="867">
        <v>2019</v>
      </c>
      <c r="F3486" s="867">
        <v>2019</v>
      </c>
      <c r="G3486" s="868">
        <v>43578</v>
      </c>
      <c r="H3486" s="869">
        <f t="shared" si="162"/>
        <v>2019</v>
      </c>
      <c r="I3486" s="876"/>
      <c r="J3486" t="s">
        <v>1341</v>
      </c>
      <c r="K3486" t="s">
        <v>1342</v>
      </c>
      <c r="L3486" t="s">
        <v>1037</v>
      </c>
      <c r="M3486">
        <v>43.824000000000005</v>
      </c>
      <c r="N3486">
        <v>1.6E-2</v>
      </c>
      <c r="O3486" s="872">
        <f>+VLOOKUP(C3486,'A. Rate Class Allocations'!$B$124:$J$128,6,FALSE)</f>
        <v>0.94261788524984402</v>
      </c>
      <c r="P3486" s="873">
        <f>+VLOOKUP(C3486,'A. Rate Class Allocations'!$B$124:$J$128,8,FALSE)</f>
        <v>0.86676492558695795</v>
      </c>
      <c r="Q3486" s="873">
        <f>+VLOOKUP(C3486,'A. Rate Class Allocations'!$B$124:$J$128,7,FALSE)</f>
        <v>0.93591420350510102</v>
      </c>
      <c r="R3486" s="873">
        <f>+VLOOKUP(C3486,'A. Rate Class Allocations'!$B$124:$J$128,9,FALSE)</f>
        <v>0.67326093337246795</v>
      </c>
      <c r="S3486" s="874">
        <f t="shared" si="163"/>
        <v>35.805440381957609</v>
      </c>
      <c r="T3486" s="874">
        <f t="shared" si="164"/>
        <v>1.0081831523334308E-2</v>
      </c>
    </row>
    <row r="3487" spans="1:20">
      <c r="A3487" s="875" t="s">
        <v>1034</v>
      </c>
      <c r="B3487" t="s">
        <v>1035</v>
      </c>
      <c r="C3487" t="s">
        <v>1339</v>
      </c>
      <c r="D3487" t="s">
        <v>2411</v>
      </c>
      <c r="E3487" s="867">
        <v>2019</v>
      </c>
      <c r="F3487" s="867">
        <v>2019</v>
      </c>
      <c r="G3487" s="868">
        <v>43578</v>
      </c>
      <c r="H3487" s="869">
        <f t="shared" si="162"/>
        <v>2019</v>
      </c>
      <c r="I3487" s="876"/>
      <c r="J3487" t="s">
        <v>1341</v>
      </c>
      <c r="K3487" t="s">
        <v>1342</v>
      </c>
      <c r="L3487" t="s">
        <v>1037</v>
      </c>
      <c r="M3487">
        <v>38.346000000000004</v>
      </c>
      <c r="N3487">
        <v>1.4E-2</v>
      </c>
      <c r="O3487" s="872">
        <f>+VLOOKUP(C3487,'A. Rate Class Allocations'!$B$124:$J$128,6,FALSE)</f>
        <v>0.94261788524984402</v>
      </c>
      <c r="P3487" s="873">
        <f>+VLOOKUP(C3487,'A. Rate Class Allocations'!$B$124:$J$128,8,FALSE)</f>
        <v>0.86676492558695795</v>
      </c>
      <c r="Q3487" s="873">
        <f>+VLOOKUP(C3487,'A. Rate Class Allocations'!$B$124:$J$128,7,FALSE)</f>
        <v>0.93591420350510102</v>
      </c>
      <c r="R3487" s="873">
        <f>+VLOOKUP(C3487,'A. Rate Class Allocations'!$B$124:$J$128,9,FALSE)</f>
        <v>0.67326093337246795</v>
      </c>
      <c r="S3487" s="874">
        <f t="shared" si="163"/>
        <v>31.329760334212907</v>
      </c>
      <c r="T3487" s="874">
        <f t="shared" si="164"/>
        <v>8.8216025829175194E-3</v>
      </c>
    </row>
    <row r="3488" spans="1:20">
      <c r="A3488" s="875" t="s">
        <v>1034</v>
      </c>
      <c r="B3488" t="s">
        <v>1035</v>
      </c>
      <c r="C3488" t="s">
        <v>1339</v>
      </c>
      <c r="D3488" t="s">
        <v>2411</v>
      </c>
      <c r="E3488" s="867">
        <v>2019</v>
      </c>
      <c r="F3488" s="867">
        <v>2019</v>
      </c>
      <c r="G3488" s="868">
        <v>43578</v>
      </c>
      <c r="H3488" s="869">
        <f t="shared" si="162"/>
        <v>2019</v>
      </c>
      <c r="I3488" s="876"/>
      <c r="J3488" t="s">
        <v>1341</v>
      </c>
      <c r="K3488" t="s">
        <v>1342</v>
      </c>
      <c r="L3488" t="s">
        <v>1037</v>
      </c>
      <c r="M3488">
        <v>62.997000000000007</v>
      </c>
      <c r="N3488">
        <v>2.3000000000000003E-2</v>
      </c>
      <c r="O3488" s="872">
        <f>+VLOOKUP(C3488,'A. Rate Class Allocations'!$B$124:$J$128,6,FALSE)</f>
        <v>0.94261788524984402</v>
      </c>
      <c r="P3488" s="873">
        <f>+VLOOKUP(C3488,'A. Rate Class Allocations'!$B$124:$J$128,8,FALSE)</f>
        <v>0.86676492558695795</v>
      </c>
      <c r="Q3488" s="873">
        <f>+VLOOKUP(C3488,'A. Rate Class Allocations'!$B$124:$J$128,7,FALSE)</f>
        <v>0.93591420350510102</v>
      </c>
      <c r="R3488" s="873">
        <f>+VLOOKUP(C3488,'A. Rate Class Allocations'!$B$124:$J$128,9,FALSE)</f>
        <v>0.67326093337246795</v>
      </c>
      <c r="S3488" s="874">
        <f t="shared" si="163"/>
        <v>51.470320549064063</v>
      </c>
      <c r="T3488" s="874">
        <f t="shared" si="164"/>
        <v>1.449263281479307E-2</v>
      </c>
    </row>
    <row r="3489" spans="1:20">
      <c r="A3489" s="875" t="s">
        <v>1034</v>
      </c>
      <c r="B3489" t="s">
        <v>1035</v>
      </c>
      <c r="C3489" t="s">
        <v>1339</v>
      </c>
      <c r="D3489" t="s">
        <v>2411</v>
      </c>
      <c r="E3489" s="867">
        <v>2019</v>
      </c>
      <c r="F3489" s="867">
        <v>2019</v>
      </c>
      <c r="G3489" s="868">
        <v>43578</v>
      </c>
      <c r="H3489" s="869">
        <f t="shared" si="162"/>
        <v>2019</v>
      </c>
      <c r="I3489" s="876"/>
      <c r="J3489" t="s">
        <v>1341</v>
      </c>
      <c r="K3489" t="s">
        <v>1342</v>
      </c>
      <c r="L3489" t="s">
        <v>1037</v>
      </c>
      <c r="M3489">
        <v>1191.4649999999999</v>
      </c>
      <c r="N3489">
        <v>0.43500000000000005</v>
      </c>
      <c r="O3489" s="872">
        <f>+VLOOKUP(C3489,'A. Rate Class Allocations'!$B$124:$J$128,6,FALSE)</f>
        <v>0.94261788524984402</v>
      </c>
      <c r="P3489" s="873">
        <f>+VLOOKUP(C3489,'A. Rate Class Allocations'!$B$124:$J$128,8,FALSE)</f>
        <v>0.86676492558695795</v>
      </c>
      <c r="Q3489" s="873">
        <f>+VLOOKUP(C3489,'A. Rate Class Allocations'!$B$124:$J$128,7,FALSE)</f>
        <v>0.93591420350510102</v>
      </c>
      <c r="R3489" s="873">
        <f>+VLOOKUP(C3489,'A. Rate Class Allocations'!$B$124:$J$128,9,FALSE)</f>
        <v>0.67326093337246795</v>
      </c>
      <c r="S3489" s="874">
        <f t="shared" si="163"/>
        <v>973.46041038447242</v>
      </c>
      <c r="T3489" s="874">
        <f t="shared" si="164"/>
        <v>0.27409979454065153</v>
      </c>
    </row>
    <row r="3490" spans="1:20">
      <c r="A3490" s="875" t="s">
        <v>1034</v>
      </c>
      <c r="B3490" t="s">
        <v>1035</v>
      </c>
      <c r="C3490" t="s">
        <v>1339</v>
      </c>
      <c r="D3490" t="s">
        <v>2411</v>
      </c>
      <c r="E3490" s="867">
        <v>2019</v>
      </c>
      <c r="F3490" s="867">
        <v>2019</v>
      </c>
      <c r="G3490" s="868">
        <v>43578</v>
      </c>
      <c r="H3490" s="869">
        <f t="shared" si="162"/>
        <v>2019</v>
      </c>
      <c r="I3490" s="876"/>
      <c r="J3490" t="s">
        <v>1341</v>
      </c>
      <c r="K3490" t="s">
        <v>1342</v>
      </c>
      <c r="L3490" t="s">
        <v>1037</v>
      </c>
      <c r="M3490">
        <v>1385.9340000000002</v>
      </c>
      <c r="N3490">
        <v>0.50600000000000001</v>
      </c>
      <c r="O3490" s="872">
        <f>+VLOOKUP(C3490,'A. Rate Class Allocations'!$B$124:$J$128,6,FALSE)</f>
        <v>0.94261788524984402</v>
      </c>
      <c r="P3490" s="873">
        <f>+VLOOKUP(C3490,'A. Rate Class Allocations'!$B$124:$J$128,8,FALSE)</f>
        <v>0.86676492558695795</v>
      </c>
      <c r="Q3490" s="873">
        <f>+VLOOKUP(C3490,'A. Rate Class Allocations'!$B$124:$J$128,7,FALSE)</f>
        <v>0.93591420350510102</v>
      </c>
      <c r="R3490" s="873">
        <f>+VLOOKUP(C3490,'A. Rate Class Allocations'!$B$124:$J$128,9,FALSE)</f>
        <v>0.67326093337246795</v>
      </c>
      <c r="S3490" s="874">
        <f t="shared" si="163"/>
        <v>1132.3470520794094</v>
      </c>
      <c r="T3490" s="874">
        <f t="shared" si="164"/>
        <v>0.31883792192544747</v>
      </c>
    </row>
    <row r="3491" spans="1:20">
      <c r="A3491" s="875" t="s">
        <v>1034</v>
      </c>
      <c r="B3491" t="s">
        <v>1035</v>
      </c>
      <c r="C3491" t="s">
        <v>1339</v>
      </c>
      <c r="D3491" t="s">
        <v>2412</v>
      </c>
      <c r="E3491" s="867">
        <v>2019</v>
      </c>
      <c r="F3491" s="867">
        <v>2019</v>
      </c>
      <c r="G3491" s="868">
        <v>43585</v>
      </c>
      <c r="H3491" s="869">
        <f t="shared" si="162"/>
        <v>2019</v>
      </c>
      <c r="I3491" s="876"/>
      <c r="J3491" t="s">
        <v>1341</v>
      </c>
      <c r="K3491" t="s">
        <v>1342</v>
      </c>
      <c r="L3491" t="s">
        <v>1037</v>
      </c>
      <c r="M3491">
        <v>1429.7579999999996</v>
      </c>
      <c r="N3491">
        <v>0.5219999999999998</v>
      </c>
      <c r="O3491" s="872">
        <f>+VLOOKUP(C3491,'A. Rate Class Allocations'!$B$124:$J$128,6,FALSE)</f>
        <v>0.94261788524984402</v>
      </c>
      <c r="P3491" s="873">
        <f>+VLOOKUP(C3491,'A. Rate Class Allocations'!$B$124:$J$128,8,FALSE)</f>
        <v>0.86676492558695795</v>
      </c>
      <c r="Q3491" s="873">
        <f>+VLOOKUP(C3491,'A. Rate Class Allocations'!$B$124:$J$128,7,FALSE)</f>
        <v>0.93591420350510102</v>
      </c>
      <c r="R3491" s="873">
        <f>+VLOOKUP(C3491,'A. Rate Class Allocations'!$B$124:$J$128,9,FALSE)</f>
        <v>0.67326093337246795</v>
      </c>
      <c r="S3491" s="874">
        <f t="shared" si="163"/>
        <v>1168.1524924613666</v>
      </c>
      <c r="T3491" s="874">
        <f t="shared" si="164"/>
        <v>0.32891975344878166</v>
      </c>
    </row>
    <row r="3492" spans="1:20">
      <c r="A3492" s="875" t="s">
        <v>1034</v>
      </c>
      <c r="B3492" t="s">
        <v>1035</v>
      </c>
      <c r="C3492" t="s">
        <v>1339</v>
      </c>
      <c r="D3492" t="s">
        <v>2413</v>
      </c>
      <c r="E3492" s="867">
        <v>2019</v>
      </c>
      <c r="F3492" s="867">
        <v>2019</v>
      </c>
      <c r="G3492" s="868">
        <v>43585</v>
      </c>
      <c r="H3492" s="869">
        <f t="shared" si="162"/>
        <v>2019</v>
      </c>
      <c r="I3492" s="876"/>
      <c r="J3492" t="s">
        <v>1341</v>
      </c>
      <c r="K3492" t="s">
        <v>1342</v>
      </c>
      <c r="L3492" t="s">
        <v>1037</v>
      </c>
      <c r="M3492">
        <v>1668.0509999999997</v>
      </c>
      <c r="N3492">
        <v>0.60899999999999987</v>
      </c>
      <c r="O3492" s="872">
        <f>+VLOOKUP(C3492,'A. Rate Class Allocations'!$B$124:$J$128,6,FALSE)</f>
        <v>0.94261788524984402</v>
      </c>
      <c r="P3492" s="873">
        <f>+VLOOKUP(C3492,'A. Rate Class Allocations'!$B$124:$J$128,8,FALSE)</f>
        <v>0.86676492558695795</v>
      </c>
      <c r="Q3492" s="873">
        <f>+VLOOKUP(C3492,'A. Rate Class Allocations'!$B$124:$J$128,7,FALSE)</f>
        <v>0.93591420350510102</v>
      </c>
      <c r="R3492" s="873">
        <f>+VLOOKUP(C3492,'A. Rate Class Allocations'!$B$124:$J$128,9,FALSE)</f>
        <v>0.67326093337246795</v>
      </c>
      <c r="S3492" s="874">
        <f t="shared" si="163"/>
        <v>1362.844574538261</v>
      </c>
      <c r="T3492" s="874">
        <f t="shared" si="164"/>
        <v>0.38373971235691201</v>
      </c>
    </row>
    <row r="3493" spans="1:20">
      <c r="A3493" s="875" t="s">
        <v>1034</v>
      </c>
      <c r="B3493" t="s">
        <v>1035</v>
      </c>
      <c r="C3493" t="s">
        <v>1339</v>
      </c>
      <c r="D3493" t="s">
        <v>2413</v>
      </c>
      <c r="E3493" s="867">
        <v>2019</v>
      </c>
      <c r="F3493" s="867">
        <v>2019</v>
      </c>
      <c r="G3493" s="868">
        <v>43585</v>
      </c>
      <c r="H3493" s="869">
        <f t="shared" si="162"/>
        <v>2019</v>
      </c>
      <c r="I3493" s="876"/>
      <c r="J3493" t="s">
        <v>1341</v>
      </c>
      <c r="K3493" t="s">
        <v>1342</v>
      </c>
      <c r="L3493" t="s">
        <v>1037</v>
      </c>
      <c r="M3493">
        <v>62.997000000000007</v>
      </c>
      <c r="N3493">
        <v>2.3000000000000003E-2</v>
      </c>
      <c r="O3493" s="872">
        <f>+VLOOKUP(C3493,'A. Rate Class Allocations'!$B$124:$J$128,6,FALSE)</f>
        <v>0.94261788524984402</v>
      </c>
      <c r="P3493" s="873">
        <f>+VLOOKUP(C3493,'A. Rate Class Allocations'!$B$124:$J$128,8,FALSE)</f>
        <v>0.86676492558695795</v>
      </c>
      <c r="Q3493" s="873">
        <f>+VLOOKUP(C3493,'A. Rate Class Allocations'!$B$124:$J$128,7,FALSE)</f>
        <v>0.93591420350510102</v>
      </c>
      <c r="R3493" s="873">
        <f>+VLOOKUP(C3493,'A. Rate Class Allocations'!$B$124:$J$128,9,FALSE)</f>
        <v>0.67326093337246795</v>
      </c>
      <c r="S3493" s="874">
        <f t="shared" si="163"/>
        <v>51.470320549064063</v>
      </c>
      <c r="T3493" s="874">
        <f t="shared" si="164"/>
        <v>1.449263281479307E-2</v>
      </c>
    </row>
    <row r="3494" spans="1:20">
      <c r="A3494" s="875" t="s">
        <v>1034</v>
      </c>
      <c r="B3494" t="s">
        <v>1035</v>
      </c>
      <c r="C3494" t="s">
        <v>1339</v>
      </c>
      <c r="D3494" t="s">
        <v>2414</v>
      </c>
      <c r="E3494" s="867">
        <v>2019</v>
      </c>
      <c r="F3494" s="867">
        <v>2019</v>
      </c>
      <c r="G3494" s="868">
        <v>43585</v>
      </c>
      <c r="H3494" s="869">
        <f t="shared" si="162"/>
        <v>2019</v>
      </c>
      <c r="I3494" s="876"/>
      <c r="J3494" t="s">
        <v>1341</v>
      </c>
      <c r="K3494" t="s">
        <v>1342</v>
      </c>
      <c r="L3494" t="s">
        <v>1037</v>
      </c>
      <c r="M3494">
        <v>3985.5280000000002</v>
      </c>
      <c r="N3494">
        <v>1.1890000000000001</v>
      </c>
      <c r="O3494" s="872">
        <f>+VLOOKUP(C3494,'A. Rate Class Allocations'!$B$124:$J$128,6,FALSE)</f>
        <v>0.94261788524984402</v>
      </c>
      <c r="P3494" s="873">
        <f>+VLOOKUP(C3494,'A. Rate Class Allocations'!$B$124:$J$128,8,FALSE)</f>
        <v>0.86676492558695795</v>
      </c>
      <c r="Q3494" s="873">
        <f>+VLOOKUP(C3494,'A. Rate Class Allocations'!$B$124:$J$128,7,FALSE)</f>
        <v>0.93591420350510102</v>
      </c>
      <c r="R3494" s="873">
        <f>+VLOOKUP(C3494,'A. Rate Class Allocations'!$B$124:$J$128,9,FALSE)</f>
        <v>0.67326093337246795</v>
      </c>
      <c r="S3494" s="874">
        <f t="shared" si="163"/>
        <v>3256.2884536925599</v>
      </c>
      <c r="T3494" s="874">
        <f t="shared" si="164"/>
        <v>0.74920610507778085</v>
      </c>
    </row>
    <row r="3495" spans="1:20">
      <c r="A3495" s="875" t="s">
        <v>1034</v>
      </c>
      <c r="B3495" t="s">
        <v>1035</v>
      </c>
      <c r="C3495" t="s">
        <v>1339</v>
      </c>
      <c r="D3495" t="s">
        <v>2415</v>
      </c>
      <c r="E3495" s="867">
        <v>2019</v>
      </c>
      <c r="F3495" s="867">
        <v>2019</v>
      </c>
      <c r="G3495" s="868">
        <v>43585</v>
      </c>
      <c r="H3495" s="869">
        <f t="shared" si="162"/>
        <v>2019</v>
      </c>
      <c r="I3495" s="876"/>
      <c r="J3495" t="s">
        <v>1341</v>
      </c>
      <c r="K3495" t="s">
        <v>1342</v>
      </c>
      <c r="L3495" t="s">
        <v>1037</v>
      </c>
      <c r="M3495">
        <v>1227.5699999999997</v>
      </c>
      <c r="N3495">
        <v>0.49299999999999988</v>
      </c>
      <c r="O3495" s="872">
        <f>+VLOOKUP(C3495,'A. Rate Class Allocations'!$B$124:$J$128,6,FALSE)</f>
        <v>0.94261788524984402</v>
      </c>
      <c r="P3495" s="873">
        <f>+VLOOKUP(C3495,'A. Rate Class Allocations'!$B$124:$J$128,8,FALSE)</f>
        <v>0.86676492558695795</v>
      </c>
      <c r="Q3495" s="873">
        <f>+VLOOKUP(C3495,'A. Rate Class Allocations'!$B$124:$J$128,7,FALSE)</f>
        <v>0.93591420350510102</v>
      </c>
      <c r="R3495" s="873">
        <f>+VLOOKUP(C3495,'A. Rate Class Allocations'!$B$124:$J$128,9,FALSE)</f>
        <v>0.67326093337246795</v>
      </c>
      <c r="S3495" s="874">
        <f t="shared" si="163"/>
        <v>1002.9592106991531</v>
      </c>
      <c r="T3495" s="874">
        <f t="shared" si="164"/>
        <v>0.31064643381273827</v>
      </c>
    </row>
    <row r="3496" spans="1:20">
      <c r="A3496" s="875" t="s">
        <v>1034</v>
      </c>
      <c r="B3496" t="s">
        <v>1035</v>
      </c>
      <c r="C3496" t="s">
        <v>1339</v>
      </c>
      <c r="D3496" t="s">
        <v>2415</v>
      </c>
      <c r="E3496" s="867">
        <v>2019</v>
      </c>
      <c r="F3496" s="867">
        <v>2019</v>
      </c>
      <c r="G3496" s="868">
        <v>43585</v>
      </c>
      <c r="H3496" s="869">
        <f t="shared" si="162"/>
        <v>2019</v>
      </c>
      <c r="I3496" s="876"/>
      <c r="J3496" t="s">
        <v>1341</v>
      </c>
      <c r="K3496" t="s">
        <v>1342</v>
      </c>
      <c r="L3496" t="s">
        <v>1037</v>
      </c>
      <c r="M3496">
        <v>246.50999999999993</v>
      </c>
      <c r="N3496">
        <v>9.8999999999999991E-2</v>
      </c>
      <c r="O3496" s="872">
        <f>+VLOOKUP(C3496,'A. Rate Class Allocations'!$B$124:$J$128,6,FALSE)</f>
        <v>0.94261788524984402</v>
      </c>
      <c r="P3496" s="873">
        <f>+VLOOKUP(C3496,'A. Rate Class Allocations'!$B$124:$J$128,8,FALSE)</f>
        <v>0.86676492558695795</v>
      </c>
      <c r="Q3496" s="873">
        <f>+VLOOKUP(C3496,'A. Rate Class Allocations'!$B$124:$J$128,7,FALSE)</f>
        <v>0.93591420350510102</v>
      </c>
      <c r="R3496" s="873">
        <f>+VLOOKUP(C3496,'A. Rate Class Allocations'!$B$124:$J$128,9,FALSE)</f>
        <v>0.67326093337246795</v>
      </c>
      <c r="S3496" s="874">
        <f t="shared" si="163"/>
        <v>201.40560214851149</v>
      </c>
      <c r="T3496" s="874">
        <f t="shared" si="164"/>
        <v>6.2381332550631025E-2</v>
      </c>
    </row>
    <row r="3497" spans="1:20">
      <c r="A3497" s="875" t="s">
        <v>1034</v>
      </c>
      <c r="B3497" t="s">
        <v>1035</v>
      </c>
      <c r="C3497" t="s">
        <v>1339</v>
      </c>
      <c r="D3497" t="s">
        <v>2416</v>
      </c>
      <c r="E3497" s="867">
        <v>2019</v>
      </c>
      <c r="F3497" s="867">
        <v>2019</v>
      </c>
      <c r="G3497" s="868">
        <v>43585</v>
      </c>
      <c r="H3497" s="869">
        <f t="shared" si="162"/>
        <v>2019</v>
      </c>
      <c r="I3497" s="876"/>
      <c r="J3497" t="s">
        <v>1341</v>
      </c>
      <c r="K3497" t="s">
        <v>1342</v>
      </c>
      <c r="L3497" t="s">
        <v>1037</v>
      </c>
      <c r="M3497">
        <v>953.17200000000003</v>
      </c>
      <c r="N3497">
        <v>0.34799999999999998</v>
      </c>
      <c r="O3497" s="872">
        <f>+VLOOKUP(C3497,'A. Rate Class Allocations'!$B$124:$J$128,6,FALSE)</f>
        <v>0.94261788524984402</v>
      </c>
      <c r="P3497" s="873">
        <f>+VLOOKUP(C3497,'A. Rate Class Allocations'!$B$124:$J$128,8,FALSE)</f>
        <v>0.86676492558695795</v>
      </c>
      <c r="Q3497" s="873">
        <f>+VLOOKUP(C3497,'A. Rate Class Allocations'!$B$124:$J$128,7,FALSE)</f>
        <v>0.93591420350510102</v>
      </c>
      <c r="R3497" s="873">
        <f>+VLOOKUP(C3497,'A. Rate Class Allocations'!$B$124:$J$128,9,FALSE)</f>
        <v>0.67326093337246795</v>
      </c>
      <c r="S3497" s="874">
        <f t="shared" si="163"/>
        <v>778.76832830757792</v>
      </c>
      <c r="T3497" s="874">
        <f t="shared" si="164"/>
        <v>0.21927983563252115</v>
      </c>
    </row>
    <row r="3498" spans="1:20">
      <c r="A3498" s="875" t="s">
        <v>1034</v>
      </c>
      <c r="B3498" t="s">
        <v>1035</v>
      </c>
      <c r="C3498" t="s">
        <v>1339</v>
      </c>
      <c r="D3498" t="s">
        <v>2417</v>
      </c>
      <c r="E3498" s="867">
        <v>2019</v>
      </c>
      <c r="F3498" s="867">
        <v>2019</v>
      </c>
      <c r="G3498" s="868">
        <v>43585</v>
      </c>
      <c r="H3498" s="869">
        <f t="shared" si="162"/>
        <v>2019</v>
      </c>
      <c r="I3498" s="876"/>
      <c r="J3498" t="s">
        <v>1341</v>
      </c>
      <c r="K3498" t="s">
        <v>1342</v>
      </c>
      <c r="L3498" t="s">
        <v>1037</v>
      </c>
      <c r="M3498">
        <v>866.51999999999987</v>
      </c>
      <c r="N3498">
        <v>0.34799999999999998</v>
      </c>
      <c r="O3498" s="872">
        <f>+VLOOKUP(C3498,'A. Rate Class Allocations'!$B$124:$J$128,6,FALSE)</f>
        <v>0.94261788524984402</v>
      </c>
      <c r="P3498" s="873">
        <f>+VLOOKUP(C3498,'A. Rate Class Allocations'!$B$124:$J$128,8,FALSE)</f>
        <v>0.86676492558695795</v>
      </c>
      <c r="Q3498" s="873">
        <f>+VLOOKUP(C3498,'A. Rate Class Allocations'!$B$124:$J$128,7,FALSE)</f>
        <v>0.93591420350510102</v>
      </c>
      <c r="R3498" s="873">
        <f>+VLOOKUP(C3498,'A. Rate Class Allocations'!$B$124:$J$128,9,FALSE)</f>
        <v>0.67326093337246795</v>
      </c>
      <c r="S3498" s="874">
        <f t="shared" si="163"/>
        <v>707.97120755234346</v>
      </c>
      <c r="T3498" s="874">
        <f t="shared" si="164"/>
        <v>0.21927983563252115</v>
      </c>
    </row>
    <row r="3499" spans="1:20">
      <c r="A3499" s="875" t="s">
        <v>1034</v>
      </c>
      <c r="B3499" t="s">
        <v>1035</v>
      </c>
      <c r="C3499" t="s">
        <v>1339</v>
      </c>
      <c r="D3499" t="s">
        <v>2417</v>
      </c>
      <c r="E3499" s="867">
        <v>2019</v>
      </c>
      <c r="F3499" s="867">
        <v>2019</v>
      </c>
      <c r="G3499" s="868">
        <v>43585</v>
      </c>
      <c r="H3499" s="869">
        <f t="shared" si="162"/>
        <v>2019</v>
      </c>
      <c r="I3499" s="876"/>
      <c r="J3499" t="s">
        <v>1341</v>
      </c>
      <c r="K3499" t="s">
        <v>1342</v>
      </c>
      <c r="L3499" t="s">
        <v>1037</v>
      </c>
      <c r="M3499">
        <v>39.839999999999996</v>
      </c>
      <c r="N3499">
        <v>1.6E-2</v>
      </c>
      <c r="O3499" s="872">
        <f>+VLOOKUP(C3499,'A. Rate Class Allocations'!$B$124:$J$128,6,FALSE)</f>
        <v>0.94261788524984402</v>
      </c>
      <c r="P3499" s="873">
        <f>+VLOOKUP(C3499,'A. Rate Class Allocations'!$B$124:$J$128,8,FALSE)</f>
        <v>0.86676492558695795</v>
      </c>
      <c r="Q3499" s="873">
        <f>+VLOOKUP(C3499,'A. Rate Class Allocations'!$B$124:$J$128,7,FALSE)</f>
        <v>0.93591420350510102</v>
      </c>
      <c r="R3499" s="873">
        <f>+VLOOKUP(C3499,'A. Rate Class Allocations'!$B$124:$J$128,9,FALSE)</f>
        <v>0.67326093337246795</v>
      </c>
      <c r="S3499" s="874">
        <f t="shared" si="163"/>
        <v>32.550400347234181</v>
      </c>
      <c r="T3499" s="874">
        <f t="shared" si="164"/>
        <v>1.0081831523334308E-2</v>
      </c>
    </row>
    <row r="3500" spans="1:20">
      <c r="A3500" s="875" t="s">
        <v>1034</v>
      </c>
      <c r="B3500" t="s">
        <v>1035</v>
      </c>
      <c r="C3500" t="s">
        <v>1339</v>
      </c>
      <c r="D3500" t="s">
        <v>2417</v>
      </c>
      <c r="E3500" s="867">
        <v>2019</v>
      </c>
      <c r="F3500" s="867">
        <v>2019</v>
      </c>
      <c r="G3500" s="868">
        <v>43585</v>
      </c>
      <c r="H3500" s="869">
        <f t="shared" si="162"/>
        <v>2019</v>
      </c>
      <c r="I3500" s="876"/>
      <c r="J3500" t="s">
        <v>1341</v>
      </c>
      <c r="K3500" t="s">
        <v>1342</v>
      </c>
      <c r="L3500" t="s">
        <v>1037</v>
      </c>
      <c r="M3500">
        <v>418.32000000000005</v>
      </c>
      <c r="N3500">
        <v>0.16800000000000001</v>
      </c>
      <c r="O3500" s="872">
        <f>+VLOOKUP(C3500,'A. Rate Class Allocations'!$B$124:$J$128,6,FALSE)</f>
        <v>0.94261788524984402</v>
      </c>
      <c r="P3500" s="873">
        <f>+VLOOKUP(C3500,'A. Rate Class Allocations'!$B$124:$J$128,8,FALSE)</f>
        <v>0.86676492558695795</v>
      </c>
      <c r="Q3500" s="873">
        <f>+VLOOKUP(C3500,'A. Rate Class Allocations'!$B$124:$J$128,7,FALSE)</f>
        <v>0.93591420350510102</v>
      </c>
      <c r="R3500" s="873">
        <f>+VLOOKUP(C3500,'A. Rate Class Allocations'!$B$124:$J$128,9,FALSE)</f>
        <v>0.67326093337246795</v>
      </c>
      <c r="S3500" s="874">
        <f t="shared" si="163"/>
        <v>341.779203645959</v>
      </c>
      <c r="T3500" s="874">
        <f t="shared" si="164"/>
        <v>0.10585923099501024</v>
      </c>
    </row>
    <row r="3501" spans="1:20">
      <c r="A3501" s="875" t="s">
        <v>1034</v>
      </c>
      <c r="B3501" t="s">
        <v>1035</v>
      </c>
      <c r="C3501" t="s">
        <v>1339</v>
      </c>
      <c r="D3501" t="s">
        <v>2417</v>
      </c>
      <c r="E3501" s="867">
        <v>2019</v>
      </c>
      <c r="F3501" s="867">
        <v>2019</v>
      </c>
      <c r="G3501" s="868">
        <v>43585</v>
      </c>
      <c r="H3501" s="869">
        <f t="shared" si="162"/>
        <v>2019</v>
      </c>
      <c r="I3501" s="876"/>
      <c r="J3501" t="s">
        <v>1341</v>
      </c>
      <c r="K3501" t="s">
        <v>1342</v>
      </c>
      <c r="L3501" t="s">
        <v>1037</v>
      </c>
      <c r="M3501">
        <v>209.16000000000003</v>
      </c>
      <c r="N3501">
        <v>8.4000000000000019E-2</v>
      </c>
      <c r="O3501" s="872">
        <f>+VLOOKUP(C3501,'A. Rate Class Allocations'!$B$124:$J$128,6,FALSE)</f>
        <v>0.94261788524984402</v>
      </c>
      <c r="P3501" s="873">
        <f>+VLOOKUP(C3501,'A. Rate Class Allocations'!$B$124:$J$128,8,FALSE)</f>
        <v>0.86676492558695795</v>
      </c>
      <c r="Q3501" s="873">
        <f>+VLOOKUP(C3501,'A. Rate Class Allocations'!$B$124:$J$128,7,FALSE)</f>
        <v>0.93591420350510102</v>
      </c>
      <c r="R3501" s="873">
        <f>+VLOOKUP(C3501,'A. Rate Class Allocations'!$B$124:$J$128,9,FALSE)</f>
        <v>0.67326093337246795</v>
      </c>
      <c r="S3501" s="874">
        <f t="shared" si="163"/>
        <v>170.8896018229795</v>
      </c>
      <c r="T3501" s="874">
        <f t="shared" si="164"/>
        <v>5.292961549750512E-2</v>
      </c>
    </row>
    <row r="3502" spans="1:20">
      <c r="A3502" s="875" t="s">
        <v>1034</v>
      </c>
      <c r="B3502" t="s">
        <v>1035</v>
      </c>
      <c r="C3502" t="s">
        <v>1339</v>
      </c>
      <c r="D3502" t="s">
        <v>2418</v>
      </c>
      <c r="E3502" s="867">
        <v>2019</v>
      </c>
      <c r="F3502" s="867">
        <v>2019</v>
      </c>
      <c r="G3502" s="868">
        <v>43585</v>
      </c>
      <c r="H3502" s="869">
        <f t="shared" si="162"/>
        <v>2019</v>
      </c>
      <c r="I3502" s="876"/>
      <c r="J3502" t="s">
        <v>1341</v>
      </c>
      <c r="K3502" t="s">
        <v>1342</v>
      </c>
      <c r="L3502" t="s">
        <v>1037</v>
      </c>
      <c r="M3502">
        <v>2462.3610000000003</v>
      </c>
      <c r="N3502">
        <v>0.89900000000000002</v>
      </c>
      <c r="O3502" s="872">
        <f>+VLOOKUP(C3502,'A. Rate Class Allocations'!$B$124:$J$128,6,FALSE)</f>
        <v>0.94261788524984402</v>
      </c>
      <c r="P3502" s="873">
        <f>+VLOOKUP(C3502,'A. Rate Class Allocations'!$B$124:$J$128,8,FALSE)</f>
        <v>0.86676492558695795</v>
      </c>
      <c r="Q3502" s="873">
        <f>+VLOOKUP(C3502,'A. Rate Class Allocations'!$B$124:$J$128,7,FALSE)</f>
        <v>0.93591420350510102</v>
      </c>
      <c r="R3502" s="873">
        <f>+VLOOKUP(C3502,'A. Rate Class Allocations'!$B$124:$J$128,9,FALSE)</f>
        <v>0.67326093337246795</v>
      </c>
      <c r="S3502" s="874">
        <f t="shared" si="163"/>
        <v>2011.8181814612431</v>
      </c>
      <c r="T3502" s="874">
        <f t="shared" si="164"/>
        <v>0.56647290871734646</v>
      </c>
    </row>
    <row r="3503" spans="1:20">
      <c r="A3503" s="875" t="s">
        <v>1034</v>
      </c>
      <c r="B3503" t="s">
        <v>1035</v>
      </c>
      <c r="C3503" t="s">
        <v>1339</v>
      </c>
      <c r="D3503" t="s">
        <v>2418</v>
      </c>
      <c r="E3503" s="867">
        <v>2019</v>
      </c>
      <c r="F3503" s="867">
        <v>2019</v>
      </c>
      <c r="G3503" s="868">
        <v>43585</v>
      </c>
      <c r="H3503" s="869">
        <f t="shared" si="162"/>
        <v>2019</v>
      </c>
      <c r="I3503" s="876"/>
      <c r="J3503" t="s">
        <v>1341</v>
      </c>
      <c r="K3503" t="s">
        <v>1342</v>
      </c>
      <c r="L3503" t="s">
        <v>1037</v>
      </c>
      <c r="M3503">
        <v>262.94400000000002</v>
      </c>
      <c r="N3503">
        <v>9.6000000000000002E-2</v>
      </c>
      <c r="O3503" s="872">
        <f>+VLOOKUP(C3503,'A. Rate Class Allocations'!$B$124:$J$128,6,FALSE)</f>
        <v>0.94261788524984402</v>
      </c>
      <c r="P3503" s="873">
        <f>+VLOOKUP(C3503,'A. Rate Class Allocations'!$B$124:$J$128,8,FALSE)</f>
        <v>0.86676492558695795</v>
      </c>
      <c r="Q3503" s="873">
        <f>+VLOOKUP(C3503,'A. Rate Class Allocations'!$B$124:$J$128,7,FALSE)</f>
        <v>0.93591420350510102</v>
      </c>
      <c r="R3503" s="873">
        <f>+VLOOKUP(C3503,'A. Rate Class Allocations'!$B$124:$J$128,9,FALSE)</f>
        <v>0.67326093337246795</v>
      </c>
      <c r="S3503" s="874">
        <f t="shared" si="163"/>
        <v>214.83264229174566</v>
      </c>
      <c r="T3503" s="874">
        <f t="shared" si="164"/>
        <v>6.0490989140005842E-2</v>
      </c>
    </row>
    <row r="3504" spans="1:20">
      <c r="A3504" s="875" t="s">
        <v>1034</v>
      </c>
      <c r="B3504" t="s">
        <v>1035</v>
      </c>
      <c r="C3504" t="s">
        <v>1339</v>
      </c>
      <c r="D3504" t="s">
        <v>2418</v>
      </c>
      <c r="E3504" s="867">
        <v>2019</v>
      </c>
      <c r="F3504" s="867">
        <v>2019</v>
      </c>
      <c r="G3504" s="868">
        <v>43585</v>
      </c>
      <c r="H3504" s="869">
        <f t="shared" si="162"/>
        <v>2019</v>
      </c>
      <c r="I3504" s="876"/>
      <c r="J3504" t="s">
        <v>1341</v>
      </c>
      <c r="K3504" t="s">
        <v>1342</v>
      </c>
      <c r="L3504" t="s">
        <v>1037</v>
      </c>
      <c r="M3504">
        <v>230.07600000000005</v>
      </c>
      <c r="N3504">
        <v>8.4000000000000019E-2</v>
      </c>
      <c r="O3504" s="872">
        <f>+VLOOKUP(C3504,'A. Rate Class Allocations'!$B$124:$J$128,6,FALSE)</f>
        <v>0.94261788524984402</v>
      </c>
      <c r="P3504" s="873">
        <f>+VLOOKUP(C3504,'A. Rate Class Allocations'!$B$124:$J$128,8,FALSE)</f>
        <v>0.86676492558695795</v>
      </c>
      <c r="Q3504" s="873">
        <f>+VLOOKUP(C3504,'A. Rate Class Allocations'!$B$124:$J$128,7,FALSE)</f>
        <v>0.93591420350510102</v>
      </c>
      <c r="R3504" s="873">
        <f>+VLOOKUP(C3504,'A. Rate Class Allocations'!$B$124:$J$128,9,FALSE)</f>
        <v>0.67326093337246795</v>
      </c>
      <c r="S3504" s="874">
        <f t="shared" si="163"/>
        <v>187.97856200527747</v>
      </c>
      <c r="T3504" s="874">
        <f t="shared" si="164"/>
        <v>5.292961549750512E-2</v>
      </c>
    </row>
    <row r="3505" spans="1:20">
      <c r="A3505" s="875" t="s">
        <v>1034</v>
      </c>
      <c r="B3505" t="s">
        <v>1035</v>
      </c>
      <c r="C3505" t="s">
        <v>1339</v>
      </c>
      <c r="D3505" t="s">
        <v>2419</v>
      </c>
      <c r="E3505" s="867">
        <v>2019</v>
      </c>
      <c r="F3505" s="867">
        <v>2019</v>
      </c>
      <c r="G3505" s="868">
        <v>43585</v>
      </c>
      <c r="H3505" s="869">
        <f t="shared" si="162"/>
        <v>2019</v>
      </c>
      <c r="I3505" s="876"/>
      <c r="J3505" t="s">
        <v>1341</v>
      </c>
      <c r="K3505" t="s">
        <v>1342</v>
      </c>
      <c r="L3505" t="s">
        <v>1037</v>
      </c>
      <c r="M3505">
        <v>1706.9400000000005</v>
      </c>
      <c r="N3505">
        <v>0.43500000000000005</v>
      </c>
      <c r="O3505" s="872">
        <f>+VLOOKUP(C3505,'A. Rate Class Allocations'!$B$124:$J$128,6,FALSE)</f>
        <v>0.94261788524984402</v>
      </c>
      <c r="P3505" s="873">
        <f>+VLOOKUP(C3505,'A. Rate Class Allocations'!$B$124:$J$128,8,FALSE)</f>
        <v>0.86676492558695795</v>
      </c>
      <c r="Q3505" s="873">
        <f>+VLOOKUP(C3505,'A. Rate Class Allocations'!$B$124:$J$128,7,FALSE)</f>
        <v>0.93591420350510102</v>
      </c>
      <c r="R3505" s="873">
        <f>+VLOOKUP(C3505,'A. Rate Class Allocations'!$B$124:$J$128,9,FALSE)</f>
        <v>0.67326093337246795</v>
      </c>
      <c r="S3505" s="874">
        <f t="shared" si="163"/>
        <v>1394.6179811422676</v>
      </c>
      <c r="T3505" s="874">
        <f t="shared" si="164"/>
        <v>0.27409979454065153</v>
      </c>
    </row>
    <row r="3506" spans="1:20">
      <c r="A3506" s="875" t="s">
        <v>1034</v>
      </c>
      <c r="B3506" t="s">
        <v>1035</v>
      </c>
      <c r="C3506" t="s">
        <v>1339</v>
      </c>
      <c r="D3506" t="s">
        <v>2419</v>
      </c>
      <c r="E3506" s="867">
        <v>2019</v>
      </c>
      <c r="F3506" s="867">
        <v>2019</v>
      </c>
      <c r="G3506" s="868">
        <v>43585</v>
      </c>
      <c r="H3506" s="869">
        <f t="shared" si="162"/>
        <v>2019</v>
      </c>
      <c r="I3506" s="876"/>
      <c r="J3506" t="s">
        <v>1341</v>
      </c>
      <c r="K3506" t="s">
        <v>1342</v>
      </c>
      <c r="L3506" t="s">
        <v>1037</v>
      </c>
      <c r="M3506">
        <v>125.56800000000001</v>
      </c>
      <c r="N3506">
        <v>3.2000000000000001E-2</v>
      </c>
      <c r="O3506" s="872">
        <f>+VLOOKUP(C3506,'A. Rate Class Allocations'!$B$124:$J$128,6,FALSE)</f>
        <v>0.94261788524984402</v>
      </c>
      <c r="P3506" s="873">
        <f>+VLOOKUP(C3506,'A. Rate Class Allocations'!$B$124:$J$128,8,FALSE)</f>
        <v>0.86676492558695795</v>
      </c>
      <c r="Q3506" s="873">
        <f>+VLOOKUP(C3506,'A. Rate Class Allocations'!$B$124:$J$128,7,FALSE)</f>
        <v>0.93591420350510102</v>
      </c>
      <c r="R3506" s="873">
        <f>+VLOOKUP(C3506,'A. Rate Class Allocations'!$B$124:$J$128,9,FALSE)</f>
        <v>0.67326093337246795</v>
      </c>
      <c r="S3506" s="874">
        <f t="shared" si="163"/>
        <v>102.59258711851162</v>
      </c>
      <c r="T3506" s="874">
        <f t="shared" si="164"/>
        <v>2.0163663046668615E-2</v>
      </c>
    </row>
    <row r="3507" spans="1:20">
      <c r="A3507" s="875" t="s">
        <v>1034</v>
      </c>
      <c r="B3507" t="s">
        <v>1035</v>
      </c>
      <c r="C3507" t="s">
        <v>1339</v>
      </c>
      <c r="D3507" t="s">
        <v>2419</v>
      </c>
      <c r="E3507" s="867">
        <v>2019</v>
      </c>
      <c r="F3507" s="867">
        <v>2019</v>
      </c>
      <c r="G3507" s="868">
        <v>43585</v>
      </c>
      <c r="H3507" s="869">
        <f t="shared" si="162"/>
        <v>2019</v>
      </c>
      <c r="I3507" s="876"/>
      <c r="J3507" t="s">
        <v>1341</v>
      </c>
      <c r="K3507" t="s">
        <v>1342</v>
      </c>
      <c r="L3507" t="s">
        <v>1037</v>
      </c>
      <c r="M3507">
        <v>219.744</v>
      </c>
      <c r="N3507">
        <v>5.6000000000000001E-2</v>
      </c>
      <c r="O3507" s="872">
        <f>+VLOOKUP(C3507,'A. Rate Class Allocations'!$B$124:$J$128,6,FALSE)</f>
        <v>0.94261788524984402</v>
      </c>
      <c r="P3507" s="873">
        <f>+VLOOKUP(C3507,'A. Rate Class Allocations'!$B$124:$J$128,8,FALSE)</f>
        <v>0.86676492558695795</v>
      </c>
      <c r="Q3507" s="873">
        <f>+VLOOKUP(C3507,'A. Rate Class Allocations'!$B$124:$J$128,7,FALSE)</f>
        <v>0.93591420350510102</v>
      </c>
      <c r="R3507" s="873">
        <f>+VLOOKUP(C3507,'A. Rate Class Allocations'!$B$124:$J$128,9,FALSE)</f>
        <v>0.67326093337246795</v>
      </c>
      <c r="S3507" s="874">
        <f t="shared" si="163"/>
        <v>179.53702745739531</v>
      </c>
      <c r="T3507" s="874">
        <f t="shared" si="164"/>
        <v>3.5286410331670078E-2</v>
      </c>
    </row>
    <row r="3508" spans="1:20">
      <c r="A3508" s="875" t="s">
        <v>1034</v>
      </c>
      <c r="B3508" t="s">
        <v>1035</v>
      </c>
      <c r="C3508" t="s">
        <v>1339</v>
      </c>
      <c r="D3508" t="s">
        <v>2419</v>
      </c>
      <c r="E3508" s="867">
        <v>2019</v>
      </c>
      <c r="F3508" s="867">
        <v>2019</v>
      </c>
      <c r="G3508" s="868">
        <v>43585</v>
      </c>
      <c r="H3508" s="869">
        <f t="shared" si="162"/>
        <v>2019</v>
      </c>
      <c r="I3508" s="876"/>
      <c r="J3508" t="s">
        <v>1341</v>
      </c>
      <c r="K3508" t="s">
        <v>1342</v>
      </c>
      <c r="L3508" t="s">
        <v>1037</v>
      </c>
      <c r="M3508">
        <v>541.51200000000006</v>
      </c>
      <c r="N3508">
        <v>0.13800000000000001</v>
      </c>
      <c r="O3508" s="872">
        <f>+VLOOKUP(C3508,'A. Rate Class Allocations'!$B$124:$J$128,6,FALSE)</f>
        <v>0.94261788524984402</v>
      </c>
      <c r="P3508" s="873">
        <f>+VLOOKUP(C3508,'A. Rate Class Allocations'!$B$124:$J$128,8,FALSE)</f>
        <v>0.86676492558695795</v>
      </c>
      <c r="Q3508" s="873">
        <f>+VLOOKUP(C3508,'A. Rate Class Allocations'!$B$124:$J$128,7,FALSE)</f>
        <v>0.93591420350510102</v>
      </c>
      <c r="R3508" s="873">
        <f>+VLOOKUP(C3508,'A. Rate Class Allocations'!$B$124:$J$128,9,FALSE)</f>
        <v>0.67326093337246795</v>
      </c>
      <c r="S3508" s="874">
        <f t="shared" si="163"/>
        <v>442.43053194858135</v>
      </c>
      <c r="T3508" s="874">
        <f t="shared" si="164"/>
        <v>8.6955796888758416E-2</v>
      </c>
    </row>
    <row r="3509" spans="1:20">
      <c r="A3509" s="875" t="s">
        <v>1034</v>
      </c>
      <c r="B3509" t="s">
        <v>1035</v>
      </c>
      <c r="C3509" t="s">
        <v>1339</v>
      </c>
      <c r="D3509" t="s">
        <v>2420</v>
      </c>
      <c r="E3509" s="867">
        <v>2019</v>
      </c>
      <c r="F3509" s="867">
        <v>2019</v>
      </c>
      <c r="G3509" s="868">
        <v>43585</v>
      </c>
      <c r="H3509" s="869">
        <f t="shared" si="162"/>
        <v>2019</v>
      </c>
      <c r="I3509" s="876"/>
      <c r="J3509" t="s">
        <v>1341</v>
      </c>
      <c r="K3509" t="s">
        <v>1342</v>
      </c>
      <c r="L3509" t="s">
        <v>1037</v>
      </c>
      <c r="M3509">
        <v>965.2650000000001</v>
      </c>
      <c r="N3509">
        <v>0.43500000000000005</v>
      </c>
      <c r="O3509" s="872">
        <f>+VLOOKUP(C3509,'A. Rate Class Allocations'!$B$124:$J$128,6,FALSE)</f>
        <v>0.94261788524984402</v>
      </c>
      <c r="P3509" s="873">
        <f>+VLOOKUP(C3509,'A. Rate Class Allocations'!$B$124:$J$128,8,FALSE)</f>
        <v>0.86676492558695795</v>
      </c>
      <c r="Q3509" s="873">
        <f>+VLOOKUP(C3509,'A. Rate Class Allocations'!$B$124:$J$128,7,FALSE)</f>
        <v>0.93591420350510102</v>
      </c>
      <c r="R3509" s="873">
        <f>+VLOOKUP(C3509,'A. Rate Class Allocations'!$B$124:$J$128,9,FALSE)</f>
        <v>0.67326093337246795</v>
      </c>
      <c r="S3509" s="874">
        <f t="shared" si="163"/>
        <v>788.64864937683262</v>
      </c>
      <c r="T3509" s="874">
        <f t="shared" si="164"/>
        <v>0.27409979454065153</v>
      </c>
    </row>
    <row r="3510" spans="1:20">
      <c r="A3510" s="875" t="s">
        <v>1034</v>
      </c>
      <c r="B3510" t="s">
        <v>1035</v>
      </c>
      <c r="C3510" t="s">
        <v>1339</v>
      </c>
      <c r="D3510" t="s">
        <v>2420</v>
      </c>
      <c r="E3510" s="867">
        <v>2019</v>
      </c>
      <c r="F3510" s="867">
        <v>2019</v>
      </c>
      <c r="G3510" s="868">
        <v>43585</v>
      </c>
      <c r="H3510" s="869">
        <f t="shared" si="162"/>
        <v>2019</v>
      </c>
      <c r="I3510" s="876"/>
      <c r="J3510" t="s">
        <v>1341</v>
      </c>
      <c r="K3510" t="s">
        <v>1342</v>
      </c>
      <c r="L3510" t="s">
        <v>1037</v>
      </c>
      <c r="M3510">
        <v>193.053</v>
      </c>
      <c r="N3510">
        <v>8.6999999999999994E-2</v>
      </c>
      <c r="O3510" s="872">
        <f>+VLOOKUP(C3510,'A. Rate Class Allocations'!$B$124:$J$128,6,FALSE)</f>
        <v>0.94261788524984402</v>
      </c>
      <c r="P3510" s="873">
        <f>+VLOOKUP(C3510,'A. Rate Class Allocations'!$B$124:$J$128,8,FALSE)</f>
        <v>0.86676492558695795</v>
      </c>
      <c r="Q3510" s="873">
        <f>+VLOOKUP(C3510,'A. Rate Class Allocations'!$B$124:$J$128,7,FALSE)</f>
        <v>0.93591420350510102</v>
      </c>
      <c r="R3510" s="873">
        <f>+VLOOKUP(C3510,'A. Rate Class Allocations'!$B$124:$J$128,9,FALSE)</f>
        <v>0.67326093337246795</v>
      </c>
      <c r="S3510" s="874">
        <f t="shared" si="163"/>
        <v>157.7297298753665</v>
      </c>
      <c r="T3510" s="874">
        <f t="shared" si="164"/>
        <v>5.4819958908130288E-2</v>
      </c>
    </row>
    <row r="3511" spans="1:20">
      <c r="A3511" s="875" t="s">
        <v>1034</v>
      </c>
      <c r="B3511" t="s">
        <v>1035</v>
      </c>
      <c r="C3511" t="s">
        <v>1339</v>
      </c>
      <c r="D3511" t="s">
        <v>2421</v>
      </c>
      <c r="E3511" s="867">
        <v>2019</v>
      </c>
      <c r="F3511" s="867">
        <v>2019</v>
      </c>
      <c r="G3511" s="868">
        <v>43585</v>
      </c>
      <c r="H3511" s="869">
        <f t="shared" si="162"/>
        <v>2019</v>
      </c>
      <c r="I3511" s="876"/>
      <c r="J3511" t="s">
        <v>1341</v>
      </c>
      <c r="K3511" t="s">
        <v>1342</v>
      </c>
      <c r="L3511" t="s">
        <v>1037</v>
      </c>
      <c r="M3511">
        <v>1914</v>
      </c>
      <c r="N3511">
        <v>0.57999999999999996</v>
      </c>
      <c r="O3511" s="872">
        <f>+VLOOKUP(C3511,'A. Rate Class Allocations'!$B$124:$J$128,6,FALSE)</f>
        <v>0.94261788524984402</v>
      </c>
      <c r="P3511" s="873">
        <f>+VLOOKUP(C3511,'A. Rate Class Allocations'!$B$124:$J$128,8,FALSE)</f>
        <v>0.86676492558695795</v>
      </c>
      <c r="Q3511" s="873">
        <f>+VLOOKUP(C3511,'A. Rate Class Allocations'!$B$124:$J$128,7,FALSE)</f>
        <v>0.93591420350510102</v>
      </c>
      <c r="R3511" s="873">
        <f>+VLOOKUP(C3511,'A. Rate Class Allocations'!$B$124:$J$128,9,FALSE)</f>
        <v>0.67326093337246795</v>
      </c>
      <c r="S3511" s="874">
        <f t="shared" si="163"/>
        <v>1563.7918239107989</v>
      </c>
      <c r="T3511" s="874">
        <f t="shared" si="164"/>
        <v>0.36546639272086867</v>
      </c>
    </row>
    <row r="3512" spans="1:20">
      <c r="A3512" s="875" t="s">
        <v>1034</v>
      </c>
      <c r="B3512" t="s">
        <v>1035</v>
      </c>
      <c r="C3512" t="s">
        <v>1339</v>
      </c>
      <c r="D3512" t="s">
        <v>2421</v>
      </c>
      <c r="E3512" s="867">
        <v>2019</v>
      </c>
      <c r="F3512" s="867">
        <v>2019</v>
      </c>
      <c r="G3512" s="868">
        <v>43585</v>
      </c>
      <c r="H3512" s="869">
        <f t="shared" si="162"/>
        <v>2019</v>
      </c>
      <c r="I3512" s="876"/>
      <c r="J3512" t="s">
        <v>1341</v>
      </c>
      <c r="K3512" t="s">
        <v>1342</v>
      </c>
      <c r="L3512" t="s">
        <v>1037</v>
      </c>
      <c r="M3512">
        <v>1534.4999999999998</v>
      </c>
      <c r="N3512">
        <v>0.46499999999999997</v>
      </c>
      <c r="O3512" s="872">
        <f>+VLOOKUP(C3512,'A. Rate Class Allocations'!$B$124:$J$128,6,FALSE)</f>
        <v>0.94261788524984402</v>
      </c>
      <c r="P3512" s="873">
        <f>+VLOOKUP(C3512,'A. Rate Class Allocations'!$B$124:$J$128,8,FALSE)</f>
        <v>0.86676492558695795</v>
      </c>
      <c r="Q3512" s="873">
        <f>+VLOOKUP(C3512,'A. Rate Class Allocations'!$B$124:$J$128,7,FALSE)</f>
        <v>0.93591420350510102</v>
      </c>
      <c r="R3512" s="873">
        <f>+VLOOKUP(C3512,'A. Rate Class Allocations'!$B$124:$J$128,9,FALSE)</f>
        <v>0.67326093337246795</v>
      </c>
      <c r="S3512" s="874">
        <f t="shared" si="163"/>
        <v>1253.7296519284853</v>
      </c>
      <c r="T3512" s="874">
        <f t="shared" si="164"/>
        <v>0.29300322864690331</v>
      </c>
    </row>
    <row r="3513" spans="1:20">
      <c r="A3513" s="875" t="s">
        <v>1034</v>
      </c>
      <c r="B3513" t="s">
        <v>1035</v>
      </c>
      <c r="C3513" t="s">
        <v>1339</v>
      </c>
      <c r="D3513" t="s">
        <v>2422</v>
      </c>
      <c r="E3513" s="867">
        <v>2019</v>
      </c>
      <c r="F3513" s="867">
        <v>2019</v>
      </c>
      <c r="G3513" s="868">
        <v>43585</v>
      </c>
      <c r="H3513" s="869">
        <f t="shared" si="162"/>
        <v>2019</v>
      </c>
      <c r="I3513" s="876"/>
      <c r="J3513" t="s">
        <v>1341</v>
      </c>
      <c r="K3513" t="s">
        <v>1342</v>
      </c>
      <c r="L3513" t="s">
        <v>1037</v>
      </c>
      <c r="M3513">
        <v>556.01699999999994</v>
      </c>
      <c r="N3513">
        <v>0.20299999999999999</v>
      </c>
      <c r="O3513" s="872">
        <f>+VLOOKUP(C3513,'A. Rate Class Allocations'!$B$124:$J$128,6,FALSE)</f>
        <v>0.94261788524984402</v>
      </c>
      <c r="P3513" s="873">
        <f>+VLOOKUP(C3513,'A. Rate Class Allocations'!$B$124:$J$128,8,FALSE)</f>
        <v>0.86676492558695795</v>
      </c>
      <c r="Q3513" s="873">
        <f>+VLOOKUP(C3513,'A. Rate Class Allocations'!$B$124:$J$128,7,FALSE)</f>
        <v>0.93591420350510102</v>
      </c>
      <c r="R3513" s="873">
        <f>+VLOOKUP(C3513,'A. Rate Class Allocations'!$B$124:$J$128,9,FALSE)</f>
        <v>0.67326093337246795</v>
      </c>
      <c r="S3513" s="874">
        <f t="shared" si="163"/>
        <v>454.28152484608705</v>
      </c>
      <c r="T3513" s="874">
        <f t="shared" si="164"/>
        <v>0.12791323745230401</v>
      </c>
    </row>
    <row r="3514" spans="1:20">
      <c r="A3514" s="875" t="s">
        <v>1034</v>
      </c>
      <c r="B3514" t="s">
        <v>1035</v>
      </c>
      <c r="C3514" t="s">
        <v>1339</v>
      </c>
      <c r="D3514" t="s">
        <v>2422</v>
      </c>
      <c r="E3514" s="867">
        <v>2019</v>
      </c>
      <c r="F3514" s="867">
        <v>2019</v>
      </c>
      <c r="G3514" s="868">
        <v>43585</v>
      </c>
      <c r="H3514" s="869">
        <f t="shared" si="162"/>
        <v>2019</v>
      </c>
      <c r="I3514" s="876"/>
      <c r="J3514" t="s">
        <v>1341</v>
      </c>
      <c r="K3514" t="s">
        <v>1342</v>
      </c>
      <c r="L3514" t="s">
        <v>1037</v>
      </c>
      <c r="M3514">
        <v>284.85600000000005</v>
      </c>
      <c r="N3514">
        <v>0.10400000000000001</v>
      </c>
      <c r="O3514" s="872">
        <f>+VLOOKUP(C3514,'A. Rate Class Allocations'!$B$124:$J$128,6,FALSE)</f>
        <v>0.94261788524984402</v>
      </c>
      <c r="P3514" s="873">
        <f>+VLOOKUP(C3514,'A. Rate Class Allocations'!$B$124:$J$128,8,FALSE)</f>
        <v>0.86676492558695795</v>
      </c>
      <c r="Q3514" s="873">
        <f>+VLOOKUP(C3514,'A. Rate Class Allocations'!$B$124:$J$128,7,FALSE)</f>
        <v>0.93591420350510102</v>
      </c>
      <c r="R3514" s="873">
        <f>+VLOOKUP(C3514,'A. Rate Class Allocations'!$B$124:$J$128,9,FALSE)</f>
        <v>0.67326093337246795</v>
      </c>
      <c r="S3514" s="874">
        <f t="shared" si="163"/>
        <v>232.73536248272447</v>
      </c>
      <c r="T3514" s="874">
        <f t="shared" si="164"/>
        <v>6.5531904901673016E-2</v>
      </c>
    </row>
    <row r="3515" spans="1:20">
      <c r="A3515" s="875" t="s">
        <v>1034</v>
      </c>
      <c r="B3515" t="s">
        <v>1035</v>
      </c>
      <c r="C3515" t="s">
        <v>1339</v>
      </c>
      <c r="D3515" t="s">
        <v>2422</v>
      </c>
      <c r="E3515" s="867">
        <v>2019</v>
      </c>
      <c r="F3515" s="867">
        <v>2019</v>
      </c>
      <c r="G3515" s="868">
        <v>43585</v>
      </c>
      <c r="H3515" s="869">
        <f t="shared" si="162"/>
        <v>2019</v>
      </c>
      <c r="I3515" s="876"/>
      <c r="J3515" t="s">
        <v>1341</v>
      </c>
      <c r="K3515" t="s">
        <v>1342</v>
      </c>
      <c r="L3515" t="s">
        <v>1037</v>
      </c>
      <c r="M3515">
        <v>440.97899999999993</v>
      </c>
      <c r="N3515">
        <v>0.16099999999999998</v>
      </c>
      <c r="O3515" s="872">
        <f>+VLOOKUP(C3515,'A. Rate Class Allocations'!$B$124:$J$128,6,FALSE)</f>
        <v>0.94261788524984402</v>
      </c>
      <c r="P3515" s="873">
        <f>+VLOOKUP(C3515,'A. Rate Class Allocations'!$B$124:$J$128,8,FALSE)</f>
        <v>0.86676492558695795</v>
      </c>
      <c r="Q3515" s="873">
        <f>+VLOOKUP(C3515,'A. Rate Class Allocations'!$B$124:$J$128,7,FALSE)</f>
        <v>0.93591420350510102</v>
      </c>
      <c r="R3515" s="873">
        <f>+VLOOKUP(C3515,'A. Rate Class Allocations'!$B$124:$J$128,9,FALSE)</f>
        <v>0.67326093337246795</v>
      </c>
      <c r="S3515" s="874">
        <f t="shared" si="163"/>
        <v>360.29224384344832</v>
      </c>
      <c r="T3515" s="874">
        <f t="shared" si="164"/>
        <v>0.10144842970355146</v>
      </c>
    </row>
    <row r="3516" spans="1:20">
      <c r="A3516" s="875" t="s">
        <v>1034</v>
      </c>
      <c r="B3516" t="s">
        <v>1035</v>
      </c>
      <c r="C3516" t="s">
        <v>1339</v>
      </c>
      <c r="D3516" t="s">
        <v>2423</v>
      </c>
      <c r="E3516" s="867">
        <v>2019</v>
      </c>
      <c r="F3516" s="867">
        <v>2019</v>
      </c>
      <c r="G3516" s="868">
        <v>43585</v>
      </c>
      <c r="H3516" s="869">
        <f t="shared" si="162"/>
        <v>2019</v>
      </c>
      <c r="I3516" s="876"/>
      <c r="J3516" t="s">
        <v>1341</v>
      </c>
      <c r="K3516" t="s">
        <v>1342</v>
      </c>
      <c r="L3516" t="s">
        <v>1037</v>
      </c>
      <c r="M3516">
        <v>142.42800000000003</v>
      </c>
      <c r="N3516">
        <v>5.2000000000000005E-2</v>
      </c>
      <c r="O3516" s="872">
        <f>+VLOOKUP(C3516,'A. Rate Class Allocations'!$B$124:$J$128,6,FALSE)</f>
        <v>0.94261788524984402</v>
      </c>
      <c r="P3516" s="873">
        <f>+VLOOKUP(C3516,'A. Rate Class Allocations'!$B$124:$J$128,8,FALSE)</f>
        <v>0.86676492558695795</v>
      </c>
      <c r="Q3516" s="873">
        <f>+VLOOKUP(C3516,'A. Rate Class Allocations'!$B$124:$J$128,7,FALSE)</f>
        <v>0.93591420350510102</v>
      </c>
      <c r="R3516" s="873">
        <f>+VLOOKUP(C3516,'A. Rate Class Allocations'!$B$124:$J$128,9,FALSE)</f>
        <v>0.67326093337246795</v>
      </c>
      <c r="S3516" s="874">
        <f t="shared" si="163"/>
        <v>116.36768124136223</v>
      </c>
      <c r="T3516" s="874">
        <f t="shared" si="164"/>
        <v>3.2765952450836508E-2</v>
      </c>
    </row>
    <row r="3517" spans="1:20">
      <c r="A3517" s="875" t="s">
        <v>1034</v>
      </c>
      <c r="B3517" t="s">
        <v>1035</v>
      </c>
      <c r="C3517" t="s">
        <v>1339</v>
      </c>
      <c r="D3517" t="s">
        <v>2423</v>
      </c>
      <c r="E3517" s="867">
        <v>2019</v>
      </c>
      <c r="F3517" s="867">
        <v>2019</v>
      </c>
      <c r="G3517" s="868">
        <v>43585</v>
      </c>
      <c r="H3517" s="869">
        <f t="shared" si="162"/>
        <v>2019</v>
      </c>
      <c r="I3517" s="876"/>
      <c r="J3517" t="s">
        <v>1341</v>
      </c>
      <c r="K3517" t="s">
        <v>1342</v>
      </c>
      <c r="L3517" t="s">
        <v>1037</v>
      </c>
      <c r="M3517">
        <v>635.44799999999998</v>
      </c>
      <c r="N3517">
        <v>0.23199999999999998</v>
      </c>
      <c r="O3517" s="872">
        <f>+VLOOKUP(C3517,'A. Rate Class Allocations'!$B$124:$J$128,6,FALSE)</f>
        <v>0.94261788524984402</v>
      </c>
      <c r="P3517" s="873">
        <f>+VLOOKUP(C3517,'A. Rate Class Allocations'!$B$124:$J$128,8,FALSE)</f>
        <v>0.86676492558695795</v>
      </c>
      <c r="Q3517" s="873">
        <f>+VLOOKUP(C3517,'A. Rate Class Allocations'!$B$124:$J$128,7,FALSE)</f>
        <v>0.93591420350510102</v>
      </c>
      <c r="R3517" s="873">
        <f>+VLOOKUP(C3517,'A. Rate Class Allocations'!$B$124:$J$128,9,FALSE)</f>
        <v>0.67326093337246795</v>
      </c>
      <c r="S3517" s="874">
        <f t="shared" si="163"/>
        <v>519.1788855383852</v>
      </c>
      <c r="T3517" s="874">
        <f t="shared" si="164"/>
        <v>0.14618655708834744</v>
      </c>
    </row>
    <row r="3518" spans="1:20">
      <c r="A3518" s="875" t="s">
        <v>1034</v>
      </c>
      <c r="B3518" t="s">
        <v>1035</v>
      </c>
      <c r="C3518" t="s">
        <v>1339</v>
      </c>
      <c r="D3518" t="s">
        <v>2423</v>
      </c>
      <c r="E3518" s="867">
        <v>2019</v>
      </c>
      <c r="F3518" s="867">
        <v>2019</v>
      </c>
      <c r="G3518" s="868">
        <v>43585</v>
      </c>
      <c r="H3518" s="869">
        <f t="shared" si="162"/>
        <v>2019</v>
      </c>
      <c r="I3518" s="876"/>
      <c r="J3518" t="s">
        <v>1341</v>
      </c>
      <c r="K3518" t="s">
        <v>1342</v>
      </c>
      <c r="L3518" t="s">
        <v>1037</v>
      </c>
      <c r="M3518">
        <v>38.346000000000004</v>
      </c>
      <c r="N3518">
        <v>1.4E-2</v>
      </c>
      <c r="O3518" s="872">
        <f>+VLOOKUP(C3518,'A. Rate Class Allocations'!$B$124:$J$128,6,FALSE)</f>
        <v>0.94261788524984402</v>
      </c>
      <c r="P3518" s="873">
        <f>+VLOOKUP(C3518,'A. Rate Class Allocations'!$B$124:$J$128,8,FALSE)</f>
        <v>0.86676492558695795</v>
      </c>
      <c r="Q3518" s="873">
        <f>+VLOOKUP(C3518,'A. Rate Class Allocations'!$B$124:$J$128,7,FALSE)</f>
        <v>0.93591420350510102</v>
      </c>
      <c r="R3518" s="873">
        <f>+VLOOKUP(C3518,'A. Rate Class Allocations'!$B$124:$J$128,9,FALSE)</f>
        <v>0.67326093337246795</v>
      </c>
      <c r="S3518" s="874">
        <f t="shared" si="163"/>
        <v>31.329760334212907</v>
      </c>
      <c r="T3518" s="874">
        <f t="shared" si="164"/>
        <v>8.8216025829175194E-3</v>
      </c>
    </row>
    <row r="3519" spans="1:20">
      <c r="A3519" s="875" t="s">
        <v>1034</v>
      </c>
      <c r="B3519" t="s">
        <v>1035</v>
      </c>
      <c r="C3519" t="s">
        <v>1339</v>
      </c>
      <c r="D3519" t="s">
        <v>2424</v>
      </c>
      <c r="E3519" s="867">
        <v>2019</v>
      </c>
      <c r="F3519" s="867">
        <v>2019</v>
      </c>
      <c r="G3519" s="868">
        <v>43585</v>
      </c>
      <c r="H3519" s="869">
        <f t="shared" si="162"/>
        <v>2019</v>
      </c>
      <c r="I3519" s="876"/>
      <c r="J3519" t="s">
        <v>1341</v>
      </c>
      <c r="K3519" t="s">
        <v>1342</v>
      </c>
      <c r="L3519" t="s">
        <v>1037</v>
      </c>
      <c r="M3519">
        <v>1032.6029999999996</v>
      </c>
      <c r="N3519">
        <v>0.37699999999999989</v>
      </c>
      <c r="O3519" s="872">
        <f>+VLOOKUP(C3519,'A. Rate Class Allocations'!$B$124:$J$128,6,FALSE)</f>
        <v>0.94261788524984402</v>
      </c>
      <c r="P3519" s="873">
        <f>+VLOOKUP(C3519,'A. Rate Class Allocations'!$B$124:$J$128,8,FALSE)</f>
        <v>0.86676492558695795</v>
      </c>
      <c r="Q3519" s="873">
        <f>+VLOOKUP(C3519,'A. Rate Class Allocations'!$B$124:$J$128,7,FALSE)</f>
        <v>0.93591420350510102</v>
      </c>
      <c r="R3519" s="873">
        <f>+VLOOKUP(C3519,'A. Rate Class Allocations'!$B$124:$J$128,9,FALSE)</f>
        <v>0.67326093337246795</v>
      </c>
      <c r="S3519" s="874">
        <f t="shared" si="163"/>
        <v>843.66568899987578</v>
      </c>
      <c r="T3519" s="874">
        <f t="shared" si="164"/>
        <v>0.23755315526856455</v>
      </c>
    </row>
    <row r="3520" spans="1:20">
      <c r="A3520" s="875" t="s">
        <v>1034</v>
      </c>
      <c r="B3520" t="s">
        <v>1035</v>
      </c>
      <c r="C3520" t="s">
        <v>1339</v>
      </c>
      <c r="D3520" t="s">
        <v>2424</v>
      </c>
      <c r="E3520" s="867">
        <v>2019</v>
      </c>
      <c r="F3520" s="867">
        <v>2019</v>
      </c>
      <c r="G3520" s="868">
        <v>43585</v>
      </c>
      <c r="H3520" s="869">
        <f t="shared" si="162"/>
        <v>2019</v>
      </c>
      <c r="I3520" s="876"/>
      <c r="J3520" t="s">
        <v>1341</v>
      </c>
      <c r="K3520" t="s">
        <v>1342</v>
      </c>
      <c r="L3520" t="s">
        <v>1037</v>
      </c>
      <c r="M3520">
        <v>566.97300000000018</v>
      </c>
      <c r="N3520">
        <v>0.20700000000000007</v>
      </c>
      <c r="O3520" s="872">
        <f>+VLOOKUP(C3520,'A. Rate Class Allocations'!$B$124:$J$128,6,FALSE)</f>
        <v>0.94261788524984402</v>
      </c>
      <c r="P3520" s="873">
        <f>+VLOOKUP(C3520,'A. Rate Class Allocations'!$B$124:$J$128,8,FALSE)</f>
        <v>0.86676492558695795</v>
      </c>
      <c r="Q3520" s="873">
        <f>+VLOOKUP(C3520,'A. Rate Class Allocations'!$B$124:$J$128,7,FALSE)</f>
        <v>0.93591420350510102</v>
      </c>
      <c r="R3520" s="873">
        <f>+VLOOKUP(C3520,'A. Rate Class Allocations'!$B$124:$J$128,9,FALSE)</f>
        <v>0.67326093337246795</v>
      </c>
      <c r="S3520" s="874">
        <f t="shared" si="163"/>
        <v>463.23288494157663</v>
      </c>
      <c r="T3520" s="874">
        <f t="shared" si="164"/>
        <v>0.13043369533313764</v>
      </c>
    </row>
    <row r="3521" spans="1:20">
      <c r="A3521" s="875" t="s">
        <v>1034</v>
      </c>
      <c r="B3521" t="s">
        <v>1035</v>
      </c>
      <c r="C3521" t="s">
        <v>1339</v>
      </c>
      <c r="D3521" t="s">
        <v>2424</v>
      </c>
      <c r="E3521" s="867">
        <v>2019</v>
      </c>
      <c r="F3521" s="867">
        <v>2019</v>
      </c>
      <c r="G3521" s="868">
        <v>43585</v>
      </c>
      <c r="H3521" s="869">
        <f t="shared" si="162"/>
        <v>2019</v>
      </c>
      <c r="I3521" s="876"/>
      <c r="J3521" t="s">
        <v>1341</v>
      </c>
      <c r="K3521" t="s">
        <v>1342</v>
      </c>
      <c r="L3521" t="s">
        <v>1037</v>
      </c>
      <c r="M3521">
        <v>339.63600000000002</v>
      </c>
      <c r="N3521">
        <v>0.124</v>
      </c>
      <c r="O3521" s="872">
        <f>+VLOOKUP(C3521,'A. Rate Class Allocations'!$B$124:$J$128,6,FALSE)</f>
        <v>0.94261788524984402</v>
      </c>
      <c r="P3521" s="873">
        <f>+VLOOKUP(C3521,'A. Rate Class Allocations'!$B$124:$J$128,8,FALSE)</f>
        <v>0.86676492558695795</v>
      </c>
      <c r="Q3521" s="873">
        <f>+VLOOKUP(C3521,'A. Rate Class Allocations'!$B$124:$J$128,7,FALSE)</f>
        <v>0.93591420350510102</v>
      </c>
      <c r="R3521" s="873">
        <f>+VLOOKUP(C3521,'A. Rate Class Allocations'!$B$124:$J$128,9,FALSE)</f>
        <v>0.67326093337246795</v>
      </c>
      <c r="S3521" s="874">
        <f t="shared" si="163"/>
        <v>277.49216296017141</v>
      </c>
      <c r="T3521" s="874">
        <f t="shared" si="164"/>
        <v>7.8134194305840884E-2</v>
      </c>
    </row>
    <row r="3522" spans="1:20">
      <c r="A3522" s="875" t="s">
        <v>1034</v>
      </c>
      <c r="B3522" t="s">
        <v>1035</v>
      </c>
      <c r="C3522" t="s">
        <v>1339</v>
      </c>
      <c r="D3522" t="s">
        <v>2425</v>
      </c>
      <c r="E3522" s="867">
        <v>2019</v>
      </c>
      <c r="F3522" s="867">
        <v>2019</v>
      </c>
      <c r="G3522" s="868">
        <v>43585</v>
      </c>
      <c r="H3522" s="869">
        <f t="shared" si="162"/>
        <v>2019</v>
      </c>
      <c r="I3522" s="876"/>
      <c r="J3522" t="s">
        <v>1341</v>
      </c>
      <c r="K3522" t="s">
        <v>1342</v>
      </c>
      <c r="L3522" t="s">
        <v>1037</v>
      </c>
      <c r="M3522">
        <v>427.28400000000011</v>
      </c>
      <c r="N3522">
        <v>0.15600000000000003</v>
      </c>
      <c r="O3522" s="872">
        <f>+VLOOKUP(C3522,'A. Rate Class Allocations'!$B$124:$J$128,6,FALSE)</f>
        <v>0.94261788524984402</v>
      </c>
      <c r="P3522" s="873">
        <f>+VLOOKUP(C3522,'A. Rate Class Allocations'!$B$124:$J$128,8,FALSE)</f>
        <v>0.86676492558695795</v>
      </c>
      <c r="Q3522" s="873">
        <f>+VLOOKUP(C3522,'A. Rate Class Allocations'!$B$124:$J$128,7,FALSE)</f>
        <v>0.93591420350510102</v>
      </c>
      <c r="R3522" s="873">
        <f>+VLOOKUP(C3522,'A. Rate Class Allocations'!$B$124:$J$128,9,FALSE)</f>
        <v>0.67326093337246795</v>
      </c>
      <c r="S3522" s="874">
        <f t="shared" si="163"/>
        <v>349.10304372408672</v>
      </c>
      <c r="T3522" s="874">
        <f t="shared" si="164"/>
        <v>9.8297857352509524E-2</v>
      </c>
    </row>
    <row r="3523" spans="1:20">
      <c r="A3523" s="875" t="s">
        <v>1034</v>
      </c>
      <c r="B3523" t="s">
        <v>1035</v>
      </c>
      <c r="C3523" t="s">
        <v>1339</v>
      </c>
      <c r="D3523" t="s">
        <v>2425</v>
      </c>
      <c r="E3523" s="867">
        <v>2019</v>
      </c>
      <c r="F3523" s="867">
        <v>2019</v>
      </c>
      <c r="G3523" s="868">
        <v>43585</v>
      </c>
      <c r="H3523" s="869">
        <f t="shared" si="162"/>
        <v>2019</v>
      </c>
      <c r="I3523" s="876"/>
      <c r="J3523" t="s">
        <v>1341</v>
      </c>
      <c r="K3523" t="s">
        <v>1342</v>
      </c>
      <c r="L3523" t="s">
        <v>1037</v>
      </c>
      <c r="M3523">
        <v>953.17200000000003</v>
      </c>
      <c r="N3523">
        <v>0.34799999999999998</v>
      </c>
      <c r="O3523" s="872">
        <f>+VLOOKUP(C3523,'A. Rate Class Allocations'!$B$124:$J$128,6,FALSE)</f>
        <v>0.94261788524984402</v>
      </c>
      <c r="P3523" s="873">
        <f>+VLOOKUP(C3523,'A. Rate Class Allocations'!$B$124:$J$128,8,FALSE)</f>
        <v>0.86676492558695795</v>
      </c>
      <c r="Q3523" s="873">
        <f>+VLOOKUP(C3523,'A. Rate Class Allocations'!$B$124:$J$128,7,FALSE)</f>
        <v>0.93591420350510102</v>
      </c>
      <c r="R3523" s="873">
        <f>+VLOOKUP(C3523,'A. Rate Class Allocations'!$B$124:$J$128,9,FALSE)</f>
        <v>0.67326093337246795</v>
      </c>
      <c r="S3523" s="874">
        <f t="shared" si="163"/>
        <v>778.76832830757792</v>
      </c>
      <c r="T3523" s="874">
        <f t="shared" si="164"/>
        <v>0.21927983563252115</v>
      </c>
    </row>
    <row r="3524" spans="1:20">
      <c r="A3524" s="875" t="s">
        <v>1034</v>
      </c>
      <c r="B3524" t="s">
        <v>1035</v>
      </c>
      <c r="C3524" t="s">
        <v>1339</v>
      </c>
      <c r="D3524" t="s">
        <v>2425</v>
      </c>
      <c r="E3524" s="867">
        <v>2019</v>
      </c>
      <c r="F3524" s="867">
        <v>2019</v>
      </c>
      <c r="G3524" s="868">
        <v>43585</v>
      </c>
      <c r="H3524" s="869">
        <f t="shared" ref="H3524:H3587" si="165">YEAR(G3524)</f>
        <v>2019</v>
      </c>
      <c r="I3524" s="876"/>
      <c r="J3524" t="s">
        <v>1341</v>
      </c>
      <c r="K3524" t="s">
        <v>1342</v>
      </c>
      <c r="L3524" t="s">
        <v>1037</v>
      </c>
      <c r="M3524">
        <v>1610.5320000000002</v>
      </c>
      <c r="N3524">
        <v>0.58800000000000008</v>
      </c>
      <c r="O3524" s="872">
        <f>+VLOOKUP(C3524,'A. Rate Class Allocations'!$B$124:$J$128,6,FALSE)</f>
        <v>0.94261788524984402</v>
      </c>
      <c r="P3524" s="873">
        <f>+VLOOKUP(C3524,'A. Rate Class Allocations'!$B$124:$J$128,8,FALSE)</f>
        <v>0.86676492558695795</v>
      </c>
      <c r="Q3524" s="873">
        <f>+VLOOKUP(C3524,'A. Rate Class Allocations'!$B$124:$J$128,7,FALSE)</f>
        <v>0.93591420350510102</v>
      </c>
      <c r="R3524" s="873">
        <f>+VLOOKUP(C3524,'A. Rate Class Allocations'!$B$124:$J$128,9,FALSE)</f>
        <v>0.67326093337246795</v>
      </c>
      <c r="S3524" s="874">
        <f t="shared" ref="S3524:S3587" si="166">M3524*O3524*P3524</f>
        <v>1315.8499340369422</v>
      </c>
      <c r="T3524" s="874">
        <f t="shared" ref="T3524:T3587" si="167">N3524*Q3524*R3524</f>
        <v>0.37050730848253588</v>
      </c>
    </row>
    <row r="3525" spans="1:20">
      <c r="A3525" s="875" t="s">
        <v>1034</v>
      </c>
      <c r="B3525" t="s">
        <v>1035</v>
      </c>
      <c r="C3525" t="s">
        <v>1339</v>
      </c>
      <c r="D3525" t="s">
        <v>2426</v>
      </c>
      <c r="E3525" s="867">
        <v>2019</v>
      </c>
      <c r="F3525" s="867">
        <v>2019</v>
      </c>
      <c r="G3525" s="868">
        <v>43563</v>
      </c>
      <c r="H3525" s="869">
        <f t="shared" si="165"/>
        <v>2019</v>
      </c>
      <c r="I3525" s="876"/>
      <c r="J3525" t="s">
        <v>1341</v>
      </c>
      <c r="K3525" t="s">
        <v>1342</v>
      </c>
      <c r="L3525" t="s">
        <v>1037</v>
      </c>
      <c r="M3525">
        <v>2133.681</v>
      </c>
      <c r="N3525">
        <v>0.77899999999999991</v>
      </c>
      <c r="O3525" s="872">
        <f>+VLOOKUP(C3525,'A. Rate Class Allocations'!$B$124:$J$128,6,FALSE)</f>
        <v>0.94261788524984402</v>
      </c>
      <c r="P3525" s="873">
        <f>+VLOOKUP(C3525,'A. Rate Class Allocations'!$B$124:$J$128,8,FALSE)</f>
        <v>0.86676492558695795</v>
      </c>
      <c r="Q3525" s="873">
        <f>+VLOOKUP(C3525,'A. Rate Class Allocations'!$B$124:$J$128,7,FALSE)</f>
        <v>0.93591420350510102</v>
      </c>
      <c r="R3525" s="873">
        <f>+VLOOKUP(C3525,'A. Rate Class Allocations'!$B$124:$J$128,9,FALSE)</f>
        <v>0.67326093337246795</v>
      </c>
      <c r="S3525" s="874">
        <f t="shared" si="166"/>
        <v>1743.2773785965608</v>
      </c>
      <c r="T3525" s="874">
        <f t="shared" si="167"/>
        <v>0.49085917229233911</v>
      </c>
    </row>
    <row r="3526" spans="1:20">
      <c r="A3526" s="875" t="s">
        <v>1034</v>
      </c>
      <c r="B3526" t="s">
        <v>1035</v>
      </c>
      <c r="C3526" t="s">
        <v>1339</v>
      </c>
      <c r="D3526" t="s">
        <v>2427</v>
      </c>
      <c r="E3526" s="867">
        <v>2019</v>
      </c>
      <c r="F3526" s="867">
        <v>2019</v>
      </c>
      <c r="G3526" s="868">
        <v>43565</v>
      </c>
      <c r="H3526" s="869">
        <f t="shared" si="165"/>
        <v>2019</v>
      </c>
      <c r="I3526" s="876"/>
      <c r="J3526" t="s">
        <v>1341</v>
      </c>
      <c r="K3526" t="s">
        <v>1342</v>
      </c>
      <c r="L3526" t="s">
        <v>1037</v>
      </c>
      <c r="M3526">
        <v>1906.3440000000001</v>
      </c>
      <c r="N3526">
        <v>0.69599999999999995</v>
      </c>
      <c r="O3526" s="872">
        <f>+VLOOKUP(C3526,'A. Rate Class Allocations'!$B$124:$J$128,6,FALSE)</f>
        <v>0.94261788524984402</v>
      </c>
      <c r="P3526" s="873">
        <f>+VLOOKUP(C3526,'A. Rate Class Allocations'!$B$124:$J$128,8,FALSE)</f>
        <v>0.86676492558695795</v>
      </c>
      <c r="Q3526" s="873">
        <f>+VLOOKUP(C3526,'A. Rate Class Allocations'!$B$124:$J$128,7,FALSE)</f>
        <v>0.93591420350510102</v>
      </c>
      <c r="R3526" s="873">
        <f>+VLOOKUP(C3526,'A. Rate Class Allocations'!$B$124:$J$128,9,FALSE)</f>
        <v>0.67326093337246795</v>
      </c>
      <c r="S3526" s="874">
        <f t="shared" si="166"/>
        <v>1557.5366566151558</v>
      </c>
      <c r="T3526" s="874">
        <f t="shared" si="167"/>
        <v>0.43855967126504231</v>
      </c>
    </row>
    <row r="3527" spans="1:20">
      <c r="A3527" s="875" t="s">
        <v>1034</v>
      </c>
      <c r="B3527" t="s">
        <v>1035</v>
      </c>
      <c r="C3527" t="s">
        <v>1339</v>
      </c>
      <c r="D3527" t="s">
        <v>2427</v>
      </c>
      <c r="E3527" s="867">
        <v>2019</v>
      </c>
      <c r="F3527" s="867">
        <v>2019</v>
      </c>
      <c r="G3527" s="868">
        <v>43565</v>
      </c>
      <c r="H3527" s="869">
        <f t="shared" si="165"/>
        <v>2019</v>
      </c>
      <c r="I3527" s="876"/>
      <c r="J3527" t="s">
        <v>1341</v>
      </c>
      <c r="K3527" t="s">
        <v>1342</v>
      </c>
      <c r="L3527" t="s">
        <v>1037</v>
      </c>
      <c r="M3527">
        <v>1796.7839999999997</v>
      </c>
      <c r="N3527">
        <v>0.65599999999999992</v>
      </c>
      <c r="O3527" s="872">
        <f>+VLOOKUP(C3527,'A. Rate Class Allocations'!$B$124:$J$128,6,FALSE)</f>
        <v>0.94261788524984402</v>
      </c>
      <c r="P3527" s="873">
        <f>+VLOOKUP(C3527,'A. Rate Class Allocations'!$B$124:$J$128,8,FALSE)</f>
        <v>0.86676492558695795</v>
      </c>
      <c r="Q3527" s="873">
        <f>+VLOOKUP(C3527,'A. Rate Class Allocations'!$B$124:$J$128,7,FALSE)</f>
        <v>0.93591420350510102</v>
      </c>
      <c r="R3527" s="873">
        <f>+VLOOKUP(C3527,'A. Rate Class Allocations'!$B$124:$J$128,9,FALSE)</f>
        <v>0.67326093337246795</v>
      </c>
      <c r="S3527" s="874">
        <f t="shared" si="166"/>
        <v>1468.0230556602617</v>
      </c>
      <c r="T3527" s="874">
        <f t="shared" si="167"/>
        <v>0.41335509245670654</v>
      </c>
    </row>
    <row r="3528" spans="1:20">
      <c r="A3528" s="875" t="s">
        <v>1034</v>
      </c>
      <c r="B3528" t="s">
        <v>1035</v>
      </c>
      <c r="C3528" t="s">
        <v>1339</v>
      </c>
      <c r="D3528" t="s">
        <v>2428</v>
      </c>
      <c r="E3528" s="867">
        <v>2019</v>
      </c>
      <c r="F3528" s="867">
        <v>2019</v>
      </c>
      <c r="G3528" s="868">
        <v>43565</v>
      </c>
      <c r="H3528" s="869">
        <f t="shared" si="165"/>
        <v>2019</v>
      </c>
      <c r="I3528" s="876"/>
      <c r="J3528" t="s">
        <v>1341</v>
      </c>
      <c r="K3528" t="s">
        <v>1342</v>
      </c>
      <c r="L3528" t="s">
        <v>1037</v>
      </c>
      <c r="M3528">
        <v>1347.588</v>
      </c>
      <c r="N3528">
        <v>0.49199999999999999</v>
      </c>
      <c r="O3528" s="872">
        <f>+VLOOKUP(C3528,'A. Rate Class Allocations'!$B$124:$J$128,6,FALSE)</f>
        <v>0.94261788524984402</v>
      </c>
      <c r="P3528" s="873">
        <f>+VLOOKUP(C3528,'A. Rate Class Allocations'!$B$124:$J$128,8,FALSE)</f>
        <v>0.86676492558695795</v>
      </c>
      <c r="Q3528" s="873">
        <f>+VLOOKUP(C3528,'A. Rate Class Allocations'!$B$124:$J$128,7,FALSE)</f>
        <v>0.93591420350510102</v>
      </c>
      <c r="R3528" s="873">
        <f>+VLOOKUP(C3528,'A. Rate Class Allocations'!$B$124:$J$128,9,FALSE)</f>
        <v>0.67326093337246795</v>
      </c>
      <c r="S3528" s="874">
        <f t="shared" si="166"/>
        <v>1101.0172917451964</v>
      </c>
      <c r="T3528" s="874">
        <f t="shared" si="167"/>
        <v>0.31001631934252993</v>
      </c>
    </row>
    <row r="3529" spans="1:20">
      <c r="A3529" s="875" t="s">
        <v>1034</v>
      </c>
      <c r="B3529" t="s">
        <v>1035</v>
      </c>
      <c r="C3529" t="s">
        <v>1339</v>
      </c>
      <c r="D3529" t="s">
        <v>2428</v>
      </c>
      <c r="E3529" s="867">
        <v>2019</v>
      </c>
      <c r="F3529" s="867">
        <v>2019</v>
      </c>
      <c r="G3529" s="868">
        <v>43565</v>
      </c>
      <c r="H3529" s="869">
        <f t="shared" si="165"/>
        <v>2019</v>
      </c>
      <c r="I3529" s="876"/>
      <c r="J3529" t="s">
        <v>1341</v>
      </c>
      <c r="K3529" t="s">
        <v>1342</v>
      </c>
      <c r="L3529" t="s">
        <v>1037</v>
      </c>
      <c r="M3529">
        <v>79.430999999999997</v>
      </c>
      <c r="N3529">
        <v>2.8999999999999998E-2</v>
      </c>
      <c r="O3529" s="872">
        <f>+VLOOKUP(C3529,'A. Rate Class Allocations'!$B$124:$J$128,6,FALSE)</f>
        <v>0.94261788524984402</v>
      </c>
      <c r="P3529" s="873">
        <f>+VLOOKUP(C3529,'A. Rate Class Allocations'!$B$124:$J$128,8,FALSE)</f>
        <v>0.86676492558695795</v>
      </c>
      <c r="Q3529" s="873">
        <f>+VLOOKUP(C3529,'A. Rate Class Allocations'!$B$124:$J$128,7,FALSE)</f>
        <v>0.93591420350510102</v>
      </c>
      <c r="R3529" s="873">
        <f>+VLOOKUP(C3529,'A. Rate Class Allocations'!$B$124:$J$128,9,FALSE)</f>
        <v>0.67326093337246795</v>
      </c>
      <c r="S3529" s="874">
        <f t="shared" si="166"/>
        <v>64.89736069229815</v>
      </c>
      <c r="T3529" s="874">
        <f t="shared" si="167"/>
        <v>1.8273319636043429E-2</v>
      </c>
    </row>
    <row r="3530" spans="1:20">
      <c r="A3530" s="875" t="s">
        <v>1034</v>
      </c>
      <c r="B3530" t="s">
        <v>1035</v>
      </c>
      <c r="C3530" t="s">
        <v>1339</v>
      </c>
      <c r="D3530" t="s">
        <v>2429</v>
      </c>
      <c r="E3530" s="867">
        <v>2019</v>
      </c>
      <c r="F3530" s="867">
        <v>2019</v>
      </c>
      <c r="G3530" s="868">
        <v>43564</v>
      </c>
      <c r="H3530" s="869">
        <f t="shared" si="165"/>
        <v>2019</v>
      </c>
      <c r="I3530" s="876"/>
      <c r="J3530" t="s">
        <v>1341</v>
      </c>
      <c r="K3530" t="s">
        <v>1342</v>
      </c>
      <c r="L3530" t="s">
        <v>1037</v>
      </c>
      <c r="M3530">
        <v>1709.1360000000004</v>
      </c>
      <c r="N3530">
        <v>0.62400000000000011</v>
      </c>
      <c r="O3530" s="872">
        <f>+VLOOKUP(C3530,'A. Rate Class Allocations'!$B$124:$J$128,6,FALSE)</f>
        <v>0.94261788524984402</v>
      </c>
      <c r="P3530" s="873">
        <f>+VLOOKUP(C3530,'A. Rate Class Allocations'!$B$124:$J$128,8,FALSE)</f>
        <v>0.86676492558695795</v>
      </c>
      <c r="Q3530" s="873">
        <f>+VLOOKUP(C3530,'A. Rate Class Allocations'!$B$124:$J$128,7,FALSE)</f>
        <v>0.93591420350510102</v>
      </c>
      <c r="R3530" s="873">
        <f>+VLOOKUP(C3530,'A. Rate Class Allocations'!$B$124:$J$128,9,FALSE)</f>
        <v>0.67326093337246795</v>
      </c>
      <c r="S3530" s="874">
        <f t="shared" si="166"/>
        <v>1396.4121748963469</v>
      </c>
      <c r="T3530" s="874">
        <f t="shared" si="167"/>
        <v>0.3931914294100381</v>
      </c>
    </row>
    <row r="3531" spans="1:20">
      <c r="A3531" s="875" t="s">
        <v>1034</v>
      </c>
      <c r="B3531" t="s">
        <v>1035</v>
      </c>
      <c r="C3531" t="s">
        <v>1339</v>
      </c>
      <c r="D3531" t="s">
        <v>2429</v>
      </c>
      <c r="E3531" s="867">
        <v>2019</v>
      </c>
      <c r="F3531" s="867">
        <v>2019</v>
      </c>
      <c r="G3531" s="868">
        <v>43564</v>
      </c>
      <c r="H3531" s="869">
        <f t="shared" si="165"/>
        <v>2019</v>
      </c>
      <c r="I3531" s="876"/>
      <c r="J3531" t="s">
        <v>1341</v>
      </c>
      <c r="K3531" t="s">
        <v>1342</v>
      </c>
      <c r="L3531" t="s">
        <v>1037</v>
      </c>
      <c r="M3531">
        <v>476.58600000000001</v>
      </c>
      <c r="N3531">
        <v>0.17399999999999999</v>
      </c>
      <c r="O3531" s="872">
        <f>+VLOOKUP(C3531,'A. Rate Class Allocations'!$B$124:$J$128,6,FALSE)</f>
        <v>0.94261788524984402</v>
      </c>
      <c r="P3531" s="873">
        <f>+VLOOKUP(C3531,'A. Rate Class Allocations'!$B$124:$J$128,8,FALSE)</f>
        <v>0.86676492558695795</v>
      </c>
      <c r="Q3531" s="873">
        <f>+VLOOKUP(C3531,'A. Rate Class Allocations'!$B$124:$J$128,7,FALSE)</f>
        <v>0.93591420350510102</v>
      </c>
      <c r="R3531" s="873">
        <f>+VLOOKUP(C3531,'A. Rate Class Allocations'!$B$124:$J$128,9,FALSE)</f>
        <v>0.67326093337246795</v>
      </c>
      <c r="S3531" s="874">
        <f t="shared" si="166"/>
        <v>389.38416415378896</v>
      </c>
      <c r="T3531" s="874">
        <f t="shared" si="167"/>
        <v>0.10963991781626058</v>
      </c>
    </row>
    <row r="3532" spans="1:20">
      <c r="A3532" s="875" t="s">
        <v>1034</v>
      </c>
      <c r="B3532" t="s">
        <v>1035</v>
      </c>
      <c r="C3532" t="s">
        <v>1339</v>
      </c>
      <c r="D3532" t="s">
        <v>2430</v>
      </c>
      <c r="E3532" s="867">
        <v>2019</v>
      </c>
      <c r="F3532" s="867">
        <v>2019</v>
      </c>
      <c r="G3532" s="868">
        <v>43563</v>
      </c>
      <c r="H3532" s="869">
        <f t="shared" si="165"/>
        <v>2019</v>
      </c>
      <c r="I3532" s="876"/>
      <c r="J3532" t="s">
        <v>1341</v>
      </c>
      <c r="K3532" t="s">
        <v>1342</v>
      </c>
      <c r="L3532" t="s">
        <v>1037</v>
      </c>
      <c r="M3532">
        <v>712.14000000000021</v>
      </c>
      <c r="N3532">
        <v>0.26000000000000006</v>
      </c>
      <c r="O3532" s="872">
        <f>+VLOOKUP(C3532,'A. Rate Class Allocations'!$B$124:$J$128,6,FALSE)</f>
        <v>0.94261788524984402</v>
      </c>
      <c r="P3532" s="873">
        <f>+VLOOKUP(C3532,'A. Rate Class Allocations'!$B$124:$J$128,8,FALSE)</f>
        <v>0.86676492558695795</v>
      </c>
      <c r="Q3532" s="873">
        <f>+VLOOKUP(C3532,'A. Rate Class Allocations'!$B$124:$J$128,7,FALSE)</f>
        <v>0.93591420350510102</v>
      </c>
      <c r="R3532" s="873">
        <f>+VLOOKUP(C3532,'A. Rate Class Allocations'!$B$124:$J$128,9,FALSE)</f>
        <v>0.67326093337246795</v>
      </c>
      <c r="S3532" s="874">
        <f t="shared" si="166"/>
        <v>581.83840620681133</v>
      </c>
      <c r="T3532" s="874">
        <f t="shared" si="167"/>
        <v>0.16382976225418253</v>
      </c>
    </row>
    <row r="3533" spans="1:20">
      <c r="A3533" s="875" t="s">
        <v>1034</v>
      </c>
      <c r="B3533" t="s">
        <v>1035</v>
      </c>
      <c r="C3533" t="s">
        <v>1339</v>
      </c>
      <c r="D3533" t="s">
        <v>2430</v>
      </c>
      <c r="E3533" s="867">
        <v>2019</v>
      </c>
      <c r="F3533" s="867">
        <v>2019</v>
      </c>
      <c r="G3533" s="868">
        <v>43563</v>
      </c>
      <c r="H3533" s="869">
        <f t="shared" si="165"/>
        <v>2019</v>
      </c>
      <c r="I3533" s="876"/>
      <c r="J3533" t="s">
        <v>1341</v>
      </c>
      <c r="K3533" t="s">
        <v>1342</v>
      </c>
      <c r="L3533" t="s">
        <v>1037</v>
      </c>
      <c r="M3533">
        <v>158.86199999999999</v>
      </c>
      <c r="N3533">
        <v>5.7999999999999996E-2</v>
      </c>
      <c r="O3533" s="872">
        <f>+VLOOKUP(C3533,'A. Rate Class Allocations'!$B$124:$J$128,6,FALSE)</f>
        <v>0.94261788524984402</v>
      </c>
      <c r="P3533" s="873">
        <f>+VLOOKUP(C3533,'A. Rate Class Allocations'!$B$124:$J$128,8,FALSE)</f>
        <v>0.86676492558695795</v>
      </c>
      <c r="Q3533" s="873">
        <f>+VLOOKUP(C3533,'A. Rate Class Allocations'!$B$124:$J$128,7,FALSE)</f>
        <v>0.93591420350510102</v>
      </c>
      <c r="R3533" s="873">
        <f>+VLOOKUP(C3533,'A. Rate Class Allocations'!$B$124:$J$128,9,FALSE)</f>
        <v>0.67326093337246795</v>
      </c>
      <c r="S3533" s="874">
        <f t="shared" si="166"/>
        <v>129.7947213845963</v>
      </c>
      <c r="T3533" s="874">
        <f t="shared" si="167"/>
        <v>3.6546639272086859E-2</v>
      </c>
    </row>
    <row r="3534" spans="1:20">
      <c r="A3534" s="875" t="s">
        <v>1034</v>
      </c>
      <c r="B3534" t="s">
        <v>1035</v>
      </c>
      <c r="C3534" t="s">
        <v>1339</v>
      </c>
      <c r="D3534" t="s">
        <v>2431</v>
      </c>
      <c r="E3534" s="867">
        <v>2019</v>
      </c>
      <c r="F3534" s="867">
        <v>2019</v>
      </c>
      <c r="G3534" s="868">
        <v>43433</v>
      </c>
      <c r="H3534" s="869">
        <f t="shared" si="165"/>
        <v>2018</v>
      </c>
      <c r="I3534" s="876"/>
      <c r="J3534" t="s">
        <v>1341</v>
      </c>
      <c r="K3534" t="s">
        <v>1342</v>
      </c>
      <c r="L3534" t="s">
        <v>1037</v>
      </c>
      <c r="M3534">
        <v>1538.1600000000005</v>
      </c>
      <c r="N3534">
        <v>0.52000000000000013</v>
      </c>
      <c r="O3534" s="872">
        <f>+VLOOKUP(C3534,'A. Rate Class Allocations'!$B$124:$J$128,6,FALSE)</f>
        <v>0.94261788524984402</v>
      </c>
      <c r="P3534" s="873">
        <f>+VLOOKUP(C3534,'A. Rate Class Allocations'!$B$124:$J$128,8,FALSE)</f>
        <v>0.86676492558695795</v>
      </c>
      <c r="Q3534" s="873">
        <f>+VLOOKUP(C3534,'A. Rate Class Allocations'!$B$124:$J$128,7,FALSE)</f>
        <v>0.93591420350510102</v>
      </c>
      <c r="R3534" s="873">
        <f>+VLOOKUP(C3534,'A. Rate Class Allocations'!$B$124:$J$128,9,FALSE)</f>
        <v>0.67326093337246795</v>
      </c>
      <c r="S3534" s="874">
        <f t="shared" si="166"/>
        <v>1256.7199748519517</v>
      </c>
      <c r="T3534" s="874">
        <f t="shared" si="167"/>
        <v>0.32765952450836505</v>
      </c>
    </row>
    <row r="3535" spans="1:20">
      <c r="A3535" s="875" t="s">
        <v>1034</v>
      </c>
      <c r="B3535" t="s">
        <v>1035</v>
      </c>
      <c r="C3535" t="s">
        <v>1339</v>
      </c>
      <c r="D3535" t="s">
        <v>2431</v>
      </c>
      <c r="E3535" s="867">
        <v>2019</v>
      </c>
      <c r="F3535" s="867">
        <v>2019</v>
      </c>
      <c r="G3535" s="868">
        <v>43433</v>
      </c>
      <c r="H3535" s="869">
        <f t="shared" si="165"/>
        <v>2018</v>
      </c>
      <c r="I3535" s="876"/>
      <c r="J3535" t="s">
        <v>1341</v>
      </c>
      <c r="K3535" t="s">
        <v>1342</v>
      </c>
      <c r="L3535" t="s">
        <v>1037</v>
      </c>
      <c r="M3535">
        <v>150.858</v>
      </c>
      <c r="N3535">
        <v>5.1000000000000004E-2</v>
      </c>
      <c r="O3535" s="872">
        <f>+VLOOKUP(C3535,'A. Rate Class Allocations'!$B$124:$J$128,6,FALSE)</f>
        <v>0.94261788524984402</v>
      </c>
      <c r="P3535" s="873">
        <f>+VLOOKUP(C3535,'A. Rate Class Allocations'!$B$124:$J$128,8,FALSE)</f>
        <v>0.86676492558695795</v>
      </c>
      <c r="Q3535" s="873">
        <f>+VLOOKUP(C3535,'A. Rate Class Allocations'!$B$124:$J$128,7,FALSE)</f>
        <v>0.93591420350510102</v>
      </c>
      <c r="R3535" s="873">
        <f>+VLOOKUP(C3535,'A. Rate Class Allocations'!$B$124:$J$128,9,FALSE)</f>
        <v>0.67326093337246795</v>
      </c>
      <c r="S3535" s="874">
        <f t="shared" si="166"/>
        <v>123.25522830278751</v>
      </c>
      <c r="T3535" s="874">
        <f t="shared" si="167"/>
        <v>3.2135837980628107E-2</v>
      </c>
    </row>
    <row r="3536" spans="1:20">
      <c r="A3536" s="875" t="s">
        <v>1034</v>
      </c>
      <c r="B3536" t="s">
        <v>1035</v>
      </c>
      <c r="C3536" t="s">
        <v>1339</v>
      </c>
      <c r="D3536" t="s">
        <v>2432</v>
      </c>
      <c r="E3536" s="867">
        <v>2019</v>
      </c>
      <c r="F3536" s="867">
        <v>2019</v>
      </c>
      <c r="G3536" s="868">
        <v>43431</v>
      </c>
      <c r="H3536" s="869">
        <f t="shared" si="165"/>
        <v>2018</v>
      </c>
      <c r="I3536" s="876"/>
      <c r="J3536" t="s">
        <v>1341</v>
      </c>
      <c r="K3536" t="s">
        <v>1342</v>
      </c>
      <c r="L3536" t="s">
        <v>1037</v>
      </c>
      <c r="M3536">
        <v>5148.4160000000011</v>
      </c>
      <c r="N3536">
        <v>0.83200000000000007</v>
      </c>
      <c r="O3536" s="872">
        <f>+VLOOKUP(C3536,'A. Rate Class Allocations'!$B$124:$J$128,6,FALSE)</f>
        <v>0.94261788524984402</v>
      </c>
      <c r="P3536" s="873">
        <f>+VLOOKUP(C3536,'A. Rate Class Allocations'!$B$124:$J$128,8,FALSE)</f>
        <v>0.86676492558695795</v>
      </c>
      <c r="Q3536" s="873">
        <f>+VLOOKUP(C3536,'A. Rate Class Allocations'!$B$124:$J$128,7,FALSE)</f>
        <v>0.93591420350510102</v>
      </c>
      <c r="R3536" s="873">
        <f>+VLOOKUP(C3536,'A. Rate Class Allocations'!$B$124:$J$128,9,FALSE)</f>
        <v>0.67326093337246795</v>
      </c>
      <c r="S3536" s="874">
        <f t="shared" si="166"/>
        <v>4206.4006514584853</v>
      </c>
      <c r="T3536" s="874">
        <f t="shared" si="167"/>
        <v>0.52425523921338413</v>
      </c>
    </row>
    <row r="3537" spans="1:20">
      <c r="A3537" s="875" t="s">
        <v>1034</v>
      </c>
      <c r="B3537" t="s">
        <v>1035</v>
      </c>
      <c r="C3537" t="s">
        <v>1339</v>
      </c>
      <c r="D3537" t="s">
        <v>2433</v>
      </c>
      <c r="E3537" s="867">
        <v>2019</v>
      </c>
      <c r="F3537" s="867">
        <v>2019</v>
      </c>
      <c r="G3537" s="868">
        <v>43530</v>
      </c>
      <c r="H3537" s="869">
        <f t="shared" si="165"/>
        <v>2019</v>
      </c>
      <c r="I3537" s="876"/>
      <c r="J3537" t="s">
        <v>1341</v>
      </c>
      <c r="K3537" t="s">
        <v>1342</v>
      </c>
      <c r="L3537" t="s">
        <v>1037</v>
      </c>
      <c r="M3537">
        <v>2680.2359999999999</v>
      </c>
      <c r="N3537">
        <v>1.1960000000000002</v>
      </c>
      <c r="O3537" s="872">
        <f>+VLOOKUP(C3537,'A. Rate Class Allocations'!$B$124:$J$128,6,FALSE)</f>
        <v>0.94261788524984402</v>
      </c>
      <c r="P3537" s="873">
        <f>+VLOOKUP(C3537,'A. Rate Class Allocations'!$B$124:$J$128,8,FALSE)</f>
        <v>0.86676492558695795</v>
      </c>
      <c r="Q3537" s="873">
        <f>+VLOOKUP(C3537,'A. Rate Class Allocations'!$B$124:$J$128,7,FALSE)</f>
        <v>0.93591420350510102</v>
      </c>
      <c r="R3537" s="873">
        <f>+VLOOKUP(C3537,'A. Rate Class Allocations'!$B$124:$J$128,9,FALSE)</f>
        <v>0.67326093337246795</v>
      </c>
      <c r="S3537" s="874">
        <f t="shared" si="166"/>
        <v>2189.82818336018</v>
      </c>
      <c r="T3537" s="874">
        <f t="shared" si="167"/>
        <v>0.7536169063692395</v>
      </c>
    </row>
    <row r="3538" spans="1:20">
      <c r="A3538" s="875" t="s">
        <v>1034</v>
      </c>
      <c r="B3538" t="s">
        <v>1035</v>
      </c>
      <c r="C3538" t="s">
        <v>1339</v>
      </c>
      <c r="D3538" t="s">
        <v>2433</v>
      </c>
      <c r="E3538" s="867">
        <v>2019</v>
      </c>
      <c r="F3538" s="867">
        <v>2019</v>
      </c>
      <c r="G3538" s="868">
        <v>43530</v>
      </c>
      <c r="H3538" s="869">
        <f t="shared" si="165"/>
        <v>2019</v>
      </c>
      <c r="I3538" s="876"/>
      <c r="J3538" t="s">
        <v>1341</v>
      </c>
      <c r="K3538" t="s">
        <v>1342</v>
      </c>
      <c r="L3538" t="s">
        <v>1037</v>
      </c>
      <c r="M3538">
        <v>64.98899999999999</v>
      </c>
      <c r="N3538">
        <v>2.8999999999999998E-2</v>
      </c>
      <c r="O3538" s="872">
        <f>+VLOOKUP(C3538,'A. Rate Class Allocations'!$B$124:$J$128,6,FALSE)</f>
        <v>0.94261788524984402</v>
      </c>
      <c r="P3538" s="873">
        <f>+VLOOKUP(C3538,'A. Rate Class Allocations'!$B$124:$J$128,8,FALSE)</f>
        <v>0.86676492558695795</v>
      </c>
      <c r="Q3538" s="873">
        <f>+VLOOKUP(C3538,'A. Rate Class Allocations'!$B$124:$J$128,7,FALSE)</f>
        <v>0.93591420350510102</v>
      </c>
      <c r="R3538" s="873">
        <f>+VLOOKUP(C3538,'A. Rate Class Allocations'!$B$124:$J$128,9,FALSE)</f>
        <v>0.67326093337246795</v>
      </c>
      <c r="S3538" s="874">
        <f t="shared" si="166"/>
        <v>53.097840566425759</v>
      </c>
      <c r="T3538" s="874">
        <f t="shared" si="167"/>
        <v>1.8273319636043429E-2</v>
      </c>
    </row>
    <row r="3539" spans="1:20">
      <c r="A3539" s="875" t="s">
        <v>1034</v>
      </c>
      <c r="B3539" t="s">
        <v>1035</v>
      </c>
      <c r="C3539" t="s">
        <v>1339</v>
      </c>
      <c r="D3539" t="s">
        <v>2434</v>
      </c>
      <c r="E3539" s="867">
        <v>2019</v>
      </c>
      <c r="F3539" s="867">
        <v>2019</v>
      </c>
      <c r="G3539" s="868">
        <v>43556</v>
      </c>
      <c r="H3539" s="869">
        <f t="shared" si="165"/>
        <v>2019</v>
      </c>
      <c r="I3539" s="876"/>
      <c r="J3539" t="s">
        <v>1341</v>
      </c>
      <c r="K3539" t="s">
        <v>1342</v>
      </c>
      <c r="L3539" t="s">
        <v>1037</v>
      </c>
      <c r="M3539">
        <v>815.72400000000005</v>
      </c>
      <c r="N3539">
        <v>0.36400000000000005</v>
      </c>
      <c r="O3539" s="872">
        <f>+VLOOKUP(C3539,'A. Rate Class Allocations'!$B$124:$J$128,6,FALSE)</f>
        <v>0.94261788524984402</v>
      </c>
      <c r="P3539" s="873">
        <f>+VLOOKUP(C3539,'A. Rate Class Allocations'!$B$124:$J$128,8,FALSE)</f>
        <v>0.86676492558695795</v>
      </c>
      <c r="Q3539" s="873">
        <f>+VLOOKUP(C3539,'A. Rate Class Allocations'!$B$124:$J$128,7,FALSE)</f>
        <v>0.93591420350510102</v>
      </c>
      <c r="R3539" s="873">
        <f>+VLOOKUP(C3539,'A. Rate Class Allocations'!$B$124:$J$128,9,FALSE)</f>
        <v>0.67326093337246795</v>
      </c>
      <c r="S3539" s="874">
        <f t="shared" si="166"/>
        <v>666.46944710962009</v>
      </c>
      <c r="T3539" s="874">
        <f t="shared" si="167"/>
        <v>0.22936166715585554</v>
      </c>
    </row>
    <row r="3540" spans="1:20">
      <c r="A3540" s="875" t="s">
        <v>1034</v>
      </c>
      <c r="B3540" t="s">
        <v>1035</v>
      </c>
      <c r="C3540" t="s">
        <v>1339</v>
      </c>
      <c r="D3540" t="s">
        <v>2434</v>
      </c>
      <c r="E3540" s="867">
        <v>2019</v>
      </c>
      <c r="F3540" s="867">
        <v>2019</v>
      </c>
      <c r="G3540" s="868">
        <v>43556</v>
      </c>
      <c r="H3540" s="869">
        <f t="shared" si="165"/>
        <v>2019</v>
      </c>
      <c r="I3540" s="876"/>
      <c r="J3540" t="s">
        <v>1341</v>
      </c>
      <c r="K3540" t="s">
        <v>1342</v>
      </c>
      <c r="L3540" t="s">
        <v>1037</v>
      </c>
      <c r="M3540">
        <v>519.91199999999992</v>
      </c>
      <c r="N3540">
        <v>0.23199999999999998</v>
      </c>
      <c r="O3540" s="872">
        <f>+VLOOKUP(C3540,'A. Rate Class Allocations'!$B$124:$J$128,6,FALSE)</f>
        <v>0.94261788524984402</v>
      </c>
      <c r="P3540" s="873">
        <f>+VLOOKUP(C3540,'A. Rate Class Allocations'!$B$124:$J$128,8,FALSE)</f>
        <v>0.86676492558695795</v>
      </c>
      <c r="Q3540" s="873">
        <f>+VLOOKUP(C3540,'A. Rate Class Allocations'!$B$124:$J$128,7,FALSE)</f>
        <v>0.93591420350510102</v>
      </c>
      <c r="R3540" s="873">
        <f>+VLOOKUP(C3540,'A. Rate Class Allocations'!$B$124:$J$128,9,FALSE)</f>
        <v>0.67326093337246795</v>
      </c>
      <c r="S3540" s="874">
        <f t="shared" si="166"/>
        <v>424.78272453140607</v>
      </c>
      <c r="T3540" s="874">
        <f t="shared" si="167"/>
        <v>0.14618655708834744</v>
      </c>
    </row>
    <row r="3541" spans="1:20">
      <c r="A3541" s="875" t="s">
        <v>1034</v>
      </c>
      <c r="B3541" t="s">
        <v>1035</v>
      </c>
      <c r="C3541" t="s">
        <v>1339</v>
      </c>
      <c r="D3541" t="s">
        <v>2434</v>
      </c>
      <c r="E3541" s="867">
        <v>2019</v>
      </c>
      <c r="F3541" s="867">
        <v>2019</v>
      </c>
      <c r="G3541" s="868">
        <v>43556</v>
      </c>
      <c r="H3541" s="869">
        <f t="shared" si="165"/>
        <v>2019</v>
      </c>
      <c r="I3541" s="876"/>
      <c r="J3541" t="s">
        <v>1341</v>
      </c>
      <c r="K3541" t="s">
        <v>1342</v>
      </c>
      <c r="L3541" t="s">
        <v>1037</v>
      </c>
      <c r="M3541">
        <v>1299.7799999999997</v>
      </c>
      <c r="N3541">
        <v>0.57999999999999996</v>
      </c>
      <c r="O3541" s="872">
        <f>+VLOOKUP(C3541,'A. Rate Class Allocations'!$B$124:$J$128,6,FALSE)</f>
        <v>0.94261788524984402</v>
      </c>
      <c r="P3541" s="873">
        <f>+VLOOKUP(C3541,'A. Rate Class Allocations'!$B$124:$J$128,8,FALSE)</f>
        <v>0.86676492558695795</v>
      </c>
      <c r="Q3541" s="873">
        <f>+VLOOKUP(C3541,'A. Rate Class Allocations'!$B$124:$J$128,7,FALSE)</f>
        <v>0.93591420350510102</v>
      </c>
      <c r="R3541" s="873">
        <f>+VLOOKUP(C3541,'A. Rate Class Allocations'!$B$124:$J$128,9,FALSE)</f>
        <v>0.67326093337246795</v>
      </c>
      <c r="S3541" s="874">
        <f t="shared" si="166"/>
        <v>1061.956811328515</v>
      </c>
      <c r="T3541" s="874">
        <f t="shared" si="167"/>
        <v>0.36546639272086867</v>
      </c>
    </row>
    <row r="3542" spans="1:20">
      <c r="A3542" s="875" t="s">
        <v>1034</v>
      </c>
      <c r="B3542" t="s">
        <v>1035</v>
      </c>
      <c r="C3542" t="s">
        <v>1339</v>
      </c>
      <c r="D3542" t="s">
        <v>2434</v>
      </c>
      <c r="E3542" s="867">
        <v>2019</v>
      </c>
      <c r="F3542" s="867">
        <v>2019</v>
      </c>
      <c r="G3542" s="868">
        <v>43556</v>
      </c>
      <c r="H3542" s="869">
        <f t="shared" si="165"/>
        <v>2019</v>
      </c>
      <c r="I3542" s="876"/>
      <c r="J3542" t="s">
        <v>1341</v>
      </c>
      <c r="K3542" t="s">
        <v>1342</v>
      </c>
      <c r="L3542" t="s">
        <v>1037</v>
      </c>
      <c r="M3542">
        <v>331.66800000000001</v>
      </c>
      <c r="N3542">
        <v>0.14799999999999999</v>
      </c>
      <c r="O3542" s="872">
        <f>+VLOOKUP(C3542,'A. Rate Class Allocations'!$B$124:$J$128,6,FALSE)</f>
        <v>0.94261788524984402</v>
      </c>
      <c r="P3542" s="873">
        <f>+VLOOKUP(C3542,'A. Rate Class Allocations'!$B$124:$J$128,8,FALSE)</f>
        <v>0.86676492558695795</v>
      </c>
      <c r="Q3542" s="873">
        <f>+VLOOKUP(C3542,'A. Rate Class Allocations'!$B$124:$J$128,7,FALSE)</f>
        <v>0.93591420350510102</v>
      </c>
      <c r="R3542" s="873">
        <f>+VLOOKUP(C3542,'A. Rate Class Allocations'!$B$124:$J$128,9,FALSE)</f>
        <v>0.67326093337246795</v>
      </c>
      <c r="S3542" s="874">
        <f t="shared" si="166"/>
        <v>270.9820828907246</v>
      </c>
      <c r="T3542" s="874">
        <f t="shared" si="167"/>
        <v>9.3256941590842343E-2</v>
      </c>
    </row>
    <row r="3543" spans="1:20">
      <c r="A3543" s="875" t="s">
        <v>1034</v>
      </c>
      <c r="B3543" t="s">
        <v>1035</v>
      </c>
      <c r="C3543" t="s">
        <v>1339</v>
      </c>
      <c r="D3543" t="s">
        <v>2435</v>
      </c>
      <c r="E3543" s="867">
        <v>2019</v>
      </c>
      <c r="F3543" s="867">
        <v>2019</v>
      </c>
      <c r="G3543" s="868">
        <v>43392</v>
      </c>
      <c r="H3543" s="869">
        <f t="shared" si="165"/>
        <v>2018</v>
      </c>
      <c r="I3543" s="876"/>
      <c r="J3543" t="s">
        <v>1341</v>
      </c>
      <c r="K3543" t="s">
        <v>1342</v>
      </c>
      <c r="L3543" t="s">
        <v>1037</v>
      </c>
      <c r="M3543">
        <v>3973.1120000000001</v>
      </c>
      <c r="N3543">
        <v>1.1960000000000002</v>
      </c>
      <c r="O3543" s="872">
        <f>+VLOOKUP(C3543,'A. Rate Class Allocations'!$B$124:$J$128,6,FALSE)</f>
        <v>0.94261788524984402</v>
      </c>
      <c r="P3543" s="873">
        <f>+VLOOKUP(C3543,'A. Rate Class Allocations'!$B$124:$J$128,8,FALSE)</f>
        <v>0.86676492558695795</v>
      </c>
      <c r="Q3543" s="873">
        <f>+VLOOKUP(C3543,'A. Rate Class Allocations'!$B$124:$J$128,7,FALSE)</f>
        <v>0.93591420350510102</v>
      </c>
      <c r="R3543" s="873">
        <f>+VLOOKUP(C3543,'A. Rate Class Allocations'!$B$124:$J$128,9,FALSE)</f>
        <v>0.67326093337246795</v>
      </c>
      <c r="S3543" s="874">
        <f t="shared" si="166"/>
        <v>3246.1442325401686</v>
      </c>
      <c r="T3543" s="874">
        <f t="shared" si="167"/>
        <v>0.7536169063692395</v>
      </c>
    </row>
    <row r="3544" spans="1:20">
      <c r="A3544" s="864" t="s">
        <v>1034</v>
      </c>
      <c r="B3544" s="864" t="s">
        <v>1035</v>
      </c>
      <c r="C3544" s="864" t="s">
        <v>118</v>
      </c>
      <c r="D3544" s="864" t="s">
        <v>2436</v>
      </c>
      <c r="E3544" s="866">
        <v>2019</v>
      </c>
      <c r="F3544" s="877" t="s">
        <v>2437</v>
      </c>
      <c r="G3544" s="870">
        <v>42794</v>
      </c>
      <c r="H3544" s="869">
        <f t="shared" si="165"/>
        <v>2017</v>
      </c>
      <c r="I3544" s="870">
        <v>43832.564239490741</v>
      </c>
      <c r="J3544" s="864" t="s">
        <v>1038</v>
      </c>
      <c r="K3544" s="864" t="s">
        <v>2438</v>
      </c>
      <c r="L3544" s="870" t="s">
        <v>1039</v>
      </c>
      <c r="M3544" s="864">
        <v>103670</v>
      </c>
      <c r="N3544" s="864">
        <v>14.15</v>
      </c>
      <c r="O3544" s="872">
        <f>+VLOOKUP(C3544,'A. Rate Class Allocations'!$B$124:$J$128,6,FALSE)</f>
        <v>0.96094519236849896</v>
      </c>
      <c r="P3544" s="873">
        <f>+VLOOKUP(C3544,'A. Rate Class Allocations'!$B$124:$J$128,8,FALSE)</f>
        <v>0.98007105038154396</v>
      </c>
      <c r="Q3544" s="873">
        <f>+VLOOKUP(C3544,'A. Rate Class Allocations'!$B$124:$J$128,7,FALSE)</f>
        <v>1.0700573423086499</v>
      </c>
      <c r="R3544" s="873">
        <f>+VLOOKUP(C3544,'A. Rate Class Allocations'!$B$124:$J$128,9,FALSE)</f>
        <v>0.85888650963597402</v>
      </c>
      <c r="S3544" s="874">
        <f t="shared" si="166"/>
        <v>97635.8424544093</v>
      </c>
      <c r="T3544" s="874">
        <f t="shared" si="167"/>
        <v>13.004668094218395</v>
      </c>
    </row>
    <row r="3545" spans="1:20">
      <c r="A3545" s="864" t="s">
        <v>1034</v>
      </c>
      <c r="B3545" s="864" t="s">
        <v>1035</v>
      </c>
      <c r="C3545" s="864" t="s">
        <v>118</v>
      </c>
      <c r="D3545" s="864" t="s">
        <v>2436</v>
      </c>
      <c r="E3545" s="866">
        <v>2019</v>
      </c>
      <c r="F3545" s="866" t="s">
        <v>2437</v>
      </c>
      <c r="G3545" s="870">
        <v>42794</v>
      </c>
      <c r="H3545" s="869">
        <f t="shared" si="165"/>
        <v>2017</v>
      </c>
      <c r="I3545" s="870">
        <v>43832.564239490741</v>
      </c>
      <c r="J3545" s="864" t="s">
        <v>1038</v>
      </c>
      <c r="K3545" s="864" t="s">
        <v>2438</v>
      </c>
      <c r="L3545" s="870" t="s">
        <v>1039</v>
      </c>
      <c r="M3545" s="864">
        <v>92844</v>
      </c>
      <c r="N3545" s="864">
        <v>12.66</v>
      </c>
      <c r="O3545" s="872">
        <f>+VLOOKUP(C3545,'A. Rate Class Allocations'!$B$124:$J$128,6,FALSE)</f>
        <v>0.96094519236849896</v>
      </c>
      <c r="P3545" s="873">
        <f>+VLOOKUP(C3545,'A. Rate Class Allocations'!$B$124:$J$128,8,FALSE)</f>
        <v>0.98007105038154396</v>
      </c>
      <c r="Q3545" s="873">
        <f>+VLOOKUP(C3545,'A. Rate Class Allocations'!$B$124:$J$128,7,FALSE)</f>
        <v>1.0700573423086499</v>
      </c>
      <c r="R3545" s="873">
        <f>+VLOOKUP(C3545,'A. Rate Class Allocations'!$B$124:$J$128,9,FALSE)</f>
        <v>0.85888650963597402</v>
      </c>
      <c r="S3545" s="874">
        <f t="shared" si="166"/>
        <v>87439.974504072321</v>
      </c>
      <c r="T3545" s="874">
        <f t="shared" si="167"/>
        <v>11.63527194860812</v>
      </c>
    </row>
    <row r="3546" spans="1:20">
      <c r="A3546" s="864" t="s">
        <v>1034</v>
      </c>
      <c r="B3546" s="864" t="s">
        <v>1035</v>
      </c>
      <c r="C3546" s="864" t="s">
        <v>118</v>
      </c>
      <c r="D3546" s="864" t="s">
        <v>2436</v>
      </c>
      <c r="E3546" s="866">
        <v>2019</v>
      </c>
      <c r="F3546" s="866" t="s">
        <v>2437</v>
      </c>
      <c r="G3546" s="870">
        <v>42794</v>
      </c>
      <c r="H3546" s="869">
        <f t="shared" si="165"/>
        <v>2017</v>
      </c>
      <c r="I3546" s="870">
        <v>43832.564239490741</v>
      </c>
      <c r="J3546" s="864" t="s">
        <v>1038</v>
      </c>
      <c r="K3546" s="864" t="s">
        <v>2438</v>
      </c>
      <c r="L3546" s="870" t="s">
        <v>1039</v>
      </c>
      <c r="M3546" s="864">
        <v>20527</v>
      </c>
      <c r="N3546" s="864">
        <v>2.8010000000000002</v>
      </c>
      <c r="O3546" s="872">
        <f>+VLOOKUP(C3546,'A. Rate Class Allocations'!$B$124:$J$128,6,FALSE)</f>
        <v>0.96094519236849896</v>
      </c>
      <c r="P3546" s="873">
        <f>+VLOOKUP(C3546,'A. Rate Class Allocations'!$B$124:$J$128,8,FALSE)</f>
        <v>0.98007105038154396</v>
      </c>
      <c r="Q3546" s="873">
        <f>+VLOOKUP(C3546,'A. Rate Class Allocations'!$B$124:$J$128,7,FALSE)</f>
        <v>1.0700573423086499</v>
      </c>
      <c r="R3546" s="873">
        <f>+VLOOKUP(C3546,'A. Rate Class Allocations'!$B$124:$J$128,9,FALSE)</f>
        <v>0.85888650963597402</v>
      </c>
      <c r="S3546" s="874">
        <f t="shared" si="166"/>
        <v>19332.217016124818</v>
      </c>
      <c r="T3546" s="874">
        <f t="shared" si="167"/>
        <v>2.5742809421841502</v>
      </c>
    </row>
    <row r="3547" spans="1:20">
      <c r="A3547" s="864" t="s">
        <v>1034</v>
      </c>
      <c r="B3547" s="864" t="s">
        <v>1035</v>
      </c>
      <c r="C3547" s="864" t="s">
        <v>118</v>
      </c>
      <c r="D3547" s="864" t="s">
        <v>2436</v>
      </c>
      <c r="E3547" s="866">
        <v>2019</v>
      </c>
      <c r="F3547" s="866" t="s">
        <v>2437</v>
      </c>
      <c r="G3547" s="870">
        <v>42794</v>
      </c>
      <c r="H3547" s="869">
        <f t="shared" si="165"/>
        <v>2017</v>
      </c>
      <c r="I3547" s="870">
        <v>43832.564239490741</v>
      </c>
      <c r="J3547" s="864" t="s">
        <v>1038</v>
      </c>
      <c r="K3547" s="864" t="s">
        <v>2438</v>
      </c>
      <c r="L3547" s="870" t="s">
        <v>1039</v>
      </c>
      <c r="M3547" s="864">
        <v>306180</v>
      </c>
      <c r="N3547" s="864">
        <v>41.783999999999999</v>
      </c>
      <c r="O3547" s="872">
        <f>+VLOOKUP(C3547,'A. Rate Class Allocations'!$B$124:$J$128,6,FALSE)</f>
        <v>0.96094519236849896</v>
      </c>
      <c r="P3547" s="873">
        <f>+VLOOKUP(C3547,'A. Rate Class Allocations'!$B$124:$J$128,8,FALSE)</f>
        <v>0.98007105038154396</v>
      </c>
      <c r="Q3547" s="873">
        <f>+VLOOKUP(C3547,'A. Rate Class Allocations'!$B$124:$J$128,7,FALSE)</f>
        <v>1.0700573423086499</v>
      </c>
      <c r="R3547" s="873">
        <f>+VLOOKUP(C3547,'A. Rate Class Allocations'!$B$124:$J$128,9,FALSE)</f>
        <v>0.85888650963597402</v>
      </c>
      <c r="S3547" s="874">
        <f t="shared" si="166"/>
        <v>288358.6596188969</v>
      </c>
      <c r="T3547" s="874">
        <f t="shared" si="167"/>
        <v>38.401911777301869</v>
      </c>
    </row>
    <row r="3548" spans="1:20">
      <c r="A3548" s="864" t="s">
        <v>1034</v>
      </c>
      <c r="B3548" s="864" t="s">
        <v>1035</v>
      </c>
      <c r="C3548" s="864" t="s">
        <v>118</v>
      </c>
      <c r="D3548" s="864" t="s">
        <v>2436</v>
      </c>
      <c r="E3548" s="866">
        <v>2019</v>
      </c>
      <c r="F3548" s="866" t="s">
        <v>2437</v>
      </c>
      <c r="G3548" s="870">
        <v>42794</v>
      </c>
      <c r="H3548" s="869">
        <f t="shared" si="165"/>
        <v>2017</v>
      </c>
      <c r="I3548" s="870">
        <v>43832.564239490741</v>
      </c>
      <c r="J3548" s="864" t="s">
        <v>1038</v>
      </c>
      <c r="K3548" s="864" t="s">
        <v>2438</v>
      </c>
      <c r="L3548" s="870" t="s">
        <v>1039</v>
      </c>
      <c r="M3548" s="864">
        <v>91311</v>
      </c>
      <c r="N3548" s="864">
        <v>12.459</v>
      </c>
      <c r="O3548" s="872">
        <f>+VLOOKUP(C3548,'A. Rate Class Allocations'!$B$124:$J$128,6,FALSE)</f>
        <v>0.96094519236849896</v>
      </c>
      <c r="P3548" s="873">
        <f>+VLOOKUP(C3548,'A. Rate Class Allocations'!$B$124:$J$128,8,FALSE)</f>
        <v>0.98007105038154396</v>
      </c>
      <c r="Q3548" s="873">
        <f>+VLOOKUP(C3548,'A. Rate Class Allocations'!$B$124:$J$128,7,FALSE)</f>
        <v>1.0700573423086499</v>
      </c>
      <c r="R3548" s="873">
        <f>+VLOOKUP(C3548,'A. Rate Class Allocations'!$B$124:$J$128,9,FALSE)</f>
        <v>0.85888650963597402</v>
      </c>
      <c r="S3548" s="874">
        <f t="shared" si="166"/>
        <v>85996.203437393342</v>
      </c>
      <c r="T3548" s="874">
        <f t="shared" si="167"/>
        <v>11.450541327623109</v>
      </c>
    </row>
    <row r="3549" spans="1:20">
      <c r="A3549" s="864" t="s">
        <v>1034</v>
      </c>
      <c r="B3549" s="864" t="s">
        <v>1035</v>
      </c>
      <c r="C3549" s="864" t="s">
        <v>118</v>
      </c>
      <c r="D3549" s="864" t="s">
        <v>2436</v>
      </c>
      <c r="E3549" s="866">
        <v>2019</v>
      </c>
      <c r="F3549" s="866" t="s">
        <v>2437</v>
      </c>
      <c r="G3549" s="870">
        <v>42794</v>
      </c>
      <c r="H3549" s="869">
        <f t="shared" si="165"/>
        <v>2017</v>
      </c>
      <c r="I3549" s="870">
        <v>43832.564239490741</v>
      </c>
      <c r="J3549" s="864" t="s">
        <v>1038</v>
      </c>
      <c r="K3549" s="864" t="s">
        <v>2438</v>
      </c>
      <c r="L3549" s="870" t="s">
        <v>1039</v>
      </c>
      <c r="M3549" s="864">
        <v>40430</v>
      </c>
      <c r="N3549" s="864">
        <v>5.5170000000000003</v>
      </c>
      <c r="O3549" s="872">
        <f>+VLOOKUP(C3549,'A. Rate Class Allocations'!$B$124:$J$128,6,FALSE)</f>
        <v>0.96094519236849896</v>
      </c>
      <c r="P3549" s="873">
        <f>+VLOOKUP(C3549,'A. Rate Class Allocations'!$B$124:$J$128,8,FALSE)</f>
        <v>0.98007105038154396</v>
      </c>
      <c r="Q3549" s="873">
        <f>+VLOOKUP(C3549,'A. Rate Class Allocations'!$B$124:$J$128,7,FALSE)</f>
        <v>1.0700573423086499</v>
      </c>
      <c r="R3549" s="873">
        <f>+VLOOKUP(C3549,'A. Rate Class Allocations'!$B$124:$J$128,9,FALSE)</f>
        <v>0.85888650963597402</v>
      </c>
      <c r="S3549" s="874">
        <f t="shared" si="166"/>
        <v>38076.754224286364</v>
      </c>
      <c r="T3549" s="874">
        <f t="shared" si="167"/>
        <v>5.0704419700214052</v>
      </c>
    </row>
    <row r="3550" spans="1:20">
      <c r="A3550" s="864" t="s">
        <v>1034</v>
      </c>
      <c r="B3550" s="864" t="s">
        <v>1035</v>
      </c>
      <c r="C3550" s="864" t="s">
        <v>118</v>
      </c>
      <c r="D3550" s="864" t="s">
        <v>2436</v>
      </c>
      <c r="E3550" s="866">
        <v>2019</v>
      </c>
      <c r="F3550" s="866" t="s">
        <v>2437</v>
      </c>
      <c r="G3550" s="870">
        <v>42794</v>
      </c>
      <c r="H3550" s="869">
        <f t="shared" si="165"/>
        <v>2017</v>
      </c>
      <c r="I3550" s="870">
        <v>43832.564239490741</v>
      </c>
      <c r="J3550" s="864" t="s">
        <v>1038</v>
      </c>
      <c r="K3550" s="864" t="s">
        <v>2438</v>
      </c>
      <c r="L3550" s="870" t="s">
        <v>1039</v>
      </c>
      <c r="M3550" s="864">
        <v>80568</v>
      </c>
      <c r="N3550" s="864">
        <v>20.141999999999999</v>
      </c>
      <c r="O3550" s="872">
        <f>+VLOOKUP(C3550,'A. Rate Class Allocations'!$B$124:$J$128,6,FALSE)</f>
        <v>0.96094519236849896</v>
      </c>
      <c r="P3550" s="873">
        <f>+VLOOKUP(C3550,'A. Rate Class Allocations'!$B$124:$J$128,8,FALSE)</f>
        <v>0.98007105038154396</v>
      </c>
      <c r="Q3550" s="873">
        <f>+VLOOKUP(C3550,'A. Rate Class Allocations'!$B$124:$J$128,7,FALSE)</f>
        <v>1.0700573423086499</v>
      </c>
      <c r="R3550" s="873">
        <f>+VLOOKUP(C3550,'A. Rate Class Allocations'!$B$124:$J$128,9,FALSE)</f>
        <v>0.85888650963597402</v>
      </c>
      <c r="S3550" s="874">
        <f t="shared" si="166"/>
        <v>75878.504435871975</v>
      </c>
      <c r="T3550" s="874">
        <f t="shared" si="167"/>
        <v>18.511662526766564</v>
      </c>
    </row>
    <row r="3551" spans="1:20">
      <c r="A3551" s="864" t="s">
        <v>1034</v>
      </c>
      <c r="B3551" s="864" t="s">
        <v>1035</v>
      </c>
      <c r="C3551" s="864" t="s">
        <v>118</v>
      </c>
      <c r="D3551" s="864" t="s">
        <v>2436</v>
      </c>
      <c r="E3551" s="866">
        <v>2019</v>
      </c>
      <c r="F3551" s="866" t="s">
        <v>2437</v>
      </c>
      <c r="G3551" s="870">
        <v>42794</v>
      </c>
      <c r="H3551" s="869">
        <f t="shared" si="165"/>
        <v>2017</v>
      </c>
      <c r="I3551" s="870">
        <v>43832.564239490741</v>
      </c>
      <c r="J3551" s="864" t="s">
        <v>1038</v>
      </c>
      <c r="K3551" s="864" t="s">
        <v>2438</v>
      </c>
      <c r="L3551" s="870" t="s">
        <v>1039</v>
      </c>
      <c r="M3551" s="864">
        <v>9609</v>
      </c>
      <c r="N3551" s="864">
        <v>1.3109999999999999</v>
      </c>
      <c r="O3551" s="872">
        <f>+VLOOKUP(C3551,'A. Rate Class Allocations'!$B$124:$J$128,6,FALSE)</f>
        <v>0.96094519236849896</v>
      </c>
      <c r="P3551" s="873">
        <f>+VLOOKUP(C3551,'A. Rate Class Allocations'!$B$124:$J$128,8,FALSE)</f>
        <v>0.98007105038154396</v>
      </c>
      <c r="Q3551" s="873">
        <f>+VLOOKUP(C3551,'A. Rate Class Allocations'!$B$124:$J$128,7,FALSE)</f>
        <v>1.0700573423086499</v>
      </c>
      <c r="R3551" s="873">
        <f>+VLOOKUP(C3551,'A. Rate Class Allocations'!$B$124:$J$128,9,FALSE)</f>
        <v>0.85888650963597402</v>
      </c>
      <c r="S3551" s="874">
        <f t="shared" si="166"/>
        <v>9049.7039658958147</v>
      </c>
      <c r="T3551" s="874">
        <f t="shared" si="167"/>
        <v>1.204884796573874</v>
      </c>
    </row>
    <row r="3552" spans="1:20">
      <c r="A3552" s="864" t="s">
        <v>1034</v>
      </c>
      <c r="B3552" s="864" t="s">
        <v>1035</v>
      </c>
      <c r="C3552" s="864" t="s">
        <v>118</v>
      </c>
      <c r="D3552" s="864" t="s">
        <v>2436</v>
      </c>
      <c r="E3552" s="866">
        <v>2019</v>
      </c>
      <c r="F3552" s="866" t="s">
        <v>2437</v>
      </c>
      <c r="G3552" s="870">
        <v>42794</v>
      </c>
      <c r="H3552" s="869">
        <f t="shared" si="165"/>
        <v>2017</v>
      </c>
      <c r="I3552" s="870">
        <v>43832.564239490741</v>
      </c>
      <c r="J3552" s="864" t="s">
        <v>1038</v>
      </c>
      <c r="K3552" s="864" t="s">
        <v>2438</v>
      </c>
      <c r="L3552" s="870" t="s">
        <v>1039</v>
      </c>
      <c r="M3552" s="864">
        <v>21232</v>
      </c>
      <c r="N3552" s="864">
        <v>2.8959999999999999</v>
      </c>
      <c r="O3552" s="872">
        <f>+VLOOKUP(C3552,'A. Rate Class Allocations'!$B$124:$J$128,6,FALSE)</f>
        <v>0.96094519236849896</v>
      </c>
      <c r="P3552" s="873">
        <f>+VLOOKUP(C3552,'A. Rate Class Allocations'!$B$124:$J$128,8,FALSE)</f>
        <v>0.98007105038154396</v>
      </c>
      <c r="Q3552" s="873">
        <f>+VLOOKUP(C3552,'A. Rate Class Allocations'!$B$124:$J$128,7,FALSE)</f>
        <v>1.0700573423086499</v>
      </c>
      <c r="R3552" s="873">
        <f>+VLOOKUP(C3552,'A. Rate Class Allocations'!$B$124:$J$128,9,FALSE)</f>
        <v>0.85888650963597402</v>
      </c>
      <c r="S3552" s="874">
        <f t="shared" si="166"/>
        <v>19996.182183775618</v>
      </c>
      <c r="T3552" s="874">
        <f t="shared" si="167"/>
        <v>2.6615914346895035</v>
      </c>
    </row>
    <row r="3553" spans="1:20">
      <c r="A3553" s="864" t="s">
        <v>1034</v>
      </c>
      <c r="B3553" s="864" t="s">
        <v>1035</v>
      </c>
      <c r="C3553" s="864" t="s">
        <v>118</v>
      </c>
      <c r="D3553" s="864" t="s">
        <v>2439</v>
      </c>
      <c r="E3553" s="866">
        <v>2019</v>
      </c>
      <c r="F3553" s="866" t="s">
        <v>2437</v>
      </c>
      <c r="G3553" s="870">
        <v>43770</v>
      </c>
      <c r="H3553" s="869">
        <f t="shared" si="165"/>
        <v>2019</v>
      </c>
      <c r="I3553" s="870">
        <v>43788.773969189817</v>
      </c>
      <c r="J3553" s="864" t="s">
        <v>1038</v>
      </c>
      <c r="K3553" s="864" t="s">
        <v>2440</v>
      </c>
      <c r="L3553" s="870" t="s">
        <v>1039</v>
      </c>
      <c r="M3553" s="864">
        <v>31981.83</v>
      </c>
      <c r="N3553" s="864">
        <v>8.49</v>
      </c>
      <c r="O3553" s="872">
        <f>+VLOOKUP(C3553,'A. Rate Class Allocations'!$B$124:$J$128,6,FALSE)</f>
        <v>0.96094519236849896</v>
      </c>
      <c r="P3553" s="873">
        <f>+VLOOKUP(C3553,'A. Rate Class Allocations'!$B$124:$J$128,8,FALSE)</f>
        <v>0.98007105038154396</v>
      </c>
      <c r="Q3553" s="873">
        <f>+VLOOKUP(C3553,'A. Rate Class Allocations'!$B$124:$J$128,7,FALSE)</f>
        <v>1.0700573423086499</v>
      </c>
      <c r="R3553" s="873">
        <f>+VLOOKUP(C3553,'A. Rate Class Allocations'!$B$124:$J$128,9,FALSE)</f>
        <v>0.85888650963597402</v>
      </c>
      <c r="S3553" s="874">
        <f t="shared" si="166"/>
        <v>30120.313642169393</v>
      </c>
      <c r="T3553" s="874">
        <f t="shared" si="167"/>
        <v>7.8028008565310376</v>
      </c>
    </row>
    <row r="3554" spans="1:20">
      <c r="A3554" s="864" t="s">
        <v>1034</v>
      </c>
      <c r="B3554" s="864" t="s">
        <v>1035</v>
      </c>
      <c r="C3554" s="864" t="s">
        <v>118</v>
      </c>
      <c r="D3554" s="864" t="s">
        <v>2441</v>
      </c>
      <c r="E3554" s="866">
        <v>2019</v>
      </c>
      <c r="F3554" s="866" t="s">
        <v>2437</v>
      </c>
      <c r="G3554" s="870">
        <v>43307</v>
      </c>
      <c r="H3554" s="869">
        <f t="shared" si="165"/>
        <v>2018</v>
      </c>
      <c r="I3554" s="870">
        <v>43838.765987662038</v>
      </c>
      <c r="J3554" s="864" t="s">
        <v>1036</v>
      </c>
      <c r="K3554" s="864" t="s">
        <v>2438</v>
      </c>
      <c r="L3554" s="870" t="s">
        <v>1041</v>
      </c>
      <c r="M3554" s="864">
        <v>3564656</v>
      </c>
      <c r="N3554" s="864">
        <v>993</v>
      </c>
      <c r="O3554" s="872">
        <f>+VLOOKUP(C3554,'A. Rate Class Allocations'!$B$124:$J$128,6,FALSE)</f>
        <v>0.96094519236849896</v>
      </c>
      <c r="P3554" s="873">
        <f>+VLOOKUP(C3554,'A. Rate Class Allocations'!$B$124:$J$128,8,FALSE)</f>
        <v>0.98007105038154396</v>
      </c>
      <c r="Q3554" s="873">
        <f>+VLOOKUP(C3554,'A. Rate Class Allocations'!$B$124:$J$128,7,FALSE)</f>
        <v>1.0700573423086499</v>
      </c>
      <c r="R3554" s="873">
        <f>+VLOOKUP(C3554,'A. Rate Class Allocations'!$B$124:$J$128,9,FALSE)</f>
        <v>0.85888650963597402</v>
      </c>
      <c r="S3554" s="874">
        <f t="shared" si="166"/>
        <v>3357173.6434857221</v>
      </c>
      <c r="T3554" s="874">
        <f t="shared" si="167"/>
        <v>912.62441113490229</v>
      </c>
    </row>
    <row r="3555" spans="1:20">
      <c r="A3555" s="864" t="s">
        <v>1034</v>
      </c>
      <c r="B3555" s="864" t="s">
        <v>1035</v>
      </c>
      <c r="C3555" s="864" t="s">
        <v>118</v>
      </c>
      <c r="D3555" s="864" t="s">
        <v>2442</v>
      </c>
      <c r="E3555" s="866">
        <v>2019</v>
      </c>
      <c r="F3555" s="866" t="s">
        <v>2437</v>
      </c>
      <c r="G3555" s="870">
        <v>42978</v>
      </c>
      <c r="H3555" s="869">
        <f t="shared" si="165"/>
        <v>2017</v>
      </c>
      <c r="I3555" s="870">
        <v>43739.704003379629</v>
      </c>
      <c r="J3555" s="864" t="s">
        <v>1038</v>
      </c>
      <c r="K3555" s="864" t="s">
        <v>2440</v>
      </c>
      <c r="L3555" s="870" t="s">
        <v>1039</v>
      </c>
      <c r="M3555" s="864">
        <v>429.9984</v>
      </c>
      <c r="N3555" s="864">
        <v>9.3600000000000003E-2</v>
      </c>
      <c r="O3555" s="872">
        <f>+VLOOKUP(C3555,'A. Rate Class Allocations'!$B$124:$J$128,6,FALSE)</f>
        <v>0.96094519236849896</v>
      </c>
      <c r="P3555" s="873">
        <f>+VLOOKUP(C3555,'A. Rate Class Allocations'!$B$124:$J$128,8,FALSE)</f>
        <v>0.98007105038154396</v>
      </c>
      <c r="Q3555" s="873">
        <f>+VLOOKUP(C3555,'A. Rate Class Allocations'!$B$124:$J$128,7,FALSE)</f>
        <v>1.0700573423086499</v>
      </c>
      <c r="R3555" s="873">
        <f>+VLOOKUP(C3555,'A. Rate Class Allocations'!$B$124:$J$128,9,FALSE)</f>
        <v>0.85888650963597402</v>
      </c>
      <c r="S3555" s="874">
        <f t="shared" si="166"/>
        <v>404.97015566748405</v>
      </c>
      <c r="T3555" s="874">
        <f t="shared" si="167"/>
        <v>8.6023811563169045E-2</v>
      </c>
    </row>
    <row r="3556" spans="1:20">
      <c r="A3556" s="864" t="s">
        <v>1034</v>
      </c>
      <c r="B3556" s="864" t="s">
        <v>1035</v>
      </c>
      <c r="C3556" s="864" t="s">
        <v>118</v>
      </c>
      <c r="D3556" s="864" t="s">
        <v>2442</v>
      </c>
      <c r="E3556" s="866">
        <v>2019</v>
      </c>
      <c r="F3556" s="866" t="s">
        <v>2437</v>
      </c>
      <c r="G3556" s="870">
        <v>42978</v>
      </c>
      <c r="H3556" s="869">
        <f t="shared" si="165"/>
        <v>2017</v>
      </c>
      <c r="I3556" s="870">
        <v>43739.704003379629</v>
      </c>
      <c r="J3556" s="864" t="s">
        <v>1038</v>
      </c>
      <c r="K3556" s="864" t="s">
        <v>2440</v>
      </c>
      <c r="L3556" s="870" t="s">
        <v>1039</v>
      </c>
      <c r="M3556" s="864">
        <v>9746.6304</v>
      </c>
      <c r="N3556" s="864">
        <v>2.1215999999999999</v>
      </c>
      <c r="O3556" s="872">
        <f>+VLOOKUP(C3556,'A. Rate Class Allocations'!$B$124:$J$128,6,FALSE)</f>
        <v>0.96094519236849896</v>
      </c>
      <c r="P3556" s="873">
        <f>+VLOOKUP(C3556,'A. Rate Class Allocations'!$B$124:$J$128,8,FALSE)</f>
        <v>0.98007105038154396</v>
      </c>
      <c r="Q3556" s="873">
        <f>+VLOOKUP(C3556,'A. Rate Class Allocations'!$B$124:$J$128,7,FALSE)</f>
        <v>1.0700573423086499</v>
      </c>
      <c r="R3556" s="873">
        <f>+VLOOKUP(C3556,'A. Rate Class Allocations'!$B$124:$J$128,9,FALSE)</f>
        <v>0.85888650963597402</v>
      </c>
      <c r="S3556" s="874">
        <f t="shared" si="166"/>
        <v>9179.3235284629718</v>
      </c>
      <c r="T3556" s="874">
        <f t="shared" si="167"/>
        <v>1.9498730620984981</v>
      </c>
    </row>
    <row r="3557" spans="1:20">
      <c r="A3557" s="864" t="s">
        <v>1034</v>
      </c>
      <c r="B3557" s="864" t="s">
        <v>1035</v>
      </c>
      <c r="C3557" s="864" t="s">
        <v>118</v>
      </c>
      <c r="D3557" s="864" t="s">
        <v>2442</v>
      </c>
      <c r="E3557" s="866">
        <v>2019</v>
      </c>
      <c r="F3557" s="866" t="s">
        <v>2437</v>
      </c>
      <c r="G3557" s="870">
        <v>42978</v>
      </c>
      <c r="H3557" s="869">
        <f t="shared" si="165"/>
        <v>2017</v>
      </c>
      <c r="I3557" s="870">
        <v>43739.704003379629</v>
      </c>
      <c r="J3557" s="864" t="s">
        <v>1036</v>
      </c>
      <c r="K3557" s="864" t="s">
        <v>2440</v>
      </c>
      <c r="L3557" s="870" t="s">
        <v>1039</v>
      </c>
      <c r="M3557" s="864">
        <v>27250</v>
      </c>
      <c r="N3557" s="864">
        <v>6.5</v>
      </c>
      <c r="O3557" s="872">
        <f>+VLOOKUP(C3557,'A. Rate Class Allocations'!$B$124:$J$128,6,FALSE)</f>
        <v>0.96094519236849896</v>
      </c>
      <c r="P3557" s="873">
        <f>+VLOOKUP(C3557,'A. Rate Class Allocations'!$B$124:$J$128,8,FALSE)</f>
        <v>0.98007105038154396</v>
      </c>
      <c r="Q3557" s="873">
        <f>+VLOOKUP(C3557,'A. Rate Class Allocations'!$B$124:$J$128,7,FALSE)</f>
        <v>1.0700573423086499</v>
      </c>
      <c r="R3557" s="873">
        <f>+VLOOKUP(C3557,'A. Rate Class Allocations'!$B$124:$J$128,9,FALSE)</f>
        <v>0.85888650963597402</v>
      </c>
      <c r="S3557" s="874">
        <f t="shared" si="166"/>
        <v>25663.901870190541</v>
      </c>
      <c r="T3557" s="874">
        <f t="shared" si="167"/>
        <v>5.9738758029978491</v>
      </c>
    </row>
    <row r="3558" spans="1:20">
      <c r="A3558" s="864" t="s">
        <v>1034</v>
      </c>
      <c r="B3558" s="864" t="s">
        <v>1035</v>
      </c>
      <c r="C3558" s="864" t="s">
        <v>118</v>
      </c>
      <c r="D3558" s="864" t="s">
        <v>2443</v>
      </c>
      <c r="E3558" s="866">
        <v>2019</v>
      </c>
      <c r="F3558" s="866" t="s">
        <v>2437</v>
      </c>
      <c r="G3558" s="870">
        <v>43677</v>
      </c>
      <c r="H3558" s="869">
        <f t="shared" si="165"/>
        <v>2019</v>
      </c>
      <c r="I3558" s="870">
        <v>43788.773262905095</v>
      </c>
      <c r="J3558" s="864" t="s">
        <v>1038</v>
      </c>
      <c r="K3558" s="864" t="s">
        <v>2440</v>
      </c>
      <c r="L3558" s="870" t="s">
        <v>1039</v>
      </c>
      <c r="M3558" s="864">
        <v>1596</v>
      </c>
      <c r="N3558" s="864">
        <v>0</v>
      </c>
      <c r="O3558" s="872">
        <f>+VLOOKUP(C3558,'A. Rate Class Allocations'!$B$124:$J$128,6,FALSE)</f>
        <v>0.96094519236849896</v>
      </c>
      <c r="P3558" s="873">
        <f>+VLOOKUP(C3558,'A. Rate Class Allocations'!$B$124:$J$128,8,FALSE)</f>
        <v>0.98007105038154396</v>
      </c>
      <c r="Q3558" s="873">
        <f>+VLOOKUP(C3558,'A. Rate Class Allocations'!$B$124:$J$128,7,FALSE)</f>
        <v>1.0700573423086499</v>
      </c>
      <c r="R3558" s="873">
        <f>+VLOOKUP(C3558,'A. Rate Class Allocations'!$B$124:$J$128,9,FALSE)</f>
        <v>0.85888650963597402</v>
      </c>
      <c r="S3558" s="874">
        <f t="shared" si="166"/>
        <v>1503.1041242137287</v>
      </c>
      <c r="T3558" s="874">
        <f t="shared" si="167"/>
        <v>0</v>
      </c>
    </row>
    <row r="3559" spans="1:20">
      <c r="A3559" s="864" t="s">
        <v>1034</v>
      </c>
      <c r="B3559" s="864" t="s">
        <v>1035</v>
      </c>
      <c r="C3559" s="864" t="s">
        <v>118</v>
      </c>
      <c r="D3559" s="864" t="s">
        <v>2443</v>
      </c>
      <c r="E3559" s="866">
        <v>2019</v>
      </c>
      <c r="F3559" s="866" t="s">
        <v>2437</v>
      </c>
      <c r="G3559" s="870">
        <v>43677</v>
      </c>
      <c r="H3559" s="869">
        <f t="shared" si="165"/>
        <v>2019</v>
      </c>
      <c r="I3559" s="870">
        <v>43788.773262905095</v>
      </c>
      <c r="J3559" s="864" t="s">
        <v>1038</v>
      </c>
      <c r="K3559" s="864" t="s">
        <v>2440</v>
      </c>
      <c r="L3559" s="870" t="s">
        <v>1039</v>
      </c>
      <c r="M3559" s="864">
        <v>18270</v>
      </c>
      <c r="N3559" s="864">
        <v>0</v>
      </c>
      <c r="O3559" s="872">
        <f>+VLOOKUP(C3559,'A. Rate Class Allocations'!$B$124:$J$128,6,FALSE)</f>
        <v>0.96094519236849896</v>
      </c>
      <c r="P3559" s="873">
        <f>+VLOOKUP(C3559,'A. Rate Class Allocations'!$B$124:$J$128,8,FALSE)</f>
        <v>0.98007105038154396</v>
      </c>
      <c r="Q3559" s="873">
        <f>+VLOOKUP(C3559,'A. Rate Class Allocations'!$B$124:$J$128,7,FALSE)</f>
        <v>1.0700573423086499</v>
      </c>
      <c r="R3559" s="873">
        <f>+VLOOKUP(C3559,'A. Rate Class Allocations'!$B$124:$J$128,9,FALSE)</f>
        <v>0.85888650963597402</v>
      </c>
      <c r="S3559" s="874">
        <f t="shared" si="166"/>
        <v>17206.586685078208</v>
      </c>
      <c r="T3559" s="874">
        <f t="shared" si="167"/>
        <v>0</v>
      </c>
    </row>
    <row r="3560" spans="1:20">
      <c r="A3560" s="864" t="s">
        <v>1034</v>
      </c>
      <c r="B3560" s="864" t="s">
        <v>1035</v>
      </c>
      <c r="C3560" s="864" t="s">
        <v>118</v>
      </c>
      <c r="D3560" s="864" t="s">
        <v>2443</v>
      </c>
      <c r="E3560" s="866">
        <v>2019</v>
      </c>
      <c r="F3560" s="866" t="s">
        <v>2437</v>
      </c>
      <c r="G3560" s="870">
        <v>43677</v>
      </c>
      <c r="H3560" s="869">
        <f t="shared" si="165"/>
        <v>2019</v>
      </c>
      <c r="I3560" s="870">
        <v>43788.773262905095</v>
      </c>
      <c r="J3560" s="864" t="s">
        <v>1038</v>
      </c>
      <c r="K3560" s="864" t="s">
        <v>2440</v>
      </c>
      <c r="L3560" s="870" t="s">
        <v>1039</v>
      </c>
      <c r="M3560" s="864">
        <v>38640</v>
      </c>
      <c r="N3560" s="864">
        <v>0</v>
      </c>
      <c r="O3560" s="872">
        <f>+VLOOKUP(C3560,'A. Rate Class Allocations'!$B$124:$J$128,6,FALSE)</f>
        <v>0.96094519236849896</v>
      </c>
      <c r="P3560" s="873">
        <f>+VLOOKUP(C3560,'A. Rate Class Allocations'!$B$124:$J$128,8,FALSE)</f>
        <v>0.98007105038154396</v>
      </c>
      <c r="Q3560" s="873">
        <f>+VLOOKUP(C3560,'A. Rate Class Allocations'!$B$124:$J$128,7,FALSE)</f>
        <v>1.0700573423086499</v>
      </c>
      <c r="R3560" s="873">
        <f>+VLOOKUP(C3560,'A. Rate Class Allocations'!$B$124:$J$128,9,FALSE)</f>
        <v>0.85888650963597402</v>
      </c>
      <c r="S3560" s="874">
        <f t="shared" si="166"/>
        <v>36390.941954648166</v>
      </c>
      <c r="T3560" s="874">
        <f t="shared" si="167"/>
        <v>0</v>
      </c>
    </row>
    <row r="3561" spans="1:20">
      <c r="A3561" s="864" t="s">
        <v>1034</v>
      </c>
      <c r="B3561" s="864" t="s">
        <v>1035</v>
      </c>
      <c r="C3561" s="864" t="s">
        <v>118</v>
      </c>
      <c r="D3561" s="864" t="s">
        <v>2443</v>
      </c>
      <c r="E3561" s="866">
        <v>2019</v>
      </c>
      <c r="F3561" s="866" t="s">
        <v>2437</v>
      </c>
      <c r="G3561" s="870">
        <v>43677</v>
      </c>
      <c r="H3561" s="869">
        <f t="shared" si="165"/>
        <v>2019</v>
      </c>
      <c r="I3561" s="870">
        <v>43788.773262905095</v>
      </c>
      <c r="J3561" s="864" t="s">
        <v>1038</v>
      </c>
      <c r="K3561" s="864" t="s">
        <v>2440</v>
      </c>
      <c r="L3561" s="870" t="s">
        <v>1039</v>
      </c>
      <c r="M3561" s="864">
        <v>4086.6</v>
      </c>
      <c r="N3561" s="864">
        <v>0</v>
      </c>
      <c r="O3561" s="872">
        <f>+VLOOKUP(C3561,'A. Rate Class Allocations'!$B$124:$J$128,6,FALSE)</f>
        <v>0.96094519236849896</v>
      </c>
      <c r="P3561" s="873">
        <f>+VLOOKUP(C3561,'A. Rate Class Allocations'!$B$124:$J$128,8,FALSE)</f>
        <v>0.98007105038154396</v>
      </c>
      <c r="Q3561" s="873">
        <f>+VLOOKUP(C3561,'A. Rate Class Allocations'!$B$124:$J$128,7,FALSE)</f>
        <v>1.0700573423086499</v>
      </c>
      <c r="R3561" s="873">
        <f>+VLOOKUP(C3561,'A. Rate Class Allocations'!$B$124:$J$128,9,FALSE)</f>
        <v>0.85888650963597402</v>
      </c>
      <c r="S3561" s="874">
        <f t="shared" si="166"/>
        <v>3848.7376654209415</v>
      </c>
      <c r="T3561" s="874">
        <f t="shared" si="167"/>
        <v>0</v>
      </c>
    </row>
    <row r="3562" spans="1:20">
      <c r="A3562" s="864" t="s">
        <v>1034</v>
      </c>
      <c r="B3562" s="864" t="s">
        <v>1035</v>
      </c>
      <c r="C3562" s="864" t="s">
        <v>118</v>
      </c>
      <c r="D3562" s="864" t="s">
        <v>2444</v>
      </c>
      <c r="E3562" s="866">
        <v>2019</v>
      </c>
      <c r="F3562" s="866" t="s">
        <v>2437</v>
      </c>
      <c r="G3562" s="870">
        <v>43194</v>
      </c>
      <c r="H3562" s="869">
        <f t="shared" si="165"/>
        <v>2018</v>
      </c>
      <c r="I3562" s="870">
        <v>43502.836337858796</v>
      </c>
      <c r="J3562" s="864" t="s">
        <v>1038</v>
      </c>
      <c r="K3562" s="864" t="s">
        <v>2440</v>
      </c>
      <c r="L3562" s="870" t="s">
        <v>1039</v>
      </c>
      <c r="M3562" s="864">
        <v>9402.4320000000007</v>
      </c>
      <c r="N3562" s="864">
        <v>2.496</v>
      </c>
      <c r="O3562" s="872">
        <f>+VLOOKUP(C3562,'A. Rate Class Allocations'!$B$124:$J$128,6,FALSE)</f>
        <v>0.96094519236849896</v>
      </c>
      <c r="P3562" s="873">
        <f>+VLOOKUP(C3562,'A. Rate Class Allocations'!$B$124:$J$128,8,FALSE)</f>
        <v>0.98007105038154396</v>
      </c>
      <c r="Q3562" s="873">
        <f>+VLOOKUP(C3562,'A. Rate Class Allocations'!$B$124:$J$128,7,FALSE)</f>
        <v>1.0700573423086499</v>
      </c>
      <c r="R3562" s="873">
        <f>+VLOOKUP(C3562,'A. Rate Class Allocations'!$B$124:$J$128,9,FALSE)</f>
        <v>0.85888650963597402</v>
      </c>
      <c r="S3562" s="874">
        <f t="shared" si="166"/>
        <v>8855.1593463904373</v>
      </c>
      <c r="T3562" s="874">
        <f t="shared" si="167"/>
        <v>2.2939683083511739</v>
      </c>
    </row>
    <row r="3563" spans="1:20">
      <c r="A3563" s="864" t="s">
        <v>1034</v>
      </c>
      <c r="B3563" s="864" t="s">
        <v>1035</v>
      </c>
      <c r="C3563" s="864" t="s">
        <v>118</v>
      </c>
      <c r="D3563" s="864" t="s">
        <v>2445</v>
      </c>
      <c r="E3563" s="866">
        <v>2019</v>
      </c>
      <c r="F3563" s="866" t="s">
        <v>2437</v>
      </c>
      <c r="G3563" s="870">
        <v>43098</v>
      </c>
      <c r="H3563" s="869">
        <f t="shared" si="165"/>
        <v>2017</v>
      </c>
      <c r="I3563" s="870">
        <v>43739.704220821761</v>
      </c>
      <c r="J3563" s="864" t="s">
        <v>1036</v>
      </c>
      <c r="K3563" s="864" t="s">
        <v>2440</v>
      </c>
      <c r="L3563" s="870" t="s">
        <v>2446</v>
      </c>
      <c r="M3563" s="864">
        <v>108090</v>
      </c>
      <c r="N3563" s="864">
        <v>11.178000000000001</v>
      </c>
      <c r="O3563" s="872">
        <f>+VLOOKUP(C3563,'A. Rate Class Allocations'!$B$124:$J$128,6,FALSE)</f>
        <v>0.96094519236849896</v>
      </c>
      <c r="P3563" s="873">
        <f>+VLOOKUP(C3563,'A. Rate Class Allocations'!$B$124:$J$128,8,FALSE)</f>
        <v>0.98007105038154396</v>
      </c>
      <c r="Q3563" s="873">
        <f>+VLOOKUP(C3563,'A. Rate Class Allocations'!$B$124:$J$128,7,FALSE)</f>
        <v>1.0700573423086499</v>
      </c>
      <c r="R3563" s="873">
        <f>+VLOOKUP(C3563,'A. Rate Class Allocations'!$B$124:$J$128,9,FALSE)</f>
        <v>0.85888650963597402</v>
      </c>
      <c r="S3563" s="874">
        <f t="shared" si="166"/>
        <v>101798.57442748241</v>
      </c>
      <c r="T3563" s="874">
        <f t="shared" si="167"/>
        <v>10.27322826552461</v>
      </c>
    </row>
    <row r="3564" spans="1:20">
      <c r="A3564" s="864" t="s">
        <v>1034</v>
      </c>
      <c r="B3564" s="864" t="s">
        <v>1035</v>
      </c>
      <c r="C3564" s="864" t="s">
        <v>118</v>
      </c>
      <c r="D3564" s="864" t="s">
        <v>1232</v>
      </c>
      <c r="E3564" s="866">
        <v>2019</v>
      </c>
      <c r="F3564" s="866" t="s">
        <v>2437</v>
      </c>
      <c r="G3564" s="870">
        <v>43098</v>
      </c>
      <c r="H3564" s="869">
        <f t="shared" si="165"/>
        <v>2017</v>
      </c>
      <c r="I3564" s="870">
        <v>43378.606064814812</v>
      </c>
      <c r="J3564" s="864" t="s">
        <v>1036</v>
      </c>
      <c r="K3564" s="864" t="s">
        <v>2440</v>
      </c>
      <c r="L3564" s="870" t="s">
        <v>1039</v>
      </c>
      <c r="M3564" s="864">
        <v>89527</v>
      </c>
      <c r="N3564" s="864">
        <v>10.199999999999999</v>
      </c>
      <c r="O3564" s="872">
        <f>+VLOOKUP(C3564,'A. Rate Class Allocations'!$B$124:$J$128,6,FALSE)</f>
        <v>0.96094519236849896</v>
      </c>
      <c r="P3564" s="873">
        <f>+VLOOKUP(C3564,'A. Rate Class Allocations'!$B$124:$J$128,8,FALSE)</f>
        <v>0.98007105038154396</v>
      </c>
      <c r="Q3564" s="873">
        <f>+VLOOKUP(C3564,'A. Rate Class Allocations'!$B$124:$J$128,7,FALSE)</f>
        <v>1.0700573423086499</v>
      </c>
      <c r="R3564" s="873">
        <f>+VLOOKUP(C3564,'A. Rate Class Allocations'!$B$124:$J$128,9,FALSE)</f>
        <v>0.85888650963597402</v>
      </c>
      <c r="S3564" s="874">
        <f t="shared" si="166"/>
        <v>84316.041935139394</v>
      </c>
      <c r="T3564" s="874">
        <f t="shared" si="167"/>
        <v>9.3743897216273933</v>
      </c>
    </row>
    <row r="3565" spans="1:20">
      <c r="A3565" s="864" t="s">
        <v>1034</v>
      </c>
      <c r="B3565" s="864" t="s">
        <v>1035</v>
      </c>
      <c r="C3565" s="864" t="s">
        <v>118</v>
      </c>
      <c r="D3565" s="864" t="s">
        <v>1232</v>
      </c>
      <c r="E3565" s="866">
        <v>2019</v>
      </c>
      <c r="F3565" s="866" t="s">
        <v>2437</v>
      </c>
      <c r="G3565" s="870">
        <v>43098</v>
      </c>
      <c r="H3565" s="869">
        <f t="shared" si="165"/>
        <v>2017</v>
      </c>
      <c r="I3565" s="870">
        <v>43378.606064814812</v>
      </c>
      <c r="J3565" s="864" t="s">
        <v>1038</v>
      </c>
      <c r="K3565" s="864" t="s">
        <v>2440</v>
      </c>
      <c r="L3565" s="870" t="s">
        <v>1039</v>
      </c>
      <c r="M3565" s="864">
        <v>6431.6</v>
      </c>
      <c r="N3565" s="864">
        <v>1.4</v>
      </c>
      <c r="O3565" s="872">
        <f>+VLOOKUP(C3565,'A. Rate Class Allocations'!$B$124:$J$128,6,FALSE)</f>
        <v>0.96094519236849896</v>
      </c>
      <c r="P3565" s="873">
        <f>+VLOOKUP(C3565,'A. Rate Class Allocations'!$B$124:$J$128,8,FALSE)</f>
        <v>0.98007105038154396</v>
      </c>
      <c r="Q3565" s="873">
        <f>+VLOOKUP(C3565,'A. Rate Class Allocations'!$B$124:$J$128,7,FALSE)</f>
        <v>1.0700573423086499</v>
      </c>
      <c r="R3565" s="873">
        <f>+VLOOKUP(C3565,'A. Rate Class Allocations'!$B$124:$J$128,9,FALSE)</f>
        <v>0.85888650963597402</v>
      </c>
      <c r="S3565" s="874">
        <f t="shared" si="166"/>
        <v>6057.2459181033937</v>
      </c>
      <c r="T3565" s="874">
        <f t="shared" si="167"/>
        <v>1.2866809421841521</v>
      </c>
    </row>
    <row r="3566" spans="1:20">
      <c r="A3566" s="864" t="s">
        <v>1034</v>
      </c>
      <c r="B3566" s="864" t="s">
        <v>1035</v>
      </c>
      <c r="C3566" s="864" t="s">
        <v>118</v>
      </c>
      <c r="D3566" s="864" t="s">
        <v>1232</v>
      </c>
      <c r="E3566" s="866">
        <v>2019</v>
      </c>
      <c r="F3566" s="866" t="s">
        <v>2437</v>
      </c>
      <c r="G3566" s="870">
        <v>43098</v>
      </c>
      <c r="H3566" s="869">
        <f t="shared" si="165"/>
        <v>2017</v>
      </c>
      <c r="I3566" s="870">
        <v>43378.606064814812</v>
      </c>
      <c r="J3566" s="864" t="s">
        <v>1038</v>
      </c>
      <c r="K3566" s="864" t="s">
        <v>2440</v>
      </c>
      <c r="L3566" s="870" t="s">
        <v>1039</v>
      </c>
      <c r="M3566" s="864">
        <v>2268.38</v>
      </c>
      <c r="N3566" s="864">
        <v>0.57999999999999996</v>
      </c>
      <c r="O3566" s="872">
        <f>+VLOOKUP(C3566,'A. Rate Class Allocations'!$B$124:$J$128,6,FALSE)</f>
        <v>0.96094519236849896</v>
      </c>
      <c r="P3566" s="873">
        <f>+VLOOKUP(C3566,'A. Rate Class Allocations'!$B$124:$J$128,8,FALSE)</f>
        <v>0.98007105038154396</v>
      </c>
      <c r="Q3566" s="873">
        <f>+VLOOKUP(C3566,'A. Rate Class Allocations'!$B$124:$J$128,7,FALSE)</f>
        <v>1.0700573423086499</v>
      </c>
      <c r="R3566" s="873">
        <f>+VLOOKUP(C3566,'A. Rate Class Allocations'!$B$124:$J$128,9,FALSE)</f>
        <v>0.85888650963597402</v>
      </c>
      <c r="S3566" s="874">
        <f t="shared" si="166"/>
        <v>2136.3479531854246</v>
      </c>
      <c r="T3566" s="874">
        <f t="shared" si="167"/>
        <v>0.53305353319057724</v>
      </c>
    </row>
    <row r="3567" spans="1:20">
      <c r="A3567" s="864" t="s">
        <v>1034</v>
      </c>
      <c r="B3567" s="864" t="s">
        <v>1035</v>
      </c>
      <c r="C3567" s="864" t="s">
        <v>118</v>
      </c>
      <c r="D3567" s="864" t="s">
        <v>1232</v>
      </c>
      <c r="E3567" s="866">
        <v>2019</v>
      </c>
      <c r="F3567" s="866" t="s">
        <v>2437</v>
      </c>
      <c r="G3567" s="870">
        <v>43098</v>
      </c>
      <c r="H3567" s="869">
        <f t="shared" si="165"/>
        <v>2017</v>
      </c>
      <c r="I3567" s="870">
        <v>43378.606064814812</v>
      </c>
      <c r="J3567" s="864" t="s">
        <v>1038</v>
      </c>
      <c r="K3567" s="864" t="s">
        <v>2440</v>
      </c>
      <c r="L3567" s="870" t="s">
        <v>1039</v>
      </c>
      <c r="M3567" s="864">
        <v>12503.4</v>
      </c>
      <c r="N3567" s="864">
        <v>3.198</v>
      </c>
      <c r="O3567" s="872">
        <f>+VLOOKUP(C3567,'A. Rate Class Allocations'!$B$124:$J$128,6,FALSE)</f>
        <v>0.96094519236849896</v>
      </c>
      <c r="P3567" s="873">
        <f>+VLOOKUP(C3567,'A. Rate Class Allocations'!$B$124:$J$128,8,FALSE)</f>
        <v>0.98007105038154396</v>
      </c>
      <c r="Q3567" s="873">
        <f>+VLOOKUP(C3567,'A. Rate Class Allocations'!$B$124:$J$128,7,FALSE)</f>
        <v>1.0700573423086499</v>
      </c>
      <c r="R3567" s="873">
        <f>+VLOOKUP(C3567,'A. Rate Class Allocations'!$B$124:$J$128,9,FALSE)</f>
        <v>0.85888650963597402</v>
      </c>
      <c r="S3567" s="874">
        <f t="shared" si="166"/>
        <v>11775.634152063869</v>
      </c>
      <c r="T3567" s="874">
        <f t="shared" si="167"/>
        <v>2.9391468950749418</v>
      </c>
    </row>
    <row r="3568" spans="1:20">
      <c r="A3568" s="864" t="s">
        <v>1034</v>
      </c>
      <c r="B3568" s="864" t="s">
        <v>1035</v>
      </c>
      <c r="C3568" s="864" t="s">
        <v>118</v>
      </c>
      <c r="D3568" s="864" t="s">
        <v>2447</v>
      </c>
      <c r="E3568" s="866">
        <v>2019</v>
      </c>
      <c r="F3568" s="866" t="s">
        <v>2437</v>
      </c>
      <c r="G3568" s="870">
        <v>43280</v>
      </c>
      <c r="H3568" s="869">
        <f t="shared" si="165"/>
        <v>2018</v>
      </c>
      <c r="I3568" s="870">
        <v>43739.703747060186</v>
      </c>
      <c r="J3568" s="864" t="s">
        <v>1036</v>
      </c>
      <c r="K3568" s="864" t="s">
        <v>2438</v>
      </c>
      <c r="L3568" s="870" t="s">
        <v>1039</v>
      </c>
      <c r="M3568" s="864">
        <v>39616</v>
      </c>
      <c r="N3568" s="864">
        <v>0</v>
      </c>
      <c r="O3568" s="872">
        <f>+VLOOKUP(C3568,'A. Rate Class Allocations'!$B$124:$J$128,6,FALSE)</f>
        <v>0.96094519236849896</v>
      </c>
      <c r="P3568" s="873">
        <f>+VLOOKUP(C3568,'A. Rate Class Allocations'!$B$124:$J$128,8,FALSE)</f>
        <v>0.98007105038154396</v>
      </c>
      <c r="Q3568" s="873">
        <f>+VLOOKUP(C3568,'A. Rate Class Allocations'!$B$124:$J$128,7,FALSE)</f>
        <v>1.0700573423086499</v>
      </c>
      <c r="R3568" s="873">
        <f>+VLOOKUP(C3568,'A. Rate Class Allocations'!$B$124:$J$128,9,FALSE)</f>
        <v>0.85888650963597402</v>
      </c>
      <c r="S3568" s="874">
        <f t="shared" si="166"/>
        <v>37310.133449154804</v>
      </c>
      <c r="T3568" s="874">
        <f t="shared" si="167"/>
        <v>0</v>
      </c>
    </row>
    <row r="3569" spans="1:20">
      <c r="A3569" s="864" t="s">
        <v>1034</v>
      </c>
      <c r="B3569" s="864" t="s">
        <v>1035</v>
      </c>
      <c r="C3569" s="864" t="s">
        <v>118</v>
      </c>
      <c r="D3569" s="864" t="s">
        <v>2448</v>
      </c>
      <c r="E3569" s="866">
        <v>2019</v>
      </c>
      <c r="F3569" s="866" t="s">
        <v>2437</v>
      </c>
      <c r="G3569" s="870">
        <v>43734</v>
      </c>
      <c r="H3569" s="869">
        <f t="shared" si="165"/>
        <v>2019</v>
      </c>
      <c r="I3569" s="870">
        <v>43748.707468877314</v>
      </c>
      <c r="J3569" s="864" t="s">
        <v>1038</v>
      </c>
      <c r="K3569" s="864" t="s">
        <v>2440</v>
      </c>
      <c r="L3569" s="870" t="s">
        <v>1039</v>
      </c>
      <c r="M3569" s="864">
        <v>3360</v>
      </c>
      <c r="N3569" s="864">
        <v>0</v>
      </c>
      <c r="O3569" s="872">
        <f>+VLOOKUP(C3569,'A. Rate Class Allocations'!$B$124:$J$128,6,FALSE)</f>
        <v>0.96094519236849896</v>
      </c>
      <c r="P3569" s="873">
        <f>+VLOOKUP(C3569,'A. Rate Class Allocations'!$B$124:$J$128,8,FALSE)</f>
        <v>0.98007105038154396</v>
      </c>
      <c r="Q3569" s="873">
        <f>+VLOOKUP(C3569,'A. Rate Class Allocations'!$B$124:$J$128,7,FALSE)</f>
        <v>1.0700573423086499</v>
      </c>
      <c r="R3569" s="873">
        <f>+VLOOKUP(C3569,'A. Rate Class Allocations'!$B$124:$J$128,9,FALSE)</f>
        <v>0.85888650963597402</v>
      </c>
      <c r="S3569" s="874">
        <f t="shared" si="166"/>
        <v>3164.4297351867967</v>
      </c>
      <c r="T3569" s="874">
        <f t="shared" si="167"/>
        <v>0</v>
      </c>
    </row>
    <row r="3570" spans="1:20">
      <c r="A3570" s="864" t="s">
        <v>1034</v>
      </c>
      <c r="B3570" s="864" t="s">
        <v>1035</v>
      </c>
      <c r="C3570" s="864" t="s">
        <v>118</v>
      </c>
      <c r="D3570" s="864" t="s">
        <v>2449</v>
      </c>
      <c r="E3570" s="866">
        <v>2019</v>
      </c>
      <c r="F3570" s="866" t="s">
        <v>2437</v>
      </c>
      <c r="G3570" s="870">
        <v>43131</v>
      </c>
      <c r="H3570" s="869">
        <f t="shared" si="165"/>
        <v>2018</v>
      </c>
      <c r="I3570" s="870">
        <v>43739.701314722224</v>
      </c>
      <c r="J3570" s="864" t="s">
        <v>1036</v>
      </c>
      <c r="K3570" s="864" t="s">
        <v>2440</v>
      </c>
      <c r="L3570" s="870" t="s">
        <v>1039</v>
      </c>
      <c r="M3570" s="864">
        <v>31324</v>
      </c>
      <c r="N3570" s="864">
        <v>8.6999999999999993</v>
      </c>
      <c r="O3570" s="872">
        <f>+VLOOKUP(C3570,'A. Rate Class Allocations'!$B$124:$J$128,6,FALSE)</f>
        <v>0.96094519236849896</v>
      </c>
      <c r="P3570" s="873">
        <f>+VLOOKUP(C3570,'A. Rate Class Allocations'!$B$124:$J$128,8,FALSE)</f>
        <v>0.98007105038154396</v>
      </c>
      <c r="Q3570" s="873">
        <f>+VLOOKUP(C3570,'A. Rate Class Allocations'!$B$124:$J$128,7,FALSE)</f>
        <v>1.0700573423086499</v>
      </c>
      <c r="R3570" s="873">
        <f>+VLOOKUP(C3570,'A. Rate Class Allocations'!$B$124:$J$128,9,FALSE)</f>
        <v>0.85888650963597402</v>
      </c>
      <c r="S3570" s="874">
        <f t="shared" si="166"/>
        <v>29500.772924104534</v>
      </c>
      <c r="T3570" s="874">
        <f t="shared" si="167"/>
        <v>7.99580299785866</v>
      </c>
    </row>
    <row r="3571" spans="1:20">
      <c r="A3571" s="864" t="s">
        <v>1034</v>
      </c>
      <c r="B3571" s="864" t="s">
        <v>1035</v>
      </c>
      <c r="C3571" s="864" t="s">
        <v>118</v>
      </c>
      <c r="D3571" s="864" t="s">
        <v>2450</v>
      </c>
      <c r="E3571" s="866">
        <v>2019</v>
      </c>
      <c r="F3571" s="866" t="s">
        <v>2437</v>
      </c>
      <c r="G3571" s="870">
        <v>43280</v>
      </c>
      <c r="H3571" s="869">
        <f t="shared" si="165"/>
        <v>2018</v>
      </c>
      <c r="I3571" s="870">
        <v>43787.592627534723</v>
      </c>
      <c r="J3571" s="864" t="s">
        <v>1036</v>
      </c>
      <c r="K3571" s="864" t="s">
        <v>2438</v>
      </c>
      <c r="L3571" s="870" t="s">
        <v>1039</v>
      </c>
      <c r="M3571" s="864">
        <v>22235</v>
      </c>
      <c r="N3571" s="864">
        <v>0</v>
      </c>
      <c r="O3571" s="872">
        <f>+VLOOKUP(C3571,'A. Rate Class Allocations'!$B$124:$J$128,6,FALSE)</f>
        <v>0.96094519236849896</v>
      </c>
      <c r="P3571" s="873">
        <f>+VLOOKUP(C3571,'A. Rate Class Allocations'!$B$124:$J$128,8,FALSE)</f>
        <v>0.98007105038154396</v>
      </c>
      <c r="Q3571" s="873">
        <f>+VLOOKUP(C3571,'A. Rate Class Allocations'!$B$124:$J$128,7,FALSE)</f>
        <v>1.0700573423086499</v>
      </c>
      <c r="R3571" s="873">
        <f>+VLOOKUP(C3571,'A. Rate Class Allocations'!$B$124:$J$128,9,FALSE)</f>
        <v>0.85888650963597402</v>
      </c>
      <c r="S3571" s="874">
        <f t="shared" si="166"/>
        <v>20940.802131511438</v>
      </c>
      <c r="T3571" s="874">
        <f t="shared" si="167"/>
        <v>0</v>
      </c>
    </row>
    <row r="3572" spans="1:20">
      <c r="A3572" s="864" t="s">
        <v>1034</v>
      </c>
      <c r="B3572" s="864" t="s">
        <v>1035</v>
      </c>
      <c r="C3572" s="864" t="s">
        <v>118</v>
      </c>
      <c r="D3572" s="864" t="s">
        <v>2451</v>
      </c>
      <c r="E3572" s="866">
        <v>2019</v>
      </c>
      <c r="F3572" s="866" t="s">
        <v>2437</v>
      </c>
      <c r="G3572" s="870">
        <v>43553</v>
      </c>
      <c r="H3572" s="869">
        <f t="shared" si="165"/>
        <v>2019</v>
      </c>
      <c r="I3572" s="870">
        <v>43777.704608680557</v>
      </c>
      <c r="J3572" s="864" t="s">
        <v>1036</v>
      </c>
      <c r="K3572" s="864" t="s">
        <v>2438</v>
      </c>
      <c r="L3572" s="870" t="s">
        <v>1041</v>
      </c>
      <c r="M3572" s="864">
        <v>33349</v>
      </c>
      <c r="N3572" s="864">
        <v>1.2</v>
      </c>
      <c r="O3572" s="872">
        <f>+VLOOKUP(C3572,'A. Rate Class Allocations'!$B$124:$J$128,6,FALSE)</f>
        <v>0.96094519236849896</v>
      </c>
      <c r="P3572" s="873">
        <f>+VLOOKUP(C3572,'A. Rate Class Allocations'!$B$124:$J$128,8,FALSE)</f>
        <v>0.98007105038154396</v>
      </c>
      <c r="Q3572" s="873">
        <f>+VLOOKUP(C3572,'A. Rate Class Allocations'!$B$124:$J$128,7,FALSE)</f>
        <v>1.0700573423086499</v>
      </c>
      <c r="R3572" s="873">
        <f>+VLOOKUP(C3572,'A. Rate Class Allocations'!$B$124:$J$128,9,FALSE)</f>
        <v>0.85888650963597402</v>
      </c>
      <c r="S3572" s="874">
        <f t="shared" si="166"/>
        <v>31407.906916293006</v>
      </c>
      <c r="T3572" s="874">
        <f t="shared" si="167"/>
        <v>1.1028693790149877</v>
      </c>
    </row>
    <row r="3573" spans="1:20">
      <c r="A3573" s="864" t="s">
        <v>1034</v>
      </c>
      <c r="B3573" s="864" t="s">
        <v>1035</v>
      </c>
      <c r="C3573" s="864" t="s">
        <v>118</v>
      </c>
      <c r="D3573" s="864" t="s">
        <v>2452</v>
      </c>
      <c r="E3573" s="866">
        <v>2019</v>
      </c>
      <c r="F3573" s="866" t="s">
        <v>2437</v>
      </c>
      <c r="G3573" s="870">
        <v>43189</v>
      </c>
      <c r="H3573" s="869">
        <f t="shared" si="165"/>
        <v>2018</v>
      </c>
      <c r="I3573" s="870">
        <v>43782.588098148146</v>
      </c>
      <c r="J3573" s="864" t="s">
        <v>1038</v>
      </c>
      <c r="K3573" s="864" t="s">
        <v>2440</v>
      </c>
      <c r="L3573" s="870" t="s">
        <v>1039</v>
      </c>
      <c r="M3573" s="864">
        <v>4809</v>
      </c>
      <c r="N3573" s="864">
        <v>1.23</v>
      </c>
      <c r="O3573" s="872">
        <f>+VLOOKUP(C3573,'A. Rate Class Allocations'!$B$124:$J$128,6,FALSE)</f>
        <v>0.96094519236849896</v>
      </c>
      <c r="P3573" s="873">
        <f>+VLOOKUP(C3573,'A. Rate Class Allocations'!$B$124:$J$128,8,FALSE)</f>
        <v>0.98007105038154396</v>
      </c>
      <c r="Q3573" s="873">
        <f>+VLOOKUP(C3573,'A. Rate Class Allocations'!$B$124:$J$128,7,FALSE)</f>
        <v>1.0700573423086499</v>
      </c>
      <c r="R3573" s="873">
        <f>+VLOOKUP(C3573,'A. Rate Class Allocations'!$B$124:$J$128,9,FALSE)</f>
        <v>0.85888650963597402</v>
      </c>
      <c r="S3573" s="874">
        <f t="shared" si="166"/>
        <v>4529.0900584861029</v>
      </c>
      <c r="T3573" s="874">
        <f t="shared" si="167"/>
        <v>1.1304411134903622</v>
      </c>
    </row>
    <row r="3574" spans="1:20">
      <c r="A3574" s="864" t="s">
        <v>1034</v>
      </c>
      <c r="B3574" s="864" t="s">
        <v>1035</v>
      </c>
      <c r="C3574" s="864" t="s">
        <v>118</v>
      </c>
      <c r="D3574" s="864" t="s">
        <v>2453</v>
      </c>
      <c r="E3574" s="866">
        <v>2019</v>
      </c>
      <c r="F3574" s="866" t="s">
        <v>2437</v>
      </c>
      <c r="G3574" s="870">
        <v>43754</v>
      </c>
      <c r="H3574" s="869">
        <f t="shared" si="165"/>
        <v>2019</v>
      </c>
      <c r="I3574" s="870">
        <v>43837.868093460645</v>
      </c>
      <c r="J3574" s="864" t="s">
        <v>1038</v>
      </c>
      <c r="K3574" s="864" t="s">
        <v>2440</v>
      </c>
      <c r="L3574" s="870" t="s">
        <v>1039</v>
      </c>
      <c r="M3574" s="864">
        <v>109804.283</v>
      </c>
      <c r="N3574" s="864">
        <v>29.149000000000001</v>
      </c>
      <c r="O3574" s="872">
        <f>+VLOOKUP(C3574,'A. Rate Class Allocations'!$B$124:$J$128,6,FALSE)</f>
        <v>0.96094519236849896</v>
      </c>
      <c r="P3574" s="873">
        <f>+VLOOKUP(C3574,'A. Rate Class Allocations'!$B$124:$J$128,8,FALSE)</f>
        <v>0.98007105038154396</v>
      </c>
      <c r="Q3574" s="873">
        <f>+VLOOKUP(C3574,'A. Rate Class Allocations'!$B$124:$J$128,7,FALSE)</f>
        <v>1.0700573423086499</v>
      </c>
      <c r="R3574" s="873">
        <f>+VLOOKUP(C3574,'A. Rate Class Allocations'!$B$124:$J$128,9,FALSE)</f>
        <v>0.85888650963597402</v>
      </c>
      <c r="S3574" s="874">
        <f t="shared" si="166"/>
        <v>103413.07683811491</v>
      </c>
      <c r="T3574" s="874">
        <f t="shared" si="167"/>
        <v>26.789616274089894</v>
      </c>
    </row>
    <row r="3575" spans="1:20">
      <c r="A3575" s="864" t="s">
        <v>1034</v>
      </c>
      <c r="B3575" s="864" t="s">
        <v>1035</v>
      </c>
      <c r="C3575" s="864" t="s">
        <v>118</v>
      </c>
      <c r="D3575" s="864" t="s">
        <v>2454</v>
      </c>
      <c r="E3575" s="866">
        <v>2019</v>
      </c>
      <c r="F3575" s="866" t="s">
        <v>2437</v>
      </c>
      <c r="G3575" s="870">
        <v>43644</v>
      </c>
      <c r="H3575" s="869">
        <f t="shared" si="165"/>
        <v>2019</v>
      </c>
      <c r="I3575" s="870">
        <v>43783.699817442131</v>
      </c>
      <c r="J3575" s="864" t="s">
        <v>1036</v>
      </c>
      <c r="K3575" s="864" t="s">
        <v>2440</v>
      </c>
      <c r="L3575" s="870" t="s">
        <v>1041</v>
      </c>
      <c r="M3575" s="864">
        <v>205949</v>
      </c>
      <c r="N3575" s="864">
        <v>52</v>
      </c>
      <c r="O3575" s="872">
        <f>+VLOOKUP(C3575,'A. Rate Class Allocations'!$B$124:$J$128,6,FALSE)</f>
        <v>0.96094519236849896</v>
      </c>
      <c r="P3575" s="873">
        <f>+VLOOKUP(C3575,'A. Rate Class Allocations'!$B$124:$J$128,8,FALSE)</f>
        <v>0.98007105038154396</v>
      </c>
      <c r="Q3575" s="873">
        <f>+VLOOKUP(C3575,'A. Rate Class Allocations'!$B$124:$J$128,7,FALSE)</f>
        <v>1.0700573423086499</v>
      </c>
      <c r="R3575" s="873">
        <f>+VLOOKUP(C3575,'A. Rate Class Allocations'!$B$124:$J$128,9,FALSE)</f>
        <v>0.85888650963597402</v>
      </c>
      <c r="S3575" s="874">
        <f t="shared" si="166"/>
        <v>193961.64867023382</v>
      </c>
      <c r="T3575" s="874">
        <f t="shared" si="167"/>
        <v>47.791006423982793</v>
      </c>
    </row>
    <row r="3576" spans="1:20">
      <c r="A3576" s="864" t="s">
        <v>1034</v>
      </c>
      <c r="B3576" s="864" t="s">
        <v>1035</v>
      </c>
      <c r="C3576" s="864" t="s">
        <v>118</v>
      </c>
      <c r="D3576" s="864" t="s">
        <v>2455</v>
      </c>
      <c r="E3576" s="866">
        <v>2019</v>
      </c>
      <c r="F3576" s="866" t="s">
        <v>2437</v>
      </c>
      <c r="G3576" s="870">
        <v>43486</v>
      </c>
      <c r="H3576" s="869">
        <f t="shared" si="165"/>
        <v>2019</v>
      </c>
      <c r="I3576" s="870">
        <v>43748.708619895835</v>
      </c>
      <c r="J3576" s="864" t="s">
        <v>1036</v>
      </c>
      <c r="K3576" s="864" t="s">
        <v>2438</v>
      </c>
      <c r="L3576" s="870" t="s">
        <v>1039</v>
      </c>
      <c r="M3576" s="864">
        <v>2709</v>
      </c>
      <c r="N3576" s="864">
        <v>6.1</v>
      </c>
      <c r="O3576" s="872">
        <f>+VLOOKUP(C3576,'A. Rate Class Allocations'!$B$124:$J$128,6,FALSE)</f>
        <v>0.96094519236849896</v>
      </c>
      <c r="P3576" s="873">
        <f>+VLOOKUP(C3576,'A. Rate Class Allocations'!$B$124:$J$128,8,FALSE)</f>
        <v>0.98007105038154396</v>
      </c>
      <c r="Q3576" s="873">
        <f>+VLOOKUP(C3576,'A. Rate Class Allocations'!$B$124:$J$128,7,FALSE)</f>
        <v>1.0700573423086499</v>
      </c>
      <c r="R3576" s="873">
        <f>+VLOOKUP(C3576,'A. Rate Class Allocations'!$B$124:$J$128,9,FALSE)</f>
        <v>0.85888650963597402</v>
      </c>
      <c r="S3576" s="874">
        <f t="shared" si="166"/>
        <v>2551.3214739943555</v>
      </c>
      <c r="T3576" s="874">
        <f t="shared" si="167"/>
        <v>5.60625267665952</v>
      </c>
    </row>
    <row r="3577" spans="1:20">
      <c r="A3577" s="864" t="s">
        <v>1034</v>
      </c>
      <c r="B3577" s="864" t="s">
        <v>1035</v>
      </c>
      <c r="C3577" s="864" t="s">
        <v>118</v>
      </c>
      <c r="D3577" s="864" t="s">
        <v>2456</v>
      </c>
      <c r="E3577" s="866">
        <v>2019</v>
      </c>
      <c r="F3577" s="866" t="s">
        <v>2437</v>
      </c>
      <c r="G3577" s="870">
        <v>43343</v>
      </c>
      <c r="H3577" s="869">
        <f t="shared" si="165"/>
        <v>2018</v>
      </c>
      <c r="I3577" s="870">
        <v>43777.705586446762</v>
      </c>
      <c r="J3577" s="864" t="s">
        <v>1036</v>
      </c>
      <c r="K3577" s="864" t="s">
        <v>2440</v>
      </c>
      <c r="L3577" s="870" t="s">
        <v>1039</v>
      </c>
      <c r="M3577" s="864">
        <v>379</v>
      </c>
      <c r="N3577" s="864">
        <v>0.1</v>
      </c>
      <c r="O3577" s="872">
        <f>+VLOOKUP(C3577,'A. Rate Class Allocations'!$B$124:$J$128,6,FALSE)</f>
        <v>0.96094519236849896</v>
      </c>
      <c r="P3577" s="873">
        <f>+VLOOKUP(C3577,'A. Rate Class Allocations'!$B$124:$J$128,8,FALSE)</f>
        <v>0.98007105038154396</v>
      </c>
      <c r="Q3577" s="873">
        <f>+VLOOKUP(C3577,'A. Rate Class Allocations'!$B$124:$J$128,7,FALSE)</f>
        <v>1.0700573423086499</v>
      </c>
      <c r="R3577" s="873">
        <f>+VLOOKUP(C3577,'A. Rate Class Allocations'!$B$124:$J$128,9,FALSE)</f>
        <v>0.85888650963597402</v>
      </c>
      <c r="S3577" s="874">
        <f t="shared" si="166"/>
        <v>356.94013977255833</v>
      </c>
      <c r="T3577" s="874">
        <f t="shared" si="167"/>
        <v>9.1905781584582305E-2</v>
      </c>
    </row>
    <row r="3578" spans="1:20">
      <c r="A3578" s="864" t="s">
        <v>1034</v>
      </c>
      <c r="B3578" s="864" t="s">
        <v>1035</v>
      </c>
      <c r="C3578" s="864" t="s">
        <v>118</v>
      </c>
      <c r="D3578" s="864" t="s">
        <v>2456</v>
      </c>
      <c r="E3578" s="866">
        <v>2019</v>
      </c>
      <c r="F3578" s="866" t="s">
        <v>2437</v>
      </c>
      <c r="G3578" s="870">
        <v>43343</v>
      </c>
      <c r="H3578" s="869">
        <f t="shared" si="165"/>
        <v>2018</v>
      </c>
      <c r="I3578" s="870">
        <v>43777.705586446762</v>
      </c>
      <c r="J3578" s="864" t="s">
        <v>1036</v>
      </c>
      <c r="K3578" s="864" t="s">
        <v>2440</v>
      </c>
      <c r="L3578" s="870" t="s">
        <v>1039</v>
      </c>
      <c r="M3578" s="864">
        <v>8638</v>
      </c>
      <c r="N3578" s="864">
        <v>1</v>
      </c>
      <c r="O3578" s="872">
        <f>+VLOOKUP(C3578,'A. Rate Class Allocations'!$B$124:$J$128,6,FALSE)</f>
        <v>0.96094519236849896</v>
      </c>
      <c r="P3578" s="873">
        <f>+VLOOKUP(C3578,'A. Rate Class Allocations'!$B$124:$J$128,8,FALSE)</f>
        <v>0.98007105038154396</v>
      </c>
      <c r="Q3578" s="873">
        <f>+VLOOKUP(C3578,'A. Rate Class Allocations'!$B$124:$J$128,7,FALSE)</f>
        <v>1.0700573423086499</v>
      </c>
      <c r="R3578" s="873">
        <f>+VLOOKUP(C3578,'A. Rate Class Allocations'!$B$124:$J$128,9,FALSE)</f>
        <v>0.85888650963597402</v>
      </c>
      <c r="S3578" s="874">
        <f t="shared" si="166"/>
        <v>8135.22144420939</v>
      </c>
      <c r="T3578" s="874">
        <f t="shared" si="167"/>
        <v>0.91905781584582302</v>
      </c>
    </row>
    <row r="3579" spans="1:20">
      <c r="A3579" s="864" t="s">
        <v>1034</v>
      </c>
      <c r="B3579" s="864" t="s">
        <v>1035</v>
      </c>
      <c r="C3579" s="864" t="s">
        <v>118</v>
      </c>
      <c r="D3579" s="864" t="s">
        <v>2456</v>
      </c>
      <c r="E3579" s="866">
        <v>2019</v>
      </c>
      <c r="F3579" s="866" t="s">
        <v>2437</v>
      </c>
      <c r="G3579" s="870">
        <v>43343</v>
      </c>
      <c r="H3579" s="869">
        <f t="shared" si="165"/>
        <v>2018</v>
      </c>
      <c r="I3579" s="870">
        <v>43777.705586446762</v>
      </c>
      <c r="J3579" s="864" t="s">
        <v>1038</v>
      </c>
      <c r="K3579" s="864" t="s">
        <v>2440</v>
      </c>
      <c r="L3579" s="870" t="s">
        <v>1039</v>
      </c>
      <c r="M3579" s="864">
        <v>117.33</v>
      </c>
      <c r="N3579" s="864">
        <v>0.03</v>
      </c>
      <c r="O3579" s="872">
        <f>+VLOOKUP(C3579,'A. Rate Class Allocations'!$B$124:$J$128,6,FALSE)</f>
        <v>0.96094519236849896</v>
      </c>
      <c r="P3579" s="873">
        <f>+VLOOKUP(C3579,'A. Rate Class Allocations'!$B$124:$J$128,8,FALSE)</f>
        <v>0.98007105038154396</v>
      </c>
      <c r="Q3579" s="873">
        <f>+VLOOKUP(C3579,'A. Rate Class Allocations'!$B$124:$J$128,7,FALSE)</f>
        <v>1.0700573423086499</v>
      </c>
      <c r="R3579" s="873">
        <f>+VLOOKUP(C3579,'A. Rate Class Allocations'!$B$124:$J$128,9,FALSE)</f>
        <v>0.85888650963597402</v>
      </c>
      <c r="S3579" s="874">
        <f t="shared" si="166"/>
        <v>110.5007561992461</v>
      </c>
      <c r="T3579" s="874">
        <f t="shared" si="167"/>
        <v>2.7571734475374688E-2</v>
      </c>
    </row>
    <row r="3580" spans="1:20">
      <c r="A3580" s="864" t="s">
        <v>1034</v>
      </c>
      <c r="B3580" s="864" t="s">
        <v>1035</v>
      </c>
      <c r="C3580" s="864" t="s">
        <v>118</v>
      </c>
      <c r="D3580" s="864" t="s">
        <v>2456</v>
      </c>
      <c r="E3580" s="866">
        <v>2019</v>
      </c>
      <c r="F3580" s="866" t="s">
        <v>2437</v>
      </c>
      <c r="G3580" s="870">
        <v>43343</v>
      </c>
      <c r="H3580" s="869">
        <f t="shared" si="165"/>
        <v>2018</v>
      </c>
      <c r="I3580" s="870">
        <v>43777.705586446762</v>
      </c>
      <c r="J3580" s="864" t="s">
        <v>1038</v>
      </c>
      <c r="K3580" s="864" t="s">
        <v>2440</v>
      </c>
      <c r="L3580" s="870" t="s">
        <v>1039</v>
      </c>
      <c r="M3580" s="864">
        <v>1830.348</v>
      </c>
      <c r="N3580" s="864">
        <v>0.46800000000000003</v>
      </c>
      <c r="O3580" s="872">
        <f>+VLOOKUP(C3580,'A. Rate Class Allocations'!$B$124:$J$128,6,FALSE)</f>
        <v>0.96094519236849896</v>
      </c>
      <c r="P3580" s="873">
        <f>+VLOOKUP(C3580,'A. Rate Class Allocations'!$B$124:$J$128,8,FALSE)</f>
        <v>0.98007105038154396</v>
      </c>
      <c r="Q3580" s="873">
        <f>+VLOOKUP(C3580,'A. Rate Class Allocations'!$B$124:$J$128,7,FALSE)</f>
        <v>1.0700573423086499</v>
      </c>
      <c r="R3580" s="873">
        <f>+VLOOKUP(C3580,'A. Rate Class Allocations'!$B$124:$J$128,9,FALSE)</f>
        <v>0.85888650963597402</v>
      </c>
      <c r="S3580" s="874">
        <f t="shared" si="166"/>
        <v>1723.8117967082392</v>
      </c>
      <c r="T3580" s="874">
        <f t="shared" si="167"/>
        <v>0.4301190578158452</v>
      </c>
    </row>
    <row r="3581" spans="1:20">
      <c r="A3581" s="864" t="s">
        <v>1034</v>
      </c>
      <c r="B3581" s="864" t="s">
        <v>1035</v>
      </c>
      <c r="C3581" s="864" t="s">
        <v>118</v>
      </c>
      <c r="D3581" s="864" t="s">
        <v>2456</v>
      </c>
      <c r="E3581" s="866">
        <v>2019</v>
      </c>
      <c r="F3581" s="866" t="s">
        <v>2437</v>
      </c>
      <c r="G3581" s="870">
        <v>43343</v>
      </c>
      <c r="H3581" s="869">
        <f t="shared" si="165"/>
        <v>2018</v>
      </c>
      <c r="I3581" s="870">
        <v>43777.705586446762</v>
      </c>
      <c r="J3581" s="864" t="s">
        <v>1038</v>
      </c>
      <c r="K3581" s="864" t="s">
        <v>2440</v>
      </c>
      <c r="L3581" s="864" t="s">
        <v>1039</v>
      </c>
      <c r="M3581" s="864">
        <v>1891.54</v>
      </c>
      <c r="N3581" s="864">
        <v>0.48380000000000001</v>
      </c>
      <c r="O3581" s="872">
        <f>+VLOOKUP(C3581,'A. Rate Class Allocations'!$B$124:$J$128,6,FALSE)</f>
        <v>0.96094519236849896</v>
      </c>
      <c r="P3581" s="873">
        <f>+VLOOKUP(C3581,'A. Rate Class Allocations'!$B$124:$J$128,8,FALSE)</f>
        <v>0.98007105038154396</v>
      </c>
      <c r="Q3581" s="873">
        <f>+VLOOKUP(C3581,'A. Rate Class Allocations'!$B$124:$J$128,7,FALSE)</f>
        <v>1.0700573423086499</v>
      </c>
      <c r="R3581" s="873">
        <f>+VLOOKUP(C3581,'A. Rate Class Allocations'!$B$124:$J$128,9,FALSE)</f>
        <v>0.85888650963597402</v>
      </c>
      <c r="S3581" s="874">
        <f t="shared" si="166"/>
        <v>1781.4420896712004</v>
      </c>
      <c r="T3581" s="874">
        <f t="shared" si="167"/>
        <v>0.44464017130620914</v>
      </c>
    </row>
    <row r="3582" spans="1:20">
      <c r="A3582" s="864" t="s">
        <v>1034</v>
      </c>
      <c r="B3582" s="864" t="s">
        <v>1035</v>
      </c>
      <c r="C3582" s="864" t="s">
        <v>118</v>
      </c>
      <c r="D3582" s="864" t="s">
        <v>2456</v>
      </c>
      <c r="E3582" s="866">
        <v>2019</v>
      </c>
      <c r="F3582" s="866" t="s">
        <v>2437</v>
      </c>
      <c r="G3582" s="870">
        <v>43343</v>
      </c>
      <c r="H3582" s="869">
        <f t="shared" si="165"/>
        <v>2018</v>
      </c>
      <c r="I3582" s="870">
        <v>43777.705586446762</v>
      </c>
      <c r="J3582" s="864" t="s">
        <v>1038</v>
      </c>
      <c r="K3582" s="864" t="s">
        <v>2440</v>
      </c>
      <c r="L3582" s="864" t="s">
        <v>1039</v>
      </c>
      <c r="M3582" s="864">
        <v>422.4</v>
      </c>
      <c r="N3582" s="864">
        <v>0.108</v>
      </c>
      <c r="O3582" s="872">
        <f>+VLOOKUP(C3582,'A. Rate Class Allocations'!$B$124:$J$128,6,FALSE)</f>
        <v>0.96094519236849896</v>
      </c>
      <c r="P3582" s="873">
        <f>+VLOOKUP(C3582,'A. Rate Class Allocations'!$B$124:$J$128,8,FALSE)</f>
        <v>0.98007105038154396</v>
      </c>
      <c r="Q3582" s="873">
        <f>+VLOOKUP(C3582,'A. Rate Class Allocations'!$B$124:$J$128,7,FALSE)</f>
        <v>1.0700573423086499</v>
      </c>
      <c r="R3582" s="873">
        <f>+VLOOKUP(C3582,'A. Rate Class Allocations'!$B$124:$J$128,9,FALSE)</f>
        <v>0.85888650963597402</v>
      </c>
      <c r="S3582" s="874">
        <f t="shared" si="166"/>
        <v>397.81402385205445</v>
      </c>
      <c r="T3582" s="874">
        <f t="shared" si="167"/>
        <v>9.9258244111348884E-2</v>
      </c>
    </row>
    <row r="3583" spans="1:20">
      <c r="A3583" s="864" t="s">
        <v>1034</v>
      </c>
      <c r="B3583" s="864" t="s">
        <v>1035</v>
      </c>
      <c r="C3583" s="864" t="s">
        <v>118</v>
      </c>
      <c r="D3583" s="864" t="s">
        <v>2456</v>
      </c>
      <c r="E3583" s="866">
        <v>2019</v>
      </c>
      <c r="F3583" s="866" t="s">
        <v>2437</v>
      </c>
      <c r="G3583" s="870">
        <v>43343</v>
      </c>
      <c r="H3583" s="869">
        <f t="shared" si="165"/>
        <v>2018</v>
      </c>
      <c r="I3583" s="870">
        <v>43777.705586446762</v>
      </c>
      <c r="J3583" s="864" t="s">
        <v>1038</v>
      </c>
      <c r="K3583" s="864" t="s">
        <v>2440</v>
      </c>
      <c r="L3583" s="864" t="s">
        <v>1039</v>
      </c>
      <c r="M3583" s="864">
        <v>96.18</v>
      </c>
      <c r="N3583" s="864">
        <v>2.46E-2</v>
      </c>
      <c r="O3583" s="872">
        <f>+VLOOKUP(C3583,'A. Rate Class Allocations'!$B$124:$J$128,6,FALSE)</f>
        <v>0.96094519236849896</v>
      </c>
      <c r="P3583" s="873">
        <f>+VLOOKUP(C3583,'A. Rate Class Allocations'!$B$124:$J$128,8,FALSE)</f>
        <v>0.98007105038154396</v>
      </c>
      <c r="Q3583" s="873">
        <f>+VLOOKUP(C3583,'A. Rate Class Allocations'!$B$124:$J$128,7,FALSE)</f>
        <v>1.0700573423086499</v>
      </c>
      <c r="R3583" s="873">
        <f>+VLOOKUP(C3583,'A. Rate Class Allocations'!$B$124:$J$128,9,FALSE)</f>
        <v>0.85888650963597402</v>
      </c>
      <c r="S3583" s="874">
        <f t="shared" si="166"/>
        <v>90.58180116972207</v>
      </c>
      <c r="T3583" s="874">
        <f t="shared" si="167"/>
        <v>2.2608822269807247E-2</v>
      </c>
    </row>
    <row r="3584" spans="1:20">
      <c r="A3584" s="864" t="s">
        <v>1034</v>
      </c>
      <c r="B3584" s="864" t="s">
        <v>1035</v>
      </c>
      <c r="C3584" s="864" t="s">
        <v>118</v>
      </c>
      <c r="D3584" s="864" t="s">
        <v>2456</v>
      </c>
      <c r="E3584" s="866">
        <v>2019</v>
      </c>
      <c r="F3584" s="866" t="s">
        <v>2437</v>
      </c>
      <c r="G3584" s="870">
        <v>43343</v>
      </c>
      <c r="H3584" s="869">
        <f t="shared" si="165"/>
        <v>2018</v>
      </c>
      <c r="I3584" s="870">
        <v>43777.705586446762</v>
      </c>
      <c r="J3584" s="864" t="s">
        <v>1038</v>
      </c>
      <c r="K3584" s="864" t="s">
        <v>2440</v>
      </c>
      <c r="L3584" s="864" t="s">
        <v>1039</v>
      </c>
      <c r="M3584" s="864">
        <v>583.79999999999995</v>
      </c>
      <c r="N3584" s="864">
        <v>0</v>
      </c>
      <c r="O3584" s="872">
        <f>+VLOOKUP(C3584,'A. Rate Class Allocations'!$B$124:$J$128,6,FALSE)</f>
        <v>0.96094519236849896</v>
      </c>
      <c r="P3584" s="873">
        <f>+VLOOKUP(C3584,'A. Rate Class Allocations'!$B$124:$J$128,8,FALSE)</f>
        <v>0.98007105038154396</v>
      </c>
      <c r="Q3584" s="873">
        <f>+VLOOKUP(C3584,'A. Rate Class Allocations'!$B$124:$J$128,7,FALSE)</f>
        <v>1.0700573423086499</v>
      </c>
      <c r="R3584" s="873">
        <f>+VLOOKUP(C3584,'A. Rate Class Allocations'!$B$124:$J$128,9,FALSE)</f>
        <v>0.85888650963597402</v>
      </c>
      <c r="S3584" s="874">
        <f t="shared" si="166"/>
        <v>549.81966648870593</v>
      </c>
      <c r="T3584" s="874">
        <f t="shared" si="167"/>
        <v>0</v>
      </c>
    </row>
    <row r="3585" spans="1:20">
      <c r="A3585" s="864" t="s">
        <v>1034</v>
      </c>
      <c r="B3585" s="864" t="s">
        <v>1035</v>
      </c>
      <c r="C3585" s="864" t="s">
        <v>118</v>
      </c>
      <c r="D3585" s="864" t="s">
        <v>2456</v>
      </c>
      <c r="E3585" s="866">
        <v>2019</v>
      </c>
      <c r="F3585" s="866" t="s">
        <v>2437</v>
      </c>
      <c r="G3585" s="870">
        <v>43343</v>
      </c>
      <c r="H3585" s="869">
        <f t="shared" si="165"/>
        <v>2018</v>
      </c>
      <c r="I3585" s="870">
        <v>43777.705586446762</v>
      </c>
      <c r="J3585" s="864" t="s">
        <v>1038</v>
      </c>
      <c r="K3585" s="864" t="s">
        <v>2440</v>
      </c>
      <c r="L3585" s="864" t="s">
        <v>1039</v>
      </c>
      <c r="M3585" s="864">
        <v>583.79999999999995</v>
      </c>
      <c r="N3585" s="864">
        <v>0</v>
      </c>
      <c r="O3585" s="872">
        <f>+VLOOKUP(C3585,'A. Rate Class Allocations'!$B$124:$J$128,6,FALSE)</f>
        <v>0.96094519236849896</v>
      </c>
      <c r="P3585" s="873">
        <f>+VLOOKUP(C3585,'A. Rate Class Allocations'!$B$124:$J$128,8,FALSE)</f>
        <v>0.98007105038154396</v>
      </c>
      <c r="Q3585" s="873">
        <f>+VLOOKUP(C3585,'A. Rate Class Allocations'!$B$124:$J$128,7,FALSE)</f>
        <v>1.0700573423086499</v>
      </c>
      <c r="R3585" s="873">
        <f>+VLOOKUP(C3585,'A. Rate Class Allocations'!$B$124:$J$128,9,FALSE)</f>
        <v>0.85888650963597402</v>
      </c>
      <c r="S3585" s="874">
        <f t="shared" si="166"/>
        <v>549.81966648870593</v>
      </c>
      <c r="T3585" s="874">
        <f t="shared" si="167"/>
        <v>0</v>
      </c>
    </row>
    <row r="3586" spans="1:20">
      <c r="A3586" s="864" t="s">
        <v>1034</v>
      </c>
      <c r="B3586" s="864" t="s">
        <v>1035</v>
      </c>
      <c r="C3586" s="864" t="s">
        <v>118</v>
      </c>
      <c r="D3586" s="864" t="s">
        <v>2457</v>
      </c>
      <c r="E3586" s="866">
        <v>2019</v>
      </c>
      <c r="F3586" s="866" t="s">
        <v>2437</v>
      </c>
      <c r="G3586" s="870">
        <v>43312</v>
      </c>
      <c r="H3586" s="869">
        <f t="shared" si="165"/>
        <v>2018</v>
      </c>
      <c r="I3586" s="870">
        <v>43739.703485636572</v>
      </c>
      <c r="J3586" s="864" t="s">
        <v>1036</v>
      </c>
      <c r="K3586" s="864" t="s">
        <v>2440</v>
      </c>
      <c r="L3586" s="864" t="s">
        <v>1039</v>
      </c>
      <c r="M3586" s="864">
        <v>23905</v>
      </c>
      <c r="N3586" s="864">
        <v>6.1</v>
      </c>
      <c r="O3586" s="872">
        <f>+VLOOKUP(C3586,'A. Rate Class Allocations'!$B$124:$J$128,6,FALSE)</f>
        <v>0.96094519236849896</v>
      </c>
      <c r="P3586" s="873">
        <f>+VLOOKUP(C3586,'A. Rate Class Allocations'!$B$124:$J$128,8,FALSE)</f>
        <v>0.98007105038154396</v>
      </c>
      <c r="Q3586" s="873">
        <f>+VLOOKUP(C3586,'A. Rate Class Allocations'!$B$124:$J$128,7,FALSE)</f>
        <v>1.0700573423086499</v>
      </c>
      <c r="R3586" s="873">
        <f>+VLOOKUP(C3586,'A. Rate Class Allocations'!$B$124:$J$128,9,FALSE)</f>
        <v>0.85888650963597402</v>
      </c>
      <c r="S3586" s="874">
        <f t="shared" si="166"/>
        <v>22513.599053464401</v>
      </c>
      <c r="T3586" s="874">
        <f t="shared" si="167"/>
        <v>5.60625267665952</v>
      </c>
    </row>
    <row r="3587" spans="1:20">
      <c r="A3587" s="864" t="s">
        <v>1034</v>
      </c>
      <c r="B3587" s="864" t="s">
        <v>1035</v>
      </c>
      <c r="C3587" s="864" t="s">
        <v>118</v>
      </c>
      <c r="D3587" s="864" t="s">
        <v>2458</v>
      </c>
      <c r="E3587" s="866">
        <v>2019</v>
      </c>
      <c r="F3587" s="866" t="s">
        <v>2437</v>
      </c>
      <c r="G3587" s="870">
        <v>43727</v>
      </c>
      <c r="H3587" s="869">
        <f t="shared" si="165"/>
        <v>2019</v>
      </c>
      <c r="I3587" s="870">
        <v>43788.774206226852</v>
      </c>
      <c r="J3587" s="864" t="s">
        <v>1038</v>
      </c>
      <c r="K3587" s="864" t="s">
        <v>2440</v>
      </c>
      <c r="L3587" s="864" t="s">
        <v>1039</v>
      </c>
      <c r="M3587" s="864">
        <v>4670.3999999999996</v>
      </c>
      <c r="N3587" s="864">
        <v>0</v>
      </c>
      <c r="O3587" s="872">
        <f>+VLOOKUP(C3587,'A. Rate Class Allocations'!$B$124:$J$128,6,FALSE)</f>
        <v>0.96094519236849896</v>
      </c>
      <c r="P3587" s="873">
        <f>+VLOOKUP(C3587,'A. Rate Class Allocations'!$B$124:$J$128,8,FALSE)</f>
        <v>0.98007105038154396</v>
      </c>
      <c r="Q3587" s="873">
        <f>+VLOOKUP(C3587,'A. Rate Class Allocations'!$B$124:$J$128,7,FALSE)</f>
        <v>1.0700573423086499</v>
      </c>
      <c r="R3587" s="873">
        <f>+VLOOKUP(C3587,'A. Rate Class Allocations'!$B$124:$J$128,9,FALSE)</f>
        <v>0.85888650963597402</v>
      </c>
      <c r="S3587" s="874">
        <f t="shared" si="166"/>
        <v>4398.5573319096475</v>
      </c>
      <c r="T3587" s="874">
        <f t="shared" si="167"/>
        <v>0</v>
      </c>
    </row>
    <row r="3588" spans="1:20">
      <c r="A3588" s="864" t="s">
        <v>1034</v>
      </c>
      <c r="B3588" s="864" t="s">
        <v>1035</v>
      </c>
      <c r="C3588" s="864" t="s">
        <v>118</v>
      </c>
      <c r="D3588" s="864" t="s">
        <v>2458</v>
      </c>
      <c r="E3588" s="866">
        <v>2019</v>
      </c>
      <c r="F3588" s="866" t="s">
        <v>2437</v>
      </c>
      <c r="G3588" s="870">
        <v>43727</v>
      </c>
      <c r="H3588" s="869">
        <f t="shared" ref="H3588:H3651" si="168">YEAR(G3588)</f>
        <v>2019</v>
      </c>
      <c r="I3588" s="870">
        <v>43788.774206226852</v>
      </c>
      <c r="J3588" s="864" t="s">
        <v>1038</v>
      </c>
      <c r="K3588" s="864" t="s">
        <v>2440</v>
      </c>
      <c r="L3588" s="864" t="s">
        <v>1039</v>
      </c>
      <c r="M3588" s="864">
        <v>2388.88</v>
      </c>
      <c r="N3588" s="864">
        <v>0.52</v>
      </c>
      <c r="O3588" s="872">
        <f>+VLOOKUP(C3588,'A. Rate Class Allocations'!$B$124:$J$128,6,FALSE)</f>
        <v>0.96094519236849896</v>
      </c>
      <c r="P3588" s="873">
        <f>+VLOOKUP(C3588,'A. Rate Class Allocations'!$B$124:$J$128,8,FALSE)</f>
        <v>0.98007105038154396</v>
      </c>
      <c r="Q3588" s="873">
        <f>+VLOOKUP(C3588,'A. Rate Class Allocations'!$B$124:$J$128,7,FALSE)</f>
        <v>1.0700573423086499</v>
      </c>
      <c r="R3588" s="873">
        <f>+VLOOKUP(C3588,'A. Rate Class Allocations'!$B$124:$J$128,9,FALSE)</f>
        <v>0.85888650963597402</v>
      </c>
      <c r="S3588" s="874">
        <f t="shared" ref="S3588:S3651" si="169">M3588*O3588*P3588</f>
        <v>2249.8341981526892</v>
      </c>
      <c r="T3588" s="874">
        <f t="shared" ref="T3588:T3651" si="170">N3588*Q3588*R3588</f>
        <v>0.47791006423982796</v>
      </c>
    </row>
    <row r="3589" spans="1:20">
      <c r="A3589" s="864" t="s">
        <v>1034</v>
      </c>
      <c r="B3589" s="864" t="s">
        <v>1035</v>
      </c>
      <c r="C3589" s="864" t="s">
        <v>118</v>
      </c>
      <c r="D3589" s="864" t="s">
        <v>2458</v>
      </c>
      <c r="E3589" s="866">
        <v>2019</v>
      </c>
      <c r="F3589" s="866" t="s">
        <v>2437</v>
      </c>
      <c r="G3589" s="870">
        <v>43727</v>
      </c>
      <c r="H3589" s="869">
        <f t="shared" si="168"/>
        <v>2019</v>
      </c>
      <c r="I3589" s="870">
        <v>43788.774206226852</v>
      </c>
      <c r="J3589" s="864" t="s">
        <v>1038</v>
      </c>
      <c r="K3589" s="864" t="s">
        <v>2440</v>
      </c>
      <c r="L3589" s="864" t="s">
        <v>1039</v>
      </c>
      <c r="M3589" s="864">
        <v>579.30340000000001</v>
      </c>
      <c r="N3589" s="864">
        <v>0.12609999999999999</v>
      </c>
      <c r="O3589" s="872">
        <f>+VLOOKUP(C3589,'A. Rate Class Allocations'!$B$124:$J$128,6,FALSE)</f>
        <v>0.96094519236849896</v>
      </c>
      <c r="P3589" s="873">
        <f>+VLOOKUP(C3589,'A. Rate Class Allocations'!$B$124:$J$128,8,FALSE)</f>
        <v>0.98007105038154396</v>
      </c>
      <c r="Q3589" s="873">
        <f>+VLOOKUP(C3589,'A. Rate Class Allocations'!$B$124:$J$128,7,FALSE)</f>
        <v>1.0700573423086499</v>
      </c>
      <c r="R3589" s="873">
        <f>+VLOOKUP(C3589,'A. Rate Class Allocations'!$B$124:$J$128,9,FALSE)</f>
        <v>0.85888650963597402</v>
      </c>
      <c r="S3589" s="874">
        <f t="shared" si="169"/>
        <v>545.58479305202718</v>
      </c>
      <c r="T3589" s="874">
        <f t="shared" si="170"/>
        <v>0.11589319057815826</v>
      </c>
    </row>
    <row r="3590" spans="1:20">
      <c r="A3590" s="864" t="s">
        <v>1034</v>
      </c>
      <c r="B3590" s="864" t="s">
        <v>1035</v>
      </c>
      <c r="C3590" s="864" t="s">
        <v>118</v>
      </c>
      <c r="D3590" s="864" t="s">
        <v>2458</v>
      </c>
      <c r="E3590" s="866">
        <v>2019</v>
      </c>
      <c r="F3590" s="866" t="s">
        <v>2437</v>
      </c>
      <c r="G3590" s="870">
        <v>43727</v>
      </c>
      <c r="H3590" s="869">
        <f t="shared" si="168"/>
        <v>2019</v>
      </c>
      <c r="I3590" s="870">
        <v>43788.774206226852</v>
      </c>
      <c r="J3590" s="864" t="s">
        <v>1036</v>
      </c>
      <c r="K3590" s="864" t="s">
        <v>2440</v>
      </c>
      <c r="L3590" s="864" t="s">
        <v>1039</v>
      </c>
      <c r="M3590" s="864">
        <v>490</v>
      </c>
      <c r="N3590" s="864">
        <v>5.6000000000000001E-2</v>
      </c>
      <c r="O3590" s="872">
        <f>+VLOOKUP(C3590,'A. Rate Class Allocations'!$B$124:$J$128,6,FALSE)</f>
        <v>0.96094519236849896</v>
      </c>
      <c r="P3590" s="873">
        <f>+VLOOKUP(C3590,'A. Rate Class Allocations'!$B$124:$J$128,8,FALSE)</f>
        <v>0.98007105038154396</v>
      </c>
      <c r="Q3590" s="873">
        <f>+VLOOKUP(C3590,'A. Rate Class Allocations'!$B$124:$J$128,7,FALSE)</f>
        <v>1.0700573423086499</v>
      </c>
      <c r="R3590" s="873">
        <f>+VLOOKUP(C3590,'A. Rate Class Allocations'!$B$124:$J$128,9,FALSE)</f>
        <v>0.85888650963597402</v>
      </c>
      <c r="S3590" s="874">
        <f t="shared" si="169"/>
        <v>461.4793363814079</v>
      </c>
      <c r="T3590" s="874">
        <f t="shared" si="170"/>
        <v>5.1467237687366087E-2</v>
      </c>
    </row>
    <row r="3591" spans="1:20">
      <c r="A3591" s="864" t="s">
        <v>1034</v>
      </c>
      <c r="B3591" s="864" t="s">
        <v>1035</v>
      </c>
      <c r="C3591" s="864" t="s">
        <v>118</v>
      </c>
      <c r="D3591" s="864" t="s">
        <v>2458</v>
      </c>
      <c r="E3591" s="866">
        <v>2019</v>
      </c>
      <c r="F3591" s="866" t="s">
        <v>2437</v>
      </c>
      <c r="G3591" s="870">
        <v>43727</v>
      </c>
      <c r="H3591" s="869">
        <f t="shared" si="168"/>
        <v>2019</v>
      </c>
      <c r="I3591" s="870">
        <v>43788.774206226852</v>
      </c>
      <c r="J3591" s="864" t="s">
        <v>1036</v>
      </c>
      <c r="K3591" s="864" t="s">
        <v>2440</v>
      </c>
      <c r="L3591" s="864" t="s">
        <v>1039</v>
      </c>
      <c r="M3591" s="864">
        <v>489</v>
      </c>
      <c r="N3591" s="864">
        <v>0</v>
      </c>
      <c r="O3591" s="872">
        <f>+VLOOKUP(C3591,'A. Rate Class Allocations'!$B$124:$J$128,6,FALSE)</f>
        <v>0.96094519236849896</v>
      </c>
      <c r="P3591" s="873">
        <f>+VLOOKUP(C3591,'A. Rate Class Allocations'!$B$124:$J$128,8,FALSE)</f>
        <v>0.98007105038154396</v>
      </c>
      <c r="Q3591" s="873">
        <f>+VLOOKUP(C3591,'A. Rate Class Allocations'!$B$124:$J$128,7,FALSE)</f>
        <v>1.0700573423086499</v>
      </c>
      <c r="R3591" s="873">
        <f>+VLOOKUP(C3591,'A. Rate Class Allocations'!$B$124:$J$128,9,FALSE)</f>
        <v>0.85888650963597402</v>
      </c>
      <c r="S3591" s="874">
        <f t="shared" si="169"/>
        <v>460.53754181736423</v>
      </c>
      <c r="T3591" s="874">
        <f t="shared" si="170"/>
        <v>0</v>
      </c>
    </row>
    <row r="3592" spans="1:20">
      <c r="A3592" s="864" t="s">
        <v>1034</v>
      </c>
      <c r="B3592" s="864" t="s">
        <v>1035</v>
      </c>
      <c r="C3592" s="864" t="s">
        <v>118</v>
      </c>
      <c r="D3592" s="864" t="s">
        <v>2458</v>
      </c>
      <c r="E3592" s="866">
        <v>2019</v>
      </c>
      <c r="F3592" s="866" t="s">
        <v>2437</v>
      </c>
      <c r="G3592" s="870">
        <v>43727</v>
      </c>
      <c r="H3592" s="869">
        <f t="shared" si="168"/>
        <v>2019</v>
      </c>
      <c r="I3592" s="870">
        <v>43788.774206226852</v>
      </c>
      <c r="J3592" s="864" t="s">
        <v>1038</v>
      </c>
      <c r="K3592" s="864" t="s">
        <v>2440</v>
      </c>
      <c r="L3592" s="864" t="s">
        <v>1039</v>
      </c>
      <c r="M3592" s="864">
        <v>4975.68</v>
      </c>
      <c r="N3592" s="864">
        <v>0.56799999999999995</v>
      </c>
      <c r="O3592" s="872">
        <f>+VLOOKUP(C3592,'A. Rate Class Allocations'!$B$124:$J$128,6,FALSE)</f>
        <v>0.96094519236849896</v>
      </c>
      <c r="P3592" s="873">
        <f>+VLOOKUP(C3592,'A. Rate Class Allocations'!$B$124:$J$128,8,FALSE)</f>
        <v>0.98007105038154396</v>
      </c>
      <c r="Q3592" s="873">
        <f>+VLOOKUP(C3592,'A. Rate Class Allocations'!$B$124:$J$128,7,FALSE)</f>
        <v>1.0700573423086499</v>
      </c>
      <c r="R3592" s="873">
        <f>+VLOOKUP(C3592,'A. Rate Class Allocations'!$B$124:$J$128,9,FALSE)</f>
        <v>0.85888650963597402</v>
      </c>
      <c r="S3592" s="874">
        <f t="shared" si="169"/>
        <v>4686.0683764209061</v>
      </c>
      <c r="T3592" s="874">
        <f t="shared" si="170"/>
        <v>0.52202483940042743</v>
      </c>
    </row>
    <row r="3593" spans="1:20">
      <c r="A3593" s="864" t="s">
        <v>1034</v>
      </c>
      <c r="B3593" s="864" t="s">
        <v>1035</v>
      </c>
      <c r="C3593" s="864" t="s">
        <v>118</v>
      </c>
      <c r="D3593" s="864" t="s">
        <v>2459</v>
      </c>
      <c r="E3593" s="866">
        <v>2019</v>
      </c>
      <c r="F3593" s="866" t="s">
        <v>2437</v>
      </c>
      <c r="G3593" s="870">
        <v>43727</v>
      </c>
      <c r="H3593" s="869">
        <f t="shared" si="168"/>
        <v>2019</v>
      </c>
      <c r="I3593" s="870">
        <v>43788.774401793984</v>
      </c>
      <c r="J3593" s="864" t="s">
        <v>1038</v>
      </c>
      <c r="K3593" s="864" t="s">
        <v>2440</v>
      </c>
      <c r="L3593" s="864" t="s">
        <v>1039</v>
      </c>
      <c r="M3593" s="864">
        <v>4086.6</v>
      </c>
      <c r="N3593" s="864">
        <v>0</v>
      </c>
      <c r="O3593" s="872">
        <f>+VLOOKUP(C3593,'A. Rate Class Allocations'!$B$124:$J$128,6,FALSE)</f>
        <v>0.96094519236849896</v>
      </c>
      <c r="P3593" s="873">
        <f>+VLOOKUP(C3593,'A. Rate Class Allocations'!$B$124:$J$128,8,FALSE)</f>
        <v>0.98007105038154396</v>
      </c>
      <c r="Q3593" s="873">
        <f>+VLOOKUP(C3593,'A. Rate Class Allocations'!$B$124:$J$128,7,FALSE)</f>
        <v>1.0700573423086499</v>
      </c>
      <c r="R3593" s="873">
        <f>+VLOOKUP(C3593,'A. Rate Class Allocations'!$B$124:$J$128,9,FALSE)</f>
        <v>0.85888650963597402</v>
      </c>
      <c r="S3593" s="874">
        <f t="shared" si="169"/>
        <v>3848.7376654209415</v>
      </c>
      <c r="T3593" s="874">
        <f t="shared" si="170"/>
        <v>0</v>
      </c>
    </row>
    <row r="3594" spans="1:20">
      <c r="A3594" s="864" t="s">
        <v>1034</v>
      </c>
      <c r="B3594" s="864" t="s">
        <v>1035</v>
      </c>
      <c r="C3594" s="864" t="s">
        <v>118</v>
      </c>
      <c r="D3594" s="864" t="s">
        <v>2459</v>
      </c>
      <c r="E3594" s="866">
        <v>2019</v>
      </c>
      <c r="F3594" s="866" t="s">
        <v>2437</v>
      </c>
      <c r="G3594" s="870">
        <v>43727</v>
      </c>
      <c r="H3594" s="869">
        <f t="shared" si="168"/>
        <v>2019</v>
      </c>
      <c r="I3594" s="870">
        <v>43788.774401793984</v>
      </c>
      <c r="J3594" s="864" t="s">
        <v>1038</v>
      </c>
      <c r="K3594" s="864" t="s">
        <v>2440</v>
      </c>
      <c r="L3594" s="864" t="s">
        <v>1039</v>
      </c>
      <c r="M3594" s="864">
        <v>1745.72</v>
      </c>
      <c r="N3594" s="864">
        <v>0.38</v>
      </c>
      <c r="O3594" s="872">
        <f>+VLOOKUP(C3594,'A. Rate Class Allocations'!$B$124:$J$128,6,FALSE)</f>
        <v>0.96094519236849896</v>
      </c>
      <c r="P3594" s="873">
        <f>+VLOOKUP(C3594,'A. Rate Class Allocations'!$B$124:$J$128,8,FALSE)</f>
        <v>0.98007105038154396</v>
      </c>
      <c r="Q3594" s="873">
        <f>+VLOOKUP(C3594,'A. Rate Class Allocations'!$B$124:$J$128,7,FALSE)</f>
        <v>1.0700573423086499</v>
      </c>
      <c r="R3594" s="873">
        <f>+VLOOKUP(C3594,'A. Rate Class Allocations'!$B$124:$J$128,9,FALSE)</f>
        <v>0.85888650963597402</v>
      </c>
      <c r="S3594" s="874">
        <f t="shared" si="169"/>
        <v>1644.1096063423497</v>
      </c>
      <c r="T3594" s="874">
        <f t="shared" si="170"/>
        <v>0.34924197002141277</v>
      </c>
    </row>
    <row r="3595" spans="1:20">
      <c r="A3595" s="864" t="s">
        <v>1034</v>
      </c>
      <c r="B3595" s="864" t="s">
        <v>1035</v>
      </c>
      <c r="C3595" s="864" t="s">
        <v>118</v>
      </c>
      <c r="D3595" s="864" t="s">
        <v>2459</v>
      </c>
      <c r="E3595" s="866">
        <v>2019</v>
      </c>
      <c r="F3595" s="866" t="s">
        <v>2437</v>
      </c>
      <c r="G3595" s="870">
        <v>43727</v>
      </c>
      <c r="H3595" s="869">
        <f t="shared" si="168"/>
        <v>2019</v>
      </c>
      <c r="I3595" s="870">
        <v>43788.774401793984</v>
      </c>
      <c r="J3595" s="864" t="s">
        <v>1038</v>
      </c>
      <c r="K3595" s="864" t="s">
        <v>2440</v>
      </c>
      <c r="L3595" s="864" t="s">
        <v>1039</v>
      </c>
      <c r="M3595" s="864">
        <v>980.3596</v>
      </c>
      <c r="N3595" s="864">
        <v>0.21340000000000001</v>
      </c>
      <c r="O3595" s="872">
        <f>+VLOOKUP(C3595,'A. Rate Class Allocations'!$B$124:$J$128,6,FALSE)</f>
        <v>0.96094519236849896</v>
      </c>
      <c r="P3595" s="873">
        <f>+VLOOKUP(C3595,'A. Rate Class Allocations'!$B$124:$J$128,8,FALSE)</f>
        <v>0.98007105038154396</v>
      </c>
      <c r="Q3595" s="873">
        <f>+VLOOKUP(C3595,'A. Rate Class Allocations'!$B$124:$J$128,7,FALSE)</f>
        <v>1.0700573423086499</v>
      </c>
      <c r="R3595" s="873">
        <f>+VLOOKUP(C3595,'A. Rate Class Allocations'!$B$124:$J$128,9,FALSE)</f>
        <v>0.85888650963597402</v>
      </c>
      <c r="S3595" s="874">
        <f t="shared" si="169"/>
        <v>923.29734208804598</v>
      </c>
      <c r="T3595" s="874">
        <f t="shared" si="170"/>
        <v>0.19612693790149863</v>
      </c>
    </row>
    <row r="3596" spans="1:20">
      <c r="A3596" s="864" t="s">
        <v>1034</v>
      </c>
      <c r="B3596" s="864" t="s">
        <v>1035</v>
      </c>
      <c r="C3596" s="864" t="s">
        <v>118</v>
      </c>
      <c r="D3596" s="864" t="s">
        <v>2459</v>
      </c>
      <c r="E3596" s="866">
        <v>2019</v>
      </c>
      <c r="F3596" s="866" t="s">
        <v>2437</v>
      </c>
      <c r="G3596" s="870">
        <v>43727</v>
      </c>
      <c r="H3596" s="869">
        <f t="shared" si="168"/>
        <v>2019</v>
      </c>
      <c r="I3596" s="870">
        <v>43788.774401793984</v>
      </c>
      <c r="J3596" s="864" t="s">
        <v>1036</v>
      </c>
      <c r="K3596" s="864" t="s">
        <v>2440</v>
      </c>
      <c r="L3596" s="864" t="s">
        <v>1039</v>
      </c>
      <c r="M3596" s="864">
        <v>490</v>
      </c>
      <c r="N3596" s="864">
        <v>5.6000000000000001E-2</v>
      </c>
      <c r="O3596" s="872">
        <f>+VLOOKUP(C3596,'A. Rate Class Allocations'!$B$124:$J$128,6,FALSE)</f>
        <v>0.96094519236849896</v>
      </c>
      <c r="P3596" s="873">
        <f>+VLOOKUP(C3596,'A. Rate Class Allocations'!$B$124:$J$128,8,FALSE)</f>
        <v>0.98007105038154396</v>
      </c>
      <c r="Q3596" s="873">
        <f>+VLOOKUP(C3596,'A. Rate Class Allocations'!$B$124:$J$128,7,FALSE)</f>
        <v>1.0700573423086499</v>
      </c>
      <c r="R3596" s="873">
        <f>+VLOOKUP(C3596,'A. Rate Class Allocations'!$B$124:$J$128,9,FALSE)</f>
        <v>0.85888650963597402</v>
      </c>
      <c r="S3596" s="874">
        <f t="shared" si="169"/>
        <v>461.4793363814079</v>
      </c>
      <c r="T3596" s="874">
        <f t="shared" si="170"/>
        <v>5.1467237687366087E-2</v>
      </c>
    </row>
    <row r="3597" spans="1:20">
      <c r="A3597" s="864" t="s">
        <v>1034</v>
      </c>
      <c r="B3597" s="864" t="s">
        <v>1035</v>
      </c>
      <c r="C3597" s="864" t="s">
        <v>118</v>
      </c>
      <c r="D3597" s="864" t="s">
        <v>2459</v>
      </c>
      <c r="E3597" s="866">
        <v>2019</v>
      </c>
      <c r="F3597" s="866" t="s">
        <v>2437</v>
      </c>
      <c r="G3597" s="870">
        <v>43727</v>
      </c>
      <c r="H3597" s="869">
        <f t="shared" si="168"/>
        <v>2019</v>
      </c>
      <c r="I3597" s="870">
        <v>43788.774401793984</v>
      </c>
      <c r="J3597" s="864" t="s">
        <v>1036</v>
      </c>
      <c r="K3597" s="864" t="s">
        <v>2440</v>
      </c>
      <c r="L3597" s="864" t="s">
        <v>1039</v>
      </c>
      <c r="M3597" s="864">
        <v>489</v>
      </c>
      <c r="N3597" s="864">
        <v>0</v>
      </c>
      <c r="O3597" s="872">
        <f>+VLOOKUP(C3597,'A. Rate Class Allocations'!$B$124:$J$128,6,FALSE)</f>
        <v>0.96094519236849896</v>
      </c>
      <c r="P3597" s="873">
        <f>+VLOOKUP(C3597,'A. Rate Class Allocations'!$B$124:$J$128,8,FALSE)</f>
        <v>0.98007105038154396</v>
      </c>
      <c r="Q3597" s="873">
        <f>+VLOOKUP(C3597,'A. Rate Class Allocations'!$B$124:$J$128,7,FALSE)</f>
        <v>1.0700573423086499</v>
      </c>
      <c r="R3597" s="873">
        <f>+VLOOKUP(C3597,'A. Rate Class Allocations'!$B$124:$J$128,9,FALSE)</f>
        <v>0.85888650963597402</v>
      </c>
      <c r="S3597" s="874">
        <f t="shared" si="169"/>
        <v>460.53754181736423</v>
      </c>
      <c r="T3597" s="874">
        <f t="shared" si="170"/>
        <v>0</v>
      </c>
    </row>
    <row r="3598" spans="1:20">
      <c r="A3598" s="864" t="s">
        <v>1034</v>
      </c>
      <c r="B3598" s="864" t="s">
        <v>1035</v>
      </c>
      <c r="C3598" s="864" t="s">
        <v>118</v>
      </c>
      <c r="D3598" s="864" t="s">
        <v>2459</v>
      </c>
      <c r="E3598" s="866">
        <v>2019</v>
      </c>
      <c r="F3598" s="866" t="s">
        <v>2437</v>
      </c>
      <c r="G3598" s="870">
        <v>43727</v>
      </c>
      <c r="H3598" s="869">
        <f t="shared" si="168"/>
        <v>2019</v>
      </c>
      <c r="I3598" s="870">
        <v>43788.774401793984</v>
      </c>
      <c r="J3598" s="864" t="s">
        <v>1038</v>
      </c>
      <c r="K3598" s="864" t="s">
        <v>2440</v>
      </c>
      <c r="L3598" s="864" t="s">
        <v>1039</v>
      </c>
      <c r="M3598" s="864">
        <v>4975.68</v>
      </c>
      <c r="N3598" s="864">
        <v>0.56799999999999995</v>
      </c>
      <c r="O3598" s="872">
        <f>+VLOOKUP(C3598,'A. Rate Class Allocations'!$B$124:$J$128,6,FALSE)</f>
        <v>0.96094519236849896</v>
      </c>
      <c r="P3598" s="873">
        <f>+VLOOKUP(C3598,'A. Rate Class Allocations'!$B$124:$J$128,8,FALSE)</f>
        <v>0.98007105038154396</v>
      </c>
      <c r="Q3598" s="873">
        <f>+VLOOKUP(C3598,'A. Rate Class Allocations'!$B$124:$J$128,7,FALSE)</f>
        <v>1.0700573423086499</v>
      </c>
      <c r="R3598" s="873">
        <f>+VLOOKUP(C3598,'A. Rate Class Allocations'!$B$124:$J$128,9,FALSE)</f>
        <v>0.85888650963597402</v>
      </c>
      <c r="S3598" s="874">
        <f t="shared" si="169"/>
        <v>4686.0683764209061</v>
      </c>
      <c r="T3598" s="874">
        <f t="shared" si="170"/>
        <v>0.52202483940042743</v>
      </c>
    </row>
    <row r="3599" spans="1:20">
      <c r="A3599" s="864" t="s">
        <v>1034</v>
      </c>
      <c r="B3599" s="864" t="s">
        <v>1035</v>
      </c>
      <c r="C3599" s="864" t="s">
        <v>118</v>
      </c>
      <c r="D3599" s="864" t="s">
        <v>2460</v>
      </c>
      <c r="E3599" s="866">
        <v>2019</v>
      </c>
      <c r="F3599" s="866" t="s">
        <v>2437</v>
      </c>
      <c r="G3599" s="870">
        <v>43251</v>
      </c>
      <c r="H3599" s="869">
        <f t="shared" si="168"/>
        <v>2018</v>
      </c>
      <c r="I3599" s="870">
        <v>43748.707300821756</v>
      </c>
      <c r="J3599" s="864" t="s">
        <v>1038</v>
      </c>
      <c r="K3599" s="864" t="s">
        <v>2440</v>
      </c>
      <c r="L3599" s="864" t="s">
        <v>1039</v>
      </c>
      <c r="M3599" s="864">
        <v>2508.3240000000001</v>
      </c>
      <c r="N3599" s="864">
        <v>0.54600000000000004</v>
      </c>
      <c r="O3599" s="872">
        <f>+VLOOKUP(C3599,'A. Rate Class Allocations'!$B$124:$J$128,6,FALSE)</f>
        <v>0.96094519236849896</v>
      </c>
      <c r="P3599" s="873">
        <f>+VLOOKUP(C3599,'A. Rate Class Allocations'!$B$124:$J$128,8,FALSE)</f>
        <v>0.98007105038154396</v>
      </c>
      <c r="Q3599" s="873">
        <f>+VLOOKUP(C3599,'A. Rate Class Allocations'!$B$124:$J$128,7,FALSE)</f>
        <v>1.0700573423086499</v>
      </c>
      <c r="R3599" s="873">
        <f>+VLOOKUP(C3599,'A. Rate Class Allocations'!$B$124:$J$128,9,FALSE)</f>
        <v>0.85888650963597402</v>
      </c>
      <c r="S3599" s="874">
        <f t="shared" si="169"/>
        <v>2362.3259080603234</v>
      </c>
      <c r="T3599" s="874">
        <f t="shared" si="170"/>
        <v>0.50180556745181937</v>
      </c>
    </row>
    <row r="3600" spans="1:20">
      <c r="A3600" s="864" t="s">
        <v>1034</v>
      </c>
      <c r="B3600" s="864" t="s">
        <v>1035</v>
      </c>
      <c r="C3600" s="864" t="s">
        <v>118</v>
      </c>
      <c r="D3600" s="864" t="s">
        <v>2460</v>
      </c>
      <c r="E3600" s="866">
        <v>2019</v>
      </c>
      <c r="F3600" s="866" t="s">
        <v>2437</v>
      </c>
      <c r="G3600" s="870">
        <v>43251</v>
      </c>
      <c r="H3600" s="869">
        <f t="shared" si="168"/>
        <v>2018</v>
      </c>
      <c r="I3600" s="870">
        <v>43748.707300821756</v>
      </c>
      <c r="J3600" s="864" t="s">
        <v>1038</v>
      </c>
      <c r="K3600" s="864" t="s">
        <v>2440</v>
      </c>
      <c r="L3600" s="864" t="s">
        <v>1039</v>
      </c>
      <c r="M3600" s="864">
        <v>11753.2896</v>
      </c>
      <c r="N3600" s="864">
        <v>2.5583999999999998</v>
      </c>
      <c r="O3600" s="872">
        <f>+VLOOKUP(C3600,'A. Rate Class Allocations'!$B$124:$J$128,6,FALSE)</f>
        <v>0.96094519236849896</v>
      </c>
      <c r="P3600" s="873">
        <f>+VLOOKUP(C3600,'A. Rate Class Allocations'!$B$124:$J$128,8,FALSE)</f>
        <v>0.98007105038154396</v>
      </c>
      <c r="Q3600" s="873">
        <f>+VLOOKUP(C3600,'A. Rate Class Allocations'!$B$124:$J$128,7,FALSE)</f>
        <v>1.0700573423086499</v>
      </c>
      <c r="R3600" s="873">
        <f>+VLOOKUP(C3600,'A. Rate Class Allocations'!$B$124:$J$128,9,FALSE)</f>
        <v>0.85888650963597402</v>
      </c>
      <c r="S3600" s="874">
        <f t="shared" si="169"/>
        <v>11069.184254911232</v>
      </c>
      <c r="T3600" s="874">
        <f t="shared" si="170"/>
        <v>2.3513175160599533</v>
      </c>
    </row>
    <row r="3601" spans="1:20">
      <c r="A3601" s="864" t="s">
        <v>1034</v>
      </c>
      <c r="B3601" s="864" t="s">
        <v>1035</v>
      </c>
      <c r="C3601" s="864" t="s">
        <v>118</v>
      </c>
      <c r="D3601" s="864" t="s">
        <v>2461</v>
      </c>
      <c r="E3601" s="866">
        <v>2019</v>
      </c>
      <c r="F3601" s="866" t="s">
        <v>2437</v>
      </c>
      <c r="G3601" s="870">
        <v>43689</v>
      </c>
      <c r="H3601" s="869">
        <f t="shared" si="168"/>
        <v>2019</v>
      </c>
      <c r="I3601" s="870">
        <v>43836.860450219909</v>
      </c>
      <c r="J3601" s="864" t="s">
        <v>1036</v>
      </c>
      <c r="K3601" s="864" t="s">
        <v>2438</v>
      </c>
      <c r="L3601" s="864" t="s">
        <v>1039</v>
      </c>
      <c r="M3601" s="864">
        <v>129207</v>
      </c>
      <c r="N3601" s="864">
        <v>0</v>
      </c>
      <c r="O3601" s="872">
        <f>+VLOOKUP(C3601,'A. Rate Class Allocations'!$B$124:$J$128,6,FALSE)</f>
        <v>0.96094519236849896</v>
      </c>
      <c r="P3601" s="873">
        <f>+VLOOKUP(C3601,'A. Rate Class Allocations'!$B$124:$J$128,8,FALSE)</f>
        <v>0.98007105038154396</v>
      </c>
      <c r="Q3601" s="873">
        <f>+VLOOKUP(C3601,'A. Rate Class Allocations'!$B$124:$J$128,7,FALSE)</f>
        <v>1.0700573423086499</v>
      </c>
      <c r="R3601" s="873">
        <f>+VLOOKUP(C3601,'A. Rate Class Allocations'!$B$124:$J$128,9,FALSE)</f>
        <v>0.85888650963597402</v>
      </c>
      <c r="S3601" s="874">
        <f t="shared" si="169"/>
        <v>121686.45023639299</v>
      </c>
      <c r="T3601" s="874">
        <f t="shared" si="170"/>
        <v>0</v>
      </c>
    </row>
    <row r="3602" spans="1:20">
      <c r="A3602" s="864" t="s">
        <v>1034</v>
      </c>
      <c r="B3602" s="864" t="s">
        <v>1035</v>
      </c>
      <c r="C3602" s="864" t="s">
        <v>118</v>
      </c>
      <c r="D3602" s="864" t="s">
        <v>2462</v>
      </c>
      <c r="E3602" s="866">
        <v>2019</v>
      </c>
      <c r="F3602" s="866" t="s">
        <v>2437</v>
      </c>
      <c r="G3602" s="870">
        <v>43343</v>
      </c>
      <c r="H3602" s="869">
        <f t="shared" si="168"/>
        <v>2018</v>
      </c>
      <c r="I3602" s="870">
        <v>43782.588317800924</v>
      </c>
      <c r="J3602" s="864" t="s">
        <v>1038</v>
      </c>
      <c r="K3602" s="864" t="s">
        <v>2440</v>
      </c>
      <c r="L3602" s="864" t="s">
        <v>1039</v>
      </c>
      <c r="M3602" s="864">
        <v>3927.35</v>
      </c>
      <c r="N3602" s="864">
        <v>1.0044999999999999</v>
      </c>
      <c r="O3602" s="872">
        <f>+VLOOKUP(C3602,'A. Rate Class Allocations'!$B$124:$J$128,6,FALSE)</f>
        <v>0.96094519236849896</v>
      </c>
      <c r="P3602" s="873">
        <f>+VLOOKUP(C3602,'A. Rate Class Allocations'!$B$124:$J$128,8,FALSE)</f>
        <v>0.98007105038154396</v>
      </c>
      <c r="Q3602" s="873">
        <f>+VLOOKUP(C3602,'A. Rate Class Allocations'!$B$124:$J$128,7,FALSE)</f>
        <v>1.0700573423086499</v>
      </c>
      <c r="R3602" s="873">
        <f>+VLOOKUP(C3602,'A. Rate Class Allocations'!$B$124:$J$128,9,FALSE)</f>
        <v>0.85888650963597402</v>
      </c>
      <c r="S3602" s="874">
        <f t="shared" si="169"/>
        <v>3698.7568810969842</v>
      </c>
      <c r="T3602" s="874">
        <f t="shared" si="170"/>
        <v>0.92319357601712915</v>
      </c>
    </row>
    <row r="3603" spans="1:20">
      <c r="A3603" s="864" t="s">
        <v>1034</v>
      </c>
      <c r="B3603" s="864" t="s">
        <v>1035</v>
      </c>
      <c r="C3603" s="864" t="s">
        <v>118</v>
      </c>
      <c r="D3603" s="864" t="s">
        <v>2463</v>
      </c>
      <c r="E3603" s="866">
        <v>2019</v>
      </c>
      <c r="F3603" s="866" t="s">
        <v>2437</v>
      </c>
      <c r="G3603" s="870">
        <v>43448</v>
      </c>
      <c r="H3603" s="869">
        <f t="shared" si="168"/>
        <v>2018</v>
      </c>
      <c r="I3603" s="870">
        <v>43802.626221724538</v>
      </c>
      <c r="J3603" s="864" t="s">
        <v>1036</v>
      </c>
      <c r="K3603" s="864" t="s">
        <v>2440</v>
      </c>
      <c r="L3603" s="864" t="s">
        <v>1039</v>
      </c>
      <c r="M3603" s="864">
        <v>52743</v>
      </c>
      <c r="N3603" s="864">
        <v>137.35</v>
      </c>
      <c r="O3603" s="872">
        <f>+VLOOKUP(C3603,'A. Rate Class Allocations'!$B$124:$J$128,6,FALSE)</f>
        <v>0.96094519236849896</v>
      </c>
      <c r="P3603" s="873">
        <f>+VLOOKUP(C3603,'A. Rate Class Allocations'!$B$124:$J$128,8,FALSE)</f>
        <v>0.98007105038154396</v>
      </c>
      <c r="Q3603" s="873">
        <f>+VLOOKUP(C3603,'A. Rate Class Allocations'!$B$124:$J$128,7,FALSE)</f>
        <v>1.0700573423086499</v>
      </c>
      <c r="R3603" s="873">
        <f>+VLOOKUP(C3603,'A. Rate Class Allocations'!$B$124:$J$128,9,FALSE)</f>
        <v>0.85888650963597402</v>
      </c>
      <c r="S3603" s="874">
        <f t="shared" si="169"/>
        <v>49673.070691356319</v>
      </c>
      <c r="T3603" s="874">
        <f t="shared" si="170"/>
        <v>126.23259100642379</v>
      </c>
    </row>
    <row r="3604" spans="1:20">
      <c r="A3604" s="864" t="s">
        <v>1034</v>
      </c>
      <c r="B3604" s="864" t="s">
        <v>1035</v>
      </c>
      <c r="C3604" s="864" t="s">
        <v>118</v>
      </c>
      <c r="D3604" s="864" t="s">
        <v>2464</v>
      </c>
      <c r="E3604" s="866">
        <v>2019</v>
      </c>
      <c r="F3604" s="866" t="s">
        <v>2437</v>
      </c>
      <c r="G3604" s="870">
        <v>43434</v>
      </c>
      <c r="H3604" s="869">
        <f t="shared" si="168"/>
        <v>2018</v>
      </c>
      <c r="I3604" s="870">
        <v>43766.522095706016</v>
      </c>
      <c r="J3604" s="864" t="s">
        <v>1038</v>
      </c>
      <c r="K3604" s="864" t="s">
        <v>2440</v>
      </c>
      <c r="L3604" s="864" t="s">
        <v>1039</v>
      </c>
      <c r="M3604" s="864">
        <v>5512.8</v>
      </c>
      <c r="N3604" s="864">
        <v>1.2</v>
      </c>
      <c r="O3604" s="872">
        <f>+VLOOKUP(C3604,'A. Rate Class Allocations'!$B$124:$J$128,6,FALSE)</f>
        <v>0.96094519236849896</v>
      </c>
      <c r="P3604" s="873">
        <f>+VLOOKUP(C3604,'A. Rate Class Allocations'!$B$124:$J$128,8,FALSE)</f>
        <v>0.98007105038154396</v>
      </c>
      <c r="Q3604" s="873">
        <f>+VLOOKUP(C3604,'A. Rate Class Allocations'!$B$124:$J$128,7,FALSE)</f>
        <v>1.0700573423086499</v>
      </c>
      <c r="R3604" s="873">
        <f>+VLOOKUP(C3604,'A. Rate Class Allocations'!$B$124:$J$128,9,FALSE)</f>
        <v>0.85888650963597402</v>
      </c>
      <c r="S3604" s="874">
        <f t="shared" si="169"/>
        <v>5191.9250726600521</v>
      </c>
      <c r="T3604" s="874">
        <f t="shared" si="170"/>
        <v>1.1028693790149877</v>
      </c>
    </row>
    <row r="3605" spans="1:20">
      <c r="A3605" s="864" t="s">
        <v>1034</v>
      </c>
      <c r="B3605" s="864" t="s">
        <v>1035</v>
      </c>
      <c r="C3605" s="864" t="s">
        <v>118</v>
      </c>
      <c r="D3605" s="864" t="s">
        <v>2465</v>
      </c>
      <c r="E3605" s="866">
        <v>2019</v>
      </c>
      <c r="F3605" s="866" t="s">
        <v>2437</v>
      </c>
      <c r="G3605" s="870">
        <v>43403</v>
      </c>
      <c r="H3605" s="869">
        <f t="shared" si="168"/>
        <v>2018</v>
      </c>
      <c r="I3605" s="870">
        <v>43837.866746585649</v>
      </c>
      <c r="J3605" s="864" t="s">
        <v>1038</v>
      </c>
      <c r="K3605" s="864" t="s">
        <v>2440</v>
      </c>
      <c r="L3605" s="864" t="s">
        <v>1039</v>
      </c>
      <c r="M3605" s="864">
        <v>62019</v>
      </c>
      <c r="N3605" s="864">
        <v>13.5</v>
      </c>
      <c r="O3605" s="872">
        <f>+VLOOKUP(C3605,'A. Rate Class Allocations'!$B$124:$J$128,6,FALSE)</f>
        <v>0.96094519236849896</v>
      </c>
      <c r="P3605" s="873">
        <f>+VLOOKUP(C3605,'A. Rate Class Allocations'!$B$124:$J$128,8,FALSE)</f>
        <v>0.98007105038154396</v>
      </c>
      <c r="Q3605" s="873">
        <f>+VLOOKUP(C3605,'A. Rate Class Allocations'!$B$124:$J$128,7,FALSE)</f>
        <v>1.0700573423086499</v>
      </c>
      <c r="R3605" s="873">
        <f>+VLOOKUP(C3605,'A. Rate Class Allocations'!$B$124:$J$128,9,FALSE)</f>
        <v>0.85888650963597402</v>
      </c>
      <c r="S3605" s="874">
        <f t="shared" si="169"/>
        <v>58409.157067425585</v>
      </c>
      <c r="T3605" s="874">
        <f t="shared" si="170"/>
        <v>12.407280513918611</v>
      </c>
    </row>
    <row r="3606" spans="1:20">
      <c r="A3606" s="864" t="s">
        <v>1034</v>
      </c>
      <c r="B3606" s="864" t="s">
        <v>1035</v>
      </c>
      <c r="C3606" s="864" t="s">
        <v>118</v>
      </c>
      <c r="D3606" s="864" t="s">
        <v>2466</v>
      </c>
      <c r="E3606" s="866">
        <v>2019</v>
      </c>
      <c r="F3606" s="866" t="s">
        <v>2437</v>
      </c>
      <c r="G3606" s="870">
        <v>43517</v>
      </c>
      <c r="H3606" s="869">
        <f t="shared" si="168"/>
        <v>2019</v>
      </c>
      <c r="I3606" s="870">
        <v>43787.593150185188</v>
      </c>
      <c r="J3606" s="864" t="s">
        <v>1038</v>
      </c>
      <c r="K3606" s="864" t="s">
        <v>2440</v>
      </c>
      <c r="L3606" s="864" t="s">
        <v>1039</v>
      </c>
      <c r="M3606" s="864">
        <v>226.83799999999999</v>
      </c>
      <c r="N3606" s="864">
        <v>5.8000000000000003E-2</v>
      </c>
      <c r="O3606" s="872">
        <f>+VLOOKUP(C3606,'A. Rate Class Allocations'!$B$124:$J$128,6,FALSE)</f>
        <v>0.96094519236849896</v>
      </c>
      <c r="P3606" s="873">
        <f>+VLOOKUP(C3606,'A. Rate Class Allocations'!$B$124:$J$128,8,FALSE)</f>
        <v>0.98007105038154396</v>
      </c>
      <c r="Q3606" s="873">
        <f>+VLOOKUP(C3606,'A. Rate Class Allocations'!$B$124:$J$128,7,FALSE)</f>
        <v>1.0700573423086499</v>
      </c>
      <c r="R3606" s="873">
        <f>+VLOOKUP(C3606,'A. Rate Class Allocations'!$B$124:$J$128,9,FALSE)</f>
        <v>0.85888650963597402</v>
      </c>
      <c r="S3606" s="874">
        <f t="shared" si="169"/>
        <v>213.63479531854247</v>
      </c>
      <c r="T3606" s="874">
        <f t="shared" si="170"/>
        <v>5.3305353319057731E-2</v>
      </c>
    </row>
    <row r="3607" spans="1:20">
      <c r="A3607" s="864" t="s">
        <v>1034</v>
      </c>
      <c r="B3607" s="864" t="s">
        <v>1035</v>
      </c>
      <c r="C3607" s="864" t="s">
        <v>118</v>
      </c>
      <c r="D3607" s="864" t="s">
        <v>2466</v>
      </c>
      <c r="E3607" s="866">
        <v>2019</v>
      </c>
      <c r="F3607" s="866" t="s">
        <v>2437</v>
      </c>
      <c r="G3607" s="870">
        <v>43517</v>
      </c>
      <c r="H3607" s="869">
        <f t="shared" si="168"/>
        <v>2019</v>
      </c>
      <c r="I3607" s="870">
        <v>43787.593150185188</v>
      </c>
      <c r="J3607" s="864" t="s">
        <v>1038</v>
      </c>
      <c r="K3607" s="864" t="s">
        <v>2440</v>
      </c>
      <c r="L3607" s="864" t="s">
        <v>1039</v>
      </c>
      <c r="M3607" s="864">
        <v>2205.12</v>
      </c>
      <c r="N3607" s="864">
        <v>0.48</v>
      </c>
      <c r="O3607" s="872">
        <f>+VLOOKUP(C3607,'A. Rate Class Allocations'!$B$124:$J$128,6,FALSE)</f>
        <v>0.96094519236849896</v>
      </c>
      <c r="P3607" s="873">
        <f>+VLOOKUP(C3607,'A. Rate Class Allocations'!$B$124:$J$128,8,FALSE)</f>
        <v>0.98007105038154396</v>
      </c>
      <c r="Q3607" s="873">
        <f>+VLOOKUP(C3607,'A. Rate Class Allocations'!$B$124:$J$128,7,FALSE)</f>
        <v>1.0700573423086499</v>
      </c>
      <c r="R3607" s="873">
        <f>+VLOOKUP(C3607,'A. Rate Class Allocations'!$B$124:$J$128,9,FALSE)</f>
        <v>0.85888650963597402</v>
      </c>
      <c r="S3607" s="874">
        <f t="shared" si="169"/>
        <v>2076.7700290640205</v>
      </c>
      <c r="T3607" s="874">
        <f t="shared" si="170"/>
        <v>0.44114775160599501</v>
      </c>
    </row>
    <row r="3608" spans="1:20">
      <c r="A3608" s="864" t="s">
        <v>1034</v>
      </c>
      <c r="B3608" s="864" t="s">
        <v>1035</v>
      </c>
      <c r="C3608" s="864" t="s">
        <v>118</v>
      </c>
      <c r="D3608" s="864" t="s">
        <v>2466</v>
      </c>
      <c r="E3608" s="866">
        <v>2019</v>
      </c>
      <c r="F3608" s="866" t="s">
        <v>2437</v>
      </c>
      <c r="G3608" s="870">
        <v>43517</v>
      </c>
      <c r="H3608" s="869">
        <f t="shared" si="168"/>
        <v>2019</v>
      </c>
      <c r="I3608" s="870">
        <v>43787.593150185188</v>
      </c>
      <c r="J3608" s="864" t="s">
        <v>1038</v>
      </c>
      <c r="K3608" s="864" t="s">
        <v>2440</v>
      </c>
      <c r="L3608" s="864" t="s">
        <v>1039</v>
      </c>
      <c r="M3608" s="864">
        <v>96374.928</v>
      </c>
      <c r="N3608" s="864">
        <v>25.584</v>
      </c>
      <c r="O3608" s="872">
        <f>+VLOOKUP(C3608,'A. Rate Class Allocations'!$B$124:$J$128,6,FALSE)</f>
        <v>0.96094519236849896</v>
      </c>
      <c r="P3608" s="873">
        <f>+VLOOKUP(C3608,'A. Rate Class Allocations'!$B$124:$J$128,8,FALSE)</f>
        <v>0.98007105038154396</v>
      </c>
      <c r="Q3608" s="873">
        <f>+VLOOKUP(C3608,'A. Rate Class Allocations'!$B$124:$J$128,7,FALSE)</f>
        <v>1.0700573423086499</v>
      </c>
      <c r="R3608" s="873">
        <f>+VLOOKUP(C3608,'A. Rate Class Allocations'!$B$124:$J$128,9,FALSE)</f>
        <v>0.85888650963597402</v>
      </c>
      <c r="S3608" s="874">
        <f t="shared" si="169"/>
        <v>90765.38330050197</v>
      </c>
      <c r="T3608" s="874">
        <f t="shared" si="170"/>
        <v>23.513175160599534</v>
      </c>
    </row>
    <row r="3609" spans="1:20">
      <c r="A3609" s="864" t="s">
        <v>1034</v>
      </c>
      <c r="B3609" s="864" t="s">
        <v>1035</v>
      </c>
      <c r="C3609" s="864" t="s">
        <v>118</v>
      </c>
      <c r="D3609" s="864" t="s">
        <v>2466</v>
      </c>
      <c r="E3609" s="866">
        <v>2019</v>
      </c>
      <c r="F3609" s="866" t="s">
        <v>2437</v>
      </c>
      <c r="G3609" s="870">
        <v>43517</v>
      </c>
      <c r="H3609" s="869">
        <f t="shared" si="168"/>
        <v>2019</v>
      </c>
      <c r="I3609" s="870">
        <v>43787.593150185188</v>
      </c>
      <c r="J3609" s="864" t="s">
        <v>1038</v>
      </c>
      <c r="K3609" s="864" t="s">
        <v>2440</v>
      </c>
      <c r="L3609" s="864" t="s">
        <v>1039</v>
      </c>
      <c r="M3609" s="864">
        <v>2450.8989999999999</v>
      </c>
      <c r="N3609" s="864">
        <v>0.53349999999999997</v>
      </c>
      <c r="O3609" s="872">
        <f>+VLOOKUP(C3609,'A. Rate Class Allocations'!$B$124:$J$128,6,FALSE)</f>
        <v>0.96094519236849896</v>
      </c>
      <c r="P3609" s="873">
        <f>+VLOOKUP(C3609,'A. Rate Class Allocations'!$B$124:$J$128,8,FALSE)</f>
        <v>0.98007105038154396</v>
      </c>
      <c r="Q3609" s="873">
        <f>+VLOOKUP(C3609,'A. Rate Class Allocations'!$B$124:$J$128,7,FALSE)</f>
        <v>1.0700573423086499</v>
      </c>
      <c r="R3609" s="873">
        <f>+VLOOKUP(C3609,'A. Rate Class Allocations'!$B$124:$J$128,9,FALSE)</f>
        <v>0.85888650963597402</v>
      </c>
      <c r="S3609" s="874">
        <f t="shared" si="169"/>
        <v>2308.2433552201146</v>
      </c>
      <c r="T3609" s="874">
        <f t="shared" si="170"/>
        <v>0.49031734475374655</v>
      </c>
    </row>
    <row r="3610" spans="1:20">
      <c r="A3610" s="864" t="s">
        <v>1034</v>
      </c>
      <c r="B3610" s="864" t="s">
        <v>1035</v>
      </c>
      <c r="C3610" s="864" t="s">
        <v>118</v>
      </c>
      <c r="D3610" s="864" t="s">
        <v>2467</v>
      </c>
      <c r="E3610" s="866">
        <v>2019</v>
      </c>
      <c r="F3610" s="866" t="s">
        <v>2437</v>
      </c>
      <c r="G3610" s="870">
        <v>43445</v>
      </c>
      <c r="H3610" s="869">
        <f t="shared" si="168"/>
        <v>2018</v>
      </c>
      <c r="I3610" s="870">
        <v>43777.705884953706</v>
      </c>
      <c r="J3610" s="864" t="s">
        <v>1036</v>
      </c>
      <c r="K3610" s="864" t="s">
        <v>2440</v>
      </c>
      <c r="L3610" s="864" t="s">
        <v>1039</v>
      </c>
      <c r="M3610" s="864">
        <v>6287</v>
      </c>
      <c r="N3610" s="864">
        <v>1.6</v>
      </c>
      <c r="O3610" s="872">
        <f>+VLOOKUP(C3610,'A. Rate Class Allocations'!$B$124:$J$128,6,FALSE)</f>
        <v>0.96094519236849896</v>
      </c>
      <c r="P3610" s="873">
        <f>+VLOOKUP(C3610,'A. Rate Class Allocations'!$B$124:$J$128,8,FALSE)</f>
        <v>0.98007105038154396</v>
      </c>
      <c r="Q3610" s="873">
        <f>+VLOOKUP(C3610,'A. Rate Class Allocations'!$B$124:$J$128,7,FALSE)</f>
        <v>1.0700573423086499</v>
      </c>
      <c r="R3610" s="873">
        <f>+VLOOKUP(C3610,'A. Rate Class Allocations'!$B$124:$J$128,9,FALSE)</f>
        <v>0.85888650963597402</v>
      </c>
      <c r="S3610" s="874">
        <f t="shared" si="169"/>
        <v>5921.0624241426758</v>
      </c>
      <c r="T3610" s="874">
        <f t="shared" si="170"/>
        <v>1.4704925053533169</v>
      </c>
    </row>
    <row r="3611" spans="1:20">
      <c r="A3611" s="864" t="s">
        <v>1034</v>
      </c>
      <c r="B3611" s="864" t="s">
        <v>1035</v>
      </c>
      <c r="C3611" s="864" t="s">
        <v>118</v>
      </c>
      <c r="D3611" s="864" t="s">
        <v>2467</v>
      </c>
      <c r="E3611" s="866">
        <v>2019</v>
      </c>
      <c r="F3611" s="866" t="s">
        <v>2437</v>
      </c>
      <c r="G3611" s="870">
        <v>43445</v>
      </c>
      <c r="H3611" s="869">
        <f t="shared" si="168"/>
        <v>2018</v>
      </c>
      <c r="I3611" s="870">
        <v>43777.705884953706</v>
      </c>
      <c r="J3611" s="864" t="s">
        <v>1038</v>
      </c>
      <c r="K3611" s="864" t="s">
        <v>2440</v>
      </c>
      <c r="L3611" s="864" t="s">
        <v>1039</v>
      </c>
      <c r="M3611" s="864">
        <v>537.49800000000005</v>
      </c>
      <c r="N3611" s="864">
        <v>0.11700000000000001</v>
      </c>
      <c r="O3611" s="872">
        <f>+VLOOKUP(C3611,'A. Rate Class Allocations'!$B$124:$J$128,6,FALSE)</f>
        <v>0.96094519236849896</v>
      </c>
      <c r="P3611" s="873">
        <f>+VLOOKUP(C3611,'A. Rate Class Allocations'!$B$124:$J$128,8,FALSE)</f>
        <v>0.98007105038154396</v>
      </c>
      <c r="Q3611" s="873">
        <f>+VLOOKUP(C3611,'A. Rate Class Allocations'!$B$124:$J$128,7,FALSE)</f>
        <v>1.0700573423086499</v>
      </c>
      <c r="R3611" s="873">
        <f>+VLOOKUP(C3611,'A. Rate Class Allocations'!$B$124:$J$128,9,FALSE)</f>
        <v>0.85888650963597402</v>
      </c>
      <c r="S3611" s="874">
        <f t="shared" si="169"/>
        <v>506.21269458435518</v>
      </c>
      <c r="T3611" s="874">
        <f t="shared" si="170"/>
        <v>0.1075297644539613</v>
      </c>
    </row>
    <row r="3612" spans="1:20">
      <c r="A3612" s="864" t="s">
        <v>1034</v>
      </c>
      <c r="B3612" s="864" t="s">
        <v>1035</v>
      </c>
      <c r="C3612" s="864" t="s">
        <v>118</v>
      </c>
      <c r="D3612" s="864" t="s">
        <v>2467</v>
      </c>
      <c r="E3612" s="866">
        <v>2019</v>
      </c>
      <c r="F3612" s="866" t="s">
        <v>2437</v>
      </c>
      <c r="G3612" s="870">
        <v>43445</v>
      </c>
      <c r="H3612" s="869">
        <f t="shared" si="168"/>
        <v>2018</v>
      </c>
      <c r="I3612" s="870">
        <v>43777.705884953706</v>
      </c>
      <c r="J3612" s="864" t="s">
        <v>1038</v>
      </c>
      <c r="K3612" s="864" t="s">
        <v>2440</v>
      </c>
      <c r="L3612" s="864" t="s">
        <v>1039</v>
      </c>
      <c r="M3612" s="864">
        <v>6879.9744000000001</v>
      </c>
      <c r="N3612" s="864">
        <v>1.4976</v>
      </c>
      <c r="O3612" s="872">
        <f>+VLOOKUP(C3612,'A. Rate Class Allocations'!$B$124:$J$128,6,FALSE)</f>
        <v>0.96094519236849896</v>
      </c>
      <c r="P3612" s="873">
        <f>+VLOOKUP(C3612,'A. Rate Class Allocations'!$B$124:$J$128,8,FALSE)</f>
        <v>0.98007105038154396</v>
      </c>
      <c r="Q3612" s="873">
        <f>+VLOOKUP(C3612,'A. Rate Class Allocations'!$B$124:$J$128,7,FALSE)</f>
        <v>1.0700573423086499</v>
      </c>
      <c r="R3612" s="873">
        <f>+VLOOKUP(C3612,'A. Rate Class Allocations'!$B$124:$J$128,9,FALSE)</f>
        <v>0.85888650963597402</v>
      </c>
      <c r="S3612" s="874">
        <f t="shared" si="169"/>
        <v>6479.5224906797448</v>
      </c>
      <c r="T3612" s="874">
        <f t="shared" si="170"/>
        <v>1.3763809850107047</v>
      </c>
    </row>
    <row r="3613" spans="1:20">
      <c r="A3613" s="864" t="s">
        <v>1034</v>
      </c>
      <c r="B3613" s="864" t="s">
        <v>1035</v>
      </c>
      <c r="C3613" s="864" t="s">
        <v>118</v>
      </c>
      <c r="D3613" s="864" t="s">
        <v>2468</v>
      </c>
      <c r="E3613" s="866">
        <v>2019</v>
      </c>
      <c r="F3613" s="866" t="s">
        <v>2437</v>
      </c>
      <c r="G3613" s="870">
        <v>43594</v>
      </c>
      <c r="H3613" s="869">
        <f t="shared" si="168"/>
        <v>2019</v>
      </c>
      <c r="I3613" s="870">
        <v>43777.706641874996</v>
      </c>
      <c r="J3613" s="864" t="s">
        <v>1038</v>
      </c>
      <c r="K3613" s="864" t="s">
        <v>2440</v>
      </c>
      <c r="L3613" s="864" t="s">
        <v>1039</v>
      </c>
      <c r="M3613" s="864">
        <v>8173.2</v>
      </c>
      <c r="N3613" s="864">
        <v>0</v>
      </c>
      <c r="O3613" s="872">
        <f>+VLOOKUP(C3613,'A. Rate Class Allocations'!$B$124:$J$128,6,FALSE)</f>
        <v>0.96094519236849896</v>
      </c>
      <c r="P3613" s="873">
        <f>+VLOOKUP(C3613,'A. Rate Class Allocations'!$B$124:$J$128,8,FALSE)</f>
        <v>0.98007105038154396</v>
      </c>
      <c r="Q3613" s="873">
        <f>+VLOOKUP(C3613,'A. Rate Class Allocations'!$B$124:$J$128,7,FALSE)</f>
        <v>1.0700573423086499</v>
      </c>
      <c r="R3613" s="873">
        <f>+VLOOKUP(C3613,'A. Rate Class Allocations'!$B$124:$J$128,9,FALSE)</f>
        <v>0.85888650963597402</v>
      </c>
      <c r="S3613" s="874">
        <f t="shared" si="169"/>
        <v>7697.4753308418831</v>
      </c>
      <c r="T3613" s="874">
        <f t="shared" si="170"/>
        <v>0</v>
      </c>
    </row>
    <row r="3614" spans="1:20">
      <c r="A3614" s="864" t="s">
        <v>1034</v>
      </c>
      <c r="B3614" s="864" t="s">
        <v>1035</v>
      </c>
      <c r="C3614" s="864" t="s">
        <v>118</v>
      </c>
      <c r="D3614" s="864" t="s">
        <v>2468</v>
      </c>
      <c r="E3614" s="866">
        <v>2019</v>
      </c>
      <c r="F3614" s="866" t="s">
        <v>2437</v>
      </c>
      <c r="G3614" s="870">
        <v>43594</v>
      </c>
      <c r="H3614" s="869">
        <f t="shared" si="168"/>
        <v>2019</v>
      </c>
      <c r="I3614" s="870">
        <v>43777.706641874996</v>
      </c>
      <c r="J3614" s="864" t="s">
        <v>1038</v>
      </c>
      <c r="K3614" s="864" t="s">
        <v>2440</v>
      </c>
      <c r="L3614" s="864" t="s">
        <v>1039</v>
      </c>
      <c r="M3614" s="864">
        <v>20706</v>
      </c>
      <c r="N3614" s="864">
        <v>0</v>
      </c>
      <c r="O3614" s="872">
        <f>+VLOOKUP(C3614,'A. Rate Class Allocations'!$B$124:$J$128,6,FALSE)</f>
        <v>0.96094519236849896</v>
      </c>
      <c r="P3614" s="873">
        <f>+VLOOKUP(C3614,'A. Rate Class Allocations'!$B$124:$J$128,8,FALSE)</f>
        <v>0.98007105038154396</v>
      </c>
      <c r="Q3614" s="873">
        <f>+VLOOKUP(C3614,'A. Rate Class Allocations'!$B$124:$J$128,7,FALSE)</f>
        <v>1.0700573423086499</v>
      </c>
      <c r="R3614" s="873">
        <f>+VLOOKUP(C3614,'A. Rate Class Allocations'!$B$124:$J$128,9,FALSE)</f>
        <v>0.85888650963597402</v>
      </c>
      <c r="S3614" s="874">
        <f t="shared" si="169"/>
        <v>19500.798243088637</v>
      </c>
      <c r="T3614" s="874">
        <f t="shared" si="170"/>
        <v>0</v>
      </c>
    </row>
    <row r="3615" spans="1:20">
      <c r="A3615" s="864" t="s">
        <v>1034</v>
      </c>
      <c r="B3615" s="864" t="s">
        <v>1035</v>
      </c>
      <c r="C3615" s="864" t="s">
        <v>118</v>
      </c>
      <c r="D3615" s="864" t="s">
        <v>2469</v>
      </c>
      <c r="E3615" s="866">
        <v>2019</v>
      </c>
      <c r="F3615" s="866" t="s">
        <v>2437</v>
      </c>
      <c r="G3615" s="870">
        <v>43423</v>
      </c>
      <c r="H3615" s="869">
        <f t="shared" si="168"/>
        <v>2018</v>
      </c>
      <c r="I3615" s="870">
        <v>43748.70836733796</v>
      </c>
      <c r="J3615" s="864" t="s">
        <v>1038</v>
      </c>
      <c r="K3615" s="864" t="s">
        <v>2438</v>
      </c>
      <c r="L3615" s="864" t="s">
        <v>1039</v>
      </c>
      <c r="M3615" s="864">
        <v>678.75</v>
      </c>
      <c r="N3615" s="864">
        <v>0.6825</v>
      </c>
      <c r="O3615" s="872">
        <f>+VLOOKUP(C3615,'A. Rate Class Allocations'!$B$124:$J$128,6,FALSE)</f>
        <v>0.96094519236849896</v>
      </c>
      <c r="P3615" s="873">
        <f>+VLOOKUP(C3615,'A. Rate Class Allocations'!$B$124:$J$128,8,FALSE)</f>
        <v>0.98007105038154396</v>
      </c>
      <c r="Q3615" s="873">
        <f>+VLOOKUP(C3615,'A. Rate Class Allocations'!$B$124:$J$128,7,FALSE)</f>
        <v>1.0700573423086499</v>
      </c>
      <c r="R3615" s="873">
        <f>+VLOOKUP(C3615,'A. Rate Class Allocations'!$B$124:$J$128,9,FALSE)</f>
        <v>0.85888650963597402</v>
      </c>
      <c r="S3615" s="874">
        <f t="shared" si="169"/>
        <v>639.24306034465428</v>
      </c>
      <c r="T3615" s="874">
        <f t="shared" si="170"/>
        <v>0.62725695931477421</v>
      </c>
    </row>
    <row r="3616" spans="1:20">
      <c r="A3616" s="864" t="s">
        <v>1034</v>
      </c>
      <c r="B3616" s="864" t="s">
        <v>1035</v>
      </c>
      <c r="C3616" s="864" t="s">
        <v>118</v>
      </c>
      <c r="D3616" s="864" t="s">
        <v>2469</v>
      </c>
      <c r="E3616" s="866">
        <v>2019</v>
      </c>
      <c r="F3616" s="866" t="s">
        <v>2437</v>
      </c>
      <c r="G3616" s="870">
        <v>43423</v>
      </c>
      <c r="H3616" s="869">
        <f t="shared" si="168"/>
        <v>2018</v>
      </c>
      <c r="I3616" s="870">
        <v>43748.70836733796</v>
      </c>
      <c r="J3616" s="864" t="s">
        <v>1038</v>
      </c>
      <c r="K3616" s="864" t="s">
        <v>2438</v>
      </c>
      <c r="L3616" s="864" t="s">
        <v>1039</v>
      </c>
      <c r="M3616" s="864">
        <v>419.6</v>
      </c>
      <c r="N3616" s="864">
        <v>0.46800000000000003</v>
      </c>
      <c r="O3616" s="872">
        <f>+VLOOKUP(C3616,'A. Rate Class Allocations'!$B$124:$J$128,6,FALSE)</f>
        <v>0.96094519236849896</v>
      </c>
      <c r="P3616" s="873">
        <f>+VLOOKUP(C3616,'A. Rate Class Allocations'!$B$124:$J$128,8,FALSE)</f>
        <v>0.98007105038154396</v>
      </c>
      <c r="Q3616" s="873">
        <f>+VLOOKUP(C3616,'A. Rate Class Allocations'!$B$124:$J$128,7,FALSE)</f>
        <v>1.0700573423086499</v>
      </c>
      <c r="R3616" s="873">
        <f>+VLOOKUP(C3616,'A. Rate Class Allocations'!$B$124:$J$128,9,FALSE)</f>
        <v>0.85888650963597402</v>
      </c>
      <c r="S3616" s="874">
        <f t="shared" si="169"/>
        <v>395.17699907273214</v>
      </c>
      <c r="T3616" s="874">
        <f t="shared" si="170"/>
        <v>0.4301190578158452</v>
      </c>
    </row>
    <row r="3617" spans="1:20">
      <c r="A3617" s="864" t="s">
        <v>1034</v>
      </c>
      <c r="B3617" s="864" t="s">
        <v>1035</v>
      </c>
      <c r="C3617" s="864" t="s">
        <v>118</v>
      </c>
      <c r="D3617" s="864" t="s">
        <v>2469</v>
      </c>
      <c r="E3617" s="866">
        <v>2019</v>
      </c>
      <c r="F3617" s="866" t="s">
        <v>2437</v>
      </c>
      <c r="G3617" s="870">
        <v>43423</v>
      </c>
      <c r="H3617" s="869">
        <f t="shared" si="168"/>
        <v>2018</v>
      </c>
      <c r="I3617" s="870">
        <v>43748.70836733796</v>
      </c>
      <c r="J3617" s="864" t="s">
        <v>1038</v>
      </c>
      <c r="K3617" s="864" t="s">
        <v>2438</v>
      </c>
      <c r="L3617" s="864" t="s">
        <v>1039</v>
      </c>
      <c r="M3617" s="864">
        <v>545</v>
      </c>
      <c r="N3617" s="864">
        <v>0.91</v>
      </c>
      <c r="O3617" s="872">
        <f>+VLOOKUP(C3617,'A. Rate Class Allocations'!$B$124:$J$128,6,FALSE)</f>
        <v>0.96094519236849896</v>
      </c>
      <c r="P3617" s="873">
        <f>+VLOOKUP(C3617,'A. Rate Class Allocations'!$B$124:$J$128,8,FALSE)</f>
        <v>0.98007105038154396</v>
      </c>
      <c r="Q3617" s="873">
        <f>+VLOOKUP(C3617,'A. Rate Class Allocations'!$B$124:$J$128,7,FALSE)</f>
        <v>1.0700573423086499</v>
      </c>
      <c r="R3617" s="873">
        <f>+VLOOKUP(C3617,'A. Rate Class Allocations'!$B$124:$J$128,9,FALSE)</f>
        <v>0.85888650963597402</v>
      </c>
      <c r="S3617" s="874">
        <f t="shared" si="169"/>
        <v>513.2780374038108</v>
      </c>
      <c r="T3617" s="874">
        <f t="shared" si="170"/>
        <v>0.83634261241969887</v>
      </c>
    </row>
    <row r="3618" spans="1:20">
      <c r="A3618" s="864" t="s">
        <v>1034</v>
      </c>
      <c r="B3618" s="864" t="s">
        <v>1035</v>
      </c>
      <c r="C3618" s="864" t="s">
        <v>118</v>
      </c>
      <c r="D3618" s="864" t="s">
        <v>2470</v>
      </c>
      <c r="E3618" s="866">
        <v>2019</v>
      </c>
      <c r="F3618" s="866" t="s">
        <v>2437</v>
      </c>
      <c r="G3618" s="870">
        <v>43643</v>
      </c>
      <c r="H3618" s="869">
        <f t="shared" si="168"/>
        <v>2019</v>
      </c>
      <c r="I3618" s="870">
        <v>43804.741551168983</v>
      </c>
      <c r="J3618" s="864" t="s">
        <v>1038</v>
      </c>
      <c r="K3618" s="864" t="s">
        <v>2440</v>
      </c>
      <c r="L3618" s="864" t="s">
        <v>1039</v>
      </c>
      <c r="M3618" s="864">
        <v>1203.1686</v>
      </c>
      <c r="N3618" s="864">
        <v>0.26190000000000002</v>
      </c>
      <c r="O3618" s="872">
        <f>+VLOOKUP(C3618,'A. Rate Class Allocations'!$B$124:$J$128,6,FALSE)</f>
        <v>0.96094519236849896</v>
      </c>
      <c r="P3618" s="873">
        <f>+VLOOKUP(C3618,'A. Rate Class Allocations'!$B$124:$J$128,8,FALSE)</f>
        <v>0.98007105038154396</v>
      </c>
      <c r="Q3618" s="873">
        <f>+VLOOKUP(C3618,'A. Rate Class Allocations'!$B$124:$J$128,7,FALSE)</f>
        <v>1.0700573423086499</v>
      </c>
      <c r="R3618" s="873">
        <f>+VLOOKUP(C3618,'A. Rate Class Allocations'!$B$124:$J$128,9,FALSE)</f>
        <v>0.85888650963597402</v>
      </c>
      <c r="S3618" s="874">
        <f t="shared" si="169"/>
        <v>1133.1376471080564</v>
      </c>
      <c r="T3618" s="874">
        <f t="shared" si="170"/>
        <v>0.24070124197002105</v>
      </c>
    </row>
    <row r="3619" spans="1:20">
      <c r="A3619" s="864" t="s">
        <v>1034</v>
      </c>
      <c r="B3619" s="864" t="s">
        <v>1035</v>
      </c>
      <c r="C3619" s="864" t="s">
        <v>118</v>
      </c>
      <c r="D3619" s="864" t="s">
        <v>2470</v>
      </c>
      <c r="E3619" s="866">
        <v>2019</v>
      </c>
      <c r="F3619" s="866" t="s">
        <v>2437</v>
      </c>
      <c r="G3619" s="870">
        <v>43643</v>
      </c>
      <c r="H3619" s="869">
        <f t="shared" si="168"/>
        <v>2019</v>
      </c>
      <c r="I3619" s="870">
        <v>43804.741551168983</v>
      </c>
      <c r="J3619" s="864" t="s">
        <v>1038</v>
      </c>
      <c r="K3619" s="864" t="s">
        <v>2440</v>
      </c>
      <c r="L3619" s="864" t="s">
        <v>1039</v>
      </c>
      <c r="M3619" s="864">
        <v>12936.768</v>
      </c>
      <c r="N3619" s="864">
        <v>1.4767999999999999</v>
      </c>
      <c r="O3619" s="872">
        <f>+VLOOKUP(C3619,'A. Rate Class Allocations'!$B$124:$J$128,6,FALSE)</f>
        <v>0.96094519236849896</v>
      </c>
      <c r="P3619" s="873">
        <f>+VLOOKUP(C3619,'A. Rate Class Allocations'!$B$124:$J$128,8,FALSE)</f>
        <v>0.98007105038154396</v>
      </c>
      <c r="Q3619" s="873">
        <f>+VLOOKUP(C3619,'A. Rate Class Allocations'!$B$124:$J$128,7,FALSE)</f>
        <v>1.0700573423086499</v>
      </c>
      <c r="R3619" s="873">
        <f>+VLOOKUP(C3619,'A. Rate Class Allocations'!$B$124:$J$128,9,FALSE)</f>
        <v>0.85888650963597402</v>
      </c>
      <c r="S3619" s="874">
        <f t="shared" si="169"/>
        <v>12183.777778694353</v>
      </c>
      <c r="T3619" s="874">
        <f t="shared" si="170"/>
        <v>1.3572645824411114</v>
      </c>
    </row>
    <row r="3620" spans="1:20">
      <c r="A3620" s="864" t="s">
        <v>1034</v>
      </c>
      <c r="B3620" s="864" t="s">
        <v>1035</v>
      </c>
      <c r="C3620" s="864" t="s">
        <v>118</v>
      </c>
      <c r="D3620" s="864" t="s">
        <v>2470</v>
      </c>
      <c r="E3620" s="866">
        <v>2019</v>
      </c>
      <c r="F3620" s="866" t="s">
        <v>2437</v>
      </c>
      <c r="G3620" s="870">
        <v>43643</v>
      </c>
      <c r="H3620" s="869">
        <f t="shared" si="168"/>
        <v>2019</v>
      </c>
      <c r="I3620" s="870">
        <v>43804.741551168983</v>
      </c>
      <c r="J3620" s="864" t="s">
        <v>1038</v>
      </c>
      <c r="K3620" s="864" t="s">
        <v>2440</v>
      </c>
      <c r="L3620" s="864" t="s">
        <v>1039</v>
      </c>
      <c r="M3620" s="864">
        <v>14942.4444</v>
      </c>
      <c r="N3620" s="864">
        <v>3.2526000000000002</v>
      </c>
      <c r="O3620" s="872">
        <f>+VLOOKUP(C3620,'A. Rate Class Allocations'!$B$124:$J$128,6,FALSE)</f>
        <v>0.96094519236849896</v>
      </c>
      <c r="P3620" s="873">
        <f>+VLOOKUP(C3620,'A. Rate Class Allocations'!$B$124:$J$128,8,FALSE)</f>
        <v>0.98007105038154396</v>
      </c>
      <c r="Q3620" s="873">
        <f>+VLOOKUP(C3620,'A. Rate Class Allocations'!$B$124:$J$128,7,FALSE)</f>
        <v>1.0700573423086499</v>
      </c>
      <c r="R3620" s="873">
        <f>+VLOOKUP(C3620,'A. Rate Class Allocations'!$B$124:$J$128,9,FALSE)</f>
        <v>0.85888650963597402</v>
      </c>
      <c r="S3620" s="874">
        <f t="shared" si="169"/>
        <v>14072.712909445072</v>
      </c>
      <c r="T3620" s="874">
        <f t="shared" si="170"/>
        <v>2.9893274518201238</v>
      </c>
    </row>
    <row r="3621" spans="1:20">
      <c r="A3621" s="864" t="s">
        <v>1034</v>
      </c>
      <c r="B3621" s="864" t="s">
        <v>1035</v>
      </c>
      <c r="C3621" s="864" t="s">
        <v>118</v>
      </c>
      <c r="D3621" s="864" t="s">
        <v>2470</v>
      </c>
      <c r="E3621" s="866">
        <v>2019</v>
      </c>
      <c r="F3621" s="866" t="s">
        <v>2437</v>
      </c>
      <c r="G3621" s="870">
        <v>43643</v>
      </c>
      <c r="H3621" s="869">
        <f t="shared" si="168"/>
        <v>2019</v>
      </c>
      <c r="I3621" s="870">
        <v>43804.741551168983</v>
      </c>
      <c r="J3621" s="864" t="s">
        <v>1038</v>
      </c>
      <c r="K3621" s="864" t="s">
        <v>2440</v>
      </c>
      <c r="L3621" s="864" t="s">
        <v>1039</v>
      </c>
      <c r="M3621" s="864">
        <v>22503.249599999999</v>
      </c>
      <c r="N3621" s="864">
        <v>4.8983999999999996</v>
      </c>
      <c r="O3621" s="872">
        <f>+VLOOKUP(C3621,'A. Rate Class Allocations'!$B$124:$J$128,6,FALSE)</f>
        <v>0.96094519236849896</v>
      </c>
      <c r="P3621" s="873">
        <f>+VLOOKUP(C3621,'A. Rate Class Allocations'!$B$124:$J$128,8,FALSE)</f>
        <v>0.98007105038154396</v>
      </c>
      <c r="Q3621" s="873">
        <f>+VLOOKUP(C3621,'A. Rate Class Allocations'!$B$124:$J$128,7,FALSE)</f>
        <v>1.0700573423086499</v>
      </c>
      <c r="R3621" s="873">
        <f>+VLOOKUP(C3621,'A. Rate Class Allocations'!$B$124:$J$128,9,FALSE)</f>
        <v>0.85888650963597402</v>
      </c>
      <c r="S3621" s="874">
        <f t="shared" si="169"/>
        <v>21193.438146598332</v>
      </c>
      <c r="T3621" s="874">
        <f t="shared" si="170"/>
        <v>4.5019128051391784</v>
      </c>
    </row>
    <row r="3622" spans="1:20">
      <c r="A3622" s="864" t="s">
        <v>1034</v>
      </c>
      <c r="B3622" s="864" t="s">
        <v>1035</v>
      </c>
      <c r="C3622" s="864" t="s">
        <v>118</v>
      </c>
      <c r="D3622" s="864" t="s">
        <v>2470</v>
      </c>
      <c r="E3622" s="866">
        <v>2019</v>
      </c>
      <c r="F3622" s="866" t="s">
        <v>2437</v>
      </c>
      <c r="G3622" s="870">
        <v>43643</v>
      </c>
      <c r="H3622" s="869">
        <f t="shared" si="168"/>
        <v>2019</v>
      </c>
      <c r="I3622" s="870">
        <v>43804.741551168983</v>
      </c>
      <c r="J3622" s="864" t="s">
        <v>1038</v>
      </c>
      <c r="K3622" s="864" t="s">
        <v>2440</v>
      </c>
      <c r="L3622" s="864" t="s">
        <v>1039</v>
      </c>
      <c r="M3622" s="864">
        <v>1827.4931999999999</v>
      </c>
      <c r="N3622" s="864">
        <v>0.39779999999999999</v>
      </c>
      <c r="O3622" s="872">
        <f>+VLOOKUP(C3622,'A. Rate Class Allocations'!$B$124:$J$128,6,FALSE)</f>
        <v>0.96094519236849896</v>
      </c>
      <c r="P3622" s="873">
        <f>+VLOOKUP(C3622,'A. Rate Class Allocations'!$B$124:$J$128,8,FALSE)</f>
        <v>0.98007105038154396</v>
      </c>
      <c r="Q3622" s="873">
        <f>+VLOOKUP(C3622,'A. Rate Class Allocations'!$B$124:$J$128,7,FALSE)</f>
        <v>1.0700573423086499</v>
      </c>
      <c r="R3622" s="873">
        <f>+VLOOKUP(C3622,'A. Rate Class Allocations'!$B$124:$J$128,9,FALSE)</f>
        <v>0.85888650963597402</v>
      </c>
      <c r="S3622" s="874">
        <f t="shared" si="169"/>
        <v>1721.1231615868071</v>
      </c>
      <c r="T3622" s="874">
        <f t="shared" si="170"/>
        <v>0.36560119914346839</v>
      </c>
    </row>
    <row r="3623" spans="1:20">
      <c r="A3623" s="864" t="s">
        <v>1034</v>
      </c>
      <c r="B3623" s="864" t="s">
        <v>1035</v>
      </c>
      <c r="C3623" s="864" t="s">
        <v>118</v>
      </c>
      <c r="D3623" s="864" t="s">
        <v>2470</v>
      </c>
      <c r="E3623" s="866">
        <v>2019</v>
      </c>
      <c r="F3623" s="866" t="s">
        <v>2437</v>
      </c>
      <c r="G3623" s="870">
        <v>43643</v>
      </c>
      <c r="H3623" s="869">
        <f t="shared" si="168"/>
        <v>2019</v>
      </c>
      <c r="I3623" s="870">
        <v>43804.741551168983</v>
      </c>
      <c r="J3623" s="864" t="s">
        <v>1038</v>
      </c>
      <c r="K3623" s="864" t="s">
        <v>2440</v>
      </c>
      <c r="L3623" s="864" t="s">
        <v>1039</v>
      </c>
      <c r="M3623" s="864">
        <v>6780.72</v>
      </c>
      <c r="N3623" s="864">
        <v>0</v>
      </c>
      <c r="O3623" s="872">
        <f>+VLOOKUP(C3623,'A. Rate Class Allocations'!$B$124:$J$128,6,FALSE)</f>
        <v>0.96094519236849896</v>
      </c>
      <c r="P3623" s="873">
        <f>+VLOOKUP(C3623,'A. Rate Class Allocations'!$B$124:$J$128,8,FALSE)</f>
        <v>0.98007105038154396</v>
      </c>
      <c r="Q3623" s="873">
        <f>+VLOOKUP(C3623,'A. Rate Class Allocations'!$B$124:$J$128,7,FALSE)</f>
        <v>1.0700573423086499</v>
      </c>
      <c r="R3623" s="873">
        <f>+VLOOKUP(C3623,'A. Rate Class Allocations'!$B$124:$J$128,9,FALSE)</f>
        <v>0.85888650963597402</v>
      </c>
      <c r="S3623" s="874">
        <f t="shared" si="169"/>
        <v>6386.0452363023269</v>
      </c>
      <c r="T3623" s="874">
        <f t="shared" si="170"/>
        <v>0</v>
      </c>
    </row>
    <row r="3624" spans="1:20">
      <c r="A3624" s="864" t="s">
        <v>1034</v>
      </c>
      <c r="B3624" s="864" t="s">
        <v>1035</v>
      </c>
      <c r="C3624" s="864" t="s">
        <v>118</v>
      </c>
      <c r="D3624" s="864" t="s">
        <v>2470</v>
      </c>
      <c r="E3624" s="866">
        <v>2019</v>
      </c>
      <c r="F3624" s="866" t="s">
        <v>2437</v>
      </c>
      <c r="G3624" s="870">
        <v>43643</v>
      </c>
      <c r="H3624" s="869">
        <f t="shared" si="168"/>
        <v>2019</v>
      </c>
      <c r="I3624" s="870">
        <v>43804.741551168983</v>
      </c>
      <c r="J3624" s="864" t="s">
        <v>1038</v>
      </c>
      <c r="K3624" s="864" t="s">
        <v>2440</v>
      </c>
      <c r="L3624" s="864" t="s">
        <v>1039</v>
      </c>
      <c r="M3624" s="864">
        <v>1356.24</v>
      </c>
      <c r="N3624" s="864">
        <v>0</v>
      </c>
      <c r="O3624" s="872">
        <f>+VLOOKUP(C3624,'A. Rate Class Allocations'!$B$124:$J$128,6,FALSE)</f>
        <v>0.96094519236849896</v>
      </c>
      <c r="P3624" s="873">
        <f>+VLOOKUP(C3624,'A. Rate Class Allocations'!$B$124:$J$128,8,FALSE)</f>
        <v>0.98007105038154396</v>
      </c>
      <c r="Q3624" s="873">
        <f>+VLOOKUP(C3624,'A. Rate Class Allocations'!$B$124:$J$128,7,FALSE)</f>
        <v>1.0700573423086499</v>
      </c>
      <c r="R3624" s="873">
        <f>+VLOOKUP(C3624,'A. Rate Class Allocations'!$B$124:$J$128,9,FALSE)</f>
        <v>0.85888650963597402</v>
      </c>
      <c r="S3624" s="874">
        <f t="shared" si="169"/>
        <v>1277.2994595386135</v>
      </c>
      <c r="T3624" s="874">
        <f t="shared" si="170"/>
        <v>0</v>
      </c>
    </row>
    <row r="3625" spans="1:20">
      <c r="A3625" s="864" t="s">
        <v>1034</v>
      </c>
      <c r="B3625" s="864" t="s">
        <v>1035</v>
      </c>
      <c r="C3625" s="864" t="s">
        <v>118</v>
      </c>
      <c r="D3625" s="864" t="s">
        <v>2470</v>
      </c>
      <c r="E3625" s="866">
        <v>2019</v>
      </c>
      <c r="F3625" s="866" t="s">
        <v>2437</v>
      </c>
      <c r="G3625" s="870">
        <v>43643</v>
      </c>
      <c r="H3625" s="869">
        <f t="shared" si="168"/>
        <v>2019</v>
      </c>
      <c r="I3625" s="870">
        <v>43804.741551168983</v>
      </c>
      <c r="J3625" s="864" t="s">
        <v>1038</v>
      </c>
      <c r="K3625" s="864" t="s">
        <v>2440</v>
      </c>
      <c r="L3625" s="864" t="s">
        <v>1039</v>
      </c>
      <c r="M3625" s="864">
        <v>35598.906000000003</v>
      </c>
      <c r="N3625" s="864">
        <v>0</v>
      </c>
      <c r="O3625" s="872">
        <f>+VLOOKUP(C3625,'A. Rate Class Allocations'!$B$124:$J$128,6,FALSE)</f>
        <v>0.96094519236849896</v>
      </c>
      <c r="P3625" s="873">
        <f>+VLOOKUP(C3625,'A. Rate Class Allocations'!$B$124:$J$128,8,FALSE)</f>
        <v>0.98007105038154396</v>
      </c>
      <c r="Q3625" s="873">
        <f>+VLOOKUP(C3625,'A. Rate Class Allocations'!$B$124:$J$128,7,FALSE)</f>
        <v>1.0700573423086499</v>
      </c>
      <c r="R3625" s="873">
        <f>+VLOOKUP(C3625,'A. Rate Class Allocations'!$B$124:$J$128,9,FALSE)</f>
        <v>0.85888650963597402</v>
      </c>
      <c r="S3625" s="874">
        <f t="shared" si="169"/>
        <v>33526.856156702292</v>
      </c>
      <c r="T3625" s="874">
        <f t="shared" si="170"/>
        <v>0</v>
      </c>
    </row>
    <row r="3626" spans="1:20">
      <c r="A3626" s="864" t="s">
        <v>1034</v>
      </c>
      <c r="B3626" s="864" t="s">
        <v>1035</v>
      </c>
      <c r="C3626" s="864" t="s">
        <v>118</v>
      </c>
      <c r="D3626" s="864" t="s">
        <v>2471</v>
      </c>
      <c r="E3626" s="866">
        <v>2019</v>
      </c>
      <c r="F3626" s="866" t="s">
        <v>2437</v>
      </c>
      <c r="G3626" s="870">
        <v>43643</v>
      </c>
      <c r="H3626" s="869">
        <f t="shared" si="168"/>
        <v>2019</v>
      </c>
      <c r="I3626" s="870">
        <v>43787.592430416669</v>
      </c>
      <c r="J3626" s="864" t="s">
        <v>1038</v>
      </c>
      <c r="K3626" s="864" t="s">
        <v>2440</v>
      </c>
      <c r="L3626" s="864" t="s">
        <v>1039</v>
      </c>
      <c r="M3626" s="864">
        <v>477.77600000000001</v>
      </c>
      <c r="N3626" s="864">
        <v>0.104</v>
      </c>
      <c r="O3626" s="872">
        <f>+VLOOKUP(C3626,'A. Rate Class Allocations'!$B$124:$J$128,6,FALSE)</f>
        <v>0.96094519236849896</v>
      </c>
      <c r="P3626" s="873">
        <f>+VLOOKUP(C3626,'A. Rate Class Allocations'!$B$124:$J$128,8,FALSE)</f>
        <v>0.98007105038154396</v>
      </c>
      <c r="Q3626" s="873">
        <f>+VLOOKUP(C3626,'A. Rate Class Allocations'!$B$124:$J$128,7,FALSE)</f>
        <v>1.0700573423086499</v>
      </c>
      <c r="R3626" s="873">
        <f>+VLOOKUP(C3626,'A. Rate Class Allocations'!$B$124:$J$128,9,FALSE)</f>
        <v>0.85888650963597402</v>
      </c>
      <c r="S3626" s="874">
        <f t="shared" si="169"/>
        <v>449.96683963053789</v>
      </c>
      <c r="T3626" s="874">
        <f t="shared" si="170"/>
        <v>9.5582012847965581E-2</v>
      </c>
    </row>
    <row r="3627" spans="1:20">
      <c r="A3627" s="864" t="s">
        <v>1034</v>
      </c>
      <c r="B3627" s="864" t="s">
        <v>1035</v>
      </c>
      <c r="C3627" s="864" t="s">
        <v>118</v>
      </c>
      <c r="D3627" s="864" t="s">
        <v>2471</v>
      </c>
      <c r="E3627" s="866">
        <v>2019</v>
      </c>
      <c r="F3627" s="866" t="s">
        <v>2437</v>
      </c>
      <c r="G3627" s="870">
        <v>43643</v>
      </c>
      <c r="H3627" s="869">
        <f t="shared" si="168"/>
        <v>2019</v>
      </c>
      <c r="I3627" s="870">
        <v>43787.592430416669</v>
      </c>
      <c r="J3627" s="864" t="s">
        <v>1038</v>
      </c>
      <c r="K3627" s="864" t="s">
        <v>2440</v>
      </c>
      <c r="L3627" s="864" t="s">
        <v>1039</v>
      </c>
      <c r="M3627" s="864">
        <v>25083.24</v>
      </c>
      <c r="N3627" s="864">
        <v>5.46</v>
      </c>
      <c r="O3627" s="872">
        <f>+VLOOKUP(C3627,'A. Rate Class Allocations'!$B$124:$J$128,6,FALSE)</f>
        <v>0.96094519236849896</v>
      </c>
      <c r="P3627" s="873">
        <f>+VLOOKUP(C3627,'A. Rate Class Allocations'!$B$124:$J$128,8,FALSE)</f>
        <v>0.98007105038154396</v>
      </c>
      <c r="Q3627" s="873">
        <f>+VLOOKUP(C3627,'A. Rate Class Allocations'!$B$124:$J$128,7,FALSE)</f>
        <v>1.0700573423086499</v>
      </c>
      <c r="R3627" s="873">
        <f>+VLOOKUP(C3627,'A. Rate Class Allocations'!$B$124:$J$128,9,FALSE)</f>
        <v>0.85888650963597402</v>
      </c>
      <c r="S3627" s="874">
        <f t="shared" si="169"/>
        <v>23623.259080603239</v>
      </c>
      <c r="T3627" s="874">
        <f t="shared" si="170"/>
        <v>5.0180556745181937</v>
      </c>
    </row>
    <row r="3628" spans="1:20">
      <c r="A3628" s="864" t="s">
        <v>1034</v>
      </c>
      <c r="B3628" s="864" t="s">
        <v>1035</v>
      </c>
      <c r="C3628" s="864" t="s">
        <v>118</v>
      </c>
      <c r="D3628" s="864" t="s">
        <v>2471</v>
      </c>
      <c r="E3628" s="866">
        <v>2019</v>
      </c>
      <c r="F3628" s="866" t="s">
        <v>2437</v>
      </c>
      <c r="G3628" s="870">
        <v>43643</v>
      </c>
      <c r="H3628" s="869">
        <f t="shared" si="168"/>
        <v>2019</v>
      </c>
      <c r="I3628" s="870">
        <v>43787.592430416669</v>
      </c>
      <c r="J3628" s="864" t="s">
        <v>1038</v>
      </c>
      <c r="K3628" s="864" t="s">
        <v>2440</v>
      </c>
      <c r="L3628" s="864" t="s">
        <v>1039</v>
      </c>
      <c r="M3628" s="864">
        <v>6342.4763999999996</v>
      </c>
      <c r="N3628" s="864">
        <v>1.3806</v>
      </c>
      <c r="O3628" s="872">
        <f>+VLOOKUP(C3628,'A. Rate Class Allocations'!$B$124:$J$128,6,FALSE)</f>
        <v>0.96094519236849896</v>
      </c>
      <c r="P3628" s="873">
        <f>+VLOOKUP(C3628,'A. Rate Class Allocations'!$B$124:$J$128,8,FALSE)</f>
        <v>0.98007105038154396</v>
      </c>
      <c r="Q3628" s="873">
        <f>+VLOOKUP(C3628,'A. Rate Class Allocations'!$B$124:$J$128,7,FALSE)</f>
        <v>1.0700573423086499</v>
      </c>
      <c r="R3628" s="873">
        <f>+VLOOKUP(C3628,'A. Rate Class Allocations'!$B$124:$J$128,9,FALSE)</f>
        <v>0.85888650963597402</v>
      </c>
      <c r="S3628" s="874">
        <f t="shared" si="169"/>
        <v>5973.3097960953892</v>
      </c>
      <c r="T3628" s="874">
        <f t="shared" si="170"/>
        <v>1.2688512205567433</v>
      </c>
    </row>
    <row r="3629" spans="1:20">
      <c r="A3629" s="864" t="s">
        <v>1034</v>
      </c>
      <c r="B3629" s="864" t="s">
        <v>1035</v>
      </c>
      <c r="C3629" s="864" t="s">
        <v>118</v>
      </c>
      <c r="D3629" s="864" t="s">
        <v>2471</v>
      </c>
      <c r="E3629" s="866">
        <v>2019</v>
      </c>
      <c r="F3629" s="866" t="s">
        <v>2437</v>
      </c>
      <c r="G3629" s="870">
        <v>43643</v>
      </c>
      <c r="H3629" s="869">
        <f t="shared" si="168"/>
        <v>2019</v>
      </c>
      <c r="I3629" s="870">
        <v>43787.592430416669</v>
      </c>
      <c r="J3629" s="864" t="s">
        <v>1038</v>
      </c>
      <c r="K3629" s="864" t="s">
        <v>2440</v>
      </c>
      <c r="L3629" s="864" t="s">
        <v>1039</v>
      </c>
      <c r="M3629" s="864">
        <v>36729.03</v>
      </c>
      <c r="N3629" s="864">
        <v>0</v>
      </c>
      <c r="O3629" s="872">
        <f>+VLOOKUP(C3629,'A. Rate Class Allocations'!$B$124:$J$128,6,FALSE)</f>
        <v>0.96094519236849896</v>
      </c>
      <c r="P3629" s="873">
        <f>+VLOOKUP(C3629,'A. Rate Class Allocations'!$B$124:$J$128,8,FALSE)</f>
        <v>0.98007105038154396</v>
      </c>
      <c r="Q3629" s="873">
        <f>+VLOOKUP(C3629,'A. Rate Class Allocations'!$B$124:$J$128,7,FALSE)</f>
        <v>1.0700573423086499</v>
      </c>
      <c r="R3629" s="873">
        <f>+VLOOKUP(C3629,'A. Rate Class Allocations'!$B$124:$J$128,9,FALSE)</f>
        <v>0.85888650963597402</v>
      </c>
      <c r="S3629" s="874">
        <f t="shared" si="169"/>
        <v>34591.200796597601</v>
      </c>
      <c r="T3629" s="874">
        <f t="shared" si="170"/>
        <v>0</v>
      </c>
    </row>
    <row r="3630" spans="1:20">
      <c r="A3630" s="864" t="s">
        <v>1034</v>
      </c>
      <c r="B3630" s="864" t="s">
        <v>1035</v>
      </c>
      <c r="C3630" s="864" t="s">
        <v>118</v>
      </c>
      <c r="D3630" s="864" t="s">
        <v>2471</v>
      </c>
      <c r="E3630" s="866">
        <v>2019</v>
      </c>
      <c r="F3630" s="866" t="s">
        <v>2437</v>
      </c>
      <c r="G3630" s="870">
        <v>43643</v>
      </c>
      <c r="H3630" s="869">
        <f t="shared" si="168"/>
        <v>2019</v>
      </c>
      <c r="I3630" s="870">
        <v>43787.592430416669</v>
      </c>
      <c r="J3630" s="864" t="s">
        <v>1038</v>
      </c>
      <c r="K3630" s="864" t="s">
        <v>2440</v>
      </c>
      <c r="L3630" s="864" t="s">
        <v>1039</v>
      </c>
      <c r="M3630" s="864">
        <v>5650.6</v>
      </c>
      <c r="N3630" s="864">
        <v>0</v>
      </c>
      <c r="O3630" s="872">
        <f>+VLOOKUP(C3630,'A. Rate Class Allocations'!$B$124:$J$128,6,FALSE)</f>
        <v>0.96094519236849896</v>
      </c>
      <c r="P3630" s="873">
        <f>+VLOOKUP(C3630,'A. Rate Class Allocations'!$B$124:$J$128,8,FALSE)</f>
        <v>0.98007105038154396</v>
      </c>
      <c r="Q3630" s="873">
        <f>+VLOOKUP(C3630,'A. Rate Class Allocations'!$B$124:$J$128,7,FALSE)</f>
        <v>1.0700573423086499</v>
      </c>
      <c r="R3630" s="873">
        <f>+VLOOKUP(C3630,'A. Rate Class Allocations'!$B$124:$J$128,9,FALSE)</f>
        <v>0.85888650963597402</v>
      </c>
      <c r="S3630" s="874">
        <f t="shared" si="169"/>
        <v>5321.7043635852724</v>
      </c>
      <c r="T3630" s="874">
        <f t="shared" si="170"/>
        <v>0</v>
      </c>
    </row>
    <row r="3631" spans="1:20">
      <c r="A3631" s="864" t="s">
        <v>1034</v>
      </c>
      <c r="B3631" s="864" t="s">
        <v>1035</v>
      </c>
      <c r="C3631" s="864" t="s">
        <v>118</v>
      </c>
      <c r="D3631" s="864" t="s">
        <v>2471</v>
      </c>
      <c r="E3631" s="866">
        <v>2019</v>
      </c>
      <c r="F3631" s="866" t="s">
        <v>2437</v>
      </c>
      <c r="G3631" s="870">
        <v>43643</v>
      </c>
      <c r="H3631" s="869">
        <f t="shared" si="168"/>
        <v>2019</v>
      </c>
      <c r="I3631" s="870">
        <v>43787.592430416669</v>
      </c>
      <c r="J3631" s="864" t="s">
        <v>1038</v>
      </c>
      <c r="K3631" s="864" t="s">
        <v>2440</v>
      </c>
      <c r="L3631" s="864" t="s">
        <v>1039</v>
      </c>
      <c r="M3631" s="864">
        <v>3164.56</v>
      </c>
      <c r="N3631" s="864">
        <v>0</v>
      </c>
      <c r="O3631" s="872">
        <f>+VLOOKUP(C3631,'A. Rate Class Allocations'!$B$124:$J$128,6,FALSE)</f>
        <v>0.96094519236849896</v>
      </c>
      <c r="P3631" s="873">
        <f>+VLOOKUP(C3631,'A. Rate Class Allocations'!$B$124:$J$128,8,FALSE)</f>
        <v>0.98007105038154396</v>
      </c>
      <c r="Q3631" s="873">
        <f>+VLOOKUP(C3631,'A. Rate Class Allocations'!$B$124:$J$128,7,FALSE)</f>
        <v>1.0700573423086499</v>
      </c>
      <c r="R3631" s="873">
        <f>+VLOOKUP(C3631,'A. Rate Class Allocations'!$B$124:$J$128,9,FALSE)</f>
        <v>0.85888650963597402</v>
      </c>
      <c r="S3631" s="874">
        <f t="shared" si="169"/>
        <v>2980.3654055900984</v>
      </c>
      <c r="T3631" s="874">
        <f t="shared" si="170"/>
        <v>0</v>
      </c>
    </row>
    <row r="3632" spans="1:20">
      <c r="A3632" s="864" t="s">
        <v>1034</v>
      </c>
      <c r="B3632" s="864" t="s">
        <v>1035</v>
      </c>
      <c r="C3632" s="864" t="s">
        <v>118</v>
      </c>
      <c r="D3632" s="864" t="s">
        <v>2471</v>
      </c>
      <c r="E3632" s="866">
        <v>2019</v>
      </c>
      <c r="F3632" s="866" t="s">
        <v>2437</v>
      </c>
      <c r="G3632" s="870">
        <v>43643</v>
      </c>
      <c r="H3632" s="869">
        <f t="shared" si="168"/>
        <v>2019</v>
      </c>
      <c r="I3632" s="870">
        <v>43787.592430416669</v>
      </c>
      <c r="J3632" s="864" t="s">
        <v>1038</v>
      </c>
      <c r="K3632" s="864" t="s">
        <v>2440</v>
      </c>
      <c r="L3632" s="864" t="s">
        <v>1039</v>
      </c>
      <c r="M3632" s="864">
        <v>1693.3484000000001</v>
      </c>
      <c r="N3632" s="864">
        <v>0.36859999999999998</v>
      </c>
      <c r="O3632" s="872">
        <f>+VLOOKUP(C3632,'A. Rate Class Allocations'!$B$124:$J$128,6,FALSE)</f>
        <v>0.96094519236849896</v>
      </c>
      <c r="P3632" s="873">
        <f>+VLOOKUP(C3632,'A. Rate Class Allocations'!$B$124:$J$128,8,FALSE)</f>
        <v>0.98007105038154396</v>
      </c>
      <c r="Q3632" s="873">
        <f>+VLOOKUP(C3632,'A. Rate Class Allocations'!$B$124:$J$128,7,FALSE)</f>
        <v>1.0700573423086499</v>
      </c>
      <c r="R3632" s="873">
        <f>+VLOOKUP(C3632,'A. Rate Class Allocations'!$B$124:$J$128,9,FALSE)</f>
        <v>0.85888650963597402</v>
      </c>
      <c r="S3632" s="874">
        <f t="shared" si="169"/>
        <v>1594.7863181520795</v>
      </c>
      <c r="T3632" s="874">
        <f t="shared" si="170"/>
        <v>0.33876471092077032</v>
      </c>
    </row>
    <row r="3633" spans="1:20">
      <c r="A3633" s="864" t="s">
        <v>1034</v>
      </c>
      <c r="B3633" s="864" t="s">
        <v>1035</v>
      </c>
      <c r="C3633" s="864" t="s">
        <v>118</v>
      </c>
      <c r="D3633" s="864" t="s">
        <v>2472</v>
      </c>
      <c r="E3633" s="866">
        <v>2019</v>
      </c>
      <c r="F3633" s="866" t="s">
        <v>2437</v>
      </c>
      <c r="G3633" s="870">
        <v>43479</v>
      </c>
      <c r="H3633" s="869">
        <f t="shared" si="168"/>
        <v>2019</v>
      </c>
      <c r="I3633" s="870">
        <v>43777.705289166668</v>
      </c>
      <c r="J3633" s="864" t="s">
        <v>1038</v>
      </c>
      <c r="K3633" s="864" t="s">
        <v>2440</v>
      </c>
      <c r="L3633" s="864" t="s">
        <v>1039</v>
      </c>
      <c r="M3633" s="864">
        <v>5481.47</v>
      </c>
      <c r="N3633" s="864">
        <v>0</v>
      </c>
      <c r="O3633" s="872">
        <f>+VLOOKUP(C3633,'A. Rate Class Allocations'!$B$124:$J$128,6,FALSE)</f>
        <v>0.96094519236849896</v>
      </c>
      <c r="P3633" s="873">
        <f>+VLOOKUP(C3633,'A. Rate Class Allocations'!$B$124:$J$128,8,FALSE)</f>
        <v>0.98007105038154396</v>
      </c>
      <c r="Q3633" s="873">
        <f>+VLOOKUP(C3633,'A. Rate Class Allocations'!$B$124:$J$128,7,FALSE)</f>
        <v>1.0700573423086499</v>
      </c>
      <c r="R3633" s="873">
        <f>+VLOOKUP(C3633,'A. Rate Class Allocations'!$B$124:$J$128,9,FALSE)</f>
        <v>0.85888650963597402</v>
      </c>
      <c r="S3633" s="874">
        <f t="shared" si="169"/>
        <v>5162.4186489685635</v>
      </c>
      <c r="T3633" s="874">
        <f t="shared" si="170"/>
        <v>0</v>
      </c>
    </row>
    <row r="3634" spans="1:20">
      <c r="A3634" s="864" t="s">
        <v>1034</v>
      </c>
      <c r="B3634" s="864" t="s">
        <v>1035</v>
      </c>
      <c r="C3634" s="864" t="s">
        <v>118</v>
      </c>
      <c r="D3634" s="864" t="s">
        <v>2472</v>
      </c>
      <c r="E3634" s="866">
        <v>2019</v>
      </c>
      <c r="F3634" s="866" t="s">
        <v>2437</v>
      </c>
      <c r="G3634" s="870">
        <v>43479</v>
      </c>
      <c r="H3634" s="869">
        <f t="shared" si="168"/>
        <v>2019</v>
      </c>
      <c r="I3634" s="870">
        <v>43777.705289166668</v>
      </c>
      <c r="J3634" s="864" t="s">
        <v>1038</v>
      </c>
      <c r="K3634" s="864" t="s">
        <v>2440</v>
      </c>
      <c r="L3634" s="864" t="s">
        <v>1039</v>
      </c>
      <c r="M3634" s="864">
        <v>21.12</v>
      </c>
      <c r="N3634" s="864">
        <v>5.4000000000000003E-3</v>
      </c>
      <c r="O3634" s="872">
        <f>+VLOOKUP(C3634,'A. Rate Class Allocations'!$B$124:$J$128,6,FALSE)</f>
        <v>0.96094519236849896</v>
      </c>
      <c r="P3634" s="873">
        <f>+VLOOKUP(C3634,'A. Rate Class Allocations'!$B$124:$J$128,8,FALSE)</f>
        <v>0.98007105038154396</v>
      </c>
      <c r="Q3634" s="873">
        <f>+VLOOKUP(C3634,'A. Rate Class Allocations'!$B$124:$J$128,7,FALSE)</f>
        <v>1.0700573423086499</v>
      </c>
      <c r="R3634" s="873">
        <f>+VLOOKUP(C3634,'A. Rate Class Allocations'!$B$124:$J$128,9,FALSE)</f>
        <v>0.85888650963597402</v>
      </c>
      <c r="S3634" s="874">
        <f t="shared" si="169"/>
        <v>19.890701192602727</v>
      </c>
      <c r="T3634" s="874">
        <f t="shared" si="170"/>
        <v>4.962912205567444E-3</v>
      </c>
    </row>
    <row r="3635" spans="1:20">
      <c r="A3635" s="864" t="s">
        <v>1034</v>
      </c>
      <c r="B3635" s="864" t="s">
        <v>1035</v>
      </c>
      <c r="C3635" s="864" t="s">
        <v>118</v>
      </c>
      <c r="D3635" s="864" t="s">
        <v>2472</v>
      </c>
      <c r="E3635" s="866">
        <v>2019</v>
      </c>
      <c r="F3635" s="866" t="s">
        <v>2437</v>
      </c>
      <c r="G3635" s="870">
        <v>43479</v>
      </c>
      <c r="H3635" s="869">
        <f t="shared" si="168"/>
        <v>2019</v>
      </c>
      <c r="I3635" s="870">
        <v>43777.705289166668</v>
      </c>
      <c r="J3635" s="864" t="s">
        <v>1038</v>
      </c>
      <c r="K3635" s="864" t="s">
        <v>2440</v>
      </c>
      <c r="L3635" s="864" t="s">
        <v>1039</v>
      </c>
      <c r="M3635" s="864">
        <v>144.27000000000001</v>
      </c>
      <c r="N3635" s="864">
        <v>3.6900000000000002E-2</v>
      </c>
      <c r="O3635" s="872">
        <f>+VLOOKUP(C3635,'A. Rate Class Allocations'!$B$124:$J$128,6,FALSE)</f>
        <v>0.96094519236849896</v>
      </c>
      <c r="P3635" s="873">
        <f>+VLOOKUP(C3635,'A. Rate Class Allocations'!$B$124:$J$128,8,FALSE)</f>
        <v>0.98007105038154396</v>
      </c>
      <c r="Q3635" s="873">
        <f>+VLOOKUP(C3635,'A. Rate Class Allocations'!$B$124:$J$128,7,FALSE)</f>
        <v>1.0700573423086499</v>
      </c>
      <c r="R3635" s="873">
        <f>+VLOOKUP(C3635,'A. Rate Class Allocations'!$B$124:$J$128,9,FALSE)</f>
        <v>0.85888650963597402</v>
      </c>
      <c r="S3635" s="874">
        <f t="shared" si="169"/>
        <v>135.87270175458309</v>
      </c>
      <c r="T3635" s="874">
        <f t="shared" si="170"/>
        <v>3.391323340471087E-2</v>
      </c>
    </row>
    <row r="3636" spans="1:20">
      <c r="A3636" s="864" t="s">
        <v>1034</v>
      </c>
      <c r="B3636" s="864" t="s">
        <v>1035</v>
      </c>
      <c r="C3636" s="864" t="s">
        <v>118</v>
      </c>
      <c r="D3636" s="864" t="s">
        <v>2472</v>
      </c>
      <c r="E3636" s="866">
        <v>2019</v>
      </c>
      <c r="F3636" s="866" t="s">
        <v>2437</v>
      </c>
      <c r="G3636" s="870">
        <v>43479</v>
      </c>
      <c r="H3636" s="869">
        <f t="shared" si="168"/>
        <v>2019</v>
      </c>
      <c r="I3636" s="870">
        <v>43777.705289166668</v>
      </c>
      <c r="J3636" s="864" t="s">
        <v>1038</v>
      </c>
      <c r="K3636" s="864" t="s">
        <v>2440</v>
      </c>
      <c r="L3636" s="864" t="s">
        <v>1039</v>
      </c>
      <c r="M3636" s="864">
        <v>441.024</v>
      </c>
      <c r="N3636" s="864">
        <v>9.6000000000000002E-2</v>
      </c>
      <c r="O3636" s="872">
        <f>+VLOOKUP(C3636,'A. Rate Class Allocations'!$B$124:$J$128,6,FALSE)</f>
        <v>0.96094519236849896</v>
      </c>
      <c r="P3636" s="873">
        <f>+VLOOKUP(C3636,'A. Rate Class Allocations'!$B$124:$J$128,8,FALSE)</f>
        <v>0.98007105038154396</v>
      </c>
      <c r="Q3636" s="873">
        <f>+VLOOKUP(C3636,'A. Rate Class Allocations'!$B$124:$J$128,7,FALSE)</f>
        <v>1.0700573423086499</v>
      </c>
      <c r="R3636" s="873">
        <f>+VLOOKUP(C3636,'A. Rate Class Allocations'!$B$124:$J$128,9,FALSE)</f>
        <v>0.85888650963597402</v>
      </c>
      <c r="S3636" s="874">
        <f t="shared" si="169"/>
        <v>415.35400581280419</v>
      </c>
      <c r="T3636" s="874">
        <f t="shared" si="170"/>
        <v>8.8229550321199002E-2</v>
      </c>
    </row>
    <row r="3637" spans="1:20">
      <c r="A3637" s="864" t="s">
        <v>1034</v>
      </c>
      <c r="B3637" s="864" t="s">
        <v>1035</v>
      </c>
      <c r="C3637" s="864" t="s">
        <v>118</v>
      </c>
      <c r="D3637" s="864" t="s">
        <v>2472</v>
      </c>
      <c r="E3637" s="866">
        <v>2019</v>
      </c>
      <c r="F3637" s="866" t="s">
        <v>2437</v>
      </c>
      <c r="G3637" s="870">
        <v>43479</v>
      </c>
      <c r="H3637" s="869">
        <f t="shared" si="168"/>
        <v>2019</v>
      </c>
      <c r="I3637" s="870">
        <v>43777.705289166668</v>
      </c>
      <c r="J3637" s="864" t="s">
        <v>1036</v>
      </c>
      <c r="K3637" s="864" t="s">
        <v>2440</v>
      </c>
      <c r="L3637" s="864" t="s">
        <v>1039</v>
      </c>
      <c r="M3637" s="864">
        <v>10284</v>
      </c>
      <c r="N3637" s="864">
        <v>1.2</v>
      </c>
      <c r="O3637" s="872">
        <f>+VLOOKUP(C3637,'A. Rate Class Allocations'!$B$124:$J$128,6,FALSE)</f>
        <v>0.96094519236849896</v>
      </c>
      <c r="P3637" s="873">
        <f>+VLOOKUP(C3637,'A. Rate Class Allocations'!$B$124:$J$128,8,FALSE)</f>
        <v>0.98007105038154396</v>
      </c>
      <c r="Q3637" s="873">
        <f>+VLOOKUP(C3637,'A. Rate Class Allocations'!$B$124:$J$128,7,FALSE)</f>
        <v>1.0700573423086499</v>
      </c>
      <c r="R3637" s="873">
        <f>+VLOOKUP(C3637,'A. Rate Class Allocations'!$B$124:$J$128,9,FALSE)</f>
        <v>0.85888650963597402</v>
      </c>
      <c r="S3637" s="874">
        <f t="shared" si="169"/>
        <v>9685.4152966253041</v>
      </c>
      <c r="T3637" s="874">
        <f t="shared" si="170"/>
        <v>1.1028693790149877</v>
      </c>
    </row>
    <row r="3638" spans="1:20">
      <c r="A3638" s="864" t="s">
        <v>1034</v>
      </c>
      <c r="B3638" s="864" t="s">
        <v>1035</v>
      </c>
      <c r="C3638" s="864" t="s">
        <v>118</v>
      </c>
      <c r="D3638" s="864" t="s">
        <v>2473</v>
      </c>
      <c r="E3638" s="866">
        <v>2019</v>
      </c>
      <c r="F3638" s="866" t="s">
        <v>2437</v>
      </c>
      <c r="G3638" s="870">
        <v>43795</v>
      </c>
      <c r="H3638" s="869">
        <f t="shared" si="168"/>
        <v>2019</v>
      </c>
      <c r="I3638" s="870">
        <v>43837.549643969905</v>
      </c>
      <c r="J3638" s="864" t="s">
        <v>1038</v>
      </c>
      <c r="K3638" s="864" t="s">
        <v>2440</v>
      </c>
      <c r="L3638" s="864" t="s">
        <v>1039</v>
      </c>
      <c r="M3638" s="864">
        <v>53303.05</v>
      </c>
      <c r="N3638" s="864">
        <v>14.15</v>
      </c>
      <c r="O3638" s="872">
        <f>+VLOOKUP(C3638,'A. Rate Class Allocations'!$B$124:$J$128,6,FALSE)</f>
        <v>0.96094519236849896</v>
      </c>
      <c r="P3638" s="873">
        <f>+VLOOKUP(C3638,'A. Rate Class Allocations'!$B$124:$J$128,8,FALSE)</f>
        <v>0.98007105038154396</v>
      </c>
      <c r="Q3638" s="873">
        <f>+VLOOKUP(C3638,'A. Rate Class Allocations'!$B$124:$J$128,7,FALSE)</f>
        <v>1.0700573423086499</v>
      </c>
      <c r="R3638" s="873">
        <f>+VLOOKUP(C3638,'A. Rate Class Allocations'!$B$124:$J$128,9,FALSE)</f>
        <v>0.85888650963597402</v>
      </c>
      <c r="S3638" s="874">
        <f t="shared" si="169"/>
        <v>50200.522736948988</v>
      </c>
      <c r="T3638" s="874">
        <f t="shared" si="170"/>
        <v>13.004668094218395</v>
      </c>
    </row>
    <row r="3639" spans="1:20">
      <c r="A3639" s="864" t="s">
        <v>1034</v>
      </c>
      <c r="B3639" s="864" t="s">
        <v>1035</v>
      </c>
      <c r="C3639" s="864" t="s">
        <v>118</v>
      </c>
      <c r="D3639" s="864" t="s">
        <v>2474</v>
      </c>
      <c r="E3639" s="866">
        <v>2019</v>
      </c>
      <c r="F3639" s="866" t="s">
        <v>2437</v>
      </c>
      <c r="G3639" s="870">
        <v>43795</v>
      </c>
      <c r="H3639" s="869">
        <f t="shared" si="168"/>
        <v>2019</v>
      </c>
      <c r="I3639" s="870">
        <v>43836.86013724537</v>
      </c>
      <c r="J3639" s="864" t="s">
        <v>1036</v>
      </c>
      <c r="K3639" s="864" t="s">
        <v>2440</v>
      </c>
      <c r="L3639" s="864" t="s">
        <v>1039</v>
      </c>
      <c r="M3639" s="864">
        <v>40374</v>
      </c>
      <c r="N3639" s="864">
        <v>5.6</v>
      </c>
      <c r="O3639" s="872">
        <f>+VLOOKUP(C3639,'A. Rate Class Allocations'!$B$124:$J$128,6,FALSE)</f>
        <v>0.96094519236849896</v>
      </c>
      <c r="P3639" s="873">
        <f>+VLOOKUP(C3639,'A. Rate Class Allocations'!$B$124:$J$128,8,FALSE)</f>
        <v>0.98007105038154396</v>
      </c>
      <c r="Q3639" s="873">
        <f>+VLOOKUP(C3639,'A. Rate Class Allocations'!$B$124:$J$128,7,FALSE)</f>
        <v>1.0700573423086499</v>
      </c>
      <c r="R3639" s="873">
        <f>+VLOOKUP(C3639,'A. Rate Class Allocations'!$B$124:$J$128,9,FALSE)</f>
        <v>0.85888650963597402</v>
      </c>
      <c r="S3639" s="874">
        <f t="shared" si="169"/>
        <v>38024.013728699923</v>
      </c>
      <c r="T3639" s="874">
        <f t="shared" si="170"/>
        <v>5.1467237687366083</v>
      </c>
    </row>
    <row r="3640" spans="1:20">
      <c r="A3640" s="864" t="s">
        <v>1034</v>
      </c>
      <c r="B3640" s="864" t="s">
        <v>1035</v>
      </c>
      <c r="C3640" s="864" t="s">
        <v>118</v>
      </c>
      <c r="D3640" s="864" t="s">
        <v>2475</v>
      </c>
      <c r="E3640" s="866">
        <v>2019</v>
      </c>
      <c r="F3640" s="866" t="s">
        <v>2437</v>
      </c>
      <c r="G3640" s="870">
        <v>43542</v>
      </c>
      <c r="H3640" s="869">
        <f t="shared" si="168"/>
        <v>2019</v>
      </c>
      <c r="I3640" s="870">
        <v>43783.699551851852</v>
      </c>
      <c r="J3640" s="864" t="s">
        <v>1036</v>
      </c>
      <c r="K3640" s="864" t="s">
        <v>2440</v>
      </c>
      <c r="L3640" s="864" t="s">
        <v>1039</v>
      </c>
      <c r="M3640" s="864">
        <v>33113</v>
      </c>
      <c r="N3640" s="864">
        <v>0</v>
      </c>
      <c r="O3640" s="872">
        <f>+VLOOKUP(C3640,'A. Rate Class Allocations'!$B$124:$J$128,6,FALSE)</f>
        <v>0.96094519236849896</v>
      </c>
      <c r="P3640" s="873">
        <f>+VLOOKUP(C3640,'A. Rate Class Allocations'!$B$124:$J$128,8,FALSE)</f>
        <v>0.98007105038154396</v>
      </c>
      <c r="Q3640" s="873">
        <f>+VLOOKUP(C3640,'A. Rate Class Allocations'!$B$124:$J$128,7,FALSE)</f>
        <v>1.0700573423086499</v>
      </c>
      <c r="R3640" s="873">
        <f>+VLOOKUP(C3640,'A. Rate Class Allocations'!$B$124:$J$128,9,FALSE)</f>
        <v>0.85888650963597402</v>
      </c>
      <c r="S3640" s="874">
        <f t="shared" si="169"/>
        <v>31185.643399178694</v>
      </c>
      <c r="T3640" s="874">
        <f t="shared" si="170"/>
        <v>0</v>
      </c>
    </row>
    <row r="3641" spans="1:20">
      <c r="A3641" s="864" t="s">
        <v>1034</v>
      </c>
      <c r="B3641" s="864" t="s">
        <v>1035</v>
      </c>
      <c r="C3641" s="864" t="s">
        <v>118</v>
      </c>
      <c r="D3641" s="864" t="s">
        <v>2475</v>
      </c>
      <c r="E3641" s="866">
        <v>2019</v>
      </c>
      <c r="F3641" s="866" t="s">
        <v>2437</v>
      </c>
      <c r="G3641" s="870">
        <v>43542</v>
      </c>
      <c r="H3641" s="869">
        <f t="shared" si="168"/>
        <v>2019</v>
      </c>
      <c r="I3641" s="870">
        <v>43783.699551851852</v>
      </c>
      <c r="J3641" s="864" t="s">
        <v>1038</v>
      </c>
      <c r="K3641" s="864" t="s">
        <v>2440</v>
      </c>
      <c r="L3641" s="864" t="s">
        <v>1039</v>
      </c>
      <c r="M3641" s="864">
        <v>15178.8</v>
      </c>
      <c r="N3641" s="864">
        <v>0</v>
      </c>
      <c r="O3641" s="872">
        <f>+VLOOKUP(C3641,'A. Rate Class Allocations'!$B$124:$J$128,6,FALSE)</f>
        <v>0.96094519236849896</v>
      </c>
      <c r="P3641" s="873">
        <f>+VLOOKUP(C3641,'A. Rate Class Allocations'!$B$124:$J$128,8,FALSE)</f>
        <v>0.98007105038154396</v>
      </c>
      <c r="Q3641" s="873">
        <f>+VLOOKUP(C3641,'A. Rate Class Allocations'!$B$124:$J$128,7,FALSE)</f>
        <v>1.0700573423086499</v>
      </c>
      <c r="R3641" s="873">
        <f>+VLOOKUP(C3641,'A. Rate Class Allocations'!$B$124:$J$128,9,FALSE)</f>
        <v>0.85888650963597402</v>
      </c>
      <c r="S3641" s="874">
        <f t="shared" si="169"/>
        <v>14295.311328706355</v>
      </c>
      <c r="T3641" s="874">
        <f t="shared" si="170"/>
        <v>0</v>
      </c>
    </row>
    <row r="3642" spans="1:20">
      <c r="A3642" s="864" t="s">
        <v>1034</v>
      </c>
      <c r="B3642" s="864" t="s">
        <v>1035</v>
      </c>
      <c r="C3642" s="864" t="s">
        <v>118</v>
      </c>
      <c r="D3642" s="864" t="s">
        <v>2475</v>
      </c>
      <c r="E3642" s="866">
        <v>2019</v>
      </c>
      <c r="F3642" s="866" t="s">
        <v>2437</v>
      </c>
      <c r="G3642" s="870">
        <v>43542</v>
      </c>
      <c r="H3642" s="869">
        <f t="shared" si="168"/>
        <v>2019</v>
      </c>
      <c r="I3642" s="870">
        <v>43783.699551851852</v>
      </c>
      <c r="J3642" s="864" t="s">
        <v>1038</v>
      </c>
      <c r="K3642" s="864" t="s">
        <v>2440</v>
      </c>
      <c r="L3642" s="864" t="s">
        <v>1039</v>
      </c>
      <c r="M3642" s="864">
        <v>19189.098000000002</v>
      </c>
      <c r="N3642" s="864">
        <v>5.0940000000000003</v>
      </c>
      <c r="O3642" s="872">
        <f>+VLOOKUP(C3642,'A. Rate Class Allocations'!$B$124:$J$128,6,FALSE)</f>
        <v>0.96094519236849896</v>
      </c>
      <c r="P3642" s="873">
        <f>+VLOOKUP(C3642,'A. Rate Class Allocations'!$B$124:$J$128,8,FALSE)</f>
        <v>0.98007105038154396</v>
      </c>
      <c r="Q3642" s="873">
        <f>+VLOOKUP(C3642,'A. Rate Class Allocations'!$B$124:$J$128,7,FALSE)</f>
        <v>1.0700573423086499</v>
      </c>
      <c r="R3642" s="873">
        <f>+VLOOKUP(C3642,'A. Rate Class Allocations'!$B$124:$J$128,9,FALSE)</f>
        <v>0.85888650963597402</v>
      </c>
      <c r="S3642" s="874">
        <f t="shared" si="169"/>
        <v>18072.188185301638</v>
      </c>
      <c r="T3642" s="874">
        <f t="shared" si="170"/>
        <v>4.6816805139186224</v>
      </c>
    </row>
    <row r="3643" spans="1:20">
      <c r="A3643" s="864" t="s">
        <v>1034</v>
      </c>
      <c r="B3643" s="864" t="s">
        <v>1035</v>
      </c>
      <c r="C3643" s="864" t="s">
        <v>118</v>
      </c>
      <c r="D3643" s="864" t="s">
        <v>2475</v>
      </c>
      <c r="E3643" s="866">
        <v>2019</v>
      </c>
      <c r="F3643" s="866" t="s">
        <v>2437</v>
      </c>
      <c r="G3643" s="870">
        <v>43542</v>
      </c>
      <c r="H3643" s="869">
        <f t="shared" si="168"/>
        <v>2019</v>
      </c>
      <c r="I3643" s="870">
        <v>43783.699551851852</v>
      </c>
      <c r="J3643" s="864" t="s">
        <v>1038</v>
      </c>
      <c r="K3643" s="864" t="s">
        <v>2440</v>
      </c>
      <c r="L3643" s="864" t="s">
        <v>1039</v>
      </c>
      <c r="M3643" s="864">
        <v>28712.5</v>
      </c>
      <c r="N3643" s="864">
        <v>6.25</v>
      </c>
      <c r="O3643" s="872">
        <f>+VLOOKUP(C3643,'A. Rate Class Allocations'!$B$124:$J$128,6,FALSE)</f>
        <v>0.96094519236849896</v>
      </c>
      <c r="P3643" s="873">
        <f>+VLOOKUP(C3643,'A. Rate Class Allocations'!$B$124:$J$128,8,FALSE)</f>
        <v>0.98007105038154396</v>
      </c>
      <c r="Q3643" s="873">
        <f>+VLOOKUP(C3643,'A. Rate Class Allocations'!$B$124:$J$128,7,FALSE)</f>
        <v>1.0700573423086499</v>
      </c>
      <c r="R3643" s="873">
        <f>+VLOOKUP(C3643,'A. Rate Class Allocations'!$B$124:$J$128,9,FALSE)</f>
        <v>0.85888650963597402</v>
      </c>
      <c r="S3643" s="874">
        <f t="shared" si="169"/>
        <v>27041.276420104437</v>
      </c>
      <c r="T3643" s="874">
        <f t="shared" si="170"/>
        <v>5.7441113490363938</v>
      </c>
    </row>
    <row r="3644" spans="1:20">
      <c r="A3644" s="864" t="s">
        <v>1034</v>
      </c>
      <c r="B3644" s="864" t="s">
        <v>1035</v>
      </c>
      <c r="C3644" s="864" t="s">
        <v>118</v>
      </c>
      <c r="D3644" s="864" t="s">
        <v>2475</v>
      </c>
      <c r="E3644" s="866">
        <v>2019</v>
      </c>
      <c r="F3644" s="866" t="s">
        <v>2437</v>
      </c>
      <c r="G3644" s="870">
        <v>43542</v>
      </c>
      <c r="H3644" s="869">
        <f t="shared" si="168"/>
        <v>2019</v>
      </c>
      <c r="I3644" s="870">
        <v>43783.699551851852</v>
      </c>
      <c r="J3644" s="864" t="s">
        <v>1038</v>
      </c>
      <c r="K3644" s="864" t="s">
        <v>2440</v>
      </c>
      <c r="L3644" s="864" t="s">
        <v>1039</v>
      </c>
      <c r="M3644" s="864">
        <v>2257.4915999999998</v>
      </c>
      <c r="N3644" s="864">
        <v>0.4914</v>
      </c>
      <c r="O3644" s="872">
        <f>+VLOOKUP(C3644,'A. Rate Class Allocations'!$B$124:$J$128,6,FALSE)</f>
        <v>0.96094519236849896</v>
      </c>
      <c r="P3644" s="873">
        <f>+VLOOKUP(C3644,'A. Rate Class Allocations'!$B$124:$J$128,8,FALSE)</f>
        <v>0.98007105038154396</v>
      </c>
      <c r="Q3644" s="873">
        <f>+VLOOKUP(C3644,'A. Rate Class Allocations'!$B$124:$J$128,7,FALSE)</f>
        <v>1.0700573423086499</v>
      </c>
      <c r="R3644" s="873">
        <f>+VLOOKUP(C3644,'A. Rate Class Allocations'!$B$124:$J$128,9,FALSE)</f>
        <v>0.85888650963597402</v>
      </c>
      <c r="S3644" s="874">
        <f t="shared" si="169"/>
        <v>2126.0933172542914</v>
      </c>
      <c r="T3644" s="874">
        <f t="shared" si="170"/>
        <v>0.45162501070663746</v>
      </c>
    </row>
    <row r="3645" spans="1:20">
      <c r="A3645" s="864" t="s">
        <v>1034</v>
      </c>
      <c r="B3645" s="864" t="s">
        <v>1035</v>
      </c>
      <c r="C3645" s="864" t="s">
        <v>118</v>
      </c>
      <c r="D3645" s="864" t="s">
        <v>2475</v>
      </c>
      <c r="E3645" s="866">
        <v>2019</v>
      </c>
      <c r="F3645" s="866" t="s">
        <v>2437</v>
      </c>
      <c r="G3645" s="870">
        <v>43542</v>
      </c>
      <c r="H3645" s="869">
        <f t="shared" si="168"/>
        <v>2019</v>
      </c>
      <c r="I3645" s="870">
        <v>43783.699551851852</v>
      </c>
      <c r="J3645" s="864" t="s">
        <v>1038</v>
      </c>
      <c r="K3645" s="864" t="s">
        <v>2440</v>
      </c>
      <c r="L3645" s="864" t="s">
        <v>1039</v>
      </c>
      <c r="M3645" s="864">
        <v>8452.9599999999991</v>
      </c>
      <c r="N3645" s="864">
        <v>1.84</v>
      </c>
      <c r="O3645" s="872">
        <f>+VLOOKUP(C3645,'A. Rate Class Allocations'!$B$124:$J$128,6,FALSE)</f>
        <v>0.96094519236849896</v>
      </c>
      <c r="P3645" s="873">
        <f>+VLOOKUP(C3645,'A. Rate Class Allocations'!$B$124:$J$128,8,FALSE)</f>
        <v>0.98007105038154396</v>
      </c>
      <c r="Q3645" s="873">
        <f>+VLOOKUP(C3645,'A. Rate Class Allocations'!$B$124:$J$128,7,FALSE)</f>
        <v>1.0700573423086499</v>
      </c>
      <c r="R3645" s="873">
        <f>+VLOOKUP(C3645,'A. Rate Class Allocations'!$B$124:$J$128,9,FALSE)</f>
        <v>0.85888650963597402</v>
      </c>
      <c r="S3645" s="874">
        <f t="shared" si="169"/>
        <v>7960.9517780787455</v>
      </c>
      <c r="T3645" s="874">
        <f t="shared" si="170"/>
        <v>1.6910663811563145</v>
      </c>
    </row>
    <row r="3646" spans="1:20">
      <c r="A3646" s="864" t="s">
        <v>1034</v>
      </c>
      <c r="B3646" s="864" t="s">
        <v>1035</v>
      </c>
      <c r="C3646" s="864" t="s">
        <v>118</v>
      </c>
      <c r="D3646" s="864" t="s">
        <v>2476</v>
      </c>
      <c r="E3646" s="866">
        <v>2019</v>
      </c>
      <c r="F3646" s="866" t="s">
        <v>2437</v>
      </c>
      <c r="G3646" s="870">
        <v>43496</v>
      </c>
      <c r="H3646" s="869">
        <f t="shared" si="168"/>
        <v>2019</v>
      </c>
      <c r="I3646" s="870">
        <v>43782.587856620368</v>
      </c>
      <c r="J3646" s="864" t="s">
        <v>1036</v>
      </c>
      <c r="K3646" s="864" t="s">
        <v>2440</v>
      </c>
      <c r="L3646" s="864" t="s">
        <v>1039</v>
      </c>
      <c r="M3646" s="864">
        <v>2278</v>
      </c>
      <c r="N3646" s="864">
        <v>0.5</v>
      </c>
      <c r="O3646" s="872">
        <f>+VLOOKUP(C3646,'A. Rate Class Allocations'!$B$124:$J$128,6,FALSE)</f>
        <v>0.96094519236849896</v>
      </c>
      <c r="P3646" s="873">
        <f>+VLOOKUP(C3646,'A. Rate Class Allocations'!$B$124:$J$128,8,FALSE)</f>
        <v>0.98007105038154396</v>
      </c>
      <c r="Q3646" s="873">
        <f>+VLOOKUP(C3646,'A. Rate Class Allocations'!$B$124:$J$128,7,FALSE)</f>
        <v>1.0700573423086499</v>
      </c>
      <c r="R3646" s="873">
        <f>+VLOOKUP(C3646,'A. Rate Class Allocations'!$B$124:$J$128,9,FALSE)</f>
        <v>0.85888650963597402</v>
      </c>
      <c r="S3646" s="874">
        <f t="shared" si="169"/>
        <v>2145.4080168915248</v>
      </c>
      <c r="T3646" s="874">
        <f t="shared" si="170"/>
        <v>0.45952890792291151</v>
      </c>
    </row>
    <row r="3647" spans="1:20">
      <c r="A3647" s="864" t="s">
        <v>1034</v>
      </c>
      <c r="B3647" s="864" t="s">
        <v>1035</v>
      </c>
      <c r="C3647" s="864" t="s">
        <v>118</v>
      </c>
      <c r="D3647" s="864" t="s">
        <v>2476</v>
      </c>
      <c r="E3647" s="866">
        <v>2019</v>
      </c>
      <c r="F3647" s="866" t="s">
        <v>2437</v>
      </c>
      <c r="G3647" s="870">
        <v>43496</v>
      </c>
      <c r="H3647" s="869">
        <f t="shared" si="168"/>
        <v>2019</v>
      </c>
      <c r="I3647" s="870">
        <v>43782.587856620368</v>
      </c>
      <c r="J3647" s="864" t="s">
        <v>1036</v>
      </c>
      <c r="K3647" s="864" t="s">
        <v>2440</v>
      </c>
      <c r="L3647" s="864" t="s">
        <v>1039</v>
      </c>
      <c r="M3647" s="864">
        <v>5072</v>
      </c>
      <c r="N3647" s="864">
        <v>0.6</v>
      </c>
      <c r="O3647" s="872">
        <f>+VLOOKUP(C3647,'A. Rate Class Allocations'!$B$124:$J$128,6,FALSE)</f>
        <v>0.96094519236849896</v>
      </c>
      <c r="P3647" s="873">
        <f>+VLOOKUP(C3647,'A. Rate Class Allocations'!$B$124:$J$128,8,FALSE)</f>
        <v>0.98007105038154396</v>
      </c>
      <c r="Q3647" s="873">
        <f>+VLOOKUP(C3647,'A. Rate Class Allocations'!$B$124:$J$128,7,FALSE)</f>
        <v>1.0700573423086499</v>
      </c>
      <c r="R3647" s="873">
        <f>+VLOOKUP(C3647,'A. Rate Class Allocations'!$B$124:$J$128,9,FALSE)</f>
        <v>0.85888650963597402</v>
      </c>
      <c r="S3647" s="874">
        <f t="shared" si="169"/>
        <v>4776.7820288295943</v>
      </c>
      <c r="T3647" s="874">
        <f t="shared" si="170"/>
        <v>0.55143468950749386</v>
      </c>
    </row>
    <row r="3648" spans="1:20">
      <c r="A3648" s="864" t="s">
        <v>1034</v>
      </c>
      <c r="B3648" s="864" t="s">
        <v>1035</v>
      </c>
      <c r="C3648" s="864" t="s">
        <v>118</v>
      </c>
      <c r="D3648" s="864" t="s">
        <v>2477</v>
      </c>
      <c r="E3648" s="866">
        <v>2019</v>
      </c>
      <c r="F3648" s="866" t="s">
        <v>2437</v>
      </c>
      <c r="G3648" s="870">
        <v>43624</v>
      </c>
      <c r="H3648" s="869">
        <f t="shared" si="168"/>
        <v>2019</v>
      </c>
      <c r="I3648" s="870">
        <v>43788.772007905092</v>
      </c>
      <c r="J3648" s="864" t="s">
        <v>1038</v>
      </c>
      <c r="K3648" s="864" t="s">
        <v>2440</v>
      </c>
      <c r="L3648" s="864" t="s">
        <v>1039</v>
      </c>
      <c r="M3648" s="864">
        <v>14616</v>
      </c>
      <c r="N3648" s="864">
        <v>0</v>
      </c>
      <c r="O3648" s="872">
        <f>+VLOOKUP(C3648,'A. Rate Class Allocations'!$B$124:$J$128,6,FALSE)</f>
        <v>0.96094519236849896</v>
      </c>
      <c r="P3648" s="873">
        <f>+VLOOKUP(C3648,'A. Rate Class Allocations'!$B$124:$J$128,8,FALSE)</f>
        <v>0.98007105038154396</v>
      </c>
      <c r="Q3648" s="873">
        <f>+VLOOKUP(C3648,'A. Rate Class Allocations'!$B$124:$J$128,7,FALSE)</f>
        <v>1.0700573423086499</v>
      </c>
      <c r="R3648" s="873">
        <f>+VLOOKUP(C3648,'A. Rate Class Allocations'!$B$124:$J$128,9,FALSE)</f>
        <v>0.85888650963597402</v>
      </c>
      <c r="S3648" s="874">
        <f t="shared" si="169"/>
        <v>13765.269348062568</v>
      </c>
      <c r="T3648" s="874">
        <f t="shared" si="170"/>
        <v>0</v>
      </c>
    </row>
    <row r="3649" spans="1:20">
      <c r="A3649" s="864" t="s">
        <v>1034</v>
      </c>
      <c r="B3649" s="864" t="s">
        <v>1035</v>
      </c>
      <c r="C3649" s="864" t="s">
        <v>118</v>
      </c>
      <c r="D3649" s="864" t="s">
        <v>2477</v>
      </c>
      <c r="E3649" s="866">
        <v>2019</v>
      </c>
      <c r="F3649" s="866" t="s">
        <v>2437</v>
      </c>
      <c r="G3649" s="870">
        <v>43624</v>
      </c>
      <c r="H3649" s="869">
        <f t="shared" si="168"/>
        <v>2019</v>
      </c>
      <c r="I3649" s="870">
        <v>43788.772007905092</v>
      </c>
      <c r="J3649" s="864" t="s">
        <v>1038</v>
      </c>
      <c r="K3649" s="864" t="s">
        <v>2440</v>
      </c>
      <c r="L3649" s="864" t="s">
        <v>1039</v>
      </c>
      <c r="M3649" s="864">
        <v>1680</v>
      </c>
      <c r="N3649" s="864">
        <v>0</v>
      </c>
      <c r="O3649" s="872">
        <f>+VLOOKUP(C3649,'A. Rate Class Allocations'!$B$124:$J$128,6,FALSE)</f>
        <v>0.96094519236849896</v>
      </c>
      <c r="P3649" s="873">
        <f>+VLOOKUP(C3649,'A. Rate Class Allocations'!$B$124:$J$128,8,FALSE)</f>
        <v>0.98007105038154396</v>
      </c>
      <c r="Q3649" s="873">
        <f>+VLOOKUP(C3649,'A. Rate Class Allocations'!$B$124:$J$128,7,FALSE)</f>
        <v>1.0700573423086499</v>
      </c>
      <c r="R3649" s="873">
        <f>+VLOOKUP(C3649,'A. Rate Class Allocations'!$B$124:$J$128,9,FALSE)</f>
        <v>0.85888650963597402</v>
      </c>
      <c r="S3649" s="874">
        <f t="shared" si="169"/>
        <v>1582.2148675933984</v>
      </c>
      <c r="T3649" s="874">
        <f t="shared" si="170"/>
        <v>0</v>
      </c>
    </row>
    <row r="3650" spans="1:20">
      <c r="A3650" s="864" t="s">
        <v>1034</v>
      </c>
      <c r="B3650" s="864" t="s">
        <v>1035</v>
      </c>
      <c r="C3650" s="864" t="s">
        <v>118</v>
      </c>
      <c r="D3650" s="864" t="s">
        <v>2477</v>
      </c>
      <c r="E3650" s="866">
        <v>2019</v>
      </c>
      <c r="F3650" s="866" t="s">
        <v>2437</v>
      </c>
      <c r="G3650" s="870">
        <v>43624</v>
      </c>
      <c r="H3650" s="869">
        <f t="shared" si="168"/>
        <v>2019</v>
      </c>
      <c r="I3650" s="870">
        <v>43788.772007905092</v>
      </c>
      <c r="J3650" s="864" t="s">
        <v>1038</v>
      </c>
      <c r="K3650" s="864" t="s">
        <v>2440</v>
      </c>
      <c r="L3650" s="864" t="s">
        <v>1039</v>
      </c>
      <c r="M3650" s="864">
        <v>579.30340000000001</v>
      </c>
      <c r="N3650" s="864">
        <v>0.12609999999999999</v>
      </c>
      <c r="O3650" s="872">
        <f>+VLOOKUP(C3650,'A. Rate Class Allocations'!$B$124:$J$128,6,FALSE)</f>
        <v>0.96094519236849896</v>
      </c>
      <c r="P3650" s="873">
        <f>+VLOOKUP(C3650,'A. Rate Class Allocations'!$B$124:$J$128,8,FALSE)</f>
        <v>0.98007105038154396</v>
      </c>
      <c r="Q3650" s="873">
        <f>+VLOOKUP(C3650,'A. Rate Class Allocations'!$B$124:$J$128,7,FALSE)</f>
        <v>1.0700573423086499</v>
      </c>
      <c r="R3650" s="873">
        <f>+VLOOKUP(C3650,'A. Rate Class Allocations'!$B$124:$J$128,9,FALSE)</f>
        <v>0.85888650963597402</v>
      </c>
      <c r="S3650" s="874">
        <f t="shared" si="169"/>
        <v>545.58479305202718</v>
      </c>
      <c r="T3650" s="874">
        <f t="shared" si="170"/>
        <v>0.11589319057815826</v>
      </c>
    </row>
    <row r="3651" spans="1:20">
      <c r="A3651" s="864" t="s">
        <v>1034</v>
      </c>
      <c r="B3651" s="864" t="s">
        <v>1035</v>
      </c>
      <c r="C3651" s="864" t="s">
        <v>118</v>
      </c>
      <c r="D3651" s="864" t="s">
        <v>2477</v>
      </c>
      <c r="E3651" s="866">
        <v>2019</v>
      </c>
      <c r="F3651" s="866" t="s">
        <v>2437</v>
      </c>
      <c r="G3651" s="870">
        <v>43624</v>
      </c>
      <c r="H3651" s="869">
        <f t="shared" si="168"/>
        <v>2019</v>
      </c>
      <c r="I3651" s="870">
        <v>43788.772007905092</v>
      </c>
      <c r="J3651" s="864" t="s">
        <v>1038</v>
      </c>
      <c r="K3651" s="864" t="s">
        <v>2440</v>
      </c>
      <c r="L3651" s="864" t="s">
        <v>1039</v>
      </c>
      <c r="M3651" s="864">
        <v>178.24719999999999</v>
      </c>
      <c r="N3651" s="864">
        <v>3.8800000000000001E-2</v>
      </c>
      <c r="O3651" s="872">
        <f>+VLOOKUP(C3651,'A. Rate Class Allocations'!$B$124:$J$128,6,FALSE)</f>
        <v>0.96094519236849896</v>
      </c>
      <c r="P3651" s="873">
        <f>+VLOOKUP(C3651,'A. Rate Class Allocations'!$B$124:$J$128,8,FALSE)</f>
        <v>0.98007105038154396</v>
      </c>
      <c r="Q3651" s="873">
        <f>+VLOOKUP(C3651,'A. Rate Class Allocations'!$B$124:$J$128,7,FALSE)</f>
        <v>1.0700573423086499</v>
      </c>
      <c r="R3651" s="873">
        <f>+VLOOKUP(C3651,'A. Rate Class Allocations'!$B$124:$J$128,9,FALSE)</f>
        <v>0.85888650963597402</v>
      </c>
      <c r="S3651" s="874">
        <f t="shared" si="169"/>
        <v>167.87224401600835</v>
      </c>
      <c r="T3651" s="874">
        <f t="shared" si="170"/>
        <v>3.565944325481793E-2</v>
      </c>
    </row>
    <row r="3652" spans="1:20">
      <c r="A3652" s="864" t="s">
        <v>1034</v>
      </c>
      <c r="B3652" s="864" t="s">
        <v>1035</v>
      </c>
      <c r="C3652" s="864" t="s">
        <v>118</v>
      </c>
      <c r="D3652" s="864" t="s">
        <v>2477</v>
      </c>
      <c r="E3652" s="866">
        <v>2019</v>
      </c>
      <c r="F3652" s="866" t="s">
        <v>2437</v>
      </c>
      <c r="G3652" s="870">
        <v>43624</v>
      </c>
      <c r="H3652" s="869">
        <f t="shared" ref="H3652:H3715" si="171">YEAR(G3652)</f>
        <v>2019</v>
      </c>
      <c r="I3652" s="870">
        <v>43788.772007905092</v>
      </c>
      <c r="J3652" s="864" t="s">
        <v>1038</v>
      </c>
      <c r="K3652" s="864" t="s">
        <v>2440</v>
      </c>
      <c r="L3652" s="864" t="s">
        <v>1039</v>
      </c>
      <c r="M3652" s="864">
        <v>3360</v>
      </c>
      <c r="N3652" s="864">
        <v>0</v>
      </c>
      <c r="O3652" s="872">
        <f>+VLOOKUP(C3652,'A. Rate Class Allocations'!$B$124:$J$128,6,FALSE)</f>
        <v>0.96094519236849896</v>
      </c>
      <c r="P3652" s="873">
        <f>+VLOOKUP(C3652,'A. Rate Class Allocations'!$B$124:$J$128,8,FALSE)</f>
        <v>0.98007105038154396</v>
      </c>
      <c r="Q3652" s="873">
        <f>+VLOOKUP(C3652,'A. Rate Class Allocations'!$B$124:$J$128,7,FALSE)</f>
        <v>1.0700573423086499</v>
      </c>
      <c r="R3652" s="873">
        <f>+VLOOKUP(C3652,'A. Rate Class Allocations'!$B$124:$J$128,9,FALSE)</f>
        <v>0.85888650963597402</v>
      </c>
      <c r="S3652" s="874">
        <f t="shared" ref="S3652:S3715" si="172">M3652*O3652*P3652</f>
        <v>3164.4297351867967</v>
      </c>
      <c r="T3652" s="874">
        <f t="shared" ref="T3652:T3715" si="173">N3652*Q3652*R3652</f>
        <v>0</v>
      </c>
    </row>
    <row r="3653" spans="1:20">
      <c r="A3653" s="864" t="s">
        <v>1034</v>
      </c>
      <c r="B3653" s="864" t="s">
        <v>1035</v>
      </c>
      <c r="C3653" s="864" t="s">
        <v>118</v>
      </c>
      <c r="D3653" s="864" t="s">
        <v>2477</v>
      </c>
      <c r="E3653" s="866">
        <v>2019</v>
      </c>
      <c r="F3653" s="866" t="s">
        <v>2437</v>
      </c>
      <c r="G3653" s="870">
        <v>43624</v>
      </c>
      <c r="H3653" s="869">
        <f t="shared" si="171"/>
        <v>2019</v>
      </c>
      <c r="I3653" s="870">
        <v>43788.772007905092</v>
      </c>
      <c r="J3653" s="864" t="s">
        <v>1038</v>
      </c>
      <c r="K3653" s="864" t="s">
        <v>2440</v>
      </c>
      <c r="L3653" s="864" t="s">
        <v>1039</v>
      </c>
      <c r="M3653" s="864">
        <v>18270</v>
      </c>
      <c r="N3653" s="864">
        <v>0</v>
      </c>
      <c r="O3653" s="872">
        <f>+VLOOKUP(C3653,'A. Rate Class Allocations'!$B$124:$J$128,6,FALSE)</f>
        <v>0.96094519236849896</v>
      </c>
      <c r="P3653" s="873">
        <f>+VLOOKUP(C3653,'A. Rate Class Allocations'!$B$124:$J$128,8,FALSE)</f>
        <v>0.98007105038154396</v>
      </c>
      <c r="Q3653" s="873">
        <f>+VLOOKUP(C3653,'A. Rate Class Allocations'!$B$124:$J$128,7,FALSE)</f>
        <v>1.0700573423086499</v>
      </c>
      <c r="R3653" s="873">
        <f>+VLOOKUP(C3653,'A. Rate Class Allocations'!$B$124:$J$128,9,FALSE)</f>
        <v>0.85888650963597402</v>
      </c>
      <c r="S3653" s="874">
        <f t="shared" si="172"/>
        <v>17206.586685078208</v>
      </c>
      <c r="T3653" s="874">
        <f t="shared" si="173"/>
        <v>0</v>
      </c>
    </row>
    <row r="3654" spans="1:20">
      <c r="A3654" s="864" t="s">
        <v>1034</v>
      </c>
      <c r="B3654" s="864" t="s">
        <v>1035</v>
      </c>
      <c r="C3654" s="864" t="s">
        <v>118</v>
      </c>
      <c r="D3654" s="864" t="s">
        <v>2478</v>
      </c>
      <c r="E3654" s="866">
        <v>2019</v>
      </c>
      <c r="F3654" s="866" t="s">
        <v>2437</v>
      </c>
      <c r="G3654" s="870">
        <v>43599</v>
      </c>
      <c r="H3654" s="869">
        <f t="shared" si="171"/>
        <v>2019</v>
      </c>
      <c r="I3654" s="870">
        <v>43837.867817627317</v>
      </c>
      <c r="J3654" s="864" t="s">
        <v>1036</v>
      </c>
      <c r="K3654" s="864" t="s">
        <v>2438</v>
      </c>
      <c r="L3654" s="864" t="s">
        <v>1039</v>
      </c>
      <c r="M3654" s="864">
        <v>53577</v>
      </c>
      <c r="N3654" s="864">
        <v>0</v>
      </c>
      <c r="O3654" s="872">
        <f>+VLOOKUP(C3654,'A. Rate Class Allocations'!$B$124:$J$128,6,FALSE)</f>
        <v>0.96094519236849896</v>
      </c>
      <c r="P3654" s="873">
        <f>+VLOOKUP(C3654,'A. Rate Class Allocations'!$B$124:$J$128,8,FALSE)</f>
        <v>0.98007105038154396</v>
      </c>
      <c r="Q3654" s="873">
        <f>+VLOOKUP(C3654,'A. Rate Class Allocations'!$B$124:$J$128,7,FALSE)</f>
        <v>1.0700573423086499</v>
      </c>
      <c r="R3654" s="873">
        <f>+VLOOKUP(C3654,'A. Rate Class Allocations'!$B$124:$J$128,9,FALSE)</f>
        <v>0.85888650963597402</v>
      </c>
      <c r="S3654" s="874">
        <f t="shared" si="172"/>
        <v>50458.527357768762</v>
      </c>
      <c r="T3654" s="874">
        <f t="shared" si="173"/>
        <v>0</v>
      </c>
    </row>
    <row r="3655" spans="1:20">
      <c r="A3655" s="864" t="s">
        <v>1034</v>
      </c>
      <c r="B3655" s="864" t="s">
        <v>1035</v>
      </c>
      <c r="C3655" s="864" t="s">
        <v>118</v>
      </c>
      <c r="D3655" s="864" t="s">
        <v>2479</v>
      </c>
      <c r="E3655" s="866">
        <v>2019</v>
      </c>
      <c r="F3655" s="866" t="s">
        <v>2437</v>
      </c>
      <c r="G3655" s="870">
        <v>43686</v>
      </c>
      <c r="H3655" s="869">
        <f t="shared" si="171"/>
        <v>2019</v>
      </c>
      <c r="I3655" s="870">
        <v>43766.521848182871</v>
      </c>
      <c r="J3655" s="864" t="s">
        <v>1036</v>
      </c>
      <c r="K3655" s="864" t="s">
        <v>2440</v>
      </c>
      <c r="L3655" s="864" t="s">
        <v>1039</v>
      </c>
      <c r="M3655" s="864">
        <v>4581</v>
      </c>
      <c r="N3655" s="864">
        <v>1.2</v>
      </c>
      <c r="O3655" s="872">
        <f>+VLOOKUP(C3655,'A. Rate Class Allocations'!$B$124:$J$128,6,FALSE)</f>
        <v>0.96094519236849896</v>
      </c>
      <c r="P3655" s="873">
        <f>+VLOOKUP(C3655,'A. Rate Class Allocations'!$B$124:$J$128,8,FALSE)</f>
        <v>0.98007105038154396</v>
      </c>
      <c r="Q3655" s="873">
        <f>+VLOOKUP(C3655,'A. Rate Class Allocations'!$B$124:$J$128,7,FALSE)</f>
        <v>1.0700573423086499</v>
      </c>
      <c r="R3655" s="873">
        <f>+VLOOKUP(C3655,'A. Rate Class Allocations'!$B$124:$J$128,9,FALSE)</f>
        <v>0.85888650963597402</v>
      </c>
      <c r="S3655" s="874">
        <f t="shared" si="172"/>
        <v>4314.3608978841421</v>
      </c>
      <c r="T3655" s="874">
        <f t="shared" si="173"/>
        <v>1.1028693790149877</v>
      </c>
    </row>
    <row r="3656" spans="1:20">
      <c r="A3656" s="864" t="s">
        <v>1034</v>
      </c>
      <c r="B3656" s="864" t="s">
        <v>1035</v>
      </c>
      <c r="C3656" s="864" t="s">
        <v>118</v>
      </c>
      <c r="D3656" s="864" t="s">
        <v>2479</v>
      </c>
      <c r="E3656" s="866">
        <v>2019</v>
      </c>
      <c r="F3656" s="866" t="s">
        <v>2437</v>
      </c>
      <c r="G3656" s="870">
        <v>43686</v>
      </c>
      <c r="H3656" s="869">
        <f t="shared" si="171"/>
        <v>2019</v>
      </c>
      <c r="I3656" s="870">
        <v>43766.521848182871</v>
      </c>
      <c r="J3656" s="864" t="s">
        <v>1038</v>
      </c>
      <c r="K3656" s="864" t="s">
        <v>2440</v>
      </c>
      <c r="L3656" s="864" t="s">
        <v>1039</v>
      </c>
      <c r="M3656" s="864">
        <v>2205.12</v>
      </c>
      <c r="N3656" s="864">
        <v>0.48</v>
      </c>
      <c r="O3656" s="872">
        <f>+VLOOKUP(C3656,'A. Rate Class Allocations'!$B$124:$J$128,6,FALSE)</f>
        <v>0.96094519236849896</v>
      </c>
      <c r="P3656" s="873">
        <f>+VLOOKUP(C3656,'A. Rate Class Allocations'!$B$124:$J$128,8,FALSE)</f>
        <v>0.98007105038154396</v>
      </c>
      <c r="Q3656" s="873">
        <f>+VLOOKUP(C3656,'A. Rate Class Allocations'!$B$124:$J$128,7,FALSE)</f>
        <v>1.0700573423086499</v>
      </c>
      <c r="R3656" s="873">
        <f>+VLOOKUP(C3656,'A. Rate Class Allocations'!$B$124:$J$128,9,FALSE)</f>
        <v>0.85888650963597402</v>
      </c>
      <c r="S3656" s="874">
        <f t="shared" si="172"/>
        <v>2076.7700290640205</v>
      </c>
      <c r="T3656" s="874">
        <f t="shared" si="173"/>
        <v>0.44114775160599501</v>
      </c>
    </row>
    <row r="3657" spans="1:20">
      <c r="A3657" s="864" t="s">
        <v>1034</v>
      </c>
      <c r="B3657" s="864" t="s">
        <v>1035</v>
      </c>
      <c r="C3657" s="864" t="s">
        <v>118</v>
      </c>
      <c r="D3657" s="864" t="s">
        <v>2480</v>
      </c>
      <c r="E3657" s="866">
        <v>2019</v>
      </c>
      <c r="F3657" s="866" t="s">
        <v>2437</v>
      </c>
      <c r="G3657" s="870">
        <v>43732</v>
      </c>
      <c r="H3657" s="869">
        <f t="shared" si="171"/>
        <v>2019</v>
      </c>
      <c r="I3657" s="870">
        <v>43788.773757233794</v>
      </c>
      <c r="J3657" s="864" t="s">
        <v>1038</v>
      </c>
      <c r="K3657" s="864" t="s">
        <v>2440</v>
      </c>
      <c r="L3657" s="864" t="s">
        <v>1039</v>
      </c>
      <c r="M3657" s="864">
        <v>42.24</v>
      </c>
      <c r="N3657" s="864">
        <v>1.0800000000000001E-2</v>
      </c>
      <c r="O3657" s="872">
        <f>+VLOOKUP(C3657,'A. Rate Class Allocations'!$B$124:$J$128,6,FALSE)</f>
        <v>0.96094519236849896</v>
      </c>
      <c r="P3657" s="873">
        <f>+VLOOKUP(C3657,'A. Rate Class Allocations'!$B$124:$J$128,8,FALSE)</f>
        <v>0.98007105038154396</v>
      </c>
      <c r="Q3657" s="873">
        <f>+VLOOKUP(C3657,'A. Rate Class Allocations'!$B$124:$J$128,7,FALSE)</f>
        <v>1.0700573423086499</v>
      </c>
      <c r="R3657" s="873">
        <f>+VLOOKUP(C3657,'A. Rate Class Allocations'!$B$124:$J$128,9,FALSE)</f>
        <v>0.85888650963597402</v>
      </c>
      <c r="S3657" s="874">
        <f t="shared" si="172"/>
        <v>39.781402385205453</v>
      </c>
      <c r="T3657" s="874">
        <f t="shared" si="173"/>
        <v>9.925824411134888E-3</v>
      </c>
    </row>
    <row r="3658" spans="1:20">
      <c r="A3658" s="864" t="s">
        <v>1034</v>
      </c>
      <c r="B3658" s="864" t="s">
        <v>1035</v>
      </c>
      <c r="C3658" s="864" t="s">
        <v>118</v>
      </c>
      <c r="D3658" s="864" t="s">
        <v>2480</v>
      </c>
      <c r="E3658" s="866">
        <v>2019</v>
      </c>
      <c r="F3658" s="866" t="s">
        <v>2437</v>
      </c>
      <c r="G3658" s="870">
        <v>43732</v>
      </c>
      <c r="H3658" s="869">
        <f t="shared" si="171"/>
        <v>2019</v>
      </c>
      <c r="I3658" s="870">
        <v>43788.773757233794</v>
      </c>
      <c r="J3658" s="864" t="s">
        <v>1038</v>
      </c>
      <c r="K3658" s="864" t="s">
        <v>2440</v>
      </c>
      <c r="L3658" s="864" t="s">
        <v>1039</v>
      </c>
      <c r="M3658" s="864">
        <v>4589.8653999999997</v>
      </c>
      <c r="N3658" s="864">
        <v>0.99909999999999999</v>
      </c>
      <c r="O3658" s="872">
        <f>+VLOOKUP(C3658,'A. Rate Class Allocations'!$B$124:$J$128,6,FALSE)</f>
        <v>0.96094519236849896</v>
      </c>
      <c r="P3658" s="873">
        <f>+VLOOKUP(C3658,'A. Rate Class Allocations'!$B$124:$J$128,8,FALSE)</f>
        <v>0.98007105038154396</v>
      </c>
      <c r="Q3658" s="873">
        <f>+VLOOKUP(C3658,'A. Rate Class Allocations'!$B$124:$J$128,7,FALSE)</f>
        <v>1.0700573423086499</v>
      </c>
      <c r="R3658" s="873">
        <f>+VLOOKUP(C3658,'A. Rate Class Allocations'!$B$124:$J$128,9,FALSE)</f>
        <v>0.85888650963597402</v>
      </c>
      <c r="S3658" s="874">
        <f t="shared" si="172"/>
        <v>4322.7102834122152</v>
      </c>
      <c r="T3658" s="874">
        <f t="shared" si="173"/>
        <v>0.91823066381156171</v>
      </c>
    </row>
    <row r="3659" spans="1:20">
      <c r="A3659" s="864" t="s">
        <v>1034</v>
      </c>
      <c r="B3659" s="864" t="s">
        <v>1035</v>
      </c>
      <c r="C3659" s="864" t="s">
        <v>118</v>
      </c>
      <c r="D3659" s="864" t="s">
        <v>2480</v>
      </c>
      <c r="E3659" s="866">
        <v>2019</v>
      </c>
      <c r="F3659" s="866" t="s">
        <v>2437</v>
      </c>
      <c r="G3659" s="870">
        <v>43732</v>
      </c>
      <c r="H3659" s="869">
        <f t="shared" si="171"/>
        <v>2019</v>
      </c>
      <c r="I3659" s="870">
        <v>43788.773757233794</v>
      </c>
      <c r="J3659" s="864" t="s">
        <v>1036</v>
      </c>
      <c r="K3659" s="864" t="s">
        <v>2440</v>
      </c>
      <c r="L3659" s="864" t="s">
        <v>1039</v>
      </c>
      <c r="M3659" s="864">
        <v>51583</v>
      </c>
      <c r="N3659" s="864">
        <v>5.9</v>
      </c>
      <c r="O3659" s="872">
        <f>+VLOOKUP(C3659,'A. Rate Class Allocations'!$B$124:$J$128,6,FALSE)</f>
        <v>0.96094519236849896</v>
      </c>
      <c r="P3659" s="873">
        <f>+VLOOKUP(C3659,'A. Rate Class Allocations'!$B$124:$J$128,8,FALSE)</f>
        <v>0.98007105038154396</v>
      </c>
      <c r="Q3659" s="873">
        <f>+VLOOKUP(C3659,'A. Rate Class Allocations'!$B$124:$J$128,7,FALSE)</f>
        <v>1.0700573423086499</v>
      </c>
      <c r="R3659" s="873">
        <f>+VLOOKUP(C3659,'A. Rate Class Allocations'!$B$124:$J$128,9,FALSE)</f>
        <v>0.85888650963597402</v>
      </c>
      <c r="S3659" s="874">
        <f t="shared" si="172"/>
        <v>48580.588997065643</v>
      </c>
      <c r="T3659" s="874">
        <f t="shared" si="173"/>
        <v>5.4224411134903558</v>
      </c>
    </row>
    <row r="3660" spans="1:20">
      <c r="A3660" s="864" t="s">
        <v>1034</v>
      </c>
      <c r="B3660" s="864" t="s">
        <v>1035</v>
      </c>
      <c r="C3660" s="864" t="s">
        <v>118</v>
      </c>
      <c r="D3660" s="864" t="s">
        <v>2480</v>
      </c>
      <c r="E3660" s="866">
        <v>2019</v>
      </c>
      <c r="F3660" s="866" t="s">
        <v>2437</v>
      </c>
      <c r="G3660" s="870">
        <v>43732</v>
      </c>
      <c r="H3660" s="869">
        <f t="shared" si="171"/>
        <v>2019</v>
      </c>
      <c r="I3660" s="870">
        <v>43788.773757233794</v>
      </c>
      <c r="J3660" s="864" t="s">
        <v>1038</v>
      </c>
      <c r="K3660" s="864" t="s">
        <v>2440</v>
      </c>
      <c r="L3660" s="864" t="s">
        <v>1039</v>
      </c>
      <c r="M3660" s="864">
        <v>14333.28</v>
      </c>
      <c r="N3660" s="864">
        <v>3.12</v>
      </c>
      <c r="O3660" s="872">
        <f>+VLOOKUP(C3660,'A. Rate Class Allocations'!$B$124:$J$128,6,FALSE)</f>
        <v>0.96094519236849896</v>
      </c>
      <c r="P3660" s="873">
        <f>+VLOOKUP(C3660,'A. Rate Class Allocations'!$B$124:$J$128,8,FALSE)</f>
        <v>0.98007105038154396</v>
      </c>
      <c r="Q3660" s="873">
        <f>+VLOOKUP(C3660,'A. Rate Class Allocations'!$B$124:$J$128,7,FALSE)</f>
        <v>1.0700573423086499</v>
      </c>
      <c r="R3660" s="873">
        <f>+VLOOKUP(C3660,'A. Rate Class Allocations'!$B$124:$J$128,9,FALSE)</f>
        <v>0.85888650963597402</v>
      </c>
      <c r="S3660" s="874">
        <f t="shared" si="172"/>
        <v>13499.005188916135</v>
      </c>
      <c r="T3660" s="874">
        <f t="shared" si="173"/>
        <v>2.8674603854389678</v>
      </c>
    </row>
    <row r="3661" spans="1:20">
      <c r="A3661" s="864" t="s">
        <v>1034</v>
      </c>
      <c r="B3661" s="864" t="s">
        <v>1035</v>
      </c>
      <c r="C3661" s="864" t="s">
        <v>118</v>
      </c>
      <c r="D3661" s="864" t="s">
        <v>2481</v>
      </c>
      <c r="E3661" s="866">
        <v>2019</v>
      </c>
      <c r="F3661" s="866" t="s">
        <v>2437</v>
      </c>
      <c r="G3661" s="870">
        <v>43588</v>
      </c>
      <c r="H3661" s="869">
        <f t="shared" si="171"/>
        <v>2019</v>
      </c>
      <c r="I3661" s="870">
        <v>43739.701008124997</v>
      </c>
      <c r="J3661" s="864" t="s">
        <v>1038</v>
      </c>
      <c r="K3661" s="864" t="s">
        <v>2440</v>
      </c>
      <c r="L3661" s="864" t="s">
        <v>1039</v>
      </c>
      <c r="M3661" s="864">
        <v>1741.4880000000001</v>
      </c>
      <c r="N3661" s="864">
        <v>0.1988</v>
      </c>
      <c r="O3661" s="872">
        <f>+VLOOKUP(C3661,'A. Rate Class Allocations'!$B$124:$J$128,6,FALSE)</f>
        <v>0.96094519236849896</v>
      </c>
      <c r="P3661" s="873">
        <f>+VLOOKUP(C3661,'A. Rate Class Allocations'!$B$124:$J$128,8,FALSE)</f>
        <v>0.98007105038154396</v>
      </c>
      <c r="Q3661" s="873">
        <f>+VLOOKUP(C3661,'A. Rate Class Allocations'!$B$124:$J$128,7,FALSE)</f>
        <v>1.0700573423086499</v>
      </c>
      <c r="R3661" s="873">
        <f>+VLOOKUP(C3661,'A. Rate Class Allocations'!$B$124:$J$128,9,FALSE)</f>
        <v>0.85888650963597402</v>
      </c>
      <c r="S3661" s="874">
        <f t="shared" si="172"/>
        <v>1640.1239317473171</v>
      </c>
      <c r="T3661" s="874">
        <f t="shared" si="173"/>
        <v>0.18270869379014962</v>
      </c>
    </row>
    <row r="3662" spans="1:20">
      <c r="A3662" s="864" t="s">
        <v>1034</v>
      </c>
      <c r="B3662" s="864" t="s">
        <v>1035</v>
      </c>
      <c r="C3662" s="864" t="s">
        <v>118</v>
      </c>
      <c r="D3662" s="864" t="s">
        <v>2481</v>
      </c>
      <c r="E3662" s="866">
        <v>2019</v>
      </c>
      <c r="F3662" s="866" t="s">
        <v>2437</v>
      </c>
      <c r="G3662" s="870">
        <v>43588</v>
      </c>
      <c r="H3662" s="869">
        <f t="shared" si="171"/>
        <v>2019</v>
      </c>
      <c r="I3662" s="870">
        <v>43739.701008124997</v>
      </c>
      <c r="J3662" s="864" t="s">
        <v>1038</v>
      </c>
      <c r="K3662" s="864" t="s">
        <v>2440</v>
      </c>
      <c r="L3662" s="864" t="s">
        <v>1039</v>
      </c>
      <c r="M3662" s="864">
        <v>46906.684000000001</v>
      </c>
      <c r="N3662" s="864">
        <v>12.452</v>
      </c>
      <c r="O3662" s="872">
        <f>+VLOOKUP(C3662,'A. Rate Class Allocations'!$B$124:$J$128,6,FALSE)</f>
        <v>0.96094519236849896</v>
      </c>
      <c r="P3662" s="873">
        <f>+VLOOKUP(C3662,'A. Rate Class Allocations'!$B$124:$J$128,8,FALSE)</f>
        <v>0.98007105038154396</v>
      </c>
      <c r="Q3662" s="873">
        <f>+VLOOKUP(C3662,'A. Rate Class Allocations'!$B$124:$J$128,7,FALSE)</f>
        <v>1.0700573423086499</v>
      </c>
      <c r="R3662" s="873">
        <f>+VLOOKUP(C3662,'A. Rate Class Allocations'!$B$124:$J$128,9,FALSE)</f>
        <v>0.85888650963597402</v>
      </c>
      <c r="S3662" s="874">
        <f t="shared" si="172"/>
        <v>44176.460008515111</v>
      </c>
      <c r="T3662" s="874">
        <f t="shared" si="173"/>
        <v>11.444107922912186</v>
      </c>
    </row>
    <row r="3663" spans="1:20">
      <c r="A3663" s="864" t="s">
        <v>1034</v>
      </c>
      <c r="B3663" s="864" t="s">
        <v>1035</v>
      </c>
      <c r="C3663" s="864" t="s">
        <v>118</v>
      </c>
      <c r="D3663" s="864" t="s">
        <v>2481</v>
      </c>
      <c r="E3663" s="866">
        <v>2019</v>
      </c>
      <c r="F3663" s="866" t="s">
        <v>2437</v>
      </c>
      <c r="G3663" s="870">
        <v>43588</v>
      </c>
      <c r="H3663" s="869">
        <f t="shared" si="171"/>
        <v>2019</v>
      </c>
      <c r="I3663" s="870">
        <v>43739.701008124997</v>
      </c>
      <c r="J3663" s="864" t="s">
        <v>1038</v>
      </c>
      <c r="K3663" s="864" t="s">
        <v>2440</v>
      </c>
      <c r="L3663" s="864" t="s">
        <v>1039</v>
      </c>
      <c r="M3663" s="864">
        <v>477.77600000000001</v>
      </c>
      <c r="N3663" s="864">
        <v>0.104</v>
      </c>
      <c r="O3663" s="872">
        <f>+VLOOKUP(C3663,'A. Rate Class Allocations'!$B$124:$J$128,6,FALSE)</f>
        <v>0.96094519236849896</v>
      </c>
      <c r="P3663" s="873">
        <f>+VLOOKUP(C3663,'A. Rate Class Allocations'!$B$124:$J$128,8,FALSE)</f>
        <v>0.98007105038154396</v>
      </c>
      <c r="Q3663" s="873">
        <f>+VLOOKUP(C3663,'A. Rate Class Allocations'!$B$124:$J$128,7,FALSE)</f>
        <v>1.0700573423086499</v>
      </c>
      <c r="R3663" s="873">
        <f>+VLOOKUP(C3663,'A. Rate Class Allocations'!$B$124:$J$128,9,FALSE)</f>
        <v>0.85888650963597402</v>
      </c>
      <c r="S3663" s="874">
        <f t="shared" si="172"/>
        <v>449.96683963053789</v>
      </c>
      <c r="T3663" s="874">
        <f t="shared" si="173"/>
        <v>9.5582012847965581E-2</v>
      </c>
    </row>
    <row r="3664" spans="1:20">
      <c r="A3664" s="864" t="s">
        <v>1034</v>
      </c>
      <c r="B3664" s="864" t="s">
        <v>1035</v>
      </c>
      <c r="C3664" s="864" t="s">
        <v>118</v>
      </c>
      <c r="D3664" s="864" t="s">
        <v>2481</v>
      </c>
      <c r="E3664" s="866">
        <v>2019</v>
      </c>
      <c r="F3664" s="866" t="s">
        <v>2437</v>
      </c>
      <c r="G3664" s="870">
        <v>43588</v>
      </c>
      <c r="H3664" s="869">
        <f t="shared" si="171"/>
        <v>2019</v>
      </c>
      <c r="I3664" s="870">
        <v>43739.701008124997</v>
      </c>
      <c r="J3664" s="864" t="s">
        <v>1038</v>
      </c>
      <c r="K3664" s="864" t="s">
        <v>2440</v>
      </c>
      <c r="L3664" s="864" t="s">
        <v>1039</v>
      </c>
      <c r="M3664" s="864">
        <v>7883.3040000000001</v>
      </c>
      <c r="N3664" s="864">
        <v>1.716</v>
      </c>
      <c r="O3664" s="872">
        <f>+VLOOKUP(C3664,'A. Rate Class Allocations'!$B$124:$J$128,6,FALSE)</f>
        <v>0.96094519236849896</v>
      </c>
      <c r="P3664" s="873">
        <f>+VLOOKUP(C3664,'A. Rate Class Allocations'!$B$124:$J$128,8,FALSE)</f>
        <v>0.98007105038154396</v>
      </c>
      <c r="Q3664" s="873">
        <f>+VLOOKUP(C3664,'A. Rate Class Allocations'!$B$124:$J$128,7,FALSE)</f>
        <v>1.0700573423086499</v>
      </c>
      <c r="R3664" s="873">
        <f>+VLOOKUP(C3664,'A. Rate Class Allocations'!$B$124:$J$128,9,FALSE)</f>
        <v>0.85888650963597402</v>
      </c>
      <c r="S3664" s="874">
        <f t="shared" si="172"/>
        <v>7424.4528539038747</v>
      </c>
      <c r="T3664" s="874">
        <f t="shared" si="173"/>
        <v>1.5771032119914323</v>
      </c>
    </row>
    <row r="3665" spans="1:20">
      <c r="A3665" s="864" t="s">
        <v>1034</v>
      </c>
      <c r="B3665" s="864" t="s">
        <v>1035</v>
      </c>
      <c r="C3665" s="864" t="s">
        <v>118</v>
      </c>
      <c r="D3665" s="864" t="s">
        <v>2482</v>
      </c>
      <c r="E3665" s="866">
        <v>2019</v>
      </c>
      <c r="F3665" s="866" t="s">
        <v>2437</v>
      </c>
      <c r="G3665" s="870">
        <v>43745</v>
      </c>
      <c r="H3665" s="869">
        <f t="shared" si="171"/>
        <v>2019</v>
      </c>
      <c r="I3665" s="870">
        <v>43766.522338680559</v>
      </c>
      <c r="J3665" s="864" t="s">
        <v>1038</v>
      </c>
      <c r="K3665" s="864" t="s">
        <v>2440</v>
      </c>
      <c r="L3665" s="864" t="s">
        <v>1039</v>
      </c>
      <c r="M3665" s="864">
        <v>480.9</v>
      </c>
      <c r="N3665" s="864">
        <v>0.123</v>
      </c>
      <c r="O3665" s="872">
        <f>+VLOOKUP(C3665,'A. Rate Class Allocations'!$B$124:$J$128,6,FALSE)</f>
        <v>0.96094519236849896</v>
      </c>
      <c r="P3665" s="873">
        <f>+VLOOKUP(C3665,'A. Rate Class Allocations'!$B$124:$J$128,8,FALSE)</f>
        <v>0.98007105038154396</v>
      </c>
      <c r="Q3665" s="873">
        <f>+VLOOKUP(C3665,'A. Rate Class Allocations'!$B$124:$J$128,7,FALSE)</f>
        <v>1.0700573423086499</v>
      </c>
      <c r="R3665" s="873">
        <f>+VLOOKUP(C3665,'A. Rate Class Allocations'!$B$124:$J$128,9,FALSE)</f>
        <v>0.85888650963597402</v>
      </c>
      <c r="S3665" s="874">
        <f t="shared" si="172"/>
        <v>452.90900584861032</v>
      </c>
      <c r="T3665" s="874">
        <f t="shared" si="173"/>
        <v>0.11304411134903622</v>
      </c>
    </row>
    <row r="3666" spans="1:20">
      <c r="A3666" s="864" t="s">
        <v>1034</v>
      </c>
      <c r="B3666" s="864" t="s">
        <v>1035</v>
      </c>
      <c r="C3666" s="864" t="s">
        <v>118</v>
      </c>
      <c r="D3666" s="864" t="s">
        <v>2482</v>
      </c>
      <c r="E3666" s="866">
        <v>2019</v>
      </c>
      <c r="F3666" s="866" t="s">
        <v>2437</v>
      </c>
      <c r="G3666" s="870">
        <v>43745</v>
      </c>
      <c r="H3666" s="869">
        <f t="shared" si="171"/>
        <v>2019</v>
      </c>
      <c r="I3666" s="870">
        <v>43766.522338680559</v>
      </c>
      <c r="J3666" s="864" t="s">
        <v>1038</v>
      </c>
      <c r="K3666" s="864" t="s">
        <v>2440</v>
      </c>
      <c r="L3666" s="864" t="s">
        <v>1039</v>
      </c>
      <c r="M3666" s="864">
        <v>1923.6</v>
      </c>
      <c r="N3666" s="864">
        <v>0.49199999999999999</v>
      </c>
      <c r="O3666" s="872">
        <f>+VLOOKUP(C3666,'A. Rate Class Allocations'!$B$124:$J$128,6,FALSE)</f>
        <v>0.96094519236849896</v>
      </c>
      <c r="P3666" s="873">
        <f>+VLOOKUP(C3666,'A. Rate Class Allocations'!$B$124:$J$128,8,FALSE)</f>
        <v>0.98007105038154396</v>
      </c>
      <c r="Q3666" s="873">
        <f>+VLOOKUP(C3666,'A. Rate Class Allocations'!$B$124:$J$128,7,FALSE)</f>
        <v>1.0700573423086499</v>
      </c>
      <c r="R3666" s="873">
        <f>+VLOOKUP(C3666,'A. Rate Class Allocations'!$B$124:$J$128,9,FALSE)</f>
        <v>0.85888650963597402</v>
      </c>
      <c r="S3666" s="874">
        <f t="shared" si="172"/>
        <v>1811.6360233944413</v>
      </c>
      <c r="T3666" s="874">
        <f t="shared" si="173"/>
        <v>0.45217644539614488</v>
      </c>
    </row>
    <row r="3667" spans="1:20">
      <c r="A3667" s="864" t="s">
        <v>1034</v>
      </c>
      <c r="B3667" s="864" t="s">
        <v>1035</v>
      </c>
      <c r="C3667" s="864" t="s">
        <v>118</v>
      </c>
      <c r="D3667" s="864" t="s">
        <v>2483</v>
      </c>
      <c r="E3667" s="866">
        <v>2019</v>
      </c>
      <c r="F3667" s="866" t="s">
        <v>2437</v>
      </c>
      <c r="G3667" s="870">
        <v>43768</v>
      </c>
      <c r="H3667" s="869">
        <f t="shared" si="171"/>
        <v>2019</v>
      </c>
      <c r="I3667" s="870">
        <v>43802.627486192127</v>
      </c>
      <c r="J3667" s="864" t="s">
        <v>1038</v>
      </c>
      <c r="K3667" s="864" t="s">
        <v>2440</v>
      </c>
      <c r="L3667" s="864" t="s">
        <v>1039</v>
      </c>
      <c r="M3667" s="864">
        <v>110222.9232</v>
      </c>
      <c r="N3667" s="864">
        <v>23.992799999999999</v>
      </c>
      <c r="O3667" s="872">
        <f>+VLOOKUP(C3667,'A. Rate Class Allocations'!$B$124:$J$128,6,FALSE)</f>
        <v>0.96094519236849896</v>
      </c>
      <c r="P3667" s="873">
        <f>+VLOOKUP(C3667,'A. Rate Class Allocations'!$B$124:$J$128,8,FALSE)</f>
        <v>0.98007105038154396</v>
      </c>
      <c r="Q3667" s="873">
        <f>+VLOOKUP(C3667,'A. Rate Class Allocations'!$B$124:$J$128,7,FALSE)</f>
        <v>1.0700573423086499</v>
      </c>
      <c r="R3667" s="873">
        <f>+VLOOKUP(C3667,'A. Rate Class Allocations'!$B$124:$J$128,9,FALSE)</f>
        <v>0.85888650963597402</v>
      </c>
      <c r="S3667" s="874">
        <f t="shared" si="172"/>
        <v>103807.34990276508</v>
      </c>
      <c r="T3667" s="874">
        <f t="shared" si="173"/>
        <v>22.050770364025659</v>
      </c>
    </row>
    <row r="3668" spans="1:20">
      <c r="A3668" s="864" t="s">
        <v>1034</v>
      </c>
      <c r="B3668" s="864" t="s">
        <v>1035</v>
      </c>
      <c r="C3668" s="864" t="s">
        <v>118</v>
      </c>
      <c r="D3668" s="864" t="s">
        <v>2483</v>
      </c>
      <c r="E3668" s="866">
        <v>2019</v>
      </c>
      <c r="F3668" s="866" t="s">
        <v>2437</v>
      </c>
      <c r="G3668" s="870">
        <v>43768</v>
      </c>
      <c r="H3668" s="869">
        <f t="shared" si="171"/>
        <v>2019</v>
      </c>
      <c r="I3668" s="870">
        <v>43802.627486192127</v>
      </c>
      <c r="J3668" s="864" t="s">
        <v>1038</v>
      </c>
      <c r="K3668" s="864" t="s">
        <v>2440</v>
      </c>
      <c r="L3668" s="864" t="s">
        <v>1039</v>
      </c>
      <c r="M3668" s="864">
        <v>1719.9936</v>
      </c>
      <c r="N3668" s="864">
        <v>0.37440000000000001</v>
      </c>
      <c r="O3668" s="872">
        <f>+VLOOKUP(C3668,'A. Rate Class Allocations'!$B$124:$J$128,6,FALSE)</f>
        <v>0.96094519236849896</v>
      </c>
      <c r="P3668" s="873">
        <f>+VLOOKUP(C3668,'A. Rate Class Allocations'!$B$124:$J$128,8,FALSE)</f>
        <v>0.98007105038154396</v>
      </c>
      <c r="Q3668" s="873">
        <f>+VLOOKUP(C3668,'A. Rate Class Allocations'!$B$124:$J$128,7,FALSE)</f>
        <v>1.0700573423086499</v>
      </c>
      <c r="R3668" s="873">
        <f>+VLOOKUP(C3668,'A. Rate Class Allocations'!$B$124:$J$128,9,FALSE)</f>
        <v>0.85888650963597402</v>
      </c>
      <c r="S3668" s="874">
        <f t="shared" si="172"/>
        <v>1619.8806226699362</v>
      </c>
      <c r="T3668" s="874">
        <f t="shared" si="173"/>
        <v>0.34409524625267618</v>
      </c>
    </row>
    <row r="3669" spans="1:20">
      <c r="A3669" s="864" t="s">
        <v>1034</v>
      </c>
      <c r="B3669" s="864" t="s">
        <v>1035</v>
      </c>
      <c r="C3669" s="864" t="s">
        <v>118</v>
      </c>
      <c r="D3669" s="864" t="s">
        <v>2483</v>
      </c>
      <c r="E3669" s="866">
        <v>2019</v>
      </c>
      <c r="F3669" s="866" t="s">
        <v>2437</v>
      </c>
      <c r="G3669" s="870">
        <v>43768</v>
      </c>
      <c r="H3669" s="869">
        <f t="shared" si="171"/>
        <v>2019</v>
      </c>
      <c r="I3669" s="870">
        <v>43802.627486192127</v>
      </c>
      <c r="J3669" s="864" t="s">
        <v>1038</v>
      </c>
      <c r="K3669" s="864" t="s">
        <v>2440</v>
      </c>
      <c r="L3669" s="864" t="s">
        <v>1039</v>
      </c>
      <c r="M3669" s="864">
        <v>44360.35</v>
      </c>
      <c r="N3669" s="864">
        <v>0</v>
      </c>
      <c r="O3669" s="872">
        <f>+VLOOKUP(C3669,'A. Rate Class Allocations'!$B$124:$J$128,6,FALSE)</f>
        <v>0.96094519236849896</v>
      </c>
      <c r="P3669" s="873">
        <f>+VLOOKUP(C3669,'A. Rate Class Allocations'!$B$124:$J$128,8,FALSE)</f>
        <v>0.98007105038154396</v>
      </c>
      <c r="Q3669" s="873">
        <f>+VLOOKUP(C3669,'A. Rate Class Allocations'!$B$124:$J$128,7,FALSE)</f>
        <v>1.0700573423086499</v>
      </c>
      <c r="R3669" s="873">
        <f>+VLOOKUP(C3669,'A. Rate Class Allocations'!$B$124:$J$128,9,FALSE)</f>
        <v>0.85888650963597402</v>
      </c>
      <c r="S3669" s="874">
        <f t="shared" si="172"/>
        <v>41778.336489075482</v>
      </c>
      <c r="T3669" s="874">
        <f t="shared" si="173"/>
        <v>0</v>
      </c>
    </row>
    <row r="3670" spans="1:20">
      <c r="A3670" s="864" t="s">
        <v>1034</v>
      </c>
      <c r="B3670" s="864" t="s">
        <v>1035</v>
      </c>
      <c r="C3670" s="864" t="s">
        <v>118</v>
      </c>
      <c r="D3670" s="864" t="s">
        <v>2484</v>
      </c>
      <c r="E3670" s="866">
        <v>2019</v>
      </c>
      <c r="F3670" s="866" t="s">
        <v>2437</v>
      </c>
      <c r="G3670" s="870">
        <v>43724</v>
      </c>
      <c r="H3670" s="869">
        <f t="shared" si="171"/>
        <v>2019</v>
      </c>
      <c r="I3670" s="870">
        <v>43782.587304270834</v>
      </c>
      <c r="J3670" s="864" t="s">
        <v>1036</v>
      </c>
      <c r="K3670" s="864" t="s">
        <v>2440</v>
      </c>
      <c r="L3670" s="864" t="s">
        <v>1039</v>
      </c>
      <c r="M3670" s="864">
        <v>109064</v>
      </c>
      <c r="N3670" s="864">
        <v>24.1</v>
      </c>
      <c r="O3670" s="872">
        <f>+VLOOKUP(C3670,'A. Rate Class Allocations'!$B$124:$J$128,6,FALSE)</f>
        <v>0.96094519236849896</v>
      </c>
      <c r="P3670" s="873">
        <f>+VLOOKUP(C3670,'A. Rate Class Allocations'!$B$124:$J$128,8,FALSE)</f>
        <v>0.98007105038154396</v>
      </c>
      <c r="Q3670" s="873">
        <f>+VLOOKUP(C3670,'A. Rate Class Allocations'!$B$124:$J$128,7,FALSE)</f>
        <v>1.0700573423086499</v>
      </c>
      <c r="R3670" s="873">
        <f>+VLOOKUP(C3670,'A. Rate Class Allocations'!$B$124:$J$128,9,FALSE)</f>
        <v>0.85888650963597402</v>
      </c>
      <c r="S3670" s="874">
        <f t="shared" si="172"/>
        <v>102715.88233286096</v>
      </c>
      <c r="T3670" s="874">
        <f t="shared" si="173"/>
        <v>22.149293361884336</v>
      </c>
    </row>
    <row r="3671" spans="1:20">
      <c r="A3671" s="864" t="s">
        <v>1034</v>
      </c>
      <c r="B3671" s="864" t="s">
        <v>1035</v>
      </c>
      <c r="C3671" s="864" t="s">
        <v>118</v>
      </c>
      <c r="D3671" s="864" t="s">
        <v>2485</v>
      </c>
      <c r="E3671" s="866">
        <v>2019</v>
      </c>
      <c r="F3671" s="866" t="s">
        <v>2437</v>
      </c>
      <c r="G3671" s="870">
        <v>43754</v>
      </c>
      <c r="H3671" s="869">
        <f t="shared" si="171"/>
        <v>2019</v>
      </c>
      <c r="I3671" s="870">
        <v>43782.587483229167</v>
      </c>
      <c r="J3671" s="864" t="s">
        <v>1036</v>
      </c>
      <c r="K3671" s="864" t="s">
        <v>2440</v>
      </c>
      <c r="L3671" s="864" t="s">
        <v>1039</v>
      </c>
      <c r="M3671" s="864">
        <v>10920</v>
      </c>
      <c r="N3671" s="864">
        <v>2.4</v>
      </c>
      <c r="O3671" s="872">
        <f>+VLOOKUP(C3671,'A. Rate Class Allocations'!$B$124:$J$128,6,FALSE)</f>
        <v>0.96094519236849896</v>
      </c>
      <c r="P3671" s="873">
        <f>+VLOOKUP(C3671,'A. Rate Class Allocations'!$B$124:$J$128,8,FALSE)</f>
        <v>0.98007105038154396</v>
      </c>
      <c r="Q3671" s="873">
        <f>+VLOOKUP(C3671,'A. Rate Class Allocations'!$B$124:$J$128,7,FALSE)</f>
        <v>1.0700573423086499</v>
      </c>
      <c r="R3671" s="873">
        <f>+VLOOKUP(C3671,'A. Rate Class Allocations'!$B$124:$J$128,9,FALSE)</f>
        <v>0.85888650963597402</v>
      </c>
      <c r="S3671" s="874">
        <f t="shared" si="172"/>
        <v>10284.39663935709</v>
      </c>
      <c r="T3671" s="874">
        <f t="shared" si="173"/>
        <v>2.2057387580299754</v>
      </c>
    </row>
    <row r="3672" spans="1:20">
      <c r="A3672" s="864" t="s">
        <v>1034</v>
      </c>
      <c r="B3672" s="864" t="s">
        <v>1035</v>
      </c>
      <c r="C3672" s="864" t="s">
        <v>118</v>
      </c>
      <c r="D3672" s="864" t="s">
        <v>2486</v>
      </c>
      <c r="E3672" s="866">
        <v>2019</v>
      </c>
      <c r="F3672" s="866" t="s">
        <v>2437</v>
      </c>
      <c r="G3672" s="870">
        <v>43745</v>
      </c>
      <c r="H3672" s="869">
        <f t="shared" si="171"/>
        <v>2019</v>
      </c>
      <c r="I3672" s="870">
        <v>43782.588555324073</v>
      </c>
      <c r="J3672" s="864" t="s">
        <v>1038</v>
      </c>
      <c r="K3672" s="864" t="s">
        <v>2440</v>
      </c>
      <c r="L3672" s="864" t="s">
        <v>1039</v>
      </c>
      <c r="M3672" s="864">
        <v>15960</v>
      </c>
      <c r="N3672" s="864">
        <v>0</v>
      </c>
      <c r="O3672" s="872">
        <f>+VLOOKUP(C3672,'A. Rate Class Allocations'!$B$124:$J$128,6,FALSE)</f>
        <v>0.96094519236849896</v>
      </c>
      <c r="P3672" s="873">
        <f>+VLOOKUP(C3672,'A. Rate Class Allocations'!$B$124:$J$128,8,FALSE)</f>
        <v>0.98007105038154396</v>
      </c>
      <c r="Q3672" s="873">
        <f>+VLOOKUP(C3672,'A. Rate Class Allocations'!$B$124:$J$128,7,FALSE)</f>
        <v>1.0700573423086499</v>
      </c>
      <c r="R3672" s="873">
        <f>+VLOOKUP(C3672,'A. Rate Class Allocations'!$B$124:$J$128,9,FALSE)</f>
        <v>0.85888650963597402</v>
      </c>
      <c r="S3672" s="874">
        <f t="shared" si="172"/>
        <v>15031.041242137286</v>
      </c>
      <c r="T3672" s="874">
        <f t="shared" si="173"/>
        <v>0</v>
      </c>
    </row>
    <row r="3673" spans="1:20">
      <c r="A3673" s="864" t="s">
        <v>1034</v>
      </c>
      <c r="B3673" s="864" t="s">
        <v>1035</v>
      </c>
      <c r="C3673" s="864" t="s">
        <v>118</v>
      </c>
      <c r="D3673" s="864" t="s">
        <v>2486</v>
      </c>
      <c r="E3673" s="866">
        <v>2019</v>
      </c>
      <c r="F3673" s="866" t="s">
        <v>2437</v>
      </c>
      <c r="G3673" s="870">
        <v>43745</v>
      </c>
      <c r="H3673" s="869">
        <f t="shared" si="171"/>
        <v>2019</v>
      </c>
      <c r="I3673" s="870">
        <v>43782.588555324073</v>
      </c>
      <c r="J3673" s="864" t="s">
        <v>1038</v>
      </c>
      <c r="K3673" s="864" t="s">
        <v>2440</v>
      </c>
      <c r="L3673" s="864" t="s">
        <v>1039</v>
      </c>
      <c r="M3673" s="864">
        <v>14011.2</v>
      </c>
      <c r="N3673" s="864">
        <v>0</v>
      </c>
      <c r="O3673" s="872">
        <f>+VLOOKUP(C3673,'A. Rate Class Allocations'!$B$124:$J$128,6,FALSE)</f>
        <v>0.96094519236849896</v>
      </c>
      <c r="P3673" s="873">
        <f>+VLOOKUP(C3673,'A. Rate Class Allocations'!$B$124:$J$128,8,FALSE)</f>
        <v>0.98007105038154396</v>
      </c>
      <c r="Q3673" s="873">
        <f>+VLOOKUP(C3673,'A. Rate Class Allocations'!$B$124:$J$128,7,FALSE)</f>
        <v>1.0700573423086499</v>
      </c>
      <c r="R3673" s="873">
        <f>+VLOOKUP(C3673,'A. Rate Class Allocations'!$B$124:$J$128,9,FALSE)</f>
        <v>0.85888650963597402</v>
      </c>
      <c r="S3673" s="874">
        <f t="shared" si="172"/>
        <v>13195.671995728944</v>
      </c>
      <c r="T3673" s="874">
        <f t="shared" si="173"/>
        <v>0</v>
      </c>
    </row>
    <row r="3674" spans="1:20">
      <c r="A3674" s="864" t="s">
        <v>1034</v>
      </c>
      <c r="B3674" s="864" t="s">
        <v>1035</v>
      </c>
      <c r="C3674" s="864" t="s">
        <v>118</v>
      </c>
      <c r="D3674" s="864" t="s">
        <v>2487</v>
      </c>
      <c r="E3674" s="866">
        <v>2019</v>
      </c>
      <c r="F3674" s="866" t="s">
        <v>2437</v>
      </c>
      <c r="G3674" s="870">
        <v>43800</v>
      </c>
      <c r="H3674" s="869">
        <f t="shared" si="171"/>
        <v>2019</v>
      </c>
      <c r="I3674" s="870">
        <v>43840.536746944446</v>
      </c>
      <c r="J3674" s="864" t="s">
        <v>1036</v>
      </c>
      <c r="K3674" s="864" t="s">
        <v>2440</v>
      </c>
      <c r="L3674" s="864" t="s">
        <v>1039</v>
      </c>
      <c r="M3674" s="864">
        <v>153314</v>
      </c>
      <c r="N3674" s="864">
        <v>17.899999999999999</v>
      </c>
      <c r="O3674" s="872">
        <f>+VLOOKUP(C3674,'A. Rate Class Allocations'!$B$124:$J$128,6,FALSE)</f>
        <v>0.96094519236849896</v>
      </c>
      <c r="P3674" s="873">
        <f>+VLOOKUP(C3674,'A. Rate Class Allocations'!$B$124:$J$128,8,FALSE)</f>
        <v>0.98007105038154396</v>
      </c>
      <c r="Q3674" s="873">
        <f>+VLOOKUP(C3674,'A. Rate Class Allocations'!$B$124:$J$128,7,FALSE)</f>
        <v>1.0700573423086499</v>
      </c>
      <c r="R3674" s="873">
        <f>+VLOOKUP(C3674,'A. Rate Class Allocations'!$B$124:$J$128,9,FALSE)</f>
        <v>0.85888650963597402</v>
      </c>
      <c r="S3674" s="874">
        <f t="shared" si="172"/>
        <v>144390.29179179424</v>
      </c>
      <c r="T3674" s="874">
        <f t="shared" si="173"/>
        <v>16.451134903640231</v>
      </c>
    </row>
    <row r="3675" spans="1:20">
      <c r="A3675" s="864" t="s">
        <v>1034</v>
      </c>
      <c r="B3675" s="864" t="s">
        <v>1035</v>
      </c>
      <c r="C3675" s="864" t="s">
        <v>118</v>
      </c>
      <c r="D3675" s="864" t="s">
        <v>2488</v>
      </c>
      <c r="E3675" s="866">
        <v>2019</v>
      </c>
      <c r="F3675" s="866" t="s">
        <v>2437</v>
      </c>
      <c r="G3675" s="870">
        <v>43465</v>
      </c>
      <c r="H3675" s="869">
        <f t="shared" si="171"/>
        <v>2018</v>
      </c>
      <c r="I3675" s="870">
        <v>43837.868768703702</v>
      </c>
      <c r="J3675" s="864" t="s">
        <v>1036</v>
      </c>
      <c r="K3675" s="864" t="s">
        <v>2440</v>
      </c>
      <c r="L3675" s="864" t="s">
        <v>1039</v>
      </c>
      <c r="M3675" s="864">
        <v>10790</v>
      </c>
      <c r="N3675" s="864">
        <v>3.3</v>
      </c>
      <c r="O3675" s="872">
        <f>+VLOOKUP(C3675,'A. Rate Class Allocations'!$B$124:$J$128,6,FALSE)</f>
        <v>0.96094519236849896</v>
      </c>
      <c r="P3675" s="873">
        <f>+VLOOKUP(C3675,'A. Rate Class Allocations'!$B$124:$J$128,8,FALSE)</f>
        <v>0.98007105038154396</v>
      </c>
      <c r="Q3675" s="873">
        <f>+VLOOKUP(C3675,'A. Rate Class Allocations'!$B$124:$J$128,7,FALSE)</f>
        <v>1.0700573423086499</v>
      </c>
      <c r="R3675" s="873">
        <f>+VLOOKUP(C3675,'A. Rate Class Allocations'!$B$124:$J$128,9,FALSE)</f>
        <v>0.85888650963597402</v>
      </c>
      <c r="S3675" s="874">
        <f t="shared" si="172"/>
        <v>10161.963346031411</v>
      </c>
      <c r="T3675" s="874">
        <f t="shared" si="173"/>
        <v>3.0328907922912158</v>
      </c>
    </row>
    <row r="3676" spans="1:20">
      <c r="A3676" s="864" t="s">
        <v>1034</v>
      </c>
      <c r="B3676" s="864" t="s">
        <v>1035</v>
      </c>
      <c r="C3676" s="864" t="s">
        <v>118</v>
      </c>
      <c r="D3676" s="864" t="s">
        <v>2489</v>
      </c>
      <c r="E3676" s="866">
        <v>2019</v>
      </c>
      <c r="F3676" s="866" t="s">
        <v>2437</v>
      </c>
      <c r="G3676" s="870">
        <v>43553</v>
      </c>
      <c r="H3676" s="869">
        <f t="shared" si="171"/>
        <v>2019</v>
      </c>
      <c r="I3676" s="870">
        <v>43777.704967384256</v>
      </c>
      <c r="J3676" s="864" t="s">
        <v>1036</v>
      </c>
      <c r="K3676" s="864" t="s">
        <v>2438</v>
      </c>
      <c r="L3676" s="864" t="s">
        <v>1041</v>
      </c>
      <c r="M3676" s="864">
        <v>51306</v>
      </c>
      <c r="N3676" s="864">
        <v>0</v>
      </c>
      <c r="O3676" s="872">
        <f>+VLOOKUP(C3676,'A. Rate Class Allocations'!$B$124:$J$128,6,FALSE)</f>
        <v>0.96094519236849896</v>
      </c>
      <c r="P3676" s="873">
        <f>+VLOOKUP(C3676,'A. Rate Class Allocations'!$B$124:$J$128,8,FALSE)</f>
        <v>0.98007105038154396</v>
      </c>
      <c r="Q3676" s="873">
        <f>+VLOOKUP(C3676,'A. Rate Class Allocations'!$B$124:$J$128,7,FALSE)</f>
        <v>1.0700573423086499</v>
      </c>
      <c r="R3676" s="873">
        <f>+VLOOKUP(C3676,'A. Rate Class Allocations'!$B$124:$J$128,9,FALSE)</f>
        <v>0.85888650963597402</v>
      </c>
      <c r="S3676" s="874">
        <f t="shared" si="172"/>
        <v>48319.711902825533</v>
      </c>
      <c r="T3676" s="874">
        <f t="shared" si="173"/>
        <v>0</v>
      </c>
    </row>
    <row r="3677" spans="1:20">
      <c r="A3677" s="864" t="s">
        <v>1034</v>
      </c>
      <c r="B3677" s="864" t="s">
        <v>1035</v>
      </c>
      <c r="C3677" s="864" t="s">
        <v>118</v>
      </c>
      <c r="D3677" s="864" t="s">
        <v>2490</v>
      </c>
      <c r="E3677" s="866">
        <v>2019</v>
      </c>
      <c r="F3677" s="866" t="s">
        <v>2437</v>
      </c>
      <c r="G3677" s="870">
        <v>43447</v>
      </c>
      <c r="H3677" s="869">
        <f t="shared" si="171"/>
        <v>2018</v>
      </c>
      <c r="I3677" s="870">
        <v>43739.704769629629</v>
      </c>
      <c r="J3677" s="864" t="s">
        <v>1038</v>
      </c>
      <c r="K3677" s="864" t="s">
        <v>2440</v>
      </c>
      <c r="L3677" s="864" t="s">
        <v>1039</v>
      </c>
      <c r="M3677" s="864">
        <v>445.61799999999999</v>
      </c>
      <c r="N3677" s="864">
        <v>9.7000000000000003E-2</v>
      </c>
      <c r="O3677" s="872">
        <f>+VLOOKUP(C3677,'A. Rate Class Allocations'!$B$124:$J$128,6,FALSE)</f>
        <v>0.96094519236849896</v>
      </c>
      <c r="P3677" s="873">
        <f>+VLOOKUP(C3677,'A. Rate Class Allocations'!$B$124:$J$128,8,FALSE)</f>
        <v>0.98007105038154396</v>
      </c>
      <c r="Q3677" s="873">
        <f>+VLOOKUP(C3677,'A. Rate Class Allocations'!$B$124:$J$128,7,FALSE)</f>
        <v>1.0700573423086499</v>
      </c>
      <c r="R3677" s="873">
        <f>+VLOOKUP(C3677,'A. Rate Class Allocations'!$B$124:$J$128,9,FALSE)</f>
        <v>0.85888650963597402</v>
      </c>
      <c r="S3677" s="874">
        <f t="shared" si="172"/>
        <v>419.68061004002089</v>
      </c>
      <c r="T3677" s="874">
        <f t="shared" si="173"/>
        <v>8.9148608137044824E-2</v>
      </c>
    </row>
    <row r="3678" spans="1:20">
      <c r="A3678" s="864" t="s">
        <v>1034</v>
      </c>
      <c r="B3678" s="864" t="s">
        <v>1035</v>
      </c>
      <c r="C3678" s="864" t="s">
        <v>118</v>
      </c>
      <c r="D3678" s="864" t="s">
        <v>2490</v>
      </c>
      <c r="E3678" s="866">
        <v>2019</v>
      </c>
      <c r="F3678" s="866" t="s">
        <v>2437</v>
      </c>
      <c r="G3678" s="870">
        <v>43447</v>
      </c>
      <c r="H3678" s="869">
        <f t="shared" si="171"/>
        <v>2018</v>
      </c>
      <c r="I3678" s="870">
        <v>43739.704769629629</v>
      </c>
      <c r="J3678" s="864" t="s">
        <v>1038</v>
      </c>
      <c r="K3678" s="864" t="s">
        <v>2440</v>
      </c>
      <c r="L3678" s="864" t="s">
        <v>1039</v>
      </c>
      <c r="M3678" s="864">
        <v>224.42</v>
      </c>
      <c r="N3678" s="864">
        <v>5.74E-2</v>
      </c>
      <c r="O3678" s="872">
        <f>+VLOOKUP(C3678,'A. Rate Class Allocations'!$B$124:$J$128,6,FALSE)</f>
        <v>0.96094519236849896</v>
      </c>
      <c r="P3678" s="873">
        <f>+VLOOKUP(C3678,'A. Rate Class Allocations'!$B$124:$J$128,8,FALSE)</f>
        <v>0.98007105038154396</v>
      </c>
      <c r="Q3678" s="873">
        <f>+VLOOKUP(C3678,'A. Rate Class Allocations'!$B$124:$J$128,7,FALSE)</f>
        <v>1.0700573423086499</v>
      </c>
      <c r="R3678" s="873">
        <f>+VLOOKUP(C3678,'A. Rate Class Allocations'!$B$124:$J$128,9,FALSE)</f>
        <v>0.85888650963597402</v>
      </c>
      <c r="S3678" s="874">
        <f t="shared" si="172"/>
        <v>211.35753606268483</v>
      </c>
      <c r="T3678" s="874">
        <f t="shared" si="173"/>
        <v>5.2753918629550242E-2</v>
      </c>
    </row>
    <row r="3679" spans="1:20">
      <c r="A3679" s="864" t="s">
        <v>1034</v>
      </c>
      <c r="B3679" s="864" t="s">
        <v>1035</v>
      </c>
      <c r="C3679" s="864" t="s">
        <v>118</v>
      </c>
      <c r="D3679" s="864" t="s">
        <v>2490</v>
      </c>
      <c r="E3679" s="866">
        <v>2019</v>
      </c>
      <c r="F3679" s="866" t="s">
        <v>2437</v>
      </c>
      <c r="G3679" s="870">
        <v>43447</v>
      </c>
      <c r="H3679" s="869">
        <f t="shared" si="171"/>
        <v>2018</v>
      </c>
      <c r="I3679" s="870">
        <v>43739.704769629629</v>
      </c>
      <c r="J3679" s="864" t="s">
        <v>1038</v>
      </c>
      <c r="K3679" s="864" t="s">
        <v>2440</v>
      </c>
      <c r="L3679" s="864" t="s">
        <v>1039</v>
      </c>
      <c r="M3679" s="864">
        <v>762.64499999999998</v>
      </c>
      <c r="N3679" s="864">
        <v>0.19500000000000001</v>
      </c>
      <c r="O3679" s="872">
        <f>+VLOOKUP(C3679,'A. Rate Class Allocations'!$B$124:$J$128,6,FALSE)</f>
        <v>0.96094519236849896</v>
      </c>
      <c r="P3679" s="873">
        <f>+VLOOKUP(C3679,'A. Rate Class Allocations'!$B$124:$J$128,8,FALSE)</f>
        <v>0.98007105038154396</v>
      </c>
      <c r="Q3679" s="873">
        <f>+VLOOKUP(C3679,'A. Rate Class Allocations'!$B$124:$J$128,7,FALSE)</f>
        <v>1.0700573423086499</v>
      </c>
      <c r="R3679" s="873">
        <f>+VLOOKUP(C3679,'A. Rate Class Allocations'!$B$124:$J$128,9,FALSE)</f>
        <v>0.85888650963597402</v>
      </c>
      <c r="S3679" s="874">
        <f t="shared" si="172"/>
        <v>718.25491529509964</v>
      </c>
      <c r="T3679" s="874">
        <f t="shared" si="173"/>
        <v>0.17921627408993548</v>
      </c>
    </row>
    <row r="3680" spans="1:20">
      <c r="A3680" s="864" t="s">
        <v>1034</v>
      </c>
      <c r="B3680" s="864" t="s">
        <v>1035</v>
      </c>
      <c r="C3680" s="864" t="s">
        <v>118</v>
      </c>
      <c r="D3680" s="864" t="s">
        <v>2490</v>
      </c>
      <c r="E3680" s="866">
        <v>2019</v>
      </c>
      <c r="F3680" s="866" t="s">
        <v>2437</v>
      </c>
      <c r="G3680" s="870">
        <v>43447</v>
      </c>
      <c r="H3680" s="869">
        <f t="shared" si="171"/>
        <v>2018</v>
      </c>
      <c r="I3680" s="870">
        <v>43739.704769629629</v>
      </c>
      <c r="J3680" s="864" t="s">
        <v>1038</v>
      </c>
      <c r="K3680" s="864" t="s">
        <v>2440</v>
      </c>
      <c r="L3680" s="864" t="s">
        <v>1039</v>
      </c>
      <c r="M3680" s="864">
        <v>2919</v>
      </c>
      <c r="N3680" s="864">
        <v>0</v>
      </c>
      <c r="O3680" s="872">
        <f>+VLOOKUP(C3680,'A. Rate Class Allocations'!$B$124:$J$128,6,FALSE)</f>
        <v>0.96094519236849896</v>
      </c>
      <c r="P3680" s="873">
        <f>+VLOOKUP(C3680,'A. Rate Class Allocations'!$B$124:$J$128,8,FALSE)</f>
        <v>0.98007105038154396</v>
      </c>
      <c r="Q3680" s="873">
        <f>+VLOOKUP(C3680,'A. Rate Class Allocations'!$B$124:$J$128,7,FALSE)</f>
        <v>1.0700573423086499</v>
      </c>
      <c r="R3680" s="873">
        <f>+VLOOKUP(C3680,'A. Rate Class Allocations'!$B$124:$J$128,9,FALSE)</f>
        <v>0.85888650963597402</v>
      </c>
      <c r="S3680" s="874">
        <f t="shared" si="172"/>
        <v>2749.0983324435301</v>
      </c>
      <c r="T3680" s="874">
        <f t="shared" si="173"/>
        <v>0</v>
      </c>
    </row>
    <row r="3681" spans="1:20">
      <c r="A3681" s="864" t="s">
        <v>1034</v>
      </c>
      <c r="B3681" s="864" t="s">
        <v>1035</v>
      </c>
      <c r="C3681" s="864" t="s">
        <v>118</v>
      </c>
      <c r="D3681" s="864" t="s">
        <v>2490</v>
      </c>
      <c r="E3681" s="866">
        <v>2019</v>
      </c>
      <c r="F3681" s="866" t="s">
        <v>2437</v>
      </c>
      <c r="G3681" s="870">
        <v>43447</v>
      </c>
      <c r="H3681" s="869">
        <f t="shared" si="171"/>
        <v>2018</v>
      </c>
      <c r="I3681" s="870">
        <v>43739.704769629629</v>
      </c>
      <c r="J3681" s="864" t="s">
        <v>1038</v>
      </c>
      <c r="K3681" s="864" t="s">
        <v>2440</v>
      </c>
      <c r="L3681" s="864" t="s">
        <v>1039</v>
      </c>
      <c r="M3681" s="864">
        <v>9463.64</v>
      </c>
      <c r="N3681" s="864">
        <v>2.06</v>
      </c>
      <c r="O3681" s="872">
        <f>+VLOOKUP(C3681,'A. Rate Class Allocations'!$B$124:$J$128,6,FALSE)</f>
        <v>0.96094519236849896</v>
      </c>
      <c r="P3681" s="873">
        <f>+VLOOKUP(C3681,'A. Rate Class Allocations'!$B$124:$J$128,8,FALSE)</f>
        <v>0.98007105038154396</v>
      </c>
      <c r="Q3681" s="873">
        <f>+VLOOKUP(C3681,'A. Rate Class Allocations'!$B$124:$J$128,7,FALSE)</f>
        <v>1.0700573423086499</v>
      </c>
      <c r="R3681" s="873">
        <f>+VLOOKUP(C3681,'A. Rate Class Allocations'!$B$124:$J$128,9,FALSE)</f>
        <v>0.85888650963597402</v>
      </c>
      <c r="S3681" s="874">
        <f t="shared" si="172"/>
        <v>8912.8047080664219</v>
      </c>
      <c r="T3681" s="874">
        <f t="shared" si="173"/>
        <v>1.8932591006423953</v>
      </c>
    </row>
    <row r="3682" spans="1:20">
      <c r="A3682" s="864" t="s">
        <v>1034</v>
      </c>
      <c r="B3682" s="864" t="s">
        <v>1035</v>
      </c>
      <c r="C3682" s="864" t="s">
        <v>118</v>
      </c>
      <c r="D3682" s="864" t="s">
        <v>2490</v>
      </c>
      <c r="E3682" s="866">
        <v>2019</v>
      </c>
      <c r="F3682" s="866" t="s">
        <v>2437</v>
      </c>
      <c r="G3682" s="870">
        <v>43447</v>
      </c>
      <c r="H3682" s="869">
        <f t="shared" si="171"/>
        <v>2018</v>
      </c>
      <c r="I3682" s="870">
        <v>43739.704769629629</v>
      </c>
      <c r="J3682" s="864" t="s">
        <v>1038</v>
      </c>
      <c r="K3682" s="864" t="s">
        <v>2440</v>
      </c>
      <c r="L3682" s="864" t="s">
        <v>1039</v>
      </c>
      <c r="M3682" s="864">
        <v>8774.5400000000009</v>
      </c>
      <c r="N3682" s="864">
        <v>1.91</v>
      </c>
      <c r="O3682" s="872">
        <f>+VLOOKUP(C3682,'A. Rate Class Allocations'!$B$124:$J$128,6,FALSE)</f>
        <v>0.96094519236849896</v>
      </c>
      <c r="P3682" s="873">
        <f>+VLOOKUP(C3682,'A. Rate Class Allocations'!$B$124:$J$128,8,FALSE)</f>
        <v>0.98007105038154396</v>
      </c>
      <c r="Q3682" s="873">
        <f>+VLOOKUP(C3682,'A. Rate Class Allocations'!$B$124:$J$128,7,FALSE)</f>
        <v>1.0700573423086499</v>
      </c>
      <c r="R3682" s="873">
        <f>+VLOOKUP(C3682,'A. Rate Class Allocations'!$B$124:$J$128,9,FALSE)</f>
        <v>0.85888650963597402</v>
      </c>
      <c r="S3682" s="874">
        <f t="shared" si="172"/>
        <v>8263.8140739839164</v>
      </c>
      <c r="T3682" s="874">
        <f t="shared" si="173"/>
        <v>1.7554004282655218</v>
      </c>
    </row>
    <row r="3683" spans="1:20">
      <c r="A3683" s="864" t="s">
        <v>1034</v>
      </c>
      <c r="B3683" s="864" t="s">
        <v>1035</v>
      </c>
      <c r="C3683" s="864" t="s">
        <v>118</v>
      </c>
      <c r="D3683" s="864" t="s">
        <v>2490</v>
      </c>
      <c r="E3683" s="866">
        <v>2019</v>
      </c>
      <c r="F3683" s="866" t="s">
        <v>2437</v>
      </c>
      <c r="G3683" s="870">
        <v>43447</v>
      </c>
      <c r="H3683" s="869">
        <f t="shared" si="171"/>
        <v>2018</v>
      </c>
      <c r="I3683" s="870">
        <v>43739.704769629629</v>
      </c>
      <c r="J3683" s="864" t="s">
        <v>1038</v>
      </c>
      <c r="K3683" s="864" t="s">
        <v>2440</v>
      </c>
      <c r="L3683" s="864" t="s">
        <v>1039</v>
      </c>
      <c r="M3683" s="864">
        <v>13561.487999999999</v>
      </c>
      <c r="N3683" s="864">
        <v>0</v>
      </c>
      <c r="O3683" s="872">
        <f>+VLOOKUP(C3683,'A. Rate Class Allocations'!$B$124:$J$128,6,FALSE)</f>
        <v>0.96094519236849896</v>
      </c>
      <c r="P3683" s="873">
        <f>+VLOOKUP(C3683,'A. Rate Class Allocations'!$B$124:$J$128,8,FALSE)</f>
        <v>0.98007105038154396</v>
      </c>
      <c r="Q3683" s="873">
        <f>+VLOOKUP(C3683,'A. Rate Class Allocations'!$B$124:$J$128,7,FALSE)</f>
        <v>1.0700573423086499</v>
      </c>
      <c r="R3683" s="873">
        <f>+VLOOKUP(C3683,'A. Rate Class Allocations'!$B$124:$J$128,9,FALSE)</f>
        <v>0.85888650963597402</v>
      </c>
      <c r="S3683" s="874">
        <f t="shared" si="172"/>
        <v>12772.135678743727</v>
      </c>
      <c r="T3683" s="874">
        <f t="shared" si="173"/>
        <v>0</v>
      </c>
    </row>
    <row r="3684" spans="1:20">
      <c r="A3684" s="864" t="s">
        <v>1034</v>
      </c>
      <c r="B3684" s="864" t="s">
        <v>1035</v>
      </c>
      <c r="C3684" s="864" t="s">
        <v>118</v>
      </c>
      <c r="D3684" s="864" t="s">
        <v>2490</v>
      </c>
      <c r="E3684" s="866">
        <v>2019</v>
      </c>
      <c r="F3684" s="866" t="s">
        <v>2437</v>
      </c>
      <c r="G3684" s="870">
        <v>43447</v>
      </c>
      <c r="H3684" s="869">
        <f t="shared" si="171"/>
        <v>2018</v>
      </c>
      <c r="I3684" s="870">
        <v>43739.704769629629</v>
      </c>
      <c r="J3684" s="864" t="s">
        <v>1038</v>
      </c>
      <c r="K3684" s="864" t="s">
        <v>2440</v>
      </c>
      <c r="L3684" s="864" t="s">
        <v>1039</v>
      </c>
      <c r="M3684" s="864">
        <v>546</v>
      </c>
      <c r="N3684" s="864">
        <v>0</v>
      </c>
      <c r="O3684" s="872">
        <f>+VLOOKUP(C3684,'A. Rate Class Allocations'!$B$124:$J$128,6,FALSE)</f>
        <v>0.96094519236849896</v>
      </c>
      <c r="P3684" s="873">
        <f>+VLOOKUP(C3684,'A. Rate Class Allocations'!$B$124:$J$128,8,FALSE)</f>
        <v>0.98007105038154396</v>
      </c>
      <c r="Q3684" s="873">
        <f>+VLOOKUP(C3684,'A. Rate Class Allocations'!$B$124:$J$128,7,FALSE)</f>
        <v>1.0700573423086499</v>
      </c>
      <c r="R3684" s="873">
        <f>+VLOOKUP(C3684,'A. Rate Class Allocations'!$B$124:$J$128,9,FALSE)</f>
        <v>0.85888650963597402</v>
      </c>
      <c r="S3684" s="874">
        <f t="shared" si="172"/>
        <v>514.21983196785447</v>
      </c>
      <c r="T3684" s="874">
        <f t="shared" si="173"/>
        <v>0</v>
      </c>
    </row>
    <row r="3685" spans="1:20">
      <c r="A3685" s="864" t="s">
        <v>1034</v>
      </c>
      <c r="B3685" s="864" t="s">
        <v>1035</v>
      </c>
      <c r="C3685" s="864" t="s">
        <v>118</v>
      </c>
      <c r="D3685" s="864" t="s">
        <v>2491</v>
      </c>
      <c r="E3685" s="866">
        <v>2019</v>
      </c>
      <c r="F3685" s="866" t="s">
        <v>2437</v>
      </c>
      <c r="G3685" s="870">
        <v>43496</v>
      </c>
      <c r="H3685" s="869">
        <f t="shared" si="171"/>
        <v>2019</v>
      </c>
      <c r="I3685" s="870">
        <v>43739.704967905091</v>
      </c>
      <c r="J3685" s="864" t="s">
        <v>1038</v>
      </c>
      <c r="K3685" s="864" t="s">
        <v>2440</v>
      </c>
      <c r="L3685" s="864" t="s">
        <v>1039</v>
      </c>
      <c r="M3685" s="864">
        <v>3206</v>
      </c>
      <c r="N3685" s="864">
        <v>0.82</v>
      </c>
      <c r="O3685" s="872">
        <f>+VLOOKUP(C3685,'A. Rate Class Allocations'!$B$124:$J$128,6,FALSE)</f>
        <v>0.96094519236849896</v>
      </c>
      <c r="P3685" s="873">
        <f>+VLOOKUP(C3685,'A. Rate Class Allocations'!$B$124:$J$128,8,FALSE)</f>
        <v>0.98007105038154396</v>
      </c>
      <c r="Q3685" s="873">
        <f>+VLOOKUP(C3685,'A. Rate Class Allocations'!$B$124:$J$128,7,FALSE)</f>
        <v>1.0700573423086499</v>
      </c>
      <c r="R3685" s="873">
        <f>+VLOOKUP(C3685,'A. Rate Class Allocations'!$B$124:$J$128,9,FALSE)</f>
        <v>0.85888650963597402</v>
      </c>
      <c r="S3685" s="874">
        <f t="shared" si="172"/>
        <v>3019.3933723240689</v>
      </c>
      <c r="T3685" s="874">
        <f t="shared" si="173"/>
        <v>0.75362740899357483</v>
      </c>
    </row>
    <row r="3686" spans="1:20">
      <c r="A3686" s="864" t="s">
        <v>1034</v>
      </c>
      <c r="B3686" s="864" t="s">
        <v>1035</v>
      </c>
      <c r="C3686" s="864" t="s">
        <v>118</v>
      </c>
      <c r="D3686" s="864" t="s">
        <v>2492</v>
      </c>
      <c r="E3686" s="866">
        <v>2019</v>
      </c>
      <c r="F3686" s="866" t="s">
        <v>2437</v>
      </c>
      <c r="G3686" s="870">
        <v>43726</v>
      </c>
      <c r="H3686" s="869">
        <f t="shared" si="171"/>
        <v>2019</v>
      </c>
      <c r="I3686" s="870">
        <v>43748.707053611113</v>
      </c>
      <c r="J3686" s="864" t="s">
        <v>1038</v>
      </c>
      <c r="K3686" s="864" t="s">
        <v>2440</v>
      </c>
      <c r="L3686" s="864" t="s">
        <v>1039</v>
      </c>
      <c r="M3686" s="864">
        <v>514.52800000000002</v>
      </c>
      <c r="N3686" s="864">
        <v>0.112</v>
      </c>
      <c r="O3686" s="872">
        <f>+VLOOKUP(C3686,'A. Rate Class Allocations'!$B$124:$J$128,6,FALSE)</f>
        <v>0.96094519236849896</v>
      </c>
      <c r="P3686" s="873">
        <f>+VLOOKUP(C3686,'A. Rate Class Allocations'!$B$124:$J$128,8,FALSE)</f>
        <v>0.98007105038154396</v>
      </c>
      <c r="Q3686" s="873">
        <f>+VLOOKUP(C3686,'A. Rate Class Allocations'!$B$124:$J$128,7,FALSE)</f>
        <v>1.0700573423086499</v>
      </c>
      <c r="R3686" s="873">
        <f>+VLOOKUP(C3686,'A. Rate Class Allocations'!$B$124:$J$128,9,FALSE)</f>
        <v>0.85888650963597402</v>
      </c>
      <c r="S3686" s="874">
        <f t="shared" si="172"/>
        <v>484.57967344827154</v>
      </c>
      <c r="T3686" s="874">
        <f t="shared" si="173"/>
        <v>0.10293447537473217</v>
      </c>
    </row>
    <row r="3687" spans="1:20">
      <c r="A3687" s="864" t="s">
        <v>1034</v>
      </c>
      <c r="B3687" s="864" t="s">
        <v>1035</v>
      </c>
      <c r="C3687" s="864" t="s">
        <v>118</v>
      </c>
      <c r="D3687" s="864" t="s">
        <v>2492</v>
      </c>
      <c r="E3687" s="866">
        <v>2019</v>
      </c>
      <c r="F3687" s="866" t="s">
        <v>2437</v>
      </c>
      <c r="G3687" s="870">
        <v>43726</v>
      </c>
      <c r="H3687" s="869">
        <f t="shared" si="171"/>
        <v>2019</v>
      </c>
      <c r="I3687" s="870">
        <v>43748.707053611113</v>
      </c>
      <c r="J3687" s="864" t="s">
        <v>1038</v>
      </c>
      <c r="K3687" s="864" t="s">
        <v>2440</v>
      </c>
      <c r="L3687" s="864" t="s">
        <v>1039</v>
      </c>
      <c r="M3687" s="864">
        <v>537.49800000000005</v>
      </c>
      <c r="N3687" s="864">
        <v>0.11700000000000001</v>
      </c>
      <c r="O3687" s="872">
        <f>+VLOOKUP(C3687,'A. Rate Class Allocations'!$B$124:$J$128,6,FALSE)</f>
        <v>0.96094519236849896</v>
      </c>
      <c r="P3687" s="873">
        <f>+VLOOKUP(C3687,'A. Rate Class Allocations'!$B$124:$J$128,8,FALSE)</f>
        <v>0.98007105038154396</v>
      </c>
      <c r="Q3687" s="873">
        <f>+VLOOKUP(C3687,'A. Rate Class Allocations'!$B$124:$J$128,7,FALSE)</f>
        <v>1.0700573423086499</v>
      </c>
      <c r="R3687" s="873">
        <f>+VLOOKUP(C3687,'A. Rate Class Allocations'!$B$124:$J$128,9,FALSE)</f>
        <v>0.85888650963597402</v>
      </c>
      <c r="S3687" s="874">
        <f t="shared" si="172"/>
        <v>506.21269458435518</v>
      </c>
      <c r="T3687" s="874">
        <f t="shared" si="173"/>
        <v>0.1075297644539613</v>
      </c>
    </row>
    <row r="3688" spans="1:20">
      <c r="A3688" s="864" t="s">
        <v>1034</v>
      </c>
      <c r="B3688" s="864" t="s">
        <v>1035</v>
      </c>
      <c r="C3688" s="864" t="s">
        <v>118</v>
      </c>
      <c r="D3688" s="864" t="s">
        <v>2492</v>
      </c>
      <c r="E3688" s="866">
        <v>2019</v>
      </c>
      <c r="F3688" s="866" t="s">
        <v>2437</v>
      </c>
      <c r="G3688" s="870">
        <v>43726</v>
      </c>
      <c r="H3688" s="869">
        <f t="shared" si="171"/>
        <v>2019</v>
      </c>
      <c r="I3688" s="870">
        <v>43748.707053611113</v>
      </c>
      <c r="J3688" s="864" t="s">
        <v>1038</v>
      </c>
      <c r="K3688" s="864" t="s">
        <v>2440</v>
      </c>
      <c r="L3688" s="864" t="s">
        <v>1039</v>
      </c>
      <c r="M3688" s="864">
        <v>3583.32</v>
      </c>
      <c r="N3688" s="864">
        <v>0.78</v>
      </c>
      <c r="O3688" s="872">
        <f>+VLOOKUP(C3688,'A. Rate Class Allocations'!$B$124:$J$128,6,FALSE)</f>
        <v>0.96094519236849896</v>
      </c>
      <c r="P3688" s="873">
        <f>+VLOOKUP(C3688,'A. Rate Class Allocations'!$B$124:$J$128,8,FALSE)</f>
        <v>0.98007105038154396</v>
      </c>
      <c r="Q3688" s="873">
        <f>+VLOOKUP(C3688,'A. Rate Class Allocations'!$B$124:$J$128,7,FALSE)</f>
        <v>1.0700573423086499</v>
      </c>
      <c r="R3688" s="873">
        <f>+VLOOKUP(C3688,'A. Rate Class Allocations'!$B$124:$J$128,9,FALSE)</f>
        <v>0.85888650963597402</v>
      </c>
      <c r="S3688" s="874">
        <f t="shared" si="172"/>
        <v>3374.7512972290338</v>
      </c>
      <c r="T3688" s="874">
        <f t="shared" si="173"/>
        <v>0.71686509635974194</v>
      </c>
    </row>
    <row r="3689" spans="1:20">
      <c r="A3689" s="864" t="s">
        <v>1034</v>
      </c>
      <c r="B3689" s="864" t="s">
        <v>1035</v>
      </c>
      <c r="C3689" s="864" t="s">
        <v>118</v>
      </c>
      <c r="D3689" s="864" t="s">
        <v>2493</v>
      </c>
      <c r="E3689" s="866">
        <v>2019</v>
      </c>
      <c r="F3689" s="866" t="s">
        <v>2437</v>
      </c>
      <c r="G3689" s="870">
        <v>43770</v>
      </c>
      <c r="H3689" s="869">
        <f t="shared" si="171"/>
        <v>2019</v>
      </c>
      <c r="I3689" s="870">
        <v>43802.627004803238</v>
      </c>
      <c r="J3689" s="864" t="s">
        <v>1038</v>
      </c>
      <c r="K3689" s="864" t="s">
        <v>2440</v>
      </c>
      <c r="L3689" s="864" t="s">
        <v>1039</v>
      </c>
      <c r="M3689" s="864">
        <v>10176.6288</v>
      </c>
      <c r="N3689" s="864">
        <v>2.2151999999999998</v>
      </c>
      <c r="O3689" s="872">
        <f>+VLOOKUP(C3689,'A. Rate Class Allocations'!$B$124:$J$128,6,FALSE)</f>
        <v>0.96094519236849896</v>
      </c>
      <c r="P3689" s="873">
        <f>+VLOOKUP(C3689,'A. Rate Class Allocations'!$B$124:$J$128,8,FALSE)</f>
        <v>0.98007105038154396</v>
      </c>
      <c r="Q3689" s="873">
        <f>+VLOOKUP(C3689,'A. Rate Class Allocations'!$B$124:$J$128,7,FALSE)</f>
        <v>1.0700573423086499</v>
      </c>
      <c r="R3689" s="873">
        <f>+VLOOKUP(C3689,'A. Rate Class Allocations'!$B$124:$J$128,9,FALSE)</f>
        <v>0.85888650963597402</v>
      </c>
      <c r="S3689" s="874">
        <f t="shared" si="172"/>
        <v>9584.2936841304563</v>
      </c>
      <c r="T3689" s="874">
        <f t="shared" si="173"/>
        <v>2.0358968736616667</v>
      </c>
    </row>
    <row r="3690" spans="1:20">
      <c r="A3690" s="864" t="s">
        <v>1034</v>
      </c>
      <c r="B3690" s="864" t="s">
        <v>1035</v>
      </c>
      <c r="C3690" s="864" t="s">
        <v>118</v>
      </c>
      <c r="D3690" s="864" t="s">
        <v>2494</v>
      </c>
      <c r="E3690" s="866">
        <v>2019</v>
      </c>
      <c r="F3690" s="866" t="s">
        <v>2437</v>
      </c>
      <c r="G3690" s="870">
        <v>43560</v>
      </c>
      <c r="H3690" s="869">
        <f t="shared" si="171"/>
        <v>2019</v>
      </c>
      <c r="I3690" s="870">
        <v>43777.706327361113</v>
      </c>
      <c r="J3690" s="864" t="s">
        <v>1038</v>
      </c>
      <c r="K3690" s="864" t="s">
        <v>2440</v>
      </c>
      <c r="L3690" s="864" t="s">
        <v>1039</v>
      </c>
      <c r="M3690" s="864">
        <v>36119.865599999997</v>
      </c>
      <c r="N3690" s="864">
        <v>7.8624000000000001</v>
      </c>
      <c r="O3690" s="872">
        <f>+VLOOKUP(C3690,'A. Rate Class Allocations'!$B$124:$J$128,6,FALSE)</f>
        <v>0.96094519236849896</v>
      </c>
      <c r="P3690" s="873">
        <f>+VLOOKUP(C3690,'A. Rate Class Allocations'!$B$124:$J$128,8,FALSE)</f>
        <v>0.98007105038154396</v>
      </c>
      <c r="Q3690" s="873">
        <f>+VLOOKUP(C3690,'A. Rate Class Allocations'!$B$124:$J$128,7,FALSE)</f>
        <v>1.0700573423086499</v>
      </c>
      <c r="R3690" s="873">
        <f>+VLOOKUP(C3690,'A. Rate Class Allocations'!$B$124:$J$128,9,FALSE)</f>
        <v>0.85888650963597402</v>
      </c>
      <c r="S3690" s="874">
        <f t="shared" si="172"/>
        <v>34017.493076068662</v>
      </c>
      <c r="T3690" s="874">
        <f t="shared" si="173"/>
        <v>7.2260001713061994</v>
      </c>
    </row>
    <row r="3691" spans="1:20">
      <c r="A3691" s="864" t="s">
        <v>1034</v>
      </c>
      <c r="B3691" s="864" t="s">
        <v>1035</v>
      </c>
      <c r="C3691" s="864" t="s">
        <v>118</v>
      </c>
      <c r="D3691" s="864" t="s">
        <v>2494</v>
      </c>
      <c r="E3691" s="866">
        <v>2019</v>
      </c>
      <c r="F3691" s="866" t="s">
        <v>2437</v>
      </c>
      <c r="G3691" s="870">
        <v>43560</v>
      </c>
      <c r="H3691" s="869">
        <f t="shared" si="171"/>
        <v>2019</v>
      </c>
      <c r="I3691" s="870">
        <v>43777.706327361113</v>
      </c>
      <c r="J3691" s="864" t="s">
        <v>1038</v>
      </c>
      <c r="K3691" s="864" t="s">
        <v>2440</v>
      </c>
      <c r="L3691" s="864" t="s">
        <v>1039</v>
      </c>
      <c r="M3691" s="864">
        <v>9205.0079999999998</v>
      </c>
      <c r="N3691" s="864">
        <v>1.0508</v>
      </c>
      <c r="O3691" s="872">
        <f>+VLOOKUP(C3691,'A. Rate Class Allocations'!$B$124:$J$128,6,FALSE)</f>
        <v>0.96094519236849896</v>
      </c>
      <c r="P3691" s="873">
        <f>+VLOOKUP(C3691,'A. Rate Class Allocations'!$B$124:$J$128,8,FALSE)</f>
        <v>0.98007105038154396</v>
      </c>
      <c r="Q3691" s="873">
        <f>+VLOOKUP(C3691,'A. Rate Class Allocations'!$B$124:$J$128,7,FALSE)</f>
        <v>1.0700573423086499</v>
      </c>
      <c r="R3691" s="873">
        <f>+VLOOKUP(C3691,'A. Rate Class Allocations'!$B$124:$J$128,9,FALSE)</f>
        <v>0.85888650963597402</v>
      </c>
      <c r="S3691" s="874">
        <f t="shared" si="172"/>
        <v>8669.2264963786747</v>
      </c>
      <c r="T3691" s="874">
        <f t="shared" si="173"/>
        <v>0.96574595289079079</v>
      </c>
    </row>
    <row r="3692" spans="1:20">
      <c r="A3692" s="864" t="s">
        <v>1034</v>
      </c>
      <c r="B3692" s="864" t="s">
        <v>1035</v>
      </c>
      <c r="C3692" s="864" t="s">
        <v>118</v>
      </c>
      <c r="D3692" s="864" t="s">
        <v>2495</v>
      </c>
      <c r="E3692" s="866">
        <v>2019</v>
      </c>
      <c r="F3692" s="866" t="s">
        <v>2437</v>
      </c>
      <c r="G3692" s="870">
        <v>43528</v>
      </c>
      <c r="H3692" s="869">
        <f t="shared" si="171"/>
        <v>2019</v>
      </c>
      <c r="I3692" s="870">
        <v>43782.762023506948</v>
      </c>
      <c r="J3692" s="864" t="s">
        <v>1038</v>
      </c>
      <c r="K3692" s="864" t="s">
        <v>2440</v>
      </c>
      <c r="L3692" s="864" t="s">
        <v>1039</v>
      </c>
      <c r="M3692" s="864">
        <v>35322</v>
      </c>
      <c r="N3692" s="864">
        <v>0</v>
      </c>
      <c r="O3692" s="872">
        <f>+VLOOKUP(C3692,'A. Rate Class Allocations'!$B$124:$J$128,6,FALSE)</f>
        <v>0.96094519236849896</v>
      </c>
      <c r="P3692" s="873">
        <f>+VLOOKUP(C3692,'A. Rate Class Allocations'!$B$124:$J$128,8,FALSE)</f>
        <v>0.98007105038154396</v>
      </c>
      <c r="Q3692" s="873">
        <f>+VLOOKUP(C3692,'A. Rate Class Allocations'!$B$124:$J$128,7,FALSE)</f>
        <v>1.0700573423086499</v>
      </c>
      <c r="R3692" s="873">
        <f>+VLOOKUP(C3692,'A. Rate Class Allocations'!$B$124:$J$128,9,FALSE)</f>
        <v>0.85888650963597402</v>
      </c>
      <c r="S3692" s="874">
        <f t="shared" si="172"/>
        <v>33266.067591151201</v>
      </c>
      <c r="T3692" s="874">
        <f t="shared" si="173"/>
        <v>0</v>
      </c>
    </row>
    <row r="3693" spans="1:20">
      <c r="A3693" s="864" t="s">
        <v>1034</v>
      </c>
      <c r="B3693" s="864" t="s">
        <v>1035</v>
      </c>
      <c r="C3693" s="864" t="s">
        <v>118</v>
      </c>
      <c r="D3693" s="864" t="s">
        <v>2495</v>
      </c>
      <c r="E3693" s="866">
        <v>2019</v>
      </c>
      <c r="F3693" s="866" t="s">
        <v>2437</v>
      </c>
      <c r="G3693" s="870">
        <v>43528</v>
      </c>
      <c r="H3693" s="869">
        <f t="shared" si="171"/>
        <v>2019</v>
      </c>
      <c r="I3693" s="870">
        <v>43782.762023506948</v>
      </c>
      <c r="J3693" s="864" t="s">
        <v>1038</v>
      </c>
      <c r="K3693" s="864" t="s">
        <v>2440</v>
      </c>
      <c r="L3693" s="864" t="s">
        <v>1039</v>
      </c>
      <c r="M3693" s="864">
        <v>15120</v>
      </c>
      <c r="N3693" s="864">
        <v>0</v>
      </c>
      <c r="O3693" s="872">
        <f>+VLOOKUP(C3693,'A. Rate Class Allocations'!$B$124:$J$128,6,FALSE)</f>
        <v>0.96094519236849896</v>
      </c>
      <c r="P3693" s="873">
        <f>+VLOOKUP(C3693,'A. Rate Class Allocations'!$B$124:$J$128,8,FALSE)</f>
        <v>0.98007105038154396</v>
      </c>
      <c r="Q3693" s="873">
        <f>+VLOOKUP(C3693,'A. Rate Class Allocations'!$B$124:$J$128,7,FALSE)</f>
        <v>1.0700573423086499</v>
      </c>
      <c r="R3693" s="873">
        <f>+VLOOKUP(C3693,'A. Rate Class Allocations'!$B$124:$J$128,9,FALSE)</f>
        <v>0.85888650963597402</v>
      </c>
      <c r="S3693" s="874">
        <f t="shared" si="172"/>
        <v>14239.933808340587</v>
      </c>
      <c r="T3693" s="874">
        <f t="shared" si="173"/>
        <v>0</v>
      </c>
    </row>
    <row r="3694" spans="1:20">
      <c r="A3694" s="864" t="s">
        <v>1034</v>
      </c>
      <c r="B3694" s="864" t="s">
        <v>1035</v>
      </c>
      <c r="C3694" s="864" t="s">
        <v>118</v>
      </c>
      <c r="D3694" s="864" t="s">
        <v>2495</v>
      </c>
      <c r="E3694" s="866">
        <v>2019</v>
      </c>
      <c r="F3694" s="866" t="s">
        <v>2437</v>
      </c>
      <c r="G3694" s="870">
        <v>43528</v>
      </c>
      <c r="H3694" s="869">
        <f t="shared" si="171"/>
        <v>2019</v>
      </c>
      <c r="I3694" s="870">
        <v>43782.762023506948</v>
      </c>
      <c r="J3694" s="864" t="s">
        <v>1038</v>
      </c>
      <c r="K3694" s="864" t="s">
        <v>2440</v>
      </c>
      <c r="L3694" s="864" t="s">
        <v>1039</v>
      </c>
      <c r="M3694" s="864">
        <v>30660</v>
      </c>
      <c r="N3694" s="864">
        <v>0</v>
      </c>
      <c r="O3694" s="872">
        <f>+VLOOKUP(C3694,'A. Rate Class Allocations'!$B$124:$J$128,6,FALSE)</f>
        <v>0.96094519236849896</v>
      </c>
      <c r="P3694" s="873">
        <f>+VLOOKUP(C3694,'A. Rate Class Allocations'!$B$124:$J$128,8,FALSE)</f>
        <v>0.98007105038154396</v>
      </c>
      <c r="Q3694" s="873">
        <f>+VLOOKUP(C3694,'A. Rate Class Allocations'!$B$124:$J$128,7,FALSE)</f>
        <v>1.0700573423086499</v>
      </c>
      <c r="R3694" s="873">
        <f>+VLOOKUP(C3694,'A. Rate Class Allocations'!$B$124:$J$128,9,FALSE)</f>
        <v>0.85888650963597402</v>
      </c>
      <c r="S3694" s="874">
        <f t="shared" si="172"/>
        <v>28875.421333579525</v>
      </c>
      <c r="T3694" s="874">
        <f t="shared" si="173"/>
        <v>0</v>
      </c>
    </row>
    <row r="3695" spans="1:20">
      <c r="A3695" s="864" t="s">
        <v>1034</v>
      </c>
      <c r="B3695" s="864" t="s">
        <v>1035</v>
      </c>
      <c r="C3695" s="864" t="s">
        <v>118</v>
      </c>
      <c r="D3695" s="864" t="s">
        <v>2495</v>
      </c>
      <c r="E3695" s="866">
        <v>2019</v>
      </c>
      <c r="F3695" s="866" t="s">
        <v>2437</v>
      </c>
      <c r="G3695" s="870">
        <v>43528</v>
      </c>
      <c r="H3695" s="869">
        <f t="shared" si="171"/>
        <v>2019</v>
      </c>
      <c r="I3695" s="870">
        <v>43782.762023506948</v>
      </c>
      <c r="J3695" s="864" t="s">
        <v>1038</v>
      </c>
      <c r="K3695" s="864" t="s">
        <v>2440</v>
      </c>
      <c r="L3695" s="864" t="s">
        <v>1039</v>
      </c>
      <c r="M3695" s="864">
        <v>144.27000000000001</v>
      </c>
      <c r="N3695" s="864">
        <v>3.6900000000000002E-2</v>
      </c>
      <c r="O3695" s="872">
        <f>+VLOOKUP(C3695,'A. Rate Class Allocations'!$B$124:$J$128,6,FALSE)</f>
        <v>0.96094519236849896</v>
      </c>
      <c r="P3695" s="873">
        <f>+VLOOKUP(C3695,'A. Rate Class Allocations'!$B$124:$J$128,8,FALSE)</f>
        <v>0.98007105038154396</v>
      </c>
      <c r="Q3695" s="873">
        <f>+VLOOKUP(C3695,'A. Rate Class Allocations'!$B$124:$J$128,7,FALSE)</f>
        <v>1.0700573423086499</v>
      </c>
      <c r="R3695" s="873">
        <f>+VLOOKUP(C3695,'A. Rate Class Allocations'!$B$124:$J$128,9,FALSE)</f>
        <v>0.85888650963597402</v>
      </c>
      <c r="S3695" s="874">
        <f t="shared" si="172"/>
        <v>135.87270175458309</v>
      </c>
      <c r="T3695" s="874">
        <f t="shared" si="173"/>
        <v>3.391323340471087E-2</v>
      </c>
    </row>
    <row r="3696" spans="1:20">
      <c r="A3696" s="864" t="s">
        <v>1034</v>
      </c>
      <c r="B3696" s="864" t="s">
        <v>1035</v>
      </c>
      <c r="C3696" s="864" t="s">
        <v>118</v>
      </c>
      <c r="D3696" s="864" t="s">
        <v>2495</v>
      </c>
      <c r="E3696" s="866">
        <v>2019</v>
      </c>
      <c r="F3696" s="866" t="s">
        <v>2437</v>
      </c>
      <c r="G3696" s="870">
        <v>43528</v>
      </c>
      <c r="H3696" s="869">
        <f t="shared" si="171"/>
        <v>2019</v>
      </c>
      <c r="I3696" s="870">
        <v>43782.762023506948</v>
      </c>
      <c r="J3696" s="864" t="s">
        <v>1038</v>
      </c>
      <c r="K3696" s="864" t="s">
        <v>2440</v>
      </c>
      <c r="L3696" s="864" t="s">
        <v>1039</v>
      </c>
      <c r="M3696" s="864">
        <v>305.05799999999999</v>
      </c>
      <c r="N3696" s="864">
        <v>7.8E-2</v>
      </c>
      <c r="O3696" s="872">
        <f>+VLOOKUP(C3696,'A. Rate Class Allocations'!$B$124:$J$128,6,FALSE)</f>
        <v>0.96094519236849896</v>
      </c>
      <c r="P3696" s="873">
        <f>+VLOOKUP(C3696,'A. Rate Class Allocations'!$B$124:$J$128,8,FALSE)</f>
        <v>0.98007105038154396</v>
      </c>
      <c r="Q3696" s="873">
        <f>+VLOOKUP(C3696,'A. Rate Class Allocations'!$B$124:$J$128,7,FALSE)</f>
        <v>1.0700573423086499</v>
      </c>
      <c r="R3696" s="873">
        <f>+VLOOKUP(C3696,'A. Rate Class Allocations'!$B$124:$J$128,9,FALSE)</f>
        <v>0.85888650963597402</v>
      </c>
      <c r="S3696" s="874">
        <f t="shared" si="172"/>
        <v>287.30196611803984</v>
      </c>
      <c r="T3696" s="874">
        <f t="shared" si="173"/>
        <v>7.1686509635974185E-2</v>
      </c>
    </row>
    <row r="3697" spans="1:20">
      <c r="A3697" s="864" t="s">
        <v>1034</v>
      </c>
      <c r="B3697" s="864" t="s">
        <v>1035</v>
      </c>
      <c r="C3697" s="864" t="s">
        <v>118</v>
      </c>
      <c r="D3697" s="864" t="s">
        <v>2495</v>
      </c>
      <c r="E3697" s="866">
        <v>2019</v>
      </c>
      <c r="F3697" s="866" t="s">
        <v>2437</v>
      </c>
      <c r="G3697" s="870">
        <v>43528</v>
      </c>
      <c r="H3697" s="869">
        <f t="shared" si="171"/>
        <v>2019</v>
      </c>
      <c r="I3697" s="870">
        <v>43782.762023506948</v>
      </c>
      <c r="J3697" s="864" t="s">
        <v>1038</v>
      </c>
      <c r="K3697" s="864" t="s">
        <v>2440</v>
      </c>
      <c r="L3697" s="864" t="s">
        <v>1039</v>
      </c>
      <c r="M3697" s="864">
        <v>429.9984</v>
      </c>
      <c r="N3697" s="864">
        <v>9.3600000000000003E-2</v>
      </c>
      <c r="O3697" s="872">
        <f>+VLOOKUP(C3697,'A. Rate Class Allocations'!$B$124:$J$128,6,FALSE)</f>
        <v>0.96094519236849896</v>
      </c>
      <c r="P3697" s="873">
        <f>+VLOOKUP(C3697,'A. Rate Class Allocations'!$B$124:$J$128,8,FALSE)</f>
        <v>0.98007105038154396</v>
      </c>
      <c r="Q3697" s="873">
        <f>+VLOOKUP(C3697,'A. Rate Class Allocations'!$B$124:$J$128,7,FALSE)</f>
        <v>1.0700573423086499</v>
      </c>
      <c r="R3697" s="873">
        <f>+VLOOKUP(C3697,'A. Rate Class Allocations'!$B$124:$J$128,9,FALSE)</f>
        <v>0.85888650963597402</v>
      </c>
      <c r="S3697" s="874">
        <f t="shared" si="172"/>
        <v>404.97015566748405</v>
      </c>
      <c r="T3697" s="874">
        <f t="shared" si="173"/>
        <v>8.6023811563169045E-2</v>
      </c>
    </row>
    <row r="3698" spans="1:20">
      <c r="A3698" s="864" t="s">
        <v>1034</v>
      </c>
      <c r="B3698" s="864" t="s">
        <v>1035</v>
      </c>
      <c r="C3698" s="864" t="s">
        <v>118</v>
      </c>
      <c r="D3698" s="864" t="s">
        <v>2495</v>
      </c>
      <c r="E3698" s="866">
        <v>2019</v>
      </c>
      <c r="F3698" s="866" t="s">
        <v>2437</v>
      </c>
      <c r="G3698" s="870">
        <v>43528</v>
      </c>
      <c r="H3698" s="869">
        <f t="shared" si="171"/>
        <v>2019</v>
      </c>
      <c r="I3698" s="870">
        <v>43782.762023506948</v>
      </c>
      <c r="J3698" s="864" t="s">
        <v>1038</v>
      </c>
      <c r="K3698" s="864" t="s">
        <v>2440</v>
      </c>
      <c r="L3698" s="864" t="s">
        <v>1039</v>
      </c>
      <c r="M3698" s="864">
        <v>5159.9808000000003</v>
      </c>
      <c r="N3698" s="864">
        <v>1.1232</v>
      </c>
      <c r="O3698" s="872">
        <f>+VLOOKUP(C3698,'A. Rate Class Allocations'!$B$124:$J$128,6,FALSE)</f>
        <v>0.96094519236849896</v>
      </c>
      <c r="P3698" s="873">
        <f>+VLOOKUP(C3698,'A. Rate Class Allocations'!$B$124:$J$128,8,FALSE)</f>
        <v>0.98007105038154396</v>
      </c>
      <c r="Q3698" s="873">
        <f>+VLOOKUP(C3698,'A. Rate Class Allocations'!$B$124:$J$128,7,FALSE)</f>
        <v>1.0700573423086499</v>
      </c>
      <c r="R3698" s="873">
        <f>+VLOOKUP(C3698,'A. Rate Class Allocations'!$B$124:$J$128,9,FALSE)</f>
        <v>0.85888650963597402</v>
      </c>
      <c r="S3698" s="874">
        <f t="shared" si="172"/>
        <v>4859.6418680098086</v>
      </c>
      <c r="T3698" s="874">
        <f t="shared" si="173"/>
        <v>1.0322857387580284</v>
      </c>
    </row>
    <row r="3699" spans="1:20">
      <c r="A3699" s="864" t="s">
        <v>1034</v>
      </c>
      <c r="B3699" s="864" t="s">
        <v>1035</v>
      </c>
      <c r="C3699" s="864" t="s">
        <v>118</v>
      </c>
      <c r="D3699" s="864" t="s">
        <v>2495</v>
      </c>
      <c r="E3699" s="866">
        <v>2019</v>
      </c>
      <c r="F3699" s="866" t="s">
        <v>2437</v>
      </c>
      <c r="G3699" s="870">
        <v>43528</v>
      </c>
      <c r="H3699" s="869">
        <f t="shared" si="171"/>
        <v>2019</v>
      </c>
      <c r="I3699" s="870">
        <v>43782.762023506948</v>
      </c>
      <c r="J3699" s="864" t="s">
        <v>1038</v>
      </c>
      <c r="K3699" s="864" t="s">
        <v>2440</v>
      </c>
      <c r="L3699" s="864" t="s">
        <v>1039</v>
      </c>
      <c r="M3699" s="864">
        <v>643.16</v>
      </c>
      <c r="N3699" s="864">
        <v>0.14000000000000001</v>
      </c>
      <c r="O3699" s="872">
        <f>+VLOOKUP(C3699,'A. Rate Class Allocations'!$B$124:$J$128,6,FALSE)</f>
        <v>0.96094519236849896</v>
      </c>
      <c r="P3699" s="873">
        <f>+VLOOKUP(C3699,'A. Rate Class Allocations'!$B$124:$J$128,8,FALSE)</f>
        <v>0.98007105038154396</v>
      </c>
      <c r="Q3699" s="873">
        <f>+VLOOKUP(C3699,'A. Rate Class Allocations'!$B$124:$J$128,7,FALSE)</f>
        <v>1.0700573423086499</v>
      </c>
      <c r="R3699" s="873">
        <f>+VLOOKUP(C3699,'A. Rate Class Allocations'!$B$124:$J$128,9,FALSE)</f>
        <v>0.85888650963597402</v>
      </c>
      <c r="S3699" s="874">
        <f t="shared" si="172"/>
        <v>605.72459181033935</v>
      </c>
      <c r="T3699" s="874">
        <f t="shared" si="173"/>
        <v>0.12866809421841521</v>
      </c>
    </row>
    <row r="3700" spans="1:20">
      <c r="A3700" s="864" t="s">
        <v>1034</v>
      </c>
      <c r="B3700" s="864" t="s">
        <v>1035</v>
      </c>
      <c r="C3700" s="864" t="s">
        <v>118</v>
      </c>
      <c r="D3700" s="864" t="s">
        <v>2495</v>
      </c>
      <c r="E3700" s="866">
        <v>2019</v>
      </c>
      <c r="F3700" s="866" t="s">
        <v>2437</v>
      </c>
      <c r="G3700" s="870">
        <v>43528</v>
      </c>
      <c r="H3700" s="869">
        <f t="shared" si="171"/>
        <v>2019</v>
      </c>
      <c r="I3700" s="870">
        <v>43782.762023506948</v>
      </c>
      <c r="J3700" s="864" t="s">
        <v>1038</v>
      </c>
      <c r="K3700" s="864" t="s">
        <v>2440</v>
      </c>
      <c r="L3700" s="864" t="s">
        <v>1039</v>
      </c>
      <c r="M3700" s="864">
        <v>11726.671</v>
      </c>
      <c r="N3700" s="864">
        <v>3.113</v>
      </c>
      <c r="O3700" s="872">
        <f>+VLOOKUP(C3700,'A. Rate Class Allocations'!$B$124:$J$128,6,FALSE)</f>
        <v>0.96094519236849896</v>
      </c>
      <c r="P3700" s="873">
        <f>+VLOOKUP(C3700,'A. Rate Class Allocations'!$B$124:$J$128,8,FALSE)</f>
        <v>0.98007105038154396</v>
      </c>
      <c r="Q3700" s="873">
        <f>+VLOOKUP(C3700,'A. Rate Class Allocations'!$B$124:$J$128,7,FALSE)</f>
        <v>1.0700573423086499</v>
      </c>
      <c r="R3700" s="873">
        <f>+VLOOKUP(C3700,'A. Rate Class Allocations'!$B$124:$J$128,9,FALSE)</f>
        <v>0.85888650963597402</v>
      </c>
      <c r="S3700" s="874">
        <f t="shared" si="172"/>
        <v>11044.115002128778</v>
      </c>
      <c r="T3700" s="874">
        <f t="shared" si="173"/>
        <v>2.8610269807280466</v>
      </c>
    </row>
    <row r="3701" spans="1:20">
      <c r="A3701" s="864" t="s">
        <v>1034</v>
      </c>
      <c r="B3701" s="864" t="s">
        <v>1035</v>
      </c>
      <c r="C3701" s="864" t="s">
        <v>118</v>
      </c>
      <c r="D3701" s="864" t="s">
        <v>2496</v>
      </c>
      <c r="E3701" s="866">
        <v>2019</v>
      </c>
      <c r="F3701" s="866" t="s">
        <v>2437</v>
      </c>
      <c r="G3701" s="870">
        <v>43738</v>
      </c>
      <c r="H3701" s="869">
        <f t="shared" si="171"/>
        <v>2019</v>
      </c>
      <c r="I3701" s="870">
        <v>43791.702006770836</v>
      </c>
      <c r="J3701" s="864" t="s">
        <v>1038</v>
      </c>
      <c r="K3701" s="864" t="s">
        <v>2440</v>
      </c>
      <c r="L3701" s="864" t="s">
        <v>1039</v>
      </c>
      <c r="M3701" s="864">
        <v>2149.9920000000002</v>
      </c>
      <c r="N3701" s="864">
        <v>0.46800000000000003</v>
      </c>
      <c r="O3701" s="872">
        <f>+VLOOKUP(C3701,'A. Rate Class Allocations'!$B$124:$J$128,6,FALSE)</f>
        <v>0.96094519236849896</v>
      </c>
      <c r="P3701" s="873">
        <f>+VLOOKUP(C3701,'A. Rate Class Allocations'!$B$124:$J$128,8,FALSE)</f>
        <v>0.98007105038154396</v>
      </c>
      <c r="Q3701" s="873">
        <f>+VLOOKUP(C3701,'A. Rate Class Allocations'!$B$124:$J$128,7,FALSE)</f>
        <v>1.0700573423086499</v>
      </c>
      <c r="R3701" s="873">
        <f>+VLOOKUP(C3701,'A. Rate Class Allocations'!$B$124:$J$128,9,FALSE)</f>
        <v>0.85888650963597402</v>
      </c>
      <c r="S3701" s="874">
        <f t="shared" si="172"/>
        <v>2024.8507783374207</v>
      </c>
      <c r="T3701" s="874">
        <f t="shared" si="173"/>
        <v>0.4301190578158452</v>
      </c>
    </row>
    <row r="3702" spans="1:20">
      <c r="A3702" s="864" t="s">
        <v>1034</v>
      </c>
      <c r="B3702" s="864" t="s">
        <v>1035</v>
      </c>
      <c r="C3702" s="864" t="s">
        <v>118</v>
      </c>
      <c r="D3702" s="864" t="s">
        <v>2496</v>
      </c>
      <c r="E3702" s="866">
        <v>2019</v>
      </c>
      <c r="F3702" s="866" t="s">
        <v>2437</v>
      </c>
      <c r="G3702" s="870">
        <v>43738</v>
      </c>
      <c r="H3702" s="869">
        <f t="shared" si="171"/>
        <v>2019</v>
      </c>
      <c r="I3702" s="870">
        <v>43791.702006770836</v>
      </c>
      <c r="J3702" s="864" t="s">
        <v>1038</v>
      </c>
      <c r="K3702" s="864" t="s">
        <v>2440</v>
      </c>
      <c r="L3702" s="864" t="s">
        <v>1039</v>
      </c>
      <c r="M3702" s="864">
        <v>4044.5576000000001</v>
      </c>
      <c r="N3702" s="864">
        <v>0.88039999999999996</v>
      </c>
      <c r="O3702" s="872">
        <f>+VLOOKUP(C3702,'A. Rate Class Allocations'!$B$124:$J$128,6,FALSE)</f>
        <v>0.96094519236849896</v>
      </c>
      <c r="P3702" s="873">
        <f>+VLOOKUP(C3702,'A. Rate Class Allocations'!$B$124:$J$128,8,FALSE)</f>
        <v>0.98007105038154396</v>
      </c>
      <c r="Q3702" s="873">
        <f>+VLOOKUP(C3702,'A. Rate Class Allocations'!$B$124:$J$128,7,FALSE)</f>
        <v>1.0700573423086499</v>
      </c>
      <c r="R3702" s="873">
        <f>+VLOOKUP(C3702,'A. Rate Class Allocations'!$B$124:$J$128,9,FALSE)</f>
        <v>0.85888650963597402</v>
      </c>
      <c r="S3702" s="874">
        <f t="shared" si="172"/>
        <v>3809.1423616415914</v>
      </c>
      <c r="T3702" s="874">
        <f t="shared" si="173"/>
        <v>0.80913850107066254</v>
      </c>
    </row>
    <row r="3703" spans="1:20">
      <c r="A3703" s="864" t="s">
        <v>1034</v>
      </c>
      <c r="B3703" s="864" t="s">
        <v>1035</v>
      </c>
      <c r="C3703" s="864" t="s">
        <v>118</v>
      </c>
      <c r="D3703" s="864" t="s">
        <v>2496</v>
      </c>
      <c r="E3703" s="866">
        <v>2019</v>
      </c>
      <c r="F3703" s="866" t="s">
        <v>2437</v>
      </c>
      <c r="G3703" s="870">
        <v>43738</v>
      </c>
      <c r="H3703" s="869">
        <f t="shared" si="171"/>
        <v>2019</v>
      </c>
      <c r="I3703" s="870">
        <v>43791.702006770836</v>
      </c>
      <c r="J3703" s="864" t="s">
        <v>1038</v>
      </c>
      <c r="K3703" s="864" t="s">
        <v>2440</v>
      </c>
      <c r="L3703" s="864" t="s">
        <v>1039</v>
      </c>
      <c r="M3703" s="864">
        <v>1680</v>
      </c>
      <c r="N3703" s="864">
        <v>0</v>
      </c>
      <c r="O3703" s="872">
        <f>+VLOOKUP(C3703,'A. Rate Class Allocations'!$B$124:$J$128,6,FALSE)</f>
        <v>0.96094519236849896</v>
      </c>
      <c r="P3703" s="873">
        <f>+VLOOKUP(C3703,'A. Rate Class Allocations'!$B$124:$J$128,8,FALSE)</f>
        <v>0.98007105038154396</v>
      </c>
      <c r="Q3703" s="873">
        <f>+VLOOKUP(C3703,'A. Rate Class Allocations'!$B$124:$J$128,7,FALSE)</f>
        <v>1.0700573423086499</v>
      </c>
      <c r="R3703" s="873">
        <f>+VLOOKUP(C3703,'A. Rate Class Allocations'!$B$124:$J$128,9,FALSE)</f>
        <v>0.85888650963597402</v>
      </c>
      <c r="S3703" s="874">
        <f t="shared" si="172"/>
        <v>1582.2148675933984</v>
      </c>
      <c r="T3703" s="874">
        <f t="shared" si="173"/>
        <v>0</v>
      </c>
    </row>
    <row r="3704" spans="1:20">
      <c r="A3704" s="864" t="s">
        <v>1034</v>
      </c>
      <c r="B3704" s="864" t="s">
        <v>1035</v>
      </c>
      <c r="C3704" s="864" t="s">
        <v>118</v>
      </c>
      <c r="D3704" s="864" t="s">
        <v>2497</v>
      </c>
      <c r="E3704" s="866">
        <v>2019</v>
      </c>
      <c r="F3704" s="866" t="s">
        <v>2437</v>
      </c>
      <c r="G3704" s="870">
        <v>43536</v>
      </c>
      <c r="H3704" s="869">
        <f t="shared" si="171"/>
        <v>2019</v>
      </c>
      <c r="I3704" s="870">
        <v>43739.704527627313</v>
      </c>
      <c r="J3704" s="864" t="s">
        <v>1038</v>
      </c>
      <c r="K3704" s="864" t="s">
        <v>2440</v>
      </c>
      <c r="L3704" s="864" t="s">
        <v>1039</v>
      </c>
      <c r="M3704" s="864">
        <v>2436</v>
      </c>
      <c r="N3704" s="864">
        <v>0</v>
      </c>
      <c r="O3704" s="872">
        <f>+VLOOKUP(C3704,'A. Rate Class Allocations'!$B$124:$J$128,6,FALSE)</f>
        <v>0.96094519236849896</v>
      </c>
      <c r="P3704" s="873">
        <f>+VLOOKUP(C3704,'A. Rate Class Allocations'!$B$124:$J$128,8,FALSE)</f>
        <v>0.98007105038154396</v>
      </c>
      <c r="Q3704" s="873">
        <f>+VLOOKUP(C3704,'A. Rate Class Allocations'!$B$124:$J$128,7,FALSE)</f>
        <v>1.0700573423086499</v>
      </c>
      <c r="R3704" s="873">
        <f>+VLOOKUP(C3704,'A. Rate Class Allocations'!$B$124:$J$128,9,FALSE)</f>
        <v>0.85888650963597402</v>
      </c>
      <c r="S3704" s="874">
        <f t="shared" si="172"/>
        <v>2294.2115580104282</v>
      </c>
      <c r="T3704" s="874">
        <f t="shared" si="173"/>
        <v>0</v>
      </c>
    </row>
    <row r="3705" spans="1:20">
      <c r="A3705" s="864" t="s">
        <v>1034</v>
      </c>
      <c r="B3705" s="864" t="s">
        <v>1035</v>
      </c>
      <c r="C3705" s="864" t="s">
        <v>118</v>
      </c>
      <c r="D3705" s="864" t="s">
        <v>2497</v>
      </c>
      <c r="E3705" s="866">
        <v>2019</v>
      </c>
      <c r="F3705" s="866" t="s">
        <v>2437</v>
      </c>
      <c r="G3705" s="870">
        <v>43536</v>
      </c>
      <c r="H3705" s="869">
        <f t="shared" si="171"/>
        <v>2019</v>
      </c>
      <c r="I3705" s="870">
        <v>43739.704527627313</v>
      </c>
      <c r="J3705" s="864" t="s">
        <v>1038</v>
      </c>
      <c r="K3705" s="864" t="s">
        <v>2440</v>
      </c>
      <c r="L3705" s="864" t="s">
        <v>1039</v>
      </c>
      <c r="M3705" s="864">
        <v>3360</v>
      </c>
      <c r="N3705" s="864">
        <v>0</v>
      </c>
      <c r="O3705" s="872">
        <f>+VLOOKUP(C3705,'A. Rate Class Allocations'!$B$124:$J$128,6,FALSE)</f>
        <v>0.96094519236849896</v>
      </c>
      <c r="P3705" s="873">
        <f>+VLOOKUP(C3705,'A. Rate Class Allocations'!$B$124:$J$128,8,FALSE)</f>
        <v>0.98007105038154396</v>
      </c>
      <c r="Q3705" s="873">
        <f>+VLOOKUP(C3705,'A. Rate Class Allocations'!$B$124:$J$128,7,FALSE)</f>
        <v>1.0700573423086499</v>
      </c>
      <c r="R3705" s="873">
        <f>+VLOOKUP(C3705,'A. Rate Class Allocations'!$B$124:$J$128,9,FALSE)</f>
        <v>0.85888650963597402</v>
      </c>
      <c r="S3705" s="874">
        <f t="shared" si="172"/>
        <v>3164.4297351867967</v>
      </c>
      <c r="T3705" s="874">
        <f t="shared" si="173"/>
        <v>0</v>
      </c>
    </row>
    <row r="3706" spans="1:20">
      <c r="A3706" s="864" t="s">
        <v>1034</v>
      </c>
      <c r="B3706" s="864" t="s">
        <v>1035</v>
      </c>
      <c r="C3706" s="864" t="s">
        <v>118</v>
      </c>
      <c r="D3706" s="864" t="s">
        <v>2497</v>
      </c>
      <c r="E3706" s="866">
        <v>2019</v>
      </c>
      <c r="F3706" s="866" t="s">
        <v>2437</v>
      </c>
      <c r="G3706" s="870">
        <v>43536</v>
      </c>
      <c r="H3706" s="869">
        <f t="shared" si="171"/>
        <v>2019</v>
      </c>
      <c r="I3706" s="870">
        <v>43739.704527627313</v>
      </c>
      <c r="J3706" s="864" t="s">
        <v>1038</v>
      </c>
      <c r="K3706" s="864" t="s">
        <v>2440</v>
      </c>
      <c r="L3706" s="864" t="s">
        <v>1039</v>
      </c>
      <c r="M3706" s="864">
        <v>1751.4</v>
      </c>
      <c r="N3706" s="864">
        <v>0</v>
      </c>
      <c r="O3706" s="872">
        <f>+VLOOKUP(C3706,'A. Rate Class Allocations'!$B$124:$J$128,6,FALSE)</f>
        <v>0.96094519236849896</v>
      </c>
      <c r="P3706" s="873">
        <f>+VLOOKUP(C3706,'A. Rate Class Allocations'!$B$124:$J$128,8,FALSE)</f>
        <v>0.98007105038154396</v>
      </c>
      <c r="Q3706" s="873">
        <f>+VLOOKUP(C3706,'A. Rate Class Allocations'!$B$124:$J$128,7,FALSE)</f>
        <v>1.0700573423086499</v>
      </c>
      <c r="R3706" s="873">
        <f>+VLOOKUP(C3706,'A. Rate Class Allocations'!$B$124:$J$128,9,FALSE)</f>
        <v>0.85888650963597402</v>
      </c>
      <c r="S3706" s="874">
        <f t="shared" si="172"/>
        <v>1649.458999466118</v>
      </c>
      <c r="T3706" s="874">
        <f t="shared" si="173"/>
        <v>0</v>
      </c>
    </row>
    <row r="3707" spans="1:20">
      <c r="A3707" s="864" t="s">
        <v>1034</v>
      </c>
      <c r="B3707" s="864" t="s">
        <v>1035</v>
      </c>
      <c r="C3707" s="864" t="s">
        <v>118</v>
      </c>
      <c r="D3707" s="864" t="s">
        <v>2498</v>
      </c>
      <c r="E3707" s="866">
        <v>2019</v>
      </c>
      <c r="F3707" s="866" t="s">
        <v>2437</v>
      </c>
      <c r="G3707" s="870">
        <v>43616</v>
      </c>
      <c r="H3707" s="869">
        <f t="shared" si="171"/>
        <v>2019</v>
      </c>
      <c r="I3707" s="870">
        <v>43748.707676597223</v>
      </c>
      <c r="J3707" s="864" t="s">
        <v>1038</v>
      </c>
      <c r="K3707" s="864" t="s">
        <v>2440</v>
      </c>
      <c r="L3707" s="864" t="s">
        <v>1039</v>
      </c>
      <c r="M3707" s="864">
        <v>6306.6432000000004</v>
      </c>
      <c r="N3707" s="864">
        <v>1.3728</v>
      </c>
      <c r="O3707" s="872">
        <f>+VLOOKUP(C3707,'A. Rate Class Allocations'!$B$124:$J$128,6,FALSE)</f>
        <v>0.96094519236849896</v>
      </c>
      <c r="P3707" s="873">
        <f>+VLOOKUP(C3707,'A. Rate Class Allocations'!$B$124:$J$128,8,FALSE)</f>
        <v>0.98007105038154396</v>
      </c>
      <c r="Q3707" s="873">
        <f>+VLOOKUP(C3707,'A. Rate Class Allocations'!$B$124:$J$128,7,FALSE)</f>
        <v>1.0700573423086499</v>
      </c>
      <c r="R3707" s="873">
        <f>+VLOOKUP(C3707,'A. Rate Class Allocations'!$B$124:$J$128,9,FALSE)</f>
        <v>0.85888650963597402</v>
      </c>
      <c r="S3707" s="874">
        <f t="shared" si="172"/>
        <v>5939.5622831230994</v>
      </c>
      <c r="T3707" s="874">
        <f t="shared" si="173"/>
        <v>1.2616825695931457</v>
      </c>
    </row>
    <row r="3708" spans="1:20">
      <c r="A3708" s="864" t="s">
        <v>1034</v>
      </c>
      <c r="B3708" s="864" t="s">
        <v>1035</v>
      </c>
      <c r="C3708" s="864" t="s">
        <v>118</v>
      </c>
      <c r="D3708" s="864" t="s">
        <v>2499</v>
      </c>
      <c r="E3708" s="866">
        <v>2019</v>
      </c>
      <c r="F3708" s="866" t="s">
        <v>2437</v>
      </c>
      <c r="G3708" s="870">
        <v>43544</v>
      </c>
      <c r="H3708" s="869">
        <f t="shared" si="171"/>
        <v>2019</v>
      </c>
      <c r="I3708" s="870">
        <v>43748.708049780093</v>
      </c>
      <c r="J3708" s="864" t="s">
        <v>1038</v>
      </c>
      <c r="K3708" s="864" t="s">
        <v>2440</v>
      </c>
      <c r="L3708" s="864" t="s">
        <v>1039</v>
      </c>
      <c r="M3708" s="864">
        <v>7308</v>
      </c>
      <c r="N3708" s="864">
        <v>0</v>
      </c>
      <c r="O3708" s="872">
        <f>+VLOOKUP(C3708,'A. Rate Class Allocations'!$B$124:$J$128,6,FALSE)</f>
        <v>0.96094519236849896</v>
      </c>
      <c r="P3708" s="873">
        <f>+VLOOKUP(C3708,'A. Rate Class Allocations'!$B$124:$J$128,8,FALSE)</f>
        <v>0.98007105038154396</v>
      </c>
      <c r="Q3708" s="873">
        <f>+VLOOKUP(C3708,'A. Rate Class Allocations'!$B$124:$J$128,7,FALSE)</f>
        <v>1.0700573423086499</v>
      </c>
      <c r="R3708" s="873">
        <f>+VLOOKUP(C3708,'A. Rate Class Allocations'!$B$124:$J$128,9,FALSE)</f>
        <v>0.85888650963597402</v>
      </c>
      <c r="S3708" s="874">
        <f t="shared" si="172"/>
        <v>6882.6346740312838</v>
      </c>
      <c r="T3708" s="874">
        <f t="shared" si="173"/>
        <v>0</v>
      </c>
    </row>
    <row r="3709" spans="1:20">
      <c r="A3709" s="864" t="s">
        <v>1034</v>
      </c>
      <c r="B3709" s="864" t="s">
        <v>1035</v>
      </c>
      <c r="C3709" s="864" t="s">
        <v>118</v>
      </c>
      <c r="D3709" s="864" t="s">
        <v>2500</v>
      </c>
      <c r="E3709" s="866">
        <v>2019</v>
      </c>
      <c r="F3709" s="866" t="s">
        <v>2437</v>
      </c>
      <c r="G3709" s="870">
        <v>43581</v>
      </c>
      <c r="H3709" s="869">
        <f t="shared" si="171"/>
        <v>2019</v>
      </c>
      <c r="I3709" s="870">
        <v>43748.707834837965</v>
      </c>
      <c r="J3709" s="864" t="s">
        <v>1038</v>
      </c>
      <c r="K3709" s="864" t="s">
        <v>2440</v>
      </c>
      <c r="L3709" s="864" t="s">
        <v>1039</v>
      </c>
      <c r="M3709" s="864">
        <v>1800.848</v>
      </c>
      <c r="N3709" s="864">
        <v>0.39200000000000002</v>
      </c>
      <c r="O3709" s="872">
        <f>+VLOOKUP(C3709,'A. Rate Class Allocations'!$B$124:$J$128,6,FALSE)</f>
        <v>0.96094519236849896</v>
      </c>
      <c r="P3709" s="873">
        <f>+VLOOKUP(C3709,'A. Rate Class Allocations'!$B$124:$J$128,8,FALSE)</f>
        <v>0.98007105038154396</v>
      </c>
      <c r="Q3709" s="873">
        <f>+VLOOKUP(C3709,'A. Rate Class Allocations'!$B$124:$J$128,7,FALSE)</f>
        <v>1.0700573423086499</v>
      </c>
      <c r="R3709" s="873">
        <f>+VLOOKUP(C3709,'A. Rate Class Allocations'!$B$124:$J$128,9,FALSE)</f>
        <v>0.85888650963597402</v>
      </c>
      <c r="S3709" s="874">
        <f t="shared" si="172"/>
        <v>1696.0288570689502</v>
      </c>
      <c r="T3709" s="874">
        <f t="shared" si="173"/>
        <v>0.36027066381156264</v>
      </c>
    </row>
    <row r="3710" spans="1:20">
      <c r="A3710" s="864" t="s">
        <v>1034</v>
      </c>
      <c r="B3710" s="864" t="s">
        <v>1035</v>
      </c>
      <c r="C3710" s="864" t="s">
        <v>118</v>
      </c>
      <c r="D3710" s="864" t="s">
        <v>2501</v>
      </c>
      <c r="E3710" s="866">
        <v>2019</v>
      </c>
      <c r="F3710" s="866" t="s">
        <v>2437</v>
      </c>
      <c r="G3710" s="870">
        <v>43707</v>
      </c>
      <c r="H3710" s="869">
        <f t="shared" si="171"/>
        <v>2019</v>
      </c>
      <c r="I3710" s="870">
        <v>43804.742031435184</v>
      </c>
      <c r="J3710" s="864" t="s">
        <v>1036</v>
      </c>
      <c r="K3710" s="864" t="s">
        <v>2440</v>
      </c>
      <c r="L3710" s="864" t="s">
        <v>1041</v>
      </c>
      <c r="M3710" s="864">
        <v>46811</v>
      </c>
      <c r="N3710" s="864">
        <v>10.688000000000001</v>
      </c>
      <c r="O3710" s="872">
        <f>+VLOOKUP(C3710,'A. Rate Class Allocations'!$B$124:$J$128,6,FALSE)</f>
        <v>0.96094519236849896</v>
      </c>
      <c r="P3710" s="873">
        <f>+VLOOKUP(C3710,'A. Rate Class Allocations'!$B$124:$J$128,8,FALSE)</f>
        <v>0.98007105038154396</v>
      </c>
      <c r="Q3710" s="873">
        <f>+VLOOKUP(C3710,'A. Rate Class Allocations'!$B$124:$J$128,7,FALSE)</f>
        <v>1.0700573423086499</v>
      </c>
      <c r="R3710" s="873">
        <f>+VLOOKUP(C3710,'A. Rate Class Allocations'!$B$124:$J$128,9,FALSE)</f>
        <v>0.85888650963597402</v>
      </c>
      <c r="S3710" s="874">
        <f t="shared" si="172"/>
        <v>44086.345337449158</v>
      </c>
      <c r="T3710" s="874">
        <f t="shared" si="173"/>
        <v>9.8228899357601573</v>
      </c>
    </row>
    <row r="3711" spans="1:20">
      <c r="A3711" s="864" t="s">
        <v>1034</v>
      </c>
      <c r="B3711" s="864" t="s">
        <v>1035</v>
      </c>
      <c r="C3711" s="864" t="s">
        <v>118</v>
      </c>
      <c r="D3711" s="864" t="s">
        <v>2502</v>
      </c>
      <c r="E3711" s="866">
        <v>2019</v>
      </c>
      <c r="F3711" s="866" t="s">
        <v>2437</v>
      </c>
      <c r="G3711" s="870">
        <v>43770</v>
      </c>
      <c r="H3711" s="869">
        <f t="shared" si="171"/>
        <v>2019</v>
      </c>
      <c r="I3711" s="870">
        <v>43788.772208391201</v>
      </c>
      <c r="J3711" s="864" t="s">
        <v>1038</v>
      </c>
      <c r="K3711" s="864" t="s">
        <v>2440</v>
      </c>
      <c r="L3711" s="864" t="s">
        <v>1039</v>
      </c>
      <c r="M3711" s="864">
        <v>4156.6512000000002</v>
      </c>
      <c r="N3711" s="864">
        <v>0.90480000000000005</v>
      </c>
      <c r="O3711" s="872">
        <f>+VLOOKUP(C3711,'A. Rate Class Allocations'!$B$124:$J$128,6,FALSE)</f>
        <v>0.96094519236849896</v>
      </c>
      <c r="P3711" s="873">
        <f>+VLOOKUP(C3711,'A. Rate Class Allocations'!$B$124:$J$128,8,FALSE)</f>
        <v>0.98007105038154396</v>
      </c>
      <c r="Q3711" s="873">
        <f>+VLOOKUP(C3711,'A. Rate Class Allocations'!$B$124:$J$128,7,FALSE)</f>
        <v>1.0700573423086499</v>
      </c>
      <c r="R3711" s="873">
        <f>+VLOOKUP(C3711,'A. Rate Class Allocations'!$B$124:$J$128,9,FALSE)</f>
        <v>0.85888650963597402</v>
      </c>
      <c r="S3711" s="874">
        <f t="shared" si="172"/>
        <v>3914.7115047856796</v>
      </c>
      <c r="T3711" s="874">
        <f t="shared" si="173"/>
        <v>0.8315635117773007</v>
      </c>
    </row>
    <row r="3712" spans="1:20">
      <c r="A3712" s="864" t="s">
        <v>1034</v>
      </c>
      <c r="B3712" s="864" t="s">
        <v>1035</v>
      </c>
      <c r="C3712" s="864" t="s">
        <v>118</v>
      </c>
      <c r="D3712" s="864" t="s">
        <v>2503</v>
      </c>
      <c r="E3712" s="866">
        <v>2019</v>
      </c>
      <c r="F3712" s="866" t="s">
        <v>2437</v>
      </c>
      <c r="G3712" s="870">
        <v>43784</v>
      </c>
      <c r="H3712" s="869">
        <f t="shared" si="171"/>
        <v>2019</v>
      </c>
      <c r="I3712" s="870">
        <v>43802.627256701388</v>
      </c>
      <c r="J3712" s="864" t="s">
        <v>1038</v>
      </c>
      <c r="K3712" s="864" t="s">
        <v>2440</v>
      </c>
      <c r="L3712" s="864" t="s">
        <v>1039</v>
      </c>
      <c r="M3712" s="864">
        <v>2520</v>
      </c>
      <c r="N3712" s="864">
        <v>0</v>
      </c>
      <c r="O3712" s="872">
        <f>+VLOOKUP(C3712,'A. Rate Class Allocations'!$B$124:$J$128,6,FALSE)</f>
        <v>0.96094519236849896</v>
      </c>
      <c r="P3712" s="873">
        <f>+VLOOKUP(C3712,'A. Rate Class Allocations'!$B$124:$J$128,8,FALSE)</f>
        <v>0.98007105038154396</v>
      </c>
      <c r="Q3712" s="873">
        <f>+VLOOKUP(C3712,'A. Rate Class Allocations'!$B$124:$J$128,7,FALSE)</f>
        <v>1.0700573423086499</v>
      </c>
      <c r="R3712" s="873">
        <f>+VLOOKUP(C3712,'A. Rate Class Allocations'!$B$124:$J$128,9,FALSE)</f>
        <v>0.85888650963597402</v>
      </c>
      <c r="S3712" s="874">
        <f t="shared" si="172"/>
        <v>2373.3223013900979</v>
      </c>
      <c r="T3712" s="874">
        <f t="shared" si="173"/>
        <v>0</v>
      </c>
    </row>
    <row r="3713" spans="1:20">
      <c r="A3713" s="864" t="s">
        <v>1034</v>
      </c>
      <c r="B3713" s="864" t="s">
        <v>1035</v>
      </c>
      <c r="C3713" s="864" t="s">
        <v>118</v>
      </c>
      <c r="D3713" s="864" t="s">
        <v>2503</v>
      </c>
      <c r="E3713" s="866">
        <v>2019</v>
      </c>
      <c r="F3713" s="866" t="s">
        <v>2437</v>
      </c>
      <c r="G3713" s="870">
        <v>43784</v>
      </c>
      <c r="H3713" s="869">
        <f t="shared" si="171"/>
        <v>2019</v>
      </c>
      <c r="I3713" s="870">
        <v>43802.627256701388</v>
      </c>
      <c r="J3713" s="864" t="s">
        <v>1038</v>
      </c>
      <c r="K3713" s="864" t="s">
        <v>2440</v>
      </c>
      <c r="L3713" s="864" t="s">
        <v>1039</v>
      </c>
      <c r="M3713" s="864">
        <v>2436</v>
      </c>
      <c r="N3713" s="864">
        <v>0</v>
      </c>
      <c r="O3713" s="872">
        <f>+VLOOKUP(C3713,'A. Rate Class Allocations'!$B$124:$J$128,6,FALSE)</f>
        <v>0.96094519236849896</v>
      </c>
      <c r="P3713" s="873">
        <f>+VLOOKUP(C3713,'A. Rate Class Allocations'!$B$124:$J$128,8,FALSE)</f>
        <v>0.98007105038154396</v>
      </c>
      <c r="Q3713" s="873">
        <f>+VLOOKUP(C3713,'A. Rate Class Allocations'!$B$124:$J$128,7,FALSE)</f>
        <v>1.0700573423086499</v>
      </c>
      <c r="R3713" s="873">
        <f>+VLOOKUP(C3713,'A. Rate Class Allocations'!$B$124:$J$128,9,FALSE)</f>
        <v>0.85888650963597402</v>
      </c>
      <c r="S3713" s="874">
        <f t="shared" si="172"/>
        <v>2294.2115580104282</v>
      </c>
      <c r="T3713" s="874">
        <f t="shared" si="173"/>
        <v>0</v>
      </c>
    </row>
    <row r="3714" spans="1:20">
      <c r="A3714" s="864" t="s">
        <v>1034</v>
      </c>
      <c r="B3714" s="864" t="s">
        <v>1035</v>
      </c>
      <c r="C3714" s="864" t="s">
        <v>118</v>
      </c>
      <c r="D3714" s="864" t="s">
        <v>2503</v>
      </c>
      <c r="E3714" s="866">
        <v>2019</v>
      </c>
      <c r="F3714" s="866" t="s">
        <v>2437</v>
      </c>
      <c r="G3714" s="870">
        <v>43784</v>
      </c>
      <c r="H3714" s="869">
        <f t="shared" si="171"/>
        <v>2019</v>
      </c>
      <c r="I3714" s="870">
        <v>43802.627256701388</v>
      </c>
      <c r="J3714" s="864" t="s">
        <v>1038</v>
      </c>
      <c r="K3714" s="864" t="s">
        <v>2440</v>
      </c>
      <c r="L3714" s="864" t="s">
        <v>1039</v>
      </c>
      <c r="M3714" s="864">
        <v>27717.585999999999</v>
      </c>
      <c r="N3714" s="864">
        <v>7.3579999999999997</v>
      </c>
      <c r="O3714" s="872">
        <f>+VLOOKUP(C3714,'A. Rate Class Allocations'!$B$124:$J$128,6,FALSE)</f>
        <v>0.96094519236849896</v>
      </c>
      <c r="P3714" s="873">
        <f>+VLOOKUP(C3714,'A. Rate Class Allocations'!$B$124:$J$128,8,FALSE)</f>
        <v>0.98007105038154396</v>
      </c>
      <c r="Q3714" s="873">
        <f>+VLOOKUP(C3714,'A. Rate Class Allocations'!$B$124:$J$128,7,FALSE)</f>
        <v>1.0700573423086499</v>
      </c>
      <c r="R3714" s="873">
        <f>+VLOOKUP(C3714,'A. Rate Class Allocations'!$B$124:$J$128,9,FALSE)</f>
        <v>0.85888650963597402</v>
      </c>
      <c r="S3714" s="874">
        <f t="shared" si="172"/>
        <v>26104.271823213472</v>
      </c>
      <c r="T3714" s="874">
        <f t="shared" si="173"/>
        <v>6.7624274089935659</v>
      </c>
    </row>
    <row r="3715" spans="1:20">
      <c r="A3715" s="864" t="s">
        <v>1034</v>
      </c>
      <c r="B3715" s="864" t="s">
        <v>1035</v>
      </c>
      <c r="C3715" s="864" t="s">
        <v>118</v>
      </c>
      <c r="D3715" s="864" t="s">
        <v>2504</v>
      </c>
      <c r="E3715" s="866">
        <v>2019</v>
      </c>
      <c r="F3715" s="866" t="s">
        <v>2437</v>
      </c>
      <c r="G3715" s="870">
        <v>43635</v>
      </c>
      <c r="H3715" s="869">
        <f t="shared" si="171"/>
        <v>2019</v>
      </c>
      <c r="I3715" s="870">
        <v>43837.868549050923</v>
      </c>
      <c r="J3715" s="864" t="s">
        <v>1038</v>
      </c>
      <c r="K3715" s="864" t="s">
        <v>2440</v>
      </c>
      <c r="L3715" s="864" t="s">
        <v>1039</v>
      </c>
      <c r="M3715" s="864">
        <v>16800</v>
      </c>
      <c r="N3715" s="864">
        <v>0</v>
      </c>
      <c r="O3715" s="872">
        <f>+VLOOKUP(C3715,'A. Rate Class Allocations'!$B$124:$J$128,6,FALSE)</f>
        <v>0.96094519236849896</v>
      </c>
      <c r="P3715" s="873">
        <f>+VLOOKUP(C3715,'A. Rate Class Allocations'!$B$124:$J$128,8,FALSE)</f>
        <v>0.98007105038154396</v>
      </c>
      <c r="Q3715" s="873">
        <f>+VLOOKUP(C3715,'A. Rate Class Allocations'!$B$124:$J$128,7,FALSE)</f>
        <v>1.0700573423086499</v>
      </c>
      <c r="R3715" s="873">
        <f>+VLOOKUP(C3715,'A. Rate Class Allocations'!$B$124:$J$128,9,FALSE)</f>
        <v>0.85888650963597402</v>
      </c>
      <c r="S3715" s="874">
        <f t="shared" si="172"/>
        <v>15822.148675933986</v>
      </c>
      <c r="T3715" s="874">
        <f t="shared" si="173"/>
        <v>0</v>
      </c>
    </row>
    <row r="3716" spans="1:20">
      <c r="A3716" s="864" t="s">
        <v>1034</v>
      </c>
      <c r="B3716" s="864" t="s">
        <v>1035</v>
      </c>
      <c r="C3716" s="864" t="s">
        <v>118</v>
      </c>
      <c r="D3716" s="864" t="s">
        <v>2504</v>
      </c>
      <c r="E3716" s="866">
        <v>2019</v>
      </c>
      <c r="F3716" s="866" t="s">
        <v>2437</v>
      </c>
      <c r="G3716" s="870">
        <v>43635</v>
      </c>
      <c r="H3716" s="869">
        <f t="shared" ref="H3716:H3779" si="174">YEAR(G3716)</f>
        <v>2019</v>
      </c>
      <c r="I3716" s="870">
        <v>43837.868549050923</v>
      </c>
      <c r="J3716" s="864" t="s">
        <v>1038</v>
      </c>
      <c r="K3716" s="864" t="s">
        <v>2440</v>
      </c>
      <c r="L3716" s="864" t="s">
        <v>1039</v>
      </c>
      <c r="M3716" s="864">
        <v>819</v>
      </c>
      <c r="N3716" s="864">
        <v>0</v>
      </c>
      <c r="O3716" s="872">
        <f>+VLOOKUP(C3716,'A. Rate Class Allocations'!$B$124:$J$128,6,FALSE)</f>
        <v>0.96094519236849896</v>
      </c>
      <c r="P3716" s="873">
        <f>+VLOOKUP(C3716,'A. Rate Class Allocations'!$B$124:$J$128,8,FALSE)</f>
        <v>0.98007105038154396</v>
      </c>
      <c r="Q3716" s="873">
        <f>+VLOOKUP(C3716,'A. Rate Class Allocations'!$B$124:$J$128,7,FALSE)</f>
        <v>1.0700573423086499</v>
      </c>
      <c r="R3716" s="873">
        <f>+VLOOKUP(C3716,'A. Rate Class Allocations'!$B$124:$J$128,9,FALSE)</f>
        <v>0.85888650963597402</v>
      </c>
      <c r="S3716" s="874">
        <f t="shared" ref="S3716:S3779" si="175">M3716*O3716*P3716</f>
        <v>771.32974795178177</v>
      </c>
      <c r="T3716" s="874">
        <f t="shared" ref="T3716:T3779" si="176">N3716*Q3716*R3716</f>
        <v>0</v>
      </c>
    </row>
    <row r="3717" spans="1:20">
      <c r="A3717" s="864" t="s">
        <v>1034</v>
      </c>
      <c r="B3717" s="864" t="s">
        <v>1035</v>
      </c>
      <c r="C3717" s="864" t="s">
        <v>118</v>
      </c>
      <c r="D3717" s="864" t="s">
        <v>2505</v>
      </c>
      <c r="E3717" s="866">
        <v>2019</v>
      </c>
      <c r="F3717" s="866" t="s">
        <v>2437</v>
      </c>
      <c r="G3717" s="870">
        <v>43784</v>
      </c>
      <c r="H3717" s="869">
        <f t="shared" si="174"/>
        <v>2019</v>
      </c>
      <c r="I3717" s="870">
        <v>43791.702231400464</v>
      </c>
      <c r="J3717" s="864" t="s">
        <v>1038</v>
      </c>
      <c r="K3717" s="864" t="s">
        <v>2440</v>
      </c>
      <c r="L3717" s="864" t="s">
        <v>1039</v>
      </c>
      <c r="M3717" s="864">
        <v>2579.9904000000001</v>
      </c>
      <c r="N3717" s="864">
        <v>0.56159999999999999</v>
      </c>
      <c r="O3717" s="872">
        <f>+VLOOKUP(C3717,'A. Rate Class Allocations'!$B$124:$J$128,6,FALSE)</f>
        <v>0.96094519236849896</v>
      </c>
      <c r="P3717" s="873">
        <f>+VLOOKUP(C3717,'A. Rate Class Allocations'!$B$124:$J$128,8,FALSE)</f>
        <v>0.98007105038154396</v>
      </c>
      <c r="Q3717" s="873">
        <f>+VLOOKUP(C3717,'A. Rate Class Allocations'!$B$124:$J$128,7,FALSE)</f>
        <v>1.0700573423086499</v>
      </c>
      <c r="R3717" s="873">
        <f>+VLOOKUP(C3717,'A. Rate Class Allocations'!$B$124:$J$128,9,FALSE)</f>
        <v>0.85888650963597402</v>
      </c>
      <c r="S3717" s="874">
        <f t="shared" si="175"/>
        <v>2429.8209340049043</v>
      </c>
      <c r="T3717" s="874">
        <f t="shared" si="176"/>
        <v>0.51614286937901421</v>
      </c>
    </row>
    <row r="3718" spans="1:20">
      <c r="A3718" s="864" t="s">
        <v>1034</v>
      </c>
      <c r="B3718" s="864" t="s">
        <v>1035</v>
      </c>
      <c r="C3718" s="864" t="s">
        <v>118</v>
      </c>
      <c r="D3718" s="864" t="s">
        <v>2506</v>
      </c>
      <c r="E3718" s="866">
        <v>2019</v>
      </c>
      <c r="F3718" s="866" t="s">
        <v>2437</v>
      </c>
      <c r="G3718" s="870">
        <v>43770</v>
      </c>
      <c r="H3718" s="869">
        <f t="shared" si="174"/>
        <v>2019</v>
      </c>
      <c r="I3718" s="870">
        <v>43837.867098171293</v>
      </c>
      <c r="J3718" s="864" t="s">
        <v>1038</v>
      </c>
      <c r="K3718" s="864" t="s">
        <v>2440</v>
      </c>
      <c r="L3718" s="864" t="s">
        <v>1039</v>
      </c>
      <c r="M3718" s="864">
        <v>2260.248</v>
      </c>
      <c r="N3718" s="864">
        <v>0</v>
      </c>
      <c r="O3718" s="872">
        <f>+VLOOKUP(C3718,'A. Rate Class Allocations'!$B$124:$J$128,6,FALSE)</f>
        <v>0.96094519236849896</v>
      </c>
      <c r="P3718" s="873">
        <f>+VLOOKUP(C3718,'A. Rate Class Allocations'!$B$124:$J$128,8,FALSE)</f>
        <v>0.98007105038154396</v>
      </c>
      <c r="Q3718" s="873">
        <f>+VLOOKUP(C3718,'A. Rate Class Allocations'!$B$124:$J$128,7,FALSE)</f>
        <v>1.0700573423086499</v>
      </c>
      <c r="R3718" s="873">
        <f>+VLOOKUP(C3718,'A. Rate Class Allocations'!$B$124:$J$128,9,FALSE)</f>
        <v>0.85888650963597402</v>
      </c>
      <c r="S3718" s="874">
        <f t="shared" si="175"/>
        <v>2128.6892797906216</v>
      </c>
      <c r="T3718" s="874">
        <f t="shared" si="176"/>
        <v>0</v>
      </c>
    </row>
    <row r="3719" spans="1:20">
      <c r="A3719" s="864" t="s">
        <v>1034</v>
      </c>
      <c r="B3719" s="864" t="s">
        <v>1035</v>
      </c>
      <c r="C3719" s="864" t="s">
        <v>118</v>
      </c>
      <c r="D3719" s="864" t="s">
        <v>2506</v>
      </c>
      <c r="E3719" s="866">
        <v>2019</v>
      </c>
      <c r="F3719" s="866" t="s">
        <v>2437</v>
      </c>
      <c r="G3719" s="870">
        <v>43770</v>
      </c>
      <c r="H3719" s="869">
        <f t="shared" si="174"/>
        <v>2019</v>
      </c>
      <c r="I3719" s="870">
        <v>43837.867098171293</v>
      </c>
      <c r="J3719" s="864" t="s">
        <v>1036</v>
      </c>
      <c r="K3719" s="864" t="s">
        <v>2440</v>
      </c>
      <c r="L3719" s="864" t="s">
        <v>1039</v>
      </c>
      <c r="M3719" s="864">
        <v>283819</v>
      </c>
      <c r="N3719" s="864">
        <v>58.4</v>
      </c>
      <c r="O3719" s="872">
        <f>+VLOOKUP(C3719,'A. Rate Class Allocations'!$B$124:$J$128,6,FALSE)</f>
        <v>0.96094519236849896</v>
      </c>
      <c r="P3719" s="873">
        <f>+VLOOKUP(C3719,'A. Rate Class Allocations'!$B$124:$J$128,8,FALSE)</f>
        <v>0.98007105038154396</v>
      </c>
      <c r="Q3719" s="873">
        <f>+VLOOKUP(C3719,'A. Rate Class Allocations'!$B$124:$J$128,7,FALSE)</f>
        <v>1.0700573423086499</v>
      </c>
      <c r="R3719" s="873">
        <f>+VLOOKUP(C3719,'A. Rate Class Allocations'!$B$124:$J$128,9,FALSE)</f>
        <v>0.85888650963597402</v>
      </c>
      <c r="S3719" s="874">
        <f t="shared" si="175"/>
        <v>267299.19137231598</v>
      </c>
      <c r="T3719" s="874">
        <f t="shared" si="176"/>
        <v>53.67297644539606</v>
      </c>
    </row>
    <row r="3720" spans="1:20">
      <c r="A3720" s="864" t="s">
        <v>1034</v>
      </c>
      <c r="B3720" s="864" t="s">
        <v>1035</v>
      </c>
      <c r="C3720" s="864" t="s">
        <v>118</v>
      </c>
      <c r="D3720" s="864" t="s">
        <v>2506</v>
      </c>
      <c r="E3720" s="866">
        <v>2019</v>
      </c>
      <c r="F3720" s="866" t="s">
        <v>2437</v>
      </c>
      <c r="G3720" s="870">
        <v>43770</v>
      </c>
      <c r="H3720" s="869">
        <f t="shared" si="174"/>
        <v>2019</v>
      </c>
      <c r="I3720" s="870">
        <v>43837.867098171293</v>
      </c>
      <c r="J3720" s="864" t="s">
        <v>1036</v>
      </c>
      <c r="K3720" s="864" t="s">
        <v>2440</v>
      </c>
      <c r="L3720" s="864" t="s">
        <v>1039</v>
      </c>
      <c r="M3720" s="864">
        <v>50763</v>
      </c>
      <c r="N3720" s="864">
        <v>10.5</v>
      </c>
      <c r="O3720" s="872">
        <f>+VLOOKUP(C3720,'A. Rate Class Allocations'!$B$124:$J$128,6,FALSE)</f>
        <v>0.96094519236849896</v>
      </c>
      <c r="P3720" s="873">
        <f>+VLOOKUP(C3720,'A. Rate Class Allocations'!$B$124:$J$128,8,FALSE)</f>
        <v>0.98007105038154396</v>
      </c>
      <c r="Q3720" s="873">
        <f>+VLOOKUP(C3720,'A. Rate Class Allocations'!$B$124:$J$128,7,FALSE)</f>
        <v>1.0700573423086499</v>
      </c>
      <c r="R3720" s="873">
        <f>+VLOOKUP(C3720,'A. Rate Class Allocations'!$B$124:$J$128,9,FALSE)</f>
        <v>0.85888650963597402</v>
      </c>
      <c r="S3720" s="874">
        <f t="shared" si="175"/>
        <v>47808.317454549811</v>
      </c>
      <c r="T3720" s="874">
        <f t="shared" si="176"/>
        <v>9.6501070663811408</v>
      </c>
    </row>
    <row r="3721" spans="1:20">
      <c r="A3721" s="864" t="s">
        <v>1034</v>
      </c>
      <c r="B3721" s="864" t="s">
        <v>1035</v>
      </c>
      <c r="C3721" s="864" t="s">
        <v>118</v>
      </c>
      <c r="D3721" s="864" t="s">
        <v>2506</v>
      </c>
      <c r="E3721" s="866">
        <v>2019</v>
      </c>
      <c r="F3721" s="866" t="s">
        <v>2437</v>
      </c>
      <c r="G3721" s="870">
        <v>43770</v>
      </c>
      <c r="H3721" s="869">
        <f t="shared" si="174"/>
        <v>2019</v>
      </c>
      <c r="I3721" s="870">
        <v>43837.867098171293</v>
      </c>
      <c r="J3721" s="864" t="s">
        <v>1036</v>
      </c>
      <c r="K3721" s="864" t="s">
        <v>2440</v>
      </c>
      <c r="L3721" s="864" t="s">
        <v>1039</v>
      </c>
      <c r="M3721" s="864">
        <v>32366</v>
      </c>
      <c r="N3721" s="864">
        <v>6.6</v>
      </c>
      <c r="O3721" s="872">
        <f>+VLOOKUP(C3721,'A. Rate Class Allocations'!$B$124:$J$128,6,FALSE)</f>
        <v>0.96094519236849896</v>
      </c>
      <c r="P3721" s="873">
        <f>+VLOOKUP(C3721,'A. Rate Class Allocations'!$B$124:$J$128,8,FALSE)</f>
        <v>0.98007105038154396</v>
      </c>
      <c r="Q3721" s="873">
        <f>+VLOOKUP(C3721,'A. Rate Class Allocations'!$B$124:$J$128,7,FALSE)</f>
        <v>1.0700573423086499</v>
      </c>
      <c r="R3721" s="873">
        <f>+VLOOKUP(C3721,'A. Rate Class Allocations'!$B$124:$J$128,9,FALSE)</f>
        <v>0.85888650963597402</v>
      </c>
      <c r="S3721" s="874">
        <f t="shared" si="175"/>
        <v>30482.122859838059</v>
      </c>
      <c r="T3721" s="874">
        <f t="shared" si="176"/>
        <v>6.0657815845824317</v>
      </c>
    </row>
    <row r="3722" spans="1:20">
      <c r="A3722" s="864" t="s">
        <v>1034</v>
      </c>
      <c r="B3722" s="864" t="s">
        <v>1035</v>
      </c>
      <c r="C3722" s="864" t="s">
        <v>118</v>
      </c>
      <c r="D3722" s="864" t="s">
        <v>2507</v>
      </c>
      <c r="E3722" s="866">
        <v>2019</v>
      </c>
      <c r="F3722" s="866" t="s">
        <v>2437</v>
      </c>
      <c r="G3722" s="870">
        <v>43646</v>
      </c>
      <c r="H3722" s="869">
        <f t="shared" si="174"/>
        <v>2019</v>
      </c>
      <c r="I3722" s="870">
        <v>43837.86747798611</v>
      </c>
      <c r="J3722" s="864" t="s">
        <v>1036</v>
      </c>
      <c r="K3722" s="864" t="s">
        <v>2440</v>
      </c>
      <c r="L3722" s="864" t="s">
        <v>1039</v>
      </c>
      <c r="M3722" s="864">
        <v>79234</v>
      </c>
      <c r="N3722" s="864">
        <v>9</v>
      </c>
      <c r="O3722" s="872">
        <f>+VLOOKUP(C3722,'A. Rate Class Allocations'!$B$124:$J$128,6,FALSE)</f>
        <v>0.96094519236849896</v>
      </c>
      <c r="P3722" s="873">
        <f>+VLOOKUP(C3722,'A. Rate Class Allocations'!$B$124:$J$128,8,FALSE)</f>
        <v>0.98007105038154396</v>
      </c>
      <c r="Q3722" s="873">
        <f>+VLOOKUP(C3722,'A. Rate Class Allocations'!$B$124:$J$128,7,FALSE)</f>
        <v>1.0700573423086499</v>
      </c>
      <c r="R3722" s="873">
        <f>+VLOOKUP(C3722,'A. Rate Class Allocations'!$B$124:$J$128,9,FALSE)</f>
        <v>0.85888650963597402</v>
      </c>
      <c r="S3722" s="874">
        <f t="shared" si="175"/>
        <v>74622.150487437713</v>
      </c>
      <c r="T3722" s="874">
        <f t="shared" si="176"/>
        <v>8.2715203426124067</v>
      </c>
    </row>
    <row r="3723" spans="1:20">
      <c r="A3723" s="864" t="s">
        <v>1034</v>
      </c>
      <c r="B3723" s="864" t="s">
        <v>1035</v>
      </c>
      <c r="C3723" s="864" t="s">
        <v>118</v>
      </c>
      <c r="D3723" s="864" t="s">
        <v>2508</v>
      </c>
      <c r="E3723" s="866">
        <v>2019</v>
      </c>
      <c r="F3723" s="866" t="s">
        <v>2437</v>
      </c>
      <c r="G3723" s="870">
        <v>43623</v>
      </c>
      <c r="H3723" s="869">
        <f t="shared" si="174"/>
        <v>2019</v>
      </c>
      <c r="I3723" s="870">
        <v>43782.586174293981</v>
      </c>
      <c r="J3723" s="864" t="s">
        <v>1038</v>
      </c>
      <c r="K3723" s="864" t="s">
        <v>2440</v>
      </c>
      <c r="L3723" s="864" t="s">
        <v>1039</v>
      </c>
      <c r="M3723" s="864">
        <v>181230.37</v>
      </c>
      <c r="N3723" s="864">
        <v>48.11</v>
      </c>
      <c r="O3723" s="872">
        <f>+VLOOKUP(C3723,'A. Rate Class Allocations'!$B$124:$J$128,6,FALSE)</f>
        <v>0.96094519236849896</v>
      </c>
      <c r="P3723" s="873">
        <f>+VLOOKUP(C3723,'A. Rate Class Allocations'!$B$124:$J$128,8,FALSE)</f>
        <v>0.98007105038154396</v>
      </c>
      <c r="Q3723" s="873">
        <f>+VLOOKUP(C3723,'A. Rate Class Allocations'!$B$124:$J$128,7,FALSE)</f>
        <v>1.0700573423086499</v>
      </c>
      <c r="R3723" s="873">
        <f>+VLOOKUP(C3723,'A. Rate Class Allocations'!$B$124:$J$128,9,FALSE)</f>
        <v>0.85888650963597402</v>
      </c>
      <c r="S3723" s="874">
        <f t="shared" si="175"/>
        <v>170681.77730562654</v>
      </c>
      <c r="T3723" s="874">
        <f t="shared" si="176"/>
        <v>44.215871520342546</v>
      </c>
    </row>
    <row r="3724" spans="1:20">
      <c r="A3724" s="864" t="s">
        <v>1034</v>
      </c>
      <c r="B3724" s="864" t="s">
        <v>1035</v>
      </c>
      <c r="C3724" s="864" t="s">
        <v>118</v>
      </c>
      <c r="D3724" s="864" t="s">
        <v>2508</v>
      </c>
      <c r="E3724" s="866">
        <v>2019</v>
      </c>
      <c r="F3724" s="866" t="s">
        <v>2437</v>
      </c>
      <c r="G3724" s="870">
        <v>43623</v>
      </c>
      <c r="H3724" s="869">
        <f t="shared" si="174"/>
        <v>2019</v>
      </c>
      <c r="I3724" s="870">
        <v>43782.586174293981</v>
      </c>
      <c r="J3724" s="864" t="s">
        <v>1038</v>
      </c>
      <c r="K3724" s="864" t="s">
        <v>2440</v>
      </c>
      <c r="L3724" s="864" t="s">
        <v>1039</v>
      </c>
      <c r="M3724" s="864">
        <v>20255.159</v>
      </c>
      <c r="N3724" s="864">
        <v>5.3769999999999998</v>
      </c>
      <c r="O3724" s="872">
        <f>+VLOOKUP(C3724,'A. Rate Class Allocations'!$B$124:$J$128,6,FALSE)</f>
        <v>0.96094519236849896</v>
      </c>
      <c r="P3724" s="873">
        <f>+VLOOKUP(C3724,'A. Rate Class Allocations'!$B$124:$J$128,8,FALSE)</f>
        <v>0.98007105038154396</v>
      </c>
      <c r="Q3724" s="873">
        <f>+VLOOKUP(C3724,'A. Rate Class Allocations'!$B$124:$J$128,7,FALSE)</f>
        <v>1.0700573423086499</v>
      </c>
      <c r="R3724" s="873">
        <f>+VLOOKUP(C3724,'A. Rate Class Allocations'!$B$124:$J$128,9,FALSE)</f>
        <v>0.85888650963597402</v>
      </c>
      <c r="S3724" s="874">
        <f t="shared" si="175"/>
        <v>19076.198640040617</v>
      </c>
      <c r="T3724" s="874">
        <f t="shared" si="176"/>
        <v>4.9417738758029897</v>
      </c>
    </row>
    <row r="3725" spans="1:20">
      <c r="A3725" s="864" t="s">
        <v>1034</v>
      </c>
      <c r="B3725" s="864" t="s">
        <v>1035</v>
      </c>
      <c r="C3725" s="864" t="s">
        <v>118</v>
      </c>
      <c r="D3725" s="864" t="s">
        <v>2509</v>
      </c>
      <c r="E3725" s="866">
        <v>2019</v>
      </c>
      <c r="F3725" s="866" t="s">
        <v>2437</v>
      </c>
      <c r="G3725" s="870">
        <v>43644</v>
      </c>
      <c r="H3725" s="869">
        <f t="shared" si="174"/>
        <v>2019</v>
      </c>
      <c r="I3725" s="870">
        <v>43788.773493749999</v>
      </c>
      <c r="J3725" s="864" t="s">
        <v>1036</v>
      </c>
      <c r="K3725" s="864" t="s">
        <v>2440</v>
      </c>
      <c r="L3725" s="864" t="s">
        <v>1039</v>
      </c>
      <c r="M3725" s="864">
        <v>3614</v>
      </c>
      <c r="N3725" s="864">
        <v>0.8</v>
      </c>
      <c r="O3725" s="872">
        <f>+VLOOKUP(C3725,'A. Rate Class Allocations'!$B$124:$J$128,6,FALSE)</f>
        <v>0.96094519236849896</v>
      </c>
      <c r="P3725" s="873">
        <f>+VLOOKUP(C3725,'A. Rate Class Allocations'!$B$124:$J$128,8,FALSE)</f>
        <v>0.98007105038154396</v>
      </c>
      <c r="Q3725" s="873">
        <f>+VLOOKUP(C3725,'A. Rate Class Allocations'!$B$124:$J$128,7,FALSE)</f>
        <v>1.0700573423086499</v>
      </c>
      <c r="R3725" s="873">
        <f>+VLOOKUP(C3725,'A. Rate Class Allocations'!$B$124:$J$128,9,FALSE)</f>
        <v>0.85888650963597402</v>
      </c>
      <c r="S3725" s="874">
        <f t="shared" si="175"/>
        <v>3403.645554453894</v>
      </c>
      <c r="T3725" s="874">
        <f t="shared" si="176"/>
        <v>0.73524625267665844</v>
      </c>
    </row>
    <row r="3726" spans="1:20">
      <c r="A3726" s="864" t="s">
        <v>1034</v>
      </c>
      <c r="B3726" s="864" t="s">
        <v>1035</v>
      </c>
      <c r="C3726" s="864" t="s">
        <v>118</v>
      </c>
      <c r="D3726" s="864" t="s">
        <v>2509</v>
      </c>
      <c r="E3726" s="866">
        <v>2019</v>
      </c>
      <c r="F3726" s="866" t="s">
        <v>2437</v>
      </c>
      <c r="G3726" s="870">
        <v>43644</v>
      </c>
      <c r="H3726" s="869">
        <f t="shared" si="174"/>
        <v>2019</v>
      </c>
      <c r="I3726" s="870">
        <v>43788.773493749999</v>
      </c>
      <c r="J3726" s="864" t="s">
        <v>1038</v>
      </c>
      <c r="K3726" s="864" t="s">
        <v>2440</v>
      </c>
      <c r="L3726" s="864" t="s">
        <v>1039</v>
      </c>
      <c r="M3726" s="864">
        <v>1561.96</v>
      </c>
      <c r="N3726" s="864">
        <v>0.34</v>
      </c>
      <c r="O3726" s="872">
        <f>+VLOOKUP(C3726,'A. Rate Class Allocations'!$B$124:$J$128,6,FALSE)</f>
        <v>0.96094519236849896</v>
      </c>
      <c r="P3726" s="873">
        <f>+VLOOKUP(C3726,'A. Rate Class Allocations'!$B$124:$J$128,8,FALSE)</f>
        <v>0.98007105038154396</v>
      </c>
      <c r="Q3726" s="873">
        <f>+VLOOKUP(C3726,'A. Rate Class Allocations'!$B$124:$J$128,7,FALSE)</f>
        <v>1.0700573423086499</v>
      </c>
      <c r="R3726" s="873">
        <f>+VLOOKUP(C3726,'A. Rate Class Allocations'!$B$124:$J$128,9,FALSE)</f>
        <v>0.85888650963597402</v>
      </c>
      <c r="S3726" s="874">
        <f t="shared" si="175"/>
        <v>1471.0454372536813</v>
      </c>
      <c r="T3726" s="874">
        <f t="shared" si="176"/>
        <v>0.31247965738757982</v>
      </c>
    </row>
    <row r="3727" spans="1:20">
      <c r="A3727" s="864" t="s">
        <v>1034</v>
      </c>
      <c r="B3727" s="864" t="s">
        <v>1035</v>
      </c>
      <c r="C3727" s="864" t="s">
        <v>118</v>
      </c>
      <c r="D3727" s="864" t="s">
        <v>2509</v>
      </c>
      <c r="E3727" s="866">
        <v>2019</v>
      </c>
      <c r="F3727" s="866" t="s">
        <v>2437</v>
      </c>
      <c r="G3727" s="870">
        <v>43644</v>
      </c>
      <c r="H3727" s="869">
        <f t="shared" si="174"/>
        <v>2019</v>
      </c>
      <c r="I3727" s="870">
        <v>43788.773493749999</v>
      </c>
      <c r="J3727" s="864" t="s">
        <v>1038</v>
      </c>
      <c r="K3727" s="864" t="s">
        <v>2440</v>
      </c>
      <c r="L3727" s="864" t="s">
        <v>1039</v>
      </c>
      <c r="M3727" s="864">
        <v>2579.9904000000001</v>
      </c>
      <c r="N3727" s="864">
        <v>0.56159999999999999</v>
      </c>
      <c r="O3727" s="872">
        <f>+VLOOKUP(C3727,'A. Rate Class Allocations'!$B$124:$J$128,6,FALSE)</f>
        <v>0.96094519236849896</v>
      </c>
      <c r="P3727" s="873">
        <f>+VLOOKUP(C3727,'A. Rate Class Allocations'!$B$124:$J$128,8,FALSE)</f>
        <v>0.98007105038154396</v>
      </c>
      <c r="Q3727" s="873">
        <f>+VLOOKUP(C3727,'A. Rate Class Allocations'!$B$124:$J$128,7,FALSE)</f>
        <v>1.0700573423086499</v>
      </c>
      <c r="R3727" s="873">
        <f>+VLOOKUP(C3727,'A. Rate Class Allocations'!$B$124:$J$128,9,FALSE)</f>
        <v>0.85888650963597402</v>
      </c>
      <c r="S3727" s="874">
        <f t="shared" si="175"/>
        <v>2429.8209340049043</v>
      </c>
      <c r="T3727" s="874">
        <f t="shared" si="176"/>
        <v>0.51614286937901421</v>
      </c>
    </row>
    <row r="3728" spans="1:20">
      <c r="A3728" s="864" t="s">
        <v>1034</v>
      </c>
      <c r="B3728" s="864" t="s">
        <v>1035</v>
      </c>
      <c r="C3728" s="864" t="s">
        <v>118</v>
      </c>
      <c r="D3728" s="864" t="s">
        <v>2510</v>
      </c>
      <c r="E3728" s="866">
        <v>2019</v>
      </c>
      <c r="F3728" s="866" t="s">
        <v>2437</v>
      </c>
      <c r="G3728" s="870">
        <v>43737</v>
      </c>
      <c r="H3728" s="869">
        <f t="shared" si="174"/>
        <v>2019</v>
      </c>
      <c r="I3728" s="870">
        <v>43837.869104120371</v>
      </c>
      <c r="J3728" s="864" t="s">
        <v>1036</v>
      </c>
      <c r="K3728" s="864" t="s">
        <v>2440</v>
      </c>
      <c r="L3728" s="864" t="s">
        <v>1039</v>
      </c>
      <c r="M3728" s="864">
        <v>527947</v>
      </c>
      <c r="N3728" s="864">
        <v>60.3</v>
      </c>
      <c r="O3728" s="872">
        <f>+VLOOKUP(C3728,'A. Rate Class Allocations'!$B$124:$J$128,6,FALSE)</f>
        <v>0.96094519236849896</v>
      </c>
      <c r="P3728" s="873">
        <f>+VLOOKUP(C3728,'A. Rate Class Allocations'!$B$124:$J$128,8,FALSE)</f>
        <v>0.98007105038154396</v>
      </c>
      <c r="Q3728" s="873">
        <f>+VLOOKUP(C3728,'A. Rate Class Allocations'!$B$124:$J$128,7,FALSE)</f>
        <v>1.0700573423086499</v>
      </c>
      <c r="R3728" s="873">
        <f>+VLOOKUP(C3728,'A. Rate Class Allocations'!$B$124:$J$128,9,FALSE)</f>
        <v>0.85888650963597402</v>
      </c>
      <c r="S3728" s="874">
        <f t="shared" si="175"/>
        <v>497217.61470317375</v>
      </c>
      <c r="T3728" s="874">
        <f t="shared" si="176"/>
        <v>55.419186295503131</v>
      </c>
    </row>
    <row r="3729" spans="1:20">
      <c r="A3729" s="864" t="s">
        <v>1034</v>
      </c>
      <c r="B3729" s="864" t="s">
        <v>1035</v>
      </c>
      <c r="C3729" s="864" t="s">
        <v>118</v>
      </c>
      <c r="D3729" s="864" t="s">
        <v>2511</v>
      </c>
      <c r="E3729" s="866">
        <v>2019</v>
      </c>
      <c r="F3729" s="866" t="s">
        <v>2437</v>
      </c>
      <c r="G3729" s="870">
        <v>43770</v>
      </c>
      <c r="H3729" s="869">
        <f t="shared" si="174"/>
        <v>2019</v>
      </c>
      <c r="I3729" s="870">
        <v>43791.701713171293</v>
      </c>
      <c r="J3729" s="864" t="s">
        <v>1036</v>
      </c>
      <c r="K3729" s="864" t="s">
        <v>2440</v>
      </c>
      <c r="L3729" s="864" t="s">
        <v>1039</v>
      </c>
      <c r="M3729" s="864">
        <v>18135</v>
      </c>
      <c r="N3729" s="864">
        <v>5.0999999999999996</v>
      </c>
      <c r="O3729" s="872">
        <f>+VLOOKUP(C3729,'A. Rate Class Allocations'!$B$124:$J$128,6,FALSE)</f>
        <v>0.96094519236849896</v>
      </c>
      <c r="P3729" s="873">
        <f>+VLOOKUP(C3729,'A. Rate Class Allocations'!$B$124:$J$128,8,FALSE)</f>
        <v>0.98007105038154396</v>
      </c>
      <c r="Q3729" s="873">
        <f>+VLOOKUP(C3729,'A. Rate Class Allocations'!$B$124:$J$128,7,FALSE)</f>
        <v>1.0700573423086499</v>
      </c>
      <c r="R3729" s="873">
        <f>+VLOOKUP(C3729,'A. Rate Class Allocations'!$B$124:$J$128,9,FALSE)</f>
        <v>0.85888650963597402</v>
      </c>
      <c r="S3729" s="874">
        <f t="shared" si="175"/>
        <v>17079.444418932308</v>
      </c>
      <c r="T3729" s="874">
        <f t="shared" si="176"/>
        <v>4.6871948608136966</v>
      </c>
    </row>
    <row r="3730" spans="1:20">
      <c r="A3730" s="864" t="s">
        <v>1034</v>
      </c>
      <c r="B3730" s="864" t="s">
        <v>1035</v>
      </c>
      <c r="C3730" s="864" t="s">
        <v>118</v>
      </c>
      <c r="D3730" s="864" t="s">
        <v>2511</v>
      </c>
      <c r="E3730" s="866">
        <v>2019</v>
      </c>
      <c r="F3730" s="866" t="s">
        <v>2437</v>
      </c>
      <c r="G3730" s="870">
        <v>43770</v>
      </c>
      <c r="H3730" s="869">
        <f t="shared" si="174"/>
        <v>2019</v>
      </c>
      <c r="I3730" s="870">
        <v>43791.701713171293</v>
      </c>
      <c r="J3730" s="864" t="s">
        <v>1038</v>
      </c>
      <c r="K3730" s="864" t="s">
        <v>2440</v>
      </c>
      <c r="L3730" s="864" t="s">
        <v>1039</v>
      </c>
      <c r="M3730" s="864">
        <v>2842.7671999999998</v>
      </c>
      <c r="N3730" s="864">
        <v>0.61880000000000002</v>
      </c>
      <c r="O3730" s="872">
        <f>+VLOOKUP(C3730,'A. Rate Class Allocations'!$B$124:$J$128,6,FALSE)</f>
        <v>0.96094519236849896</v>
      </c>
      <c r="P3730" s="873">
        <f>+VLOOKUP(C3730,'A. Rate Class Allocations'!$B$124:$J$128,8,FALSE)</f>
        <v>0.98007105038154396</v>
      </c>
      <c r="Q3730" s="873">
        <f>+VLOOKUP(C3730,'A. Rate Class Allocations'!$B$124:$J$128,7,FALSE)</f>
        <v>1.0700573423086499</v>
      </c>
      <c r="R3730" s="873">
        <f>+VLOOKUP(C3730,'A. Rate Class Allocations'!$B$124:$J$128,9,FALSE)</f>
        <v>0.85888650963597402</v>
      </c>
      <c r="S3730" s="874">
        <f t="shared" si="175"/>
        <v>2677.3026958016999</v>
      </c>
      <c r="T3730" s="874">
        <f t="shared" si="176"/>
        <v>0.56871297644539531</v>
      </c>
    </row>
    <row r="3731" spans="1:20">
      <c r="A3731" s="864" t="s">
        <v>1034</v>
      </c>
      <c r="B3731" s="864" t="s">
        <v>1035</v>
      </c>
      <c r="C3731" s="864" t="s">
        <v>118</v>
      </c>
      <c r="D3731" s="864" t="s">
        <v>2512</v>
      </c>
      <c r="E3731" s="866">
        <v>2019</v>
      </c>
      <c r="F3731" s="866" t="s">
        <v>2437</v>
      </c>
      <c r="G3731" s="870">
        <v>43581</v>
      </c>
      <c r="H3731" s="869">
        <f t="shared" si="174"/>
        <v>2019</v>
      </c>
      <c r="I3731" s="870">
        <v>43787.592913819448</v>
      </c>
      <c r="J3731" s="864" t="s">
        <v>1038</v>
      </c>
      <c r="K3731" s="864" t="s">
        <v>2440</v>
      </c>
      <c r="L3731" s="864" t="s">
        <v>1039</v>
      </c>
      <c r="M3731" s="864">
        <v>17056.975999999999</v>
      </c>
      <c r="N3731" s="864">
        <v>4.5279999999999996</v>
      </c>
      <c r="O3731" s="872">
        <f>+VLOOKUP(C3731,'A. Rate Class Allocations'!$B$124:$J$128,6,FALSE)</f>
        <v>0.96094519236849896</v>
      </c>
      <c r="P3731" s="873">
        <f>+VLOOKUP(C3731,'A. Rate Class Allocations'!$B$124:$J$128,8,FALSE)</f>
        <v>0.98007105038154396</v>
      </c>
      <c r="Q3731" s="873">
        <f>+VLOOKUP(C3731,'A. Rate Class Allocations'!$B$124:$J$128,7,FALSE)</f>
        <v>1.0700573423086499</v>
      </c>
      <c r="R3731" s="873">
        <f>+VLOOKUP(C3731,'A. Rate Class Allocations'!$B$124:$J$128,9,FALSE)</f>
        <v>0.85888650963597402</v>
      </c>
      <c r="S3731" s="874">
        <f t="shared" si="175"/>
        <v>16064.167275823676</v>
      </c>
      <c r="T3731" s="874">
        <f t="shared" si="176"/>
        <v>4.1614937901498861</v>
      </c>
    </row>
    <row r="3732" spans="1:20">
      <c r="A3732" s="864" t="s">
        <v>1034</v>
      </c>
      <c r="B3732" s="864" t="s">
        <v>1035</v>
      </c>
      <c r="C3732" s="864" t="s">
        <v>118</v>
      </c>
      <c r="D3732" s="864" t="s">
        <v>2513</v>
      </c>
      <c r="E3732" s="866">
        <v>2019</v>
      </c>
      <c r="F3732" s="866" t="s">
        <v>2437</v>
      </c>
      <c r="G3732" s="870">
        <v>43770</v>
      </c>
      <c r="H3732" s="869">
        <f t="shared" si="174"/>
        <v>2019</v>
      </c>
      <c r="I3732" s="870">
        <v>43802.62672965278</v>
      </c>
      <c r="J3732" s="864" t="s">
        <v>1038</v>
      </c>
      <c r="K3732" s="864" t="s">
        <v>2440</v>
      </c>
      <c r="L3732" s="864" t="s">
        <v>1039</v>
      </c>
      <c r="M3732" s="864">
        <v>1751.4</v>
      </c>
      <c r="N3732" s="864">
        <v>0</v>
      </c>
      <c r="O3732" s="872">
        <f>+VLOOKUP(C3732,'A. Rate Class Allocations'!$B$124:$J$128,6,FALSE)</f>
        <v>0.96094519236849896</v>
      </c>
      <c r="P3732" s="873">
        <f>+VLOOKUP(C3732,'A. Rate Class Allocations'!$B$124:$J$128,8,FALSE)</f>
        <v>0.98007105038154396</v>
      </c>
      <c r="Q3732" s="873">
        <f>+VLOOKUP(C3732,'A. Rate Class Allocations'!$B$124:$J$128,7,FALSE)</f>
        <v>1.0700573423086499</v>
      </c>
      <c r="R3732" s="873">
        <f>+VLOOKUP(C3732,'A. Rate Class Allocations'!$B$124:$J$128,9,FALSE)</f>
        <v>0.85888650963597402</v>
      </c>
      <c r="S3732" s="874">
        <f t="shared" si="175"/>
        <v>1649.458999466118</v>
      </c>
      <c r="T3732" s="874">
        <f t="shared" si="176"/>
        <v>0</v>
      </c>
    </row>
    <row r="3733" spans="1:20">
      <c r="A3733" s="864" t="s">
        <v>1034</v>
      </c>
      <c r="B3733" s="864" t="s">
        <v>1035</v>
      </c>
      <c r="C3733" s="864" t="s">
        <v>118</v>
      </c>
      <c r="D3733" s="864" t="s">
        <v>2513</v>
      </c>
      <c r="E3733" s="866">
        <v>2019</v>
      </c>
      <c r="F3733" s="866" t="s">
        <v>2437</v>
      </c>
      <c r="G3733" s="870">
        <v>43770</v>
      </c>
      <c r="H3733" s="869">
        <f t="shared" si="174"/>
        <v>2019</v>
      </c>
      <c r="I3733" s="870">
        <v>43802.62672965278</v>
      </c>
      <c r="J3733" s="864" t="s">
        <v>1038</v>
      </c>
      <c r="K3733" s="864" t="s">
        <v>2440</v>
      </c>
      <c r="L3733" s="864" t="s">
        <v>1039</v>
      </c>
      <c r="M3733" s="864">
        <v>4200</v>
      </c>
      <c r="N3733" s="864">
        <v>0</v>
      </c>
      <c r="O3733" s="872">
        <f>+VLOOKUP(C3733,'A. Rate Class Allocations'!$B$124:$J$128,6,FALSE)</f>
        <v>0.96094519236849896</v>
      </c>
      <c r="P3733" s="873">
        <f>+VLOOKUP(C3733,'A. Rate Class Allocations'!$B$124:$J$128,8,FALSE)</f>
        <v>0.98007105038154396</v>
      </c>
      <c r="Q3733" s="873">
        <f>+VLOOKUP(C3733,'A. Rate Class Allocations'!$B$124:$J$128,7,FALSE)</f>
        <v>1.0700573423086499</v>
      </c>
      <c r="R3733" s="873">
        <f>+VLOOKUP(C3733,'A. Rate Class Allocations'!$B$124:$J$128,9,FALSE)</f>
        <v>0.85888650963597402</v>
      </c>
      <c r="S3733" s="874">
        <f t="shared" si="175"/>
        <v>3955.5371689834965</v>
      </c>
      <c r="T3733" s="874">
        <f t="shared" si="176"/>
        <v>0</v>
      </c>
    </row>
    <row r="3734" spans="1:20">
      <c r="A3734" s="864" t="s">
        <v>1034</v>
      </c>
      <c r="B3734" s="864" t="s">
        <v>1035</v>
      </c>
      <c r="C3734" s="864" t="s">
        <v>118</v>
      </c>
      <c r="D3734" s="864" t="s">
        <v>2513</v>
      </c>
      <c r="E3734" s="866">
        <v>2019</v>
      </c>
      <c r="F3734" s="866" t="s">
        <v>2437</v>
      </c>
      <c r="G3734" s="870">
        <v>43770</v>
      </c>
      <c r="H3734" s="869">
        <f t="shared" si="174"/>
        <v>2019</v>
      </c>
      <c r="I3734" s="870">
        <v>43802.62672965278</v>
      </c>
      <c r="J3734" s="864" t="s">
        <v>1038</v>
      </c>
      <c r="K3734" s="864" t="s">
        <v>2440</v>
      </c>
      <c r="L3734" s="864" t="s">
        <v>1039</v>
      </c>
      <c r="M3734" s="864">
        <v>12180</v>
      </c>
      <c r="N3734" s="864">
        <v>0</v>
      </c>
      <c r="O3734" s="872">
        <f>+VLOOKUP(C3734,'A. Rate Class Allocations'!$B$124:$J$128,6,FALSE)</f>
        <v>0.96094519236849896</v>
      </c>
      <c r="P3734" s="873">
        <f>+VLOOKUP(C3734,'A. Rate Class Allocations'!$B$124:$J$128,8,FALSE)</f>
        <v>0.98007105038154396</v>
      </c>
      <c r="Q3734" s="873">
        <f>+VLOOKUP(C3734,'A. Rate Class Allocations'!$B$124:$J$128,7,FALSE)</f>
        <v>1.0700573423086499</v>
      </c>
      <c r="R3734" s="873">
        <f>+VLOOKUP(C3734,'A. Rate Class Allocations'!$B$124:$J$128,9,FALSE)</f>
        <v>0.85888650963597402</v>
      </c>
      <c r="S3734" s="874">
        <f t="shared" si="175"/>
        <v>11471.057790052138</v>
      </c>
      <c r="T3734" s="874">
        <f t="shared" si="176"/>
        <v>0</v>
      </c>
    </row>
    <row r="3735" spans="1:20">
      <c r="A3735" s="864" t="s">
        <v>1034</v>
      </c>
      <c r="B3735" s="864" t="s">
        <v>1035</v>
      </c>
      <c r="C3735" s="864" t="s">
        <v>118</v>
      </c>
      <c r="D3735" s="864" t="s">
        <v>2514</v>
      </c>
      <c r="E3735" s="866">
        <v>2019</v>
      </c>
      <c r="F3735" s="866" t="s">
        <v>2437</v>
      </c>
      <c r="G3735" s="870">
        <v>43644</v>
      </c>
      <c r="H3735" s="869">
        <f t="shared" si="174"/>
        <v>2019</v>
      </c>
      <c r="I3735" s="870">
        <v>43802.626481747684</v>
      </c>
      <c r="J3735" s="864" t="s">
        <v>1036</v>
      </c>
      <c r="K3735" s="864" t="s">
        <v>2440</v>
      </c>
      <c r="L3735" s="864" t="s">
        <v>1039</v>
      </c>
      <c r="M3735" s="864">
        <v>2505</v>
      </c>
      <c r="N3735" s="864">
        <v>0.6</v>
      </c>
      <c r="O3735" s="872">
        <f>+VLOOKUP(C3735,'A. Rate Class Allocations'!$B$124:$J$128,6,FALSE)</f>
        <v>0.96094519236849896</v>
      </c>
      <c r="P3735" s="873">
        <f>+VLOOKUP(C3735,'A. Rate Class Allocations'!$B$124:$J$128,8,FALSE)</f>
        <v>0.98007105038154396</v>
      </c>
      <c r="Q3735" s="873">
        <f>+VLOOKUP(C3735,'A. Rate Class Allocations'!$B$124:$J$128,7,FALSE)</f>
        <v>1.0700573423086499</v>
      </c>
      <c r="R3735" s="873">
        <f>+VLOOKUP(C3735,'A. Rate Class Allocations'!$B$124:$J$128,9,FALSE)</f>
        <v>0.85888650963597402</v>
      </c>
      <c r="S3735" s="874">
        <f t="shared" si="175"/>
        <v>2359.1953829294425</v>
      </c>
      <c r="T3735" s="874">
        <f t="shared" si="176"/>
        <v>0.55143468950749386</v>
      </c>
    </row>
    <row r="3736" spans="1:20">
      <c r="A3736" s="864" t="s">
        <v>1034</v>
      </c>
      <c r="B3736" s="864" t="s">
        <v>1035</v>
      </c>
      <c r="C3736" s="864" t="s">
        <v>118</v>
      </c>
      <c r="D3736" s="864" t="s">
        <v>2514</v>
      </c>
      <c r="E3736" s="866">
        <v>2019</v>
      </c>
      <c r="F3736" s="866" t="s">
        <v>2437</v>
      </c>
      <c r="G3736" s="870">
        <v>43644</v>
      </c>
      <c r="H3736" s="869">
        <f t="shared" si="174"/>
        <v>2019</v>
      </c>
      <c r="I3736" s="870">
        <v>43802.626481747684</v>
      </c>
      <c r="J3736" s="864" t="s">
        <v>1038</v>
      </c>
      <c r="K3736" s="864" t="s">
        <v>2440</v>
      </c>
      <c r="L3736" s="864" t="s">
        <v>1039</v>
      </c>
      <c r="M3736" s="864">
        <v>1561.96</v>
      </c>
      <c r="N3736" s="864">
        <v>0.34</v>
      </c>
      <c r="O3736" s="872">
        <f>+VLOOKUP(C3736,'A. Rate Class Allocations'!$B$124:$J$128,6,FALSE)</f>
        <v>0.96094519236849896</v>
      </c>
      <c r="P3736" s="873">
        <f>+VLOOKUP(C3736,'A. Rate Class Allocations'!$B$124:$J$128,8,FALSE)</f>
        <v>0.98007105038154396</v>
      </c>
      <c r="Q3736" s="873">
        <f>+VLOOKUP(C3736,'A. Rate Class Allocations'!$B$124:$J$128,7,FALSE)</f>
        <v>1.0700573423086499</v>
      </c>
      <c r="R3736" s="873">
        <f>+VLOOKUP(C3736,'A. Rate Class Allocations'!$B$124:$J$128,9,FALSE)</f>
        <v>0.85888650963597402</v>
      </c>
      <c r="S3736" s="874">
        <f t="shared" si="175"/>
        <v>1471.0454372536813</v>
      </c>
      <c r="T3736" s="874">
        <f t="shared" si="176"/>
        <v>0.31247965738757982</v>
      </c>
    </row>
    <row r="3737" spans="1:20">
      <c r="A3737" s="864" t="s">
        <v>1034</v>
      </c>
      <c r="B3737" s="864" t="s">
        <v>1035</v>
      </c>
      <c r="C3737" s="864" t="s">
        <v>118</v>
      </c>
      <c r="D3737" s="864" t="s">
        <v>2514</v>
      </c>
      <c r="E3737" s="866">
        <v>2019</v>
      </c>
      <c r="F3737" s="866" t="s">
        <v>2437</v>
      </c>
      <c r="G3737" s="870">
        <v>43644</v>
      </c>
      <c r="H3737" s="869">
        <f t="shared" si="174"/>
        <v>2019</v>
      </c>
      <c r="I3737" s="870">
        <v>43802.626481747684</v>
      </c>
      <c r="J3737" s="864" t="s">
        <v>1038</v>
      </c>
      <c r="K3737" s="864" t="s">
        <v>2440</v>
      </c>
      <c r="L3737" s="864" t="s">
        <v>1039</v>
      </c>
      <c r="M3737" s="864">
        <v>2579.9904000000001</v>
      </c>
      <c r="N3737" s="864">
        <v>0.56159999999999999</v>
      </c>
      <c r="O3737" s="872">
        <f>+VLOOKUP(C3737,'A. Rate Class Allocations'!$B$124:$J$128,6,FALSE)</f>
        <v>0.96094519236849896</v>
      </c>
      <c r="P3737" s="873">
        <f>+VLOOKUP(C3737,'A. Rate Class Allocations'!$B$124:$J$128,8,FALSE)</f>
        <v>0.98007105038154396</v>
      </c>
      <c r="Q3737" s="873">
        <f>+VLOOKUP(C3737,'A. Rate Class Allocations'!$B$124:$J$128,7,FALSE)</f>
        <v>1.0700573423086499</v>
      </c>
      <c r="R3737" s="873">
        <f>+VLOOKUP(C3737,'A. Rate Class Allocations'!$B$124:$J$128,9,FALSE)</f>
        <v>0.85888650963597402</v>
      </c>
      <c r="S3737" s="874">
        <f t="shared" si="175"/>
        <v>2429.8209340049043</v>
      </c>
      <c r="T3737" s="874">
        <f t="shared" si="176"/>
        <v>0.51614286937901421</v>
      </c>
    </row>
    <row r="3738" spans="1:20" s="1246" customFormat="1">
      <c r="A3738" s="1246" t="s">
        <v>1034</v>
      </c>
      <c r="B3738" s="1246" t="s">
        <v>1035</v>
      </c>
      <c r="C3738" s="1246" t="s">
        <v>118</v>
      </c>
      <c r="D3738" s="1246" t="s">
        <v>2515</v>
      </c>
      <c r="E3738" s="1247">
        <v>2020</v>
      </c>
      <c r="F3738" s="1248" t="s">
        <v>2516</v>
      </c>
      <c r="G3738" s="1249">
        <v>42521</v>
      </c>
      <c r="H3738" s="1250">
        <f t="shared" si="174"/>
        <v>2016</v>
      </c>
      <c r="I3738" s="1251">
        <v>43887.738975567132</v>
      </c>
      <c r="J3738" s="1246" t="s">
        <v>1038</v>
      </c>
      <c r="K3738" s="1246" t="s">
        <v>2440</v>
      </c>
      <c r="L3738" s="1246" t="s">
        <v>1039</v>
      </c>
      <c r="M3738" s="1246">
        <v>2633.4288000000001</v>
      </c>
      <c r="N3738" s="1246">
        <v>1.0152000000000001</v>
      </c>
      <c r="O3738" s="1252">
        <f>+VLOOKUP(C3738,'A. Rate Class Allocations'!$B$124:$J$128,6,FALSE)</f>
        <v>0.96094519236849896</v>
      </c>
      <c r="P3738" s="1253">
        <f>+VLOOKUP(C3738,'A. Rate Class Allocations'!$B$124:$J$128,8,FALSE)</f>
        <v>0.98007105038154396</v>
      </c>
      <c r="Q3738" s="1253">
        <f>+VLOOKUP(C3738,'A. Rate Class Allocations'!$B$124:$J$128,7,FALSE)</f>
        <v>1.0700573423086499</v>
      </c>
      <c r="R3738" s="1253">
        <f>+VLOOKUP(C3738,'A. Rate Class Allocations'!$B$124:$J$128,9,FALSE)</f>
        <v>0.85888650963597402</v>
      </c>
      <c r="S3738" s="1254">
        <f t="shared" si="175"/>
        <v>2480.1489286360966</v>
      </c>
      <c r="T3738" s="1254">
        <f t="shared" si="176"/>
        <v>0.93302749464667956</v>
      </c>
    </row>
    <row r="3739" spans="1:20" s="1246" customFormat="1">
      <c r="A3739" s="1246" t="s">
        <v>1034</v>
      </c>
      <c r="B3739" s="1246" t="s">
        <v>1035</v>
      </c>
      <c r="C3739" s="1246" t="s">
        <v>118</v>
      </c>
      <c r="D3739" s="1246" t="s">
        <v>2515</v>
      </c>
      <c r="E3739" s="1247">
        <v>2020</v>
      </c>
      <c r="F3739" s="1247" t="s">
        <v>2516</v>
      </c>
      <c r="G3739" s="1249">
        <v>42521</v>
      </c>
      <c r="H3739" s="1250">
        <f t="shared" si="174"/>
        <v>2016</v>
      </c>
      <c r="I3739" s="1251">
        <v>43887.738975567132</v>
      </c>
      <c r="J3739" s="1246" t="s">
        <v>1040</v>
      </c>
      <c r="K3739" s="1246" t="s">
        <v>2440</v>
      </c>
      <c r="L3739" s="1246" t="s">
        <v>1039</v>
      </c>
      <c r="M3739" s="1246">
        <v>41889</v>
      </c>
      <c r="N3739" s="1246">
        <v>11.4</v>
      </c>
      <c r="O3739" s="1252">
        <f>+VLOOKUP(C3739,'A. Rate Class Allocations'!$B$124:$J$128,6,FALSE)</f>
        <v>0.96094519236849896</v>
      </c>
      <c r="P3739" s="1253">
        <f>+VLOOKUP(C3739,'A. Rate Class Allocations'!$B$124:$J$128,8,FALSE)</f>
        <v>0.98007105038154396</v>
      </c>
      <c r="Q3739" s="1253">
        <f>+VLOOKUP(C3739,'A. Rate Class Allocations'!$B$124:$J$128,7,FALSE)</f>
        <v>1.0700573423086499</v>
      </c>
      <c r="R3739" s="1253">
        <f>+VLOOKUP(C3739,'A. Rate Class Allocations'!$B$124:$J$128,9,FALSE)</f>
        <v>0.85888650963597402</v>
      </c>
      <c r="S3739" s="1254">
        <f t="shared" si="175"/>
        <v>39450.832493226117</v>
      </c>
      <c r="T3739" s="1254">
        <f t="shared" si="176"/>
        <v>10.477259100642382</v>
      </c>
    </row>
    <row r="3740" spans="1:20" s="1246" customFormat="1">
      <c r="A3740" s="1246" t="s">
        <v>1034</v>
      </c>
      <c r="B3740" s="1246" t="s">
        <v>1035</v>
      </c>
      <c r="C3740" s="1246" t="s">
        <v>118</v>
      </c>
      <c r="D3740" s="1246" t="s">
        <v>2517</v>
      </c>
      <c r="E3740" s="1247">
        <v>2020</v>
      </c>
      <c r="F3740" s="1247" t="s">
        <v>2516</v>
      </c>
      <c r="G3740" s="1249">
        <v>42902</v>
      </c>
      <c r="H3740" s="1250">
        <f t="shared" si="174"/>
        <v>2017</v>
      </c>
      <c r="I3740" s="1251">
        <v>43893.562726689815</v>
      </c>
      <c r="J3740" s="1246" t="s">
        <v>1038</v>
      </c>
      <c r="K3740" s="1246" t="s">
        <v>2440</v>
      </c>
      <c r="L3740" s="1246" t="s">
        <v>1039</v>
      </c>
      <c r="M3740" s="1246">
        <v>1911</v>
      </c>
      <c r="N3740" s="1246">
        <v>0</v>
      </c>
      <c r="O3740" s="1252">
        <f>+VLOOKUP(C3740,'A. Rate Class Allocations'!$B$124:$J$128,6,FALSE)</f>
        <v>0.96094519236849896</v>
      </c>
      <c r="P3740" s="1253">
        <f>+VLOOKUP(C3740,'A. Rate Class Allocations'!$B$124:$J$128,8,FALSE)</f>
        <v>0.98007105038154396</v>
      </c>
      <c r="Q3740" s="1253">
        <f>+VLOOKUP(C3740,'A. Rate Class Allocations'!$B$124:$J$128,7,FALSE)</f>
        <v>1.0700573423086499</v>
      </c>
      <c r="R3740" s="1253">
        <f>+VLOOKUP(C3740,'A. Rate Class Allocations'!$B$124:$J$128,9,FALSE)</f>
        <v>0.85888650963597402</v>
      </c>
      <c r="S3740" s="1254">
        <f t="shared" si="175"/>
        <v>1799.7694118874908</v>
      </c>
      <c r="T3740" s="1254">
        <f t="shared" si="176"/>
        <v>0</v>
      </c>
    </row>
    <row r="3741" spans="1:20" s="1246" customFormat="1">
      <c r="A3741" s="1246" t="s">
        <v>1034</v>
      </c>
      <c r="B3741" s="1246" t="s">
        <v>1035</v>
      </c>
      <c r="C3741" s="1246" t="s">
        <v>118</v>
      </c>
      <c r="D3741" s="1246" t="s">
        <v>2517</v>
      </c>
      <c r="E3741" s="1247">
        <v>2020</v>
      </c>
      <c r="F3741" s="1247" t="s">
        <v>2516</v>
      </c>
      <c r="G3741" s="1249">
        <v>42902</v>
      </c>
      <c r="H3741" s="1250">
        <f t="shared" si="174"/>
        <v>2017</v>
      </c>
      <c r="I3741" s="1251">
        <v>43893.562726689815</v>
      </c>
      <c r="J3741" s="1246" t="s">
        <v>1040</v>
      </c>
      <c r="K3741" s="1246" t="s">
        <v>2440</v>
      </c>
      <c r="L3741" s="1246" t="s">
        <v>1039</v>
      </c>
      <c r="M3741" s="1246">
        <v>263</v>
      </c>
      <c r="N3741" s="1246">
        <v>0</v>
      </c>
      <c r="O3741" s="1252">
        <f>+VLOOKUP(C3741,'A. Rate Class Allocations'!$B$124:$J$128,6,FALSE)</f>
        <v>0.96094519236849896</v>
      </c>
      <c r="P3741" s="1253">
        <f>+VLOOKUP(C3741,'A. Rate Class Allocations'!$B$124:$J$128,8,FALSE)</f>
        <v>0.98007105038154396</v>
      </c>
      <c r="Q3741" s="1253">
        <f>+VLOOKUP(C3741,'A. Rate Class Allocations'!$B$124:$J$128,7,FALSE)</f>
        <v>1.0700573423086499</v>
      </c>
      <c r="R3741" s="1253">
        <f>+VLOOKUP(C3741,'A. Rate Class Allocations'!$B$124:$J$128,9,FALSE)</f>
        <v>0.85888650963597402</v>
      </c>
      <c r="S3741" s="1254">
        <f t="shared" si="175"/>
        <v>247.69197034349037</v>
      </c>
      <c r="T3741" s="1254">
        <f t="shared" si="176"/>
        <v>0</v>
      </c>
    </row>
    <row r="3742" spans="1:20" s="1246" customFormat="1">
      <c r="A3742" s="1246" t="s">
        <v>1034</v>
      </c>
      <c r="B3742" s="1246" t="s">
        <v>1035</v>
      </c>
      <c r="C3742" s="1246" t="s">
        <v>118</v>
      </c>
      <c r="D3742" s="1246" t="s">
        <v>2517</v>
      </c>
      <c r="E3742" s="1247">
        <v>2020</v>
      </c>
      <c r="F3742" s="1247" t="s">
        <v>2516</v>
      </c>
      <c r="G3742" s="1249">
        <v>42902</v>
      </c>
      <c r="H3742" s="1250">
        <f t="shared" si="174"/>
        <v>2017</v>
      </c>
      <c r="I3742" s="1251">
        <v>43893.562726689815</v>
      </c>
      <c r="J3742" s="1246" t="s">
        <v>1038</v>
      </c>
      <c r="K3742" s="1246" t="s">
        <v>2440</v>
      </c>
      <c r="L3742" s="1246" t="s">
        <v>1039</v>
      </c>
      <c r="M3742" s="1246">
        <v>1168</v>
      </c>
      <c r="N3742" s="1246">
        <v>0</v>
      </c>
      <c r="O3742" s="1252">
        <f>+VLOOKUP(C3742,'A. Rate Class Allocations'!$B$124:$J$128,6,FALSE)</f>
        <v>0.96094519236849896</v>
      </c>
      <c r="P3742" s="1253">
        <f>+VLOOKUP(C3742,'A. Rate Class Allocations'!$B$124:$J$128,8,FALSE)</f>
        <v>0.98007105038154396</v>
      </c>
      <c r="Q3742" s="1253">
        <f>+VLOOKUP(C3742,'A. Rate Class Allocations'!$B$124:$J$128,7,FALSE)</f>
        <v>1.0700573423086499</v>
      </c>
      <c r="R3742" s="1253">
        <f>+VLOOKUP(C3742,'A. Rate Class Allocations'!$B$124:$J$128,9,FALSE)</f>
        <v>0.85888650963597402</v>
      </c>
      <c r="S3742" s="1254">
        <f t="shared" si="175"/>
        <v>1100.0160508030294</v>
      </c>
      <c r="T3742" s="1254">
        <f t="shared" si="176"/>
        <v>0</v>
      </c>
    </row>
    <row r="3743" spans="1:20" s="1246" customFormat="1">
      <c r="A3743" s="1246" t="s">
        <v>1034</v>
      </c>
      <c r="B3743" s="1246" t="s">
        <v>1035</v>
      </c>
      <c r="C3743" s="1246" t="s">
        <v>118</v>
      </c>
      <c r="D3743" s="1246" t="s">
        <v>2518</v>
      </c>
      <c r="E3743" s="1247">
        <v>2020</v>
      </c>
      <c r="F3743" s="1247" t="s">
        <v>2516</v>
      </c>
      <c r="G3743" s="1249">
        <v>43000</v>
      </c>
      <c r="H3743" s="1250">
        <f t="shared" si="174"/>
        <v>2017</v>
      </c>
      <c r="I3743" s="1251">
        <v>43899.808222766202</v>
      </c>
      <c r="J3743" s="1246" t="s">
        <v>1038</v>
      </c>
      <c r="K3743" s="1246" t="s">
        <v>2440</v>
      </c>
      <c r="L3743" s="1246" t="s">
        <v>1039</v>
      </c>
      <c r="M3743" s="1246">
        <v>819</v>
      </c>
      <c r="N3743" s="1246">
        <v>0</v>
      </c>
      <c r="O3743" s="1252">
        <f>+VLOOKUP(C3743,'A. Rate Class Allocations'!$B$124:$J$128,6,FALSE)</f>
        <v>0.96094519236849896</v>
      </c>
      <c r="P3743" s="1253">
        <f>+VLOOKUP(C3743,'A. Rate Class Allocations'!$B$124:$J$128,8,FALSE)</f>
        <v>0.98007105038154396</v>
      </c>
      <c r="Q3743" s="1253">
        <f>+VLOOKUP(C3743,'A. Rate Class Allocations'!$B$124:$J$128,7,FALSE)</f>
        <v>1.0700573423086499</v>
      </c>
      <c r="R3743" s="1253">
        <f>+VLOOKUP(C3743,'A. Rate Class Allocations'!$B$124:$J$128,9,FALSE)</f>
        <v>0.85888650963597402</v>
      </c>
      <c r="S3743" s="1254">
        <f t="shared" si="175"/>
        <v>771.32974795178177</v>
      </c>
      <c r="T3743" s="1254">
        <f t="shared" si="176"/>
        <v>0</v>
      </c>
    </row>
    <row r="3744" spans="1:20" s="1246" customFormat="1">
      <c r="A3744" s="1246" t="s">
        <v>1034</v>
      </c>
      <c r="B3744" s="1246" t="s">
        <v>1035</v>
      </c>
      <c r="C3744" s="1246" t="s">
        <v>118</v>
      </c>
      <c r="D3744" s="1246" t="s">
        <v>2518</v>
      </c>
      <c r="E3744" s="1247">
        <v>2020</v>
      </c>
      <c r="F3744" s="1247" t="s">
        <v>2516</v>
      </c>
      <c r="G3744" s="1249">
        <v>43000</v>
      </c>
      <c r="H3744" s="1250">
        <f t="shared" si="174"/>
        <v>2017</v>
      </c>
      <c r="I3744" s="1251">
        <v>43899.808222766202</v>
      </c>
      <c r="J3744" s="1246" t="s">
        <v>1038</v>
      </c>
      <c r="K3744" s="1246" t="s">
        <v>2440</v>
      </c>
      <c r="L3744" s="1246" t="s">
        <v>1039</v>
      </c>
      <c r="M3744" s="1246">
        <v>584</v>
      </c>
      <c r="N3744" s="1246">
        <v>0</v>
      </c>
      <c r="O3744" s="1252">
        <f>+VLOOKUP(C3744,'A. Rate Class Allocations'!$B$124:$J$128,6,FALSE)</f>
        <v>0.96094519236849896</v>
      </c>
      <c r="P3744" s="1253">
        <f>+VLOOKUP(C3744,'A. Rate Class Allocations'!$B$124:$J$128,8,FALSE)</f>
        <v>0.98007105038154396</v>
      </c>
      <c r="Q3744" s="1253">
        <f>+VLOOKUP(C3744,'A. Rate Class Allocations'!$B$124:$J$128,7,FALSE)</f>
        <v>1.0700573423086499</v>
      </c>
      <c r="R3744" s="1253">
        <f>+VLOOKUP(C3744,'A. Rate Class Allocations'!$B$124:$J$128,9,FALSE)</f>
        <v>0.85888650963597402</v>
      </c>
      <c r="S3744" s="1254">
        <f t="shared" si="175"/>
        <v>550.00802540151471</v>
      </c>
      <c r="T3744" s="1254">
        <f t="shared" si="176"/>
        <v>0</v>
      </c>
    </row>
    <row r="3745" spans="1:20" s="1246" customFormat="1">
      <c r="A3745" s="1246" t="s">
        <v>1034</v>
      </c>
      <c r="B3745" s="1246" t="s">
        <v>1035</v>
      </c>
      <c r="C3745" s="1246" t="s">
        <v>118</v>
      </c>
      <c r="D3745" s="1246" t="s">
        <v>2519</v>
      </c>
      <c r="E3745" s="1247">
        <v>2020</v>
      </c>
      <c r="F3745" s="1247" t="s">
        <v>2516</v>
      </c>
      <c r="G3745" s="1249">
        <v>43854</v>
      </c>
      <c r="H3745" s="1250">
        <f t="shared" si="174"/>
        <v>2020</v>
      </c>
      <c r="I3745" s="1251">
        <v>43872.633532337961</v>
      </c>
      <c r="J3745" s="1246" t="s">
        <v>1038</v>
      </c>
      <c r="K3745" s="1246" t="s">
        <v>2440</v>
      </c>
      <c r="L3745" s="1246" t="s">
        <v>1039</v>
      </c>
      <c r="M3745" s="1246">
        <v>4263.232</v>
      </c>
      <c r="N3745" s="1246">
        <v>0.92800000000000005</v>
      </c>
      <c r="O3745" s="1252">
        <f>+VLOOKUP(C3745,'A. Rate Class Allocations'!$B$124:$J$128,6,FALSE)</f>
        <v>0.96094519236849896</v>
      </c>
      <c r="P3745" s="1253">
        <f>+VLOOKUP(C3745,'A. Rate Class Allocations'!$B$124:$J$128,8,FALSE)</f>
        <v>0.98007105038154396</v>
      </c>
      <c r="Q3745" s="1253">
        <f>+VLOOKUP(C3745,'A. Rate Class Allocations'!$B$124:$J$128,7,FALSE)</f>
        <v>1.0700573423086499</v>
      </c>
      <c r="R3745" s="1253">
        <f>+VLOOKUP(C3745,'A. Rate Class Allocations'!$B$124:$J$128,9,FALSE)</f>
        <v>0.85888650963597402</v>
      </c>
      <c r="S3745" s="1254">
        <f t="shared" si="175"/>
        <v>4015.0887228571064</v>
      </c>
      <c r="T3745" s="1254">
        <f t="shared" si="176"/>
        <v>0.8528856531049237</v>
      </c>
    </row>
    <row r="3746" spans="1:20" s="1246" customFormat="1">
      <c r="A3746" s="1246" t="s">
        <v>1034</v>
      </c>
      <c r="B3746" s="1246" t="s">
        <v>1035</v>
      </c>
      <c r="C3746" s="1246" t="s">
        <v>118</v>
      </c>
      <c r="D3746" s="1246" t="s">
        <v>2520</v>
      </c>
      <c r="E3746" s="1247">
        <v>2020</v>
      </c>
      <c r="F3746" s="1247" t="s">
        <v>2516</v>
      </c>
      <c r="G3746" s="1249">
        <v>43840</v>
      </c>
      <c r="H3746" s="1250">
        <f t="shared" si="174"/>
        <v>2020</v>
      </c>
      <c r="I3746" s="1251">
        <v>43872.633774398149</v>
      </c>
      <c r="J3746" s="1246" t="s">
        <v>1038</v>
      </c>
      <c r="K3746" s="1246" t="s">
        <v>2440</v>
      </c>
      <c r="L3746" s="1246" t="s">
        <v>1039</v>
      </c>
      <c r="M3746" s="1246">
        <v>19265.400000000001</v>
      </c>
      <c r="N3746" s="1246">
        <v>0</v>
      </c>
      <c r="O3746" s="1252">
        <f>+VLOOKUP(C3746,'A. Rate Class Allocations'!$B$124:$J$128,6,FALSE)</f>
        <v>0.96094519236849896</v>
      </c>
      <c r="P3746" s="1253">
        <f>+VLOOKUP(C3746,'A. Rate Class Allocations'!$B$124:$J$128,8,FALSE)</f>
        <v>0.98007105038154396</v>
      </c>
      <c r="Q3746" s="1253">
        <f>+VLOOKUP(C3746,'A. Rate Class Allocations'!$B$124:$J$128,7,FALSE)</f>
        <v>1.0700573423086499</v>
      </c>
      <c r="R3746" s="1253">
        <f>+VLOOKUP(C3746,'A. Rate Class Allocations'!$B$124:$J$128,9,FALSE)</f>
        <v>0.85888650963597402</v>
      </c>
      <c r="S3746" s="1254">
        <f t="shared" si="175"/>
        <v>18144.048994127301</v>
      </c>
      <c r="T3746" s="1254">
        <f t="shared" si="176"/>
        <v>0</v>
      </c>
    </row>
    <row r="3747" spans="1:20" s="1246" customFormat="1">
      <c r="A3747" s="1246" t="s">
        <v>1034</v>
      </c>
      <c r="B3747" s="1246" t="s">
        <v>1035</v>
      </c>
      <c r="C3747" s="1246" t="s">
        <v>118</v>
      </c>
      <c r="D3747" s="1246" t="s">
        <v>2521</v>
      </c>
      <c r="E3747" s="1247">
        <v>2020</v>
      </c>
      <c r="F3747" s="1247" t="s">
        <v>2516</v>
      </c>
      <c r="G3747" s="1249">
        <v>43581</v>
      </c>
      <c r="H3747" s="1250">
        <f t="shared" si="174"/>
        <v>2019</v>
      </c>
      <c r="I3747" s="1251">
        <v>43893.563053877311</v>
      </c>
      <c r="J3747" s="1246" t="s">
        <v>1036</v>
      </c>
      <c r="K3747" s="1246" t="s">
        <v>2438</v>
      </c>
      <c r="L3747" s="1246" t="s">
        <v>1039</v>
      </c>
      <c r="M3747" s="1246">
        <v>722</v>
      </c>
      <c r="N3747" s="1246">
        <v>2.6</v>
      </c>
      <c r="O3747" s="1252">
        <f>+VLOOKUP(C3747,'A. Rate Class Allocations'!$B$124:$J$128,6,FALSE)</f>
        <v>0.96094519236849896</v>
      </c>
      <c r="P3747" s="1253">
        <f>+VLOOKUP(C3747,'A. Rate Class Allocations'!$B$124:$J$128,8,FALSE)</f>
        <v>0.98007105038154396</v>
      </c>
      <c r="Q3747" s="1253">
        <f>+VLOOKUP(C3747,'A. Rate Class Allocations'!$B$124:$J$128,7,FALSE)</f>
        <v>1.0700573423086499</v>
      </c>
      <c r="R3747" s="1253">
        <f>+VLOOKUP(C3747,'A. Rate Class Allocations'!$B$124:$J$128,9,FALSE)</f>
        <v>0.85888650963597402</v>
      </c>
      <c r="S3747" s="1254">
        <f t="shared" si="175"/>
        <v>679.97567523954388</v>
      </c>
      <c r="T3747" s="1254">
        <f t="shared" si="176"/>
        <v>2.38955032119914</v>
      </c>
    </row>
    <row r="3748" spans="1:20" s="1246" customFormat="1">
      <c r="A3748" s="1246" t="s">
        <v>1034</v>
      </c>
      <c r="B3748" s="1246" t="s">
        <v>1035</v>
      </c>
      <c r="C3748" s="1246" t="s">
        <v>118</v>
      </c>
      <c r="D3748" s="1246" t="s">
        <v>2522</v>
      </c>
      <c r="E3748" s="1247">
        <v>2020</v>
      </c>
      <c r="F3748" s="1247" t="s">
        <v>2516</v>
      </c>
      <c r="G3748" s="1249">
        <v>43833</v>
      </c>
      <c r="H3748" s="1250">
        <f t="shared" si="174"/>
        <v>2020</v>
      </c>
      <c r="I3748" s="1251">
        <v>43872.633245462966</v>
      </c>
      <c r="J3748" s="1246" t="s">
        <v>1038</v>
      </c>
      <c r="K3748" s="1246" t="s">
        <v>2440</v>
      </c>
      <c r="L3748" s="1246" t="s">
        <v>1039</v>
      </c>
      <c r="M3748" s="1246">
        <v>1029.056</v>
      </c>
      <c r="N3748" s="1246">
        <v>0.224</v>
      </c>
      <c r="O3748" s="1252">
        <f>+VLOOKUP(C3748,'A. Rate Class Allocations'!$B$124:$J$128,6,FALSE)</f>
        <v>0.96094519236849896</v>
      </c>
      <c r="P3748" s="1253">
        <f>+VLOOKUP(C3748,'A. Rate Class Allocations'!$B$124:$J$128,8,FALSE)</f>
        <v>0.98007105038154396</v>
      </c>
      <c r="Q3748" s="1253">
        <f>+VLOOKUP(C3748,'A. Rate Class Allocations'!$B$124:$J$128,7,FALSE)</f>
        <v>1.0700573423086499</v>
      </c>
      <c r="R3748" s="1253">
        <f>+VLOOKUP(C3748,'A. Rate Class Allocations'!$B$124:$J$128,9,FALSE)</f>
        <v>0.85888650963597402</v>
      </c>
      <c r="S3748" s="1254">
        <f t="shared" si="175"/>
        <v>969.15934689654307</v>
      </c>
      <c r="T3748" s="1254">
        <f t="shared" si="176"/>
        <v>0.20586895074946435</v>
      </c>
    </row>
    <row r="3749" spans="1:20" s="1246" customFormat="1">
      <c r="A3749" s="1246" t="s">
        <v>1034</v>
      </c>
      <c r="B3749" s="1246" t="s">
        <v>1035</v>
      </c>
      <c r="C3749" s="1246" t="s">
        <v>118</v>
      </c>
      <c r="D3749" s="1246" t="s">
        <v>2522</v>
      </c>
      <c r="E3749" s="1247">
        <v>2020</v>
      </c>
      <c r="F3749" s="1247" t="s">
        <v>2516</v>
      </c>
      <c r="G3749" s="1249">
        <v>43833</v>
      </c>
      <c r="H3749" s="1250">
        <f t="shared" si="174"/>
        <v>2020</v>
      </c>
      <c r="I3749" s="1251">
        <v>43872.633245462966</v>
      </c>
      <c r="J3749" s="1246" t="s">
        <v>1038</v>
      </c>
      <c r="K3749" s="1246" t="s">
        <v>2440</v>
      </c>
      <c r="L3749" s="1246" t="s">
        <v>1039</v>
      </c>
      <c r="M3749" s="1246">
        <v>3360</v>
      </c>
      <c r="N3749" s="1246">
        <v>0</v>
      </c>
      <c r="O3749" s="1252">
        <f>+VLOOKUP(C3749,'A. Rate Class Allocations'!$B$124:$J$128,6,FALSE)</f>
        <v>0.96094519236849896</v>
      </c>
      <c r="P3749" s="1253">
        <f>+VLOOKUP(C3749,'A. Rate Class Allocations'!$B$124:$J$128,8,FALSE)</f>
        <v>0.98007105038154396</v>
      </c>
      <c r="Q3749" s="1253">
        <f>+VLOOKUP(C3749,'A. Rate Class Allocations'!$B$124:$J$128,7,FALSE)</f>
        <v>1.0700573423086499</v>
      </c>
      <c r="R3749" s="1253">
        <f>+VLOOKUP(C3749,'A. Rate Class Allocations'!$B$124:$J$128,9,FALSE)</f>
        <v>0.85888650963597402</v>
      </c>
      <c r="S3749" s="1254">
        <f t="shared" si="175"/>
        <v>3164.4297351867967</v>
      </c>
      <c r="T3749" s="1254">
        <f t="shared" si="176"/>
        <v>0</v>
      </c>
    </row>
    <row r="3750" spans="1:20" s="1246" customFormat="1">
      <c r="A3750" s="1246" t="s">
        <v>1034</v>
      </c>
      <c r="B3750" s="1246" t="s">
        <v>1035</v>
      </c>
      <c r="C3750" s="1246" t="s">
        <v>118</v>
      </c>
      <c r="D3750" s="1246" t="s">
        <v>2522</v>
      </c>
      <c r="E3750" s="1247">
        <v>2020</v>
      </c>
      <c r="F3750" s="1247" t="s">
        <v>2516</v>
      </c>
      <c r="G3750" s="1249">
        <v>43833</v>
      </c>
      <c r="H3750" s="1250">
        <f t="shared" si="174"/>
        <v>2020</v>
      </c>
      <c r="I3750" s="1251">
        <v>43872.633245462966</v>
      </c>
      <c r="J3750" s="1246" t="s">
        <v>1038</v>
      </c>
      <c r="K3750" s="1246" t="s">
        <v>2440</v>
      </c>
      <c r="L3750" s="1246" t="s">
        <v>1039</v>
      </c>
      <c r="M3750" s="1246">
        <v>7005.6</v>
      </c>
      <c r="N3750" s="1246">
        <v>0</v>
      </c>
      <c r="O3750" s="1252">
        <f>+VLOOKUP(C3750,'A. Rate Class Allocations'!$B$124:$J$128,6,FALSE)</f>
        <v>0.96094519236849896</v>
      </c>
      <c r="P3750" s="1253">
        <f>+VLOOKUP(C3750,'A. Rate Class Allocations'!$B$124:$J$128,8,FALSE)</f>
        <v>0.98007105038154396</v>
      </c>
      <c r="Q3750" s="1253">
        <f>+VLOOKUP(C3750,'A. Rate Class Allocations'!$B$124:$J$128,7,FALSE)</f>
        <v>1.0700573423086499</v>
      </c>
      <c r="R3750" s="1253">
        <f>+VLOOKUP(C3750,'A. Rate Class Allocations'!$B$124:$J$128,9,FALSE)</f>
        <v>0.85888650963597402</v>
      </c>
      <c r="S3750" s="1254">
        <f t="shared" si="175"/>
        <v>6597.8359978644721</v>
      </c>
      <c r="T3750" s="1254">
        <f t="shared" si="176"/>
        <v>0</v>
      </c>
    </row>
    <row r="3751" spans="1:20" s="1246" customFormat="1">
      <c r="A3751" s="1246" t="s">
        <v>1034</v>
      </c>
      <c r="B3751" s="1246" t="s">
        <v>1035</v>
      </c>
      <c r="C3751" s="1246" t="s">
        <v>118</v>
      </c>
      <c r="D3751" s="1246" t="s">
        <v>2523</v>
      </c>
      <c r="E3751" s="1247">
        <v>2020</v>
      </c>
      <c r="F3751" s="1247" t="s">
        <v>2516</v>
      </c>
      <c r="G3751" s="1249">
        <v>43850</v>
      </c>
      <c r="H3751" s="1250">
        <f t="shared" si="174"/>
        <v>2020</v>
      </c>
      <c r="I3751" s="1251">
        <v>43859.544903194444</v>
      </c>
      <c r="J3751" s="1246" t="s">
        <v>1038</v>
      </c>
      <c r="K3751" s="1246" t="s">
        <v>2440</v>
      </c>
      <c r="L3751" s="1246" t="s">
        <v>1039</v>
      </c>
      <c r="M3751" s="1246">
        <v>4670.3999999999996</v>
      </c>
      <c r="N3751" s="1246">
        <v>0</v>
      </c>
      <c r="O3751" s="1252">
        <f>+VLOOKUP(C3751,'A. Rate Class Allocations'!$B$124:$J$128,6,FALSE)</f>
        <v>0.96094519236849896</v>
      </c>
      <c r="P3751" s="1253">
        <f>+VLOOKUP(C3751,'A. Rate Class Allocations'!$B$124:$J$128,8,FALSE)</f>
        <v>0.98007105038154396</v>
      </c>
      <c r="Q3751" s="1253">
        <f>+VLOOKUP(C3751,'A. Rate Class Allocations'!$B$124:$J$128,7,FALSE)</f>
        <v>1.0700573423086499</v>
      </c>
      <c r="R3751" s="1253">
        <f>+VLOOKUP(C3751,'A. Rate Class Allocations'!$B$124:$J$128,9,FALSE)</f>
        <v>0.85888650963597402</v>
      </c>
      <c r="S3751" s="1254">
        <f t="shared" si="175"/>
        <v>4398.5573319096475</v>
      </c>
      <c r="T3751" s="1254">
        <f t="shared" si="176"/>
        <v>0</v>
      </c>
    </row>
    <row r="3752" spans="1:20" s="1246" customFormat="1">
      <c r="A3752" s="1246" t="s">
        <v>1034</v>
      </c>
      <c r="B3752" s="1246" t="s">
        <v>1035</v>
      </c>
      <c r="C3752" s="1246" t="s">
        <v>118</v>
      </c>
      <c r="D3752" s="1246" t="s">
        <v>2524</v>
      </c>
      <c r="E3752" s="1247">
        <v>2020</v>
      </c>
      <c r="F3752" s="1247" t="s">
        <v>2516</v>
      </c>
      <c r="G3752" s="1249">
        <v>43238</v>
      </c>
      <c r="H3752" s="1250">
        <f t="shared" si="174"/>
        <v>2018</v>
      </c>
      <c r="I3752" s="1251">
        <v>43866.74119119213</v>
      </c>
      <c r="J3752" s="1246" t="s">
        <v>1038</v>
      </c>
      <c r="K3752" s="1246" t="s">
        <v>2440</v>
      </c>
      <c r="L3752" s="1246" t="s">
        <v>1039</v>
      </c>
      <c r="M3752" s="1246">
        <v>20121.72</v>
      </c>
      <c r="N3752" s="1246">
        <v>4.38</v>
      </c>
      <c r="O3752" s="1252">
        <f>+VLOOKUP(C3752,'A. Rate Class Allocations'!$B$124:$J$128,6,FALSE)</f>
        <v>0.96094519236849896</v>
      </c>
      <c r="P3752" s="1253">
        <f>+VLOOKUP(C3752,'A. Rate Class Allocations'!$B$124:$J$128,8,FALSE)</f>
        <v>0.98007105038154396</v>
      </c>
      <c r="Q3752" s="1253">
        <f>+VLOOKUP(C3752,'A. Rate Class Allocations'!$B$124:$J$128,7,FALSE)</f>
        <v>1.0700573423086499</v>
      </c>
      <c r="R3752" s="1253">
        <f>+VLOOKUP(C3752,'A. Rate Class Allocations'!$B$124:$J$128,9,FALSE)</f>
        <v>0.85888650963597402</v>
      </c>
      <c r="S3752" s="1254">
        <f t="shared" si="175"/>
        <v>18950.526515209189</v>
      </c>
      <c r="T3752" s="1254">
        <f t="shared" si="176"/>
        <v>4.0254732334047043</v>
      </c>
    </row>
    <row r="3753" spans="1:20" s="1246" customFormat="1">
      <c r="A3753" s="1246" t="s">
        <v>1034</v>
      </c>
      <c r="B3753" s="1246" t="s">
        <v>1035</v>
      </c>
      <c r="C3753" s="1246" t="s">
        <v>118</v>
      </c>
      <c r="D3753" s="1246" t="s">
        <v>2524</v>
      </c>
      <c r="E3753" s="1247">
        <v>2020</v>
      </c>
      <c r="F3753" s="1247" t="s">
        <v>2516</v>
      </c>
      <c r="G3753" s="1249">
        <v>43238</v>
      </c>
      <c r="H3753" s="1250">
        <f t="shared" si="174"/>
        <v>2018</v>
      </c>
      <c r="I3753" s="1251">
        <v>43866.74119119213</v>
      </c>
      <c r="J3753" s="1246" t="s">
        <v>1036</v>
      </c>
      <c r="K3753" s="1246" t="s">
        <v>2440</v>
      </c>
      <c r="L3753" s="1246" t="s">
        <v>1039</v>
      </c>
      <c r="M3753" s="1246">
        <v>20916</v>
      </c>
      <c r="N3753" s="1246">
        <v>9.7899999999999991</v>
      </c>
      <c r="O3753" s="1252">
        <f>+VLOOKUP(C3753,'A. Rate Class Allocations'!$B$124:$J$128,6,FALSE)</f>
        <v>0.96094519236849896</v>
      </c>
      <c r="P3753" s="1253">
        <f>+VLOOKUP(C3753,'A. Rate Class Allocations'!$B$124:$J$128,8,FALSE)</f>
        <v>0.98007105038154396</v>
      </c>
      <c r="Q3753" s="1253">
        <f>+VLOOKUP(C3753,'A. Rate Class Allocations'!$B$124:$J$128,7,FALSE)</f>
        <v>1.0700573423086499</v>
      </c>
      <c r="R3753" s="1253">
        <f>+VLOOKUP(C3753,'A. Rate Class Allocations'!$B$124:$J$128,9,FALSE)</f>
        <v>0.85888650963597402</v>
      </c>
      <c r="S3753" s="1254">
        <f t="shared" si="175"/>
        <v>19698.575101537812</v>
      </c>
      <c r="T3753" s="1254">
        <f t="shared" si="176"/>
        <v>8.9975760171306067</v>
      </c>
    </row>
    <row r="3754" spans="1:20" s="1246" customFormat="1">
      <c r="A3754" s="1246" t="s">
        <v>1034</v>
      </c>
      <c r="B3754" s="1246" t="s">
        <v>1035</v>
      </c>
      <c r="C3754" s="1246" t="s">
        <v>118</v>
      </c>
      <c r="D3754" s="1246" t="s">
        <v>2525</v>
      </c>
      <c r="E3754" s="1247">
        <v>2020</v>
      </c>
      <c r="F3754" s="1247" t="s">
        <v>2516</v>
      </c>
      <c r="G3754" s="1249">
        <v>43833</v>
      </c>
      <c r="H3754" s="1250">
        <f t="shared" si="174"/>
        <v>2020</v>
      </c>
      <c r="I3754" s="1251">
        <v>43851.834850671294</v>
      </c>
      <c r="J3754" s="1246" t="s">
        <v>1038</v>
      </c>
      <c r="K3754" s="1246" t="s">
        <v>2440</v>
      </c>
      <c r="L3754" s="1246" t="s">
        <v>1039</v>
      </c>
      <c r="M3754" s="1246">
        <v>5880</v>
      </c>
      <c r="N3754" s="1246">
        <v>0</v>
      </c>
      <c r="O3754" s="1252">
        <f>+VLOOKUP(C3754,'A. Rate Class Allocations'!$B$124:$J$128,6,FALSE)</f>
        <v>0.96094519236849896</v>
      </c>
      <c r="P3754" s="1253">
        <f>+VLOOKUP(C3754,'A. Rate Class Allocations'!$B$124:$J$128,8,FALSE)</f>
        <v>0.98007105038154396</v>
      </c>
      <c r="Q3754" s="1253">
        <f>+VLOOKUP(C3754,'A. Rate Class Allocations'!$B$124:$J$128,7,FALSE)</f>
        <v>1.0700573423086499</v>
      </c>
      <c r="R3754" s="1253">
        <f>+VLOOKUP(C3754,'A. Rate Class Allocations'!$B$124:$J$128,9,FALSE)</f>
        <v>0.85888650963597402</v>
      </c>
      <c r="S3754" s="1254">
        <f t="shared" si="175"/>
        <v>5537.7520365768942</v>
      </c>
      <c r="T3754" s="1254">
        <f t="shared" si="176"/>
        <v>0</v>
      </c>
    </row>
    <row r="3755" spans="1:20" s="1246" customFormat="1">
      <c r="A3755" s="1246" t="s">
        <v>1034</v>
      </c>
      <c r="B3755" s="1246" t="s">
        <v>1035</v>
      </c>
      <c r="C3755" s="1246" t="s">
        <v>118</v>
      </c>
      <c r="D3755" s="1246" t="s">
        <v>2526</v>
      </c>
      <c r="E3755" s="1247">
        <v>2020</v>
      </c>
      <c r="F3755" s="1247" t="s">
        <v>2516</v>
      </c>
      <c r="G3755" s="1249">
        <v>42942</v>
      </c>
      <c r="H3755" s="1250">
        <f t="shared" si="174"/>
        <v>2017</v>
      </c>
      <c r="I3755" s="1251">
        <v>43887.738415462962</v>
      </c>
      <c r="J3755" s="1246" t="s">
        <v>1038</v>
      </c>
      <c r="K3755" s="1246" t="s">
        <v>2440</v>
      </c>
      <c r="L3755" s="1246" t="s">
        <v>1039</v>
      </c>
      <c r="M3755" s="1246">
        <v>70518</v>
      </c>
      <c r="N3755" s="1246">
        <v>0</v>
      </c>
      <c r="O3755" s="1252">
        <f>+VLOOKUP(C3755,'A. Rate Class Allocations'!$B$124:$J$128,6,FALSE)</f>
        <v>0.96094519236849896</v>
      </c>
      <c r="P3755" s="1253">
        <f>+VLOOKUP(C3755,'A. Rate Class Allocations'!$B$124:$J$128,8,FALSE)</f>
        <v>0.98007105038154396</v>
      </c>
      <c r="Q3755" s="1253">
        <f>+VLOOKUP(C3755,'A. Rate Class Allocations'!$B$124:$J$128,7,FALSE)</f>
        <v>1.0700573423086499</v>
      </c>
      <c r="R3755" s="1253">
        <f>+VLOOKUP(C3755,'A. Rate Class Allocations'!$B$124:$J$128,9,FALSE)</f>
        <v>0.85888650963597402</v>
      </c>
      <c r="S3755" s="1254">
        <f t="shared" si="175"/>
        <v>66413.469067232902</v>
      </c>
      <c r="T3755" s="1254">
        <f t="shared" si="176"/>
        <v>0</v>
      </c>
    </row>
    <row r="3756" spans="1:20" s="1246" customFormat="1">
      <c r="A3756" s="1246" t="s">
        <v>1034</v>
      </c>
      <c r="B3756" s="1246" t="s">
        <v>1035</v>
      </c>
      <c r="C3756" s="1246" t="s">
        <v>118</v>
      </c>
      <c r="D3756" s="1246" t="s">
        <v>2526</v>
      </c>
      <c r="E3756" s="1247">
        <v>2020</v>
      </c>
      <c r="F3756" s="1247" t="s">
        <v>2516</v>
      </c>
      <c r="G3756" s="1249">
        <v>42942</v>
      </c>
      <c r="H3756" s="1250">
        <f t="shared" si="174"/>
        <v>2017</v>
      </c>
      <c r="I3756" s="1251">
        <v>43887.738415462962</v>
      </c>
      <c r="J3756" s="1246" t="s">
        <v>1038</v>
      </c>
      <c r="K3756" s="1246" t="s">
        <v>2440</v>
      </c>
      <c r="L3756" s="1246" t="s">
        <v>1039</v>
      </c>
      <c r="M3756" s="1246">
        <v>4872</v>
      </c>
      <c r="N3756" s="1246">
        <v>0</v>
      </c>
      <c r="O3756" s="1252">
        <f>+VLOOKUP(C3756,'A. Rate Class Allocations'!$B$124:$J$128,6,FALSE)</f>
        <v>0.96094519236849896</v>
      </c>
      <c r="P3756" s="1253">
        <f>+VLOOKUP(C3756,'A. Rate Class Allocations'!$B$124:$J$128,8,FALSE)</f>
        <v>0.98007105038154396</v>
      </c>
      <c r="Q3756" s="1253">
        <f>+VLOOKUP(C3756,'A. Rate Class Allocations'!$B$124:$J$128,7,FALSE)</f>
        <v>1.0700573423086499</v>
      </c>
      <c r="R3756" s="1253">
        <f>+VLOOKUP(C3756,'A. Rate Class Allocations'!$B$124:$J$128,9,FALSE)</f>
        <v>0.85888650963597402</v>
      </c>
      <c r="S3756" s="1254">
        <f t="shared" si="175"/>
        <v>4588.4231160208565</v>
      </c>
      <c r="T3756" s="1254">
        <f t="shared" si="176"/>
        <v>0</v>
      </c>
    </row>
    <row r="3757" spans="1:20" s="1246" customFormat="1">
      <c r="A3757" s="1246" t="s">
        <v>1034</v>
      </c>
      <c r="B3757" s="1246" t="s">
        <v>1035</v>
      </c>
      <c r="C3757" s="1246" t="s">
        <v>118</v>
      </c>
      <c r="D3757" s="1246" t="s">
        <v>2527</v>
      </c>
      <c r="E3757" s="1247">
        <v>2020</v>
      </c>
      <c r="F3757" s="1247" t="s">
        <v>2516</v>
      </c>
      <c r="G3757" s="1249">
        <v>43840</v>
      </c>
      <c r="H3757" s="1250">
        <f t="shared" si="174"/>
        <v>2020</v>
      </c>
      <c r="I3757" s="1251">
        <v>43872.632299745368</v>
      </c>
      <c r="J3757" s="1246" t="s">
        <v>1038</v>
      </c>
      <c r="K3757" s="1246" t="s">
        <v>2440</v>
      </c>
      <c r="L3757" s="1246" t="s">
        <v>1039</v>
      </c>
      <c r="M3757" s="1246">
        <v>1638</v>
      </c>
      <c r="N3757" s="1246">
        <v>0</v>
      </c>
      <c r="O3757" s="1252">
        <f>+VLOOKUP(C3757,'A. Rate Class Allocations'!$B$124:$J$128,6,FALSE)</f>
        <v>0.96094519236849896</v>
      </c>
      <c r="P3757" s="1253">
        <f>+VLOOKUP(C3757,'A. Rate Class Allocations'!$B$124:$J$128,8,FALSE)</f>
        <v>0.98007105038154396</v>
      </c>
      <c r="Q3757" s="1253">
        <f>+VLOOKUP(C3757,'A. Rate Class Allocations'!$B$124:$J$128,7,FALSE)</f>
        <v>1.0700573423086499</v>
      </c>
      <c r="R3757" s="1253">
        <f>+VLOOKUP(C3757,'A. Rate Class Allocations'!$B$124:$J$128,9,FALSE)</f>
        <v>0.85888650963597402</v>
      </c>
      <c r="S3757" s="1254">
        <f t="shared" si="175"/>
        <v>1542.6594959035635</v>
      </c>
      <c r="T3757" s="1254">
        <f t="shared" si="176"/>
        <v>0</v>
      </c>
    </row>
    <row r="3758" spans="1:20" s="1246" customFormat="1">
      <c r="A3758" s="1246" t="s">
        <v>1034</v>
      </c>
      <c r="B3758" s="1246" t="s">
        <v>1035</v>
      </c>
      <c r="C3758" s="1246" t="s">
        <v>118</v>
      </c>
      <c r="D3758" s="1246" t="s">
        <v>2527</v>
      </c>
      <c r="E3758" s="1247">
        <v>2020</v>
      </c>
      <c r="F3758" s="1247" t="s">
        <v>2516</v>
      </c>
      <c r="G3758" s="1249">
        <v>43840</v>
      </c>
      <c r="H3758" s="1250">
        <f t="shared" si="174"/>
        <v>2020</v>
      </c>
      <c r="I3758" s="1251">
        <v>43872.632299745368</v>
      </c>
      <c r="J3758" s="1246" t="s">
        <v>1038</v>
      </c>
      <c r="K3758" s="1246" t="s">
        <v>2440</v>
      </c>
      <c r="L3758" s="1246" t="s">
        <v>1039</v>
      </c>
      <c r="M3758" s="1246">
        <v>1719.9936</v>
      </c>
      <c r="N3758" s="1246">
        <v>0.37440000000000001</v>
      </c>
      <c r="O3758" s="1252">
        <f>+VLOOKUP(C3758,'A. Rate Class Allocations'!$B$124:$J$128,6,FALSE)</f>
        <v>0.96094519236849896</v>
      </c>
      <c r="P3758" s="1253">
        <f>+VLOOKUP(C3758,'A. Rate Class Allocations'!$B$124:$J$128,8,FALSE)</f>
        <v>0.98007105038154396</v>
      </c>
      <c r="Q3758" s="1253">
        <f>+VLOOKUP(C3758,'A. Rate Class Allocations'!$B$124:$J$128,7,FALSE)</f>
        <v>1.0700573423086499</v>
      </c>
      <c r="R3758" s="1253">
        <f>+VLOOKUP(C3758,'A. Rate Class Allocations'!$B$124:$J$128,9,FALSE)</f>
        <v>0.85888650963597402</v>
      </c>
      <c r="S3758" s="1254">
        <f t="shared" si="175"/>
        <v>1619.8806226699362</v>
      </c>
      <c r="T3758" s="1254">
        <f t="shared" si="176"/>
        <v>0.34409524625267618</v>
      </c>
    </row>
    <row r="3759" spans="1:20" s="1246" customFormat="1">
      <c r="A3759" s="1246" t="s">
        <v>1034</v>
      </c>
      <c r="B3759" s="1246" t="s">
        <v>1035</v>
      </c>
      <c r="C3759" s="1246" t="s">
        <v>118</v>
      </c>
      <c r="D3759" s="1246" t="s">
        <v>2527</v>
      </c>
      <c r="E3759" s="1247">
        <v>2020</v>
      </c>
      <c r="F3759" s="1247" t="s">
        <v>2516</v>
      </c>
      <c r="G3759" s="1249">
        <v>43840</v>
      </c>
      <c r="H3759" s="1250">
        <f t="shared" si="174"/>
        <v>2020</v>
      </c>
      <c r="I3759" s="1251">
        <v>43872.632299745368</v>
      </c>
      <c r="J3759" s="1246" t="s">
        <v>1038</v>
      </c>
      <c r="K3759" s="1246" t="s">
        <v>2440</v>
      </c>
      <c r="L3759" s="1246" t="s">
        <v>1039</v>
      </c>
      <c r="M3759" s="1246">
        <v>73.504000000000005</v>
      </c>
      <c r="N3759" s="1246">
        <v>1.6E-2</v>
      </c>
      <c r="O3759" s="1252">
        <f>+VLOOKUP(C3759,'A. Rate Class Allocations'!$B$124:$J$128,6,FALSE)</f>
        <v>0.96094519236849896</v>
      </c>
      <c r="P3759" s="1253">
        <f>+VLOOKUP(C3759,'A. Rate Class Allocations'!$B$124:$J$128,8,FALSE)</f>
        <v>0.98007105038154396</v>
      </c>
      <c r="Q3759" s="1253">
        <f>+VLOOKUP(C3759,'A. Rate Class Allocations'!$B$124:$J$128,7,FALSE)</f>
        <v>1.0700573423086499</v>
      </c>
      <c r="R3759" s="1253">
        <f>+VLOOKUP(C3759,'A. Rate Class Allocations'!$B$124:$J$128,9,FALSE)</f>
        <v>0.85888650963597402</v>
      </c>
      <c r="S3759" s="1254">
        <f t="shared" si="175"/>
        <v>69.225667635467374</v>
      </c>
      <c r="T3759" s="1254">
        <f t="shared" si="176"/>
        <v>1.4704925053533166E-2</v>
      </c>
    </row>
    <row r="3760" spans="1:20" s="1246" customFormat="1">
      <c r="A3760" s="1246" t="s">
        <v>1034</v>
      </c>
      <c r="B3760" s="1246" t="s">
        <v>1035</v>
      </c>
      <c r="C3760" s="1246" t="s">
        <v>118</v>
      </c>
      <c r="D3760" s="1246" t="s">
        <v>2528</v>
      </c>
      <c r="E3760" s="1247">
        <v>2020</v>
      </c>
      <c r="F3760" s="1247" t="s">
        <v>2516</v>
      </c>
      <c r="G3760" s="1249">
        <v>43432</v>
      </c>
      <c r="H3760" s="1250">
        <f t="shared" si="174"/>
        <v>2018</v>
      </c>
      <c r="I3760" s="1251">
        <v>43893.561656851853</v>
      </c>
      <c r="J3760" s="1246" t="s">
        <v>1038</v>
      </c>
      <c r="K3760" s="1246" t="s">
        <v>2440</v>
      </c>
      <c r="L3760" s="1246" t="s">
        <v>1039</v>
      </c>
      <c r="M3760" s="1246">
        <v>224.42</v>
      </c>
      <c r="N3760" s="1246">
        <v>5.74E-2</v>
      </c>
      <c r="O3760" s="1252">
        <f>+VLOOKUP(C3760,'A. Rate Class Allocations'!$B$124:$J$128,6,FALSE)</f>
        <v>0.96094519236849896</v>
      </c>
      <c r="P3760" s="1253">
        <f>+VLOOKUP(C3760,'A. Rate Class Allocations'!$B$124:$J$128,8,FALSE)</f>
        <v>0.98007105038154396</v>
      </c>
      <c r="Q3760" s="1253">
        <f>+VLOOKUP(C3760,'A. Rate Class Allocations'!$B$124:$J$128,7,FALSE)</f>
        <v>1.0700573423086499</v>
      </c>
      <c r="R3760" s="1253">
        <f>+VLOOKUP(C3760,'A. Rate Class Allocations'!$B$124:$J$128,9,FALSE)</f>
        <v>0.85888650963597402</v>
      </c>
      <c r="S3760" s="1254">
        <f t="shared" si="175"/>
        <v>211.35753606268483</v>
      </c>
      <c r="T3760" s="1254">
        <f t="shared" si="176"/>
        <v>5.2753918629550242E-2</v>
      </c>
    </row>
    <row r="3761" spans="1:20" s="1246" customFormat="1">
      <c r="A3761" s="1246" t="s">
        <v>1034</v>
      </c>
      <c r="B3761" s="1246" t="s">
        <v>1035</v>
      </c>
      <c r="C3761" s="1246" t="s">
        <v>118</v>
      </c>
      <c r="D3761" s="1246" t="s">
        <v>2528</v>
      </c>
      <c r="E3761" s="1247">
        <v>2020</v>
      </c>
      <c r="F3761" s="1247" t="s">
        <v>2516</v>
      </c>
      <c r="G3761" s="1249">
        <v>43432</v>
      </c>
      <c r="H3761" s="1250">
        <f t="shared" si="174"/>
        <v>2018</v>
      </c>
      <c r="I3761" s="1251">
        <v>43893.561656851853</v>
      </c>
      <c r="J3761" s="1246" t="s">
        <v>1038</v>
      </c>
      <c r="K3761" s="1246" t="s">
        <v>2440</v>
      </c>
      <c r="L3761" s="1246" t="s">
        <v>1039</v>
      </c>
      <c r="M3761" s="1246">
        <v>2205.12</v>
      </c>
      <c r="N3761" s="1246">
        <v>0.48</v>
      </c>
      <c r="O3761" s="1252">
        <f>+VLOOKUP(C3761,'A. Rate Class Allocations'!$B$124:$J$128,6,FALSE)</f>
        <v>0.96094519236849896</v>
      </c>
      <c r="P3761" s="1253">
        <f>+VLOOKUP(C3761,'A. Rate Class Allocations'!$B$124:$J$128,8,FALSE)</f>
        <v>0.98007105038154396</v>
      </c>
      <c r="Q3761" s="1253">
        <f>+VLOOKUP(C3761,'A. Rate Class Allocations'!$B$124:$J$128,7,FALSE)</f>
        <v>1.0700573423086499</v>
      </c>
      <c r="R3761" s="1253">
        <f>+VLOOKUP(C3761,'A. Rate Class Allocations'!$B$124:$J$128,9,FALSE)</f>
        <v>0.85888650963597402</v>
      </c>
      <c r="S3761" s="1254">
        <f t="shared" si="175"/>
        <v>2076.7700290640205</v>
      </c>
      <c r="T3761" s="1254">
        <f t="shared" si="176"/>
        <v>0.44114775160599501</v>
      </c>
    </row>
    <row r="3762" spans="1:20" s="1246" customFormat="1">
      <c r="A3762" s="1246" t="s">
        <v>1034</v>
      </c>
      <c r="B3762" s="1246" t="s">
        <v>1035</v>
      </c>
      <c r="C3762" s="1246" t="s">
        <v>118</v>
      </c>
      <c r="D3762" s="1246" t="s">
        <v>2528</v>
      </c>
      <c r="E3762" s="1247">
        <v>2020</v>
      </c>
      <c r="F3762" s="1247" t="s">
        <v>2516</v>
      </c>
      <c r="G3762" s="1249">
        <v>43432</v>
      </c>
      <c r="H3762" s="1250">
        <f t="shared" si="174"/>
        <v>2018</v>
      </c>
      <c r="I3762" s="1251">
        <v>43893.561656851853</v>
      </c>
      <c r="J3762" s="1246" t="s">
        <v>1038</v>
      </c>
      <c r="K3762" s="1246" t="s">
        <v>2440</v>
      </c>
      <c r="L3762" s="1246" t="s">
        <v>1039</v>
      </c>
      <c r="M3762" s="1246">
        <v>273</v>
      </c>
      <c r="N3762" s="1246">
        <v>0</v>
      </c>
      <c r="O3762" s="1252">
        <f>+VLOOKUP(C3762,'A. Rate Class Allocations'!$B$124:$J$128,6,FALSE)</f>
        <v>0.96094519236849896</v>
      </c>
      <c r="P3762" s="1253">
        <f>+VLOOKUP(C3762,'A. Rate Class Allocations'!$B$124:$J$128,8,FALSE)</f>
        <v>0.98007105038154396</v>
      </c>
      <c r="Q3762" s="1253">
        <f>+VLOOKUP(C3762,'A. Rate Class Allocations'!$B$124:$J$128,7,FALSE)</f>
        <v>1.0700573423086499</v>
      </c>
      <c r="R3762" s="1253">
        <f>+VLOOKUP(C3762,'A. Rate Class Allocations'!$B$124:$J$128,9,FALSE)</f>
        <v>0.85888650963597402</v>
      </c>
      <c r="S3762" s="1254">
        <f t="shared" si="175"/>
        <v>257.10991598392724</v>
      </c>
      <c r="T3762" s="1254">
        <f t="shared" si="176"/>
        <v>0</v>
      </c>
    </row>
    <row r="3763" spans="1:20" s="1246" customFormat="1">
      <c r="A3763" s="1246" t="s">
        <v>1034</v>
      </c>
      <c r="B3763" s="1246" t="s">
        <v>1035</v>
      </c>
      <c r="C3763" s="1246" t="s">
        <v>118</v>
      </c>
      <c r="D3763" s="1246" t="s">
        <v>2528</v>
      </c>
      <c r="E3763" s="1247">
        <v>2020</v>
      </c>
      <c r="F3763" s="1247" t="s">
        <v>2516</v>
      </c>
      <c r="G3763" s="1249">
        <v>43432</v>
      </c>
      <c r="H3763" s="1250">
        <f t="shared" si="174"/>
        <v>2018</v>
      </c>
      <c r="I3763" s="1251">
        <v>43893.561656851853</v>
      </c>
      <c r="J3763" s="1246" t="s">
        <v>1038</v>
      </c>
      <c r="K3763" s="1246" t="s">
        <v>2440</v>
      </c>
      <c r="L3763" s="1246" t="s">
        <v>1039</v>
      </c>
      <c r="M3763" s="1246">
        <v>1361.028</v>
      </c>
      <c r="N3763" s="1246">
        <v>0.34799999999999998</v>
      </c>
      <c r="O3763" s="1252">
        <f>+VLOOKUP(C3763,'A. Rate Class Allocations'!$B$124:$J$128,6,FALSE)</f>
        <v>0.96094519236849896</v>
      </c>
      <c r="P3763" s="1253">
        <f>+VLOOKUP(C3763,'A. Rate Class Allocations'!$B$124:$J$128,8,FALSE)</f>
        <v>0.98007105038154396</v>
      </c>
      <c r="Q3763" s="1253">
        <f>+VLOOKUP(C3763,'A. Rate Class Allocations'!$B$124:$J$128,7,FALSE)</f>
        <v>1.0700573423086499</v>
      </c>
      <c r="R3763" s="1253">
        <f>+VLOOKUP(C3763,'A. Rate Class Allocations'!$B$124:$J$128,9,FALSE)</f>
        <v>0.85888650963597402</v>
      </c>
      <c r="S3763" s="1254">
        <f t="shared" si="175"/>
        <v>1281.8087719112548</v>
      </c>
      <c r="T3763" s="1254">
        <f t="shared" si="176"/>
        <v>0.3198321199143464</v>
      </c>
    </row>
    <row r="3764" spans="1:20" s="1246" customFormat="1">
      <c r="A3764" s="1246" t="s">
        <v>1034</v>
      </c>
      <c r="B3764" s="1246" t="s">
        <v>1035</v>
      </c>
      <c r="C3764" s="1246" t="s">
        <v>118</v>
      </c>
      <c r="D3764" s="1246" t="s">
        <v>2528</v>
      </c>
      <c r="E3764" s="1247">
        <v>2020</v>
      </c>
      <c r="F3764" s="1247" t="s">
        <v>2516</v>
      </c>
      <c r="G3764" s="1249">
        <v>43432</v>
      </c>
      <c r="H3764" s="1250">
        <f t="shared" si="174"/>
        <v>2018</v>
      </c>
      <c r="I3764" s="1251">
        <v>43893.561656851853</v>
      </c>
      <c r="J3764" s="1246" t="s">
        <v>1038</v>
      </c>
      <c r="K3764" s="1246" t="s">
        <v>2440</v>
      </c>
      <c r="L3764" s="1246" t="s">
        <v>1039</v>
      </c>
      <c r="M3764" s="1246">
        <v>2280.1129999999998</v>
      </c>
      <c r="N3764" s="1246">
        <v>0.58299999999999996</v>
      </c>
      <c r="O3764" s="1252">
        <f>+VLOOKUP(C3764,'A. Rate Class Allocations'!$B$124:$J$128,6,FALSE)</f>
        <v>0.96094519236849896</v>
      </c>
      <c r="P3764" s="1253">
        <f>+VLOOKUP(C3764,'A. Rate Class Allocations'!$B$124:$J$128,8,FALSE)</f>
        <v>0.98007105038154396</v>
      </c>
      <c r="Q3764" s="1253">
        <f>+VLOOKUP(C3764,'A. Rate Class Allocations'!$B$124:$J$128,7,FALSE)</f>
        <v>1.0700573423086499</v>
      </c>
      <c r="R3764" s="1253">
        <f>+VLOOKUP(C3764,'A. Rate Class Allocations'!$B$124:$J$128,9,FALSE)</f>
        <v>0.85888650963597402</v>
      </c>
      <c r="S3764" s="1254">
        <f t="shared" si="175"/>
        <v>2147.398028805349</v>
      </c>
      <c r="T3764" s="1254">
        <f t="shared" si="176"/>
        <v>0.5358107066381147</v>
      </c>
    </row>
    <row r="3765" spans="1:20" s="1246" customFormat="1">
      <c r="A3765" s="1246" t="s">
        <v>1034</v>
      </c>
      <c r="B3765" s="1246" t="s">
        <v>1035</v>
      </c>
      <c r="C3765" s="1246" t="s">
        <v>118</v>
      </c>
      <c r="D3765" s="1246" t="s">
        <v>2528</v>
      </c>
      <c r="E3765" s="1247">
        <v>2020</v>
      </c>
      <c r="F3765" s="1247" t="s">
        <v>2516</v>
      </c>
      <c r="G3765" s="1249">
        <v>43432</v>
      </c>
      <c r="H3765" s="1250">
        <f t="shared" si="174"/>
        <v>2018</v>
      </c>
      <c r="I3765" s="1251">
        <v>43893.561656851853</v>
      </c>
      <c r="J3765" s="1246" t="s">
        <v>1036</v>
      </c>
      <c r="K3765" s="1246" t="s">
        <v>2440</v>
      </c>
      <c r="L3765" s="1246" t="s">
        <v>1039</v>
      </c>
      <c r="M3765" s="1246">
        <v>6010</v>
      </c>
      <c r="N3765" s="1246">
        <v>0.6</v>
      </c>
      <c r="O3765" s="1252">
        <f>+VLOOKUP(C3765,'A. Rate Class Allocations'!$B$124:$J$128,6,FALSE)</f>
        <v>0.96094519236849896</v>
      </c>
      <c r="P3765" s="1253">
        <f>+VLOOKUP(C3765,'A. Rate Class Allocations'!$B$124:$J$128,8,FALSE)</f>
        <v>0.98007105038154396</v>
      </c>
      <c r="Q3765" s="1253">
        <f>+VLOOKUP(C3765,'A. Rate Class Allocations'!$B$124:$J$128,7,FALSE)</f>
        <v>1.0700573423086499</v>
      </c>
      <c r="R3765" s="1253">
        <f>+VLOOKUP(C3765,'A. Rate Class Allocations'!$B$124:$J$128,9,FALSE)</f>
        <v>0.85888650963597402</v>
      </c>
      <c r="S3765" s="1254">
        <f t="shared" si="175"/>
        <v>5660.1853299025752</v>
      </c>
      <c r="T3765" s="1254">
        <f t="shared" si="176"/>
        <v>0.55143468950749386</v>
      </c>
    </row>
    <row r="3766" spans="1:20" s="1246" customFormat="1">
      <c r="A3766" s="1246" t="s">
        <v>1034</v>
      </c>
      <c r="B3766" s="1246" t="s">
        <v>1035</v>
      </c>
      <c r="C3766" s="1246" t="s">
        <v>118</v>
      </c>
      <c r="D3766" s="1246" t="s">
        <v>2529</v>
      </c>
      <c r="E3766" s="1247">
        <v>2020</v>
      </c>
      <c r="F3766" s="1247" t="s">
        <v>2516</v>
      </c>
      <c r="G3766" s="1249">
        <v>43404</v>
      </c>
      <c r="H3766" s="1250">
        <f t="shared" si="174"/>
        <v>2018</v>
      </c>
      <c r="I3766" s="1251">
        <v>43893.561877986111</v>
      </c>
      <c r="J3766" s="1246" t="s">
        <v>1038</v>
      </c>
      <c r="K3766" s="1246" t="s">
        <v>2440</v>
      </c>
      <c r="L3766" s="1246" t="s">
        <v>1039</v>
      </c>
      <c r="M3766" s="1246">
        <v>32.06</v>
      </c>
      <c r="N3766" s="1246">
        <v>8.2000000000000007E-3</v>
      </c>
      <c r="O3766" s="1252">
        <f>+VLOOKUP(C3766,'A. Rate Class Allocations'!$B$124:$J$128,6,FALSE)</f>
        <v>0.96094519236849896</v>
      </c>
      <c r="P3766" s="1253">
        <f>+VLOOKUP(C3766,'A. Rate Class Allocations'!$B$124:$J$128,8,FALSE)</f>
        <v>0.98007105038154396</v>
      </c>
      <c r="Q3766" s="1253">
        <f>+VLOOKUP(C3766,'A. Rate Class Allocations'!$B$124:$J$128,7,FALSE)</f>
        <v>1.0700573423086499</v>
      </c>
      <c r="R3766" s="1253">
        <f>+VLOOKUP(C3766,'A. Rate Class Allocations'!$B$124:$J$128,9,FALSE)</f>
        <v>0.85888650963597402</v>
      </c>
      <c r="S3766" s="1254">
        <f t="shared" si="175"/>
        <v>30.19393372324069</v>
      </c>
      <c r="T3766" s="1254">
        <f t="shared" si="176"/>
        <v>7.5362740899357497E-3</v>
      </c>
    </row>
    <row r="3767" spans="1:20" s="1246" customFormat="1">
      <c r="A3767" s="1246" t="s">
        <v>1034</v>
      </c>
      <c r="B3767" s="1246" t="s">
        <v>1035</v>
      </c>
      <c r="C3767" s="1246" t="s">
        <v>118</v>
      </c>
      <c r="D3767" s="1246" t="s">
        <v>2529</v>
      </c>
      <c r="E3767" s="1247">
        <v>2020</v>
      </c>
      <c r="F3767" s="1247" t="s">
        <v>2516</v>
      </c>
      <c r="G3767" s="1249">
        <v>43404</v>
      </c>
      <c r="H3767" s="1250">
        <f t="shared" si="174"/>
        <v>2018</v>
      </c>
      <c r="I3767" s="1251">
        <v>43893.561877986111</v>
      </c>
      <c r="J3767" s="1246" t="s">
        <v>1038</v>
      </c>
      <c r="K3767" s="1246" t="s">
        <v>2440</v>
      </c>
      <c r="L3767" s="1246" t="s">
        <v>1039</v>
      </c>
      <c r="M3767" s="1246">
        <v>183.76</v>
      </c>
      <c r="N3767" s="1246">
        <v>0.04</v>
      </c>
      <c r="O3767" s="1252">
        <f>+VLOOKUP(C3767,'A. Rate Class Allocations'!$B$124:$J$128,6,FALSE)</f>
        <v>0.96094519236849896</v>
      </c>
      <c r="P3767" s="1253">
        <f>+VLOOKUP(C3767,'A. Rate Class Allocations'!$B$124:$J$128,8,FALSE)</f>
        <v>0.98007105038154396</v>
      </c>
      <c r="Q3767" s="1253">
        <f>+VLOOKUP(C3767,'A. Rate Class Allocations'!$B$124:$J$128,7,FALSE)</f>
        <v>1.0700573423086499</v>
      </c>
      <c r="R3767" s="1253">
        <f>+VLOOKUP(C3767,'A. Rate Class Allocations'!$B$124:$J$128,9,FALSE)</f>
        <v>0.85888650963597402</v>
      </c>
      <c r="S3767" s="1254">
        <f t="shared" si="175"/>
        <v>173.06416908866839</v>
      </c>
      <c r="T3767" s="1254">
        <f t="shared" si="176"/>
        <v>3.6762312633832922E-2</v>
      </c>
    </row>
    <row r="3768" spans="1:20" s="1246" customFormat="1">
      <c r="A3768" s="1246" t="s">
        <v>1034</v>
      </c>
      <c r="B3768" s="1246" t="s">
        <v>1035</v>
      </c>
      <c r="C3768" s="1246" t="s">
        <v>118</v>
      </c>
      <c r="D3768" s="1246" t="s">
        <v>2529</v>
      </c>
      <c r="E3768" s="1247">
        <v>2020</v>
      </c>
      <c r="F3768" s="1247" t="s">
        <v>2516</v>
      </c>
      <c r="G3768" s="1249">
        <v>43404</v>
      </c>
      <c r="H3768" s="1250">
        <f t="shared" si="174"/>
        <v>2018</v>
      </c>
      <c r="I3768" s="1251">
        <v>43893.561877986111</v>
      </c>
      <c r="J3768" s="1246" t="s">
        <v>1036</v>
      </c>
      <c r="K3768" s="1246" t="s">
        <v>2440</v>
      </c>
      <c r="L3768" s="1246" t="s">
        <v>1039</v>
      </c>
      <c r="M3768" s="1246">
        <v>4407</v>
      </c>
      <c r="N3768" s="1246">
        <v>0.6</v>
      </c>
      <c r="O3768" s="1252">
        <f>+VLOOKUP(C3768,'A. Rate Class Allocations'!$B$124:$J$128,6,FALSE)</f>
        <v>0.96094519236849896</v>
      </c>
      <c r="P3768" s="1253">
        <f>+VLOOKUP(C3768,'A. Rate Class Allocations'!$B$124:$J$128,8,FALSE)</f>
        <v>0.98007105038154396</v>
      </c>
      <c r="Q3768" s="1253">
        <f>+VLOOKUP(C3768,'A. Rate Class Allocations'!$B$124:$J$128,7,FALSE)</f>
        <v>1.0700573423086499</v>
      </c>
      <c r="R3768" s="1253">
        <f>+VLOOKUP(C3768,'A. Rate Class Allocations'!$B$124:$J$128,9,FALSE)</f>
        <v>0.85888650963597402</v>
      </c>
      <c r="S3768" s="1254">
        <f t="shared" si="175"/>
        <v>4150.4886437405403</v>
      </c>
      <c r="T3768" s="1254">
        <f t="shared" si="176"/>
        <v>0.55143468950749386</v>
      </c>
    </row>
    <row r="3769" spans="1:20" s="1246" customFormat="1">
      <c r="A3769" s="1246" t="s">
        <v>1034</v>
      </c>
      <c r="B3769" s="1246" t="s">
        <v>1035</v>
      </c>
      <c r="C3769" s="1246" t="s">
        <v>118</v>
      </c>
      <c r="D3769" s="1246" t="s">
        <v>2530</v>
      </c>
      <c r="E3769" s="1247">
        <v>2020</v>
      </c>
      <c r="F3769" s="1247" t="s">
        <v>2516</v>
      </c>
      <c r="G3769" s="1249">
        <v>43495</v>
      </c>
      <c r="H3769" s="1250">
        <f t="shared" si="174"/>
        <v>2019</v>
      </c>
      <c r="I3769" s="1251">
        <v>43893.561406018518</v>
      </c>
      <c r="J3769" s="1246" t="s">
        <v>1038</v>
      </c>
      <c r="K3769" s="1246" t="s">
        <v>2440</v>
      </c>
      <c r="L3769" s="1246" t="s">
        <v>1039</v>
      </c>
      <c r="M3769" s="1246">
        <v>128.24</v>
      </c>
      <c r="N3769" s="1246">
        <v>3.2800000000000003E-2</v>
      </c>
      <c r="O3769" s="1252">
        <f>+VLOOKUP(C3769,'A. Rate Class Allocations'!$B$124:$J$128,6,FALSE)</f>
        <v>0.96094519236849896</v>
      </c>
      <c r="P3769" s="1253">
        <f>+VLOOKUP(C3769,'A. Rate Class Allocations'!$B$124:$J$128,8,FALSE)</f>
        <v>0.98007105038154396</v>
      </c>
      <c r="Q3769" s="1253">
        <f>+VLOOKUP(C3769,'A. Rate Class Allocations'!$B$124:$J$128,7,FALSE)</f>
        <v>1.0700573423086499</v>
      </c>
      <c r="R3769" s="1253">
        <f>+VLOOKUP(C3769,'A. Rate Class Allocations'!$B$124:$J$128,9,FALSE)</f>
        <v>0.85888650963597402</v>
      </c>
      <c r="S3769" s="1254">
        <f t="shared" si="175"/>
        <v>120.77573489296276</v>
      </c>
      <c r="T3769" s="1254">
        <f t="shared" si="176"/>
        <v>3.0145096359742999E-2</v>
      </c>
    </row>
    <row r="3770" spans="1:20" s="1246" customFormat="1">
      <c r="A3770" s="1246" t="s">
        <v>1034</v>
      </c>
      <c r="B3770" s="1246" t="s">
        <v>1035</v>
      </c>
      <c r="C3770" s="1246" t="s">
        <v>118</v>
      </c>
      <c r="D3770" s="1246" t="s">
        <v>2530</v>
      </c>
      <c r="E3770" s="1247">
        <v>2020</v>
      </c>
      <c r="F3770" s="1247" t="s">
        <v>2516</v>
      </c>
      <c r="G3770" s="1249">
        <v>43495</v>
      </c>
      <c r="H3770" s="1250">
        <f t="shared" si="174"/>
        <v>2019</v>
      </c>
      <c r="I3770" s="1251">
        <v>43893.561406018518</v>
      </c>
      <c r="J3770" s="1246" t="s">
        <v>1038</v>
      </c>
      <c r="K3770" s="1246" t="s">
        <v>2440</v>
      </c>
      <c r="L3770" s="1246" t="s">
        <v>1039</v>
      </c>
      <c r="M3770" s="1246">
        <v>583.79999999999995</v>
      </c>
      <c r="N3770" s="1246">
        <v>0</v>
      </c>
      <c r="O3770" s="1252">
        <f>+VLOOKUP(C3770,'A. Rate Class Allocations'!$B$124:$J$128,6,FALSE)</f>
        <v>0.96094519236849896</v>
      </c>
      <c r="P3770" s="1253">
        <f>+VLOOKUP(C3770,'A. Rate Class Allocations'!$B$124:$J$128,8,FALSE)</f>
        <v>0.98007105038154396</v>
      </c>
      <c r="Q3770" s="1253">
        <f>+VLOOKUP(C3770,'A. Rate Class Allocations'!$B$124:$J$128,7,FALSE)</f>
        <v>1.0700573423086499</v>
      </c>
      <c r="R3770" s="1253">
        <f>+VLOOKUP(C3770,'A. Rate Class Allocations'!$B$124:$J$128,9,FALSE)</f>
        <v>0.85888650963597402</v>
      </c>
      <c r="S3770" s="1254">
        <f t="shared" si="175"/>
        <v>549.81966648870593</v>
      </c>
      <c r="T3770" s="1254">
        <f t="shared" si="176"/>
        <v>0</v>
      </c>
    </row>
    <row r="3771" spans="1:20" s="1246" customFormat="1">
      <c r="A3771" s="1246" t="s">
        <v>1034</v>
      </c>
      <c r="B3771" s="1246" t="s">
        <v>1035</v>
      </c>
      <c r="C3771" s="1246" t="s">
        <v>118</v>
      </c>
      <c r="D3771" s="1246" t="s">
        <v>2530</v>
      </c>
      <c r="E3771" s="1247">
        <v>2020</v>
      </c>
      <c r="F3771" s="1247" t="s">
        <v>2516</v>
      </c>
      <c r="G3771" s="1249">
        <v>43495</v>
      </c>
      <c r="H3771" s="1250">
        <f t="shared" si="174"/>
        <v>2019</v>
      </c>
      <c r="I3771" s="1251">
        <v>43893.561406018518</v>
      </c>
      <c r="J3771" s="1246" t="s">
        <v>1036</v>
      </c>
      <c r="K3771" s="1246" t="s">
        <v>2440</v>
      </c>
      <c r="L3771" s="1246" t="s">
        <v>1039</v>
      </c>
      <c r="M3771" s="1246">
        <v>7026</v>
      </c>
      <c r="N3771" s="1246">
        <v>0.8</v>
      </c>
      <c r="O3771" s="1252">
        <f>+VLOOKUP(C3771,'A. Rate Class Allocations'!$B$124:$J$128,6,FALSE)</f>
        <v>0.96094519236849896</v>
      </c>
      <c r="P3771" s="1253">
        <f>+VLOOKUP(C3771,'A. Rate Class Allocations'!$B$124:$J$128,8,FALSE)</f>
        <v>0.98007105038154396</v>
      </c>
      <c r="Q3771" s="1253">
        <f>+VLOOKUP(C3771,'A. Rate Class Allocations'!$B$124:$J$128,7,FALSE)</f>
        <v>1.0700573423086499</v>
      </c>
      <c r="R3771" s="1253">
        <f>+VLOOKUP(C3771,'A. Rate Class Allocations'!$B$124:$J$128,9,FALSE)</f>
        <v>0.85888650963597402</v>
      </c>
      <c r="S3771" s="1254">
        <f t="shared" si="175"/>
        <v>6617.0486069709632</v>
      </c>
      <c r="T3771" s="1254">
        <f t="shared" si="176"/>
        <v>0.73524625267665844</v>
      </c>
    </row>
    <row r="3772" spans="1:20" s="1246" customFormat="1">
      <c r="A3772" s="1246" t="s">
        <v>1034</v>
      </c>
      <c r="B3772" s="1246" t="s">
        <v>1035</v>
      </c>
      <c r="C3772" s="1246" t="s">
        <v>118</v>
      </c>
      <c r="D3772" s="1246" t="s">
        <v>2531</v>
      </c>
      <c r="E3772" s="1247">
        <v>2020</v>
      </c>
      <c r="F3772" s="1247" t="s">
        <v>2516</v>
      </c>
      <c r="G3772" s="1249">
        <v>43404</v>
      </c>
      <c r="H3772" s="1250">
        <f t="shared" si="174"/>
        <v>2018</v>
      </c>
      <c r="I3772" s="1251">
        <v>43893.562128472222</v>
      </c>
      <c r="J3772" s="1246" t="s">
        <v>1038</v>
      </c>
      <c r="K3772" s="1246" t="s">
        <v>2440</v>
      </c>
      <c r="L3772" s="1246" t="s">
        <v>1039</v>
      </c>
      <c r="M3772" s="1246">
        <v>368.69</v>
      </c>
      <c r="N3772" s="1246">
        <v>9.4299999999999995E-2</v>
      </c>
      <c r="O3772" s="1252">
        <f>+VLOOKUP(C3772,'A. Rate Class Allocations'!$B$124:$J$128,6,FALSE)</f>
        <v>0.96094519236849896</v>
      </c>
      <c r="P3772" s="1253">
        <f>+VLOOKUP(C3772,'A. Rate Class Allocations'!$B$124:$J$128,8,FALSE)</f>
        <v>0.98007105038154396</v>
      </c>
      <c r="Q3772" s="1253">
        <f>+VLOOKUP(C3772,'A. Rate Class Allocations'!$B$124:$J$128,7,FALSE)</f>
        <v>1.0700573423086499</v>
      </c>
      <c r="R3772" s="1253">
        <f>+VLOOKUP(C3772,'A. Rate Class Allocations'!$B$124:$J$128,9,FALSE)</f>
        <v>0.85888650963597402</v>
      </c>
      <c r="S3772" s="1254">
        <f t="shared" si="175"/>
        <v>347.23023781726789</v>
      </c>
      <c r="T3772" s="1254">
        <f t="shared" si="176"/>
        <v>8.6667152034261105E-2</v>
      </c>
    </row>
    <row r="3773" spans="1:20" s="1246" customFormat="1">
      <c r="A3773" s="1246" t="s">
        <v>1034</v>
      </c>
      <c r="B3773" s="1246" t="s">
        <v>1035</v>
      </c>
      <c r="C3773" s="1246" t="s">
        <v>118</v>
      </c>
      <c r="D3773" s="1246" t="s">
        <v>2531</v>
      </c>
      <c r="E3773" s="1247">
        <v>2020</v>
      </c>
      <c r="F3773" s="1247" t="s">
        <v>2516</v>
      </c>
      <c r="G3773" s="1249">
        <v>43404</v>
      </c>
      <c r="H3773" s="1250">
        <f t="shared" si="174"/>
        <v>2018</v>
      </c>
      <c r="I3773" s="1251">
        <v>43893.562128472222</v>
      </c>
      <c r="J3773" s="1246" t="s">
        <v>1038</v>
      </c>
      <c r="K3773" s="1246" t="s">
        <v>2440</v>
      </c>
      <c r="L3773" s="1246" t="s">
        <v>1039</v>
      </c>
      <c r="M3773" s="1246">
        <v>704.65</v>
      </c>
      <c r="N3773" s="1246">
        <v>0.1802</v>
      </c>
      <c r="O3773" s="1252">
        <f>+VLOOKUP(C3773,'A. Rate Class Allocations'!$B$124:$J$128,6,FALSE)</f>
        <v>0.96094519236849896</v>
      </c>
      <c r="P3773" s="1253">
        <f>+VLOOKUP(C3773,'A. Rate Class Allocations'!$B$124:$J$128,8,FALSE)</f>
        <v>0.98007105038154396</v>
      </c>
      <c r="Q3773" s="1253">
        <f>+VLOOKUP(C3773,'A. Rate Class Allocations'!$B$124:$J$128,7,FALSE)</f>
        <v>1.0700573423086499</v>
      </c>
      <c r="R3773" s="1253">
        <f>+VLOOKUP(C3773,'A. Rate Class Allocations'!$B$124:$J$128,9,FALSE)</f>
        <v>0.85888650963597402</v>
      </c>
      <c r="S3773" s="1254">
        <f t="shared" si="175"/>
        <v>663.63553955338591</v>
      </c>
      <c r="T3773" s="1254">
        <f t="shared" si="176"/>
        <v>0.16561421841541732</v>
      </c>
    </row>
    <row r="3774" spans="1:20" s="1246" customFormat="1">
      <c r="A3774" s="1246" t="s">
        <v>1034</v>
      </c>
      <c r="B3774" s="1246" t="s">
        <v>1035</v>
      </c>
      <c r="C3774" s="1246" t="s">
        <v>118</v>
      </c>
      <c r="D3774" s="1246" t="s">
        <v>2531</v>
      </c>
      <c r="E3774" s="1247">
        <v>2020</v>
      </c>
      <c r="F3774" s="1247" t="s">
        <v>2516</v>
      </c>
      <c r="G3774" s="1249">
        <v>43404</v>
      </c>
      <c r="H3774" s="1250">
        <f t="shared" si="174"/>
        <v>2018</v>
      </c>
      <c r="I3774" s="1251">
        <v>43893.562128472222</v>
      </c>
      <c r="J3774" s="1246" t="s">
        <v>1038</v>
      </c>
      <c r="K3774" s="1246" t="s">
        <v>2440</v>
      </c>
      <c r="L3774" s="1246" t="s">
        <v>1039</v>
      </c>
      <c r="M3774" s="1246">
        <v>91.88</v>
      </c>
      <c r="N3774" s="1246">
        <v>0.02</v>
      </c>
      <c r="O3774" s="1252">
        <f>+VLOOKUP(C3774,'A. Rate Class Allocations'!$B$124:$J$128,6,FALSE)</f>
        <v>0.96094519236849896</v>
      </c>
      <c r="P3774" s="1253">
        <f>+VLOOKUP(C3774,'A. Rate Class Allocations'!$B$124:$J$128,8,FALSE)</f>
        <v>0.98007105038154396</v>
      </c>
      <c r="Q3774" s="1253">
        <f>+VLOOKUP(C3774,'A. Rate Class Allocations'!$B$124:$J$128,7,FALSE)</f>
        <v>1.0700573423086499</v>
      </c>
      <c r="R3774" s="1253">
        <f>+VLOOKUP(C3774,'A. Rate Class Allocations'!$B$124:$J$128,9,FALSE)</f>
        <v>0.85888650963597402</v>
      </c>
      <c r="S3774" s="1254">
        <f t="shared" si="175"/>
        <v>86.532084544334197</v>
      </c>
      <c r="T3774" s="1254">
        <f t="shared" si="176"/>
        <v>1.8381156316916461E-2</v>
      </c>
    </row>
    <row r="3775" spans="1:20" s="1246" customFormat="1">
      <c r="A3775" s="1246" t="s">
        <v>1034</v>
      </c>
      <c r="B3775" s="1246" t="s">
        <v>1035</v>
      </c>
      <c r="C3775" s="1246" t="s">
        <v>118</v>
      </c>
      <c r="D3775" s="1246" t="s">
        <v>2531</v>
      </c>
      <c r="E3775" s="1247">
        <v>2020</v>
      </c>
      <c r="F3775" s="1247" t="s">
        <v>2516</v>
      </c>
      <c r="G3775" s="1249">
        <v>43404</v>
      </c>
      <c r="H3775" s="1250">
        <f t="shared" si="174"/>
        <v>2018</v>
      </c>
      <c r="I3775" s="1251">
        <v>43893.562128472222</v>
      </c>
      <c r="J3775" s="1246" t="s">
        <v>1036</v>
      </c>
      <c r="K3775" s="1246" t="s">
        <v>2440</v>
      </c>
      <c r="L3775" s="1246" t="s">
        <v>1039</v>
      </c>
      <c r="M3775" s="1246">
        <v>10803</v>
      </c>
      <c r="N3775" s="1246">
        <v>1.3</v>
      </c>
      <c r="O3775" s="1252">
        <f>+VLOOKUP(C3775,'A. Rate Class Allocations'!$B$124:$J$128,6,FALSE)</f>
        <v>0.96094519236849896</v>
      </c>
      <c r="P3775" s="1253">
        <f>+VLOOKUP(C3775,'A. Rate Class Allocations'!$B$124:$J$128,8,FALSE)</f>
        <v>0.98007105038154396</v>
      </c>
      <c r="Q3775" s="1253">
        <f>+VLOOKUP(C3775,'A. Rate Class Allocations'!$B$124:$J$128,7,FALSE)</f>
        <v>1.0700573423086499</v>
      </c>
      <c r="R3775" s="1253">
        <f>+VLOOKUP(C3775,'A. Rate Class Allocations'!$B$124:$J$128,9,FALSE)</f>
        <v>0.85888650963597402</v>
      </c>
      <c r="S3775" s="1254">
        <f t="shared" si="175"/>
        <v>10174.206675363979</v>
      </c>
      <c r="T3775" s="1254">
        <f t="shared" si="176"/>
        <v>1.19477516059957</v>
      </c>
    </row>
    <row r="3776" spans="1:20" s="1246" customFormat="1">
      <c r="A3776" s="1246" t="s">
        <v>1034</v>
      </c>
      <c r="B3776" s="1246" t="s">
        <v>1035</v>
      </c>
      <c r="C3776" s="1246" t="s">
        <v>118</v>
      </c>
      <c r="D3776" s="1246" t="s">
        <v>2532</v>
      </c>
      <c r="E3776" s="1247">
        <v>2020</v>
      </c>
      <c r="F3776" s="1247" t="s">
        <v>2516</v>
      </c>
      <c r="G3776" s="1249">
        <v>43432</v>
      </c>
      <c r="H3776" s="1250">
        <f t="shared" si="174"/>
        <v>2018</v>
      </c>
      <c r="I3776" s="1251">
        <v>43893.562390659725</v>
      </c>
      <c r="J3776" s="1246" t="s">
        <v>1038</v>
      </c>
      <c r="K3776" s="1246" t="s">
        <v>2440</v>
      </c>
      <c r="L3776" s="1246" t="s">
        <v>1039</v>
      </c>
      <c r="M3776" s="1246">
        <v>1365</v>
      </c>
      <c r="N3776" s="1246">
        <v>0</v>
      </c>
      <c r="O3776" s="1252">
        <f>+VLOOKUP(C3776,'A. Rate Class Allocations'!$B$124:$J$128,6,FALSE)</f>
        <v>0.96094519236849896</v>
      </c>
      <c r="P3776" s="1253">
        <f>+VLOOKUP(C3776,'A. Rate Class Allocations'!$B$124:$J$128,8,FALSE)</f>
        <v>0.98007105038154396</v>
      </c>
      <c r="Q3776" s="1253">
        <f>+VLOOKUP(C3776,'A. Rate Class Allocations'!$B$124:$J$128,7,FALSE)</f>
        <v>1.0700573423086499</v>
      </c>
      <c r="R3776" s="1253">
        <f>+VLOOKUP(C3776,'A. Rate Class Allocations'!$B$124:$J$128,9,FALSE)</f>
        <v>0.85888650963597402</v>
      </c>
      <c r="S3776" s="1254">
        <f t="shared" si="175"/>
        <v>1285.5495799196362</v>
      </c>
      <c r="T3776" s="1254">
        <f t="shared" si="176"/>
        <v>0</v>
      </c>
    </row>
    <row r="3777" spans="1:20" s="1246" customFormat="1">
      <c r="A3777" s="1246" t="s">
        <v>1034</v>
      </c>
      <c r="B3777" s="1246" t="s">
        <v>1035</v>
      </c>
      <c r="C3777" s="1246" t="s">
        <v>118</v>
      </c>
      <c r="D3777" s="1246" t="s">
        <v>2532</v>
      </c>
      <c r="E3777" s="1247">
        <v>2020</v>
      </c>
      <c r="F3777" s="1247" t="s">
        <v>2516</v>
      </c>
      <c r="G3777" s="1249">
        <v>43432</v>
      </c>
      <c r="H3777" s="1250">
        <f t="shared" si="174"/>
        <v>2018</v>
      </c>
      <c r="I3777" s="1251">
        <v>43893.562390659725</v>
      </c>
      <c r="J3777" s="1246" t="s">
        <v>1038</v>
      </c>
      <c r="K3777" s="1246" t="s">
        <v>2440</v>
      </c>
      <c r="L3777" s="1246" t="s">
        <v>1039</v>
      </c>
      <c r="M3777" s="1246">
        <v>1032.5039999999999</v>
      </c>
      <c r="N3777" s="1246">
        <v>0.26400000000000001</v>
      </c>
      <c r="O3777" s="1252">
        <f>+VLOOKUP(C3777,'A. Rate Class Allocations'!$B$124:$J$128,6,FALSE)</f>
        <v>0.96094519236849896</v>
      </c>
      <c r="P3777" s="1253">
        <f>+VLOOKUP(C3777,'A. Rate Class Allocations'!$B$124:$J$128,8,FALSE)</f>
        <v>0.98007105038154396</v>
      </c>
      <c r="Q3777" s="1253">
        <f>+VLOOKUP(C3777,'A. Rate Class Allocations'!$B$124:$J$128,7,FALSE)</f>
        <v>1.0700573423086499</v>
      </c>
      <c r="R3777" s="1253">
        <f>+VLOOKUP(C3777,'A. Rate Class Allocations'!$B$124:$J$128,9,FALSE)</f>
        <v>0.85888650963597402</v>
      </c>
      <c r="S3777" s="1254">
        <f t="shared" si="175"/>
        <v>972.40665455336557</v>
      </c>
      <c r="T3777" s="1254">
        <f t="shared" si="176"/>
        <v>0.24263126338329727</v>
      </c>
    </row>
    <row r="3778" spans="1:20" s="1246" customFormat="1">
      <c r="A3778" s="1246" t="s">
        <v>1034</v>
      </c>
      <c r="B3778" s="1246" t="s">
        <v>1035</v>
      </c>
      <c r="C3778" s="1246" t="s">
        <v>118</v>
      </c>
      <c r="D3778" s="1246" t="s">
        <v>2532</v>
      </c>
      <c r="E3778" s="1247">
        <v>2020</v>
      </c>
      <c r="F3778" s="1247" t="s">
        <v>2516</v>
      </c>
      <c r="G3778" s="1249">
        <v>43432</v>
      </c>
      <c r="H3778" s="1250">
        <f t="shared" si="174"/>
        <v>2018</v>
      </c>
      <c r="I3778" s="1251">
        <v>43893.562390659725</v>
      </c>
      <c r="J3778" s="1246" t="s">
        <v>1038</v>
      </c>
      <c r="K3778" s="1246" t="s">
        <v>2440</v>
      </c>
      <c r="L3778" s="1246" t="s">
        <v>1039</v>
      </c>
      <c r="M3778" s="1246">
        <v>208.39</v>
      </c>
      <c r="N3778" s="1246">
        <v>5.33E-2</v>
      </c>
      <c r="O3778" s="1252">
        <f>+VLOOKUP(C3778,'A. Rate Class Allocations'!$B$124:$J$128,6,FALSE)</f>
        <v>0.96094519236849896</v>
      </c>
      <c r="P3778" s="1253">
        <f>+VLOOKUP(C3778,'A. Rate Class Allocations'!$B$124:$J$128,8,FALSE)</f>
        <v>0.98007105038154396</v>
      </c>
      <c r="Q3778" s="1253">
        <f>+VLOOKUP(C3778,'A. Rate Class Allocations'!$B$124:$J$128,7,FALSE)</f>
        <v>1.0700573423086499</v>
      </c>
      <c r="R3778" s="1253">
        <f>+VLOOKUP(C3778,'A. Rate Class Allocations'!$B$124:$J$128,9,FALSE)</f>
        <v>0.85888650963597402</v>
      </c>
      <c r="S3778" s="1254">
        <f t="shared" si="175"/>
        <v>196.26056920106444</v>
      </c>
      <c r="T3778" s="1254">
        <f t="shared" si="176"/>
        <v>4.8985781584582368E-2</v>
      </c>
    </row>
    <row r="3779" spans="1:20" s="1246" customFormat="1">
      <c r="A3779" s="1246" t="s">
        <v>1034</v>
      </c>
      <c r="B3779" s="1246" t="s">
        <v>1035</v>
      </c>
      <c r="C3779" s="1246" t="s">
        <v>118</v>
      </c>
      <c r="D3779" s="1246" t="s">
        <v>2532</v>
      </c>
      <c r="E3779" s="1247">
        <v>2020</v>
      </c>
      <c r="F3779" s="1247" t="s">
        <v>2516</v>
      </c>
      <c r="G3779" s="1249">
        <v>43432</v>
      </c>
      <c r="H3779" s="1250">
        <f t="shared" si="174"/>
        <v>2018</v>
      </c>
      <c r="I3779" s="1251">
        <v>43893.562390659725</v>
      </c>
      <c r="J3779" s="1246" t="s">
        <v>1038</v>
      </c>
      <c r="K3779" s="1246" t="s">
        <v>2440</v>
      </c>
      <c r="L3779" s="1246" t="s">
        <v>1039</v>
      </c>
      <c r="M3779" s="1246">
        <v>1286.32</v>
      </c>
      <c r="N3779" s="1246">
        <v>0.28000000000000003</v>
      </c>
      <c r="O3779" s="1252">
        <f>+VLOOKUP(C3779,'A. Rate Class Allocations'!$B$124:$J$128,6,FALSE)</f>
        <v>0.96094519236849896</v>
      </c>
      <c r="P3779" s="1253">
        <f>+VLOOKUP(C3779,'A. Rate Class Allocations'!$B$124:$J$128,8,FALSE)</f>
        <v>0.98007105038154396</v>
      </c>
      <c r="Q3779" s="1253">
        <f>+VLOOKUP(C3779,'A. Rate Class Allocations'!$B$124:$J$128,7,FALSE)</f>
        <v>1.0700573423086499</v>
      </c>
      <c r="R3779" s="1253">
        <f>+VLOOKUP(C3779,'A. Rate Class Allocations'!$B$124:$J$128,9,FALSE)</f>
        <v>0.85888650963597402</v>
      </c>
      <c r="S3779" s="1254">
        <f t="shared" si="175"/>
        <v>1211.4491836206787</v>
      </c>
      <c r="T3779" s="1254">
        <f t="shared" si="176"/>
        <v>0.25733618843683043</v>
      </c>
    </row>
    <row r="3780" spans="1:20" s="1246" customFormat="1">
      <c r="A3780" s="1246" t="s">
        <v>1034</v>
      </c>
      <c r="B3780" s="1246" t="s">
        <v>1035</v>
      </c>
      <c r="C3780" s="1246" t="s">
        <v>118</v>
      </c>
      <c r="D3780" s="1246" t="s">
        <v>2532</v>
      </c>
      <c r="E3780" s="1247">
        <v>2020</v>
      </c>
      <c r="F3780" s="1247" t="s">
        <v>2516</v>
      </c>
      <c r="G3780" s="1249">
        <v>43432</v>
      </c>
      <c r="H3780" s="1250">
        <f t="shared" ref="H3780:H3843" si="177">YEAR(G3780)</f>
        <v>2018</v>
      </c>
      <c r="I3780" s="1251">
        <v>43893.562390659725</v>
      </c>
      <c r="J3780" s="1246" t="s">
        <v>1036</v>
      </c>
      <c r="K3780" s="1246" t="s">
        <v>2440</v>
      </c>
      <c r="L3780" s="1246" t="s">
        <v>1039</v>
      </c>
      <c r="M3780" s="1246">
        <v>6814</v>
      </c>
      <c r="N3780" s="1246">
        <v>0.7</v>
      </c>
      <c r="O3780" s="1252">
        <f>+VLOOKUP(C3780,'A. Rate Class Allocations'!$B$124:$J$128,6,FALSE)</f>
        <v>0.96094519236849896</v>
      </c>
      <c r="P3780" s="1253">
        <f>+VLOOKUP(C3780,'A. Rate Class Allocations'!$B$124:$J$128,8,FALSE)</f>
        <v>0.98007105038154396</v>
      </c>
      <c r="Q3780" s="1253">
        <f>+VLOOKUP(C3780,'A. Rate Class Allocations'!$B$124:$J$128,7,FALSE)</f>
        <v>1.0700573423086499</v>
      </c>
      <c r="R3780" s="1253">
        <f>+VLOOKUP(C3780,'A. Rate Class Allocations'!$B$124:$J$128,9,FALSE)</f>
        <v>0.85888650963597402</v>
      </c>
      <c r="S3780" s="1254">
        <f t="shared" ref="S3780:S3843" si="178">M3780*O3780*P3780</f>
        <v>6417.3881593937012</v>
      </c>
      <c r="T3780" s="1254">
        <f t="shared" ref="T3780:T3843" si="179">N3780*Q3780*R3780</f>
        <v>0.64334047109207604</v>
      </c>
    </row>
    <row r="3781" spans="1:20" s="1246" customFormat="1">
      <c r="A3781" s="1246" t="s">
        <v>1034</v>
      </c>
      <c r="B3781" s="1246" t="s">
        <v>1035</v>
      </c>
      <c r="C3781" s="1246" t="s">
        <v>118</v>
      </c>
      <c r="D3781" s="1246" t="s">
        <v>2533</v>
      </c>
      <c r="E3781" s="1247">
        <v>2020</v>
      </c>
      <c r="F3781" s="1247" t="s">
        <v>2516</v>
      </c>
      <c r="G3781" s="1249">
        <v>42950</v>
      </c>
      <c r="H3781" s="1250">
        <f t="shared" si="177"/>
        <v>2017</v>
      </c>
      <c r="I3781" s="1251">
        <v>43899.807973449075</v>
      </c>
      <c r="J3781" s="1246" t="s">
        <v>1038</v>
      </c>
      <c r="K3781" s="1246" t="s">
        <v>2440</v>
      </c>
      <c r="L3781" s="1246" t="s">
        <v>1039</v>
      </c>
      <c r="M3781" s="1246">
        <v>546</v>
      </c>
      <c r="N3781" s="1246">
        <v>0</v>
      </c>
      <c r="O3781" s="1252">
        <f>+VLOOKUP(C3781,'A. Rate Class Allocations'!$B$124:$J$128,6,FALSE)</f>
        <v>0.96094519236849896</v>
      </c>
      <c r="P3781" s="1253">
        <f>+VLOOKUP(C3781,'A. Rate Class Allocations'!$B$124:$J$128,8,FALSE)</f>
        <v>0.98007105038154396</v>
      </c>
      <c r="Q3781" s="1253">
        <f>+VLOOKUP(C3781,'A. Rate Class Allocations'!$B$124:$J$128,7,FALSE)</f>
        <v>1.0700573423086499</v>
      </c>
      <c r="R3781" s="1253">
        <f>+VLOOKUP(C3781,'A. Rate Class Allocations'!$B$124:$J$128,9,FALSE)</f>
        <v>0.85888650963597402</v>
      </c>
      <c r="S3781" s="1254">
        <f t="shared" si="178"/>
        <v>514.21983196785447</v>
      </c>
      <c r="T3781" s="1254">
        <f t="shared" si="179"/>
        <v>0</v>
      </c>
    </row>
    <row r="3782" spans="1:20" s="1246" customFormat="1">
      <c r="A3782" s="1246" t="s">
        <v>1034</v>
      </c>
      <c r="B3782" s="1246" t="s">
        <v>1035</v>
      </c>
      <c r="C3782" s="1246" t="s">
        <v>118</v>
      </c>
      <c r="D3782" s="1246" t="s">
        <v>2533</v>
      </c>
      <c r="E3782" s="1247">
        <v>2020</v>
      </c>
      <c r="F3782" s="1247" t="s">
        <v>2516</v>
      </c>
      <c r="G3782" s="1249">
        <v>42950</v>
      </c>
      <c r="H3782" s="1250">
        <f t="shared" si="177"/>
        <v>2017</v>
      </c>
      <c r="I3782" s="1251">
        <v>43899.807973449075</v>
      </c>
      <c r="J3782" s="1246" t="s">
        <v>1038</v>
      </c>
      <c r="K3782" s="1246" t="s">
        <v>2440</v>
      </c>
      <c r="L3782" s="1246" t="s">
        <v>1039</v>
      </c>
      <c r="M3782" s="1246">
        <v>2919</v>
      </c>
      <c r="N3782" s="1246">
        <v>0</v>
      </c>
      <c r="O3782" s="1252">
        <f>+VLOOKUP(C3782,'A. Rate Class Allocations'!$B$124:$J$128,6,FALSE)</f>
        <v>0.96094519236849896</v>
      </c>
      <c r="P3782" s="1253">
        <f>+VLOOKUP(C3782,'A. Rate Class Allocations'!$B$124:$J$128,8,FALSE)</f>
        <v>0.98007105038154396</v>
      </c>
      <c r="Q3782" s="1253">
        <f>+VLOOKUP(C3782,'A. Rate Class Allocations'!$B$124:$J$128,7,FALSE)</f>
        <v>1.0700573423086499</v>
      </c>
      <c r="R3782" s="1253">
        <f>+VLOOKUP(C3782,'A. Rate Class Allocations'!$B$124:$J$128,9,FALSE)</f>
        <v>0.85888650963597402</v>
      </c>
      <c r="S3782" s="1254">
        <f t="shared" si="178"/>
        <v>2749.0983324435301</v>
      </c>
      <c r="T3782" s="1254">
        <f t="shared" si="179"/>
        <v>0</v>
      </c>
    </row>
    <row r="3783" spans="1:20" s="1246" customFormat="1">
      <c r="A3783" s="1246" t="s">
        <v>1034</v>
      </c>
      <c r="B3783" s="1246" t="s">
        <v>1035</v>
      </c>
      <c r="C3783" s="1246" t="s">
        <v>118</v>
      </c>
      <c r="D3783" s="1246" t="s">
        <v>2533</v>
      </c>
      <c r="E3783" s="1247">
        <v>2020</v>
      </c>
      <c r="F3783" s="1247" t="s">
        <v>2516</v>
      </c>
      <c r="G3783" s="1249">
        <v>42950</v>
      </c>
      <c r="H3783" s="1250">
        <f t="shared" si="177"/>
        <v>2017</v>
      </c>
      <c r="I3783" s="1251">
        <v>43899.807973449075</v>
      </c>
      <c r="J3783" s="1246" t="s">
        <v>1038</v>
      </c>
      <c r="K3783" s="1246" t="s">
        <v>2440</v>
      </c>
      <c r="L3783" s="1246" t="s">
        <v>1039</v>
      </c>
      <c r="M3783" s="1246">
        <v>4478.1120000000001</v>
      </c>
      <c r="N3783" s="1246">
        <v>0.51119999999999999</v>
      </c>
      <c r="O3783" s="1252">
        <f>+VLOOKUP(C3783,'A. Rate Class Allocations'!$B$124:$J$128,6,FALSE)</f>
        <v>0.96094519236849896</v>
      </c>
      <c r="P3783" s="1253">
        <f>+VLOOKUP(C3783,'A. Rate Class Allocations'!$B$124:$J$128,8,FALSE)</f>
        <v>0.98007105038154396</v>
      </c>
      <c r="Q3783" s="1253">
        <f>+VLOOKUP(C3783,'A. Rate Class Allocations'!$B$124:$J$128,7,FALSE)</f>
        <v>1.0700573423086499</v>
      </c>
      <c r="R3783" s="1253">
        <f>+VLOOKUP(C3783,'A. Rate Class Allocations'!$B$124:$J$128,9,FALSE)</f>
        <v>0.85888650963597402</v>
      </c>
      <c r="S3783" s="1254">
        <f t="shared" si="178"/>
        <v>4217.4615387788153</v>
      </c>
      <c r="T3783" s="1254">
        <f t="shared" si="179"/>
        <v>0.4698223554603847</v>
      </c>
    </row>
    <row r="3784" spans="1:20" s="1246" customFormat="1">
      <c r="A3784" s="1246" t="s">
        <v>1034</v>
      </c>
      <c r="B3784" s="1246" t="s">
        <v>1035</v>
      </c>
      <c r="C3784" s="1246" t="s">
        <v>118</v>
      </c>
      <c r="D3784" s="1246" t="s">
        <v>2533</v>
      </c>
      <c r="E3784" s="1247">
        <v>2020</v>
      </c>
      <c r="F3784" s="1247" t="s">
        <v>2516</v>
      </c>
      <c r="G3784" s="1249">
        <v>42950</v>
      </c>
      <c r="H3784" s="1250">
        <f t="shared" si="177"/>
        <v>2017</v>
      </c>
      <c r="I3784" s="1251">
        <v>43899.807973449075</v>
      </c>
      <c r="J3784" s="1246" t="s">
        <v>1038</v>
      </c>
      <c r="K3784" s="1246" t="s">
        <v>2440</v>
      </c>
      <c r="L3784" s="1246" t="s">
        <v>1039</v>
      </c>
      <c r="M3784" s="1246">
        <v>16286.48</v>
      </c>
      <c r="N3784" s="1246">
        <v>4.1656000000000004</v>
      </c>
      <c r="O3784" s="1252">
        <f>+VLOOKUP(C3784,'A. Rate Class Allocations'!$B$124:$J$128,6,FALSE)</f>
        <v>0.96094519236849896</v>
      </c>
      <c r="P3784" s="1253">
        <f>+VLOOKUP(C3784,'A. Rate Class Allocations'!$B$124:$J$128,8,FALSE)</f>
        <v>0.98007105038154396</v>
      </c>
      <c r="Q3784" s="1253">
        <f>+VLOOKUP(C3784,'A. Rate Class Allocations'!$B$124:$J$128,7,FALSE)</f>
        <v>1.0700573423086499</v>
      </c>
      <c r="R3784" s="1253">
        <f>+VLOOKUP(C3784,'A. Rate Class Allocations'!$B$124:$J$128,9,FALSE)</f>
        <v>0.85888650963597402</v>
      </c>
      <c r="S3784" s="1254">
        <f t="shared" si="178"/>
        <v>15338.518331406269</v>
      </c>
      <c r="T3784" s="1254">
        <f t="shared" si="179"/>
        <v>3.8284272376873605</v>
      </c>
    </row>
    <row r="3785" spans="1:20" s="1246" customFormat="1">
      <c r="A3785" s="1246" t="s">
        <v>1034</v>
      </c>
      <c r="B3785" s="1246" t="s">
        <v>1035</v>
      </c>
      <c r="C3785" s="1246" t="s">
        <v>118</v>
      </c>
      <c r="D3785" s="1246" t="s">
        <v>2533</v>
      </c>
      <c r="E3785" s="1247">
        <v>2020</v>
      </c>
      <c r="F3785" s="1247" t="s">
        <v>2516</v>
      </c>
      <c r="G3785" s="1249">
        <v>42950</v>
      </c>
      <c r="H3785" s="1250">
        <f t="shared" si="177"/>
        <v>2017</v>
      </c>
      <c r="I3785" s="1251">
        <v>43899.807973449075</v>
      </c>
      <c r="J3785" s="1246" t="s">
        <v>1038</v>
      </c>
      <c r="K3785" s="1246" t="s">
        <v>2440</v>
      </c>
      <c r="L3785" s="1246" t="s">
        <v>1039</v>
      </c>
      <c r="M3785" s="1246">
        <v>1010.68</v>
      </c>
      <c r="N3785" s="1246">
        <v>0.22</v>
      </c>
      <c r="O3785" s="1252">
        <f>+VLOOKUP(C3785,'A. Rate Class Allocations'!$B$124:$J$128,6,FALSE)</f>
        <v>0.96094519236849896</v>
      </c>
      <c r="P3785" s="1253">
        <f>+VLOOKUP(C3785,'A. Rate Class Allocations'!$B$124:$J$128,8,FALSE)</f>
        <v>0.98007105038154396</v>
      </c>
      <c r="Q3785" s="1253">
        <f>+VLOOKUP(C3785,'A. Rate Class Allocations'!$B$124:$J$128,7,FALSE)</f>
        <v>1.0700573423086499</v>
      </c>
      <c r="R3785" s="1253">
        <f>+VLOOKUP(C3785,'A. Rate Class Allocations'!$B$124:$J$128,9,FALSE)</f>
        <v>0.85888650963597402</v>
      </c>
      <c r="S3785" s="1254">
        <f t="shared" si="178"/>
        <v>951.85292998767613</v>
      </c>
      <c r="T3785" s="1254">
        <f t="shared" si="179"/>
        <v>0.20219271948608106</v>
      </c>
    </row>
    <row r="3786" spans="1:20" s="1246" customFormat="1">
      <c r="A3786" s="1246" t="s">
        <v>1034</v>
      </c>
      <c r="B3786" s="1246" t="s">
        <v>1035</v>
      </c>
      <c r="C3786" s="1246" t="s">
        <v>118</v>
      </c>
      <c r="D3786" s="1246" t="s">
        <v>2534</v>
      </c>
      <c r="E3786" s="1247">
        <v>2020</v>
      </c>
      <c r="F3786" s="1247" t="s">
        <v>2516</v>
      </c>
      <c r="G3786" s="1249">
        <v>42978</v>
      </c>
      <c r="H3786" s="1250">
        <f t="shared" si="177"/>
        <v>2017</v>
      </c>
      <c r="I3786" s="1251">
        <v>43899.80774246528</v>
      </c>
      <c r="J3786" s="1246" t="s">
        <v>1038</v>
      </c>
      <c r="K3786" s="1246" t="s">
        <v>2440</v>
      </c>
      <c r="L3786" s="1246" t="s">
        <v>1039</v>
      </c>
      <c r="M3786" s="1246">
        <v>819</v>
      </c>
      <c r="N3786" s="1246">
        <v>0</v>
      </c>
      <c r="O3786" s="1252">
        <f>+VLOOKUP(C3786,'A. Rate Class Allocations'!$B$124:$J$128,6,FALSE)</f>
        <v>0.96094519236849896</v>
      </c>
      <c r="P3786" s="1253">
        <f>+VLOOKUP(C3786,'A. Rate Class Allocations'!$B$124:$J$128,8,FALSE)</f>
        <v>0.98007105038154396</v>
      </c>
      <c r="Q3786" s="1253">
        <f>+VLOOKUP(C3786,'A. Rate Class Allocations'!$B$124:$J$128,7,FALSE)</f>
        <v>1.0700573423086499</v>
      </c>
      <c r="R3786" s="1253">
        <f>+VLOOKUP(C3786,'A. Rate Class Allocations'!$B$124:$J$128,9,FALSE)</f>
        <v>0.85888650963597402</v>
      </c>
      <c r="S3786" s="1254">
        <f t="shared" si="178"/>
        <v>771.32974795178177</v>
      </c>
      <c r="T3786" s="1254">
        <f t="shared" si="179"/>
        <v>0</v>
      </c>
    </row>
    <row r="3787" spans="1:20" s="1246" customFormat="1">
      <c r="A3787" s="1246" t="s">
        <v>1034</v>
      </c>
      <c r="B3787" s="1246" t="s">
        <v>1035</v>
      </c>
      <c r="C3787" s="1246" t="s">
        <v>118</v>
      </c>
      <c r="D3787" s="1246" t="s">
        <v>2534</v>
      </c>
      <c r="E3787" s="1247">
        <v>2020</v>
      </c>
      <c r="F3787" s="1247" t="s">
        <v>2516</v>
      </c>
      <c r="G3787" s="1249">
        <v>42978</v>
      </c>
      <c r="H3787" s="1250">
        <f t="shared" si="177"/>
        <v>2017</v>
      </c>
      <c r="I3787" s="1251">
        <v>43899.80774246528</v>
      </c>
      <c r="J3787" s="1246" t="s">
        <v>1038</v>
      </c>
      <c r="K3787" s="1246" t="s">
        <v>2440</v>
      </c>
      <c r="L3787" s="1246" t="s">
        <v>1039</v>
      </c>
      <c r="M3787" s="1246">
        <v>4086.6</v>
      </c>
      <c r="N3787" s="1246">
        <v>0</v>
      </c>
      <c r="O3787" s="1252">
        <f>+VLOOKUP(C3787,'A. Rate Class Allocations'!$B$124:$J$128,6,FALSE)</f>
        <v>0.96094519236849896</v>
      </c>
      <c r="P3787" s="1253">
        <f>+VLOOKUP(C3787,'A. Rate Class Allocations'!$B$124:$J$128,8,FALSE)</f>
        <v>0.98007105038154396</v>
      </c>
      <c r="Q3787" s="1253">
        <f>+VLOOKUP(C3787,'A. Rate Class Allocations'!$B$124:$J$128,7,FALSE)</f>
        <v>1.0700573423086499</v>
      </c>
      <c r="R3787" s="1253">
        <f>+VLOOKUP(C3787,'A. Rate Class Allocations'!$B$124:$J$128,9,FALSE)</f>
        <v>0.85888650963597402</v>
      </c>
      <c r="S3787" s="1254">
        <f t="shared" si="178"/>
        <v>3848.7376654209415</v>
      </c>
      <c r="T3787" s="1254">
        <f t="shared" si="179"/>
        <v>0</v>
      </c>
    </row>
    <row r="3788" spans="1:20" s="1246" customFormat="1">
      <c r="A3788" s="1246" t="s">
        <v>1034</v>
      </c>
      <c r="B3788" s="1246" t="s">
        <v>1035</v>
      </c>
      <c r="C3788" s="1246" t="s">
        <v>118</v>
      </c>
      <c r="D3788" s="1246" t="s">
        <v>2534</v>
      </c>
      <c r="E3788" s="1247">
        <v>2020</v>
      </c>
      <c r="F3788" s="1247" t="s">
        <v>2516</v>
      </c>
      <c r="G3788" s="1249">
        <v>42950</v>
      </c>
      <c r="H3788" s="1250">
        <f t="shared" si="177"/>
        <v>2017</v>
      </c>
      <c r="I3788" s="1251">
        <v>43899.80774246528</v>
      </c>
      <c r="J3788" s="1246" t="s">
        <v>1038</v>
      </c>
      <c r="K3788" s="1246" t="s">
        <v>2440</v>
      </c>
      <c r="L3788" s="1246" t="s">
        <v>1039</v>
      </c>
      <c r="M3788" s="1246">
        <v>4478.1120000000001</v>
      </c>
      <c r="N3788" s="1246">
        <v>0.51119999999999999</v>
      </c>
      <c r="O3788" s="1252">
        <f>+VLOOKUP(C3788,'A. Rate Class Allocations'!$B$124:$J$128,6,FALSE)</f>
        <v>0.96094519236849896</v>
      </c>
      <c r="P3788" s="1253">
        <f>+VLOOKUP(C3788,'A. Rate Class Allocations'!$B$124:$J$128,8,FALSE)</f>
        <v>0.98007105038154396</v>
      </c>
      <c r="Q3788" s="1253">
        <f>+VLOOKUP(C3788,'A. Rate Class Allocations'!$B$124:$J$128,7,FALSE)</f>
        <v>1.0700573423086499</v>
      </c>
      <c r="R3788" s="1253">
        <f>+VLOOKUP(C3788,'A. Rate Class Allocations'!$B$124:$J$128,9,FALSE)</f>
        <v>0.85888650963597402</v>
      </c>
      <c r="S3788" s="1254">
        <f t="shared" si="178"/>
        <v>4217.4615387788153</v>
      </c>
      <c r="T3788" s="1254">
        <f t="shared" si="179"/>
        <v>0.4698223554603847</v>
      </c>
    </row>
    <row r="3789" spans="1:20" s="1246" customFormat="1">
      <c r="A3789" s="1246" t="s">
        <v>1034</v>
      </c>
      <c r="B3789" s="1246" t="s">
        <v>1035</v>
      </c>
      <c r="C3789" s="1246" t="s">
        <v>118</v>
      </c>
      <c r="D3789" s="1246" t="s">
        <v>2534</v>
      </c>
      <c r="E3789" s="1247">
        <v>2020</v>
      </c>
      <c r="F3789" s="1247" t="s">
        <v>2516</v>
      </c>
      <c r="G3789" s="1249">
        <v>42950</v>
      </c>
      <c r="H3789" s="1250">
        <f t="shared" si="177"/>
        <v>2017</v>
      </c>
      <c r="I3789" s="1251">
        <v>43899.80774246528</v>
      </c>
      <c r="J3789" s="1246" t="s">
        <v>1038</v>
      </c>
      <c r="K3789" s="1246" t="s">
        <v>2440</v>
      </c>
      <c r="L3789" s="1246" t="s">
        <v>1039</v>
      </c>
      <c r="M3789" s="1246">
        <v>18210.080000000002</v>
      </c>
      <c r="N3789" s="1246">
        <v>4.6576000000000004</v>
      </c>
      <c r="O3789" s="1252">
        <f>+VLOOKUP(C3789,'A. Rate Class Allocations'!$B$124:$J$128,6,FALSE)</f>
        <v>0.96094519236849896</v>
      </c>
      <c r="P3789" s="1253">
        <f>+VLOOKUP(C3789,'A. Rate Class Allocations'!$B$124:$J$128,8,FALSE)</f>
        <v>0.98007105038154396</v>
      </c>
      <c r="Q3789" s="1253">
        <f>+VLOOKUP(C3789,'A. Rate Class Allocations'!$B$124:$J$128,7,FALSE)</f>
        <v>1.0700573423086499</v>
      </c>
      <c r="R3789" s="1253">
        <f>+VLOOKUP(C3789,'A. Rate Class Allocations'!$B$124:$J$128,9,FALSE)</f>
        <v>0.85888650963597402</v>
      </c>
      <c r="S3789" s="1254">
        <f t="shared" si="178"/>
        <v>17150.154354800714</v>
      </c>
      <c r="T3789" s="1254">
        <f t="shared" si="179"/>
        <v>4.2806036830835055</v>
      </c>
    </row>
    <row r="3790" spans="1:20" s="1246" customFormat="1">
      <c r="A3790" s="1246" t="s">
        <v>1034</v>
      </c>
      <c r="B3790" s="1246" t="s">
        <v>1035</v>
      </c>
      <c r="C3790" s="1246" t="s">
        <v>118</v>
      </c>
      <c r="D3790" s="1246" t="s">
        <v>2534</v>
      </c>
      <c r="E3790" s="1247">
        <v>2020</v>
      </c>
      <c r="F3790" s="1247" t="s">
        <v>2516</v>
      </c>
      <c r="G3790" s="1249">
        <v>42950</v>
      </c>
      <c r="H3790" s="1250">
        <f t="shared" si="177"/>
        <v>2017</v>
      </c>
      <c r="I3790" s="1251">
        <v>43899.80774246528</v>
      </c>
      <c r="J3790" s="1246" t="s">
        <v>1038</v>
      </c>
      <c r="K3790" s="1246" t="s">
        <v>2440</v>
      </c>
      <c r="L3790" s="1246" t="s">
        <v>1039</v>
      </c>
      <c r="M3790" s="1246">
        <v>1010.68</v>
      </c>
      <c r="N3790" s="1246">
        <v>0.22</v>
      </c>
      <c r="O3790" s="1252">
        <f>+VLOOKUP(C3790,'A. Rate Class Allocations'!$B$124:$J$128,6,FALSE)</f>
        <v>0.96094519236849896</v>
      </c>
      <c r="P3790" s="1253">
        <f>+VLOOKUP(C3790,'A. Rate Class Allocations'!$B$124:$J$128,8,FALSE)</f>
        <v>0.98007105038154396</v>
      </c>
      <c r="Q3790" s="1253">
        <f>+VLOOKUP(C3790,'A. Rate Class Allocations'!$B$124:$J$128,7,FALSE)</f>
        <v>1.0700573423086499</v>
      </c>
      <c r="R3790" s="1253">
        <f>+VLOOKUP(C3790,'A. Rate Class Allocations'!$B$124:$J$128,9,FALSE)</f>
        <v>0.85888650963597402</v>
      </c>
      <c r="S3790" s="1254">
        <f t="shared" si="178"/>
        <v>951.85292998767613</v>
      </c>
      <c r="T3790" s="1254">
        <f t="shared" si="179"/>
        <v>0.20219271948608106</v>
      </c>
    </row>
    <row r="3791" spans="1:20" s="1246" customFormat="1">
      <c r="A3791" s="1246" t="s">
        <v>1034</v>
      </c>
      <c r="B3791" s="1246" t="s">
        <v>1035</v>
      </c>
      <c r="C3791" s="1246" t="s">
        <v>118</v>
      </c>
      <c r="D3791" s="1246" t="s">
        <v>2535</v>
      </c>
      <c r="E3791" s="1247">
        <v>2020</v>
      </c>
      <c r="F3791" s="1247" t="s">
        <v>2516</v>
      </c>
      <c r="G3791" s="1249">
        <v>43069</v>
      </c>
      <c r="H3791" s="1250">
        <f t="shared" si="177"/>
        <v>2017</v>
      </c>
      <c r="I3791" s="1251">
        <v>43873.587492488427</v>
      </c>
      <c r="J3791" s="1246" t="s">
        <v>1038</v>
      </c>
      <c r="K3791" s="1246" t="s">
        <v>2440</v>
      </c>
      <c r="L3791" s="1246" t="s">
        <v>1039</v>
      </c>
      <c r="M3791" s="1246">
        <v>3360</v>
      </c>
      <c r="N3791" s="1246">
        <v>0</v>
      </c>
      <c r="O3791" s="1252">
        <f>+VLOOKUP(C3791,'A. Rate Class Allocations'!$B$124:$J$128,6,FALSE)</f>
        <v>0.96094519236849896</v>
      </c>
      <c r="P3791" s="1253">
        <f>+VLOOKUP(C3791,'A. Rate Class Allocations'!$B$124:$J$128,8,FALSE)</f>
        <v>0.98007105038154396</v>
      </c>
      <c r="Q3791" s="1253">
        <f>+VLOOKUP(C3791,'A. Rate Class Allocations'!$B$124:$J$128,7,FALSE)</f>
        <v>1.0700573423086499</v>
      </c>
      <c r="R3791" s="1253">
        <f>+VLOOKUP(C3791,'A. Rate Class Allocations'!$B$124:$J$128,9,FALSE)</f>
        <v>0.85888650963597402</v>
      </c>
      <c r="S3791" s="1254">
        <f t="shared" si="178"/>
        <v>3164.4297351867967</v>
      </c>
      <c r="T3791" s="1254">
        <f t="shared" si="179"/>
        <v>0</v>
      </c>
    </row>
    <row r="3792" spans="1:20" s="1246" customFormat="1">
      <c r="A3792" s="1246" t="s">
        <v>1034</v>
      </c>
      <c r="B3792" s="1246" t="s">
        <v>1035</v>
      </c>
      <c r="C3792" s="1246" t="s">
        <v>118</v>
      </c>
      <c r="D3792" s="1246" t="s">
        <v>2536</v>
      </c>
      <c r="E3792" s="1247">
        <v>2020</v>
      </c>
      <c r="F3792" s="1247" t="s">
        <v>2516</v>
      </c>
      <c r="G3792" s="1249">
        <v>43070</v>
      </c>
      <c r="H3792" s="1250">
        <f t="shared" si="177"/>
        <v>2017</v>
      </c>
      <c r="I3792" s="1251">
        <v>43859.699283877315</v>
      </c>
      <c r="J3792" s="1246" t="s">
        <v>1038</v>
      </c>
      <c r="K3792" s="1246" t="s">
        <v>2440</v>
      </c>
      <c r="L3792" s="1246" t="s">
        <v>1039</v>
      </c>
      <c r="M3792" s="1246">
        <v>6772.4748</v>
      </c>
      <c r="N3792" s="1246">
        <v>1.4742</v>
      </c>
      <c r="O3792" s="1252">
        <f>+VLOOKUP(C3792,'A. Rate Class Allocations'!$B$124:$J$128,6,FALSE)</f>
        <v>0.96094519236849896</v>
      </c>
      <c r="P3792" s="1253">
        <f>+VLOOKUP(C3792,'A. Rate Class Allocations'!$B$124:$J$128,8,FALSE)</f>
        <v>0.98007105038154396</v>
      </c>
      <c r="Q3792" s="1253">
        <f>+VLOOKUP(C3792,'A. Rate Class Allocations'!$B$124:$J$128,7,FALSE)</f>
        <v>1.0700573423086499</v>
      </c>
      <c r="R3792" s="1253">
        <f>+VLOOKUP(C3792,'A. Rate Class Allocations'!$B$124:$J$128,9,FALSE)</f>
        <v>0.85888650963597402</v>
      </c>
      <c r="S3792" s="1254">
        <f t="shared" si="178"/>
        <v>6378.2799517628737</v>
      </c>
      <c r="T3792" s="1254">
        <f t="shared" si="179"/>
        <v>1.3548750321199123</v>
      </c>
    </row>
    <row r="3793" spans="1:20" s="1246" customFormat="1">
      <c r="A3793" s="1246" t="s">
        <v>1034</v>
      </c>
      <c r="B3793" s="1246" t="s">
        <v>1035</v>
      </c>
      <c r="C3793" s="1246" t="s">
        <v>118</v>
      </c>
      <c r="D3793" s="1246" t="s">
        <v>2536</v>
      </c>
      <c r="E3793" s="1247">
        <v>2020</v>
      </c>
      <c r="F3793" s="1247" t="s">
        <v>2516</v>
      </c>
      <c r="G3793" s="1249">
        <v>43070</v>
      </c>
      <c r="H3793" s="1250">
        <f t="shared" si="177"/>
        <v>2017</v>
      </c>
      <c r="I3793" s="1251">
        <v>43859.699283877315</v>
      </c>
      <c r="J3793" s="1246" t="s">
        <v>1038</v>
      </c>
      <c r="K3793" s="1246" t="s">
        <v>2440</v>
      </c>
      <c r="L3793" s="1246" t="s">
        <v>1039</v>
      </c>
      <c r="M3793" s="1246">
        <v>11323.2912</v>
      </c>
      <c r="N3793" s="1246">
        <v>2.4647999999999999</v>
      </c>
      <c r="O3793" s="1252">
        <f>+VLOOKUP(C3793,'A. Rate Class Allocations'!$B$124:$J$128,6,FALSE)</f>
        <v>0.96094519236849896</v>
      </c>
      <c r="P3793" s="1253">
        <f>+VLOOKUP(C3793,'A. Rate Class Allocations'!$B$124:$J$128,8,FALSE)</f>
        <v>0.98007105038154396</v>
      </c>
      <c r="Q3793" s="1253">
        <f>+VLOOKUP(C3793,'A. Rate Class Allocations'!$B$124:$J$128,7,FALSE)</f>
        <v>1.0700573423086499</v>
      </c>
      <c r="R3793" s="1253">
        <f>+VLOOKUP(C3793,'A. Rate Class Allocations'!$B$124:$J$128,9,FALSE)</f>
        <v>0.85888650963597402</v>
      </c>
      <c r="S3793" s="1254">
        <f t="shared" si="178"/>
        <v>10664.214099243747</v>
      </c>
      <c r="T3793" s="1254">
        <f t="shared" si="179"/>
        <v>2.2652937044967847</v>
      </c>
    </row>
    <row r="3794" spans="1:20" s="1246" customFormat="1">
      <c r="A3794" s="1246" t="s">
        <v>1034</v>
      </c>
      <c r="B3794" s="1246" t="s">
        <v>1035</v>
      </c>
      <c r="C3794" s="1246" t="s">
        <v>118</v>
      </c>
      <c r="D3794" s="1246" t="s">
        <v>2536</v>
      </c>
      <c r="E3794" s="1247">
        <v>2020</v>
      </c>
      <c r="F3794" s="1247" t="s">
        <v>2516</v>
      </c>
      <c r="G3794" s="1249">
        <v>43070</v>
      </c>
      <c r="H3794" s="1250">
        <f t="shared" si="177"/>
        <v>2017</v>
      </c>
      <c r="I3794" s="1251">
        <v>43859.699283877315</v>
      </c>
      <c r="J3794" s="1246" t="s">
        <v>1038</v>
      </c>
      <c r="K3794" s="1246" t="s">
        <v>2440</v>
      </c>
      <c r="L3794" s="1246" t="s">
        <v>1039</v>
      </c>
      <c r="M3794" s="1246">
        <v>109303.272</v>
      </c>
      <c r="N3794" s="1246">
        <v>29.015999999999998</v>
      </c>
      <c r="O3794" s="1252">
        <f>+VLOOKUP(C3794,'A. Rate Class Allocations'!$B$124:$J$128,6,FALSE)</f>
        <v>0.96094519236849896</v>
      </c>
      <c r="P3794" s="1253">
        <f>+VLOOKUP(C3794,'A. Rate Class Allocations'!$B$124:$J$128,8,FALSE)</f>
        <v>0.98007105038154396</v>
      </c>
      <c r="Q3794" s="1253">
        <f>+VLOOKUP(C3794,'A. Rate Class Allocations'!$B$124:$J$128,7,FALSE)</f>
        <v>1.0700573423086499</v>
      </c>
      <c r="R3794" s="1253">
        <f>+VLOOKUP(C3794,'A. Rate Class Allocations'!$B$124:$J$128,9,FALSE)</f>
        <v>0.85888650963597402</v>
      </c>
      <c r="S3794" s="1254">
        <f t="shared" si="178"/>
        <v>102941.22740178883</v>
      </c>
      <c r="T3794" s="1254">
        <f t="shared" si="179"/>
        <v>26.667381584582397</v>
      </c>
    </row>
    <row r="3795" spans="1:20" s="1246" customFormat="1">
      <c r="A3795" s="1246" t="s">
        <v>1034</v>
      </c>
      <c r="B3795" s="1246" t="s">
        <v>1035</v>
      </c>
      <c r="C3795" s="1246" t="s">
        <v>118</v>
      </c>
      <c r="D3795" s="1246" t="s">
        <v>2536</v>
      </c>
      <c r="E3795" s="1247">
        <v>2020</v>
      </c>
      <c r="F3795" s="1247" t="s">
        <v>2516</v>
      </c>
      <c r="G3795" s="1249">
        <v>43070</v>
      </c>
      <c r="H3795" s="1250">
        <f t="shared" si="177"/>
        <v>2017</v>
      </c>
      <c r="I3795" s="1251">
        <v>43859.699283877315</v>
      </c>
      <c r="J3795" s="1246" t="s">
        <v>1038</v>
      </c>
      <c r="K3795" s="1246" t="s">
        <v>2440</v>
      </c>
      <c r="L3795" s="1246" t="s">
        <v>1039</v>
      </c>
      <c r="M3795" s="1246">
        <v>105540.039</v>
      </c>
      <c r="N3795" s="1246">
        <v>28.016999999999999</v>
      </c>
      <c r="O3795" s="1252">
        <f>+VLOOKUP(C3795,'A. Rate Class Allocations'!$B$124:$J$128,6,FALSE)</f>
        <v>0.96094519236849896</v>
      </c>
      <c r="P3795" s="1253">
        <f>+VLOOKUP(C3795,'A. Rate Class Allocations'!$B$124:$J$128,8,FALSE)</f>
        <v>0.98007105038154396</v>
      </c>
      <c r="Q3795" s="1253">
        <f>+VLOOKUP(C3795,'A. Rate Class Allocations'!$B$124:$J$128,7,FALSE)</f>
        <v>1.0700573423086499</v>
      </c>
      <c r="R3795" s="1253">
        <f>+VLOOKUP(C3795,'A. Rate Class Allocations'!$B$124:$J$128,9,FALSE)</f>
        <v>0.85888650963597402</v>
      </c>
      <c r="S3795" s="1254">
        <f t="shared" si="178"/>
        <v>99397.035019158997</v>
      </c>
      <c r="T3795" s="1254">
        <f t="shared" si="179"/>
        <v>25.749242826552422</v>
      </c>
    </row>
    <row r="3796" spans="1:20" s="1246" customFormat="1">
      <c r="A3796" s="1246" t="s">
        <v>1034</v>
      </c>
      <c r="B3796" s="1246" t="s">
        <v>1035</v>
      </c>
      <c r="C3796" s="1246" t="s">
        <v>118</v>
      </c>
      <c r="D3796" s="1246" t="s">
        <v>2536</v>
      </c>
      <c r="E3796" s="1247">
        <v>2020</v>
      </c>
      <c r="F3796" s="1247" t="s">
        <v>2516</v>
      </c>
      <c r="G3796" s="1249">
        <v>43070</v>
      </c>
      <c r="H3796" s="1250">
        <f t="shared" si="177"/>
        <v>2017</v>
      </c>
      <c r="I3796" s="1251">
        <v>43859.699283877315</v>
      </c>
      <c r="J3796" s="1246" t="s">
        <v>1038</v>
      </c>
      <c r="K3796" s="1246" t="s">
        <v>2440</v>
      </c>
      <c r="L3796" s="1246" t="s">
        <v>1039</v>
      </c>
      <c r="M3796" s="1246">
        <v>5570.2250000000004</v>
      </c>
      <c r="N3796" s="1246">
        <v>1.2124999999999999</v>
      </c>
      <c r="O3796" s="1252">
        <f>+VLOOKUP(C3796,'A. Rate Class Allocations'!$B$124:$J$128,6,FALSE)</f>
        <v>0.96094519236849896</v>
      </c>
      <c r="P3796" s="1253">
        <f>+VLOOKUP(C3796,'A. Rate Class Allocations'!$B$124:$J$128,8,FALSE)</f>
        <v>0.98007105038154396</v>
      </c>
      <c r="Q3796" s="1253">
        <f>+VLOOKUP(C3796,'A. Rate Class Allocations'!$B$124:$J$128,7,FALSE)</f>
        <v>1.0700573423086499</v>
      </c>
      <c r="R3796" s="1253">
        <f>+VLOOKUP(C3796,'A. Rate Class Allocations'!$B$124:$J$128,9,FALSE)</f>
        <v>0.85888650963597402</v>
      </c>
      <c r="S3796" s="1254">
        <f t="shared" si="178"/>
        <v>5246.0076255002614</v>
      </c>
      <c r="T3796" s="1254">
        <f t="shared" si="179"/>
        <v>1.1143576017130603</v>
      </c>
    </row>
    <row r="3797" spans="1:20" s="1246" customFormat="1">
      <c r="A3797" s="1246" t="s">
        <v>1034</v>
      </c>
      <c r="B3797" s="1246" t="s">
        <v>1035</v>
      </c>
      <c r="C3797" s="1246" t="s">
        <v>118</v>
      </c>
      <c r="D3797" s="1246" t="s">
        <v>2536</v>
      </c>
      <c r="E3797" s="1247">
        <v>2020</v>
      </c>
      <c r="F3797" s="1247" t="s">
        <v>2516</v>
      </c>
      <c r="G3797" s="1249">
        <v>43070</v>
      </c>
      <c r="H3797" s="1250">
        <f t="shared" si="177"/>
        <v>2017</v>
      </c>
      <c r="I3797" s="1251">
        <v>43859.699283877315</v>
      </c>
      <c r="J3797" s="1246" t="s">
        <v>1036</v>
      </c>
      <c r="K3797" s="1246" t="s">
        <v>2440</v>
      </c>
      <c r="L3797" s="1246" t="s">
        <v>1039</v>
      </c>
      <c r="M3797" s="1246">
        <v>2463</v>
      </c>
      <c r="N3797" s="1246">
        <v>0.6</v>
      </c>
      <c r="O3797" s="1252">
        <f>+VLOOKUP(C3797,'A. Rate Class Allocations'!$B$124:$J$128,6,FALSE)</f>
        <v>0.96094519236849896</v>
      </c>
      <c r="P3797" s="1253">
        <f>+VLOOKUP(C3797,'A. Rate Class Allocations'!$B$124:$J$128,8,FALSE)</f>
        <v>0.98007105038154396</v>
      </c>
      <c r="Q3797" s="1253">
        <f>+VLOOKUP(C3797,'A. Rate Class Allocations'!$B$124:$J$128,7,FALSE)</f>
        <v>1.0700573423086499</v>
      </c>
      <c r="R3797" s="1253">
        <f>+VLOOKUP(C3797,'A. Rate Class Allocations'!$B$124:$J$128,9,FALSE)</f>
        <v>0.85888650963597402</v>
      </c>
      <c r="S3797" s="1254">
        <f t="shared" si="178"/>
        <v>2319.6400112396077</v>
      </c>
      <c r="T3797" s="1254">
        <f t="shared" si="179"/>
        <v>0.55143468950749386</v>
      </c>
    </row>
    <row r="3798" spans="1:20" s="1246" customFormat="1">
      <c r="A3798" s="1246" t="s">
        <v>1034</v>
      </c>
      <c r="B3798" s="1246" t="s">
        <v>1035</v>
      </c>
      <c r="C3798" s="1246" t="s">
        <v>118</v>
      </c>
      <c r="D3798" s="1246" t="s">
        <v>2537</v>
      </c>
      <c r="E3798" s="1247">
        <v>2020</v>
      </c>
      <c r="F3798" s="1247" t="s">
        <v>2516</v>
      </c>
      <c r="G3798" s="1249">
        <v>43195</v>
      </c>
      <c r="H3798" s="1250">
        <f t="shared" si="177"/>
        <v>2018</v>
      </c>
      <c r="I3798" s="1251">
        <v>43851.833699884257</v>
      </c>
      <c r="J3798" s="1246" t="s">
        <v>1038</v>
      </c>
      <c r="K3798" s="1246" t="s">
        <v>2440</v>
      </c>
      <c r="L3798" s="1246" t="s">
        <v>1039</v>
      </c>
      <c r="M3798" s="1246">
        <v>4901.7979999999998</v>
      </c>
      <c r="N3798" s="1246">
        <v>1.0669999999999999</v>
      </c>
      <c r="O3798" s="1252">
        <f>+VLOOKUP(C3798,'A. Rate Class Allocations'!$B$124:$J$128,6,FALSE)</f>
        <v>0.96094519236849896</v>
      </c>
      <c r="P3798" s="1253">
        <f>+VLOOKUP(C3798,'A. Rate Class Allocations'!$B$124:$J$128,8,FALSE)</f>
        <v>0.98007105038154396</v>
      </c>
      <c r="Q3798" s="1253">
        <f>+VLOOKUP(C3798,'A. Rate Class Allocations'!$B$124:$J$128,7,FALSE)</f>
        <v>1.0700573423086499</v>
      </c>
      <c r="R3798" s="1253">
        <f>+VLOOKUP(C3798,'A. Rate Class Allocations'!$B$124:$J$128,9,FALSE)</f>
        <v>0.85888650963597402</v>
      </c>
      <c r="S3798" s="1254">
        <f t="shared" si="178"/>
        <v>4616.4867104402292</v>
      </c>
      <c r="T3798" s="1254">
        <f t="shared" si="179"/>
        <v>0.98063468950749311</v>
      </c>
    </row>
    <row r="3799" spans="1:20" s="1246" customFormat="1">
      <c r="A3799" s="1246" t="s">
        <v>1034</v>
      </c>
      <c r="B3799" s="1246" t="s">
        <v>1035</v>
      </c>
      <c r="C3799" s="1246" t="s">
        <v>118</v>
      </c>
      <c r="D3799" s="1246" t="s">
        <v>2538</v>
      </c>
      <c r="E3799" s="1247">
        <v>2020</v>
      </c>
      <c r="F3799" s="1247" t="s">
        <v>2516</v>
      </c>
      <c r="G3799" s="1249">
        <v>43159</v>
      </c>
      <c r="H3799" s="1250">
        <f t="shared" si="177"/>
        <v>2018</v>
      </c>
      <c r="I3799" s="1251">
        <v>43887.737101608793</v>
      </c>
      <c r="J3799" s="1246" t="s">
        <v>1038</v>
      </c>
      <c r="K3799" s="1246" t="s">
        <v>2440</v>
      </c>
      <c r="L3799" s="1246" t="s">
        <v>1039</v>
      </c>
      <c r="M3799" s="1246">
        <v>2520</v>
      </c>
      <c r="N3799" s="1246">
        <v>0</v>
      </c>
      <c r="O3799" s="1252">
        <f>+VLOOKUP(C3799,'A. Rate Class Allocations'!$B$124:$J$128,6,FALSE)</f>
        <v>0.96094519236849896</v>
      </c>
      <c r="P3799" s="1253">
        <f>+VLOOKUP(C3799,'A. Rate Class Allocations'!$B$124:$J$128,8,FALSE)</f>
        <v>0.98007105038154396</v>
      </c>
      <c r="Q3799" s="1253">
        <f>+VLOOKUP(C3799,'A. Rate Class Allocations'!$B$124:$J$128,7,FALSE)</f>
        <v>1.0700573423086499</v>
      </c>
      <c r="R3799" s="1253">
        <f>+VLOOKUP(C3799,'A. Rate Class Allocations'!$B$124:$J$128,9,FALSE)</f>
        <v>0.85888650963597402</v>
      </c>
      <c r="S3799" s="1254">
        <f t="shared" si="178"/>
        <v>2373.3223013900979</v>
      </c>
      <c r="T3799" s="1254">
        <f t="shared" si="179"/>
        <v>0</v>
      </c>
    </row>
    <row r="3800" spans="1:20" s="1246" customFormat="1">
      <c r="A3800" s="1246" t="s">
        <v>1034</v>
      </c>
      <c r="B3800" s="1246" t="s">
        <v>1035</v>
      </c>
      <c r="C3800" s="1246" t="s">
        <v>118</v>
      </c>
      <c r="D3800" s="1246" t="s">
        <v>2539</v>
      </c>
      <c r="E3800" s="1247">
        <v>2020</v>
      </c>
      <c r="F3800" s="1247" t="s">
        <v>2516</v>
      </c>
      <c r="G3800" s="1249">
        <v>43145</v>
      </c>
      <c r="H3800" s="1250">
        <f t="shared" si="177"/>
        <v>2018</v>
      </c>
      <c r="I3800" s="1251">
        <v>43859.546182708335</v>
      </c>
      <c r="J3800" s="1246" t="s">
        <v>1038</v>
      </c>
      <c r="K3800" s="1246" t="s">
        <v>2438</v>
      </c>
      <c r="L3800" s="1246" t="s">
        <v>1039</v>
      </c>
      <c r="M3800" s="1246">
        <v>308</v>
      </c>
      <c r="N3800" s="1246">
        <v>0.1</v>
      </c>
      <c r="O3800" s="1252">
        <f>+VLOOKUP(C3800,'A. Rate Class Allocations'!$B$124:$J$128,6,FALSE)</f>
        <v>0.96094519236849896</v>
      </c>
      <c r="P3800" s="1253">
        <f>+VLOOKUP(C3800,'A. Rate Class Allocations'!$B$124:$J$128,8,FALSE)</f>
        <v>0.98007105038154396</v>
      </c>
      <c r="Q3800" s="1253">
        <f>+VLOOKUP(C3800,'A. Rate Class Allocations'!$B$124:$J$128,7,FALSE)</f>
        <v>1.0700573423086499</v>
      </c>
      <c r="R3800" s="1253">
        <f>+VLOOKUP(C3800,'A. Rate Class Allocations'!$B$124:$J$128,9,FALSE)</f>
        <v>0.85888650963597402</v>
      </c>
      <c r="S3800" s="1254">
        <f t="shared" si="178"/>
        <v>290.07272572545639</v>
      </c>
      <c r="T3800" s="1254">
        <f t="shared" si="179"/>
        <v>9.1905781584582305E-2</v>
      </c>
    </row>
    <row r="3801" spans="1:20" s="1246" customFormat="1">
      <c r="A3801" s="1246" t="s">
        <v>1034</v>
      </c>
      <c r="B3801" s="1246" t="s">
        <v>1035</v>
      </c>
      <c r="C3801" s="1246" t="s">
        <v>118</v>
      </c>
      <c r="D3801" s="1246" t="s">
        <v>2539</v>
      </c>
      <c r="E3801" s="1247">
        <v>2020</v>
      </c>
      <c r="F3801" s="1247" t="s">
        <v>2516</v>
      </c>
      <c r="G3801" s="1249">
        <v>43145</v>
      </c>
      <c r="H3801" s="1250">
        <f t="shared" si="177"/>
        <v>2018</v>
      </c>
      <c r="I3801" s="1251">
        <v>43859.546182708335</v>
      </c>
      <c r="J3801" s="1246" t="s">
        <v>1038</v>
      </c>
      <c r="K3801" s="1246" t="s">
        <v>2438</v>
      </c>
      <c r="L3801" s="1246" t="s">
        <v>1039</v>
      </c>
      <c r="M3801" s="1246">
        <v>308</v>
      </c>
      <c r="N3801" s="1246">
        <v>0.1</v>
      </c>
      <c r="O3801" s="1252">
        <f>+VLOOKUP(C3801,'A. Rate Class Allocations'!$B$124:$J$128,6,FALSE)</f>
        <v>0.96094519236849896</v>
      </c>
      <c r="P3801" s="1253">
        <f>+VLOOKUP(C3801,'A. Rate Class Allocations'!$B$124:$J$128,8,FALSE)</f>
        <v>0.98007105038154396</v>
      </c>
      <c r="Q3801" s="1253">
        <f>+VLOOKUP(C3801,'A. Rate Class Allocations'!$B$124:$J$128,7,FALSE)</f>
        <v>1.0700573423086499</v>
      </c>
      <c r="R3801" s="1253">
        <f>+VLOOKUP(C3801,'A. Rate Class Allocations'!$B$124:$J$128,9,FALSE)</f>
        <v>0.85888650963597402</v>
      </c>
      <c r="S3801" s="1254">
        <f t="shared" si="178"/>
        <v>290.07272572545639</v>
      </c>
      <c r="T3801" s="1254">
        <f t="shared" si="179"/>
        <v>9.1905781584582305E-2</v>
      </c>
    </row>
    <row r="3802" spans="1:20" s="1246" customFormat="1">
      <c r="A3802" s="1246" t="s">
        <v>1034</v>
      </c>
      <c r="B3802" s="1246" t="s">
        <v>1035</v>
      </c>
      <c r="C3802" s="1246" t="s">
        <v>118</v>
      </c>
      <c r="D3802" s="1246" t="s">
        <v>2540</v>
      </c>
      <c r="E3802" s="1247">
        <v>2020</v>
      </c>
      <c r="F3802" s="1247" t="s">
        <v>2516</v>
      </c>
      <c r="G3802" s="1249">
        <v>43833</v>
      </c>
      <c r="H3802" s="1250">
        <f t="shared" si="177"/>
        <v>2020</v>
      </c>
      <c r="I3802" s="1251">
        <v>43851.835261643515</v>
      </c>
      <c r="J3802" s="1246" t="s">
        <v>1038</v>
      </c>
      <c r="K3802" s="1246" t="s">
        <v>2440</v>
      </c>
      <c r="L3802" s="1246" t="s">
        <v>1039</v>
      </c>
      <c r="M3802" s="1246">
        <v>3198.183</v>
      </c>
      <c r="N3802" s="1246">
        <v>0.84899999999999998</v>
      </c>
      <c r="O3802" s="1252">
        <f>+VLOOKUP(C3802,'A. Rate Class Allocations'!$B$124:$J$128,6,FALSE)</f>
        <v>0.96094519236849896</v>
      </c>
      <c r="P3802" s="1253">
        <f>+VLOOKUP(C3802,'A. Rate Class Allocations'!$B$124:$J$128,8,FALSE)</f>
        <v>0.98007105038154396</v>
      </c>
      <c r="Q3802" s="1253">
        <f>+VLOOKUP(C3802,'A. Rate Class Allocations'!$B$124:$J$128,7,FALSE)</f>
        <v>1.0700573423086499</v>
      </c>
      <c r="R3802" s="1253">
        <f>+VLOOKUP(C3802,'A. Rate Class Allocations'!$B$124:$J$128,9,FALSE)</f>
        <v>0.85888650963597402</v>
      </c>
      <c r="S3802" s="1254">
        <f t="shared" si="178"/>
        <v>3012.0313642169394</v>
      </c>
      <c r="T3802" s="1254">
        <f t="shared" si="179"/>
        <v>0.78028008565310369</v>
      </c>
    </row>
    <row r="3803" spans="1:20" s="1246" customFormat="1">
      <c r="A3803" s="1246" t="s">
        <v>1034</v>
      </c>
      <c r="B3803" s="1246" t="s">
        <v>1035</v>
      </c>
      <c r="C3803" s="1246" t="s">
        <v>118</v>
      </c>
      <c r="D3803" s="1246" t="s">
        <v>2541</v>
      </c>
      <c r="E3803" s="1247">
        <v>2020</v>
      </c>
      <c r="F3803" s="1247" t="s">
        <v>2516</v>
      </c>
      <c r="G3803" s="1249">
        <v>43249</v>
      </c>
      <c r="H3803" s="1250">
        <f t="shared" si="177"/>
        <v>2018</v>
      </c>
      <c r="I3803" s="1251">
        <v>43881.831320960649</v>
      </c>
      <c r="J3803" s="1246" t="s">
        <v>1038</v>
      </c>
      <c r="K3803" s="1246" t="s">
        <v>2440</v>
      </c>
      <c r="L3803" s="1246" t="s">
        <v>1039</v>
      </c>
      <c r="M3803" s="1246">
        <v>1092</v>
      </c>
      <c r="N3803" s="1246">
        <v>0</v>
      </c>
      <c r="O3803" s="1252">
        <f>+VLOOKUP(C3803,'A. Rate Class Allocations'!$B$124:$J$128,6,FALSE)</f>
        <v>0.96094519236849896</v>
      </c>
      <c r="P3803" s="1253">
        <f>+VLOOKUP(C3803,'A. Rate Class Allocations'!$B$124:$J$128,8,FALSE)</f>
        <v>0.98007105038154396</v>
      </c>
      <c r="Q3803" s="1253">
        <f>+VLOOKUP(C3803,'A. Rate Class Allocations'!$B$124:$J$128,7,FALSE)</f>
        <v>1.0700573423086499</v>
      </c>
      <c r="R3803" s="1253">
        <f>+VLOOKUP(C3803,'A. Rate Class Allocations'!$B$124:$J$128,9,FALSE)</f>
        <v>0.85888650963597402</v>
      </c>
      <c r="S3803" s="1254">
        <f t="shared" si="178"/>
        <v>1028.4396639357089</v>
      </c>
      <c r="T3803" s="1254">
        <f t="shared" si="179"/>
        <v>0</v>
      </c>
    </row>
    <row r="3804" spans="1:20" s="1246" customFormat="1">
      <c r="A3804" s="1246" t="s">
        <v>1034</v>
      </c>
      <c r="B3804" s="1246" t="s">
        <v>1035</v>
      </c>
      <c r="C3804" s="1246" t="s">
        <v>118</v>
      </c>
      <c r="D3804" s="1246" t="s">
        <v>2541</v>
      </c>
      <c r="E3804" s="1247">
        <v>2020</v>
      </c>
      <c r="F3804" s="1247" t="s">
        <v>2516</v>
      </c>
      <c r="G3804" s="1249">
        <v>43249</v>
      </c>
      <c r="H3804" s="1250">
        <f t="shared" si="177"/>
        <v>2018</v>
      </c>
      <c r="I3804" s="1251">
        <v>43881.831320960649</v>
      </c>
      <c r="J3804" s="1246" t="s">
        <v>1038</v>
      </c>
      <c r="K3804" s="1246" t="s">
        <v>2440</v>
      </c>
      <c r="L3804" s="1246" t="s">
        <v>1039</v>
      </c>
      <c r="M3804" s="1246">
        <v>1218</v>
      </c>
      <c r="N3804" s="1246">
        <v>0</v>
      </c>
      <c r="O3804" s="1252">
        <f>+VLOOKUP(C3804,'A. Rate Class Allocations'!$B$124:$J$128,6,FALSE)</f>
        <v>0.96094519236849896</v>
      </c>
      <c r="P3804" s="1253">
        <f>+VLOOKUP(C3804,'A. Rate Class Allocations'!$B$124:$J$128,8,FALSE)</f>
        <v>0.98007105038154396</v>
      </c>
      <c r="Q3804" s="1253">
        <f>+VLOOKUP(C3804,'A. Rate Class Allocations'!$B$124:$J$128,7,FALSE)</f>
        <v>1.0700573423086499</v>
      </c>
      <c r="R3804" s="1253">
        <f>+VLOOKUP(C3804,'A. Rate Class Allocations'!$B$124:$J$128,9,FALSE)</f>
        <v>0.85888650963597402</v>
      </c>
      <c r="S3804" s="1254">
        <f t="shared" si="178"/>
        <v>1147.1057790052141</v>
      </c>
      <c r="T3804" s="1254">
        <f t="shared" si="179"/>
        <v>0</v>
      </c>
    </row>
    <row r="3805" spans="1:20" s="1246" customFormat="1">
      <c r="A3805" s="1246" t="s">
        <v>1034</v>
      </c>
      <c r="B3805" s="1246" t="s">
        <v>1035</v>
      </c>
      <c r="C3805" s="1246" t="s">
        <v>118</v>
      </c>
      <c r="D3805" s="1246" t="s">
        <v>2542</v>
      </c>
      <c r="E3805" s="1247">
        <v>2020</v>
      </c>
      <c r="F3805" s="1247" t="s">
        <v>2516</v>
      </c>
      <c r="G3805" s="1249">
        <v>43404</v>
      </c>
      <c r="H3805" s="1250">
        <f t="shared" si="177"/>
        <v>2018</v>
      </c>
      <c r="I3805" s="1251">
        <v>43637.733996875002</v>
      </c>
      <c r="J3805" s="1246" t="s">
        <v>1038</v>
      </c>
      <c r="K3805" s="1246" t="s">
        <v>2440</v>
      </c>
      <c r="L3805" s="1246" t="s">
        <v>1039</v>
      </c>
      <c r="M3805" s="1246">
        <v>918.8</v>
      </c>
      <c r="N3805" s="1246">
        <v>0.2</v>
      </c>
      <c r="O3805" s="1252">
        <f>+VLOOKUP(C3805,'A. Rate Class Allocations'!$B$124:$J$128,6,FALSE)</f>
        <v>0.96094519236849896</v>
      </c>
      <c r="P3805" s="1253">
        <f>+VLOOKUP(C3805,'A. Rate Class Allocations'!$B$124:$J$128,8,FALSE)</f>
        <v>0.98007105038154396</v>
      </c>
      <c r="Q3805" s="1253">
        <f>+VLOOKUP(C3805,'A. Rate Class Allocations'!$B$124:$J$128,7,FALSE)</f>
        <v>1.0700573423086499</v>
      </c>
      <c r="R3805" s="1253">
        <f>+VLOOKUP(C3805,'A. Rate Class Allocations'!$B$124:$J$128,9,FALSE)</f>
        <v>0.85888650963597402</v>
      </c>
      <c r="S3805" s="1254">
        <f t="shared" si="178"/>
        <v>865.32084544334191</v>
      </c>
      <c r="T3805" s="1254">
        <f t="shared" si="179"/>
        <v>0.18381156316916461</v>
      </c>
    </row>
    <row r="3806" spans="1:20" s="1246" customFormat="1">
      <c r="A3806" s="1246" t="s">
        <v>1034</v>
      </c>
      <c r="B3806" s="1246" t="s">
        <v>1035</v>
      </c>
      <c r="C3806" s="1246" t="s">
        <v>118</v>
      </c>
      <c r="D3806" s="1246" t="s">
        <v>2542</v>
      </c>
      <c r="E3806" s="1247">
        <v>2020</v>
      </c>
      <c r="F3806" s="1247" t="s">
        <v>2516</v>
      </c>
      <c r="G3806" s="1249">
        <v>43404</v>
      </c>
      <c r="H3806" s="1250">
        <f t="shared" si="177"/>
        <v>2018</v>
      </c>
      <c r="I3806" s="1251">
        <v>43637.733996875002</v>
      </c>
      <c r="J3806" s="1246" t="s">
        <v>1038</v>
      </c>
      <c r="K3806" s="1246" t="s">
        <v>2440</v>
      </c>
      <c r="L3806" s="1246" t="s">
        <v>1039</v>
      </c>
      <c r="M3806" s="1246">
        <v>16.03</v>
      </c>
      <c r="N3806" s="1246">
        <v>4.1000000000000003E-3</v>
      </c>
      <c r="O3806" s="1252">
        <f>+VLOOKUP(C3806,'A. Rate Class Allocations'!$B$124:$J$128,6,FALSE)</f>
        <v>0.96094519236849896</v>
      </c>
      <c r="P3806" s="1253">
        <f>+VLOOKUP(C3806,'A. Rate Class Allocations'!$B$124:$J$128,8,FALSE)</f>
        <v>0.98007105038154396</v>
      </c>
      <c r="Q3806" s="1253">
        <f>+VLOOKUP(C3806,'A. Rate Class Allocations'!$B$124:$J$128,7,FALSE)</f>
        <v>1.0700573423086499</v>
      </c>
      <c r="R3806" s="1253">
        <f>+VLOOKUP(C3806,'A. Rate Class Allocations'!$B$124:$J$128,9,FALSE)</f>
        <v>0.85888650963597402</v>
      </c>
      <c r="S3806" s="1254">
        <f t="shared" si="178"/>
        <v>15.096966861620345</v>
      </c>
      <c r="T3806" s="1254">
        <f t="shared" si="179"/>
        <v>3.7681370449678749E-3</v>
      </c>
    </row>
    <row r="3807" spans="1:20" s="1246" customFormat="1">
      <c r="A3807" s="1246" t="s">
        <v>1034</v>
      </c>
      <c r="B3807" s="1246" t="s">
        <v>1035</v>
      </c>
      <c r="C3807" s="1246" t="s">
        <v>118</v>
      </c>
      <c r="D3807" s="1246" t="s">
        <v>2542</v>
      </c>
      <c r="E3807" s="1247">
        <v>2020</v>
      </c>
      <c r="F3807" s="1247" t="s">
        <v>2516</v>
      </c>
      <c r="G3807" s="1249">
        <v>43404</v>
      </c>
      <c r="H3807" s="1250">
        <f t="shared" si="177"/>
        <v>2018</v>
      </c>
      <c r="I3807" s="1251">
        <v>43637.733996875002</v>
      </c>
      <c r="J3807" s="1246" t="s">
        <v>1038</v>
      </c>
      <c r="K3807" s="1246" t="s">
        <v>2440</v>
      </c>
      <c r="L3807" s="1246" t="s">
        <v>1039</v>
      </c>
      <c r="M3807" s="1246">
        <v>5085.558</v>
      </c>
      <c r="N3807" s="1246">
        <v>0</v>
      </c>
      <c r="O3807" s="1252">
        <f>+VLOOKUP(C3807,'A. Rate Class Allocations'!$B$124:$J$128,6,FALSE)</f>
        <v>0.96094519236849896</v>
      </c>
      <c r="P3807" s="1253">
        <f>+VLOOKUP(C3807,'A. Rate Class Allocations'!$B$124:$J$128,8,FALSE)</f>
        <v>0.98007105038154396</v>
      </c>
      <c r="Q3807" s="1253">
        <f>+VLOOKUP(C3807,'A. Rate Class Allocations'!$B$124:$J$128,7,FALSE)</f>
        <v>1.0700573423086499</v>
      </c>
      <c r="R3807" s="1253">
        <f>+VLOOKUP(C3807,'A. Rate Class Allocations'!$B$124:$J$128,9,FALSE)</f>
        <v>0.85888650963597402</v>
      </c>
      <c r="S3807" s="1254">
        <f t="shared" si="178"/>
        <v>4789.5508795288979</v>
      </c>
      <c r="T3807" s="1254">
        <f t="shared" si="179"/>
        <v>0</v>
      </c>
    </row>
    <row r="3808" spans="1:20" s="1246" customFormat="1">
      <c r="A3808" s="1246" t="s">
        <v>1034</v>
      </c>
      <c r="B3808" s="1246" t="s">
        <v>1035</v>
      </c>
      <c r="C3808" s="1246" t="s">
        <v>118</v>
      </c>
      <c r="D3808" s="1246" t="s">
        <v>2543</v>
      </c>
      <c r="E3808" s="1247">
        <v>2020</v>
      </c>
      <c r="F3808" s="1247" t="s">
        <v>2516</v>
      </c>
      <c r="G3808" s="1249">
        <v>43861</v>
      </c>
      <c r="H3808" s="1250">
        <f t="shared" si="177"/>
        <v>2020</v>
      </c>
      <c r="I3808" s="1251">
        <v>43872.632802060187</v>
      </c>
      <c r="J3808" s="1246" t="s">
        <v>1038</v>
      </c>
      <c r="K3808" s="1246" t="s">
        <v>2440</v>
      </c>
      <c r="L3808" s="1246" t="s">
        <v>1039</v>
      </c>
      <c r="M3808" s="1246">
        <v>11760</v>
      </c>
      <c r="N3808" s="1246">
        <v>0</v>
      </c>
      <c r="O3808" s="1252">
        <f>+VLOOKUP(C3808,'A. Rate Class Allocations'!$B$124:$J$128,6,FALSE)</f>
        <v>0.96094519236849896</v>
      </c>
      <c r="P3808" s="1253">
        <f>+VLOOKUP(C3808,'A. Rate Class Allocations'!$B$124:$J$128,8,FALSE)</f>
        <v>0.98007105038154396</v>
      </c>
      <c r="Q3808" s="1253">
        <f>+VLOOKUP(C3808,'A. Rate Class Allocations'!$B$124:$J$128,7,FALSE)</f>
        <v>1.0700573423086499</v>
      </c>
      <c r="R3808" s="1253">
        <f>+VLOOKUP(C3808,'A. Rate Class Allocations'!$B$124:$J$128,9,FALSE)</f>
        <v>0.85888650963597402</v>
      </c>
      <c r="S3808" s="1254">
        <f t="shared" si="178"/>
        <v>11075.504073153788</v>
      </c>
      <c r="T3808" s="1254">
        <f t="shared" si="179"/>
        <v>0</v>
      </c>
    </row>
    <row r="3809" spans="1:20" s="1246" customFormat="1">
      <c r="A3809" s="1246" t="s">
        <v>1034</v>
      </c>
      <c r="B3809" s="1246" t="s">
        <v>1035</v>
      </c>
      <c r="C3809" s="1246" t="s">
        <v>118</v>
      </c>
      <c r="D3809" s="1246" t="s">
        <v>2544</v>
      </c>
      <c r="E3809" s="1247">
        <v>2020</v>
      </c>
      <c r="F3809" s="1247" t="s">
        <v>2516</v>
      </c>
      <c r="G3809" s="1249">
        <v>43280</v>
      </c>
      <c r="H3809" s="1250">
        <f t="shared" si="177"/>
        <v>2018</v>
      </c>
      <c r="I3809" s="1251">
        <v>43851.835073807873</v>
      </c>
      <c r="J3809" s="1246" t="s">
        <v>1038</v>
      </c>
      <c r="K3809" s="1246" t="s">
        <v>2440</v>
      </c>
      <c r="L3809" s="1246" t="s">
        <v>1039</v>
      </c>
      <c r="M3809" s="1246">
        <v>1092</v>
      </c>
      <c r="N3809" s="1246">
        <v>0</v>
      </c>
      <c r="O3809" s="1252">
        <f>+VLOOKUP(C3809,'A. Rate Class Allocations'!$B$124:$J$128,6,FALSE)</f>
        <v>0.96094519236849896</v>
      </c>
      <c r="P3809" s="1253">
        <f>+VLOOKUP(C3809,'A. Rate Class Allocations'!$B$124:$J$128,8,FALSE)</f>
        <v>0.98007105038154396</v>
      </c>
      <c r="Q3809" s="1253">
        <f>+VLOOKUP(C3809,'A. Rate Class Allocations'!$B$124:$J$128,7,FALSE)</f>
        <v>1.0700573423086499</v>
      </c>
      <c r="R3809" s="1253">
        <f>+VLOOKUP(C3809,'A. Rate Class Allocations'!$B$124:$J$128,9,FALSE)</f>
        <v>0.85888650963597402</v>
      </c>
      <c r="S3809" s="1254">
        <f t="shared" si="178"/>
        <v>1028.4396639357089</v>
      </c>
      <c r="T3809" s="1254">
        <f t="shared" si="179"/>
        <v>0</v>
      </c>
    </row>
    <row r="3810" spans="1:20" s="1246" customFormat="1">
      <c r="A3810" s="1246" t="s">
        <v>1034</v>
      </c>
      <c r="B3810" s="1246" t="s">
        <v>1035</v>
      </c>
      <c r="C3810" s="1246" t="s">
        <v>118</v>
      </c>
      <c r="D3810" s="1246" t="s">
        <v>2544</v>
      </c>
      <c r="E3810" s="1247">
        <v>2020</v>
      </c>
      <c r="F3810" s="1247" t="s">
        <v>2516</v>
      </c>
      <c r="G3810" s="1249">
        <v>43280</v>
      </c>
      <c r="H3810" s="1250">
        <f t="shared" si="177"/>
        <v>2018</v>
      </c>
      <c r="I3810" s="1251">
        <v>43851.835073807873</v>
      </c>
      <c r="J3810" s="1246" t="s">
        <v>1038</v>
      </c>
      <c r="K3810" s="1246" t="s">
        <v>2440</v>
      </c>
      <c r="L3810" s="1246" t="s">
        <v>1039</v>
      </c>
      <c r="M3810" s="1246">
        <v>15960</v>
      </c>
      <c r="N3810" s="1246">
        <v>0</v>
      </c>
      <c r="O3810" s="1252">
        <f>+VLOOKUP(C3810,'A. Rate Class Allocations'!$B$124:$J$128,6,FALSE)</f>
        <v>0.96094519236849896</v>
      </c>
      <c r="P3810" s="1253">
        <f>+VLOOKUP(C3810,'A. Rate Class Allocations'!$B$124:$J$128,8,FALSE)</f>
        <v>0.98007105038154396</v>
      </c>
      <c r="Q3810" s="1253">
        <f>+VLOOKUP(C3810,'A. Rate Class Allocations'!$B$124:$J$128,7,FALSE)</f>
        <v>1.0700573423086499</v>
      </c>
      <c r="R3810" s="1253">
        <f>+VLOOKUP(C3810,'A. Rate Class Allocations'!$B$124:$J$128,9,FALSE)</f>
        <v>0.85888650963597402</v>
      </c>
      <c r="S3810" s="1254">
        <f t="shared" si="178"/>
        <v>15031.041242137286</v>
      </c>
      <c r="T3810" s="1254">
        <f t="shared" si="179"/>
        <v>0</v>
      </c>
    </row>
    <row r="3811" spans="1:20" s="1246" customFormat="1">
      <c r="A3811" s="1246" t="s">
        <v>1034</v>
      </c>
      <c r="B3811" s="1246" t="s">
        <v>1035</v>
      </c>
      <c r="C3811" s="1246" t="s">
        <v>118</v>
      </c>
      <c r="D3811" s="1246" t="s">
        <v>2545</v>
      </c>
      <c r="E3811" s="1247">
        <v>2020</v>
      </c>
      <c r="F3811" s="1247" t="s">
        <v>2516</v>
      </c>
      <c r="G3811" s="1249">
        <v>43298</v>
      </c>
      <c r="H3811" s="1250">
        <f t="shared" si="177"/>
        <v>2018</v>
      </c>
      <c r="I3811" s="1251">
        <v>43880.748028981485</v>
      </c>
      <c r="J3811" s="1246" t="s">
        <v>1038</v>
      </c>
      <c r="K3811" s="1246" t="s">
        <v>2440</v>
      </c>
      <c r="L3811" s="1246" t="s">
        <v>1039</v>
      </c>
      <c r="M3811" s="1246">
        <v>6339.72</v>
      </c>
      <c r="N3811" s="1246">
        <v>1.38</v>
      </c>
      <c r="O3811" s="1252">
        <f>+VLOOKUP(C3811,'A. Rate Class Allocations'!$B$124:$J$128,6,FALSE)</f>
        <v>0.96094519236849896</v>
      </c>
      <c r="P3811" s="1253">
        <f>+VLOOKUP(C3811,'A. Rate Class Allocations'!$B$124:$J$128,8,FALSE)</f>
        <v>0.98007105038154396</v>
      </c>
      <c r="Q3811" s="1253">
        <f>+VLOOKUP(C3811,'A. Rate Class Allocations'!$B$124:$J$128,7,FALSE)</f>
        <v>1.0700573423086499</v>
      </c>
      <c r="R3811" s="1253">
        <f>+VLOOKUP(C3811,'A. Rate Class Allocations'!$B$124:$J$128,9,FALSE)</f>
        <v>0.85888650963597402</v>
      </c>
      <c r="S3811" s="1254">
        <f t="shared" si="178"/>
        <v>5970.7138335590598</v>
      </c>
      <c r="T3811" s="1254">
        <f t="shared" si="179"/>
        <v>1.2682997858672356</v>
      </c>
    </row>
    <row r="3812" spans="1:20" s="1246" customFormat="1">
      <c r="A3812" s="1246" t="s">
        <v>1034</v>
      </c>
      <c r="B3812" s="1246" t="s">
        <v>1035</v>
      </c>
      <c r="C3812" s="1246" t="s">
        <v>118</v>
      </c>
      <c r="D3812" s="1246" t="s">
        <v>2546</v>
      </c>
      <c r="E3812" s="1247">
        <v>2020</v>
      </c>
      <c r="F3812" s="1247" t="s">
        <v>2516</v>
      </c>
      <c r="G3812" s="1249">
        <v>43629</v>
      </c>
      <c r="H3812" s="1250">
        <f t="shared" si="177"/>
        <v>2019</v>
      </c>
      <c r="I3812" s="1251">
        <v>43867.605804212966</v>
      </c>
      <c r="J3812" s="1246" t="s">
        <v>1038</v>
      </c>
      <c r="K3812" s="1246" t="s">
        <v>2440</v>
      </c>
      <c r="L3812" s="1246" t="s">
        <v>1039</v>
      </c>
      <c r="M3812" s="1246">
        <v>17640</v>
      </c>
      <c r="N3812" s="1246">
        <v>0</v>
      </c>
      <c r="O3812" s="1252">
        <f>+VLOOKUP(C3812,'A. Rate Class Allocations'!$B$124:$J$128,6,FALSE)</f>
        <v>0.96094519236849896</v>
      </c>
      <c r="P3812" s="1253">
        <f>+VLOOKUP(C3812,'A. Rate Class Allocations'!$B$124:$J$128,8,FALSE)</f>
        <v>0.98007105038154396</v>
      </c>
      <c r="Q3812" s="1253">
        <f>+VLOOKUP(C3812,'A. Rate Class Allocations'!$B$124:$J$128,7,FALSE)</f>
        <v>1.0700573423086499</v>
      </c>
      <c r="R3812" s="1253">
        <f>+VLOOKUP(C3812,'A. Rate Class Allocations'!$B$124:$J$128,9,FALSE)</f>
        <v>0.85888650963597402</v>
      </c>
      <c r="S3812" s="1254">
        <f t="shared" si="178"/>
        <v>16613.256109730686</v>
      </c>
      <c r="T3812" s="1254">
        <f t="shared" si="179"/>
        <v>0</v>
      </c>
    </row>
    <row r="3813" spans="1:20" s="1246" customFormat="1">
      <c r="A3813" s="1246" t="s">
        <v>1034</v>
      </c>
      <c r="B3813" s="1246" t="s">
        <v>1035</v>
      </c>
      <c r="C3813" s="1246" t="s">
        <v>118</v>
      </c>
      <c r="D3813" s="1246" t="s">
        <v>2546</v>
      </c>
      <c r="E3813" s="1247">
        <v>2020</v>
      </c>
      <c r="F3813" s="1247" t="s">
        <v>2516</v>
      </c>
      <c r="G3813" s="1249">
        <v>43629</v>
      </c>
      <c r="H3813" s="1250">
        <f t="shared" si="177"/>
        <v>2019</v>
      </c>
      <c r="I3813" s="1251">
        <v>43867.605804212966</v>
      </c>
      <c r="J3813" s="1246" t="s">
        <v>1036</v>
      </c>
      <c r="K3813" s="1246" t="s">
        <v>2440</v>
      </c>
      <c r="L3813" s="1246" t="s">
        <v>1039</v>
      </c>
      <c r="M3813" s="1246">
        <v>198634</v>
      </c>
      <c r="N3813" s="1246">
        <v>59.4</v>
      </c>
      <c r="O3813" s="1252">
        <f>+VLOOKUP(C3813,'A. Rate Class Allocations'!$B$124:$J$128,6,FALSE)</f>
        <v>0.96094519236849896</v>
      </c>
      <c r="P3813" s="1253">
        <f>+VLOOKUP(C3813,'A. Rate Class Allocations'!$B$124:$J$128,8,FALSE)</f>
        <v>0.98007105038154396</v>
      </c>
      <c r="Q3813" s="1253">
        <f>+VLOOKUP(C3813,'A. Rate Class Allocations'!$B$124:$J$128,7,FALSE)</f>
        <v>1.0700573423086499</v>
      </c>
      <c r="R3813" s="1253">
        <f>+VLOOKUP(C3813,'A. Rate Class Allocations'!$B$124:$J$128,9,FALSE)</f>
        <v>0.85888650963597402</v>
      </c>
      <c r="S3813" s="1254">
        <f t="shared" si="178"/>
        <v>187072.42143425424</v>
      </c>
      <c r="T3813" s="1254">
        <f t="shared" si="179"/>
        <v>54.592034261241885</v>
      </c>
    </row>
    <row r="3814" spans="1:20" s="1246" customFormat="1">
      <c r="A3814" s="1246" t="s">
        <v>1034</v>
      </c>
      <c r="B3814" s="1246" t="s">
        <v>1035</v>
      </c>
      <c r="C3814" s="1246" t="s">
        <v>118</v>
      </c>
      <c r="D3814" s="1246" t="s">
        <v>2546</v>
      </c>
      <c r="E3814" s="1247">
        <v>2020</v>
      </c>
      <c r="F3814" s="1247" t="s">
        <v>2516</v>
      </c>
      <c r="G3814" s="1249">
        <v>43629</v>
      </c>
      <c r="H3814" s="1250">
        <f t="shared" si="177"/>
        <v>2019</v>
      </c>
      <c r="I3814" s="1251">
        <v>43867.605804212966</v>
      </c>
      <c r="J3814" s="1246" t="s">
        <v>1036</v>
      </c>
      <c r="K3814" s="1246" t="s">
        <v>2440</v>
      </c>
      <c r="L3814" s="1246" t="s">
        <v>1039</v>
      </c>
      <c r="M3814" s="1246">
        <v>4562</v>
      </c>
      <c r="N3814" s="1246">
        <v>0.5</v>
      </c>
      <c r="O3814" s="1252">
        <f>+VLOOKUP(C3814,'A. Rate Class Allocations'!$B$124:$J$128,6,FALSE)</f>
        <v>0.96094519236849896</v>
      </c>
      <c r="P3814" s="1253">
        <f>+VLOOKUP(C3814,'A. Rate Class Allocations'!$B$124:$J$128,8,FALSE)</f>
        <v>0.98007105038154396</v>
      </c>
      <c r="Q3814" s="1253">
        <f>+VLOOKUP(C3814,'A. Rate Class Allocations'!$B$124:$J$128,7,FALSE)</f>
        <v>1.0700573423086499</v>
      </c>
      <c r="R3814" s="1253">
        <f>+VLOOKUP(C3814,'A. Rate Class Allocations'!$B$124:$J$128,9,FALSE)</f>
        <v>0.85888650963597402</v>
      </c>
      <c r="S3814" s="1254">
        <f t="shared" si="178"/>
        <v>4296.466801167312</v>
      </c>
      <c r="T3814" s="1254">
        <f t="shared" si="179"/>
        <v>0.45952890792291151</v>
      </c>
    </row>
    <row r="3815" spans="1:20" s="1246" customFormat="1">
      <c r="A3815" s="1246" t="s">
        <v>1034</v>
      </c>
      <c r="B3815" s="1246" t="s">
        <v>1035</v>
      </c>
      <c r="C3815" s="1246" t="s">
        <v>118</v>
      </c>
      <c r="D3815" s="1246" t="s">
        <v>2547</v>
      </c>
      <c r="E3815" s="1247">
        <v>2020</v>
      </c>
      <c r="F3815" s="1247" t="s">
        <v>2516</v>
      </c>
      <c r="G3815" s="1249">
        <v>43553</v>
      </c>
      <c r="H3815" s="1250">
        <f t="shared" si="177"/>
        <v>2019</v>
      </c>
      <c r="I3815" s="1251">
        <v>43899.808763831017</v>
      </c>
      <c r="J3815" s="1246" t="s">
        <v>1038</v>
      </c>
      <c r="K3815" s="1246" t="s">
        <v>2440</v>
      </c>
      <c r="L3815" s="1246" t="s">
        <v>1039</v>
      </c>
      <c r="M3815" s="1246">
        <v>104789.14</v>
      </c>
      <c r="N3815" s="1246">
        <v>22.81</v>
      </c>
      <c r="O3815" s="1252">
        <f>+VLOOKUP(C3815,'A. Rate Class Allocations'!$B$124:$J$128,6,FALSE)</f>
        <v>0.96094519236849896</v>
      </c>
      <c r="P3815" s="1253">
        <f>+VLOOKUP(C3815,'A. Rate Class Allocations'!$B$124:$J$128,8,FALSE)</f>
        <v>0.98007105038154396</v>
      </c>
      <c r="Q3815" s="1253">
        <f>+VLOOKUP(C3815,'A. Rate Class Allocations'!$B$124:$J$128,7,FALSE)</f>
        <v>1.0700573423086499</v>
      </c>
      <c r="R3815" s="1253">
        <f>+VLOOKUP(C3815,'A. Rate Class Allocations'!$B$124:$J$128,9,FALSE)</f>
        <v>0.85888650963597402</v>
      </c>
      <c r="S3815" s="1254">
        <f t="shared" si="178"/>
        <v>98689.842422813163</v>
      </c>
      <c r="T3815" s="1254">
        <f t="shared" si="179"/>
        <v>20.963708779443223</v>
      </c>
    </row>
    <row r="3816" spans="1:20" s="1246" customFormat="1">
      <c r="A3816" s="1246" t="s">
        <v>1034</v>
      </c>
      <c r="B3816" s="1246" t="s">
        <v>1035</v>
      </c>
      <c r="C3816" s="1246" t="s">
        <v>118</v>
      </c>
      <c r="D3816" s="1246" t="s">
        <v>2548</v>
      </c>
      <c r="E3816" s="1247">
        <v>2020</v>
      </c>
      <c r="F3816" s="1247" t="s">
        <v>2516</v>
      </c>
      <c r="G3816" s="1249">
        <v>43433</v>
      </c>
      <c r="H3816" s="1250">
        <f t="shared" si="177"/>
        <v>2018</v>
      </c>
      <c r="I3816" s="1251">
        <v>43899.80738056713</v>
      </c>
      <c r="J3816" s="1246" t="s">
        <v>1038</v>
      </c>
      <c r="K3816" s="1246" t="s">
        <v>2440</v>
      </c>
      <c r="L3816" s="1246" t="s">
        <v>1039</v>
      </c>
      <c r="M3816" s="1246">
        <v>821.31</v>
      </c>
      <c r="N3816" s="1246">
        <v>0.21</v>
      </c>
      <c r="O3816" s="1252">
        <f>+VLOOKUP(C3816,'A. Rate Class Allocations'!$B$124:$J$128,6,FALSE)</f>
        <v>0.96094519236849896</v>
      </c>
      <c r="P3816" s="1253">
        <f>+VLOOKUP(C3816,'A. Rate Class Allocations'!$B$124:$J$128,8,FALSE)</f>
        <v>0.98007105038154396</v>
      </c>
      <c r="Q3816" s="1253">
        <f>+VLOOKUP(C3816,'A. Rate Class Allocations'!$B$124:$J$128,7,FALSE)</f>
        <v>1.0700573423086499</v>
      </c>
      <c r="R3816" s="1253">
        <f>+VLOOKUP(C3816,'A. Rate Class Allocations'!$B$124:$J$128,9,FALSE)</f>
        <v>0.85888650963597402</v>
      </c>
      <c r="S3816" s="1254">
        <f t="shared" si="178"/>
        <v>773.50529339472268</v>
      </c>
      <c r="T3816" s="1254">
        <f t="shared" si="179"/>
        <v>0.19300214132762281</v>
      </c>
    </row>
    <row r="3817" spans="1:20" s="1246" customFormat="1">
      <c r="A3817" s="1246" t="s">
        <v>1034</v>
      </c>
      <c r="B3817" s="1246" t="s">
        <v>1035</v>
      </c>
      <c r="C3817" s="1246" t="s">
        <v>118</v>
      </c>
      <c r="D3817" s="1246" t="s">
        <v>2548</v>
      </c>
      <c r="E3817" s="1247">
        <v>2020</v>
      </c>
      <c r="F3817" s="1247" t="s">
        <v>2516</v>
      </c>
      <c r="G3817" s="1249">
        <v>43433</v>
      </c>
      <c r="H3817" s="1250">
        <f t="shared" si="177"/>
        <v>2018</v>
      </c>
      <c r="I3817" s="1251">
        <v>43899.80738056713</v>
      </c>
      <c r="J3817" s="1246" t="s">
        <v>1036</v>
      </c>
      <c r="K3817" s="1246" t="s">
        <v>2440</v>
      </c>
      <c r="L3817" s="1246" t="s">
        <v>1039</v>
      </c>
      <c r="M3817" s="1246">
        <v>337</v>
      </c>
      <c r="N3817" s="1246">
        <v>0.1</v>
      </c>
      <c r="O3817" s="1252">
        <f>+VLOOKUP(C3817,'A. Rate Class Allocations'!$B$124:$J$128,6,FALSE)</f>
        <v>0.96094519236849896</v>
      </c>
      <c r="P3817" s="1253">
        <f>+VLOOKUP(C3817,'A. Rate Class Allocations'!$B$124:$J$128,8,FALSE)</f>
        <v>0.98007105038154396</v>
      </c>
      <c r="Q3817" s="1253">
        <f>+VLOOKUP(C3817,'A. Rate Class Allocations'!$B$124:$J$128,7,FALSE)</f>
        <v>1.0700573423086499</v>
      </c>
      <c r="R3817" s="1253">
        <f>+VLOOKUP(C3817,'A. Rate Class Allocations'!$B$124:$J$128,9,FALSE)</f>
        <v>0.85888650963597402</v>
      </c>
      <c r="S3817" s="1254">
        <f t="shared" si="178"/>
        <v>317.38476808272338</v>
      </c>
      <c r="T3817" s="1254">
        <f t="shared" si="179"/>
        <v>9.1905781584582305E-2</v>
      </c>
    </row>
    <row r="3818" spans="1:20" s="1246" customFormat="1">
      <c r="A3818" s="1246" t="s">
        <v>1034</v>
      </c>
      <c r="B3818" s="1246" t="s">
        <v>1035</v>
      </c>
      <c r="C3818" s="1246" t="s">
        <v>118</v>
      </c>
      <c r="D3818" s="1246" t="s">
        <v>2548</v>
      </c>
      <c r="E3818" s="1247">
        <v>2020</v>
      </c>
      <c r="F3818" s="1247" t="s">
        <v>2516</v>
      </c>
      <c r="G3818" s="1249">
        <v>43433</v>
      </c>
      <c r="H3818" s="1250">
        <f t="shared" si="177"/>
        <v>2018</v>
      </c>
      <c r="I3818" s="1251">
        <v>43899.80738056713</v>
      </c>
      <c r="J3818" s="1246" t="s">
        <v>1036</v>
      </c>
      <c r="K3818" s="1246" t="s">
        <v>2440</v>
      </c>
      <c r="L3818" s="1246" t="s">
        <v>1039</v>
      </c>
      <c r="M3818" s="1246">
        <v>1682</v>
      </c>
      <c r="N3818" s="1246">
        <v>0.5</v>
      </c>
      <c r="O3818" s="1252">
        <f>+VLOOKUP(C3818,'A. Rate Class Allocations'!$B$124:$J$128,6,FALSE)</f>
        <v>0.96094519236849896</v>
      </c>
      <c r="P3818" s="1253">
        <f>+VLOOKUP(C3818,'A. Rate Class Allocations'!$B$124:$J$128,8,FALSE)</f>
        <v>0.98007105038154396</v>
      </c>
      <c r="Q3818" s="1253">
        <f>+VLOOKUP(C3818,'A. Rate Class Allocations'!$B$124:$J$128,7,FALSE)</f>
        <v>1.0700573423086499</v>
      </c>
      <c r="R3818" s="1253">
        <f>+VLOOKUP(C3818,'A. Rate Class Allocations'!$B$124:$J$128,9,FALSE)</f>
        <v>0.85888650963597402</v>
      </c>
      <c r="S3818" s="1254">
        <f t="shared" si="178"/>
        <v>1584.0984567214857</v>
      </c>
      <c r="T3818" s="1254">
        <f t="shared" si="179"/>
        <v>0.45952890792291151</v>
      </c>
    </row>
    <row r="3819" spans="1:20" s="1246" customFormat="1">
      <c r="A3819" s="1246" t="s">
        <v>1034</v>
      </c>
      <c r="B3819" s="1246" t="s">
        <v>1035</v>
      </c>
      <c r="C3819" s="1246" t="s">
        <v>118</v>
      </c>
      <c r="D3819" s="1246" t="s">
        <v>2548</v>
      </c>
      <c r="E3819" s="1247">
        <v>2020</v>
      </c>
      <c r="F3819" s="1247" t="s">
        <v>2516</v>
      </c>
      <c r="G3819" s="1249">
        <v>43433</v>
      </c>
      <c r="H3819" s="1250">
        <f t="shared" si="177"/>
        <v>2018</v>
      </c>
      <c r="I3819" s="1251">
        <v>43899.80738056713</v>
      </c>
      <c r="J3819" s="1246" t="s">
        <v>1036</v>
      </c>
      <c r="K3819" s="1246" t="s">
        <v>2440</v>
      </c>
      <c r="L3819" s="1246" t="s">
        <v>1039</v>
      </c>
      <c r="M3819" s="1246">
        <v>235</v>
      </c>
      <c r="N3819" s="1246">
        <v>0</v>
      </c>
      <c r="O3819" s="1252">
        <f>+VLOOKUP(C3819,'A. Rate Class Allocations'!$B$124:$J$128,6,FALSE)</f>
        <v>0.96094519236849896</v>
      </c>
      <c r="P3819" s="1253">
        <f>+VLOOKUP(C3819,'A. Rate Class Allocations'!$B$124:$J$128,8,FALSE)</f>
        <v>0.98007105038154396</v>
      </c>
      <c r="Q3819" s="1253">
        <f>+VLOOKUP(C3819,'A. Rate Class Allocations'!$B$124:$J$128,7,FALSE)</f>
        <v>1.0700573423086499</v>
      </c>
      <c r="R3819" s="1253">
        <f>+VLOOKUP(C3819,'A. Rate Class Allocations'!$B$124:$J$128,9,FALSE)</f>
        <v>0.85888650963597402</v>
      </c>
      <c r="S3819" s="1254">
        <f t="shared" si="178"/>
        <v>221.32172255026705</v>
      </c>
      <c r="T3819" s="1254">
        <f t="shared" si="179"/>
        <v>0</v>
      </c>
    </row>
    <row r="3820" spans="1:20" s="1246" customFormat="1">
      <c r="A3820" s="1246" t="s">
        <v>1034</v>
      </c>
      <c r="B3820" s="1246" t="s">
        <v>1035</v>
      </c>
      <c r="C3820" s="1246" t="s">
        <v>118</v>
      </c>
      <c r="D3820" s="1246" t="s">
        <v>2548</v>
      </c>
      <c r="E3820" s="1247">
        <v>2020</v>
      </c>
      <c r="F3820" s="1247" t="s">
        <v>2516</v>
      </c>
      <c r="G3820" s="1249">
        <v>43433</v>
      </c>
      <c r="H3820" s="1250">
        <f t="shared" si="177"/>
        <v>2018</v>
      </c>
      <c r="I3820" s="1251">
        <v>43899.80738056713</v>
      </c>
      <c r="J3820" s="1246" t="s">
        <v>1036</v>
      </c>
      <c r="K3820" s="1246" t="s">
        <v>2440</v>
      </c>
      <c r="L3820" s="1246" t="s">
        <v>1039</v>
      </c>
      <c r="M3820" s="1246">
        <v>9023</v>
      </c>
      <c r="N3820" s="1246">
        <v>1.1000000000000001</v>
      </c>
      <c r="O3820" s="1252">
        <f>+VLOOKUP(C3820,'A. Rate Class Allocations'!$B$124:$J$128,6,FALSE)</f>
        <v>0.96094519236849896</v>
      </c>
      <c r="P3820" s="1253">
        <f>+VLOOKUP(C3820,'A. Rate Class Allocations'!$B$124:$J$128,8,FALSE)</f>
        <v>0.98007105038154396</v>
      </c>
      <c r="Q3820" s="1253">
        <f>+VLOOKUP(C3820,'A. Rate Class Allocations'!$B$124:$J$128,7,FALSE)</f>
        <v>1.0700573423086499</v>
      </c>
      <c r="R3820" s="1253">
        <f>+VLOOKUP(C3820,'A. Rate Class Allocations'!$B$124:$J$128,9,FALSE)</f>
        <v>0.85888650963597402</v>
      </c>
      <c r="S3820" s="1254">
        <f t="shared" si="178"/>
        <v>8497.8123513662122</v>
      </c>
      <c r="T3820" s="1254">
        <f t="shared" si="179"/>
        <v>1.0109635974304052</v>
      </c>
    </row>
    <row r="3821" spans="1:20" s="1246" customFormat="1">
      <c r="A3821" s="1246" t="s">
        <v>1034</v>
      </c>
      <c r="B3821" s="1246" t="s">
        <v>1035</v>
      </c>
      <c r="C3821" s="1246" t="s">
        <v>118</v>
      </c>
      <c r="D3821" s="1246" t="s">
        <v>2548</v>
      </c>
      <c r="E3821" s="1247">
        <v>2020</v>
      </c>
      <c r="F3821" s="1247" t="s">
        <v>2516</v>
      </c>
      <c r="G3821" s="1249">
        <v>43433</v>
      </c>
      <c r="H3821" s="1250">
        <f t="shared" si="177"/>
        <v>2018</v>
      </c>
      <c r="I3821" s="1251">
        <v>43899.80738056713</v>
      </c>
      <c r="J3821" s="1246" t="s">
        <v>1038</v>
      </c>
      <c r="K3821" s="1246" t="s">
        <v>2440</v>
      </c>
      <c r="L3821" s="1246" t="s">
        <v>1039</v>
      </c>
      <c r="M3821" s="1246">
        <v>1365</v>
      </c>
      <c r="N3821" s="1246">
        <v>0</v>
      </c>
      <c r="O3821" s="1252">
        <f>+VLOOKUP(C3821,'A. Rate Class Allocations'!$B$124:$J$128,6,FALSE)</f>
        <v>0.96094519236849896</v>
      </c>
      <c r="P3821" s="1253">
        <f>+VLOOKUP(C3821,'A. Rate Class Allocations'!$B$124:$J$128,8,FALSE)</f>
        <v>0.98007105038154396</v>
      </c>
      <c r="Q3821" s="1253">
        <f>+VLOOKUP(C3821,'A. Rate Class Allocations'!$B$124:$J$128,7,FALSE)</f>
        <v>1.0700573423086499</v>
      </c>
      <c r="R3821" s="1253">
        <f>+VLOOKUP(C3821,'A. Rate Class Allocations'!$B$124:$J$128,9,FALSE)</f>
        <v>0.85888650963597402</v>
      </c>
      <c r="S3821" s="1254">
        <f t="shared" si="178"/>
        <v>1285.5495799196362</v>
      </c>
      <c r="T3821" s="1254">
        <f t="shared" si="179"/>
        <v>0</v>
      </c>
    </row>
    <row r="3822" spans="1:20" s="1246" customFormat="1">
      <c r="A3822" s="1246" t="s">
        <v>1034</v>
      </c>
      <c r="B3822" s="1246" t="s">
        <v>1035</v>
      </c>
      <c r="C3822" s="1246" t="s">
        <v>118</v>
      </c>
      <c r="D3822" s="1246" t="s">
        <v>2548</v>
      </c>
      <c r="E3822" s="1247">
        <v>2020</v>
      </c>
      <c r="F3822" s="1247" t="s">
        <v>2516</v>
      </c>
      <c r="G3822" s="1249">
        <v>43433</v>
      </c>
      <c r="H3822" s="1250">
        <f t="shared" si="177"/>
        <v>2018</v>
      </c>
      <c r="I3822" s="1251">
        <v>43899.80738056713</v>
      </c>
      <c r="J3822" s="1246" t="s">
        <v>1038</v>
      </c>
      <c r="K3822" s="1246" t="s">
        <v>2440</v>
      </c>
      <c r="L3822" s="1246" t="s">
        <v>1039</v>
      </c>
      <c r="M3822" s="1246">
        <v>9744</v>
      </c>
      <c r="N3822" s="1246">
        <v>0</v>
      </c>
      <c r="O3822" s="1252">
        <f>+VLOOKUP(C3822,'A. Rate Class Allocations'!$B$124:$J$128,6,FALSE)</f>
        <v>0.96094519236849896</v>
      </c>
      <c r="P3822" s="1253">
        <f>+VLOOKUP(C3822,'A. Rate Class Allocations'!$B$124:$J$128,8,FALSE)</f>
        <v>0.98007105038154396</v>
      </c>
      <c r="Q3822" s="1253">
        <f>+VLOOKUP(C3822,'A. Rate Class Allocations'!$B$124:$J$128,7,FALSE)</f>
        <v>1.0700573423086499</v>
      </c>
      <c r="R3822" s="1253">
        <f>+VLOOKUP(C3822,'A. Rate Class Allocations'!$B$124:$J$128,9,FALSE)</f>
        <v>0.85888650963597402</v>
      </c>
      <c r="S3822" s="1254">
        <f t="shared" si="178"/>
        <v>9176.8462320417129</v>
      </c>
      <c r="T3822" s="1254">
        <f t="shared" si="179"/>
        <v>0</v>
      </c>
    </row>
    <row r="3823" spans="1:20" s="1246" customFormat="1">
      <c r="A3823" s="1246" t="s">
        <v>1034</v>
      </c>
      <c r="B3823" s="1246" t="s">
        <v>1035</v>
      </c>
      <c r="C3823" s="1246" t="s">
        <v>118</v>
      </c>
      <c r="D3823" s="1246" t="s">
        <v>2470</v>
      </c>
      <c r="E3823" s="1247">
        <v>2020</v>
      </c>
      <c r="F3823" s="1247" t="s">
        <v>2516</v>
      </c>
      <c r="G3823" s="1249">
        <v>43643</v>
      </c>
      <c r="H3823" s="1250">
        <f t="shared" si="177"/>
        <v>2019</v>
      </c>
      <c r="I3823" s="1251">
        <v>43887.738682581017</v>
      </c>
      <c r="J3823" s="1246" t="s">
        <v>1038</v>
      </c>
      <c r="K3823" s="1246" t="s">
        <v>2440</v>
      </c>
      <c r="L3823" s="1246" t="s">
        <v>1039</v>
      </c>
      <c r="M3823" s="1246">
        <v>1203.1686</v>
      </c>
      <c r="N3823" s="1246">
        <v>0.26190000000000002</v>
      </c>
      <c r="O3823" s="1252">
        <f>+VLOOKUP(C3823,'A. Rate Class Allocations'!$B$124:$J$128,6,FALSE)</f>
        <v>0.96094519236849896</v>
      </c>
      <c r="P3823" s="1253">
        <f>+VLOOKUP(C3823,'A. Rate Class Allocations'!$B$124:$J$128,8,FALSE)</f>
        <v>0.98007105038154396</v>
      </c>
      <c r="Q3823" s="1253">
        <f>+VLOOKUP(C3823,'A. Rate Class Allocations'!$B$124:$J$128,7,FALSE)</f>
        <v>1.0700573423086499</v>
      </c>
      <c r="R3823" s="1253">
        <f>+VLOOKUP(C3823,'A. Rate Class Allocations'!$B$124:$J$128,9,FALSE)</f>
        <v>0.85888650963597402</v>
      </c>
      <c r="S3823" s="1254">
        <f t="shared" si="178"/>
        <v>1133.1376471080564</v>
      </c>
      <c r="T3823" s="1254">
        <f t="shared" si="179"/>
        <v>0.24070124197002105</v>
      </c>
    </row>
    <row r="3824" spans="1:20" s="1246" customFormat="1">
      <c r="A3824" s="1246" t="s">
        <v>1034</v>
      </c>
      <c r="B3824" s="1246" t="s">
        <v>1035</v>
      </c>
      <c r="C3824" s="1246" t="s">
        <v>118</v>
      </c>
      <c r="D3824" s="1246" t="s">
        <v>2470</v>
      </c>
      <c r="E3824" s="1247">
        <v>2020</v>
      </c>
      <c r="F3824" s="1247" t="s">
        <v>2516</v>
      </c>
      <c r="G3824" s="1249">
        <v>43643</v>
      </c>
      <c r="H3824" s="1250">
        <f t="shared" si="177"/>
        <v>2019</v>
      </c>
      <c r="I3824" s="1251">
        <v>43887.738682581017</v>
      </c>
      <c r="J3824" s="1246" t="s">
        <v>1038</v>
      </c>
      <c r="K3824" s="1246" t="s">
        <v>2440</v>
      </c>
      <c r="L3824" s="1246" t="s">
        <v>1039</v>
      </c>
      <c r="M3824" s="1246">
        <v>22503.249599999999</v>
      </c>
      <c r="N3824" s="1246">
        <v>4.8983999999999996</v>
      </c>
      <c r="O3824" s="1252">
        <f>+VLOOKUP(C3824,'A. Rate Class Allocations'!$B$124:$J$128,6,FALSE)</f>
        <v>0.96094519236849896</v>
      </c>
      <c r="P3824" s="1253">
        <f>+VLOOKUP(C3824,'A. Rate Class Allocations'!$B$124:$J$128,8,FALSE)</f>
        <v>0.98007105038154396</v>
      </c>
      <c r="Q3824" s="1253">
        <f>+VLOOKUP(C3824,'A. Rate Class Allocations'!$B$124:$J$128,7,FALSE)</f>
        <v>1.0700573423086499</v>
      </c>
      <c r="R3824" s="1253">
        <f>+VLOOKUP(C3824,'A. Rate Class Allocations'!$B$124:$J$128,9,FALSE)</f>
        <v>0.85888650963597402</v>
      </c>
      <c r="S3824" s="1254">
        <f t="shared" si="178"/>
        <v>21193.438146598332</v>
      </c>
      <c r="T3824" s="1254">
        <f t="shared" si="179"/>
        <v>4.5019128051391784</v>
      </c>
    </row>
    <row r="3825" spans="1:20" s="1246" customFormat="1">
      <c r="A3825" s="1246" t="s">
        <v>1034</v>
      </c>
      <c r="B3825" s="1246" t="s">
        <v>1035</v>
      </c>
      <c r="C3825" s="1246" t="s">
        <v>118</v>
      </c>
      <c r="D3825" s="1246" t="s">
        <v>2470</v>
      </c>
      <c r="E3825" s="1247">
        <v>2020</v>
      </c>
      <c r="F3825" s="1247" t="s">
        <v>2516</v>
      </c>
      <c r="G3825" s="1249">
        <v>43643</v>
      </c>
      <c r="H3825" s="1250">
        <f t="shared" si="177"/>
        <v>2019</v>
      </c>
      <c r="I3825" s="1251">
        <v>43887.738682581017</v>
      </c>
      <c r="J3825" s="1246" t="s">
        <v>1038</v>
      </c>
      <c r="K3825" s="1246" t="s">
        <v>2440</v>
      </c>
      <c r="L3825" s="1246" t="s">
        <v>1039</v>
      </c>
      <c r="M3825" s="1246">
        <v>1827.4931999999999</v>
      </c>
      <c r="N3825" s="1246">
        <v>0.39779999999999999</v>
      </c>
      <c r="O3825" s="1252">
        <f>+VLOOKUP(C3825,'A. Rate Class Allocations'!$B$124:$J$128,6,FALSE)</f>
        <v>0.96094519236849896</v>
      </c>
      <c r="P3825" s="1253">
        <f>+VLOOKUP(C3825,'A. Rate Class Allocations'!$B$124:$J$128,8,FALSE)</f>
        <v>0.98007105038154396</v>
      </c>
      <c r="Q3825" s="1253">
        <f>+VLOOKUP(C3825,'A. Rate Class Allocations'!$B$124:$J$128,7,FALSE)</f>
        <v>1.0700573423086499</v>
      </c>
      <c r="R3825" s="1253">
        <f>+VLOOKUP(C3825,'A. Rate Class Allocations'!$B$124:$J$128,9,FALSE)</f>
        <v>0.85888650963597402</v>
      </c>
      <c r="S3825" s="1254">
        <f t="shared" si="178"/>
        <v>1721.1231615868071</v>
      </c>
      <c r="T3825" s="1254">
        <f t="shared" si="179"/>
        <v>0.36560119914346839</v>
      </c>
    </row>
    <row r="3826" spans="1:20" s="1246" customFormat="1">
      <c r="A3826" s="1246" t="s">
        <v>1034</v>
      </c>
      <c r="B3826" s="1246" t="s">
        <v>1035</v>
      </c>
      <c r="C3826" s="1246" t="s">
        <v>118</v>
      </c>
      <c r="D3826" s="1246" t="s">
        <v>2470</v>
      </c>
      <c r="E3826" s="1247">
        <v>2020</v>
      </c>
      <c r="F3826" s="1247" t="s">
        <v>2516</v>
      </c>
      <c r="G3826" s="1249">
        <v>43643</v>
      </c>
      <c r="H3826" s="1250">
        <f t="shared" si="177"/>
        <v>2019</v>
      </c>
      <c r="I3826" s="1251">
        <v>43887.738682581017</v>
      </c>
      <c r="J3826" s="1246" t="s">
        <v>1038</v>
      </c>
      <c r="K3826" s="1246" t="s">
        <v>2440</v>
      </c>
      <c r="L3826" s="1246" t="s">
        <v>1039</v>
      </c>
      <c r="M3826" s="1246">
        <v>35598.906000000003</v>
      </c>
      <c r="N3826" s="1246">
        <v>0</v>
      </c>
      <c r="O3826" s="1252">
        <f>+VLOOKUP(C3826,'A. Rate Class Allocations'!$B$124:$J$128,6,FALSE)</f>
        <v>0.96094519236849896</v>
      </c>
      <c r="P3826" s="1253">
        <f>+VLOOKUP(C3826,'A. Rate Class Allocations'!$B$124:$J$128,8,FALSE)</f>
        <v>0.98007105038154396</v>
      </c>
      <c r="Q3826" s="1253">
        <f>+VLOOKUP(C3826,'A. Rate Class Allocations'!$B$124:$J$128,7,FALSE)</f>
        <v>1.0700573423086499</v>
      </c>
      <c r="R3826" s="1253">
        <f>+VLOOKUP(C3826,'A. Rate Class Allocations'!$B$124:$J$128,9,FALSE)</f>
        <v>0.85888650963597402</v>
      </c>
      <c r="S3826" s="1254">
        <f t="shared" si="178"/>
        <v>33526.856156702292</v>
      </c>
      <c r="T3826" s="1254">
        <f t="shared" si="179"/>
        <v>0</v>
      </c>
    </row>
    <row r="3827" spans="1:20" s="1246" customFormat="1">
      <c r="A3827" s="1246" t="s">
        <v>1034</v>
      </c>
      <c r="B3827" s="1246" t="s">
        <v>1035</v>
      </c>
      <c r="C3827" s="1246" t="s">
        <v>118</v>
      </c>
      <c r="D3827" s="1246" t="s">
        <v>2470</v>
      </c>
      <c r="E3827" s="1247">
        <v>2020</v>
      </c>
      <c r="F3827" s="1247" t="s">
        <v>2516</v>
      </c>
      <c r="G3827" s="1249">
        <v>43643</v>
      </c>
      <c r="H3827" s="1250">
        <f t="shared" si="177"/>
        <v>2019</v>
      </c>
      <c r="I3827" s="1251">
        <v>43887.738682581017</v>
      </c>
      <c r="J3827" s="1246" t="s">
        <v>1038</v>
      </c>
      <c r="K3827" s="1246" t="s">
        <v>2440</v>
      </c>
      <c r="L3827" s="1246" t="s">
        <v>1039</v>
      </c>
      <c r="M3827" s="1246">
        <v>12936.768</v>
      </c>
      <c r="N3827" s="1246">
        <v>1.4767999999999999</v>
      </c>
      <c r="O3827" s="1252">
        <f>+VLOOKUP(C3827,'A. Rate Class Allocations'!$B$124:$J$128,6,FALSE)</f>
        <v>0.96094519236849896</v>
      </c>
      <c r="P3827" s="1253">
        <f>+VLOOKUP(C3827,'A. Rate Class Allocations'!$B$124:$J$128,8,FALSE)</f>
        <v>0.98007105038154396</v>
      </c>
      <c r="Q3827" s="1253">
        <f>+VLOOKUP(C3827,'A. Rate Class Allocations'!$B$124:$J$128,7,FALSE)</f>
        <v>1.0700573423086499</v>
      </c>
      <c r="R3827" s="1253">
        <f>+VLOOKUP(C3827,'A. Rate Class Allocations'!$B$124:$J$128,9,FALSE)</f>
        <v>0.85888650963597402</v>
      </c>
      <c r="S3827" s="1254">
        <f t="shared" si="178"/>
        <v>12183.777778694353</v>
      </c>
      <c r="T3827" s="1254">
        <f t="shared" si="179"/>
        <v>1.3572645824411114</v>
      </c>
    </row>
    <row r="3828" spans="1:20" s="1246" customFormat="1">
      <c r="A3828" s="1246" t="s">
        <v>1034</v>
      </c>
      <c r="B3828" s="1246" t="s">
        <v>1035</v>
      </c>
      <c r="C3828" s="1246" t="s">
        <v>118</v>
      </c>
      <c r="D3828" s="1246" t="s">
        <v>2470</v>
      </c>
      <c r="E3828" s="1247">
        <v>2020</v>
      </c>
      <c r="F3828" s="1247" t="s">
        <v>2516</v>
      </c>
      <c r="G3828" s="1249">
        <v>43643</v>
      </c>
      <c r="H3828" s="1250">
        <f t="shared" si="177"/>
        <v>2019</v>
      </c>
      <c r="I3828" s="1251">
        <v>43887.738682581017</v>
      </c>
      <c r="J3828" s="1246" t="s">
        <v>1038</v>
      </c>
      <c r="K3828" s="1246" t="s">
        <v>2440</v>
      </c>
      <c r="L3828" s="1246" t="s">
        <v>1039</v>
      </c>
      <c r="M3828" s="1246">
        <v>6342.4763999999996</v>
      </c>
      <c r="N3828" s="1246">
        <v>1.3806</v>
      </c>
      <c r="O3828" s="1252">
        <f>+VLOOKUP(C3828,'A. Rate Class Allocations'!$B$124:$J$128,6,FALSE)</f>
        <v>0.96094519236849896</v>
      </c>
      <c r="P3828" s="1253">
        <f>+VLOOKUP(C3828,'A. Rate Class Allocations'!$B$124:$J$128,8,FALSE)</f>
        <v>0.98007105038154396</v>
      </c>
      <c r="Q3828" s="1253">
        <f>+VLOOKUP(C3828,'A. Rate Class Allocations'!$B$124:$J$128,7,FALSE)</f>
        <v>1.0700573423086499</v>
      </c>
      <c r="R3828" s="1253">
        <f>+VLOOKUP(C3828,'A. Rate Class Allocations'!$B$124:$J$128,9,FALSE)</f>
        <v>0.85888650963597402</v>
      </c>
      <c r="S3828" s="1254">
        <f t="shared" si="178"/>
        <v>5973.3097960953892</v>
      </c>
      <c r="T3828" s="1254">
        <f t="shared" si="179"/>
        <v>1.2688512205567433</v>
      </c>
    </row>
    <row r="3829" spans="1:20" s="1246" customFormat="1">
      <c r="A3829" s="1246" t="s">
        <v>1034</v>
      </c>
      <c r="B3829" s="1246" t="s">
        <v>1035</v>
      </c>
      <c r="C3829" s="1246" t="s">
        <v>118</v>
      </c>
      <c r="D3829" s="1246" t="s">
        <v>2470</v>
      </c>
      <c r="E3829" s="1247">
        <v>2020</v>
      </c>
      <c r="F3829" s="1247" t="s">
        <v>2516</v>
      </c>
      <c r="G3829" s="1249">
        <v>43643</v>
      </c>
      <c r="H3829" s="1250">
        <f t="shared" si="177"/>
        <v>2019</v>
      </c>
      <c r="I3829" s="1251">
        <v>43887.738682581017</v>
      </c>
      <c r="J3829" s="1246" t="s">
        <v>1038</v>
      </c>
      <c r="K3829" s="1246" t="s">
        <v>2440</v>
      </c>
      <c r="L3829" s="1246" t="s">
        <v>1039</v>
      </c>
      <c r="M3829" s="1246">
        <v>6780.72</v>
      </c>
      <c r="N3829" s="1246">
        <v>0</v>
      </c>
      <c r="O3829" s="1252">
        <f>+VLOOKUP(C3829,'A. Rate Class Allocations'!$B$124:$J$128,6,FALSE)</f>
        <v>0.96094519236849896</v>
      </c>
      <c r="P3829" s="1253">
        <f>+VLOOKUP(C3829,'A. Rate Class Allocations'!$B$124:$J$128,8,FALSE)</f>
        <v>0.98007105038154396</v>
      </c>
      <c r="Q3829" s="1253">
        <f>+VLOOKUP(C3829,'A. Rate Class Allocations'!$B$124:$J$128,7,FALSE)</f>
        <v>1.0700573423086499</v>
      </c>
      <c r="R3829" s="1253">
        <f>+VLOOKUP(C3829,'A. Rate Class Allocations'!$B$124:$J$128,9,FALSE)</f>
        <v>0.85888650963597402</v>
      </c>
      <c r="S3829" s="1254">
        <f t="shared" si="178"/>
        <v>6386.0452363023269</v>
      </c>
      <c r="T3829" s="1254">
        <f t="shared" si="179"/>
        <v>0</v>
      </c>
    </row>
    <row r="3830" spans="1:20" s="1246" customFormat="1">
      <c r="A3830" s="1246" t="s">
        <v>1034</v>
      </c>
      <c r="B3830" s="1246" t="s">
        <v>1035</v>
      </c>
      <c r="C3830" s="1246" t="s">
        <v>118</v>
      </c>
      <c r="D3830" s="1246" t="s">
        <v>2470</v>
      </c>
      <c r="E3830" s="1247">
        <v>2020</v>
      </c>
      <c r="F3830" s="1247" t="s">
        <v>2516</v>
      </c>
      <c r="G3830" s="1249">
        <v>43643</v>
      </c>
      <c r="H3830" s="1250">
        <f t="shared" si="177"/>
        <v>2019</v>
      </c>
      <c r="I3830" s="1251">
        <v>43887.738682581017</v>
      </c>
      <c r="J3830" s="1246" t="s">
        <v>1038</v>
      </c>
      <c r="K3830" s="1246" t="s">
        <v>2440</v>
      </c>
      <c r="L3830" s="1246" t="s">
        <v>1039</v>
      </c>
      <c r="M3830" s="1246">
        <v>1356.24</v>
      </c>
      <c r="N3830" s="1246">
        <v>0</v>
      </c>
      <c r="O3830" s="1252">
        <f>+VLOOKUP(C3830,'A. Rate Class Allocations'!$B$124:$J$128,6,FALSE)</f>
        <v>0.96094519236849896</v>
      </c>
      <c r="P3830" s="1253">
        <f>+VLOOKUP(C3830,'A. Rate Class Allocations'!$B$124:$J$128,8,FALSE)</f>
        <v>0.98007105038154396</v>
      </c>
      <c r="Q3830" s="1253">
        <f>+VLOOKUP(C3830,'A. Rate Class Allocations'!$B$124:$J$128,7,FALSE)</f>
        <v>1.0700573423086499</v>
      </c>
      <c r="R3830" s="1253">
        <f>+VLOOKUP(C3830,'A. Rate Class Allocations'!$B$124:$J$128,9,FALSE)</f>
        <v>0.85888650963597402</v>
      </c>
      <c r="S3830" s="1254">
        <f t="shared" si="178"/>
        <v>1277.2994595386135</v>
      </c>
      <c r="T3830" s="1254">
        <f t="shared" si="179"/>
        <v>0</v>
      </c>
    </row>
    <row r="3831" spans="1:20" s="1246" customFormat="1">
      <c r="A3831" s="1246" t="s">
        <v>1034</v>
      </c>
      <c r="B3831" s="1246" t="s">
        <v>1035</v>
      </c>
      <c r="C3831" s="1246" t="s">
        <v>118</v>
      </c>
      <c r="D3831" s="1246" t="s">
        <v>2549</v>
      </c>
      <c r="E3831" s="1247">
        <v>2020</v>
      </c>
      <c r="F3831" s="1247" t="s">
        <v>2516</v>
      </c>
      <c r="G3831" s="1249">
        <v>43599</v>
      </c>
      <c r="H3831" s="1250">
        <f t="shared" si="177"/>
        <v>2019</v>
      </c>
      <c r="I3831" s="1251">
        <v>43881.830597627311</v>
      </c>
      <c r="J3831" s="1246" t="s">
        <v>1036</v>
      </c>
      <c r="K3831" s="1246" t="s">
        <v>2440</v>
      </c>
      <c r="L3831" s="1246" t="s">
        <v>1039</v>
      </c>
      <c r="M3831" s="1246">
        <v>25005</v>
      </c>
      <c r="N3831" s="1246">
        <v>5.3</v>
      </c>
      <c r="O3831" s="1252">
        <f>+VLOOKUP(C3831,'A. Rate Class Allocations'!$B$124:$J$128,6,FALSE)</f>
        <v>0.96094519236849896</v>
      </c>
      <c r="P3831" s="1253">
        <f>+VLOOKUP(C3831,'A. Rate Class Allocations'!$B$124:$J$128,8,FALSE)</f>
        <v>0.98007105038154396</v>
      </c>
      <c r="Q3831" s="1253">
        <f>+VLOOKUP(C3831,'A. Rate Class Allocations'!$B$124:$J$128,7,FALSE)</f>
        <v>1.0700573423086499</v>
      </c>
      <c r="R3831" s="1253">
        <f>+VLOOKUP(C3831,'A. Rate Class Allocations'!$B$124:$J$128,9,FALSE)</f>
        <v>0.85888650963597402</v>
      </c>
      <c r="S3831" s="1254">
        <f t="shared" si="178"/>
        <v>23549.573073912459</v>
      </c>
      <c r="T3831" s="1254">
        <f t="shared" si="179"/>
        <v>4.8710064239828617</v>
      </c>
    </row>
    <row r="3832" spans="1:20" s="1246" customFormat="1">
      <c r="A3832" s="1246" t="s">
        <v>1034</v>
      </c>
      <c r="B3832" s="1246" t="s">
        <v>1035</v>
      </c>
      <c r="C3832" s="1246" t="s">
        <v>118</v>
      </c>
      <c r="D3832" s="1246" t="s">
        <v>2550</v>
      </c>
      <c r="E3832" s="1247">
        <v>2020</v>
      </c>
      <c r="F3832" s="1247" t="s">
        <v>2516</v>
      </c>
      <c r="G3832" s="1249">
        <v>43586</v>
      </c>
      <c r="H3832" s="1250">
        <f t="shared" si="177"/>
        <v>2019</v>
      </c>
      <c r="I3832" s="1251">
        <v>43885.644121111109</v>
      </c>
      <c r="J3832" s="1246" t="s">
        <v>1036</v>
      </c>
      <c r="K3832" s="1246" t="s">
        <v>2438</v>
      </c>
      <c r="L3832" s="1246" t="s">
        <v>1039</v>
      </c>
      <c r="M3832" s="1246">
        <v>178493</v>
      </c>
      <c r="N3832" s="1246">
        <v>42.040999999999997</v>
      </c>
      <c r="O3832" s="1252">
        <f>+VLOOKUP(C3832,'A. Rate Class Allocations'!$B$124:$J$128,6,FALSE)</f>
        <v>0.96094519236849896</v>
      </c>
      <c r="P3832" s="1253">
        <f>+VLOOKUP(C3832,'A. Rate Class Allocations'!$B$124:$J$128,8,FALSE)</f>
        <v>0.98007105038154396</v>
      </c>
      <c r="Q3832" s="1253">
        <f>+VLOOKUP(C3832,'A. Rate Class Allocations'!$B$124:$J$128,7,FALSE)</f>
        <v>1.0700573423086499</v>
      </c>
      <c r="R3832" s="1253">
        <f>+VLOOKUP(C3832,'A. Rate Class Allocations'!$B$124:$J$128,9,FALSE)</f>
        <v>0.85888650963597402</v>
      </c>
      <c r="S3832" s="1254">
        <f t="shared" si="178"/>
        <v>168103.7371198503</v>
      </c>
      <c r="T3832" s="1254">
        <f t="shared" si="179"/>
        <v>38.638109635974246</v>
      </c>
    </row>
    <row r="3833" spans="1:20" s="1246" customFormat="1">
      <c r="A3833" s="1246" t="s">
        <v>1034</v>
      </c>
      <c r="B3833" s="1246" t="s">
        <v>1035</v>
      </c>
      <c r="C3833" s="1246" t="s">
        <v>118</v>
      </c>
      <c r="D3833" s="1246" t="s">
        <v>2551</v>
      </c>
      <c r="E3833" s="1247">
        <v>2020</v>
      </c>
      <c r="F3833" s="1247" t="s">
        <v>2516</v>
      </c>
      <c r="G3833" s="1249">
        <v>43630</v>
      </c>
      <c r="H3833" s="1250">
        <f t="shared" si="177"/>
        <v>2019</v>
      </c>
      <c r="I3833" s="1251">
        <v>43885.644482476855</v>
      </c>
      <c r="J3833" s="1246" t="s">
        <v>1036</v>
      </c>
      <c r="K3833" s="1246" t="s">
        <v>2440</v>
      </c>
      <c r="L3833" s="1246" t="s">
        <v>1039</v>
      </c>
      <c r="M3833" s="1246">
        <v>178989</v>
      </c>
      <c r="N3833" s="1246">
        <v>20.981999999999999</v>
      </c>
      <c r="O3833" s="1252">
        <f>+VLOOKUP(C3833,'A. Rate Class Allocations'!$B$124:$J$128,6,FALSE)</f>
        <v>0.96094519236849896</v>
      </c>
      <c r="P3833" s="1253">
        <f>+VLOOKUP(C3833,'A. Rate Class Allocations'!$B$124:$J$128,8,FALSE)</f>
        <v>0.98007105038154396</v>
      </c>
      <c r="Q3833" s="1253">
        <f>+VLOOKUP(C3833,'A. Rate Class Allocations'!$B$124:$J$128,7,FALSE)</f>
        <v>1.0700573423086499</v>
      </c>
      <c r="R3833" s="1253">
        <f>+VLOOKUP(C3833,'A. Rate Class Allocations'!$B$124:$J$128,9,FALSE)</f>
        <v>0.85888650963597402</v>
      </c>
      <c r="S3833" s="1254">
        <f t="shared" si="178"/>
        <v>168570.86722361596</v>
      </c>
      <c r="T3833" s="1254">
        <f t="shared" si="179"/>
        <v>19.283671092077057</v>
      </c>
    </row>
    <row r="3834" spans="1:20" s="1246" customFormat="1">
      <c r="A3834" s="1246" t="s">
        <v>1034</v>
      </c>
      <c r="B3834" s="1246" t="s">
        <v>1035</v>
      </c>
      <c r="C3834" s="1246" t="s">
        <v>118</v>
      </c>
      <c r="D3834" s="1246" t="s">
        <v>2551</v>
      </c>
      <c r="E3834" s="1247">
        <v>2020</v>
      </c>
      <c r="F3834" s="1247" t="s">
        <v>2516</v>
      </c>
      <c r="G3834" s="1249">
        <v>43630</v>
      </c>
      <c r="H3834" s="1250">
        <f t="shared" si="177"/>
        <v>2019</v>
      </c>
      <c r="I3834" s="1251">
        <v>43885.644482476855</v>
      </c>
      <c r="J3834" s="1246" t="s">
        <v>1036</v>
      </c>
      <c r="K3834" s="1246" t="s">
        <v>2438</v>
      </c>
      <c r="L3834" s="1246" t="s">
        <v>1039</v>
      </c>
      <c r="M3834" s="1246">
        <v>205239</v>
      </c>
      <c r="N3834" s="1246">
        <v>0</v>
      </c>
      <c r="O3834" s="1252">
        <f>+VLOOKUP(C3834,'A. Rate Class Allocations'!$B$124:$J$128,6,FALSE)</f>
        <v>0.96094519236849896</v>
      </c>
      <c r="P3834" s="1253">
        <f>+VLOOKUP(C3834,'A. Rate Class Allocations'!$B$124:$J$128,8,FALSE)</f>
        <v>0.98007105038154396</v>
      </c>
      <c r="Q3834" s="1253">
        <f>+VLOOKUP(C3834,'A. Rate Class Allocations'!$B$124:$J$128,7,FALSE)</f>
        <v>1.0700573423086499</v>
      </c>
      <c r="R3834" s="1253">
        <f>+VLOOKUP(C3834,'A. Rate Class Allocations'!$B$124:$J$128,9,FALSE)</f>
        <v>0.85888650963597402</v>
      </c>
      <c r="S3834" s="1254">
        <f t="shared" si="178"/>
        <v>193292.97452976281</v>
      </c>
      <c r="T3834" s="1254">
        <f t="shared" si="179"/>
        <v>0</v>
      </c>
    </row>
    <row r="3835" spans="1:20" s="1246" customFormat="1">
      <c r="A3835" s="1246" t="s">
        <v>1034</v>
      </c>
      <c r="B3835" s="1246" t="s">
        <v>1035</v>
      </c>
      <c r="C3835" s="1246" t="s">
        <v>118</v>
      </c>
      <c r="D3835" s="1246" t="s">
        <v>2551</v>
      </c>
      <c r="E3835" s="1247">
        <v>2020</v>
      </c>
      <c r="F3835" s="1247" t="s">
        <v>2516</v>
      </c>
      <c r="G3835" s="1249">
        <v>43630</v>
      </c>
      <c r="H3835" s="1250">
        <f t="shared" si="177"/>
        <v>2019</v>
      </c>
      <c r="I3835" s="1251">
        <v>43885.644482476855</v>
      </c>
      <c r="J3835" s="1246" t="s">
        <v>1036</v>
      </c>
      <c r="K3835" s="1246" t="s">
        <v>2440</v>
      </c>
      <c r="L3835" s="1246" t="s">
        <v>1039</v>
      </c>
      <c r="M3835" s="1246">
        <v>177322</v>
      </c>
      <c r="N3835" s="1246">
        <v>20.786999999999999</v>
      </c>
      <c r="O3835" s="1252">
        <f>+VLOOKUP(C3835,'A. Rate Class Allocations'!$B$124:$J$128,6,FALSE)</f>
        <v>0.96094519236849896</v>
      </c>
      <c r="P3835" s="1253">
        <f>+VLOOKUP(C3835,'A. Rate Class Allocations'!$B$124:$J$128,8,FALSE)</f>
        <v>0.98007105038154396</v>
      </c>
      <c r="Q3835" s="1253">
        <f>+VLOOKUP(C3835,'A. Rate Class Allocations'!$B$124:$J$128,7,FALSE)</f>
        <v>1.0700573423086499</v>
      </c>
      <c r="R3835" s="1253">
        <f>+VLOOKUP(C3835,'A. Rate Class Allocations'!$B$124:$J$128,9,FALSE)</f>
        <v>0.85888650963597402</v>
      </c>
      <c r="S3835" s="1254">
        <f t="shared" si="178"/>
        <v>167000.89568535512</v>
      </c>
      <c r="T3835" s="1254">
        <f t="shared" si="179"/>
        <v>19.104454817987122</v>
      </c>
    </row>
    <row r="3836" spans="1:20" s="1246" customFormat="1">
      <c r="A3836" s="1246" t="s">
        <v>1034</v>
      </c>
      <c r="B3836" s="1246" t="s">
        <v>1035</v>
      </c>
      <c r="C3836" s="1246" t="s">
        <v>118</v>
      </c>
      <c r="D3836" s="1246" t="s">
        <v>2551</v>
      </c>
      <c r="E3836" s="1247">
        <v>2020</v>
      </c>
      <c r="F3836" s="1247" t="s">
        <v>2516</v>
      </c>
      <c r="G3836" s="1249">
        <v>43630</v>
      </c>
      <c r="H3836" s="1250">
        <f t="shared" si="177"/>
        <v>2019</v>
      </c>
      <c r="I3836" s="1251">
        <v>43885.644482476855</v>
      </c>
      <c r="J3836" s="1246" t="s">
        <v>1036</v>
      </c>
      <c r="K3836" s="1246" t="s">
        <v>2438</v>
      </c>
      <c r="L3836" s="1246" t="s">
        <v>1039</v>
      </c>
      <c r="M3836" s="1246">
        <v>174468</v>
      </c>
      <c r="N3836" s="1246">
        <v>0</v>
      </c>
      <c r="O3836" s="1252">
        <f>+VLOOKUP(C3836,'A. Rate Class Allocations'!$B$124:$J$128,6,FALSE)</f>
        <v>0.96094519236849896</v>
      </c>
      <c r="P3836" s="1253">
        <f>+VLOOKUP(C3836,'A. Rate Class Allocations'!$B$124:$J$128,8,FALSE)</f>
        <v>0.98007105038154396</v>
      </c>
      <c r="Q3836" s="1253">
        <f>+VLOOKUP(C3836,'A. Rate Class Allocations'!$B$124:$J$128,7,FALSE)</f>
        <v>1.0700573423086499</v>
      </c>
      <c r="R3836" s="1253">
        <f>+VLOOKUP(C3836,'A. Rate Class Allocations'!$B$124:$J$128,9,FALSE)</f>
        <v>0.85888650963597402</v>
      </c>
      <c r="S3836" s="1254">
        <f t="shared" si="178"/>
        <v>164313.01399957444</v>
      </c>
      <c r="T3836" s="1254">
        <f t="shared" si="179"/>
        <v>0</v>
      </c>
    </row>
    <row r="3837" spans="1:20" s="1246" customFormat="1">
      <c r="A3837" s="1246" t="s">
        <v>1034</v>
      </c>
      <c r="B3837" s="1246" t="s">
        <v>1035</v>
      </c>
      <c r="C3837" s="1246" t="s">
        <v>118</v>
      </c>
      <c r="D3837" s="1246" t="s">
        <v>2551</v>
      </c>
      <c r="E3837" s="1247">
        <v>2020</v>
      </c>
      <c r="F3837" s="1247" t="s">
        <v>2516</v>
      </c>
      <c r="G3837" s="1249">
        <v>43630</v>
      </c>
      <c r="H3837" s="1250">
        <f t="shared" si="177"/>
        <v>2019</v>
      </c>
      <c r="I3837" s="1251">
        <v>43885.644482476855</v>
      </c>
      <c r="J3837" s="1246" t="s">
        <v>1036</v>
      </c>
      <c r="K3837" s="1246" t="s">
        <v>2440</v>
      </c>
      <c r="L3837" s="1246" t="s">
        <v>1039</v>
      </c>
      <c r="M3837" s="1246">
        <v>144056</v>
      </c>
      <c r="N3837" s="1246">
        <v>16.887</v>
      </c>
      <c r="O3837" s="1252">
        <f>+VLOOKUP(C3837,'A. Rate Class Allocations'!$B$124:$J$128,6,FALSE)</f>
        <v>0.96094519236849896</v>
      </c>
      <c r="P3837" s="1253">
        <f>+VLOOKUP(C3837,'A. Rate Class Allocations'!$B$124:$J$128,8,FALSE)</f>
        <v>0.98007105038154396</v>
      </c>
      <c r="Q3837" s="1253">
        <f>+VLOOKUP(C3837,'A. Rate Class Allocations'!$B$124:$J$128,7,FALSE)</f>
        <v>1.0700573423086499</v>
      </c>
      <c r="R3837" s="1253">
        <f>+VLOOKUP(C3837,'A. Rate Class Allocations'!$B$124:$J$128,9,FALSE)</f>
        <v>0.85888650963597402</v>
      </c>
      <c r="S3837" s="1254">
        <f t="shared" si="178"/>
        <v>135671.15771787774</v>
      </c>
      <c r="T3837" s="1254">
        <f t="shared" si="179"/>
        <v>15.520129336188413</v>
      </c>
    </row>
    <row r="3838" spans="1:20" s="1246" customFormat="1">
      <c r="A3838" s="1246" t="s">
        <v>1034</v>
      </c>
      <c r="B3838" s="1246" t="s">
        <v>1035</v>
      </c>
      <c r="C3838" s="1246" t="s">
        <v>118</v>
      </c>
      <c r="D3838" s="1246" t="s">
        <v>2551</v>
      </c>
      <c r="E3838" s="1247">
        <v>2020</v>
      </c>
      <c r="F3838" s="1247" t="s">
        <v>2516</v>
      </c>
      <c r="G3838" s="1249">
        <v>43630</v>
      </c>
      <c r="H3838" s="1250">
        <f t="shared" si="177"/>
        <v>2019</v>
      </c>
      <c r="I3838" s="1251">
        <v>43885.644482476855</v>
      </c>
      <c r="J3838" s="1246" t="s">
        <v>1036</v>
      </c>
      <c r="K3838" s="1246" t="s">
        <v>2438</v>
      </c>
      <c r="L3838" s="1246" t="s">
        <v>1039</v>
      </c>
      <c r="M3838" s="1246">
        <v>155803</v>
      </c>
      <c r="N3838" s="1246">
        <v>0</v>
      </c>
      <c r="O3838" s="1252">
        <f>+VLOOKUP(C3838,'A. Rate Class Allocations'!$B$124:$J$128,6,FALSE)</f>
        <v>0.96094519236849896</v>
      </c>
      <c r="P3838" s="1253">
        <f>+VLOOKUP(C3838,'A. Rate Class Allocations'!$B$124:$J$128,8,FALSE)</f>
        <v>0.98007105038154396</v>
      </c>
      <c r="Q3838" s="1253">
        <f>+VLOOKUP(C3838,'A. Rate Class Allocations'!$B$124:$J$128,7,FALSE)</f>
        <v>1.0700573423086499</v>
      </c>
      <c r="R3838" s="1253">
        <f>+VLOOKUP(C3838,'A. Rate Class Allocations'!$B$124:$J$128,9,FALSE)</f>
        <v>0.85888650963597402</v>
      </c>
      <c r="S3838" s="1254">
        <f t="shared" si="178"/>
        <v>146734.41846169898</v>
      </c>
      <c r="T3838" s="1254">
        <f t="shared" si="179"/>
        <v>0</v>
      </c>
    </row>
    <row r="3839" spans="1:20" s="1246" customFormat="1">
      <c r="A3839" s="1246" t="s">
        <v>1034</v>
      </c>
      <c r="B3839" s="1246" t="s">
        <v>1035</v>
      </c>
      <c r="C3839" s="1246" t="s">
        <v>118</v>
      </c>
      <c r="D3839" s="1246" t="s">
        <v>2551</v>
      </c>
      <c r="E3839" s="1247">
        <v>2020</v>
      </c>
      <c r="F3839" s="1247" t="s">
        <v>2516</v>
      </c>
      <c r="G3839" s="1249">
        <v>43630</v>
      </c>
      <c r="H3839" s="1250">
        <f t="shared" si="177"/>
        <v>2019</v>
      </c>
      <c r="I3839" s="1251">
        <v>43885.644482476855</v>
      </c>
      <c r="J3839" s="1246" t="s">
        <v>1036</v>
      </c>
      <c r="K3839" s="1246" t="s">
        <v>2440</v>
      </c>
      <c r="L3839" s="1246" t="s">
        <v>1039</v>
      </c>
      <c r="M3839" s="1246">
        <v>175329</v>
      </c>
      <c r="N3839" s="1246">
        <v>20.553000000000001</v>
      </c>
      <c r="O3839" s="1252">
        <f>+VLOOKUP(C3839,'A. Rate Class Allocations'!$B$124:$J$128,6,FALSE)</f>
        <v>0.96094519236849896</v>
      </c>
      <c r="P3839" s="1253">
        <f>+VLOOKUP(C3839,'A. Rate Class Allocations'!$B$124:$J$128,8,FALSE)</f>
        <v>0.98007105038154396</v>
      </c>
      <c r="Q3839" s="1253">
        <f>+VLOOKUP(C3839,'A. Rate Class Allocations'!$B$124:$J$128,7,FALSE)</f>
        <v>1.0700573423086499</v>
      </c>
      <c r="R3839" s="1253">
        <f>+VLOOKUP(C3839,'A. Rate Class Allocations'!$B$124:$J$128,9,FALSE)</f>
        <v>0.85888650963597402</v>
      </c>
      <c r="S3839" s="1254">
        <f t="shared" si="178"/>
        <v>165123.89911921608</v>
      </c>
      <c r="T3839" s="1254">
        <f t="shared" si="179"/>
        <v>18.8893952890792</v>
      </c>
    </row>
    <row r="3840" spans="1:20" s="1246" customFormat="1">
      <c r="A3840" s="1246" t="s">
        <v>1034</v>
      </c>
      <c r="B3840" s="1246" t="s">
        <v>1035</v>
      </c>
      <c r="C3840" s="1246" t="s">
        <v>118</v>
      </c>
      <c r="D3840" s="1246" t="s">
        <v>2551</v>
      </c>
      <c r="E3840" s="1247">
        <v>2020</v>
      </c>
      <c r="F3840" s="1247" t="s">
        <v>2516</v>
      </c>
      <c r="G3840" s="1249">
        <v>43630</v>
      </c>
      <c r="H3840" s="1250">
        <f t="shared" si="177"/>
        <v>2019</v>
      </c>
      <c r="I3840" s="1251">
        <v>43885.644482476855</v>
      </c>
      <c r="J3840" s="1246" t="s">
        <v>1036</v>
      </c>
      <c r="K3840" s="1246" t="s">
        <v>2440</v>
      </c>
      <c r="L3840" s="1246" t="s">
        <v>1039</v>
      </c>
      <c r="M3840" s="1246">
        <v>209579</v>
      </c>
      <c r="N3840" s="1246">
        <v>24.568000000000001</v>
      </c>
      <c r="O3840" s="1252">
        <f>+VLOOKUP(C3840,'A. Rate Class Allocations'!$B$124:$J$128,6,FALSE)</f>
        <v>0.96094519236849896</v>
      </c>
      <c r="P3840" s="1253">
        <f>+VLOOKUP(C3840,'A. Rate Class Allocations'!$B$124:$J$128,8,FALSE)</f>
        <v>0.98007105038154396</v>
      </c>
      <c r="Q3840" s="1253">
        <f>+VLOOKUP(C3840,'A. Rate Class Allocations'!$B$124:$J$128,7,FALSE)</f>
        <v>1.0700573423086499</v>
      </c>
      <c r="R3840" s="1253">
        <f>+VLOOKUP(C3840,'A. Rate Class Allocations'!$B$124:$J$128,9,FALSE)</f>
        <v>0.85888650963597402</v>
      </c>
      <c r="S3840" s="1254">
        <f t="shared" si="178"/>
        <v>197380.36293771243</v>
      </c>
      <c r="T3840" s="1254">
        <f t="shared" si="179"/>
        <v>22.579412419700184</v>
      </c>
    </row>
    <row r="3841" spans="1:20" s="1246" customFormat="1">
      <c r="A3841" s="1246" t="s">
        <v>1034</v>
      </c>
      <c r="B3841" s="1246" t="s">
        <v>1035</v>
      </c>
      <c r="C3841" s="1246" t="s">
        <v>118</v>
      </c>
      <c r="D3841" s="1246" t="s">
        <v>2551</v>
      </c>
      <c r="E3841" s="1247">
        <v>2020</v>
      </c>
      <c r="F3841" s="1247" t="s">
        <v>2516</v>
      </c>
      <c r="G3841" s="1249">
        <v>43630</v>
      </c>
      <c r="H3841" s="1250">
        <f t="shared" si="177"/>
        <v>2019</v>
      </c>
      <c r="I3841" s="1251">
        <v>43885.644482476855</v>
      </c>
      <c r="J3841" s="1246" t="s">
        <v>1036</v>
      </c>
      <c r="K3841" s="1246" t="s">
        <v>2438</v>
      </c>
      <c r="L3841" s="1246" t="s">
        <v>1039</v>
      </c>
      <c r="M3841" s="1246">
        <v>203896</v>
      </c>
      <c r="N3841" s="1246">
        <v>0</v>
      </c>
      <c r="O3841" s="1252">
        <f>+VLOOKUP(C3841,'A. Rate Class Allocations'!$B$124:$J$128,6,FALSE)</f>
        <v>0.96094519236849896</v>
      </c>
      <c r="P3841" s="1253">
        <f>+VLOOKUP(C3841,'A. Rate Class Allocations'!$B$124:$J$128,8,FALSE)</f>
        <v>0.98007105038154396</v>
      </c>
      <c r="Q3841" s="1253">
        <f>+VLOOKUP(C3841,'A. Rate Class Allocations'!$B$124:$J$128,7,FALSE)</f>
        <v>1.0700573423086499</v>
      </c>
      <c r="R3841" s="1253">
        <f>+VLOOKUP(C3841,'A. Rate Class Allocations'!$B$124:$J$128,9,FALSE)</f>
        <v>0.85888650963597402</v>
      </c>
      <c r="S3841" s="1254">
        <f t="shared" si="178"/>
        <v>192028.14443025214</v>
      </c>
      <c r="T3841" s="1254">
        <f t="shared" si="179"/>
        <v>0</v>
      </c>
    </row>
    <row r="3842" spans="1:20" s="1246" customFormat="1">
      <c r="A3842" s="1246" t="s">
        <v>1034</v>
      </c>
      <c r="B3842" s="1246" t="s">
        <v>1035</v>
      </c>
      <c r="C3842" s="1246" t="s">
        <v>118</v>
      </c>
      <c r="D3842" s="1246" t="s">
        <v>2551</v>
      </c>
      <c r="E3842" s="1247">
        <v>2020</v>
      </c>
      <c r="F3842" s="1247" t="s">
        <v>2516</v>
      </c>
      <c r="G3842" s="1249">
        <v>43630</v>
      </c>
      <c r="H3842" s="1250">
        <f t="shared" si="177"/>
        <v>2019</v>
      </c>
      <c r="I3842" s="1251">
        <v>43885.644482476855</v>
      </c>
      <c r="J3842" s="1246" t="s">
        <v>1036</v>
      </c>
      <c r="K3842" s="1246" t="s">
        <v>2438</v>
      </c>
      <c r="L3842" s="1246" t="s">
        <v>1039</v>
      </c>
      <c r="M3842" s="1246">
        <v>142634</v>
      </c>
      <c r="N3842" s="1246">
        <v>0</v>
      </c>
      <c r="O3842" s="1252">
        <f>+VLOOKUP(C3842,'A. Rate Class Allocations'!$B$124:$J$128,6,FALSE)</f>
        <v>0.96094519236849896</v>
      </c>
      <c r="P3842" s="1253">
        <f>+VLOOKUP(C3842,'A. Rate Class Allocations'!$B$124:$J$128,8,FALSE)</f>
        <v>0.98007105038154396</v>
      </c>
      <c r="Q3842" s="1253">
        <f>+VLOOKUP(C3842,'A. Rate Class Allocations'!$B$124:$J$128,7,FALSE)</f>
        <v>1.0700573423086499</v>
      </c>
      <c r="R3842" s="1253">
        <f>+VLOOKUP(C3842,'A. Rate Class Allocations'!$B$124:$J$128,9,FALSE)</f>
        <v>0.85888650963597402</v>
      </c>
      <c r="S3842" s="1254">
        <f t="shared" si="178"/>
        <v>134331.92584780761</v>
      </c>
      <c r="T3842" s="1254">
        <f t="shared" si="179"/>
        <v>0</v>
      </c>
    </row>
    <row r="3843" spans="1:20" s="1246" customFormat="1">
      <c r="A3843" s="1246" t="s">
        <v>1034</v>
      </c>
      <c r="B3843" s="1246" t="s">
        <v>1035</v>
      </c>
      <c r="C3843" s="1246" t="s">
        <v>118</v>
      </c>
      <c r="D3843" s="1246" t="s">
        <v>2552</v>
      </c>
      <c r="E3843" s="1247">
        <v>2020</v>
      </c>
      <c r="F3843" s="1247" t="s">
        <v>2516</v>
      </c>
      <c r="G3843" s="1249">
        <v>43631</v>
      </c>
      <c r="H3843" s="1250">
        <f t="shared" si="177"/>
        <v>2019</v>
      </c>
      <c r="I3843" s="1251">
        <v>43885.644808622688</v>
      </c>
      <c r="J3843" s="1246" t="s">
        <v>1036</v>
      </c>
      <c r="K3843" s="1246" t="s">
        <v>2440</v>
      </c>
      <c r="L3843" s="1246" t="s">
        <v>1039</v>
      </c>
      <c r="M3843" s="1246">
        <v>233567</v>
      </c>
      <c r="N3843" s="1246">
        <v>27.38</v>
      </c>
      <c r="O3843" s="1252">
        <f>+VLOOKUP(C3843,'A. Rate Class Allocations'!$B$124:$J$128,6,FALSE)</f>
        <v>0.96094519236849896</v>
      </c>
      <c r="P3843" s="1253">
        <f>+VLOOKUP(C3843,'A. Rate Class Allocations'!$B$124:$J$128,8,FALSE)</f>
        <v>0.98007105038154396</v>
      </c>
      <c r="Q3843" s="1253">
        <f>+VLOOKUP(C3843,'A. Rate Class Allocations'!$B$124:$J$128,7,FALSE)</f>
        <v>1.0700573423086499</v>
      </c>
      <c r="R3843" s="1253">
        <f>+VLOOKUP(C3843,'A. Rate Class Allocations'!$B$124:$J$128,9,FALSE)</f>
        <v>0.85888650963597402</v>
      </c>
      <c r="S3843" s="1254">
        <f t="shared" si="178"/>
        <v>219972.13093999246</v>
      </c>
      <c r="T3843" s="1254">
        <f t="shared" si="179"/>
        <v>25.163802997858632</v>
      </c>
    </row>
    <row r="3844" spans="1:20" s="1246" customFormat="1">
      <c r="A3844" s="1246" t="s">
        <v>1034</v>
      </c>
      <c r="B3844" s="1246" t="s">
        <v>1035</v>
      </c>
      <c r="C3844" s="1246" t="s">
        <v>118</v>
      </c>
      <c r="D3844" s="1246" t="s">
        <v>2552</v>
      </c>
      <c r="E3844" s="1247">
        <v>2020</v>
      </c>
      <c r="F3844" s="1247" t="s">
        <v>2516</v>
      </c>
      <c r="G3844" s="1249">
        <v>43631</v>
      </c>
      <c r="H3844" s="1250">
        <f t="shared" ref="H3844:H3907" si="180">YEAR(G3844)</f>
        <v>2019</v>
      </c>
      <c r="I3844" s="1251">
        <v>43885.644808622688</v>
      </c>
      <c r="J3844" s="1246" t="s">
        <v>1036</v>
      </c>
      <c r="K3844" s="1246" t="s">
        <v>2438</v>
      </c>
      <c r="L3844" s="1246" t="s">
        <v>1039</v>
      </c>
      <c r="M3844" s="1246">
        <v>143153</v>
      </c>
      <c r="N3844" s="1246">
        <v>0</v>
      </c>
      <c r="O3844" s="1252">
        <f>+VLOOKUP(C3844,'A. Rate Class Allocations'!$B$124:$J$128,6,FALSE)</f>
        <v>0.96094519236849896</v>
      </c>
      <c r="P3844" s="1253">
        <f>+VLOOKUP(C3844,'A. Rate Class Allocations'!$B$124:$J$128,8,FALSE)</f>
        <v>0.98007105038154396</v>
      </c>
      <c r="Q3844" s="1253">
        <f>+VLOOKUP(C3844,'A. Rate Class Allocations'!$B$124:$J$128,7,FALSE)</f>
        <v>1.0700573423086499</v>
      </c>
      <c r="R3844" s="1253">
        <f>+VLOOKUP(C3844,'A. Rate Class Allocations'!$B$124:$J$128,9,FALSE)</f>
        <v>0.85888650963597402</v>
      </c>
      <c r="S3844" s="1254">
        <f t="shared" ref="S3844:S3907" si="181">M3844*O3844*P3844</f>
        <v>134820.71722654629</v>
      </c>
      <c r="T3844" s="1254">
        <f t="shared" ref="T3844:T3907" si="182">N3844*Q3844*R3844</f>
        <v>0</v>
      </c>
    </row>
    <row r="3845" spans="1:20" s="1246" customFormat="1">
      <c r="A3845" s="1246" t="s">
        <v>1034</v>
      </c>
      <c r="B3845" s="1246" t="s">
        <v>1035</v>
      </c>
      <c r="C3845" s="1246" t="s">
        <v>118</v>
      </c>
      <c r="D3845" s="1246" t="s">
        <v>2552</v>
      </c>
      <c r="E3845" s="1247">
        <v>2020</v>
      </c>
      <c r="F3845" s="1247" t="s">
        <v>2516</v>
      </c>
      <c r="G3845" s="1249">
        <v>43631</v>
      </c>
      <c r="H3845" s="1250">
        <f t="shared" si="180"/>
        <v>2019</v>
      </c>
      <c r="I3845" s="1251">
        <v>43885.644808622688</v>
      </c>
      <c r="J3845" s="1246" t="s">
        <v>1036</v>
      </c>
      <c r="K3845" s="1246" t="s">
        <v>2440</v>
      </c>
      <c r="L3845" s="1246" t="s">
        <v>1039</v>
      </c>
      <c r="M3845" s="1246">
        <v>269549</v>
      </c>
      <c r="N3845" s="1246">
        <v>31.597999999999999</v>
      </c>
      <c r="O3845" s="1252">
        <f>+VLOOKUP(C3845,'A. Rate Class Allocations'!$B$124:$J$128,6,FALSE)</f>
        <v>0.96094519236849896</v>
      </c>
      <c r="P3845" s="1253">
        <f>+VLOOKUP(C3845,'A. Rate Class Allocations'!$B$124:$J$128,8,FALSE)</f>
        <v>0.98007105038154396</v>
      </c>
      <c r="Q3845" s="1253">
        <f>+VLOOKUP(C3845,'A. Rate Class Allocations'!$B$124:$J$128,7,FALSE)</f>
        <v>1.0700573423086499</v>
      </c>
      <c r="R3845" s="1253">
        <f>+VLOOKUP(C3845,'A. Rate Class Allocations'!$B$124:$J$128,9,FALSE)</f>
        <v>0.85888650963597402</v>
      </c>
      <c r="S3845" s="1254">
        <f t="shared" si="181"/>
        <v>253859.78294341249</v>
      </c>
      <c r="T3845" s="1254">
        <f t="shared" si="182"/>
        <v>29.040388865096315</v>
      </c>
    </row>
    <row r="3846" spans="1:20" s="1246" customFormat="1">
      <c r="A3846" s="1246" t="s">
        <v>1034</v>
      </c>
      <c r="B3846" s="1246" t="s">
        <v>1035</v>
      </c>
      <c r="C3846" s="1246" t="s">
        <v>118</v>
      </c>
      <c r="D3846" s="1246" t="s">
        <v>2552</v>
      </c>
      <c r="E3846" s="1247">
        <v>2020</v>
      </c>
      <c r="F3846" s="1247" t="s">
        <v>2516</v>
      </c>
      <c r="G3846" s="1249">
        <v>43631</v>
      </c>
      <c r="H3846" s="1250">
        <f t="shared" si="180"/>
        <v>2019</v>
      </c>
      <c r="I3846" s="1251">
        <v>43885.644808622688</v>
      </c>
      <c r="J3846" s="1246" t="s">
        <v>1036</v>
      </c>
      <c r="K3846" s="1246" t="s">
        <v>2440</v>
      </c>
      <c r="L3846" s="1246" t="s">
        <v>1039</v>
      </c>
      <c r="M3846" s="1246">
        <v>122465</v>
      </c>
      <c r="N3846" s="1246">
        <v>14.356</v>
      </c>
      <c r="O3846" s="1252">
        <f>+VLOOKUP(C3846,'A. Rate Class Allocations'!$B$124:$J$128,6,FALSE)</f>
        <v>0.96094519236849896</v>
      </c>
      <c r="P3846" s="1253">
        <f>+VLOOKUP(C3846,'A. Rate Class Allocations'!$B$124:$J$128,8,FALSE)</f>
        <v>0.98007105038154396</v>
      </c>
      <c r="Q3846" s="1253">
        <f>+VLOOKUP(C3846,'A. Rate Class Allocations'!$B$124:$J$128,7,FALSE)</f>
        <v>1.0700573423086499</v>
      </c>
      <c r="R3846" s="1253">
        <f>+VLOOKUP(C3846,'A. Rate Class Allocations'!$B$124:$J$128,9,FALSE)</f>
        <v>0.85888650963597402</v>
      </c>
      <c r="S3846" s="1254">
        <f t="shared" si="181"/>
        <v>115336.87128561044</v>
      </c>
      <c r="T3846" s="1254">
        <f t="shared" si="182"/>
        <v>13.193994004282635</v>
      </c>
    </row>
    <row r="3847" spans="1:20" s="1246" customFormat="1">
      <c r="A3847" s="1246" t="s">
        <v>1034</v>
      </c>
      <c r="B3847" s="1246" t="s">
        <v>1035</v>
      </c>
      <c r="C3847" s="1246" t="s">
        <v>118</v>
      </c>
      <c r="D3847" s="1246" t="s">
        <v>2552</v>
      </c>
      <c r="E3847" s="1247">
        <v>2020</v>
      </c>
      <c r="F3847" s="1247" t="s">
        <v>2516</v>
      </c>
      <c r="G3847" s="1249">
        <v>43567</v>
      </c>
      <c r="H3847" s="1250">
        <f t="shared" si="180"/>
        <v>2019</v>
      </c>
      <c r="I3847" s="1251">
        <v>43885.644808622688</v>
      </c>
      <c r="J3847" s="1246" t="s">
        <v>1036</v>
      </c>
      <c r="K3847" s="1246" t="s">
        <v>2440</v>
      </c>
      <c r="L3847" s="1246" t="s">
        <v>1039</v>
      </c>
      <c r="M3847" s="1246">
        <v>241774</v>
      </c>
      <c r="N3847" s="1246">
        <v>28.341999999999999</v>
      </c>
      <c r="O3847" s="1252">
        <f>+VLOOKUP(C3847,'A. Rate Class Allocations'!$B$124:$J$128,6,FALSE)</f>
        <v>0.96094519236849896</v>
      </c>
      <c r="P3847" s="1253">
        <f>+VLOOKUP(C3847,'A. Rate Class Allocations'!$B$124:$J$128,8,FALSE)</f>
        <v>0.98007105038154396</v>
      </c>
      <c r="Q3847" s="1253">
        <f>+VLOOKUP(C3847,'A. Rate Class Allocations'!$B$124:$J$128,7,FALSE)</f>
        <v>1.0700573423086499</v>
      </c>
      <c r="R3847" s="1253">
        <f>+VLOOKUP(C3847,'A. Rate Class Allocations'!$B$124:$J$128,9,FALSE)</f>
        <v>0.85888650963597402</v>
      </c>
      <c r="S3847" s="1254">
        <f t="shared" si="181"/>
        <v>227701.43892709899</v>
      </c>
      <c r="T3847" s="1254">
        <f t="shared" si="182"/>
        <v>26.047936616702316</v>
      </c>
    </row>
    <row r="3848" spans="1:20" s="1246" customFormat="1">
      <c r="A3848" s="1246" t="s">
        <v>1034</v>
      </c>
      <c r="B3848" s="1246" t="s">
        <v>1035</v>
      </c>
      <c r="C3848" s="1246" t="s">
        <v>118</v>
      </c>
      <c r="D3848" s="1246" t="s">
        <v>2552</v>
      </c>
      <c r="E3848" s="1247">
        <v>2020</v>
      </c>
      <c r="F3848" s="1247" t="s">
        <v>2516</v>
      </c>
      <c r="G3848" s="1249">
        <v>43617</v>
      </c>
      <c r="H3848" s="1250">
        <f t="shared" si="180"/>
        <v>2019</v>
      </c>
      <c r="I3848" s="1251">
        <v>43885.644808622688</v>
      </c>
      <c r="J3848" s="1246" t="s">
        <v>1036</v>
      </c>
      <c r="K3848" s="1246" t="s">
        <v>2438</v>
      </c>
      <c r="L3848" s="1246" t="s">
        <v>1039</v>
      </c>
      <c r="M3848" s="1246">
        <v>165206</v>
      </c>
      <c r="N3848" s="1246">
        <v>0</v>
      </c>
      <c r="O3848" s="1252">
        <f>+VLOOKUP(C3848,'A. Rate Class Allocations'!$B$124:$J$128,6,FALSE)</f>
        <v>0.96094519236849896</v>
      </c>
      <c r="P3848" s="1253">
        <f>+VLOOKUP(C3848,'A. Rate Class Allocations'!$B$124:$J$128,8,FALSE)</f>
        <v>0.98007105038154396</v>
      </c>
      <c r="Q3848" s="1253">
        <f>+VLOOKUP(C3848,'A. Rate Class Allocations'!$B$124:$J$128,7,FALSE)</f>
        <v>1.0700573423086499</v>
      </c>
      <c r="R3848" s="1253">
        <f>+VLOOKUP(C3848,'A. Rate Class Allocations'!$B$124:$J$128,9,FALSE)</f>
        <v>0.85888650963597402</v>
      </c>
      <c r="S3848" s="1254">
        <f t="shared" si="181"/>
        <v>155590.11274740178</v>
      </c>
      <c r="T3848" s="1254">
        <f t="shared" si="182"/>
        <v>0</v>
      </c>
    </row>
    <row r="3849" spans="1:20" s="1246" customFormat="1">
      <c r="A3849" s="1246" t="s">
        <v>1034</v>
      </c>
      <c r="B3849" s="1246" t="s">
        <v>1035</v>
      </c>
      <c r="C3849" s="1246" t="s">
        <v>118</v>
      </c>
      <c r="D3849" s="1246" t="s">
        <v>2552</v>
      </c>
      <c r="E3849" s="1247">
        <v>2020</v>
      </c>
      <c r="F3849" s="1247" t="s">
        <v>2516</v>
      </c>
      <c r="G3849" s="1249">
        <v>43560</v>
      </c>
      <c r="H3849" s="1250">
        <f t="shared" si="180"/>
        <v>2019</v>
      </c>
      <c r="I3849" s="1251">
        <v>43885.644808622688</v>
      </c>
      <c r="J3849" s="1246" t="s">
        <v>1036</v>
      </c>
      <c r="K3849" s="1246" t="s">
        <v>2438</v>
      </c>
      <c r="L3849" s="1246" t="s">
        <v>1039</v>
      </c>
      <c r="M3849" s="1246">
        <v>79260</v>
      </c>
      <c r="N3849" s="1246">
        <v>0</v>
      </c>
      <c r="O3849" s="1252">
        <f>+VLOOKUP(C3849,'A. Rate Class Allocations'!$B$124:$J$128,6,FALSE)</f>
        <v>0.96094519236849896</v>
      </c>
      <c r="P3849" s="1253">
        <f>+VLOOKUP(C3849,'A. Rate Class Allocations'!$B$124:$J$128,8,FALSE)</f>
        <v>0.98007105038154396</v>
      </c>
      <c r="Q3849" s="1253">
        <f>+VLOOKUP(C3849,'A. Rate Class Allocations'!$B$124:$J$128,7,FALSE)</f>
        <v>1.0700573423086499</v>
      </c>
      <c r="R3849" s="1253">
        <f>+VLOOKUP(C3849,'A. Rate Class Allocations'!$B$124:$J$128,9,FALSE)</f>
        <v>0.85888650963597402</v>
      </c>
      <c r="S3849" s="1254">
        <f t="shared" si="181"/>
        <v>74646.637146102847</v>
      </c>
      <c r="T3849" s="1254">
        <f t="shared" si="182"/>
        <v>0</v>
      </c>
    </row>
    <row r="3850" spans="1:20" s="1246" customFormat="1">
      <c r="A3850" s="1246" t="s">
        <v>1034</v>
      </c>
      <c r="B3850" s="1246" t="s">
        <v>1035</v>
      </c>
      <c r="C3850" s="1246" t="s">
        <v>118</v>
      </c>
      <c r="D3850" s="1246" t="s">
        <v>2552</v>
      </c>
      <c r="E3850" s="1247">
        <v>2020</v>
      </c>
      <c r="F3850" s="1247" t="s">
        <v>2516</v>
      </c>
      <c r="G3850" s="1249">
        <v>43560</v>
      </c>
      <c r="H3850" s="1250">
        <f t="shared" si="180"/>
        <v>2019</v>
      </c>
      <c r="I3850" s="1251">
        <v>43885.644808622688</v>
      </c>
      <c r="J3850" s="1246" t="s">
        <v>1036</v>
      </c>
      <c r="K3850" s="1246" t="s">
        <v>2438</v>
      </c>
      <c r="L3850" s="1246" t="s">
        <v>1039</v>
      </c>
      <c r="M3850" s="1246">
        <v>156479</v>
      </c>
      <c r="N3850" s="1246">
        <v>0</v>
      </c>
      <c r="O3850" s="1252">
        <f>+VLOOKUP(C3850,'A. Rate Class Allocations'!$B$124:$J$128,6,FALSE)</f>
        <v>0.96094519236849896</v>
      </c>
      <c r="P3850" s="1253">
        <f>+VLOOKUP(C3850,'A. Rate Class Allocations'!$B$124:$J$128,8,FALSE)</f>
        <v>0.98007105038154396</v>
      </c>
      <c r="Q3850" s="1253">
        <f>+VLOOKUP(C3850,'A. Rate Class Allocations'!$B$124:$J$128,7,FALSE)</f>
        <v>1.0700573423086499</v>
      </c>
      <c r="R3850" s="1253">
        <f>+VLOOKUP(C3850,'A. Rate Class Allocations'!$B$124:$J$128,9,FALSE)</f>
        <v>0.85888650963597402</v>
      </c>
      <c r="S3850" s="1254">
        <f t="shared" si="181"/>
        <v>147371.0715869925</v>
      </c>
      <c r="T3850" s="1254">
        <f t="shared" si="182"/>
        <v>0</v>
      </c>
    </row>
    <row r="3851" spans="1:20" s="1246" customFormat="1">
      <c r="A3851" s="1246" t="s">
        <v>1034</v>
      </c>
      <c r="B3851" s="1246" t="s">
        <v>1035</v>
      </c>
      <c r="C3851" s="1246" t="s">
        <v>118</v>
      </c>
      <c r="D3851" s="1246" t="s">
        <v>2553</v>
      </c>
      <c r="E3851" s="1247">
        <v>2020</v>
      </c>
      <c r="F3851" s="1247" t="s">
        <v>2516</v>
      </c>
      <c r="G3851" s="1249">
        <v>43524</v>
      </c>
      <c r="H3851" s="1250">
        <f t="shared" si="180"/>
        <v>2019</v>
      </c>
      <c r="I3851" s="1251">
        <v>43851.833446643519</v>
      </c>
      <c r="J3851" s="1246" t="s">
        <v>1038</v>
      </c>
      <c r="K3851" s="1246" t="s">
        <v>2440</v>
      </c>
      <c r="L3851" s="1246" t="s">
        <v>1039</v>
      </c>
      <c r="M3851" s="1246">
        <v>9188</v>
      </c>
      <c r="N3851" s="1246">
        <v>2</v>
      </c>
      <c r="O3851" s="1252">
        <f>+VLOOKUP(C3851,'A. Rate Class Allocations'!$B$124:$J$128,6,FALSE)</f>
        <v>0.96094519236849896</v>
      </c>
      <c r="P3851" s="1253">
        <f>+VLOOKUP(C3851,'A. Rate Class Allocations'!$B$124:$J$128,8,FALSE)</f>
        <v>0.98007105038154396</v>
      </c>
      <c r="Q3851" s="1253">
        <f>+VLOOKUP(C3851,'A. Rate Class Allocations'!$B$124:$J$128,7,FALSE)</f>
        <v>1.0700573423086499</v>
      </c>
      <c r="R3851" s="1253">
        <f>+VLOOKUP(C3851,'A. Rate Class Allocations'!$B$124:$J$128,9,FALSE)</f>
        <v>0.85888650963597402</v>
      </c>
      <c r="S3851" s="1254">
        <f t="shared" si="181"/>
        <v>8653.2084544334193</v>
      </c>
      <c r="T3851" s="1254">
        <f t="shared" si="182"/>
        <v>1.838115631691646</v>
      </c>
    </row>
    <row r="3852" spans="1:20" s="1246" customFormat="1">
      <c r="A3852" s="1246" t="s">
        <v>1034</v>
      </c>
      <c r="B3852" s="1246" t="s">
        <v>1035</v>
      </c>
      <c r="C3852" s="1246" t="s">
        <v>118</v>
      </c>
      <c r="D3852" s="1246" t="s">
        <v>2553</v>
      </c>
      <c r="E3852" s="1247">
        <v>2020</v>
      </c>
      <c r="F3852" s="1247" t="s">
        <v>2516</v>
      </c>
      <c r="G3852" s="1249">
        <v>43524</v>
      </c>
      <c r="H3852" s="1250">
        <f t="shared" si="180"/>
        <v>2019</v>
      </c>
      <c r="I3852" s="1251">
        <v>43851.833446643519</v>
      </c>
      <c r="J3852" s="1246" t="s">
        <v>1036</v>
      </c>
      <c r="K3852" s="1246" t="s">
        <v>2440</v>
      </c>
      <c r="L3852" s="1246" t="s">
        <v>1039</v>
      </c>
      <c r="M3852" s="1246">
        <v>14231</v>
      </c>
      <c r="N3852" s="1246">
        <v>3.6</v>
      </c>
      <c r="O3852" s="1252">
        <f>+VLOOKUP(C3852,'A. Rate Class Allocations'!$B$124:$J$128,6,FALSE)</f>
        <v>0.96094519236849896</v>
      </c>
      <c r="P3852" s="1253">
        <f>+VLOOKUP(C3852,'A. Rate Class Allocations'!$B$124:$J$128,8,FALSE)</f>
        <v>0.98007105038154396</v>
      </c>
      <c r="Q3852" s="1253">
        <f>+VLOOKUP(C3852,'A. Rate Class Allocations'!$B$124:$J$128,7,FALSE)</f>
        <v>1.0700573423086499</v>
      </c>
      <c r="R3852" s="1253">
        <f>+VLOOKUP(C3852,'A. Rate Class Allocations'!$B$124:$J$128,9,FALSE)</f>
        <v>0.85888650963597402</v>
      </c>
      <c r="S3852" s="1254">
        <f t="shared" si="181"/>
        <v>13402.678440905747</v>
      </c>
      <c r="T3852" s="1254">
        <f t="shared" si="182"/>
        <v>3.3086081370449625</v>
      </c>
    </row>
    <row r="3853" spans="1:20" s="1246" customFormat="1">
      <c r="A3853" s="1246" t="s">
        <v>1034</v>
      </c>
      <c r="B3853" s="1246" t="s">
        <v>1035</v>
      </c>
      <c r="C3853" s="1246" t="s">
        <v>118</v>
      </c>
      <c r="D3853" s="1246" t="s">
        <v>2554</v>
      </c>
      <c r="E3853" s="1247">
        <v>2020</v>
      </c>
      <c r="F3853" s="1247" t="s">
        <v>2516</v>
      </c>
      <c r="G3853" s="1249">
        <v>43796</v>
      </c>
      <c r="H3853" s="1250">
        <f t="shared" si="180"/>
        <v>2019</v>
      </c>
      <c r="I3853" s="1251">
        <v>43907.585907893517</v>
      </c>
      <c r="J3853" s="1246" t="s">
        <v>1038</v>
      </c>
      <c r="K3853" s="1246" t="s">
        <v>2440</v>
      </c>
      <c r="L3853" s="1246" t="s">
        <v>1039</v>
      </c>
      <c r="M3853" s="1246">
        <v>4873.3152</v>
      </c>
      <c r="N3853" s="1246">
        <v>1.0608</v>
      </c>
      <c r="O3853" s="1252">
        <f>+VLOOKUP(C3853,'A. Rate Class Allocations'!$B$124:$J$128,6,FALSE)</f>
        <v>0.96094519236849896</v>
      </c>
      <c r="P3853" s="1253">
        <f>+VLOOKUP(C3853,'A. Rate Class Allocations'!$B$124:$J$128,8,FALSE)</f>
        <v>0.98007105038154396</v>
      </c>
      <c r="Q3853" s="1253">
        <f>+VLOOKUP(C3853,'A. Rate Class Allocations'!$B$124:$J$128,7,FALSE)</f>
        <v>1.0700573423086499</v>
      </c>
      <c r="R3853" s="1253">
        <f>+VLOOKUP(C3853,'A. Rate Class Allocations'!$B$124:$J$128,9,FALSE)</f>
        <v>0.85888650963597402</v>
      </c>
      <c r="S3853" s="1254">
        <f t="shared" si="181"/>
        <v>4589.6617642314859</v>
      </c>
      <c r="T3853" s="1254">
        <f t="shared" si="182"/>
        <v>0.97493653104924904</v>
      </c>
    </row>
    <row r="3854" spans="1:20" s="1246" customFormat="1">
      <c r="A3854" s="1246" t="s">
        <v>1034</v>
      </c>
      <c r="B3854" s="1246" t="s">
        <v>1035</v>
      </c>
      <c r="C3854" s="1246" t="s">
        <v>118</v>
      </c>
      <c r="D3854" s="1246" t="s">
        <v>2554</v>
      </c>
      <c r="E3854" s="1247">
        <v>2020</v>
      </c>
      <c r="F3854" s="1247" t="s">
        <v>2516</v>
      </c>
      <c r="G3854" s="1249">
        <v>43796</v>
      </c>
      <c r="H3854" s="1250">
        <f t="shared" si="180"/>
        <v>2019</v>
      </c>
      <c r="I3854" s="1251">
        <v>43907.585907893517</v>
      </c>
      <c r="J3854" s="1246" t="s">
        <v>1038</v>
      </c>
      <c r="K3854" s="1246" t="s">
        <v>2440</v>
      </c>
      <c r="L3854" s="1246" t="s">
        <v>1039</v>
      </c>
      <c r="M3854" s="1246">
        <v>1313.884</v>
      </c>
      <c r="N3854" s="1246">
        <v>0.28599999999999998</v>
      </c>
      <c r="O3854" s="1252">
        <f>+VLOOKUP(C3854,'A. Rate Class Allocations'!$B$124:$J$128,6,FALSE)</f>
        <v>0.96094519236849896</v>
      </c>
      <c r="P3854" s="1253">
        <f>+VLOOKUP(C3854,'A. Rate Class Allocations'!$B$124:$J$128,8,FALSE)</f>
        <v>0.98007105038154396</v>
      </c>
      <c r="Q3854" s="1253">
        <f>+VLOOKUP(C3854,'A. Rate Class Allocations'!$B$124:$J$128,7,FALSE)</f>
        <v>1.0700573423086499</v>
      </c>
      <c r="R3854" s="1253">
        <f>+VLOOKUP(C3854,'A. Rate Class Allocations'!$B$124:$J$128,9,FALSE)</f>
        <v>0.85888650963597402</v>
      </c>
      <c r="S3854" s="1254">
        <f t="shared" si="181"/>
        <v>1237.408808983979</v>
      </c>
      <c r="T3854" s="1254">
        <f t="shared" si="182"/>
        <v>0.26285053533190539</v>
      </c>
    </row>
    <row r="3855" spans="1:20" s="1246" customFormat="1">
      <c r="A3855" s="1246" t="s">
        <v>1034</v>
      </c>
      <c r="B3855" s="1246" t="s">
        <v>1035</v>
      </c>
      <c r="C3855" s="1246" t="s">
        <v>118</v>
      </c>
      <c r="D3855" s="1246" t="s">
        <v>2554</v>
      </c>
      <c r="E3855" s="1247">
        <v>2020</v>
      </c>
      <c r="F3855" s="1247" t="s">
        <v>2516</v>
      </c>
      <c r="G3855" s="1249">
        <v>43796</v>
      </c>
      <c r="H3855" s="1250">
        <f t="shared" si="180"/>
        <v>2019</v>
      </c>
      <c r="I3855" s="1251">
        <v>43907.585907893517</v>
      </c>
      <c r="J3855" s="1246" t="s">
        <v>1038</v>
      </c>
      <c r="K3855" s="1246" t="s">
        <v>2440</v>
      </c>
      <c r="L3855" s="1246" t="s">
        <v>1039</v>
      </c>
      <c r="M3855" s="1246">
        <v>214.9992</v>
      </c>
      <c r="N3855" s="1246">
        <v>4.6800000000000001E-2</v>
      </c>
      <c r="O3855" s="1252">
        <f>+VLOOKUP(C3855,'A. Rate Class Allocations'!$B$124:$J$128,6,FALSE)</f>
        <v>0.96094519236849896</v>
      </c>
      <c r="P3855" s="1253">
        <f>+VLOOKUP(C3855,'A. Rate Class Allocations'!$B$124:$J$128,8,FALSE)</f>
        <v>0.98007105038154396</v>
      </c>
      <c r="Q3855" s="1253">
        <f>+VLOOKUP(C3855,'A. Rate Class Allocations'!$B$124:$J$128,7,FALSE)</f>
        <v>1.0700573423086499</v>
      </c>
      <c r="R3855" s="1253">
        <f>+VLOOKUP(C3855,'A. Rate Class Allocations'!$B$124:$J$128,9,FALSE)</f>
        <v>0.85888650963597402</v>
      </c>
      <c r="S3855" s="1254">
        <f t="shared" si="181"/>
        <v>202.48507783374203</v>
      </c>
      <c r="T3855" s="1254">
        <f t="shared" si="182"/>
        <v>4.3011905781584522E-2</v>
      </c>
    </row>
    <row r="3856" spans="1:20" s="1246" customFormat="1">
      <c r="A3856" s="1246" t="s">
        <v>1034</v>
      </c>
      <c r="B3856" s="1246" t="s">
        <v>1035</v>
      </c>
      <c r="C3856" s="1246" t="s">
        <v>118</v>
      </c>
      <c r="D3856" s="1246" t="s">
        <v>2554</v>
      </c>
      <c r="E3856" s="1247">
        <v>2020</v>
      </c>
      <c r="F3856" s="1247" t="s">
        <v>2516</v>
      </c>
      <c r="G3856" s="1249">
        <v>43796</v>
      </c>
      <c r="H3856" s="1250">
        <f t="shared" si="180"/>
        <v>2019</v>
      </c>
      <c r="I3856" s="1251">
        <v>43907.585907893517</v>
      </c>
      <c r="J3856" s="1246" t="s">
        <v>1038</v>
      </c>
      <c r="K3856" s="1246" t="s">
        <v>2440</v>
      </c>
      <c r="L3856" s="1246" t="s">
        <v>1039</v>
      </c>
      <c r="M3856" s="1246">
        <v>294.01600000000002</v>
      </c>
      <c r="N3856" s="1246">
        <v>6.4000000000000001E-2</v>
      </c>
      <c r="O3856" s="1252">
        <f>+VLOOKUP(C3856,'A. Rate Class Allocations'!$B$124:$J$128,6,FALSE)</f>
        <v>0.96094519236849896</v>
      </c>
      <c r="P3856" s="1253">
        <f>+VLOOKUP(C3856,'A. Rate Class Allocations'!$B$124:$J$128,8,FALSE)</f>
        <v>0.98007105038154396</v>
      </c>
      <c r="Q3856" s="1253">
        <f>+VLOOKUP(C3856,'A. Rate Class Allocations'!$B$124:$J$128,7,FALSE)</f>
        <v>1.0700573423086499</v>
      </c>
      <c r="R3856" s="1253">
        <f>+VLOOKUP(C3856,'A. Rate Class Allocations'!$B$124:$J$128,9,FALSE)</f>
        <v>0.85888650963597402</v>
      </c>
      <c r="S3856" s="1254">
        <f t="shared" si="181"/>
        <v>276.9026705418695</v>
      </c>
      <c r="T3856" s="1254">
        <f t="shared" si="182"/>
        <v>5.8819700214132666E-2</v>
      </c>
    </row>
    <row r="3857" spans="1:20" s="1246" customFormat="1">
      <c r="A3857" s="1246" t="s">
        <v>1034</v>
      </c>
      <c r="B3857" s="1246" t="s">
        <v>1035</v>
      </c>
      <c r="C3857" s="1246" t="s">
        <v>118</v>
      </c>
      <c r="D3857" s="1246" t="s">
        <v>2554</v>
      </c>
      <c r="E3857" s="1247">
        <v>2020</v>
      </c>
      <c r="F3857" s="1247" t="s">
        <v>2516</v>
      </c>
      <c r="G3857" s="1249">
        <v>43796</v>
      </c>
      <c r="H3857" s="1250">
        <f t="shared" si="180"/>
        <v>2019</v>
      </c>
      <c r="I3857" s="1251">
        <v>43907.585907893517</v>
      </c>
      <c r="J3857" s="1246" t="s">
        <v>1038</v>
      </c>
      <c r="K3857" s="1246" t="s">
        <v>2440</v>
      </c>
      <c r="L3857" s="1246" t="s">
        <v>1039</v>
      </c>
      <c r="M3857" s="1246">
        <v>64.12</v>
      </c>
      <c r="N3857" s="1246">
        <v>1.6400000000000001E-2</v>
      </c>
      <c r="O3857" s="1252">
        <f>+VLOOKUP(C3857,'A. Rate Class Allocations'!$B$124:$J$128,6,FALSE)</f>
        <v>0.96094519236849896</v>
      </c>
      <c r="P3857" s="1253">
        <f>+VLOOKUP(C3857,'A. Rate Class Allocations'!$B$124:$J$128,8,FALSE)</f>
        <v>0.98007105038154396</v>
      </c>
      <c r="Q3857" s="1253">
        <f>+VLOOKUP(C3857,'A. Rate Class Allocations'!$B$124:$J$128,7,FALSE)</f>
        <v>1.0700573423086499</v>
      </c>
      <c r="R3857" s="1253">
        <f>+VLOOKUP(C3857,'A. Rate Class Allocations'!$B$124:$J$128,9,FALSE)</f>
        <v>0.85888650963597402</v>
      </c>
      <c r="S3857" s="1254">
        <f t="shared" si="181"/>
        <v>60.38786744648138</v>
      </c>
      <c r="T3857" s="1254">
        <f t="shared" si="182"/>
        <v>1.5072548179871499E-2</v>
      </c>
    </row>
    <row r="3858" spans="1:20" s="1246" customFormat="1">
      <c r="A3858" s="1246" t="s">
        <v>1034</v>
      </c>
      <c r="B3858" s="1246" t="s">
        <v>1035</v>
      </c>
      <c r="C3858" s="1246" t="s">
        <v>118</v>
      </c>
      <c r="D3858" s="1246" t="s">
        <v>2555</v>
      </c>
      <c r="E3858" s="1247">
        <v>2020</v>
      </c>
      <c r="F3858" s="1247" t="s">
        <v>2516</v>
      </c>
      <c r="G3858" s="1249">
        <v>43773</v>
      </c>
      <c r="H3858" s="1250">
        <f t="shared" si="180"/>
        <v>2019</v>
      </c>
      <c r="I3858" s="1251">
        <v>43872.634857118057</v>
      </c>
      <c r="J3858" s="1246" t="s">
        <v>1036</v>
      </c>
      <c r="K3858" s="1246" t="s">
        <v>2438</v>
      </c>
      <c r="L3858" s="1246" t="s">
        <v>1039</v>
      </c>
      <c r="M3858" s="1246">
        <v>138785</v>
      </c>
      <c r="N3858" s="1246">
        <v>0</v>
      </c>
      <c r="O3858" s="1252">
        <f>+VLOOKUP(C3858,'A. Rate Class Allocations'!$B$124:$J$128,6,FALSE)</f>
        <v>0.96094519236849896</v>
      </c>
      <c r="P3858" s="1253">
        <f>+VLOOKUP(C3858,'A. Rate Class Allocations'!$B$124:$J$128,8,FALSE)</f>
        <v>0.98007105038154396</v>
      </c>
      <c r="Q3858" s="1253">
        <f>+VLOOKUP(C3858,'A. Rate Class Allocations'!$B$124:$J$128,7,FALSE)</f>
        <v>1.0700573423086499</v>
      </c>
      <c r="R3858" s="1253">
        <f>+VLOOKUP(C3858,'A. Rate Class Allocations'!$B$124:$J$128,9,FALSE)</f>
        <v>0.85888650963597402</v>
      </c>
      <c r="S3858" s="1254">
        <f t="shared" si="181"/>
        <v>130706.95857080346</v>
      </c>
      <c r="T3858" s="1254">
        <f t="shared" si="182"/>
        <v>0</v>
      </c>
    </row>
    <row r="3859" spans="1:20" s="1246" customFormat="1">
      <c r="A3859" s="1246" t="s">
        <v>1034</v>
      </c>
      <c r="B3859" s="1246" t="s">
        <v>1035</v>
      </c>
      <c r="C3859" s="1246" t="s">
        <v>118</v>
      </c>
      <c r="D3859" s="1246" t="s">
        <v>2556</v>
      </c>
      <c r="E3859" s="1247">
        <v>2020</v>
      </c>
      <c r="F3859" s="1247" t="s">
        <v>2516</v>
      </c>
      <c r="G3859" s="1249">
        <v>43595</v>
      </c>
      <c r="H3859" s="1250">
        <f t="shared" si="180"/>
        <v>2019</v>
      </c>
      <c r="I3859" s="1251">
        <v>43955.585601712963</v>
      </c>
      <c r="J3859" s="1246" t="s">
        <v>1036</v>
      </c>
      <c r="K3859" s="1246" t="s">
        <v>2438</v>
      </c>
      <c r="L3859" s="1246" t="s">
        <v>1039</v>
      </c>
      <c r="M3859" s="1246">
        <v>44263</v>
      </c>
      <c r="N3859" s="1246">
        <v>5.0599999999999996</v>
      </c>
      <c r="O3859" s="1252">
        <f>+VLOOKUP(C3859,'A. Rate Class Allocations'!$B$124:$J$128,6,FALSE)</f>
        <v>0.96094519236849896</v>
      </c>
      <c r="P3859" s="1253">
        <f>+VLOOKUP(C3859,'A. Rate Class Allocations'!$B$124:$J$128,8,FALSE)</f>
        <v>0.98007105038154396</v>
      </c>
      <c r="Q3859" s="1253">
        <f>+VLOOKUP(C3859,'A. Rate Class Allocations'!$B$124:$J$128,7,FALSE)</f>
        <v>1.0700573423086499</v>
      </c>
      <c r="R3859" s="1253">
        <f>+VLOOKUP(C3859,'A. Rate Class Allocations'!$B$124:$J$128,9,FALSE)</f>
        <v>0.85888650963597402</v>
      </c>
      <c r="S3859" s="1254">
        <f t="shared" si="181"/>
        <v>41686.652788265834</v>
      </c>
      <c r="T3859" s="1254">
        <f t="shared" si="182"/>
        <v>4.6504325481798645</v>
      </c>
    </row>
    <row r="3860" spans="1:20" s="1246" customFormat="1">
      <c r="A3860" s="1246" t="s">
        <v>1034</v>
      </c>
      <c r="B3860" s="1246" t="s">
        <v>1035</v>
      </c>
      <c r="C3860" s="1246" t="s">
        <v>118</v>
      </c>
      <c r="D3860" s="1246" t="s">
        <v>2556</v>
      </c>
      <c r="E3860" s="1247">
        <v>2020</v>
      </c>
      <c r="F3860" s="1247" t="s">
        <v>2516</v>
      </c>
      <c r="G3860" s="1249">
        <v>43595</v>
      </c>
      <c r="H3860" s="1250">
        <f t="shared" si="180"/>
        <v>2019</v>
      </c>
      <c r="I3860" s="1251">
        <v>43955.585601712963</v>
      </c>
      <c r="J3860" s="1246" t="s">
        <v>1036</v>
      </c>
      <c r="K3860" s="1246" t="s">
        <v>2438</v>
      </c>
      <c r="L3860" s="1246" t="s">
        <v>1039</v>
      </c>
      <c r="M3860" s="1246">
        <v>26532</v>
      </c>
      <c r="N3860" s="1246">
        <v>3.52</v>
      </c>
      <c r="O3860" s="1252">
        <f>+VLOOKUP(C3860,'A. Rate Class Allocations'!$B$124:$J$128,6,FALSE)</f>
        <v>0.96094519236849896</v>
      </c>
      <c r="P3860" s="1253">
        <f>+VLOOKUP(C3860,'A. Rate Class Allocations'!$B$124:$J$128,8,FALSE)</f>
        <v>0.98007105038154396</v>
      </c>
      <c r="Q3860" s="1253">
        <f>+VLOOKUP(C3860,'A. Rate Class Allocations'!$B$124:$J$128,7,FALSE)</f>
        <v>1.0700573423086499</v>
      </c>
      <c r="R3860" s="1253">
        <f>+VLOOKUP(C3860,'A. Rate Class Allocations'!$B$124:$J$128,9,FALSE)</f>
        <v>0.85888650963597402</v>
      </c>
      <c r="S3860" s="1254">
        <f t="shared" si="181"/>
        <v>24987.69337320717</v>
      </c>
      <c r="T3860" s="1254">
        <f t="shared" si="182"/>
        <v>3.2350835117772969</v>
      </c>
    </row>
    <row r="3861" spans="1:20" s="1246" customFormat="1">
      <c r="A3861" s="1246" t="s">
        <v>1034</v>
      </c>
      <c r="B3861" s="1246" t="s">
        <v>1035</v>
      </c>
      <c r="C3861" s="1246" t="s">
        <v>118</v>
      </c>
      <c r="D3861" s="1246" t="s">
        <v>2557</v>
      </c>
      <c r="E3861" s="1247">
        <v>2020</v>
      </c>
      <c r="F3861" s="1247" t="s">
        <v>2516</v>
      </c>
      <c r="G3861" s="1249">
        <v>43738</v>
      </c>
      <c r="H3861" s="1250">
        <f t="shared" si="180"/>
        <v>2019</v>
      </c>
      <c r="I3861" s="1251">
        <v>43948.773029085649</v>
      </c>
      <c r="J3861" s="1246" t="s">
        <v>1038</v>
      </c>
      <c r="K3861" s="1246" t="s">
        <v>2440</v>
      </c>
      <c r="L3861" s="1246" t="s">
        <v>1039</v>
      </c>
      <c r="M3861" s="1246">
        <v>7626.45</v>
      </c>
      <c r="N3861" s="1246">
        <v>1.95</v>
      </c>
      <c r="O3861" s="1252">
        <f>+VLOOKUP(C3861,'A. Rate Class Allocations'!$B$124:$J$128,6,FALSE)</f>
        <v>0.96094519236849896</v>
      </c>
      <c r="P3861" s="1253">
        <f>+VLOOKUP(C3861,'A. Rate Class Allocations'!$B$124:$J$128,8,FALSE)</f>
        <v>0.98007105038154396</v>
      </c>
      <c r="Q3861" s="1253">
        <f>+VLOOKUP(C3861,'A. Rate Class Allocations'!$B$124:$J$128,7,FALSE)</f>
        <v>1.0700573423086499</v>
      </c>
      <c r="R3861" s="1253">
        <f>+VLOOKUP(C3861,'A. Rate Class Allocations'!$B$124:$J$128,9,FALSE)</f>
        <v>0.85888650963597402</v>
      </c>
      <c r="S3861" s="1254">
        <f t="shared" si="181"/>
        <v>7182.5491529509964</v>
      </c>
      <c r="T3861" s="1254">
        <f t="shared" si="182"/>
        <v>1.7921627408993546</v>
      </c>
    </row>
    <row r="3862" spans="1:20" s="1246" customFormat="1">
      <c r="A3862" s="1246" t="s">
        <v>1034</v>
      </c>
      <c r="B3862" s="1246" t="s">
        <v>1035</v>
      </c>
      <c r="C3862" s="1246" t="s">
        <v>118</v>
      </c>
      <c r="D3862" s="1246" t="s">
        <v>2557</v>
      </c>
      <c r="E3862" s="1247">
        <v>2020</v>
      </c>
      <c r="F3862" s="1247" t="s">
        <v>2516</v>
      </c>
      <c r="G3862" s="1249">
        <v>43738</v>
      </c>
      <c r="H3862" s="1250">
        <f t="shared" si="180"/>
        <v>2019</v>
      </c>
      <c r="I3862" s="1251">
        <v>43948.773029085649</v>
      </c>
      <c r="J3862" s="1246" t="s">
        <v>1038</v>
      </c>
      <c r="K3862" s="1246" t="s">
        <v>2440</v>
      </c>
      <c r="L3862" s="1246" t="s">
        <v>1039</v>
      </c>
      <c r="M3862" s="1246">
        <v>207.28299999999999</v>
      </c>
      <c r="N3862" s="1246">
        <v>5.2999999999999999E-2</v>
      </c>
      <c r="O3862" s="1252">
        <f>+VLOOKUP(C3862,'A. Rate Class Allocations'!$B$124:$J$128,6,FALSE)</f>
        <v>0.96094519236849896</v>
      </c>
      <c r="P3862" s="1253">
        <f>+VLOOKUP(C3862,'A. Rate Class Allocations'!$B$124:$J$128,8,FALSE)</f>
        <v>0.98007105038154396</v>
      </c>
      <c r="Q3862" s="1253">
        <f>+VLOOKUP(C3862,'A. Rate Class Allocations'!$B$124:$J$128,7,FALSE)</f>
        <v>1.0700573423086499</v>
      </c>
      <c r="R3862" s="1253">
        <f>+VLOOKUP(C3862,'A. Rate Class Allocations'!$B$124:$J$128,9,FALSE)</f>
        <v>0.85888650963597402</v>
      </c>
      <c r="S3862" s="1254">
        <f t="shared" si="181"/>
        <v>195.21800261866809</v>
      </c>
      <c r="T3862" s="1254">
        <f t="shared" si="182"/>
        <v>4.871006423982862E-2</v>
      </c>
    </row>
    <row r="3863" spans="1:20" s="1246" customFormat="1">
      <c r="A3863" s="1246" t="s">
        <v>1034</v>
      </c>
      <c r="B3863" s="1246" t="s">
        <v>1035</v>
      </c>
      <c r="C3863" s="1246" t="s">
        <v>118</v>
      </c>
      <c r="D3863" s="1246" t="s">
        <v>2557</v>
      </c>
      <c r="E3863" s="1247">
        <v>2020</v>
      </c>
      <c r="F3863" s="1247" t="s">
        <v>2516</v>
      </c>
      <c r="G3863" s="1249">
        <v>43738</v>
      </c>
      <c r="H3863" s="1250">
        <f t="shared" si="180"/>
        <v>2019</v>
      </c>
      <c r="I3863" s="1251">
        <v>43948.773029085649</v>
      </c>
      <c r="J3863" s="1246" t="s">
        <v>1038</v>
      </c>
      <c r="K3863" s="1246" t="s">
        <v>2440</v>
      </c>
      <c r="L3863" s="1246" t="s">
        <v>1039</v>
      </c>
      <c r="M3863" s="1246">
        <v>64.12</v>
      </c>
      <c r="N3863" s="1246">
        <v>1.6400000000000001E-2</v>
      </c>
      <c r="O3863" s="1252">
        <f>+VLOOKUP(C3863,'A. Rate Class Allocations'!$B$124:$J$128,6,FALSE)</f>
        <v>0.96094519236849896</v>
      </c>
      <c r="P3863" s="1253">
        <f>+VLOOKUP(C3863,'A. Rate Class Allocations'!$B$124:$J$128,8,FALSE)</f>
        <v>0.98007105038154396</v>
      </c>
      <c r="Q3863" s="1253">
        <f>+VLOOKUP(C3863,'A. Rate Class Allocations'!$B$124:$J$128,7,FALSE)</f>
        <v>1.0700573423086499</v>
      </c>
      <c r="R3863" s="1253">
        <f>+VLOOKUP(C3863,'A. Rate Class Allocations'!$B$124:$J$128,9,FALSE)</f>
        <v>0.85888650963597402</v>
      </c>
      <c r="S3863" s="1254">
        <f t="shared" si="181"/>
        <v>60.38786744648138</v>
      </c>
      <c r="T3863" s="1254">
        <f t="shared" si="182"/>
        <v>1.5072548179871499E-2</v>
      </c>
    </row>
    <row r="3864" spans="1:20" s="1246" customFormat="1">
      <c r="A3864" s="1246" t="s">
        <v>1034</v>
      </c>
      <c r="B3864" s="1246" t="s">
        <v>1035</v>
      </c>
      <c r="C3864" s="1246" t="s">
        <v>118</v>
      </c>
      <c r="D3864" s="1246" t="s">
        <v>2557</v>
      </c>
      <c r="E3864" s="1247">
        <v>2020</v>
      </c>
      <c r="F3864" s="1247" t="s">
        <v>2516</v>
      </c>
      <c r="G3864" s="1249">
        <v>43738</v>
      </c>
      <c r="H3864" s="1250">
        <f t="shared" si="180"/>
        <v>2019</v>
      </c>
      <c r="I3864" s="1251">
        <v>43948.773029085649</v>
      </c>
      <c r="J3864" s="1246" t="s">
        <v>1038</v>
      </c>
      <c r="K3864" s="1246" t="s">
        <v>2440</v>
      </c>
      <c r="L3864" s="1246" t="s">
        <v>1039</v>
      </c>
      <c r="M3864" s="1246">
        <v>89491.12</v>
      </c>
      <c r="N3864" s="1246">
        <v>19.48</v>
      </c>
      <c r="O3864" s="1252">
        <f>+VLOOKUP(C3864,'A. Rate Class Allocations'!$B$124:$J$128,6,FALSE)</f>
        <v>0.96094519236849896</v>
      </c>
      <c r="P3864" s="1253">
        <f>+VLOOKUP(C3864,'A. Rate Class Allocations'!$B$124:$J$128,8,FALSE)</f>
        <v>0.98007105038154396</v>
      </c>
      <c r="Q3864" s="1253">
        <f>+VLOOKUP(C3864,'A. Rate Class Allocations'!$B$124:$J$128,7,FALSE)</f>
        <v>1.0700573423086499</v>
      </c>
      <c r="R3864" s="1253">
        <f>+VLOOKUP(C3864,'A. Rate Class Allocations'!$B$124:$J$128,9,FALSE)</f>
        <v>0.85888650963597402</v>
      </c>
      <c r="S3864" s="1254">
        <f t="shared" si="181"/>
        <v>84282.250346181507</v>
      </c>
      <c r="T3864" s="1254">
        <f t="shared" si="182"/>
        <v>17.903246252676631</v>
      </c>
    </row>
    <row r="3865" spans="1:20" s="1246" customFormat="1">
      <c r="A3865" s="1246" t="s">
        <v>1034</v>
      </c>
      <c r="B3865" s="1246" t="s">
        <v>1035</v>
      </c>
      <c r="C3865" s="1246" t="s">
        <v>118</v>
      </c>
      <c r="D3865" s="1246" t="s">
        <v>2557</v>
      </c>
      <c r="E3865" s="1247">
        <v>2020</v>
      </c>
      <c r="F3865" s="1247" t="s">
        <v>2516</v>
      </c>
      <c r="G3865" s="1249">
        <v>43738</v>
      </c>
      <c r="H3865" s="1250">
        <f t="shared" si="180"/>
        <v>2019</v>
      </c>
      <c r="I3865" s="1251">
        <v>43948.773029085649</v>
      </c>
      <c r="J3865" s="1246" t="s">
        <v>1038</v>
      </c>
      <c r="K3865" s="1246" t="s">
        <v>2440</v>
      </c>
      <c r="L3865" s="1246" t="s">
        <v>1039</v>
      </c>
      <c r="M3865" s="1246">
        <v>5053.3999999999996</v>
      </c>
      <c r="N3865" s="1246">
        <v>1.1000000000000001</v>
      </c>
      <c r="O3865" s="1252">
        <f>+VLOOKUP(C3865,'A. Rate Class Allocations'!$B$124:$J$128,6,FALSE)</f>
        <v>0.96094519236849896</v>
      </c>
      <c r="P3865" s="1253">
        <f>+VLOOKUP(C3865,'A. Rate Class Allocations'!$B$124:$J$128,8,FALSE)</f>
        <v>0.98007105038154396</v>
      </c>
      <c r="Q3865" s="1253">
        <f>+VLOOKUP(C3865,'A. Rate Class Allocations'!$B$124:$J$128,7,FALSE)</f>
        <v>1.0700573423086499</v>
      </c>
      <c r="R3865" s="1253">
        <f>+VLOOKUP(C3865,'A. Rate Class Allocations'!$B$124:$J$128,9,FALSE)</f>
        <v>0.85888650963597402</v>
      </c>
      <c r="S3865" s="1254">
        <f t="shared" si="181"/>
        <v>4759.26464993838</v>
      </c>
      <c r="T3865" s="1254">
        <f t="shared" si="182"/>
        <v>1.0109635974304052</v>
      </c>
    </row>
    <row r="3866" spans="1:20" s="1246" customFormat="1">
      <c r="A3866" s="1246" t="s">
        <v>1034</v>
      </c>
      <c r="B3866" s="1246" t="s">
        <v>1035</v>
      </c>
      <c r="C3866" s="1246" t="s">
        <v>118</v>
      </c>
      <c r="D3866" s="1246" t="s">
        <v>2557</v>
      </c>
      <c r="E3866" s="1247">
        <v>2020</v>
      </c>
      <c r="F3866" s="1247" t="s">
        <v>2516</v>
      </c>
      <c r="G3866" s="1249">
        <v>43738</v>
      </c>
      <c r="H3866" s="1250">
        <f t="shared" si="180"/>
        <v>2019</v>
      </c>
      <c r="I3866" s="1251">
        <v>43948.773029085649</v>
      </c>
      <c r="J3866" s="1246" t="s">
        <v>1036</v>
      </c>
      <c r="K3866" s="1246" t="s">
        <v>2440</v>
      </c>
      <c r="L3866" s="1246" t="s">
        <v>1039</v>
      </c>
      <c r="M3866" s="1246">
        <v>6534</v>
      </c>
      <c r="N3866" s="1246">
        <v>1.4</v>
      </c>
      <c r="O3866" s="1252">
        <f>+VLOOKUP(C3866,'A. Rate Class Allocations'!$B$124:$J$128,6,FALSE)</f>
        <v>0.96094519236849896</v>
      </c>
      <c r="P3866" s="1253">
        <f>+VLOOKUP(C3866,'A. Rate Class Allocations'!$B$124:$J$128,8,FALSE)</f>
        <v>0.98007105038154396</v>
      </c>
      <c r="Q3866" s="1253">
        <f>+VLOOKUP(C3866,'A. Rate Class Allocations'!$B$124:$J$128,7,FALSE)</f>
        <v>1.0700573423086499</v>
      </c>
      <c r="R3866" s="1253">
        <f>+VLOOKUP(C3866,'A. Rate Class Allocations'!$B$124:$J$128,9,FALSE)</f>
        <v>0.85888650963597402</v>
      </c>
      <c r="S3866" s="1254">
        <f t="shared" si="181"/>
        <v>6153.6856814614675</v>
      </c>
      <c r="T3866" s="1254">
        <f t="shared" si="182"/>
        <v>1.2866809421841521</v>
      </c>
    </row>
    <row r="3867" spans="1:20" s="1246" customFormat="1">
      <c r="A3867" s="1246" t="s">
        <v>1034</v>
      </c>
      <c r="B3867" s="1246" t="s">
        <v>1035</v>
      </c>
      <c r="C3867" s="1246" t="s">
        <v>118</v>
      </c>
      <c r="D3867" s="1246" t="s">
        <v>2558</v>
      </c>
      <c r="E3867" s="1247">
        <v>2020</v>
      </c>
      <c r="F3867" s="1247" t="s">
        <v>2516</v>
      </c>
      <c r="G3867" s="1249">
        <v>43593</v>
      </c>
      <c r="H3867" s="1250">
        <f t="shared" si="180"/>
        <v>2019</v>
      </c>
      <c r="I3867" s="1251">
        <v>43907.584603900461</v>
      </c>
      <c r="J3867" s="1246" t="s">
        <v>1036</v>
      </c>
      <c r="K3867" s="1246" t="s">
        <v>2440</v>
      </c>
      <c r="L3867" s="1246" t="s">
        <v>1039</v>
      </c>
      <c r="M3867" s="1246">
        <v>75415</v>
      </c>
      <c r="N3867" s="1246">
        <v>2.2000000000000002</v>
      </c>
      <c r="O3867" s="1252">
        <f>+VLOOKUP(C3867,'A. Rate Class Allocations'!$B$124:$J$128,6,FALSE)</f>
        <v>0.96094519236849896</v>
      </c>
      <c r="P3867" s="1253">
        <f>+VLOOKUP(C3867,'A. Rate Class Allocations'!$B$124:$J$128,8,FALSE)</f>
        <v>0.98007105038154396</v>
      </c>
      <c r="Q3867" s="1253">
        <f>+VLOOKUP(C3867,'A. Rate Class Allocations'!$B$124:$J$128,7,FALSE)</f>
        <v>1.0700573423086499</v>
      </c>
      <c r="R3867" s="1253">
        <f>+VLOOKUP(C3867,'A. Rate Class Allocations'!$B$124:$J$128,9,FALSE)</f>
        <v>0.85888650963597402</v>
      </c>
      <c r="S3867" s="1254">
        <f t="shared" si="181"/>
        <v>71025.437047354848</v>
      </c>
      <c r="T3867" s="1254">
        <f t="shared" si="182"/>
        <v>2.0219271948608104</v>
      </c>
    </row>
    <row r="3868" spans="1:20" s="1246" customFormat="1">
      <c r="A3868" s="1246" t="s">
        <v>1034</v>
      </c>
      <c r="B3868" s="1246" t="s">
        <v>1035</v>
      </c>
      <c r="C3868" s="1246" t="s">
        <v>118</v>
      </c>
      <c r="D3868" s="1246" t="s">
        <v>2559</v>
      </c>
      <c r="E3868" s="1247">
        <v>2020</v>
      </c>
      <c r="F3868" s="1247" t="s">
        <v>2516</v>
      </c>
      <c r="G3868" s="1249">
        <v>43613</v>
      </c>
      <c r="H3868" s="1250">
        <f t="shared" si="180"/>
        <v>2019</v>
      </c>
      <c r="I3868" s="1251">
        <v>43689.648852175924</v>
      </c>
      <c r="J3868" s="1246" t="s">
        <v>1038</v>
      </c>
      <c r="K3868" s="1246" t="s">
        <v>2440</v>
      </c>
      <c r="L3868" s="1246" t="s">
        <v>1039</v>
      </c>
      <c r="M3868" s="1246">
        <v>1102.56</v>
      </c>
      <c r="N3868" s="1246">
        <v>0.24</v>
      </c>
      <c r="O3868" s="1252">
        <f>+VLOOKUP(C3868,'A. Rate Class Allocations'!$B$124:$J$128,6,FALSE)</f>
        <v>0.96094519236849896</v>
      </c>
      <c r="P3868" s="1253">
        <f>+VLOOKUP(C3868,'A. Rate Class Allocations'!$B$124:$J$128,8,FALSE)</f>
        <v>0.98007105038154396</v>
      </c>
      <c r="Q3868" s="1253">
        <f>+VLOOKUP(C3868,'A. Rate Class Allocations'!$B$124:$J$128,7,FALSE)</f>
        <v>1.0700573423086499</v>
      </c>
      <c r="R3868" s="1253">
        <f>+VLOOKUP(C3868,'A. Rate Class Allocations'!$B$124:$J$128,9,FALSE)</f>
        <v>0.85888650963597402</v>
      </c>
      <c r="S3868" s="1254">
        <f t="shared" si="181"/>
        <v>1038.3850145320102</v>
      </c>
      <c r="T3868" s="1254">
        <f t="shared" si="182"/>
        <v>0.2205738758029975</v>
      </c>
    </row>
    <row r="3869" spans="1:20" s="1246" customFormat="1">
      <c r="A3869" s="1246" t="s">
        <v>1034</v>
      </c>
      <c r="B3869" s="1246" t="s">
        <v>1035</v>
      </c>
      <c r="C3869" s="1246" t="s">
        <v>118</v>
      </c>
      <c r="D3869" s="1246" t="s">
        <v>2559</v>
      </c>
      <c r="E3869" s="1247">
        <v>2020</v>
      </c>
      <c r="F3869" s="1247" t="s">
        <v>2516</v>
      </c>
      <c r="G3869" s="1249">
        <v>43613</v>
      </c>
      <c r="H3869" s="1250">
        <f t="shared" si="180"/>
        <v>2019</v>
      </c>
      <c r="I3869" s="1251">
        <v>43689.648852175924</v>
      </c>
      <c r="J3869" s="1246" t="s">
        <v>1038</v>
      </c>
      <c r="K3869" s="1246" t="s">
        <v>2440</v>
      </c>
      <c r="L3869" s="1246" t="s">
        <v>1039</v>
      </c>
      <c r="M3869" s="1246">
        <v>705.32</v>
      </c>
      <c r="N3869" s="1246">
        <v>0.1804</v>
      </c>
      <c r="O3869" s="1252">
        <f>+VLOOKUP(C3869,'A. Rate Class Allocations'!$B$124:$J$128,6,FALSE)</f>
        <v>0.96094519236849896</v>
      </c>
      <c r="P3869" s="1253">
        <f>+VLOOKUP(C3869,'A. Rate Class Allocations'!$B$124:$J$128,8,FALSE)</f>
        <v>0.98007105038154396</v>
      </c>
      <c r="Q3869" s="1253">
        <f>+VLOOKUP(C3869,'A. Rate Class Allocations'!$B$124:$J$128,7,FALSE)</f>
        <v>1.0700573423086499</v>
      </c>
      <c r="R3869" s="1253">
        <f>+VLOOKUP(C3869,'A. Rate Class Allocations'!$B$124:$J$128,9,FALSE)</f>
        <v>0.85888650963597402</v>
      </c>
      <c r="S3869" s="1254">
        <f t="shared" si="181"/>
        <v>664.26654191129523</v>
      </c>
      <c r="T3869" s="1254">
        <f t="shared" si="182"/>
        <v>0.16579802997858648</v>
      </c>
    </row>
    <row r="3870" spans="1:20" s="1246" customFormat="1">
      <c r="A3870" s="1246" t="s">
        <v>1034</v>
      </c>
      <c r="B3870" s="1246" t="s">
        <v>1035</v>
      </c>
      <c r="C3870" s="1246" t="s">
        <v>118</v>
      </c>
      <c r="D3870" s="1246" t="s">
        <v>2560</v>
      </c>
      <c r="E3870" s="1247">
        <v>2020</v>
      </c>
      <c r="F3870" s="1247" t="s">
        <v>2516</v>
      </c>
      <c r="G3870" s="1249">
        <v>43601</v>
      </c>
      <c r="H3870" s="1250">
        <f t="shared" si="180"/>
        <v>2019</v>
      </c>
      <c r="I3870" s="1251">
        <v>43881.831032650465</v>
      </c>
      <c r="J3870" s="1246" t="s">
        <v>1036</v>
      </c>
      <c r="K3870" s="1246" t="s">
        <v>2438</v>
      </c>
      <c r="L3870" s="1246" t="s">
        <v>1039</v>
      </c>
      <c r="M3870" s="1246">
        <v>31774</v>
      </c>
      <c r="N3870" s="1246">
        <v>0</v>
      </c>
      <c r="O3870" s="1252">
        <f>+VLOOKUP(C3870,'A. Rate Class Allocations'!$B$124:$J$128,6,FALSE)</f>
        <v>0.96094519236849896</v>
      </c>
      <c r="P3870" s="1253">
        <f>+VLOOKUP(C3870,'A. Rate Class Allocations'!$B$124:$J$128,8,FALSE)</f>
        <v>0.98007105038154396</v>
      </c>
      <c r="Q3870" s="1253">
        <f>+VLOOKUP(C3870,'A. Rate Class Allocations'!$B$124:$J$128,7,FALSE)</f>
        <v>1.0700573423086499</v>
      </c>
      <c r="R3870" s="1253">
        <f>+VLOOKUP(C3870,'A. Rate Class Allocations'!$B$124:$J$128,9,FALSE)</f>
        <v>0.85888650963597402</v>
      </c>
      <c r="S3870" s="1254">
        <f t="shared" si="181"/>
        <v>29924.580477924192</v>
      </c>
      <c r="T3870" s="1254">
        <f t="shared" si="182"/>
        <v>0</v>
      </c>
    </row>
    <row r="3871" spans="1:20" s="1246" customFormat="1">
      <c r="A3871" s="1246" t="s">
        <v>1034</v>
      </c>
      <c r="B3871" s="1246" t="s">
        <v>1035</v>
      </c>
      <c r="C3871" s="1246" t="s">
        <v>118</v>
      </c>
      <c r="D3871" s="1246" t="s">
        <v>2561</v>
      </c>
      <c r="E3871" s="1247">
        <v>2020</v>
      </c>
      <c r="F3871" s="1247" t="s">
        <v>2516</v>
      </c>
      <c r="G3871" s="1249">
        <v>43643</v>
      </c>
      <c r="H3871" s="1250">
        <f t="shared" si="180"/>
        <v>2019</v>
      </c>
      <c r="I3871" s="1251">
        <v>43887.737973761577</v>
      </c>
      <c r="J3871" s="1246" t="s">
        <v>1038</v>
      </c>
      <c r="K3871" s="1246" t="s">
        <v>2440</v>
      </c>
      <c r="L3871" s="1246" t="s">
        <v>1039</v>
      </c>
      <c r="M3871" s="1246">
        <v>1504.9944</v>
      </c>
      <c r="N3871" s="1246">
        <v>0.3276</v>
      </c>
      <c r="O3871" s="1252">
        <f>+VLOOKUP(C3871,'A. Rate Class Allocations'!$B$124:$J$128,6,FALSE)</f>
        <v>0.96094519236849896</v>
      </c>
      <c r="P3871" s="1253">
        <f>+VLOOKUP(C3871,'A. Rate Class Allocations'!$B$124:$J$128,8,FALSE)</f>
        <v>0.98007105038154396</v>
      </c>
      <c r="Q3871" s="1253">
        <f>+VLOOKUP(C3871,'A. Rate Class Allocations'!$B$124:$J$128,7,FALSE)</f>
        <v>1.0700573423086499</v>
      </c>
      <c r="R3871" s="1253">
        <f>+VLOOKUP(C3871,'A. Rate Class Allocations'!$B$124:$J$128,9,FALSE)</f>
        <v>0.85888650963597402</v>
      </c>
      <c r="S3871" s="1254">
        <f t="shared" si="181"/>
        <v>1417.3955448361942</v>
      </c>
      <c r="T3871" s="1254">
        <f t="shared" si="182"/>
        <v>0.30108334047109159</v>
      </c>
    </row>
    <row r="3872" spans="1:20" s="1246" customFormat="1">
      <c r="A3872" s="1246" t="s">
        <v>1034</v>
      </c>
      <c r="B3872" s="1246" t="s">
        <v>1035</v>
      </c>
      <c r="C3872" s="1246" t="s">
        <v>118</v>
      </c>
      <c r="D3872" s="1246" t="s">
        <v>2561</v>
      </c>
      <c r="E3872" s="1247">
        <v>2020</v>
      </c>
      <c r="F3872" s="1247" t="s">
        <v>2516</v>
      </c>
      <c r="G3872" s="1249">
        <v>43643</v>
      </c>
      <c r="H3872" s="1250">
        <f t="shared" si="180"/>
        <v>2019</v>
      </c>
      <c r="I3872" s="1251">
        <v>43887.737973761577</v>
      </c>
      <c r="J3872" s="1246" t="s">
        <v>1038</v>
      </c>
      <c r="K3872" s="1246" t="s">
        <v>2440</v>
      </c>
      <c r="L3872" s="1246" t="s">
        <v>1039</v>
      </c>
      <c r="M3872" s="1246">
        <v>18633.263999999999</v>
      </c>
      <c r="N3872" s="1246">
        <v>4.056</v>
      </c>
      <c r="O3872" s="1252">
        <f>+VLOOKUP(C3872,'A. Rate Class Allocations'!$B$124:$J$128,6,FALSE)</f>
        <v>0.96094519236849896</v>
      </c>
      <c r="P3872" s="1253">
        <f>+VLOOKUP(C3872,'A. Rate Class Allocations'!$B$124:$J$128,8,FALSE)</f>
        <v>0.98007105038154396</v>
      </c>
      <c r="Q3872" s="1253">
        <f>+VLOOKUP(C3872,'A. Rate Class Allocations'!$B$124:$J$128,7,FALSE)</f>
        <v>1.0700573423086499</v>
      </c>
      <c r="R3872" s="1253">
        <f>+VLOOKUP(C3872,'A. Rate Class Allocations'!$B$124:$J$128,9,FALSE)</f>
        <v>0.85888650963597402</v>
      </c>
      <c r="S3872" s="1254">
        <f t="shared" si="181"/>
        <v>17548.706745590975</v>
      </c>
      <c r="T3872" s="1254">
        <f t="shared" si="182"/>
        <v>3.727698501070658</v>
      </c>
    </row>
    <row r="3873" spans="1:20" s="1246" customFormat="1">
      <c r="A3873" s="1246" t="s">
        <v>1034</v>
      </c>
      <c r="B3873" s="1246" t="s">
        <v>1035</v>
      </c>
      <c r="C3873" s="1246" t="s">
        <v>118</v>
      </c>
      <c r="D3873" s="1246" t="s">
        <v>2562</v>
      </c>
      <c r="E3873" s="1247">
        <v>2020</v>
      </c>
      <c r="F3873" s="1247" t="s">
        <v>2516</v>
      </c>
      <c r="G3873" s="1249">
        <v>43854</v>
      </c>
      <c r="H3873" s="1250">
        <f t="shared" si="180"/>
        <v>2020</v>
      </c>
      <c r="I3873" s="1251">
        <v>43889.619599467595</v>
      </c>
      <c r="J3873" s="1246" t="s">
        <v>1036</v>
      </c>
      <c r="K3873" s="1246" t="s">
        <v>2440</v>
      </c>
      <c r="L3873" s="1246" t="s">
        <v>1039</v>
      </c>
      <c r="M3873" s="1246">
        <v>72020</v>
      </c>
      <c r="N3873" s="1246">
        <v>21.8</v>
      </c>
      <c r="O3873" s="1252">
        <f>+VLOOKUP(C3873,'A. Rate Class Allocations'!$B$124:$J$128,6,FALSE)</f>
        <v>0.96094519236849896</v>
      </c>
      <c r="P3873" s="1253">
        <f>+VLOOKUP(C3873,'A. Rate Class Allocations'!$B$124:$J$128,8,FALSE)</f>
        <v>0.98007105038154396</v>
      </c>
      <c r="Q3873" s="1253">
        <f>+VLOOKUP(C3873,'A. Rate Class Allocations'!$B$124:$J$128,7,FALSE)</f>
        <v>1.0700573423086499</v>
      </c>
      <c r="R3873" s="1253">
        <f>+VLOOKUP(C3873,'A. Rate Class Allocations'!$B$124:$J$128,9,FALSE)</f>
        <v>0.85888650963597402</v>
      </c>
      <c r="S3873" s="1254">
        <f t="shared" si="181"/>
        <v>67828.044502426535</v>
      </c>
      <c r="T3873" s="1254">
        <f t="shared" si="182"/>
        <v>20.035460385438942</v>
      </c>
    </row>
    <row r="3874" spans="1:20" s="1246" customFormat="1">
      <c r="A3874" s="1246" t="s">
        <v>1034</v>
      </c>
      <c r="B3874" s="1246" t="s">
        <v>1035</v>
      </c>
      <c r="C3874" s="1246" t="s">
        <v>118</v>
      </c>
      <c r="D3874" s="1246" t="s">
        <v>2563</v>
      </c>
      <c r="E3874" s="1247">
        <v>2020</v>
      </c>
      <c r="F3874" s="1247" t="s">
        <v>2516</v>
      </c>
      <c r="G3874" s="1249">
        <v>43553</v>
      </c>
      <c r="H3874" s="1250">
        <f t="shared" si="180"/>
        <v>2019</v>
      </c>
      <c r="I3874" s="1251">
        <v>43851.834549016203</v>
      </c>
      <c r="J3874" s="1246" t="s">
        <v>1038</v>
      </c>
      <c r="K3874" s="1246" t="s">
        <v>2438</v>
      </c>
      <c r="L3874" s="1246" t="s">
        <v>1039</v>
      </c>
      <c r="M3874" s="1246">
        <v>1086</v>
      </c>
      <c r="N3874" s="1246">
        <v>1.0920000000000001</v>
      </c>
      <c r="O3874" s="1252">
        <f>+VLOOKUP(C3874,'A. Rate Class Allocations'!$B$124:$J$128,6,FALSE)</f>
        <v>0.96094519236849896</v>
      </c>
      <c r="P3874" s="1253">
        <f>+VLOOKUP(C3874,'A. Rate Class Allocations'!$B$124:$J$128,8,FALSE)</f>
        <v>0.98007105038154396</v>
      </c>
      <c r="Q3874" s="1253">
        <f>+VLOOKUP(C3874,'A. Rate Class Allocations'!$B$124:$J$128,7,FALSE)</f>
        <v>1.0700573423086499</v>
      </c>
      <c r="R3874" s="1253">
        <f>+VLOOKUP(C3874,'A. Rate Class Allocations'!$B$124:$J$128,9,FALSE)</f>
        <v>0.85888650963597402</v>
      </c>
      <c r="S3874" s="1254">
        <f t="shared" si="181"/>
        <v>1022.788896551447</v>
      </c>
      <c r="T3874" s="1254">
        <f t="shared" si="182"/>
        <v>1.0036111349036387</v>
      </c>
    </row>
    <row r="3875" spans="1:20" s="1246" customFormat="1">
      <c r="A3875" s="1246" t="s">
        <v>1034</v>
      </c>
      <c r="B3875" s="1246" t="s">
        <v>1035</v>
      </c>
      <c r="C3875" s="1246" t="s">
        <v>118</v>
      </c>
      <c r="D3875" s="1246" t="s">
        <v>2563</v>
      </c>
      <c r="E3875" s="1247">
        <v>2020</v>
      </c>
      <c r="F3875" s="1247" t="s">
        <v>2516</v>
      </c>
      <c r="G3875" s="1249">
        <v>43553</v>
      </c>
      <c r="H3875" s="1250">
        <f t="shared" si="180"/>
        <v>2019</v>
      </c>
      <c r="I3875" s="1251">
        <v>43851.834549016203</v>
      </c>
      <c r="J3875" s="1246" t="s">
        <v>1038</v>
      </c>
      <c r="K3875" s="1246" t="s">
        <v>2438</v>
      </c>
      <c r="L3875" s="1246" t="s">
        <v>1039</v>
      </c>
      <c r="M3875" s="1246">
        <v>1357.5</v>
      </c>
      <c r="N3875" s="1246">
        <v>1.365</v>
      </c>
      <c r="O3875" s="1252">
        <f>+VLOOKUP(C3875,'A. Rate Class Allocations'!$B$124:$J$128,6,FALSE)</f>
        <v>0.96094519236849896</v>
      </c>
      <c r="P3875" s="1253">
        <f>+VLOOKUP(C3875,'A. Rate Class Allocations'!$B$124:$J$128,8,FALSE)</f>
        <v>0.98007105038154396</v>
      </c>
      <c r="Q3875" s="1253">
        <f>+VLOOKUP(C3875,'A. Rate Class Allocations'!$B$124:$J$128,7,FALSE)</f>
        <v>1.0700573423086499</v>
      </c>
      <c r="R3875" s="1253">
        <f>+VLOOKUP(C3875,'A. Rate Class Allocations'!$B$124:$J$128,9,FALSE)</f>
        <v>0.85888650963597402</v>
      </c>
      <c r="S3875" s="1254">
        <f t="shared" si="181"/>
        <v>1278.4861206893086</v>
      </c>
      <c r="T3875" s="1254">
        <f t="shared" si="182"/>
        <v>1.2545139186295484</v>
      </c>
    </row>
    <row r="3876" spans="1:20" s="1246" customFormat="1">
      <c r="A3876" s="1246" t="s">
        <v>1034</v>
      </c>
      <c r="B3876" s="1246" t="s">
        <v>1035</v>
      </c>
      <c r="C3876" s="1246" t="s">
        <v>118</v>
      </c>
      <c r="D3876" s="1246" t="s">
        <v>2563</v>
      </c>
      <c r="E3876" s="1247">
        <v>2020</v>
      </c>
      <c r="F3876" s="1247" t="s">
        <v>2516</v>
      </c>
      <c r="G3876" s="1249">
        <v>43553</v>
      </c>
      <c r="H3876" s="1250">
        <f t="shared" si="180"/>
        <v>2019</v>
      </c>
      <c r="I3876" s="1251">
        <v>43851.834549016203</v>
      </c>
      <c r="J3876" s="1246" t="s">
        <v>1038</v>
      </c>
      <c r="K3876" s="1246" t="s">
        <v>2438</v>
      </c>
      <c r="L3876" s="1246" t="s">
        <v>1039</v>
      </c>
      <c r="M3876" s="1246">
        <v>833.75</v>
      </c>
      <c r="N3876" s="1246">
        <v>1.3875</v>
      </c>
      <c r="O3876" s="1252">
        <f>+VLOOKUP(C3876,'A. Rate Class Allocations'!$B$124:$J$128,6,FALSE)</f>
        <v>0.96094519236849896</v>
      </c>
      <c r="P3876" s="1253">
        <f>+VLOOKUP(C3876,'A. Rate Class Allocations'!$B$124:$J$128,8,FALSE)</f>
        <v>0.98007105038154396</v>
      </c>
      <c r="Q3876" s="1253">
        <f>+VLOOKUP(C3876,'A. Rate Class Allocations'!$B$124:$J$128,7,FALSE)</f>
        <v>1.0700573423086499</v>
      </c>
      <c r="R3876" s="1253">
        <f>+VLOOKUP(C3876,'A. Rate Class Allocations'!$B$124:$J$128,9,FALSE)</f>
        <v>0.85888650963597402</v>
      </c>
      <c r="S3876" s="1254">
        <f t="shared" si="181"/>
        <v>785.22121777142615</v>
      </c>
      <c r="T3876" s="1254">
        <f t="shared" si="182"/>
        <v>1.2751927194860795</v>
      </c>
    </row>
    <row r="3877" spans="1:20" s="1246" customFormat="1">
      <c r="A3877" s="1246" t="s">
        <v>1034</v>
      </c>
      <c r="B3877" s="1246" t="s">
        <v>1035</v>
      </c>
      <c r="C3877" s="1246" t="s">
        <v>118</v>
      </c>
      <c r="D3877" s="1246" t="s">
        <v>2564</v>
      </c>
      <c r="E3877" s="1247">
        <v>2020</v>
      </c>
      <c r="F3877" s="1247" t="s">
        <v>2516</v>
      </c>
      <c r="G3877" s="1249">
        <v>43466</v>
      </c>
      <c r="H3877" s="1250">
        <f t="shared" si="180"/>
        <v>2019</v>
      </c>
      <c r="I3877" s="1251">
        <v>43893.563464502316</v>
      </c>
      <c r="J3877" s="1246" t="s">
        <v>1038</v>
      </c>
      <c r="K3877" s="1246" t="s">
        <v>2440</v>
      </c>
      <c r="L3877" s="1246" t="s">
        <v>1039</v>
      </c>
      <c r="M3877" s="1246">
        <v>4013.3184000000001</v>
      </c>
      <c r="N3877" s="1246">
        <v>0.87360000000000004</v>
      </c>
      <c r="O3877" s="1252">
        <f>+VLOOKUP(C3877,'A. Rate Class Allocations'!$B$124:$J$128,6,FALSE)</f>
        <v>0.96094519236849896</v>
      </c>
      <c r="P3877" s="1253">
        <f>+VLOOKUP(C3877,'A. Rate Class Allocations'!$B$124:$J$128,8,FALSE)</f>
        <v>0.98007105038154396</v>
      </c>
      <c r="Q3877" s="1253">
        <f>+VLOOKUP(C3877,'A. Rate Class Allocations'!$B$124:$J$128,7,FALSE)</f>
        <v>1.0700573423086499</v>
      </c>
      <c r="R3877" s="1253">
        <f>+VLOOKUP(C3877,'A. Rate Class Allocations'!$B$124:$J$128,9,FALSE)</f>
        <v>0.85888650963597402</v>
      </c>
      <c r="S3877" s="1254">
        <f t="shared" si="181"/>
        <v>3779.7214528965183</v>
      </c>
      <c r="T3877" s="1254">
        <f t="shared" si="182"/>
        <v>0.80288890792291101</v>
      </c>
    </row>
    <row r="3878" spans="1:20" s="1246" customFormat="1">
      <c r="A3878" s="1246" t="s">
        <v>1034</v>
      </c>
      <c r="B3878" s="1246" t="s">
        <v>1035</v>
      </c>
      <c r="C3878" s="1246" t="s">
        <v>118</v>
      </c>
      <c r="D3878" s="1246" t="s">
        <v>2565</v>
      </c>
      <c r="E3878" s="1247">
        <v>2020</v>
      </c>
      <c r="F3878" s="1247" t="s">
        <v>2516</v>
      </c>
      <c r="G3878" s="1249">
        <v>43524</v>
      </c>
      <c r="H3878" s="1250">
        <f t="shared" si="180"/>
        <v>2019</v>
      </c>
      <c r="I3878" s="1251">
        <v>43887.739196087961</v>
      </c>
      <c r="J3878" s="1246" t="s">
        <v>1038</v>
      </c>
      <c r="K3878" s="1246" t="s">
        <v>2440</v>
      </c>
      <c r="L3878" s="1246" t="s">
        <v>1039</v>
      </c>
      <c r="M3878" s="1246">
        <v>13440</v>
      </c>
      <c r="N3878" s="1246">
        <v>0</v>
      </c>
      <c r="O3878" s="1252">
        <f>+VLOOKUP(C3878,'A. Rate Class Allocations'!$B$124:$J$128,6,FALSE)</f>
        <v>0.96094519236849896</v>
      </c>
      <c r="P3878" s="1253">
        <f>+VLOOKUP(C3878,'A. Rate Class Allocations'!$B$124:$J$128,8,FALSE)</f>
        <v>0.98007105038154396</v>
      </c>
      <c r="Q3878" s="1253">
        <f>+VLOOKUP(C3878,'A. Rate Class Allocations'!$B$124:$J$128,7,FALSE)</f>
        <v>1.0700573423086499</v>
      </c>
      <c r="R3878" s="1253">
        <f>+VLOOKUP(C3878,'A. Rate Class Allocations'!$B$124:$J$128,9,FALSE)</f>
        <v>0.85888650963597402</v>
      </c>
      <c r="S3878" s="1254">
        <f t="shared" si="181"/>
        <v>12657.718940747187</v>
      </c>
      <c r="T3878" s="1254">
        <f t="shared" si="182"/>
        <v>0</v>
      </c>
    </row>
    <row r="3879" spans="1:20" s="1246" customFormat="1">
      <c r="A3879" s="1246" t="s">
        <v>1034</v>
      </c>
      <c r="B3879" s="1246" t="s">
        <v>1035</v>
      </c>
      <c r="C3879" s="1246" t="s">
        <v>118</v>
      </c>
      <c r="D3879" s="1246" t="s">
        <v>2565</v>
      </c>
      <c r="E3879" s="1247">
        <v>2020</v>
      </c>
      <c r="F3879" s="1247" t="s">
        <v>2516</v>
      </c>
      <c r="G3879" s="1249">
        <v>43524</v>
      </c>
      <c r="H3879" s="1250">
        <f t="shared" si="180"/>
        <v>2019</v>
      </c>
      <c r="I3879" s="1251">
        <v>43887.739196087961</v>
      </c>
      <c r="J3879" s="1246" t="s">
        <v>1038</v>
      </c>
      <c r="K3879" s="1246" t="s">
        <v>2440</v>
      </c>
      <c r="L3879" s="1246" t="s">
        <v>1039</v>
      </c>
      <c r="M3879" s="1246">
        <v>2919</v>
      </c>
      <c r="N3879" s="1246">
        <v>0</v>
      </c>
      <c r="O3879" s="1252">
        <f>+VLOOKUP(C3879,'A. Rate Class Allocations'!$B$124:$J$128,6,FALSE)</f>
        <v>0.96094519236849896</v>
      </c>
      <c r="P3879" s="1253">
        <f>+VLOOKUP(C3879,'A. Rate Class Allocations'!$B$124:$J$128,8,FALSE)</f>
        <v>0.98007105038154396</v>
      </c>
      <c r="Q3879" s="1253">
        <f>+VLOOKUP(C3879,'A. Rate Class Allocations'!$B$124:$J$128,7,FALSE)</f>
        <v>1.0700573423086499</v>
      </c>
      <c r="R3879" s="1253">
        <f>+VLOOKUP(C3879,'A. Rate Class Allocations'!$B$124:$J$128,9,FALSE)</f>
        <v>0.85888650963597402</v>
      </c>
      <c r="S3879" s="1254">
        <f t="shared" si="181"/>
        <v>2749.0983324435301</v>
      </c>
      <c r="T3879" s="1254">
        <f t="shared" si="182"/>
        <v>0</v>
      </c>
    </row>
    <row r="3880" spans="1:20" s="1246" customFormat="1">
      <c r="A3880" s="1246" t="s">
        <v>1034</v>
      </c>
      <c r="B3880" s="1246" t="s">
        <v>1035</v>
      </c>
      <c r="C3880" s="1246" t="s">
        <v>118</v>
      </c>
      <c r="D3880" s="1246" t="s">
        <v>2566</v>
      </c>
      <c r="E3880" s="1247">
        <v>2020</v>
      </c>
      <c r="F3880" s="1247" t="s">
        <v>2516</v>
      </c>
      <c r="G3880" s="1249">
        <v>43868</v>
      </c>
      <c r="H3880" s="1250">
        <f t="shared" si="180"/>
        <v>2020</v>
      </c>
      <c r="I3880" s="1251">
        <v>43881.830804780089</v>
      </c>
      <c r="J3880" s="1246" t="s">
        <v>1038</v>
      </c>
      <c r="K3880" s="1246" t="s">
        <v>2440</v>
      </c>
      <c r="L3880" s="1246" t="s">
        <v>1039</v>
      </c>
      <c r="M3880" s="1246">
        <v>716.66399999999999</v>
      </c>
      <c r="N3880" s="1246">
        <v>0.156</v>
      </c>
      <c r="O3880" s="1252">
        <f>+VLOOKUP(C3880,'A. Rate Class Allocations'!$B$124:$J$128,6,FALSE)</f>
        <v>0.96094519236849896</v>
      </c>
      <c r="P3880" s="1253">
        <f>+VLOOKUP(C3880,'A. Rate Class Allocations'!$B$124:$J$128,8,FALSE)</f>
        <v>0.98007105038154396</v>
      </c>
      <c r="Q3880" s="1253">
        <f>+VLOOKUP(C3880,'A. Rate Class Allocations'!$B$124:$J$128,7,FALSE)</f>
        <v>1.0700573423086499</v>
      </c>
      <c r="R3880" s="1253">
        <f>+VLOOKUP(C3880,'A. Rate Class Allocations'!$B$124:$J$128,9,FALSE)</f>
        <v>0.85888650963597402</v>
      </c>
      <c r="S3880" s="1254">
        <f t="shared" si="181"/>
        <v>674.95025944580675</v>
      </c>
      <c r="T3880" s="1254">
        <f t="shared" si="182"/>
        <v>0.14337301927194837</v>
      </c>
    </row>
    <row r="3881" spans="1:20" s="1246" customFormat="1">
      <c r="A3881" s="1246" t="s">
        <v>1034</v>
      </c>
      <c r="B3881" s="1246" t="s">
        <v>1035</v>
      </c>
      <c r="C3881" s="1246" t="s">
        <v>118</v>
      </c>
      <c r="D3881" s="1246" t="s">
        <v>2566</v>
      </c>
      <c r="E3881" s="1247">
        <v>2020</v>
      </c>
      <c r="F3881" s="1247" t="s">
        <v>2516</v>
      </c>
      <c r="G3881" s="1249">
        <v>43868</v>
      </c>
      <c r="H3881" s="1250">
        <f t="shared" si="180"/>
        <v>2020</v>
      </c>
      <c r="I3881" s="1251">
        <v>43881.830804780089</v>
      </c>
      <c r="J3881" s="1246" t="s">
        <v>1038</v>
      </c>
      <c r="K3881" s="1246" t="s">
        <v>2440</v>
      </c>
      <c r="L3881" s="1246" t="s">
        <v>1039</v>
      </c>
      <c r="M3881" s="1246">
        <v>5040</v>
      </c>
      <c r="N3881" s="1246">
        <v>0</v>
      </c>
      <c r="O3881" s="1252">
        <f>+VLOOKUP(C3881,'A. Rate Class Allocations'!$B$124:$J$128,6,FALSE)</f>
        <v>0.96094519236849896</v>
      </c>
      <c r="P3881" s="1253">
        <f>+VLOOKUP(C3881,'A. Rate Class Allocations'!$B$124:$J$128,8,FALSE)</f>
        <v>0.98007105038154396</v>
      </c>
      <c r="Q3881" s="1253">
        <f>+VLOOKUP(C3881,'A. Rate Class Allocations'!$B$124:$J$128,7,FALSE)</f>
        <v>1.0700573423086499</v>
      </c>
      <c r="R3881" s="1253">
        <f>+VLOOKUP(C3881,'A. Rate Class Allocations'!$B$124:$J$128,9,FALSE)</f>
        <v>0.85888650963597402</v>
      </c>
      <c r="S3881" s="1254">
        <f t="shared" si="181"/>
        <v>4746.6446027801958</v>
      </c>
      <c r="T3881" s="1254">
        <f t="shared" si="182"/>
        <v>0</v>
      </c>
    </row>
    <row r="3882" spans="1:20" s="1246" customFormat="1">
      <c r="A3882" s="1246" t="s">
        <v>1034</v>
      </c>
      <c r="B3882" s="1246" t="s">
        <v>1035</v>
      </c>
      <c r="C3882" s="1246" t="s">
        <v>118</v>
      </c>
      <c r="D3882" s="1246" t="s">
        <v>2566</v>
      </c>
      <c r="E3882" s="1247">
        <v>2020</v>
      </c>
      <c r="F3882" s="1247" t="s">
        <v>2516</v>
      </c>
      <c r="G3882" s="1249">
        <v>43868</v>
      </c>
      <c r="H3882" s="1250">
        <f t="shared" si="180"/>
        <v>2020</v>
      </c>
      <c r="I3882" s="1251">
        <v>43881.830804780089</v>
      </c>
      <c r="J3882" s="1246" t="s">
        <v>1036</v>
      </c>
      <c r="K3882" s="1246" t="s">
        <v>2440</v>
      </c>
      <c r="L3882" s="1246" t="s">
        <v>1039</v>
      </c>
      <c r="M3882" s="1246">
        <v>2145</v>
      </c>
      <c r="N3882" s="1246">
        <v>0.7</v>
      </c>
      <c r="O3882" s="1252">
        <f>+VLOOKUP(C3882,'A. Rate Class Allocations'!$B$124:$J$128,6,FALSE)</f>
        <v>0.96094519236849896</v>
      </c>
      <c r="P3882" s="1253">
        <f>+VLOOKUP(C3882,'A. Rate Class Allocations'!$B$124:$J$128,8,FALSE)</f>
        <v>0.98007105038154396</v>
      </c>
      <c r="Q3882" s="1253">
        <f>+VLOOKUP(C3882,'A. Rate Class Allocations'!$B$124:$J$128,7,FALSE)</f>
        <v>1.0700573423086499</v>
      </c>
      <c r="R3882" s="1253">
        <f>+VLOOKUP(C3882,'A. Rate Class Allocations'!$B$124:$J$128,9,FALSE)</f>
        <v>0.85888650963597402</v>
      </c>
      <c r="S3882" s="1254">
        <f t="shared" si="181"/>
        <v>2020.1493398737143</v>
      </c>
      <c r="T3882" s="1254">
        <f t="shared" si="182"/>
        <v>0.64334047109207604</v>
      </c>
    </row>
    <row r="3883" spans="1:20" s="1246" customFormat="1">
      <c r="A3883" s="1246" t="s">
        <v>1034</v>
      </c>
      <c r="B3883" s="1246" t="s">
        <v>1035</v>
      </c>
      <c r="C3883" s="1246" t="s">
        <v>118</v>
      </c>
      <c r="D3883" s="1246" t="s">
        <v>2567</v>
      </c>
      <c r="E3883" s="1247">
        <v>2020</v>
      </c>
      <c r="F3883" s="1247" t="s">
        <v>2516</v>
      </c>
      <c r="G3883" s="1249">
        <v>43441</v>
      </c>
      <c r="H3883" s="1250">
        <f t="shared" si="180"/>
        <v>2018</v>
      </c>
      <c r="I3883" s="1251">
        <v>43880.748558645835</v>
      </c>
      <c r="J3883" s="1246" t="s">
        <v>1038</v>
      </c>
      <c r="K3883" s="1246" t="s">
        <v>2440</v>
      </c>
      <c r="L3883" s="1246" t="s">
        <v>1039</v>
      </c>
      <c r="M3883" s="1246">
        <v>160.30000000000001</v>
      </c>
      <c r="N3883" s="1246">
        <v>4.1000000000000002E-2</v>
      </c>
      <c r="O3883" s="1252">
        <f>+VLOOKUP(C3883,'A. Rate Class Allocations'!$B$124:$J$128,6,FALSE)</f>
        <v>0.96094519236849896</v>
      </c>
      <c r="P3883" s="1253">
        <f>+VLOOKUP(C3883,'A. Rate Class Allocations'!$B$124:$J$128,8,FALSE)</f>
        <v>0.98007105038154396</v>
      </c>
      <c r="Q3883" s="1253">
        <f>+VLOOKUP(C3883,'A. Rate Class Allocations'!$B$124:$J$128,7,FALSE)</f>
        <v>1.0700573423086499</v>
      </c>
      <c r="R3883" s="1253">
        <f>+VLOOKUP(C3883,'A. Rate Class Allocations'!$B$124:$J$128,9,FALSE)</f>
        <v>0.85888650963597402</v>
      </c>
      <c r="S3883" s="1254">
        <f t="shared" si="181"/>
        <v>150.96966861620348</v>
      </c>
      <c r="T3883" s="1254">
        <f t="shared" si="182"/>
        <v>3.7681370449678744E-2</v>
      </c>
    </row>
    <row r="3884" spans="1:20" s="1246" customFormat="1">
      <c r="A3884" s="1246" t="s">
        <v>1034</v>
      </c>
      <c r="B3884" s="1246" t="s">
        <v>1035</v>
      </c>
      <c r="C3884" s="1246" t="s">
        <v>118</v>
      </c>
      <c r="D3884" s="1246" t="s">
        <v>2567</v>
      </c>
      <c r="E3884" s="1247">
        <v>2020</v>
      </c>
      <c r="F3884" s="1247" t="s">
        <v>2516</v>
      </c>
      <c r="G3884" s="1249">
        <v>43441</v>
      </c>
      <c r="H3884" s="1250">
        <f t="shared" si="180"/>
        <v>2018</v>
      </c>
      <c r="I3884" s="1251">
        <v>43880.748558645835</v>
      </c>
      <c r="J3884" s="1246" t="s">
        <v>1038</v>
      </c>
      <c r="K3884" s="1246" t="s">
        <v>2440</v>
      </c>
      <c r="L3884" s="1246" t="s">
        <v>1039</v>
      </c>
      <c r="M3884" s="1246">
        <v>840</v>
      </c>
      <c r="N3884" s="1246">
        <v>0</v>
      </c>
      <c r="O3884" s="1252">
        <f>+VLOOKUP(C3884,'A. Rate Class Allocations'!$B$124:$J$128,6,FALSE)</f>
        <v>0.96094519236849896</v>
      </c>
      <c r="P3884" s="1253">
        <f>+VLOOKUP(C3884,'A. Rate Class Allocations'!$B$124:$J$128,8,FALSE)</f>
        <v>0.98007105038154396</v>
      </c>
      <c r="Q3884" s="1253">
        <f>+VLOOKUP(C3884,'A. Rate Class Allocations'!$B$124:$J$128,7,FALSE)</f>
        <v>1.0700573423086499</v>
      </c>
      <c r="R3884" s="1253">
        <f>+VLOOKUP(C3884,'A. Rate Class Allocations'!$B$124:$J$128,9,FALSE)</f>
        <v>0.85888650963597402</v>
      </c>
      <c r="S3884" s="1254">
        <f t="shared" si="181"/>
        <v>791.10743379669918</v>
      </c>
      <c r="T3884" s="1254">
        <f t="shared" si="182"/>
        <v>0</v>
      </c>
    </row>
    <row r="3885" spans="1:20" s="1246" customFormat="1">
      <c r="A3885" s="1246" t="s">
        <v>1034</v>
      </c>
      <c r="B3885" s="1246" t="s">
        <v>1035</v>
      </c>
      <c r="C3885" s="1246" t="s">
        <v>118</v>
      </c>
      <c r="D3885" s="1246" t="s">
        <v>2567</v>
      </c>
      <c r="E3885" s="1247">
        <v>2020</v>
      </c>
      <c r="F3885" s="1247" t="s">
        <v>2516</v>
      </c>
      <c r="G3885" s="1249">
        <v>43441</v>
      </c>
      <c r="H3885" s="1250">
        <f t="shared" si="180"/>
        <v>2018</v>
      </c>
      <c r="I3885" s="1251">
        <v>43880.748558645835</v>
      </c>
      <c r="J3885" s="1246" t="s">
        <v>1036</v>
      </c>
      <c r="K3885" s="1246" t="s">
        <v>2440</v>
      </c>
      <c r="L3885" s="1246" t="s">
        <v>1039</v>
      </c>
      <c r="M3885" s="1246">
        <v>12986</v>
      </c>
      <c r="N3885" s="1246">
        <v>0</v>
      </c>
      <c r="O3885" s="1252">
        <f>+VLOOKUP(C3885,'A. Rate Class Allocations'!$B$124:$J$128,6,FALSE)</f>
        <v>0.96094519236849896</v>
      </c>
      <c r="P3885" s="1253">
        <f>+VLOOKUP(C3885,'A. Rate Class Allocations'!$B$124:$J$128,8,FALSE)</f>
        <v>0.98007105038154396</v>
      </c>
      <c r="Q3885" s="1253">
        <f>+VLOOKUP(C3885,'A. Rate Class Allocations'!$B$124:$J$128,7,FALSE)</f>
        <v>1.0700573423086499</v>
      </c>
      <c r="R3885" s="1253">
        <f>+VLOOKUP(C3885,'A. Rate Class Allocations'!$B$124:$J$128,9,FALSE)</f>
        <v>0.85888650963597402</v>
      </c>
      <c r="S3885" s="1254">
        <f t="shared" si="181"/>
        <v>12230.144208671352</v>
      </c>
      <c r="T3885" s="1254">
        <f t="shared" si="182"/>
        <v>0</v>
      </c>
    </row>
    <row r="3886" spans="1:20" s="1246" customFormat="1">
      <c r="A3886" s="1246" t="s">
        <v>1034</v>
      </c>
      <c r="B3886" s="1246" t="s">
        <v>1035</v>
      </c>
      <c r="C3886" s="1246" t="s">
        <v>118</v>
      </c>
      <c r="D3886" s="1246" t="s">
        <v>2568</v>
      </c>
      <c r="E3886" s="1247">
        <v>2020</v>
      </c>
      <c r="F3886" s="1247" t="s">
        <v>2516</v>
      </c>
      <c r="G3886" s="1249">
        <v>43519</v>
      </c>
      <c r="H3886" s="1250">
        <f t="shared" si="180"/>
        <v>2019</v>
      </c>
      <c r="I3886" s="1251">
        <v>43922.564189571756</v>
      </c>
      <c r="J3886" s="1246" t="s">
        <v>1038</v>
      </c>
      <c r="K3886" s="1246" t="s">
        <v>2440</v>
      </c>
      <c r="L3886" s="1246" t="s">
        <v>1039</v>
      </c>
      <c r="M3886" s="1246">
        <v>4914</v>
      </c>
      <c r="N3886" s="1246">
        <v>0</v>
      </c>
      <c r="O3886" s="1252">
        <f>+VLOOKUP(C3886,'A. Rate Class Allocations'!$B$124:$J$128,6,FALSE)</f>
        <v>0.96094519236849896</v>
      </c>
      <c r="P3886" s="1253">
        <f>+VLOOKUP(C3886,'A. Rate Class Allocations'!$B$124:$J$128,8,FALSE)</f>
        <v>0.98007105038154396</v>
      </c>
      <c r="Q3886" s="1253">
        <f>+VLOOKUP(C3886,'A. Rate Class Allocations'!$B$124:$J$128,7,FALSE)</f>
        <v>1.0700573423086499</v>
      </c>
      <c r="R3886" s="1253">
        <f>+VLOOKUP(C3886,'A. Rate Class Allocations'!$B$124:$J$128,9,FALSE)</f>
        <v>0.85888650963597402</v>
      </c>
      <c r="S3886" s="1254">
        <f t="shared" si="181"/>
        <v>4627.9784877106904</v>
      </c>
      <c r="T3886" s="1254">
        <f t="shared" si="182"/>
        <v>0</v>
      </c>
    </row>
    <row r="3887" spans="1:20" s="1246" customFormat="1">
      <c r="A3887" s="1246" t="s">
        <v>1034</v>
      </c>
      <c r="B3887" s="1246" t="s">
        <v>1035</v>
      </c>
      <c r="C3887" s="1246" t="s">
        <v>118</v>
      </c>
      <c r="D3887" s="1246" t="s">
        <v>2568</v>
      </c>
      <c r="E3887" s="1247">
        <v>2020</v>
      </c>
      <c r="F3887" s="1247" t="s">
        <v>2516</v>
      </c>
      <c r="G3887" s="1249">
        <v>43519</v>
      </c>
      <c r="H3887" s="1250">
        <f t="shared" si="180"/>
        <v>2019</v>
      </c>
      <c r="I3887" s="1251">
        <v>43922.564189571756</v>
      </c>
      <c r="J3887" s="1246" t="s">
        <v>1038</v>
      </c>
      <c r="K3887" s="1246" t="s">
        <v>2440</v>
      </c>
      <c r="L3887" s="1246" t="s">
        <v>1039</v>
      </c>
      <c r="M3887" s="1246">
        <v>5040</v>
      </c>
      <c r="N3887" s="1246">
        <v>0</v>
      </c>
      <c r="O3887" s="1252">
        <f>+VLOOKUP(C3887,'A. Rate Class Allocations'!$B$124:$J$128,6,FALSE)</f>
        <v>0.96094519236849896</v>
      </c>
      <c r="P3887" s="1253">
        <f>+VLOOKUP(C3887,'A. Rate Class Allocations'!$B$124:$J$128,8,FALSE)</f>
        <v>0.98007105038154396</v>
      </c>
      <c r="Q3887" s="1253">
        <f>+VLOOKUP(C3887,'A. Rate Class Allocations'!$B$124:$J$128,7,FALSE)</f>
        <v>1.0700573423086499</v>
      </c>
      <c r="R3887" s="1253">
        <f>+VLOOKUP(C3887,'A. Rate Class Allocations'!$B$124:$J$128,9,FALSE)</f>
        <v>0.85888650963597402</v>
      </c>
      <c r="S3887" s="1254">
        <f t="shared" si="181"/>
        <v>4746.6446027801958</v>
      </c>
      <c r="T3887" s="1254">
        <f t="shared" si="182"/>
        <v>0</v>
      </c>
    </row>
    <row r="3888" spans="1:20" s="1246" customFormat="1">
      <c r="A3888" s="1246" t="s">
        <v>1034</v>
      </c>
      <c r="B3888" s="1246" t="s">
        <v>1035</v>
      </c>
      <c r="C3888" s="1246" t="s">
        <v>118</v>
      </c>
      <c r="D3888" s="1246" t="s">
        <v>2568</v>
      </c>
      <c r="E3888" s="1247">
        <v>2020</v>
      </c>
      <c r="F3888" s="1247" t="s">
        <v>2516</v>
      </c>
      <c r="G3888" s="1249">
        <v>43519</v>
      </c>
      <c r="H3888" s="1250">
        <f t="shared" si="180"/>
        <v>2019</v>
      </c>
      <c r="I3888" s="1251">
        <v>43922.564189571756</v>
      </c>
      <c r="J3888" s="1246" t="s">
        <v>1038</v>
      </c>
      <c r="K3888" s="1246" t="s">
        <v>2440</v>
      </c>
      <c r="L3888" s="1246" t="s">
        <v>1039</v>
      </c>
      <c r="M3888" s="1246">
        <v>26796</v>
      </c>
      <c r="N3888" s="1246">
        <v>0</v>
      </c>
      <c r="O3888" s="1252">
        <f>+VLOOKUP(C3888,'A. Rate Class Allocations'!$B$124:$J$128,6,FALSE)</f>
        <v>0.96094519236849896</v>
      </c>
      <c r="P3888" s="1253">
        <f>+VLOOKUP(C3888,'A. Rate Class Allocations'!$B$124:$J$128,8,FALSE)</f>
        <v>0.98007105038154396</v>
      </c>
      <c r="Q3888" s="1253">
        <f>+VLOOKUP(C3888,'A. Rate Class Allocations'!$B$124:$J$128,7,FALSE)</f>
        <v>1.0700573423086499</v>
      </c>
      <c r="R3888" s="1253">
        <f>+VLOOKUP(C3888,'A. Rate Class Allocations'!$B$124:$J$128,9,FALSE)</f>
        <v>0.85888650963597402</v>
      </c>
      <c r="S3888" s="1254">
        <f t="shared" si="181"/>
        <v>25236.327138114706</v>
      </c>
      <c r="T3888" s="1254">
        <f t="shared" si="182"/>
        <v>0</v>
      </c>
    </row>
    <row r="3889" spans="1:20" s="1246" customFormat="1">
      <c r="A3889" s="1246" t="s">
        <v>1034</v>
      </c>
      <c r="B3889" s="1246" t="s">
        <v>1035</v>
      </c>
      <c r="C3889" s="1246" t="s">
        <v>118</v>
      </c>
      <c r="D3889" s="1246" t="s">
        <v>2569</v>
      </c>
      <c r="E3889" s="1247">
        <v>2020</v>
      </c>
      <c r="F3889" s="1247" t="s">
        <v>2516</v>
      </c>
      <c r="G3889" s="1249">
        <v>43465</v>
      </c>
      <c r="H3889" s="1250">
        <f t="shared" si="180"/>
        <v>2018</v>
      </c>
      <c r="I3889" s="1251">
        <v>43901.718016446757</v>
      </c>
      <c r="J3889" s="1246" t="s">
        <v>1038</v>
      </c>
      <c r="K3889" s="1246" t="s">
        <v>2440</v>
      </c>
      <c r="L3889" s="1246" t="s">
        <v>1039</v>
      </c>
      <c r="M3889" s="1246">
        <v>8480.5239999999994</v>
      </c>
      <c r="N3889" s="1246">
        <v>1.8460000000000001</v>
      </c>
      <c r="O3889" s="1252">
        <f>+VLOOKUP(C3889,'A. Rate Class Allocations'!$B$124:$J$128,6,FALSE)</f>
        <v>0.96094519236849896</v>
      </c>
      <c r="P3889" s="1253">
        <f>+VLOOKUP(C3889,'A. Rate Class Allocations'!$B$124:$J$128,8,FALSE)</f>
        <v>0.98007105038154396</v>
      </c>
      <c r="Q3889" s="1253">
        <f>+VLOOKUP(C3889,'A. Rate Class Allocations'!$B$124:$J$128,7,FALSE)</f>
        <v>1.0700573423086499</v>
      </c>
      <c r="R3889" s="1253">
        <f>+VLOOKUP(C3889,'A. Rate Class Allocations'!$B$124:$J$128,9,FALSE)</f>
        <v>0.85888650963597402</v>
      </c>
      <c r="S3889" s="1254">
        <f t="shared" si="181"/>
        <v>7986.9114034420463</v>
      </c>
      <c r="T3889" s="1254">
        <f t="shared" si="182"/>
        <v>1.6965807280513892</v>
      </c>
    </row>
    <row r="3890" spans="1:20" s="1246" customFormat="1">
      <c r="A3890" s="1246" t="s">
        <v>1034</v>
      </c>
      <c r="B3890" s="1246" t="s">
        <v>1035</v>
      </c>
      <c r="C3890" s="1246" t="s">
        <v>118</v>
      </c>
      <c r="D3890" s="1246" t="s">
        <v>2569</v>
      </c>
      <c r="E3890" s="1247">
        <v>2020</v>
      </c>
      <c r="F3890" s="1247" t="s">
        <v>2516</v>
      </c>
      <c r="G3890" s="1249">
        <v>43465</v>
      </c>
      <c r="H3890" s="1250">
        <f t="shared" si="180"/>
        <v>2018</v>
      </c>
      <c r="I3890" s="1251">
        <v>43901.718016446757</v>
      </c>
      <c r="J3890" s="1246" t="s">
        <v>1038</v>
      </c>
      <c r="K3890" s="1246" t="s">
        <v>2440</v>
      </c>
      <c r="L3890" s="1246" t="s">
        <v>1039</v>
      </c>
      <c r="M3890" s="1246">
        <v>2205.12</v>
      </c>
      <c r="N3890" s="1246">
        <v>0.48</v>
      </c>
      <c r="O3890" s="1252">
        <f>+VLOOKUP(C3890,'A. Rate Class Allocations'!$B$124:$J$128,6,FALSE)</f>
        <v>0.96094519236849896</v>
      </c>
      <c r="P3890" s="1253">
        <f>+VLOOKUP(C3890,'A. Rate Class Allocations'!$B$124:$J$128,8,FALSE)</f>
        <v>0.98007105038154396</v>
      </c>
      <c r="Q3890" s="1253">
        <f>+VLOOKUP(C3890,'A. Rate Class Allocations'!$B$124:$J$128,7,FALSE)</f>
        <v>1.0700573423086499</v>
      </c>
      <c r="R3890" s="1253">
        <f>+VLOOKUP(C3890,'A. Rate Class Allocations'!$B$124:$J$128,9,FALSE)</f>
        <v>0.85888650963597402</v>
      </c>
      <c r="S3890" s="1254">
        <f t="shared" si="181"/>
        <v>2076.7700290640205</v>
      </c>
      <c r="T3890" s="1254">
        <f t="shared" si="182"/>
        <v>0.44114775160599501</v>
      </c>
    </row>
    <row r="3891" spans="1:20" s="1246" customFormat="1">
      <c r="A3891" s="1246" t="s">
        <v>1034</v>
      </c>
      <c r="B3891" s="1246" t="s">
        <v>1035</v>
      </c>
      <c r="C3891" s="1246" t="s">
        <v>118</v>
      </c>
      <c r="D3891" s="1246" t="s">
        <v>2570</v>
      </c>
      <c r="E3891" s="1247">
        <v>2020</v>
      </c>
      <c r="F3891" s="1247" t="s">
        <v>2516</v>
      </c>
      <c r="G3891" s="1249">
        <v>43543</v>
      </c>
      <c r="H3891" s="1250">
        <f t="shared" si="180"/>
        <v>2019</v>
      </c>
      <c r="I3891" s="1251">
        <v>43907.586113252313</v>
      </c>
      <c r="J3891" s="1246" t="s">
        <v>1038</v>
      </c>
      <c r="K3891" s="1246" t="s">
        <v>2440</v>
      </c>
      <c r="L3891" s="1246" t="s">
        <v>1039</v>
      </c>
      <c r="M3891" s="1246">
        <v>2520</v>
      </c>
      <c r="N3891" s="1246">
        <v>0</v>
      </c>
      <c r="O3891" s="1252">
        <f>+VLOOKUP(C3891,'A. Rate Class Allocations'!$B$124:$J$128,6,FALSE)</f>
        <v>0.96094519236849896</v>
      </c>
      <c r="P3891" s="1253">
        <f>+VLOOKUP(C3891,'A. Rate Class Allocations'!$B$124:$J$128,8,FALSE)</f>
        <v>0.98007105038154396</v>
      </c>
      <c r="Q3891" s="1253">
        <f>+VLOOKUP(C3891,'A. Rate Class Allocations'!$B$124:$J$128,7,FALSE)</f>
        <v>1.0700573423086499</v>
      </c>
      <c r="R3891" s="1253">
        <f>+VLOOKUP(C3891,'A. Rate Class Allocations'!$B$124:$J$128,9,FALSE)</f>
        <v>0.85888650963597402</v>
      </c>
      <c r="S3891" s="1254">
        <f t="shared" si="181"/>
        <v>2373.3223013900979</v>
      </c>
      <c r="T3891" s="1254">
        <f t="shared" si="182"/>
        <v>0</v>
      </c>
    </row>
    <row r="3892" spans="1:20" s="1246" customFormat="1">
      <c r="A3892" s="1246" t="s">
        <v>1034</v>
      </c>
      <c r="B3892" s="1246" t="s">
        <v>1035</v>
      </c>
      <c r="C3892" s="1246" t="s">
        <v>118</v>
      </c>
      <c r="D3892" s="1246" t="s">
        <v>2570</v>
      </c>
      <c r="E3892" s="1247">
        <v>2020</v>
      </c>
      <c r="F3892" s="1247" t="s">
        <v>2516</v>
      </c>
      <c r="G3892" s="1249">
        <v>43543</v>
      </c>
      <c r="H3892" s="1250">
        <f t="shared" si="180"/>
        <v>2019</v>
      </c>
      <c r="I3892" s="1251">
        <v>43907.586113252313</v>
      </c>
      <c r="J3892" s="1246" t="s">
        <v>1038</v>
      </c>
      <c r="K3892" s="1246" t="s">
        <v>2440</v>
      </c>
      <c r="L3892" s="1246" t="s">
        <v>1039</v>
      </c>
      <c r="M3892" s="1246">
        <v>4200</v>
      </c>
      <c r="N3892" s="1246">
        <v>0</v>
      </c>
      <c r="O3892" s="1252">
        <f>+VLOOKUP(C3892,'A. Rate Class Allocations'!$B$124:$J$128,6,FALSE)</f>
        <v>0.96094519236849896</v>
      </c>
      <c r="P3892" s="1253">
        <f>+VLOOKUP(C3892,'A. Rate Class Allocations'!$B$124:$J$128,8,FALSE)</f>
        <v>0.98007105038154396</v>
      </c>
      <c r="Q3892" s="1253">
        <f>+VLOOKUP(C3892,'A. Rate Class Allocations'!$B$124:$J$128,7,FALSE)</f>
        <v>1.0700573423086499</v>
      </c>
      <c r="R3892" s="1253">
        <f>+VLOOKUP(C3892,'A. Rate Class Allocations'!$B$124:$J$128,9,FALSE)</f>
        <v>0.85888650963597402</v>
      </c>
      <c r="S3892" s="1254">
        <f t="shared" si="181"/>
        <v>3955.5371689834965</v>
      </c>
      <c r="T3892" s="1254">
        <f t="shared" si="182"/>
        <v>0</v>
      </c>
    </row>
    <row r="3893" spans="1:20" s="1246" customFormat="1">
      <c r="A3893" s="1246" t="s">
        <v>1034</v>
      </c>
      <c r="B3893" s="1246" t="s">
        <v>1035</v>
      </c>
      <c r="C3893" s="1246" t="s">
        <v>118</v>
      </c>
      <c r="D3893" s="1246" t="s">
        <v>2570</v>
      </c>
      <c r="E3893" s="1247">
        <v>2020</v>
      </c>
      <c r="F3893" s="1247" t="s">
        <v>2516</v>
      </c>
      <c r="G3893" s="1249">
        <v>43543</v>
      </c>
      <c r="H3893" s="1250">
        <f t="shared" si="180"/>
        <v>2019</v>
      </c>
      <c r="I3893" s="1251">
        <v>43907.586113252313</v>
      </c>
      <c r="J3893" s="1246" t="s">
        <v>1038</v>
      </c>
      <c r="K3893" s="1246" t="s">
        <v>2440</v>
      </c>
      <c r="L3893" s="1246" t="s">
        <v>1039</v>
      </c>
      <c r="M3893" s="1246">
        <v>819</v>
      </c>
      <c r="N3893" s="1246">
        <v>0</v>
      </c>
      <c r="O3893" s="1252">
        <f>+VLOOKUP(C3893,'A. Rate Class Allocations'!$B$124:$J$128,6,FALSE)</f>
        <v>0.96094519236849896</v>
      </c>
      <c r="P3893" s="1253">
        <f>+VLOOKUP(C3893,'A. Rate Class Allocations'!$B$124:$J$128,8,FALSE)</f>
        <v>0.98007105038154396</v>
      </c>
      <c r="Q3893" s="1253">
        <f>+VLOOKUP(C3893,'A. Rate Class Allocations'!$B$124:$J$128,7,FALSE)</f>
        <v>1.0700573423086499</v>
      </c>
      <c r="R3893" s="1253">
        <f>+VLOOKUP(C3893,'A. Rate Class Allocations'!$B$124:$J$128,9,FALSE)</f>
        <v>0.85888650963597402</v>
      </c>
      <c r="S3893" s="1254">
        <f t="shared" si="181"/>
        <v>771.32974795178177</v>
      </c>
      <c r="T3893" s="1254">
        <f t="shared" si="182"/>
        <v>0</v>
      </c>
    </row>
    <row r="3894" spans="1:20" s="1246" customFormat="1">
      <c r="A3894" s="1246" t="s">
        <v>1034</v>
      </c>
      <c r="B3894" s="1246" t="s">
        <v>1035</v>
      </c>
      <c r="C3894" s="1246" t="s">
        <v>118</v>
      </c>
      <c r="D3894" s="1246" t="s">
        <v>2570</v>
      </c>
      <c r="E3894" s="1247">
        <v>2020</v>
      </c>
      <c r="F3894" s="1247" t="s">
        <v>2516</v>
      </c>
      <c r="G3894" s="1249">
        <v>43543</v>
      </c>
      <c r="H3894" s="1250">
        <f t="shared" si="180"/>
        <v>2019</v>
      </c>
      <c r="I3894" s="1251">
        <v>43907.586113252313</v>
      </c>
      <c r="J3894" s="1246" t="s">
        <v>1038</v>
      </c>
      <c r="K3894" s="1246" t="s">
        <v>2440</v>
      </c>
      <c r="L3894" s="1246" t="s">
        <v>1039</v>
      </c>
      <c r="M3894" s="1246">
        <v>1167.5999999999999</v>
      </c>
      <c r="N3894" s="1246">
        <v>0</v>
      </c>
      <c r="O3894" s="1252">
        <f>+VLOOKUP(C3894,'A. Rate Class Allocations'!$B$124:$J$128,6,FALSE)</f>
        <v>0.96094519236849896</v>
      </c>
      <c r="P3894" s="1253">
        <f>+VLOOKUP(C3894,'A. Rate Class Allocations'!$B$124:$J$128,8,FALSE)</f>
        <v>0.98007105038154396</v>
      </c>
      <c r="Q3894" s="1253">
        <f>+VLOOKUP(C3894,'A. Rate Class Allocations'!$B$124:$J$128,7,FALSE)</f>
        <v>1.0700573423086499</v>
      </c>
      <c r="R3894" s="1253">
        <f>+VLOOKUP(C3894,'A. Rate Class Allocations'!$B$124:$J$128,9,FALSE)</f>
        <v>0.85888650963597402</v>
      </c>
      <c r="S3894" s="1254">
        <f t="shared" si="181"/>
        <v>1099.6393329774119</v>
      </c>
      <c r="T3894" s="1254">
        <f t="shared" si="182"/>
        <v>0</v>
      </c>
    </row>
    <row r="3895" spans="1:20" s="1246" customFormat="1">
      <c r="A3895" s="1246" t="s">
        <v>1034</v>
      </c>
      <c r="B3895" s="1246" t="s">
        <v>1035</v>
      </c>
      <c r="C3895" s="1246" t="s">
        <v>118</v>
      </c>
      <c r="D3895" s="1246" t="s">
        <v>2570</v>
      </c>
      <c r="E3895" s="1247">
        <v>2020</v>
      </c>
      <c r="F3895" s="1247" t="s">
        <v>2516</v>
      </c>
      <c r="G3895" s="1249">
        <v>43543</v>
      </c>
      <c r="H3895" s="1250">
        <f t="shared" si="180"/>
        <v>2019</v>
      </c>
      <c r="I3895" s="1251">
        <v>43907.586113252313</v>
      </c>
      <c r="J3895" s="1246" t="s">
        <v>1038</v>
      </c>
      <c r="K3895" s="1246" t="s">
        <v>2440</v>
      </c>
      <c r="L3895" s="1246" t="s">
        <v>1039</v>
      </c>
      <c r="M3895" s="1246">
        <v>1751.4</v>
      </c>
      <c r="N3895" s="1246">
        <v>0</v>
      </c>
      <c r="O3895" s="1252">
        <f>+VLOOKUP(C3895,'A. Rate Class Allocations'!$B$124:$J$128,6,FALSE)</f>
        <v>0.96094519236849896</v>
      </c>
      <c r="P3895" s="1253">
        <f>+VLOOKUP(C3895,'A. Rate Class Allocations'!$B$124:$J$128,8,FALSE)</f>
        <v>0.98007105038154396</v>
      </c>
      <c r="Q3895" s="1253">
        <f>+VLOOKUP(C3895,'A. Rate Class Allocations'!$B$124:$J$128,7,FALSE)</f>
        <v>1.0700573423086499</v>
      </c>
      <c r="R3895" s="1253">
        <f>+VLOOKUP(C3895,'A. Rate Class Allocations'!$B$124:$J$128,9,FALSE)</f>
        <v>0.85888650963597402</v>
      </c>
      <c r="S3895" s="1254">
        <f t="shared" si="181"/>
        <v>1649.458999466118</v>
      </c>
      <c r="T3895" s="1254">
        <f t="shared" si="182"/>
        <v>0</v>
      </c>
    </row>
    <row r="3896" spans="1:20" s="1246" customFormat="1">
      <c r="A3896" s="1246" t="s">
        <v>1034</v>
      </c>
      <c r="B3896" s="1246" t="s">
        <v>1035</v>
      </c>
      <c r="C3896" s="1246" t="s">
        <v>118</v>
      </c>
      <c r="D3896" s="1246" t="s">
        <v>2570</v>
      </c>
      <c r="E3896" s="1247">
        <v>2020</v>
      </c>
      <c r="F3896" s="1247" t="s">
        <v>2516</v>
      </c>
      <c r="G3896" s="1249">
        <v>43543</v>
      </c>
      <c r="H3896" s="1250">
        <f t="shared" si="180"/>
        <v>2019</v>
      </c>
      <c r="I3896" s="1251">
        <v>43907.586113252313</v>
      </c>
      <c r="J3896" s="1246" t="s">
        <v>1038</v>
      </c>
      <c r="K3896" s="1246" t="s">
        <v>2440</v>
      </c>
      <c r="L3896" s="1246" t="s">
        <v>1039</v>
      </c>
      <c r="M3896" s="1246">
        <v>1218</v>
      </c>
      <c r="N3896" s="1246">
        <v>0</v>
      </c>
      <c r="O3896" s="1252">
        <f>+VLOOKUP(C3896,'A. Rate Class Allocations'!$B$124:$J$128,6,FALSE)</f>
        <v>0.96094519236849896</v>
      </c>
      <c r="P3896" s="1253">
        <f>+VLOOKUP(C3896,'A. Rate Class Allocations'!$B$124:$J$128,8,FALSE)</f>
        <v>0.98007105038154396</v>
      </c>
      <c r="Q3896" s="1253">
        <f>+VLOOKUP(C3896,'A. Rate Class Allocations'!$B$124:$J$128,7,FALSE)</f>
        <v>1.0700573423086499</v>
      </c>
      <c r="R3896" s="1253">
        <f>+VLOOKUP(C3896,'A. Rate Class Allocations'!$B$124:$J$128,9,FALSE)</f>
        <v>0.85888650963597402</v>
      </c>
      <c r="S3896" s="1254">
        <f t="shared" si="181"/>
        <v>1147.1057790052141</v>
      </c>
      <c r="T3896" s="1254">
        <f t="shared" si="182"/>
        <v>0</v>
      </c>
    </row>
    <row r="3897" spans="1:20" s="1246" customFormat="1">
      <c r="A3897" s="1246" t="s">
        <v>1034</v>
      </c>
      <c r="B3897" s="1246" t="s">
        <v>1035</v>
      </c>
      <c r="C3897" s="1246" t="s">
        <v>118</v>
      </c>
      <c r="D3897" s="1246" t="s">
        <v>2571</v>
      </c>
      <c r="E3897" s="1247">
        <v>2020</v>
      </c>
      <c r="F3897" s="1247" t="s">
        <v>2516</v>
      </c>
      <c r="G3897" s="1249">
        <v>43663</v>
      </c>
      <c r="H3897" s="1250">
        <f t="shared" si="180"/>
        <v>2019</v>
      </c>
      <c r="I3897" s="1251">
        <v>43900.569580358795</v>
      </c>
      <c r="J3897" s="1246" t="s">
        <v>1038</v>
      </c>
      <c r="K3897" s="1246" t="s">
        <v>2440</v>
      </c>
      <c r="L3897" s="1246" t="s">
        <v>1039</v>
      </c>
      <c r="M3897" s="1246">
        <v>17633</v>
      </c>
      <c r="N3897" s="1246">
        <v>4.51</v>
      </c>
      <c r="O3897" s="1252">
        <f>+VLOOKUP(C3897,'A. Rate Class Allocations'!$B$124:$J$128,6,FALSE)</f>
        <v>0.96094519236849896</v>
      </c>
      <c r="P3897" s="1253">
        <f>+VLOOKUP(C3897,'A. Rate Class Allocations'!$B$124:$J$128,8,FALSE)</f>
        <v>0.98007105038154396</v>
      </c>
      <c r="Q3897" s="1253">
        <f>+VLOOKUP(C3897,'A. Rate Class Allocations'!$B$124:$J$128,7,FALSE)</f>
        <v>1.0700573423086499</v>
      </c>
      <c r="R3897" s="1253">
        <f>+VLOOKUP(C3897,'A. Rate Class Allocations'!$B$124:$J$128,9,FALSE)</f>
        <v>0.85888650963597402</v>
      </c>
      <c r="S3897" s="1254">
        <f t="shared" si="181"/>
        <v>16606.66354778238</v>
      </c>
      <c r="T3897" s="1254">
        <f t="shared" si="182"/>
        <v>4.1449507494646616</v>
      </c>
    </row>
    <row r="3898" spans="1:20" s="1246" customFormat="1">
      <c r="A3898" s="1246" t="s">
        <v>1034</v>
      </c>
      <c r="B3898" s="1246" t="s">
        <v>1035</v>
      </c>
      <c r="C3898" s="1246" t="s">
        <v>118</v>
      </c>
      <c r="D3898" s="1246" t="s">
        <v>2571</v>
      </c>
      <c r="E3898" s="1247">
        <v>2020</v>
      </c>
      <c r="F3898" s="1247" t="s">
        <v>2516</v>
      </c>
      <c r="G3898" s="1249">
        <v>43663</v>
      </c>
      <c r="H3898" s="1250">
        <f t="shared" si="180"/>
        <v>2019</v>
      </c>
      <c r="I3898" s="1251">
        <v>43900.569580358795</v>
      </c>
      <c r="J3898" s="1246" t="s">
        <v>1038</v>
      </c>
      <c r="K3898" s="1246" t="s">
        <v>2440</v>
      </c>
      <c r="L3898" s="1246" t="s">
        <v>1039</v>
      </c>
      <c r="M3898" s="1246">
        <v>4809</v>
      </c>
      <c r="N3898" s="1246">
        <v>1.23</v>
      </c>
      <c r="O3898" s="1252">
        <f>+VLOOKUP(C3898,'A. Rate Class Allocations'!$B$124:$J$128,6,FALSE)</f>
        <v>0.96094519236849896</v>
      </c>
      <c r="P3898" s="1253">
        <f>+VLOOKUP(C3898,'A. Rate Class Allocations'!$B$124:$J$128,8,FALSE)</f>
        <v>0.98007105038154396</v>
      </c>
      <c r="Q3898" s="1253">
        <f>+VLOOKUP(C3898,'A. Rate Class Allocations'!$B$124:$J$128,7,FALSE)</f>
        <v>1.0700573423086499</v>
      </c>
      <c r="R3898" s="1253">
        <f>+VLOOKUP(C3898,'A. Rate Class Allocations'!$B$124:$J$128,9,FALSE)</f>
        <v>0.85888650963597402</v>
      </c>
      <c r="S3898" s="1254">
        <f t="shared" si="181"/>
        <v>4529.0900584861029</v>
      </c>
      <c r="T3898" s="1254">
        <f t="shared" si="182"/>
        <v>1.1304411134903622</v>
      </c>
    </row>
    <row r="3899" spans="1:20" s="1246" customFormat="1">
      <c r="A3899" s="1246" t="s">
        <v>1034</v>
      </c>
      <c r="B3899" s="1246" t="s">
        <v>1035</v>
      </c>
      <c r="C3899" s="1246" t="s">
        <v>118</v>
      </c>
      <c r="D3899" s="1246" t="s">
        <v>2572</v>
      </c>
      <c r="E3899" s="1247">
        <v>2020</v>
      </c>
      <c r="F3899" s="1247" t="s">
        <v>2516</v>
      </c>
      <c r="G3899" s="1249">
        <v>43553</v>
      </c>
      <c r="H3899" s="1250">
        <f t="shared" si="180"/>
        <v>2019</v>
      </c>
      <c r="I3899" s="1251">
        <v>43922.564350185188</v>
      </c>
      <c r="J3899" s="1246" t="s">
        <v>1038</v>
      </c>
      <c r="K3899" s="1246" t="s">
        <v>2440</v>
      </c>
      <c r="L3899" s="1246" t="s">
        <v>1039</v>
      </c>
      <c r="M3899" s="1246">
        <v>2919</v>
      </c>
      <c r="N3899" s="1246">
        <v>0</v>
      </c>
      <c r="O3899" s="1252">
        <f>+VLOOKUP(C3899,'A. Rate Class Allocations'!$B$124:$J$128,6,FALSE)</f>
        <v>0.96094519236849896</v>
      </c>
      <c r="P3899" s="1253">
        <f>+VLOOKUP(C3899,'A. Rate Class Allocations'!$B$124:$J$128,8,FALSE)</f>
        <v>0.98007105038154396</v>
      </c>
      <c r="Q3899" s="1253">
        <f>+VLOOKUP(C3899,'A. Rate Class Allocations'!$B$124:$J$128,7,FALSE)</f>
        <v>1.0700573423086499</v>
      </c>
      <c r="R3899" s="1253">
        <f>+VLOOKUP(C3899,'A. Rate Class Allocations'!$B$124:$J$128,9,FALSE)</f>
        <v>0.85888650963597402</v>
      </c>
      <c r="S3899" s="1254">
        <f t="shared" si="181"/>
        <v>2749.0983324435301</v>
      </c>
      <c r="T3899" s="1254">
        <f t="shared" si="182"/>
        <v>0</v>
      </c>
    </row>
    <row r="3900" spans="1:20" s="1246" customFormat="1">
      <c r="A3900" s="1246" t="s">
        <v>1034</v>
      </c>
      <c r="B3900" s="1246" t="s">
        <v>1035</v>
      </c>
      <c r="C3900" s="1246" t="s">
        <v>118</v>
      </c>
      <c r="D3900" s="1246" t="s">
        <v>2573</v>
      </c>
      <c r="E3900" s="1247">
        <v>2020</v>
      </c>
      <c r="F3900" s="1247" t="s">
        <v>2516</v>
      </c>
      <c r="G3900" s="1249">
        <v>43585</v>
      </c>
      <c r="H3900" s="1250">
        <f t="shared" si="180"/>
        <v>2019</v>
      </c>
      <c r="I3900" s="1251">
        <v>43900.790039594911</v>
      </c>
      <c r="J3900" s="1246" t="s">
        <v>1038</v>
      </c>
      <c r="K3900" s="1246" t="s">
        <v>2440</v>
      </c>
      <c r="L3900" s="1246" t="s">
        <v>1039</v>
      </c>
      <c r="M3900" s="1246">
        <v>14180.688</v>
      </c>
      <c r="N3900" s="1246">
        <v>1.6188</v>
      </c>
      <c r="O3900" s="1252">
        <f>+VLOOKUP(C3900,'A. Rate Class Allocations'!$B$124:$J$128,6,FALSE)</f>
        <v>0.96094519236849896</v>
      </c>
      <c r="P3900" s="1253">
        <f>+VLOOKUP(C3900,'A. Rate Class Allocations'!$B$124:$J$128,8,FALSE)</f>
        <v>0.98007105038154396</v>
      </c>
      <c r="Q3900" s="1253">
        <f>+VLOOKUP(C3900,'A. Rate Class Allocations'!$B$124:$J$128,7,FALSE)</f>
        <v>1.0700573423086499</v>
      </c>
      <c r="R3900" s="1253">
        <f>+VLOOKUP(C3900,'A. Rate Class Allocations'!$B$124:$J$128,9,FALSE)</f>
        <v>0.85888650963597402</v>
      </c>
      <c r="S3900" s="1254">
        <f t="shared" si="181"/>
        <v>13355.294872799581</v>
      </c>
      <c r="T3900" s="1254">
        <f t="shared" si="182"/>
        <v>1.4877707922912182</v>
      </c>
    </row>
    <row r="3901" spans="1:20" s="1246" customFormat="1">
      <c r="A3901" s="1246" t="s">
        <v>1034</v>
      </c>
      <c r="B3901" s="1246" t="s">
        <v>1035</v>
      </c>
      <c r="C3901" s="1246" t="s">
        <v>118</v>
      </c>
      <c r="D3901" s="1246" t="s">
        <v>2573</v>
      </c>
      <c r="E3901" s="1247">
        <v>2020</v>
      </c>
      <c r="F3901" s="1247" t="s">
        <v>2516</v>
      </c>
      <c r="G3901" s="1249">
        <v>43585</v>
      </c>
      <c r="H3901" s="1250">
        <f t="shared" si="180"/>
        <v>2019</v>
      </c>
      <c r="I3901" s="1251">
        <v>43900.790039594911</v>
      </c>
      <c r="J3901" s="1246" t="s">
        <v>1038</v>
      </c>
      <c r="K3901" s="1246" t="s">
        <v>2440</v>
      </c>
      <c r="L3901" s="1246" t="s">
        <v>1039</v>
      </c>
      <c r="M3901" s="1246">
        <v>60199.775999999998</v>
      </c>
      <c r="N3901" s="1246">
        <v>13.103999999999999</v>
      </c>
      <c r="O3901" s="1252">
        <f>+VLOOKUP(C3901,'A. Rate Class Allocations'!$B$124:$J$128,6,FALSE)</f>
        <v>0.96094519236849896</v>
      </c>
      <c r="P3901" s="1253">
        <f>+VLOOKUP(C3901,'A. Rate Class Allocations'!$B$124:$J$128,8,FALSE)</f>
        <v>0.98007105038154396</v>
      </c>
      <c r="Q3901" s="1253">
        <f>+VLOOKUP(C3901,'A. Rate Class Allocations'!$B$124:$J$128,7,FALSE)</f>
        <v>1.0700573423086499</v>
      </c>
      <c r="R3901" s="1253">
        <f>+VLOOKUP(C3901,'A. Rate Class Allocations'!$B$124:$J$128,9,FALSE)</f>
        <v>0.85888650963597402</v>
      </c>
      <c r="S3901" s="1254">
        <f t="shared" si="181"/>
        <v>56695.821793447765</v>
      </c>
      <c r="T3901" s="1254">
        <f t="shared" si="182"/>
        <v>12.043333618843663</v>
      </c>
    </row>
    <row r="3902" spans="1:20" s="1246" customFormat="1">
      <c r="A3902" s="1246" t="s">
        <v>1034</v>
      </c>
      <c r="B3902" s="1246" t="s">
        <v>1035</v>
      </c>
      <c r="C3902" s="1246" t="s">
        <v>118</v>
      </c>
      <c r="D3902" s="1246" t="s">
        <v>2574</v>
      </c>
      <c r="E3902" s="1247">
        <v>2020</v>
      </c>
      <c r="F3902" s="1247" t="s">
        <v>2516</v>
      </c>
      <c r="G3902" s="1249">
        <v>43798</v>
      </c>
      <c r="H3902" s="1250">
        <f t="shared" si="180"/>
        <v>2019</v>
      </c>
      <c r="I3902" s="1251">
        <v>43859.546786979168</v>
      </c>
      <c r="J3902" s="1246" t="s">
        <v>1038</v>
      </c>
      <c r="K3902" s="1246" t="s">
        <v>2440</v>
      </c>
      <c r="L3902" s="1246" t="s">
        <v>1039</v>
      </c>
      <c r="M3902" s="1246">
        <v>1381.4158</v>
      </c>
      <c r="N3902" s="1246">
        <v>0.30070000000000002</v>
      </c>
      <c r="O3902" s="1252">
        <f>+VLOOKUP(C3902,'A. Rate Class Allocations'!$B$124:$J$128,6,FALSE)</f>
        <v>0.96094519236849896</v>
      </c>
      <c r="P3902" s="1253">
        <f>+VLOOKUP(C3902,'A. Rate Class Allocations'!$B$124:$J$128,8,FALSE)</f>
        <v>0.98007105038154396</v>
      </c>
      <c r="Q3902" s="1253">
        <f>+VLOOKUP(C3902,'A. Rate Class Allocations'!$B$124:$J$128,7,FALSE)</f>
        <v>1.0700573423086499</v>
      </c>
      <c r="R3902" s="1253">
        <f>+VLOOKUP(C3902,'A. Rate Class Allocations'!$B$124:$J$128,9,FALSE)</f>
        <v>0.85888650963597402</v>
      </c>
      <c r="S3902" s="1254">
        <f t="shared" si="181"/>
        <v>1301.0098911240648</v>
      </c>
      <c r="T3902" s="1254">
        <f t="shared" si="182"/>
        <v>0.27636068522483898</v>
      </c>
    </row>
    <row r="3903" spans="1:20" s="1246" customFormat="1">
      <c r="A3903" s="1246" t="s">
        <v>1034</v>
      </c>
      <c r="B3903" s="1246" t="s">
        <v>1035</v>
      </c>
      <c r="C3903" s="1246" t="s">
        <v>118</v>
      </c>
      <c r="D3903" s="1246" t="s">
        <v>2574</v>
      </c>
      <c r="E3903" s="1247">
        <v>2020</v>
      </c>
      <c r="F3903" s="1247" t="s">
        <v>2516</v>
      </c>
      <c r="G3903" s="1249">
        <v>43798</v>
      </c>
      <c r="H3903" s="1250">
        <f t="shared" si="180"/>
        <v>2019</v>
      </c>
      <c r="I3903" s="1251">
        <v>43859.546786979168</v>
      </c>
      <c r="J3903" s="1246" t="s">
        <v>1038</v>
      </c>
      <c r="K3903" s="1246" t="s">
        <v>2440</v>
      </c>
      <c r="L3903" s="1246" t="s">
        <v>1039</v>
      </c>
      <c r="M3903" s="1246">
        <v>6091.6440000000002</v>
      </c>
      <c r="N3903" s="1246">
        <v>1.3260000000000001</v>
      </c>
      <c r="O3903" s="1252">
        <f>+VLOOKUP(C3903,'A. Rate Class Allocations'!$B$124:$J$128,6,FALSE)</f>
        <v>0.96094519236849896</v>
      </c>
      <c r="P3903" s="1253">
        <f>+VLOOKUP(C3903,'A. Rate Class Allocations'!$B$124:$J$128,8,FALSE)</f>
        <v>0.98007105038154396</v>
      </c>
      <c r="Q3903" s="1253">
        <f>+VLOOKUP(C3903,'A. Rate Class Allocations'!$B$124:$J$128,7,FALSE)</f>
        <v>1.0700573423086499</v>
      </c>
      <c r="R3903" s="1253">
        <f>+VLOOKUP(C3903,'A. Rate Class Allocations'!$B$124:$J$128,9,FALSE)</f>
        <v>0.85888650963597402</v>
      </c>
      <c r="S3903" s="1254">
        <f t="shared" si="181"/>
        <v>5737.0772052893572</v>
      </c>
      <c r="T3903" s="1254">
        <f t="shared" si="182"/>
        <v>1.2186706638115614</v>
      </c>
    </row>
    <row r="3904" spans="1:20" s="1246" customFormat="1">
      <c r="A3904" s="1246" t="s">
        <v>1034</v>
      </c>
      <c r="B3904" s="1246" t="s">
        <v>1035</v>
      </c>
      <c r="C3904" s="1246" t="s">
        <v>118</v>
      </c>
      <c r="D3904" s="1246" t="s">
        <v>2574</v>
      </c>
      <c r="E3904" s="1247">
        <v>2020</v>
      </c>
      <c r="F3904" s="1247" t="s">
        <v>2516</v>
      </c>
      <c r="G3904" s="1249">
        <v>43798</v>
      </c>
      <c r="H3904" s="1250">
        <f t="shared" si="180"/>
        <v>2019</v>
      </c>
      <c r="I3904" s="1251">
        <v>43859.546786979168</v>
      </c>
      <c r="J3904" s="1246" t="s">
        <v>1038</v>
      </c>
      <c r="K3904" s="1246" t="s">
        <v>2440</v>
      </c>
      <c r="L3904" s="1246" t="s">
        <v>1039</v>
      </c>
      <c r="M3904" s="1246">
        <v>859.99680000000001</v>
      </c>
      <c r="N3904" s="1246">
        <v>0.18720000000000001</v>
      </c>
      <c r="O3904" s="1252">
        <f>+VLOOKUP(C3904,'A. Rate Class Allocations'!$B$124:$J$128,6,FALSE)</f>
        <v>0.96094519236849896</v>
      </c>
      <c r="P3904" s="1253">
        <f>+VLOOKUP(C3904,'A. Rate Class Allocations'!$B$124:$J$128,8,FALSE)</f>
        <v>0.98007105038154396</v>
      </c>
      <c r="Q3904" s="1253">
        <f>+VLOOKUP(C3904,'A. Rate Class Allocations'!$B$124:$J$128,7,FALSE)</f>
        <v>1.0700573423086499</v>
      </c>
      <c r="R3904" s="1253">
        <f>+VLOOKUP(C3904,'A. Rate Class Allocations'!$B$124:$J$128,9,FALSE)</f>
        <v>0.85888650963597402</v>
      </c>
      <c r="S3904" s="1254">
        <f t="shared" si="181"/>
        <v>809.9403113349681</v>
      </c>
      <c r="T3904" s="1254">
        <f t="shared" si="182"/>
        <v>0.17204762312633809</v>
      </c>
    </row>
    <row r="3905" spans="1:20" s="1246" customFormat="1">
      <c r="A3905" s="1246" t="s">
        <v>1034</v>
      </c>
      <c r="B3905" s="1246" t="s">
        <v>1035</v>
      </c>
      <c r="C3905" s="1246" t="s">
        <v>118</v>
      </c>
      <c r="D3905" s="1246" t="s">
        <v>2574</v>
      </c>
      <c r="E3905" s="1247">
        <v>2020</v>
      </c>
      <c r="F3905" s="1247" t="s">
        <v>2516</v>
      </c>
      <c r="G3905" s="1249">
        <v>43798</v>
      </c>
      <c r="H3905" s="1250">
        <f t="shared" si="180"/>
        <v>2019</v>
      </c>
      <c r="I3905" s="1251">
        <v>43859.546786979168</v>
      </c>
      <c r="J3905" s="1246" t="s">
        <v>1038</v>
      </c>
      <c r="K3905" s="1246" t="s">
        <v>2440</v>
      </c>
      <c r="L3905" s="1246" t="s">
        <v>1039</v>
      </c>
      <c r="M3905" s="1246">
        <v>4443.3167999999996</v>
      </c>
      <c r="N3905" s="1246">
        <v>0.96719999999999995</v>
      </c>
      <c r="O3905" s="1252">
        <f>+VLOOKUP(C3905,'A. Rate Class Allocations'!$B$124:$J$128,6,FALSE)</f>
        <v>0.96094519236849896</v>
      </c>
      <c r="P3905" s="1253">
        <f>+VLOOKUP(C3905,'A. Rate Class Allocations'!$B$124:$J$128,8,FALSE)</f>
        <v>0.98007105038154396</v>
      </c>
      <c r="Q3905" s="1253">
        <f>+VLOOKUP(C3905,'A. Rate Class Allocations'!$B$124:$J$128,7,FALSE)</f>
        <v>1.0700573423086499</v>
      </c>
      <c r="R3905" s="1253">
        <f>+VLOOKUP(C3905,'A. Rate Class Allocations'!$B$124:$J$128,9,FALSE)</f>
        <v>0.85888650963597402</v>
      </c>
      <c r="S3905" s="1254">
        <f t="shared" si="181"/>
        <v>4184.6916085640014</v>
      </c>
      <c r="T3905" s="1254">
        <f t="shared" si="182"/>
        <v>0.88891271948607986</v>
      </c>
    </row>
    <row r="3906" spans="1:20" s="1246" customFormat="1">
      <c r="A3906" s="1246" t="s">
        <v>1034</v>
      </c>
      <c r="B3906" s="1246" t="s">
        <v>1035</v>
      </c>
      <c r="C3906" s="1246" t="s">
        <v>118</v>
      </c>
      <c r="D3906" s="1246" t="s">
        <v>2574</v>
      </c>
      <c r="E3906" s="1247">
        <v>2020</v>
      </c>
      <c r="F3906" s="1247" t="s">
        <v>2516</v>
      </c>
      <c r="G3906" s="1249">
        <v>43798</v>
      </c>
      <c r="H3906" s="1250">
        <f t="shared" si="180"/>
        <v>2019</v>
      </c>
      <c r="I3906" s="1251">
        <v>43859.546786979168</v>
      </c>
      <c r="J3906" s="1246" t="s">
        <v>1038</v>
      </c>
      <c r="K3906" s="1246" t="s">
        <v>2440</v>
      </c>
      <c r="L3906" s="1246" t="s">
        <v>1039</v>
      </c>
      <c r="M3906" s="1246">
        <v>367.52</v>
      </c>
      <c r="N3906" s="1246">
        <v>0.08</v>
      </c>
      <c r="O3906" s="1252">
        <f>+VLOOKUP(C3906,'A. Rate Class Allocations'!$B$124:$J$128,6,FALSE)</f>
        <v>0.96094519236849896</v>
      </c>
      <c r="P3906" s="1253">
        <f>+VLOOKUP(C3906,'A. Rate Class Allocations'!$B$124:$J$128,8,FALSE)</f>
        <v>0.98007105038154396</v>
      </c>
      <c r="Q3906" s="1253">
        <f>+VLOOKUP(C3906,'A. Rate Class Allocations'!$B$124:$J$128,7,FALSE)</f>
        <v>1.0700573423086499</v>
      </c>
      <c r="R3906" s="1253">
        <f>+VLOOKUP(C3906,'A. Rate Class Allocations'!$B$124:$J$128,9,FALSE)</f>
        <v>0.85888650963597402</v>
      </c>
      <c r="S3906" s="1254">
        <f t="shared" si="181"/>
        <v>346.12833817733679</v>
      </c>
      <c r="T3906" s="1254">
        <f t="shared" si="182"/>
        <v>7.3524625267665844E-2</v>
      </c>
    </row>
    <row r="3907" spans="1:20" s="1246" customFormat="1">
      <c r="A3907" s="1246" t="s">
        <v>1034</v>
      </c>
      <c r="B3907" s="1246" t="s">
        <v>1035</v>
      </c>
      <c r="C3907" s="1246" t="s">
        <v>118</v>
      </c>
      <c r="D3907" s="1246" t="s">
        <v>2574</v>
      </c>
      <c r="E3907" s="1247">
        <v>2020</v>
      </c>
      <c r="F3907" s="1247" t="s">
        <v>2516</v>
      </c>
      <c r="G3907" s="1249">
        <v>43798</v>
      </c>
      <c r="H3907" s="1250">
        <f t="shared" si="180"/>
        <v>2019</v>
      </c>
      <c r="I3907" s="1251">
        <v>43859.546786979168</v>
      </c>
      <c r="J3907" s="1246" t="s">
        <v>1038</v>
      </c>
      <c r="K3907" s="1246" t="s">
        <v>2440</v>
      </c>
      <c r="L3907" s="1246" t="s">
        <v>1039</v>
      </c>
      <c r="M3907" s="1246">
        <v>12326.620800000001</v>
      </c>
      <c r="N3907" s="1246">
        <v>2.6831999999999998</v>
      </c>
      <c r="O3907" s="1252">
        <f>+VLOOKUP(C3907,'A. Rate Class Allocations'!$B$124:$J$128,6,FALSE)</f>
        <v>0.96094519236849896</v>
      </c>
      <c r="P3907" s="1253">
        <f>+VLOOKUP(C3907,'A. Rate Class Allocations'!$B$124:$J$128,8,FALSE)</f>
        <v>0.98007105038154396</v>
      </c>
      <c r="Q3907" s="1253">
        <f>+VLOOKUP(C3907,'A. Rate Class Allocations'!$B$124:$J$128,7,FALSE)</f>
        <v>1.0700573423086499</v>
      </c>
      <c r="R3907" s="1253">
        <f>+VLOOKUP(C3907,'A. Rate Class Allocations'!$B$124:$J$128,9,FALSE)</f>
        <v>0.85888650963597402</v>
      </c>
      <c r="S3907" s="1254">
        <f t="shared" si="181"/>
        <v>11609.144462467877</v>
      </c>
      <c r="T3907" s="1254">
        <f t="shared" si="182"/>
        <v>2.4660159314775121</v>
      </c>
    </row>
    <row r="3908" spans="1:20" s="1246" customFormat="1">
      <c r="A3908" s="1246" t="s">
        <v>1034</v>
      </c>
      <c r="B3908" s="1246" t="s">
        <v>1035</v>
      </c>
      <c r="C3908" s="1246" t="s">
        <v>118</v>
      </c>
      <c r="D3908" s="1246" t="s">
        <v>2575</v>
      </c>
      <c r="E3908" s="1247">
        <v>2020</v>
      </c>
      <c r="F3908" s="1247" t="s">
        <v>2516</v>
      </c>
      <c r="G3908" s="1249">
        <v>43798</v>
      </c>
      <c r="H3908" s="1250">
        <f t="shared" ref="H3908:H3971" si="183">YEAR(G3908)</f>
        <v>2019</v>
      </c>
      <c r="I3908" s="1251">
        <v>43859.546567731479</v>
      </c>
      <c r="J3908" s="1246" t="s">
        <v>1038</v>
      </c>
      <c r="K3908" s="1246" t="s">
        <v>2440</v>
      </c>
      <c r="L3908" s="1246" t="s">
        <v>1039</v>
      </c>
      <c r="M3908" s="1246">
        <v>51170.928</v>
      </c>
      <c r="N3908" s="1246">
        <v>13.584</v>
      </c>
      <c r="O3908" s="1252">
        <f>+VLOOKUP(C3908,'A. Rate Class Allocations'!$B$124:$J$128,6,FALSE)</f>
        <v>0.96094519236849896</v>
      </c>
      <c r="P3908" s="1253">
        <f>+VLOOKUP(C3908,'A. Rate Class Allocations'!$B$124:$J$128,8,FALSE)</f>
        <v>0.98007105038154396</v>
      </c>
      <c r="Q3908" s="1253">
        <f>+VLOOKUP(C3908,'A. Rate Class Allocations'!$B$124:$J$128,7,FALSE)</f>
        <v>1.0700573423086499</v>
      </c>
      <c r="R3908" s="1253">
        <f>+VLOOKUP(C3908,'A. Rate Class Allocations'!$B$124:$J$128,9,FALSE)</f>
        <v>0.85888650963597402</v>
      </c>
      <c r="S3908" s="1254">
        <f t="shared" ref="S3908:S3971" si="184">M3908*O3908*P3908</f>
        <v>48192.501827471031</v>
      </c>
      <c r="T3908" s="1254">
        <f t="shared" ref="T3908:T3971" si="185">N3908*Q3908*R3908</f>
        <v>12.484481370449659</v>
      </c>
    </row>
    <row r="3909" spans="1:20" s="1246" customFormat="1">
      <c r="A3909" s="1246" t="s">
        <v>1034</v>
      </c>
      <c r="B3909" s="1246" t="s">
        <v>1035</v>
      </c>
      <c r="C3909" s="1246" t="s">
        <v>118</v>
      </c>
      <c r="D3909" s="1246" t="s">
        <v>2576</v>
      </c>
      <c r="E3909" s="1247">
        <v>2020</v>
      </c>
      <c r="F3909" s="1247" t="s">
        <v>2516</v>
      </c>
      <c r="G3909" s="1249">
        <v>43621</v>
      </c>
      <c r="H3909" s="1250">
        <f t="shared" si="183"/>
        <v>2019</v>
      </c>
      <c r="I3909" s="1251">
        <v>43859.592831006943</v>
      </c>
      <c r="J3909" s="1246" t="s">
        <v>1038</v>
      </c>
      <c r="K3909" s="1246" t="s">
        <v>2440</v>
      </c>
      <c r="L3909" s="1246" t="s">
        <v>1039</v>
      </c>
      <c r="M3909" s="1246">
        <v>3869.9856</v>
      </c>
      <c r="N3909" s="1246">
        <v>0.84240000000000004</v>
      </c>
      <c r="O3909" s="1252">
        <f>+VLOOKUP(C3909,'A. Rate Class Allocations'!$B$124:$J$128,6,FALSE)</f>
        <v>0.96094519236849896</v>
      </c>
      <c r="P3909" s="1253">
        <f>+VLOOKUP(C3909,'A. Rate Class Allocations'!$B$124:$J$128,8,FALSE)</f>
        <v>0.98007105038154396</v>
      </c>
      <c r="Q3909" s="1253">
        <f>+VLOOKUP(C3909,'A. Rate Class Allocations'!$B$124:$J$128,7,FALSE)</f>
        <v>1.0700573423086499</v>
      </c>
      <c r="R3909" s="1253">
        <f>+VLOOKUP(C3909,'A. Rate Class Allocations'!$B$124:$J$128,9,FALSE)</f>
        <v>0.85888650963597402</v>
      </c>
      <c r="S3909" s="1254">
        <f t="shared" si="184"/>
        <v>3644.7314010073565</v>
      </c>
      <c r="T3909" s="1254">
        <f t="shared" si="185"/>
        <v>0.77421430406852132</v>
      </c>
    </row>
    <row r="3910" spans="1:20" s="1246" customFormat="1">
      <c r="A3910" s="1246" t="s">
        <v>1034</v>
      </c>
      <c r="B3910" s="1246" t="s">
        <v>1035</v>
      </c>
      <c r="C3910" s="1246" t="s">
        <v>118</v>
      </c>
      <c r="D3910" s="1246" t="s">
        <v>2576</v>
      </c>
      <c r="E3910" s="1247">
        <v>2020</v>
      </c>
      <c r="F3910" s="1247" t="s">
        <v>2516</v>
      </c>
      <c r="G3910" s="1249">
        <v>43621</v>
      </c>
      <c r="H3910" s="1250">
        <f t="shared" si="183"/>
        <v>2019</v>
      </c>
      <c r="I3910" s="1251">
        <v>43859.592831006943</v>
      </c>
      <c r="J3910" s="1246" t="s">
        <v>1038</v>
      </c>
      <c r="K3910" s="1246" t="s">
        <v>2440</v>
      </c>
      <c r="L3910" s="1246" t="s">
        <v>1039</v>
      </c>
      <c r="M3910" s="1246">
        <v>5876.52</v>
      </c>
      <c r="N3910" s="1246">
        <v>1.56</v>
      </c>
      <c r="O3910" s="1252">
        <f>+VLOOKUP(C3910,'A. Rate Class Allocations'!$B$124:$J$128,6,FALSE)</f>
        <v>0.96094519236849896</v>
      </c>
      <c r="P3910" s="1253">
        <f>+VLOOKUP(C3910,'A. Rate Class Allocations'!$B$124:$J$128,8,FALSE)</f>
        <v>0.98007105038154396</v>
      </c>
      <c r="Q3910" s="1253">
        <f>+VLOOKUP(C3910,'A. Rate Class Allocations'!$B$124:$J$128,7,FALSE)</f>
        <v>1.0700573423086499</v>
      </c>
      <c r="R3910" s="1253">
        <f>+VLOOKUP(C3910,'A. Rate Class Allocations'!$B$124:$J$128,9,FALSE)</f>
        <v>0.85888650963597402</v>
      </c>
      <c r="S3910" s="1254">
        <f t="shared" si="184"/>
        <v>5534.4745914940231</v>
      </c>
      <c r="T3910" s="1254">
        <f t="shared" si="185"/>
        <v>1.4337301927194839</v>
      </c>
    </row>
    <row r="3911" spans="1:20" s="1246" customFormat="1">
      <c r="A3911" s="1246" t="s">
        <v>1034</v>
      </c>
      <c r="B3911" s="1246" t="s">
        <v>1035</v>
      </c>
      <c r="C3911" s="1246" t="s">
        <v>118</v>
      </c>
      <c r="D3911" s="1246" t="s">
        <v>2577</v>
      </c>
      <c r="E3911" s="1247">
        <v>2020</v>
      </c>
      <c r="F3911" s="1247" t="s">
        <v>2516</v>
      </c>
      <c r="G3911" s="1249">
        <v>43816</v>
      </c>
      <c r="H3911" s="1250">
        <f t="shared" si="183"/>
        <v>2019</v>
      </c>
      <c r="I3911" s="1251">
        <v>43880.747781608799</v>
      </c>
      <c r="J3911" s="1246" t="s">
        <v>1038</v>
      </c>
      <c r="K3911" s="1246" t="s">
        <v>2440</v>
      </c>
      <c r="L3911" s="1246" t="s">
        <v>1039</v>
      </c>
      <c r="M3911" s="1246">
        <v>2083.9</v>
      </c>
      <c r="N3911" s="1246">
        <v>0.53300000000000003</v>
      </c>
      <c r="O3911" s="1252">
        <f>+VLOOKUP(C3911,'A. Rate Class Allocations'!$B$124:$J$128,6,FALSE)</f>
        <v>0.96094519236849896</v>
      </c>
      <c r="P3911" s="1253">
        <f>+VLOOKUP(C3911,'A. Rate Class Allocations'!$B$124:$J$128,8,FALSE)</f>
        <v>0.98007105038154396</v>
      </c>
      <c r="Q3911" s="1253">
        <f>+VLOOKUP(C3911,'A. Rate Class Allocations'!$B$124:$J$128,7,FALSE)</f>
        <v>1.0700573423086499</v>
      </c>
      <c r="R3911" s="1253">
        <f>+VLOOKUP(C3911,'A. Rate Class Allocations'!$B$124:$J$128,9,FALSE)</f>
        <v>0.85888650963597402</v>
      </c>
      <c r="S3911" s="1254">
        <f t="shared" si="184"/>
        <v>1962.6056920106448</v>
      </c>
      <c r="T3911" s="1254">
        <f t="shared" si="185"/>
        <v>0.48985781584582366</v>
      </c>
    </row>
    <row r="3912" spans="1:20" s="1246" customFormat="1">
      <c r="A3912" s="1246" t="s">
        <v>1034</v>
      </c>
      <c r="B3912" s="1246" t="s">
        <v>1035</v>
      </c>
      <c r="C3912" s="1246" t="s">
        <v>118</v>
      </c>
      <c r="D3912" s="1246" t="s">
        <v>2577</v>
      </c>
      <c r="E3912" s="1247">
        <v>2020</v>
      </c>
      <c r="F3912" s="1247" t="s">
        <v>2516</v>
      </c>
      <c r="G3912" s="1249">
        <v>43816</v>
      </c>
      <c r="H3912" s="1250">
        <f t="shared" si="183"/>
        <v>2019</v>
      </c>
      <c r="I3912" s="1251">
        <v>43880.747781608799</v>
      </c>
      <c r="J3912" s="1246" t="s">
        <v>1038</v>
      </c>
      <c r="K3912" s="1246" t="s">
        <v>2440</v>
      </c>
      <c r="L3912" s="1246" t="s">
        <v>1039</v>
      </c>
      <c r="M3912" s="1246">
        <v>1522.85</v>
      </c>
      <c r="N3912" s="1246">
        <v>0.38950000000000001</v>
      </c>
      <c r="O3912" s="1252">
        <f>+VLOOKUP(C3912,'A. Rate Class Allocations'!$B$124:$J$128,6,FALSE)</f>
        <v>0.96094519236849896</v>
      </c>
      <c r="P3912" s="1253">
        <f>+VLOOKUP(C3912,'A. Rate Class Allocations'!$B$124:$J$128,8,FALSE)</f>
        <v>0.98007105038154396</v>
      </c>
      <c r="Q3912" s="1253">
        <f>+VLOOKUP(C3912,'A. Rate Class Allocations'!$B$124:$J$128,7,FALSE)</f>
        <v>1.0700573423086499</v>
      </c>
      <c r="R3912" s="1253">
        <f>+VLOOKUP(C3912,'A. Rate Class Allocations'!$B$124:$J$128,9,FALSE)</f>
        <v>0.85888650963597402</v>
      </c>
      <c r="S3912" s="1254">
        <f t="shared" si="184"/>
        <v>1434.2118518539326</v>
      </c>
      <c r="T3912" s="1254">
        <f t="shared" si="185"/>
        <v>0.35797301927194808</v>
      </c>
    </row>
    <row r="3913" spans="1:20" s="1246" customFormat="1">
      <c r="A3913" s="1246" t="s">
        <v>1034</v>
      </c>
      <c r="B3913" s="1246" t="s">
        <v>1035</v>
      </c>
      <c r="C3913" s="1246" t="s">
        <v>118</v>
      </c>
      <c r="D3913" s="1246" t="s">
        <v>2578</v>
      </c>
      <c r="E3913" s="1247">
        <v>2020</v>
      </c>
      <c r="F3913" s="1247" t="s">
        <v>2516</v>
      </c>
      <c r="G3913" s="1249">
        <v>43816</v>
      </c>
      <c r="H3913" s="1250">
        <f t="shared" si="183"/>
        <v>2019</v>
      </c>
      <c r="I3913" s="1251">
        <v>43880.747630810183</v>
      </c>
      <c r="J3913" s="1246" t="s">
        <v>1038</v>
      </c>
      <c r="K3913" s="1246" t="s">
        <v>2440</v>
      </c>
      <c r="L3913" s="1246" t="s">
        <v>1039</v>
      </c>
      <c r="M3913" s="1246">
        <v>3686.9</v>
      </c>
      <c r="N3913" s="1246">
        <v>0.94299999999999995</v>
      </c>
      <c r="O3913" s="1252">
        <f>+VLOOKUP(C3913,'A. Rate Class Allocations'!$B$124:$J$128,6,FALSE)</f>
        <v>0.96094519236849896</v>
      </c>
      <c r="P3913" s="1253">
        <f>+VLOOKUP(C3913,'A. Rate Class Allocations'!$B$124:$J$128,8,FALSE)</f>
        <v>0.98007105038154396</v>
      </c>
      <c r="Q3913" s="1253">
        <f>+VLOOKUP(C3913,'A. Rate Class Allocations'!$B$124:$J$128,7,FALSE)</f>
        <v>1.0700573423086499</v>
      </c>
      <c r="R3913" s="1253">
        <f>+VLOOKUP(C3913,'A. Rate Class Allocations'!$B$124:$J$128,9,FALSE)</f>
        <v>0.85888650963597402</v>
      </c>
      <c r="S3913" s="1254">
        <f t="shared" si="184"/>
        <v>3472.3023781726793</v>
      </c>
      <c r="T3913" s="1254">
        <f t="shared" si="185"/>
        <v>0.86667152034261108</v>
      </c>
    </row>
    <row r="3914" spans="1:20" s="1246" customFormat="1">
      <c r="A3914" s="1246" t="s">
        <v>1034</v>
      </c>
      <c r="B3914" s="1246" t="s">
        <v>1035</v>
      </c>
      <c r="C3914" s="1246" t="s">
        <v>118</v>
      </c>
      <c r="D3914" s="1246" t="s">
        <v>2578</v>
      </c>
      <c r="E3914" s="1247">
        <v>2020</v>
      </c>
      <c r="F3914" s="1247" t="s">
        <v>2516</v>
      </c>
      <c r="G3914" s="1249">
        <v>43816</v>
      </c>
      <c r="H3914" s="1250">
        <f t="shared" si="183"/>
        <v>2019</v>
      </c>
      <c r="I3914" s="1251">
        <v>43880.747630810183</v>
      </c>
      <c r="J3914" s="1246" t="s">
        <v>1038</v>
      </c>
      <c r="K3914" s="1246" t="s">
        <v>2440</v>
      </c>
      <c r="L3914" s="1246" t="s">
        <v>1039</v>
      </c>
      <c r="M3914" s="1246">
        <v>1122.0999999999999</v>
      </c>
      <c r="N3914" s="1246">
        <v>0.28699999999999998</v>
      </c>
      <c r="O3914" s="1252">
        <f>+VLOOKUP(C3914,'A. Rate Class Allocations'!$B$124:$J$128,6,FALSE)</f>
        <v>0.96094519236849896</v>
      </c>
      <c r="P3914" s="1253">
        <f>+VLOOKUP(C3914,'A. Rate Class Allocations'!$B$124:$J$128,8,FALSE)</f>
        <v>0.98007105038154396</v>
      </c>
      <c r="Q3914" s="1253">
        <f>+VLOOKUP(C3914,'A. Rate Class Allocations'!$B$124:$J$128,7,FALSE)</f>
        <v>1.0700573423086499</v>
      </c>
      <c r="R3914" s="1253">
        <f>+VLOOKUP(C3914,'A. Rate Class Allocations'!$B$124:$J$128,9,FALSE)</f>
        <v>0.85888650963597402</v>
      </c>
      <c r="S3914" s="1254">
        <f t="shared" si="184"/>
        <v>1056.7876803134241</v>
      </c>
      <c r="T3914" s="1254">
        <f t="shared" si="185"/>
        <v>0.26376959314775117</v>
      </c>
    </row>
    <row r="3915" spans="1:20" s="1246" customFormat="1">
      <c r="A3915" s="1246" t="s">
        <v>1034</v>
      </c>
      <c r="B3915" s="1246" t="s">
        <v>1035</v>
      </c>
      <c r="C3915" s="1246" t="s">
        <v>118</v>
      </c>
      <c r="D3915" s="1246" t="s">
        <v>2579</v>
      </c>
      <c r="E3915" s="1247">
        <v>2020</v>
      </c>
      <c r="F3915" s="1247" t="s">
        <v>2516</v>
      </c>
      <c r="G3915" s="1249">
        <v>43816</v>
      </c>
      <c r="H3915" s="1250">
        <f t="shared" si="183"/>
        <v>2019</v>
      </c>
      <c r="I3915" s="1251">
        <v>43880.747494351854</v>
      </c>
      <c r="J3915" s="1246" t="s">
        <v>1038</v>
      </c>
      <c r="K3915" s="1246" t="s">
        <v>2440</v>
      </c>
      <c r="L3915" s="1246" t="s">
        <v>1039</v>
      </c>
      <c r="M3915" s="1246">
        <v>4728.8500000000004</v>
      </c>
      <c r="N3915" s="1246">
        <v>1.2095</v>
      </c>
      <c r="O3915" s="1252">
        <f>+VLOOKUP(C3915,'A. Rate Class Allocations'!$B$124:$J$128,6,FALSE)</f>
        <v>0.96094519236849896</v>
      </c>
      <c r="P3915" s="1253">
        <f>+VLOOKUP(C3915,'A. Rate Class Allocations'!$B$124:$J$128,8,FALSE)</f>
        <v>0.98007105038154396</v>
      </c>
      <c r="Q3915" s="1253">
        <f>+VLOOKUP(C3915,'A. Rate Class Allocations'!$B$124:$J$128,7,FALSE)</f>
        <v>1.0700573423086499</v>
      </c>
      <c r="R3915" s="1253">
        <f>+VLOOKUP(C3915,'A. Rate Class Allocations'!$B$124:$J$128,9,FALSE)</f>
        <v>0.85888650963597402</v>
      </c>
      <c r="S3915" s="1254">
        <f t="shared" si="184"/>
        <v>4453.6052241780017</v>
      </c>
      <c r="T3915" s="1254">
        <f t="shared" si="185"/>
        <v>1.111600428265523</v>
      </c>
    </row>
    <row r="3916" spans="1:20" s="1246" customFormat="1">
      <c r="A3916" s="1246" t="s">
        <v>1034</v>
      </c>
      <c r="B3916" s="1246" t="s">
        <v>1035</v>
      </c>
      <c r="C3916" s="1246" t="s">
        <v>118</v>
      </c>
      <c r="D3916" s="1246" t="s">
        <v>2579</v>
      </c>
      <c r="E3916" s="1247">
        <v>2020</v>
      </c>
      <c r="F3916" s="1247" t="s">
        <v>2516</v>
      </c>
      <c r="G3916" s="1249">
        <v>43816</v>
      </c>
      <c r="H3916" s="1250">
        <f t="shared" si="183"/>
        <v>2019</v>
      </c>
      <c r="I3916" s="1251">
        <v>43880.747494351854</v>
      </c>
      <c r="J3916" s="1246" t="s">
        <v>1038</v>
      </c>
      <c r="K3916" s="1246" t="s">
        <v>2440</v>
      </c>
      <c r="L3916" s="1246" t="s">
        <v>1039</v>
      </c>
      <c r="M3916" s="1246">
        <v>1041.95</v>
      </c>
      <c r="N3916" s="1246">
        <v>0.26650000000000001</v>
      </c>
      <c r="O3916" s="1252">
        <f>+VLOOKUP(C3916,'A. Rate Class Allocations'!$B$124:$J$128,6,FALSE)</f>
        <v>0.96094519236849896</v>
      </c>
      <c r="P3916" s="1253">
        <f>+VLOOKUP(C3916,'A. Rate Class Allocations'!$B$124:$J$128,8,FALSE)</f>
        <v>0.98007105038154396</v>
      </c>
      <c r="Q3916" s="1253">
        <f>+VLOOKUP(C3916,'A. Rate Class Allocations'!$B$124:$J$128,7,FALSE)</f>
        <v>1.0700573423086499</v>
      </c>
      <c r="R3916" s="1253">
        <f>+VLOOKUP(C3916,'A. Rate Class Allocations'!$B$124:$J$128,9,FALSE)</f>
        <v>0.85888650963597402</v>
      </c>
      <c r="S3916" s="1254">
        <f t="shared" si="184"/>
        <v>981.30284600532241</v>
      </c>
      <c r="T3916" s="1254">
        <f t="shared" si="185"/>
        <v>0.24492890792291183</v>
      </c>
    </row>
    <row r="3917" spans="1:20" s="1246" customFormat="1">
      <c r="A3917" s="1246" t="s">
        <v>1034</v>
      </c>
      <c r="B3917" s="1246" t="s">
        <v>1035</v>
      </c>
      <c r="C3917" s="1246" t="s">
        <v>118</v>
      </c>
      <c r="D3917" s="1246" t="s">
        <v>2580</v>
      </c>
      <c r="E3917" s="1247">
        <v>2020</v>
      </c>
      <c r="F3917" s="1247" t="s">
        <v>2516</v>
      </c>
      <c r="G3917" s="1249">
        <v>43714</v>
      </c>
      <c r="H3917" s="1250">
        <f t="shared" si="183"/>
        <v>2019</v>
      </c>
      <c r="I3917" s="1251">
        <v>43867.605530833331</v>
      </c>
      <c r="J3917" s="1246" t="s">
        <v>1036</v>
      </c>
      <c r="K3917" s="1246" t="s">
        <v>2440</v>
      </c>
      <c r="L3917" s="1246" t="s">
        <v>1039</v>
      </c>
      <c r="M3917" s="1246">
        <v>185011</v>
      </c>
      <c r="N3917" s="1246">
        <v>21.1</v>
      </c>
      <c r="O3917" s="1252">
        <f>+VLOOKUP(C3917,'A. Rate Class Allocations'!$B$124:$J$128,6,FALSE)</f>
        <v>0.96094519236849896</v>
      </c>
      <c r="P3917" s="1253">
        <f>+VLOOKUP(C3917,'A. Rate Class Allocations'!$B$124:$J$128,8,FALSE)</f>
        <v>0.98007105038154396</v>
      </c>
      <c r="Q3917" s="1253">
        <f>+VLOOKUP(C3917,'A. Rate Class Allocations'!$B$124:$J$128,7,FALSE)</f>
        <v>1.0700573423086499</v>
      </c>
      <c r="R3917" s="1253">
        <f>+VLOOKUP(C3917,'A. Rate Class Allocations'!$B$124:$J$128,9,FALSE)</f>
        <v>0.85888650963597402</v>
      </c>
      <c r="S3917" s="1254">
        <f t="shared" si="184"/>
        <v>174242.35408828707</v>
      </c>
      <c r="T3917" s="1254">
        <f t="shared" si="185"/>
        <v>19.392119914346864</v>
      </c>
    </row>
    <row r="3918" spans="1:20" s="1246" customFormat="1">
      <c r="A3918" s="1246" t="s">
        <v>1034</v>
      </c>
      <c r="B3918" s="1246" t="s">
        <v>1035</v>
      </c>
      <c r="C3918" s="1246" t="s">
        <v>118</v>
      </c>
      <c r="D3918" s="1246" t="s">
        <v>2581</v>
      </c>
      <c r="E3918" s="1247">
        <v>2020</v>
      </c>
      <c r="F3918" s="1247" t="s">
        <v>2516</v>
      </c>
      <c r="G3918" s="1249">
        <v>43847</v>
      </c>
      <c r="H3918" s="1250">
        <f t="shared" si="183"/>
        <v>2020</v>
      </c>
      <c r="I3918" s="1251">
        <v>43866.739834918983</v>
      </c>
      <c r="J3918" s="1246" t="s">
        <v>1038</v>
      </c>
      <c r="K3918" s="1246" t="s">
        <v>2440</v>
      </c>
      <c r="L3918" s="1246" t="s">
        <v>1039</v>
      </c>
      <c r="M3918" s="1246">
        <v>13473.2832</v>
      </c>
      <c r="N3918" s="1246">
        <v>2.9327999999999999</v>
      </c>
      <c r="O3918" s="1252">
        <f>+VLOOKUP(C3918,'A. Rate Class Allocations'!$B$124:$J$128,6,FALSE)</f>
        <v>0.96094519236849896</v>
      </c>
      <c r="P3918" s="1253">
        <f>+VLOOKUP(C3918,'A. Rate Class Allocations'!$B$124:$J$128,8,FALSE)</f>
        <v>0.98007105038154396</v>
      </c>
      <c r="Q3918" s="1253">
        <f>+VLOOKUP(C3918,'A. Rate Class Allocations'!$B$124:$J$128,7,FALSE)</f>
        <v>1.0700573423086499</v>
      </c>
      <c r="R3918" s="1253">
        <f>+VLOOKUP(C3918,'A. Rate Class Allocations'!$B$124:$J$128,9,FALSE)</f>
        <v>0.85888650963597402</v>
      </c>
      <c r="S3918" s="1254">
        <f t="shared" si="184"/>
        <v>12689.064877581168</v>
      </c>
      <c r="T3918" s="1254">
        <f t="shared" si="185"/>
        <v>2.6954127623126292</v>
      </c>
    </row>
    <row r="3919" spans="1:20" s="1246" customFormat="1">
      <c r="A3919" s="1246" t="s">
        <v>1034</v>
      </c>
      <c r="B3919" s="1246" t="s">
        <v>1035</v>
      </c>
      <c r="C3919" s="1246" t="s">
        <v>118</v>
      </c>
      <c r="D3919" s="1246" t="s">
        <v>2581</v>
      </c>
      <c r="E3919" s="1247">
        <v>2020</v>
      </c>
      <c r="F3919" s="1247" t="s">
        <v>2516</v>
      </c>
      <c r="G3919" s="1249">
        <v>43847</v>
      </c>
      <c r="H3919" s="1250">
        <f t="shared" si="183"/>
        <v>2020</v>
      </c>
      <c r="I3919" s="1251">
        <v>43866.739834918983</v>
      </c>
      <c r="J3919" s="1246" t="s">
        <v>1038</v>
      </c>
      <c r="K3919" s="1246" t="s">
        <v>2440</v>
      </c>
      <c r="L3919" s="1246" t="s">
        <v>1039</v>
      </c>
      <c r="M3919" s="1246">
        <v>429.9984</v>
      </c>
      <c r="N3919" s="1246">
        <v>9.3600000000000003E-2</v>
      </c>
      <c r="O3919" s="1252">
        <f>+VLOOKUP(C3919,'A. Rate Class Allocations'!$B$124:$J$128,6,FALSE)</f>
        <v>0.96094519236849896</v>
      </c>
      <c r="P3919" s="1253">
        <f>+VLOOKUP(C3919,'A. Rate Class Allocations'!$B$124:$J$128,8,FALSE)</f>
        <v>0.98007105038154396</v>
      </c>
      <c r="Q3919" s="1253">
        <f>+VLOOKUP(C3919,'A. Rate Class Allocations'!$B$124:$J$128,7,FALSE)</f>
        <v>1.0700573423086499</v>
      </c>
      <c r="R3919" s="1253">
        <f>+VLOOKUP(C3919,'A. Rate Class Allocations'!$B$124:$J$128,9,FALSE)</f>
        <v>0.85888650963597402</v>
      </c>
      <c r="S3919" s="1254">
        <f t="shared" si="184"/>
        <v>404.97015566748405</v>
      </c>
      <c r="T3919" s="1254">
        <f t="shared" si="185"/>
        <v>8.6023811563169045E-2</v>
      </c>
    </row>
    <row r="3920" spans="1:20" s="1246" customFormat="1">
      <c r="A3920" s="1246" t="s">
        <v>1034</v>
      </c>
      <c r="B3920" s="1246" t="s">
        <v>1035</v>
      </c>
      <c r="C3920" s="1246" t="s">
        <v>118</v>
      </c>
      <c r="D3920" s="1246" t="s">
        <v>2582</v>
      </c>
      <c r="E3920" s="1247">
        <v>2020</v>
      </c>
      <c r="F3920" s="1247" t="s">
        <v>2516</v>
      </c>
      <c r="G3920" s="1249">
        <v>43636</v>
      </c>
      <c r="H3920" s="1250">
        <f t="shared" si="183"/>
        <v>2019</v>
      </c>
      <c r="I3920" s="1251">
        <v>43859.592584027778</v>
      </c>
      <c r="J3920" s="1246" t="s">
        <v>1038</v>
      </c>
      <c r="K3920" s="1246" t="s">
        <v>2440</v>
      </c>
      <c r="L3920" s="1246" t="s">
        <v>1039</v>
      </c>
      <c r="M3920" s="1246">
        <v>836.10799999999995</v>
      </c>
      <c r="N3920" s="1246">
        <v>0.182</v>
      </c>
      <c r="O3920" s="1252">
        <f>+VLOOKUP(C3920,'A. Rate Class Allocations'!$B$124:$J$128,6,FALSE)</f>
        <v>0.96094519236849896</v>
      </c>
      <c r="P3920" s="1253">
        <f>+VLOOKUP(C3920,'A. Rate Class Allocations'!$B$124:$J$128,8,FALSE)</f>
        <v>0.98007105038154396</v>
      </c>
      <c r="Q3920" s="1253">
        <f>+VLOOKUP(C3920,'A. Rate Class Allocations'!$B$124:$J$128,7,FALSE)</f>
        <v>1.0700573423086499</v>
      </c>
      <c r="R3920" s="1253">
        <f>+VLOOKUP(C3920,'A. Rate Class Allocations'!$B$124:$J$128,9,FALSE)</f>
        <v>0.85888650963597402</v>
      </c>
      <c r="S3920" s="1254">
        <f t="shared" si="184"/>
        <v>787.44196935344121</v>
      </c>
      <c r="T3920" s="1254">
        <f t="shared" si="185"/>
        <v>0.16726852248393978</v>
      </c>
    </row>
    <row r="3921" spans="1:20" s="1246" customFormat="1">
      <c r="A3921" s="1246" t="s">
        <v>1034</v>
      </c>
      <c r="B3921" s="1246" t="s">
        <v>1035</v>
      </c>
      <c r="C3921" s="1246" t="s">
        <v>118</v>
      </c>
      <c r="D3921" s="1246" t="s">
        <v>2582</v>
      </c>
      <c r="E3921" s="1247">
        <v>2020</v>
      </c>
      <c r="F3921" s="1247" t="s">
        <v>2516</v>
      </c>
      <c r="G3921" s="1249">
        <v>43636</v>
      </c>
      <c r="H3921" s="1250">
        <f t="shared" si="183"/>
        <v>2019</v>
      </c>
      <c r="I3921" s="1251">
        <v>43859.592584027778</v>
      </c>
      <c r="J3921" s="1246" t="s">
        <v>1038</v>
      </c>
      <c r="K3921" s="1246" t="s">
        <v>2440</v>
      </c>
      <c r="L3921" s="1246" t="s">
        <v>1039</v>
      </c>
      <c r="M3921" s="1246">
        <v>1863.3263999999999</v>
      </c>
      <c r="N3921" s="1246">
        <v>0.40560000000000002</v>
      </c>
      <c r="O3921" s="1252">
        <f>+VLOOKUP(C3921,'A. Rate Class Allocations'!$B$124:$J$128,6,FALSE)</f>
        <v>0.96094519236849896</v>
      </c>
      <c r="P3921" s="1253">
        <f>+VLOOKUP(C3921,'A. Rate Class Allocations'!$B$124:$J$128,8,FALSE)</f>
        <v>0.98007105038154396</v>
      </c>
      <c r="Q3921" s="1253">
        <f>+VLOOKUP(C3921,'A. Rate Class Allocations'!$B$124:$J$128,7,FALSE)</f>
        <v>1.0700573423086499</v>
      </c>
      <c r="R3921" s="1253">
        <f>+VLOOKUP(C3921,'A. Rate Class Allocations'!$B$124:$J$128,9,FALSE)</f>
        <v>0.85888650963597402</v>
      </c>
      <c r="S3921" s="1254">
        <f t="shared" si="184"/>
        <v>1754.8706745590973</v>
      </c>
      <c r="T3921" s="1254">
        <f t="shared" si="185"/>
        <v>0.37276985010706581</v>
      </c>
    </row>
    <row r="3922" spans="1:20" s="1246" customFormat="1">
      <c r="A3922" s="1246" t="s">
        <v>1034</v>
      </c>
      <c r="B3922" s="1246" t="s">
        <v>1035</v>
      </c>
      <c r="C3922" s="1246" t="s">
        <v>118</v>
      </c>
      <c r="D3922" s="1246" t="s">
        <v>2583</v>
      </c>
      <c r="E3922" s="1247">
        <v>2020</v>
      </c>
      <c r="F3922" s="1247" t="s">
        <v>2516</v>
      </c>
      <c r="G3922" s="1249">
        <v>43657</v>
      </c>
      <c r="H3922" s="1250">
        <f t="shared" si="183"/>
        <v>2019</v>
      </c>
      <c r="I3922" s="1251">
        <v>43867.605237314812</v>
      </c>
      <c r="J3922" s="1246" t="s">
        <v>1038</v>
      </c>
      <c r="K3922" s="1246" t="s">
        <v>2440</v>
      </c>
      <c r="L3922" s="1246" t="s">
        <v>1039</v>
      </c>
      <c r="M3922" s="1246">
        <v>802.11239999999998</v>
      </c>
      <c r="N3922" s="1246">
        <v>0.17460000000000001</v>
      </c>
      <c r="O3922" s="1252">
        <f>+VLOOKUP(C3922,'A. Rate Class Allocations'!$B$124:$J$128,6,FALSE)</f>
        <v>0.96094519236849896</v>
      </c>
      <c r="P3922" s="1253">
        <f>+VLOOKUP(C3922,'A. Rate Class Allocations'!$B$124:$J$128,8,FALSE)</f>
        <v>0.98007105038154396</v>
      </c>
      <c r="Q3922" s="1253">
        <f>+VLOOKUP(C3922,'A. Rate Class Allocations'!$B$124:$J$128,7,FALSE)</f>
        <v>1.0700573423086499</v>
      </c>
      <c r="R3922" s="1253">
        <f>+VLOOKUP(C3922,'A. Rate Class Allocations'!$B$124:$J$128,9,FALSE)</f>
        <v>0.85888650963597402</v>
      </c>
      <c r="S3922" s="1254">
        <f t="shared" si="184"/>
        <v>755.4250980720376</v>
      </c>
      <c r="T3922" s="1254">
        <f t="shared" si="185"/>
        <v>0.1604674946466807</v>
      </c>
    </row>
    <row r="3923" spans="1:20" s="1246" customFormat="1">
      <c r="A3923" s="1246" t="s">
        <v>1034</v>
      </c>
      <c r="B3923" s="1246" t="s">
        <v>1035</v>
      </c>
      <c r="C3923" s="1246" t="s">
        <v>118</v>
      </c>
      <c r="D3923" s="1246" t="s">
        <v>2583</v>
      </c>
      <c r="E3923" s="1247">
        <v>2020</v>
      </c>
      <c r="F3923" s="1247" t="s">
        <v>2516</v>
      </c>
      <c r="G3923" s="1249">
        <v>43657</v>
      </c>
      <c r="H3923" s="1250">
        <f t="shared" si="183"/>
        <v>2019</v>
      </c>
      <c r="I3923" s="1251">
        <v>43867.605237314812</v>
      </c>
      <c r="J3923" s="1246" t="s">
        <v>1038</v>
      </c>
      <c r="K3923" s="1246" t="s">
        <v>2440</v>
      </c>
      <c r="L3923" s="1246" t="s">
        <v>1039</v>
      </c>
      <c r="M3923" s="1246">
        <v>955.55200000000002</v>
      </c>
      <c r="N3923" s="1246">
        <v>0.20799999999999999</v>
      </c>
      <c r="O3923" s="1252">
        <f>+VLOOKUP(C3923,'A. Rate Class Allocations'!$B$124:$J$128,6,FALSE)</f>
        <v>0.96094519236849896</v>
      </c>
      <c r="P3923" s="1253">
        <f>+VLOOKUP(C3923,'A. Rate Class Allocations'!$B$124:$J$128,8,FALSE)</f>
        <v>0.98007105038154396</v>
      </c>
      <c r="Q3923" s="1253">
        <f>+VLOOKUP(C3923,'A. Rate Class Allocations'!$B$124:$J$128,7,FALSE)</f>
        <v>1.0700573423086499</v>
      </c>
      <c r="R3923" s="1253">
        <f>+VLOOKUP(C3923,'A. Rate Class Allocations'!$B$124:$J$128,9,FALSE)</f>
        <v>0.85888650963597402</v>
      </c>
      <c r="S3923" s="1254">
        <f t="shared" si="184"/>
        <v>899.93367926107578</v>
      </c>
      <c r="T3923" s="1254">
        <f t="shared" si="185"/>
        <v>0.19116402569593116</v>
      </c>
    </row>
    <row r="3924" spans="1:20" s="1246" customFormat="1">
      <c r="A3924" s="1246" t="s">
        <v>1034</v>
      </c>
      <c r="B3924" s="1246" t="s">
        <v>1035</v>
      </c>
      <c r="C3924" s="1246" t="s">
        <v>118</v>
      </c>
      <c r="D3924" s="1246" t="s">
        <v>2583</v>
      </c>
      <c r="E3924" s="1247">
        <v>2020</v>
      </c>
      <c r="F3924" s="1247" t="s">
        <v>2516</v>
      </c>
      <c r="G3924" s="1249">
        <v>43657</v>
      </c>
      <c r="H3924" s="1250">
        <f t="shared" si="183"/>
        <v>2019</v>
      </c>
      <c r="I3924" s="1251">
        <v>43867.605237314812</v>
      </c>
      <c r="J3924" s="1246" t="s">
        <v>1038</v>
      </c>
      <c r="K3924" s="1246" t="s">
        <v>2440</v>
      </c>
      <c r="L3924" s="1246" t="s">
        <v>1039</v>
      </c>
      <c r="M3924" s="1246">
        <v>4514.9831999999997</v>
      </c>
      <c r="N3924" s="1246">
        <v>0.98280000000000001</v>
      </c>
      <c r="O3924" s="1252">
        <f>+VLOOKUP(C3924,'A. Rate Class Allocations'!$B$124:$J$128,6,FALSE)</f>
        <v>0.96094519236849896</v>
      </c>
      <c r="P3924" s="1253">
        <f>+VLOOKUP(C3924,'A. Rate Class Allocations'!$B$124:$J$128,8,FALSE)</f>
        <v>0.98007105038154396</v>
      </c>
      <c r="Q3924" s="1253">
        <f>+VLOOKUP(C3924,'A. Rate Class Allocations'!$B$124:$J$128,7,FALSE)</f>
        <v>1.0700573423086499</v>
      </c>
      <c r="R3924" s="1253">
        <f>+VLOOKUP(C3924,'A. Rate Class Allocations'!$B$124:$J$128,9,FALSE)</f>
        <v>0.85888650963597402</v>
      </c>
      <c r="S3924" s="1254">
        <f t="shared" si="184"/>
        <v>4252.1866345085828</v>
      </c>
      <c r="T3924" s="1254">
        <f t="shared" si="185"/>
        <v>0.90325002141327493</v>
      </c>
    </row>
    <row r="3925" spans="1:20" s="1246" customFormat="1">
      <c r="A3925" s="1246" t="s">
        <v>1034</v>
      </c>
      <c r="B3925" s="1246" t="s">
        <v>1035</v>
      </c>
      <c r="C3925" s="1246" t="s">
        <v>118</v>
      </c>
      <c r="D3925" s="1246" t="s">
        <v>2583</v>
      </c>
      <c r="E3925" s="1247">
        <v>2020</v>
      </c>
      <c r="F3925" s="1247" t="s">
        <v>2516</v>
      </c>
      <c r="G3925" s="1249">
        <v>43657</v>
      </c>
      <c r="H3925" s="1250">
        <f t="shared" si="183"/>
        <v>2019</v>
      </c>
      <c r="I3925" s="1251">
        <v>43867.605237314812</v>
      </c>
      <c r="J3925" s="1246" t="s">
        <v>1038</v>
      </c>
      <c r="K3925" s="1246" t="s">
        <v>2440</v>
      </c>
      <c r="L3925" s="1246" t="s">
        <v>1039</v>
      </c>
      <c r="M3925" s="1246">
        <v>4299.9840000000004</v>
      </c>
      <c r="N3925" s="1246">
        <v>0.93600000000000005</v>
      </c>
      <c r="O3925" s="1252">
        <f>+VLOOKUP(C3925,'A. Rate Class Allocations'!$B$124:$J$128,6,FALSE)</f>
        <v>0.96094519236849896</v>
      </c>
      <c r="P3925" s="1253">
        <f>+VLOOKUP(C3925,'A. Rate Class Allocations'!$B$124:$J$128,8,FALSE)</f>
        <v>0.98007105038154396</v>
      </c>
      <c r="Q3925" s="1253">
        <f>+VLOOKUP(C3925,'A. Rate Class Allocations'!$B$124:$J$128,7,FALSE)</f>
        <v>1.0700573423086499</v>
      </c>
      <c r="R3925" s="1253">
        <f>+VLOOKUP(C3925,'A. Rate Class Allocations'!$B$124:$J$128,9,FALSE)</f>
        <v>0.85888650963597402</v>
      </c>
      <c r="S3925" s="1254">
        <f t="shared" si="184"/>
        <v>4049.7015566748414</v>
      </c>
      <c r="T3925" s="1254">
        <f t="shared" si="185"/>
        <v>0.86023811563169039</v>
      </c>
    </row>
    <row r="3926" spans="1:20" s="1246" customFormat="1">
      <c r="A3926" s="1246" t="s">
        <v>1034</v>
      </c>
      <c r="B3926" s="1246" t="s">
        <v>1035</v>
      </c>
      <c r="C3926" s="1246" t="s">
        <v>118</v>
      </c>
      <c r="D3926" s="1246" t="s">
        <v>2583</v>
      </c>
      <c r="E3926" s="1247">
        <v>2020</v>
      </c>
      <c r="F3926" s="1247" t="s">
        <v>2516</v>
      </c>
      <c r="G3926" s="1249">
        <v>43657</v>
      </c>
      <c r="H3926" s="1250">
        <f t="shared" si="183"/>
        <v>2019</v>
      </c>
      <c r="I3926" s="1251">
        <v>43867.605237314812</v>
      </c>
      <c r="J3926" s="1246" t="s">
        <v>1038</v>
      </c>
      <c r="K3926" s="1246" t="s">
        <v>2440</v>
      </c>
      <c r="L3926" s="1246" t="s">
        <v>1039</v>
      </c>
      <c r="M3926" s="1246">
        <v>1130.124</v>
      </c>
      <c r="N3926" s="1246">
        <v>0</v>
      </c>
      <c r="O3926" s="1252">
        <f>+VLOOKUP(C3926,'A. Rate Class Allocations'!$B$124:$J$128,6,FALSE)</f>
        <v>0.96094519236849896</v>
      </c>
      <c r="P3926" s="1253">
        <f>+VLOOKUP(C3926,'A. Rate Class Allocations'!$B$124:$J$128,8,FALSE)</f>
        <v>0.98007105038154396</v>
      </c>
      <c r="Q3926" s="1253">
        <f>+VLOOKUP(C3926,'A. Rate Class Allocations'!$B$124:$J$128,7,FALSE)</f>
        <v>1.0700573423086499</v>
      </c>
      <c r="R3926" s="1253">
        <f>+VLOOKUP(C3926,'A. Rate Class Allocations'!$B$124:$J$128,9,FALSE)</f>
        <v>0.85888650963597402</v>
      </c>
      <c r="S3926" s="1254">
        <f t="shared" si="184"/>
        <v>1064.3446398953108</v>
      </c>
      <c r="T3926" s="1254">
        <f t="shared" si="185"/>
        <v>0</v>
      </c>
    </row>
    <row r="3927" spans="1:20" s="1246" customFormat="1">
      <c r="A3927" s="1246" t="s">
        <v>1034</v>
      </c>
      <c r="B3927" s="1246" t="s">
        <v>1035</v>
      </c>
      <c r="C3927" s="1246" t="s">
        <v>118</v>
      </c>
      <c r="D3927" s="1246" t="s">
        <v>2584</v>
      </c>
      <c r="E3927" s="1247">
        <v>2020</v>
      </c>
      <c r="F3927" s="1247" t="s">
        <v>2516</v>
      </c>
      <c r="G3927" s="1249">
        <v>43584</v>
      </c>
      <c r="H3927" s="1250">
        <f t="shared" si="183"/>
        <v>2019</v>
      </c>
      <c r="I3927" s="1251">
        <v>43901.717748854164</v>
      </c>
      <c r="J3927" s="1246" t="s">
        <v>1038</v>
      </c>
      <c r="K3927" s="1246" t="s">
        <v>2440</v>
      </c>
      <c r="L3927" s="1246" t="s">
        <v>1039</v>
      </c>
      <c r="M3927" s="1246">
        <v>429.9984</v>
      </c>
      <c r="N3927" s="1246">
        <v>9.3600000000000003E-2</v>
      </c>
      <c r="O3927" s="1252">
        <f>+VLOOKUP(C3927,'A. Rate Class Allocations'!$B$124:$J$128,6,FALSE)</f>
        <v>0.96094519236849896</v>
      </c>
      <c r="P3927" s="1253">
        <f>+VLOOKUP(C3927,'A. Rate Class Allocations'!$B$124:$J$128,8,FALSE)</f>
        <v>0.98007105038154396</v>
      </c>
      <c r="Q3927" s="1253">
        <f>+VLOOKUP(C3927,'A. Rate Class Allocations'!$B$124:$J$128,7,FALSE)</f>
        <v>1.0700573423086499</v>
      </c>
      <c r="R3927" s="1253">
        <f>+VLOOKUP(C3927,'A. Rate Class Allocations'!$B$124:$J$128,9,FALSE)</f>
        <v>0.85888650963597402</v>
      </c>
      <c r="S3927" s="1254">
        <f t="shared" si="184"/>
        <v>404.97015566748405</v>
      </c>
      <c r="T3927" s="1254">
        <f t="shared" si="185"/>
        <v>8.6023811563169045E-2</v>
      </c>
    </row>
    <row r="3928" spans="1:20" s="1246" customFormat="1">
      <c r="A3928" s="1246" t="s">
        <v>1034</v>
      </c>
      <c r="B3928" s="1246" t="s">
        <v>1035</v>
      </c>
      <c r="C3928" s="1246" t="s">
        <v>118</v>
      </c>
      <c r="D3928" s="1246" t="s">
        <v>2584</v>
      </c>
      <c r="E3928" s="1247">
        <v>2020</v>
      </c>
      <c r="F3928" s="1247" t="s">
        <v>2516</v>
      </c>
      <c r="G3928" s="1249">
        <v>43584</v>
      </c>
      <c r="H3928" s="1250">
        <f t="shared" si="183"/>
        <v>2019</v>
      </c>
      <c r="I3928" s="1251">
        <v>43901.717748854164</v>
      </c>
      <c r="J3928" s="1246" t="s">
        <v>1038</v>
      </c>
      <c r="K3928" s="1246" t="s">
        <v>2440</v>
      </c>
      <c r="L3928" s="1246" t="s">
        <v>1039</v>
      </c>
      <c r="M3928" s="1246">
        <v>3439.9872</v>
      </c>
      <c r="N3928" s="1246">
        <v>0.74880000000000002</v>
      </c>
      <c r="O3928" s="1252">
        <f>+VLOOKUP(C3928,'A. Rate Class Allocations'!$B$124:$J$128,6,FALSE)</f>
        <v>0.96094519236849896</v>
      </c>
      <c r="P3928" s="1253">
        <f>+VLOOKUP(C3928,'A. Rate Class Allocations'!$B$124:$J$128,8,FALSE)</f>
        <v>0.98007105038154396</v>
      </c>
      <c r="Q3928" s="1253">
        <f>+VLOOKUP(C3928,'A. Rate Class Allocations'!$B$124:$J$128,7,FALSE)</f>
        <v>1.0700573423086499</v>
      </c>
      <c r="R3928" s="1253">
        <f>+VLOOKUP(C3928,'A. Rate Class Allocations'!$B$124:$J$128,9,FALSE)</f>
        <v>0.85888650963597402</v>
      </c>
      <c r="S3928" s="1254">
        <f t="shared" si="184"/>
        <v>3239.7612453398724</v>
      </c>
      <c r="T3928" s="1254">
        <f t="shared" si="185"/>
        <v>0.68819049250535236</v>
      </c>
    </row>
    <row r="3929" spans="1:20" s="1246" customFormat="1">
      <c r="A3929" s="1246" t="s">
        <v>1034</v>
      </c>
      <c r="B3929" s="1246" t="s">
        <v>1035</v>
      </c>
      <c r="C3929" s="1246" t="s">
        <v>118</v>
      </c>
      <c r="D3929" s="1246" t="s">
        <v>2585</v>
      </c>
      <c r="E3929" s="1247">
        <v>2020</v>
      </c>
      <c r="F3929" s="1247" t="s">
        <v>2516</v>
      </c>
      <c r="G3929" s="1249">
        <v>43840</v>
      </c>
      <c r="H3929" s="1250">
        <f t="shared" si="183"/>
        <v>2020</v>
      </c>
      <c r="I3929" s="1251">
        <v>43851.83390672454</v>
      </c>
      <c r="J3929" s="1246" t="s">
        <v>1038</v>
      </c>
      <c r="K3929" s="1246" t="s">
        <v>2440</v>
      </c>
      <c r="L3929" s="1246" t="s">
        <v>1039</v>
      </c>
      <c r="M3929" s="1246">
        <v>214.9992</v>
      </c>
      <c r="N3929" s="1246">
        <v>4.6800000000000001E-2</v>
      </c>
      <c r="O3929" s="1252">
        <f>+VLOOKUP(C3929,'A. Rate Class Allocations'!$B$124:$J$128,6,FALSE)</f>
        <v>0.96094519236849896</v>
      </c>
      <c r="P3929" s="1253">
        <f>+VLOOKUP(C3929,'A. Rate Class Allocations'!$B$124:$J$128,8,FALSE)</f>
        <v>0.98007105038154396</v>
      </c>
      <c r="Q3929" s="1253">
        <f>+VLOOKUP(C3929,'A. Rate Class Allocations'!$B$124:$J$128,7,FALSE)</f>
        <v>1.0700573423086499</v>
      </c>
      <c r="R3929" s="1253">
        <f>+VLOOKUP(C3929,'A. Rate Class Allocations'!$B$124:$J$128,9,FALSE)</f>
        <v>0.85888650963597402</v>
      </c>
      <c r="S3929" s="1254">
        <f t="shared" si="184"/>
        <v>202.48507783374203</v>
      </c>
      <c r="T3929" s="1254">
        <f t="shared" si="185"/>
        <v>4.3011905781584522E-2</v>
      </c>
    </row>
    <row r="3930" spans="1:20" s="1246" customFormat="1">
      <c r="A3930" s="1246" t="s">
        <v>1034</v>
      </c>
      <c r="B3930" s="1246" t="s">
        <v>1035</v>
      </c>
      <c r="C3930" s="1246" t="s">
        <v>118</v>
      </c>
      <c r="D3930" s="1246" t="s">
        <v>2585</v>
      </c>
      <c r="E3930" s="1247">
        <v>2020</v>
      </c>
      <c r="F3930" s="1247" t="s">
        <v>2516</v>
      </c>
      <c r="G3930" s="1249">
        <v>43840</v>
      </c>
      <c r="H3930" s="1250">
        <f t="shared" si="183"/>
        <v>2020</v>
      </c>
      <c r="I3930" s="1251">
        <v>43851.83390672454</v>
      </c>
      <c r="J3930" s="1246" t="s">
        <v>1038</v>
      </c>
      <c r="K3930" s="1246" t="s">
        <v>2440</v>
      </c>
      <c r="L3930" s="1246" t="s">
        <v>1039</v>
      </c>
      <c r="M3930" s="1246">
        <v>2388.88</v>
      </c>
      <c r="N3930" s="1246">
        <v>0.52</v>
      </c>
      <c r="O3930" s="1252">
        <f>+VLOOKUP(C3930,'A. Rate Class Allocations'!$B$124:$J$128,6,FALSE)</f>
        <v>0.96094519236849896</v>
      </c>
      <c r="P3930" s="1253">
        <f>+VLOOKUP(C3930,'A. Rate Class Allocations'!$B$124:$J$128,8,FALSE)</f>
        <v>0.98007105038154396</v>
      </c>
      <c r="Q3930" s="1253">
        <f>+VLOOKUP(C3930,'A. Rate Class Allocations'!$B$124:$J$128,7,FALSE)</f>
        <v>1.0700573423086499</v>
      </c>
      <c r="R3930" s="1253">
        <f>+VLOOKUP(C3930,'A. Rate Class Allocations'!$B$124:$J$128,9,FALSE)</f>
        <v>0.85888650963597402</v>
      </c>
      <c r="S3930" s="1254">
        <f t="shared" si="184"/>
        <v>2249.8341981526892</v>
      </c>
      <c r="T3930" s="1254">
        <f t="shared" si="185"/>
        <v>0.47791006423982796</v>
      </c>
    </row>
    <row r="3931" spans="1:20" s="1246" customFormat="1">
      <c r="A3931" s="1246" t="s">
        <v>1034</v>
      </c>
      <c r="B3931" s="1246" t="s">
        <v>1035</v>
      </c>
      <c r="C3931" s="1246" t="s">
        <v>118</v>
      </c>
      <c r="D3931" s="1246" t="s">
        <v>2585</v>
      </c>
      <c r="E3931" s="1247">
        <v>2020</v>
      </c>
      <c r="F3931" s="1247" t="s">
        <v>2516</v>
      </c>
      <c r="G3931" s="1249">
        <v>43840</v>
      </c>
      <c r="H3931" s="1250">
        <f t="shared" si="183"/>
        <v>2020</v>
      </c>
      <c r="I3931" s="1251">
        <v>43851.83390672454</v>
      </c>
      <c r="J3931" s="1246" t="s">
        <v>1038</v>
      </c>
      <c r="K3931" s="1246" t="s">
        <v>2440</v>
      </c>
      <c r="L3931" s="1246" t="s">
        <v>1039</v>
      </c>
      <c r="M3931" s="1246">
        <v>4299.9840000000004</v>
      </c>
      <c r="N3931" s="1246">
        <v>0.93600000000000005</v>
      </c>
      <c r="O3931" s="1252">
        <f>+VLOOKUP(C3931,'A. Rate Class Allocations'!$B$124:$J$128,6,FALSE)</f>
        <v>0.96094519236849896</v>
      </c>
      <c r="P3931" s="1253">
        <f>+VLOOKUP(C3931,'A. Rate Class Allocations'!$B$124:$J$128,8,FALSE)</f>
        <v>0.98007105038154396</v>
      </c>
      <c r="Q3931" s="1253">
        <f>+VLOOKUP(C3931,'A. Rate Class Allocations'!$B$124:$J$128,7,FALSE)</f>
        <v>1.0700573423086499</v>
      </c>
      <c r="R3931" s="1253">
        <f>+VLOOKUP(C3931,'A. Rate Class Allocations'!$B$124:$J$128,9,FALSE)</f>
        <v>0.85888650963597402</v>
      </c>
      <c r="S3931" s="1254">
        <f t="shared" si="184"/>
        <v>4049.7015566748414</v>
      </c>
      <c r="T3931" s="1254">
        <f t="shared" si="185"/>
        <v>0.86023811563169039</v>
      </c>
    </row>
    <row r="3932" spans="1:20" s="1246" customFormat="1">
      <c r="A3932" s="1246" t="s">
        <v>1034</v>
      </c>
      <c r="B3932" s="1246" t="s">
        <v>1035</v>
      </c>
      <c r="C3932" s="1246" t="s">
        <v>118</v>
      </c>
      <c r="D3932" s="1246" t="s">
        <v>2585</v>
      </c>
      <c r="E3932" s="1247">
        <v>2020</v>
      </c>
      <c r="F3932" s="1247" t="s">
        <v>2516</v>
      </c>
      <c r="G3932" s="1249">
        <v>43840</v>
      </c>
      <c r="H3932" s="1250">
        <f t="shared" si="183"/>
        <v>2020</v>
      </c>
      <c r="I3932" s="1251">
        <v>43851.83390672454</v>
      </c>
      <c r="J3932" s="1246" t="s">
        <v>1038</v>
      </c>
      <c r="K3932" s="1246" t="s">
        <v>2440</v>
      </c>
      <c r="L3932" s="1246" t="s">
        <v>1039</v>
      </c>
      <c r="M3932" s="1246">
        <v>1764.096</v>
      </c>
      <c r="N3932" s="1246">
        <v>0.38400000000000001</v>
      </c>
      <c r="O3932" s="1252">
        <f>+VLOOKUP(C3932,'A. Rate Class Allocations'!$B$124:$J$128,6,FALSE)</f>
        <v>0.96094519236849896</v>
      </c>
      <c r="P3932" s="1253">
        <f>+VLOOKUP(C3932,'A. Rate Class Allocations'!$B$124:$J$128,8,FALSE)</f>
        <v>0.98007105038154396</v>
      </c>
      <c r="Q3932" s="1253">
        <f>+VLOOKUP(C3932,'A. Rate Class Allocations'!$B$124:$J$128,7,FALSE)</f>
        <v>1.0700573423086499</v>
      </c>
      <c r="R3932" s="1253">
        <f>+VLOOKUP(C3932,'A. Rate Class Allocations'!$B$124:$J$128,9,FALSE)</f>
        <v>0.85888650963597402</v>
      </c>
      <c r="S3932" s="1254">
        <f t="shared" si="184"/>
        <v>1661.4160232512168</v>
      </c>
      <c r="T3932" s="1254">
        <f t="shared" si="185"/>
        <v>0.35291820128479601</v>
      </c>
    </row>
    <row r="3933" spans="1:20" s="1246" customFormat="1">
      <c r="A3933" s="1246" t="s">
        <v>1034</v>
      </c>
      <c r="B3933" s="1246" t="s">
        <v>1035</v>
      </c>
      <c r="C3933" s="1246" t="s">
        <v>118</v>
      </c>
      <c r="D3933" s="1246" t="s">
        <v>2586</v>
      </c>
      <c r="E3933" s="1247">
        <v>2020</v>
      </c>
      <c r="F3933" s="1247" t="s">
        <v>2516</v>
      </c>
      <c r="G3933" s="1249">
        <v>43668</v>
      </c>
      <c r="H3933" s="1250">
        <f t="shared" si="183"/>
        <v>2019</v>
      </c>
      <c r="I3933" s="1251">
        <v>43880.748747858794</v>
      </c>
      <c r="J3933" s="1246" t="s">
        <v>1036</v>
      </c>
      <c r="K3933" s="1246" t="s">
        <v>2440</v>
      </c>
      <c r="L3933" s="1246" t="s">
        <v>1039</v>
      </c>
      <c r="M3933" s="1246">
        <v>1151</v>
      </c>
      <c r="N3933" s="1246">
        <v>0.08</v>
      </c>
      <c r="O3933" s="1252">
        <f>+VLOOKUP(C3933,'A. Rate Class Allocations'!$B$124:$J$128,6,FALSE)</f>
        <v>0.96094519236849896</v>
      </c>
      <c r="P3933" s="1253">
        <f>+VLOOKUP(C3933,'A. Rate Class Allocations'!$B$124:$J$128,8,FALSE)</f>
        <v>0.98007105038154396</v>
      </c>
      <c r="Q3933" s="1253">
        <f>+VLOOKUP(C3933,'A. Rate Class Allocations'!$B$124:$J$128,7,FALSE)</f>
        <v>1.0700573423086499</v>
      </c>
      <c r="R3933" s="1253">
        <f>+VLOOKUP(C3933,'A. Rate Class Allocations'!$B$124:$J$128,9,FALSE)</f>
        <v>0.85888650963597402</v>
      </c>
      <c r="S3933" s="1254">
        <f t="shared" si="184"/>
        <v>1084.0055432142867</v>
      </c>
      <c r="T3933" s="1254">
        <f t="shared" si="185"/>
        <v>7.3524625267665844E-2</v>
      </c>
    </row>
    <row r="3934" spans="1:20" s="1246" customFormat="1">
      <c r="A3934" s="1246" t="s">
        <v>1034</v>
      </c>
      <c r="B3934" s="1246" t="s">
        <v>1035</v>
      </c>
      <c r="C3934" s="1246" t="s">
        <v>118</v>
      </c>
      <c r="D3934" s="1246" t="s">
        <v>2586</v>
      </c>
      <c r="E3934" s="1247">
        <v>2020</v>
      </c>
      <c r="F3934" s="1247" t="s">
        <v>2516</v>
      </c>
      <c r="G3934" s="1249">
        <v>43668</v>
      </c>
      <c r="H3934" s="1250">
        <f t="shared" si="183"/>
        <v>2019</v>
      </c>
      <c r="I3934" s="1251">
        <v>43880.748747858794</v>
      </c>
      <c r="J3934" s="1246" t="s">
        <v>1036</v>
      </c>
      <c r="K3934" s="1246" t="s">
        <v>2440</v>
      </c>
      <c r="L3934" s="1246" t="s">
        <v>1039</v>
      </c>
      <c r="M3934" s="1246">
        <v>11452</v>
      </c>
      <c r="N3934" s="1246">
        <v>2</v>
      </c>
      <c r="O3934" s="1252">
        <f>+VLOOKUP(C3934,'A. Rate Class Allocations'!$B$124:$J$128,6,FALSE)</f>
        <v>0.96094519236849896</v>
      </c>
      <c r="P3934" s="1253">
        <f>+VLOOKUP(C3934,'A. Rate Class Allocations'!$B$124:$J$128,8,FALSE)</f>
        <v>0.98007105038154396</v>
      </c>
      <c r="Q3934" s="1253">
        <f>+VLOOKUP(C3934,'A. Rate Class Allocations'!$B$124:$J$128,7,FALSE)</f>
        <v>1.0700573423086499</v>
      </c>
      <c r="R3934" s="1253">
        <f>+VLOOKUP(C3934,'A. Rate Class Allocations'!$B$124:$J$128,9,FALSE)</f>
        <v>0.85888650963597402</v>
      </c>
      <c r="S3934" s="1254">
        <f t="shared" si="184"/>
        <v>10785.431347428332</v>
      </c>
      <c r="T3934" s="1254">
        <f t="shared" si="185"/>
        <v>1.838115631691646</v>
      </c>
    </row>
    <row r="3935" spans="1:20" s="1246" customFormat="1">
      <c r="A3935" s="1246" t="s">
        <v>1034</v>
      </c>
      <c r="B3935" s="1246" t="s">
        <v>1035</v>
      </c>
      <c r="C3935" s="1246" t="s">
        <v>118</v>
      </c>
      <c r="D3935" s="1246" t="s">
        <v>2586</v>
      </c>
      <c r="E3935" s="1247">
        <v>2020</v>
      </c>
      <c r="F3935" s="1247" t="s">
        <v>2516</v>
      </c>
      <c r="G3935" s="1249">
        <v>43668</v>
      </c>
      <c r="H3935" s="1250">
        <f t="shared" si="183"/>
        <v>2019</v>
      </c>
      <c r="I3935" s="1251">
        <v>43880.748747858794</v>
      </c>
      <c r="J3935" s="1246" t="s">
        <v>1036</v>
      </c>
      <c r="K3935" s="1246" t="s">
        <v>2438</v>
      </c>
      <c r="L3935" s="1246" t="s">
        <v>1039</v>
      </c>
      <c r="M3935" s="1246">
        <v>992</v>
      </c>
      <c r="N3935" s="1246">
        <v>0.48</v>
      </c>
      <c r="O3935" s="1252">
        <f>+VLOOKUP(C3935,'A. Rate Class Allocations'!$B$124:$J$128,6,FALSE)</f>
        <v>0.96094519236849896</v>
      </c>
      <c r="P3935" s="1253">
        <f>+VLOOKUP(C3935,'A. Rate Class Allocations'!$B$124:$J$128,8,FALSE)</f>
        <v>0.98007105038154396</v>
      </c>
      <c r="Q3935" s="1253">
        <f>+VLOOKUP(C3935,'A. Rate Class Allocations'!$B$124:$J$128,7,FALSE)</f>
        <v>1.0700573423086499</v>
      </c>
      <c r="R3935" s="1253">
        <f>+VLOOKUP(C3935,'A. Rate Class Allocations'!$B$124:$J$128,9,FALSE)</f>
        <v>0.85888650963597402</v>
      </c>
      <c r="S3935" s="1254">
        <f t="shared" si="184"/>
        <v>934.26020753134014</v>
      </c>
      <c r="T3935" s="1254">
        <f t="shared" si="185"/>
        <v>0.44114775160599501</v>
      </c>
    </row>
    <row r="3936" spans="1:20" s="1246" customFormat="1">
      <c r="A3936" s="1246" t="s">
        <v>1034</v>
      </c>
      <c r="B3936" s="1246" t="s">
        <v>1035</v>
      </c>
      <c r="C3936" s="1246" t="s">
        <v>118</v>
      </c>
      <c r="D3936" s="1246" t="s">
        <v>2587</v>
      </c>
      <c r="E3936" s="1247">
        <v>2020</v>
      </c>
      <c r="F3936" s="1247" t="s">
        <v>2516</v>
      </c>
      <c r="G3936" s="1249">
        <v>43864</v>
      </c>
      <c r="H3936" s="1250">
        <f t="shared" si="183"/>
        <v>2020</v>
      </c>
      <c r="I3936" s="1251">
        <v>43880.748368576387</v>
      </c>
      <c r="J3936" s="1246" t="s">
        <v>1038</v>
      </c>
      <c r="K3936" s="1246" t="s">
        <v>2440</v>
      </c>
      <c r="L3936" s="1246" t="s">
        <v>1039</v>
      </c>
      <c r="M3936" s="1246">
        <v>644.99760000000003</v>
      </c>
      <c r="N3936" s="1246">
        <v>0.1404</v>
      </c>
      <c r="O3936" s="1252">
        <f>+VLOOKUP(C3936,'A. Rate Class Allocations'!$B$124:$J$128,6,FALSE)</f>
        <v>0.96094519236849896</v>
      </c>
      <c r="P3936" s="1253">
        <f>+VLOOKUP(C3936,'A. Rate Class Allocations'!$B$124:$J$128,8,FALSE)</f>
        <v>0.98007105038154396</v>
      </c>
      <c r="Q3936" s="1253">
        <f>+VLOOKUP(C3936,'A. Rate Class Allocations'!$B$124:$J$128,7,FALSE)</f>
        <v>1.0700573423086499</v>
      </c>
      <c r="R3936" s="1253">
        <f>+VLOOKUP(C3936,'A. Rate Class Allocations'!$B$124:$J$128,9,FALSE)</f>
        <v>0.85888650963597402</v>
      </c>
      <c r="S3936" s="1254">
        <f t="shared" si="184"/>
        <v>607.45523350122608</v>
      </c>
      <c r="T3936" s="1254">
        <f t="shared" si="185"/>
        <v>0.12903571734475355</v>
      </c>
    </row>
    <row r="3937" spans="1:20" s="1246" customFormat="1">
      <c r="A3937" s="1246" t="s">
        <v>1034</v>
      </c>
      <c r="B3937" s="1246" t="s">
        <v>1035</v>
      </c>
      <c r="C3937" s="1246" t="s">
        <v>118</v>
      </c>
      <c r="D3937" s="1246" t="s">
        <v>2587</v>
      </c>
      <c r="E3937" s="1247">
        <v>2020</v>
      </c>
      <c r="F3937" s="1247" t="s">
        <v>2516</v>
      </c>
      <c r="G3937" s="1249">
        <v>43864</v>
      </c>
      <c r="H3937" s="1250">
        <f t="shared" si="183"/>
        <v>2020</v>
      </c>
      <c r="I3937" s="1251">
        <v>43880.748368576387</v>
      </c>
      <c r="J3937" s="1246" t="s">
        <v>1038</v>
      </c>
      <c r="K3937" s="1246" t="s">
        <v>2440</v>
      </c>
      <c r="L3937" s="1246" t="s">
        <v>1039</v>
      </c>
      <c r="M3937" s="1246">
        <v>5016.6480000000001</v>
      </c>
      <c r="N3937" s="1246">
        <v>1.0920000000000001</v>
      </c>
      <c r="O3937" s="1252">
        <f>+VLOOKUP(C3937,'A. Rate Class Allocations'!$B$124:$J$128,6,FALSE)</f>
        <v>0.96094519236849896</v>
      </c>
      <c r="P3937" s="1253">
        <f>+VLOOKUP(C3937,'A. Rate Class Allocations'!$B$124:$J$128,8,FALSE)</f>
        <v>0.98007105038154396</v>
      </c>
      <c r="Q3937" s="1253">
        <f>+VLOOKUP(C3937,'A. Rate Class Allocations'!$B$124:$J$128,7,FALSE)</f>
        <v>1.0700573423086499</v>
      </c>
      <c r="R3937" s="1253">
        <f>+VLOOKUP(C3937,'A. Rate Class Allocations'!$B$124:$J$128,9,FALSE)</f>
        <v>0.85888650963597402</v>
      </c>
      <c r="S3937" s="1254">
        <f t="shared" si="184"/>
        <v>4724.6518161206468</v>
      </c>
      <c r="T3937" s="1254">
        <f t="shared" si="185"/>
        <v>1.0036111349036387</v>
      </c>
    </row>
    <row r="3938" spans="1:20" s="1246" customFormat="1">
      <c r="A3938" s="1246" t="s">
        <v>1034</v>
      </c>
      <c r="B3938" s="1246" t="s">
        <v>1035</v>
      </c>
      <c r="C3938" s="1246" t="s">
        <v>118</v>
      </c>
      <c r="D3938" s="1246" t="s">
        <v>2588</v>
      </c>
      <c r="E3938" s="1247">
        <v>2020</v>
      </c>
      <c r="F3938" s="1247" t="s">
        <v>2516</v>
      </c>
      <c r="G3938" s="1249">
        <v>43616</v>
      </c>
      <c r="H3938" s="1250">
        <f t="shared" si="183"/>
        <v>2019</v>
      </c>
      <c r="I3938" s="1251">
        <v>43872.634175057872</v>
      </c>
      <c r="J3938" s="1246" t="s">
        <v>1036</v>
      </c>
      <c r="K3938" s="1246" t="s">
        <v>2440</v>
      </c>
      <c r="L3938" s="1246" t="s">
        <v>1039</v>
      </c>
      <c r="M3938" s="1246">
        <v>14178</v>
      </c>
      <c r="N3938" s="1246">
        <v>4.0999999999999996</v>
      </c>
      <c r="O3938" s="1252">
        <f>+VLOOKUP(C3938,'A. Rate Class Allocations'!$B$124:$J$128,6,FALSE)</f>
        <v>0.96094519236849896</v>
      </c>
      <c r="P3938" s="1253">
        <f>+VLOOKUP(C3938,'A. Rate Class Allocations'!$B$124:$J$128,8,FALSE)</f>
        <v>0.98007105038154396</v>
      </c>
      <c r="Q3938" s="1253">
        <f>+VLOOKUP(C3938,'A. Rate Class Allocations'!$B$124:$J$128,7,FALSE)</f>
        <v>1.0700573423086499</v>
      </c>
      <c r="R3938" s="1253">
        <f>+VLOOKUP(C3938,'A. Rate Class Allocations'!$B$124:$J$128,9,FALSE)</f>
        <v>0.85888650963597402</v>
      </c>
      <c r="S3938" s="1254">
        <f t="shared" si="184"/>
        <v>13352.76332901143</v>
      </c>
      <c r="T3938" s="1254">
        <f t="shared" si="185"/>
        <v>3.7681370449678737</v>
      </c>
    </row>
    <row r="3939" spans="1:20" s="1246" customFormat="1">
      <c r="A3939" s="1246" t="s">
        <v>1034</v>
      </c>
      <c r="B3939" s="1246" t="s">
        <v>1035</v>
      </c>
      <c r="C3939" s="1246" t="s">
        <v>118</v>
      </c>
      <c r="D3939" s="1246" t="s">
        <v>2589</v>
      </c>
      <c r="E3939" s="1247">
        <v>2020</v>
      </c>
      <c r="F3939" s="1247" t="s">
        <v>2516</v>
      </c>
      <c r="G3939" s="1249">
        <v>43563</v>
      </c>
      <c r="H3939" s="1250">
        <f t="shared" si="183"/>
        <v>2019</v>
      </c>
      <c r="I3939" s="1251">
        <v>43907.585701585645</v>
      </c>
      <c r="J3939" s="1246" t="s">
        <v>1036</v>
      </c>
      <c r="K3939" s="1246" t="s">
        <v>2440</v>
      </c>
      <c r="L3939" s="1246" t="s">
        <v>1039</v>
      </c>
      <c r="M3939" s="1246">
        <v>8199</v>
      </c>
      <c r="N3939" s="1246">
        <v>0</v>
      </c>
      <c r="O3939" s="1252">
        <f>+VLOOKUP(C3939,'A. Rate Class Allocations'!$B$124:$J$128,6,FALSE)</f>
        <v>0.96094519236849896</v>
      </c>
      <c r="P3939" s="1253">
        <f>+VLOOKUP(C3939,'A. Rate Class Allocations'!$B$124:$J$128,8,FALSE)</f>
        <v>0.98007105038154396</v>
      </c>
      <c r="Q3939" s="1253">
        <f>+VLOOKUP(C3939,'A. Rate Class Allocations'!$B$124:$J$128,7,FALSE)</f>
        <v>1.0700573423086499</v>
      </c>
      <c r="R3939" s="1253">
        <f>+VLOOKUP(C3939,'A. Rate Class Allocations'!$B$124:$J$128,9,FALSE)</f>
        <v>0.85888650963597402</v>
      </c>
      <c r="S3939" s="1254">
        <f t="shared" si="184"/>
        <v>7721.7736305942108</v>
      </c>
      <c r="T3939" s="1254">
        <f t="shared" si="185"/>
        <v>0</v>
      </c>
    </row>
    <row r="3940" spans="1:20" s="1246" customFormat="1">
      <c r="A3940" s="1246" t="s">
        <v>1034</v>
      </c>
      <c r="B3940" s="1246" t="s">
        <v>1035</v>
      </c>
      <c r="C3940" s="1246" t="s">
        <v>118</v>
      </c>
      <c r="D3940" s="1246" t="s">
        <v>2590</v>
      </c>
      <c r="E3940" s="1247">
        <v>2020</v>
      </c>
      <c r="F3940" s="1247" t="s">
        <v>2516</v>
      </c>
      <c r="G3940" s="1249">
        <v>43735</v>
      </c>
      <c r="H3940" s="1250">
        <f t="shared" si="183"/>
        <v>2019</v>
      </c>
      <c r="I3940" s="1251">
        <v>43851.834120416665</v>
      </c>
      <c r="J3940" s="1246" t="s">
        <v>1038</v>
      </c>
      <c r="K3940" s="1246" t="s">
        <v>2438</v>
      </c>
      <c r="L3940" s="1246" t="s">
        <v>1039</v>
      </c>
      <c r="M3940" s="1246">
        <v>30437</v>
      </c>
      <c r="N3940" s="1246">
        <v>4.1529999999999996</v>
      </c>
      <c r="O3940" s="1252">
        <f>+VLOOKUP(C3940,'A. Rate Class Allocations'!$B$124:$J$128,6,FALSE)</f>
        <v>0.96094519236849896</v>
      </c>
      <c r="P3940" s="1253">
        <f>+VLOOKUP(C3940,'A. Rate Class Allocations'!$B$124:$J$128,8,FALSE)</f>
        <v>0.98007105038154396</v>
      </c>
      <c r="Q3940" s="1253">
        <f>+VLOOKUP(C3940,'A. Rate Class Allocations'!$B$124:$J$128,7,FALSE)</f>
        <v>1.0700573423086499</v>
      </c>
      <c r="R3940" s="1253">
        <f>+VLOOKUP(C3940,'A. Rate Class Allocations'!$B$124:$J$128,9,FALSE)</f>
        <v>0.85888650963597402</v>
      </c>
      <c r="S3940" s="1254">
        <f t="shared" si="184"/>
        <v>28665.401145797783</v>
      </c>
      <c r="T3940" s="1254">
        <f t="shared" si="185"/>
        <v>3.8168471092077021</v>
      </c>
    </row>
    <row r="3941" spans="1:20" s="1246" customFormat="1">
      <c r="A3941" s="1246" t="s">
        <v>1034</v>
      </c>
      <c r="B3941" s="1246" t="s">
        <v>1035</v>
      </c>
      <c r="C3941" s="1246" t="s">
        <v>118</v>
      </c>
      <c r="D3941" s="1246" t="s">
        <v>2590</v>
      </c>
      <c r="E3941" s="1247">
        <v>2020</v>
      </c>
      <c r="F3941" s="1247" t="s">
        <v>2516</v>
      </c>
      <c r="G3941" s="1249">
        <v>43735</v>
      </c>
      <c r="H3941" s="1250">
        <f t="shared" si="183"/>
        <v>2019</v>
      </c>
      <c r="I3941" s="1251">
        <v>43851.834120416665</v>
      </c>
      <c r="J3941" s="1246" t="s">
        <v>1038</v>
      </c>
      <c r="K3941" s="1246" t="s">
        <v>2438</v>
      </c>
      <c r="L3941" s="1246" t="s">
        <v>1039</v>
      </c>
      <c r="M3941" s="1246">
        <v>30437</v>
      </c>
      <c r="N3941" s="1246">
        <v>4.1529999999999996</v>
      </c>
      <c r="O3941" s="1252">
        <f>+VLOOKUP(C3941,'A. Rate Class Allocations'!$B$124:$J$128,6,FALSE)</f>
        <v>0.96094519236849896</v>
      </c>
      <c r="P3941" s="1253">
        <f>+VLOOKUP(C3941,'A. Rate Class Allocations'!$B$124:$J$128,8,FALSE)</f>
        <v>0.98007105038154396</v>
      </c>
      <c r="Q3941" s="1253">
        <f>+VLOOKUP(C3941,'A. Rate Class Allocations'!$B$124:$J$128,7,FALSE)</f>
        <v>1.0700573423086499</v>
      </c>
      <c r="R3941" s="1253">
        <f>+VLOOKUP(C3941,'A. Rate Class Allocations'!$B$124:$J$128,9,FALSE)</f>
        <v>0.85888650963597402</v>
      </c>
      <c r="S3941" s="1254">
        <f t="shared" si="184"/>
        <v>28665.401145797783</v>
      </c>
      <c r="T3941" s="1254">
        <f t="shared" si="185"/>
        <v>3.8168471092077021</v>
      </c>
    </row>
    <row r="3942" spans="1:20" s="1246" customFormat="1">
      <c r="A3942" s="1246" t="s">
        <v>1034</v>
      </c>
      <c r="B3942" s="1246" t="s">
        <v>1035</v>
      </c>
      <c r="C3942" s="1246" t="s">
        <v>118</v>
      </c>
      <c r="D3942" s="1246" t="s">
        <v>2591</v>
      </c>
      <c r="E3942" s="1247">
        <v>2020</v>
      </c>
      <c r="F3942" s="1247" t="s">
        <v>2516</v>
      </c>
      <c r="G3942" s="1249">
        <v>43840</v>
      </c>
      <c r="H3942" s="1250">
        <f t="shared" si="183"/>
        <v>2020</v>
      </c>
      <c r="I3942" s="1251">
        <v>43845.741630243057</v>
      </c>
      <c r="J3942" s="1246" t="s">
        <v>1038</v>
      </c>
      <c r="K3942" s="1246" t="s">
        <v>2440</v>
      </c>
      <c r="L3942" s="1246" t="s">
        <v>1039</v>
      </c>
      <c r="M3942" s="1246">
        <v>3153.3216000000002</v>
      </c>
      <c r="N3942" s="1246">
        <v>0.68640000000000001</v>
      </c>
      <c r="O3942" s="1252">
        <f>+VLOOKUP(C3942,'A. Rate Class Allocations'!$B$124:$J$128,6,FALSE)</f>
        <v>0.96094519236849896</v>
      </c>
      <c r="P3942" s="1253">
        <f>+VLOOKUP(C3942,'A. Rate Class Allocations'!$B$124:$J$128,8,FALSE)</f>
        <v>0.98007105038154396</v>
      </c>
      <c r="Q3942" s="1253">
        <f>+VLOOKUP(C3942,'A. Rate Class Allocations'!$B$124:$J$128,7,FALSE)</f>
        <v>1.0700573423086499</v>
      </c>
      <c r="R3942" s="1253">
        <f>+VLOOKUP(C3942,'A. Rate Class Allocations'!$B$124:$J$128,9,FALSE)</f>
        <v>0.85888650963597402</v>
      </c>
      <c r="S3942" s="1254">
        <f t="shared" si="184"/>
        <v>2969.7811415615497</v>
      </c>
      <c r="T3942" s="1254">
        <f t="shared" si="185"/>
        <v>0.63084128479657287</v>
      </c>
    </row>
    <row r="3943" spans="1:20" s="1246" customFormat="1">
      <c r="A3943" s="1246" t="s">
        <v>1034</v>
      </c>
      <c r="B3943" s="1246" t="s">
        <v>1035</v>
      </c>
      <c r="C3943" s="1246" t="s">
        <v>118</v>
      </c>
      <c r="D3943" s="1246" t="s">
        <v>2592</v>
      </c>
      <c r="E3943" s="1247">
        <v>2020</v>
      </c>
      <c r="F3943" s="1247" t="s">
        <v>2516</v>
      </c>
      <c r="G3943" s="1249">
        <v>43833</v>
      </c>
      <c r="H3943" s="1250">
        <f t="shared" si="183"/>
        <v>2020</v>
      </c>
      <c r="I3943" s="1251">
        <v>43845.741837627313</v>
      </c>
      <c r="J3943" s="1246" t="s">
        <v>1038</v>
      </c>
      <c r="K3943" s="1246" t="s">
        <v>2440</v>
      </c>
      <c r="L3943" s="1246" t="s">
        <v>1039</v>
      </c>
      <c r="M3943" s="1246">
        <v>2149.9920000000002</v>
      </c>
      <c r="N3943" s="1246">
        <v>0.46800000000000003</v>
      </c>
      <c r="O3943" s="1252">
        <f>+VLOOKUP(C3943,'A. Rate Class Allocations'!$B$124:$J$128,6,FALSE)</f>
        <v>0.96094519236849896</v>
      </c>
      <c r="P3943" s="1253">
        <f>+VLOOKUP(C3943,'A. Rate Class Allocations'!$B$124:$J$128,8,FALSE)</f>
        <v>0.98007105038154396</v>
      </c>
      <c r="Q3943" s="1253">
        <f>+VLOOKUP(C3943,'A. Rate Class Allocations'!$B$124:$J$128,7,FALSE)</f>
        <v>1.0700573423086499</v>
      </c>
      <c r="R3943" s="1253">
        <f>+VLOOKUP(C3943,'A. Rate Class Allocations'!$B$124:$J$128,9,FALSE)</f>
        <v>0.85888650963597402</v>
      </c>
      <c r="S3943" s="1254">
        <f t="shared" si="184"/>
        <v>2024.8507783374207</v>
      </c>
      <c r="T3943" s="1254">
        <f t="shared" si="185"/>
        <v>0.4301190578158452</v>
      </c>
    </row>
    <row r="3944" spans="1:20" s="1246" customFormat="1">
      <c r="A3944" s="1246" t="s">
        <v>1034</v>
      </c>
      <c r="B3944" s="1246" t="s">
        <v>1035</v>
      </c>
      <c r="C3944" s="1246" t="s">
        <v>118</v>
      </c>
      <c r="D3944" s="1246" t="s">
        <v>2593</v>
      </c>
      <c r="E3944" s="1247">
        <v>2020</v>
      </c>
      <c r="F3944" s="1247" t="s">
        <v>2516</v>
      </c>
      <c r="G3944" s="1249">
        <v>43844</v>
      </c>
      <c r="H3944" s="1250">
        <f t="shared" si="183"/>
        <v>2020</v>
      </c>
      <c r="I3944" s="1251">
        <v>43851.835509328703</v>
      </c>
      <c r="J3944" s="1246" t="s">
        <v>1038</v>
      </c>
      <c r="K3944" s="1246" t="s">
        <v>2440</v>
      </c>
      <c r="L3944" s="1246" t="s">
        <v>1039</v>
      </c>
      <c r="M3944" s="1246">
        <v>2149.9920000000002</v>
      </c>
      <c r="N3944" s="1246">
        <v>0.46800000000000003</v>
      </c>
      <c r="O3944" s="1252">
        <f>+VLOOKUP(C3944,'A. Rate Class Allocations'!$B$124:$J$128,6,FALSE)</f>
        <v>0.96094519236849896</v>
      </c>
      <c r="P3944" s="1253">
        <f>+VLOOKUP(C3944,'A. Rate Class Allocations'!$B$124:$J$128,8,FALSE)</f>
        <v>0.98007105038154396</v>
      </c>
      <c r="Q3944" s="1253">
        <f>+VLOOKUP(C3944,'A. Rate Class Allocations'!$B$124:$J$128,7,FALSE)</f>
        <v>1.0700573423086499</v>
      </c>
      <c r="R3944" s="1253">
        <f>+VLOOKUP(C3944,'A. Rate Class Allocations'!$B$124:$J$128,9,FALSE)</f>
        <v>0.85888650963597402</v>
      </c>
      <c r="S3944" s="1254">
        <f t="shared" si="184"/>
        <v>2024.8507783374207</v>
      </c>
      <c r="T3944" s="1254">
        <f t="shared" si="185"/>
        <v>0.4301190578158452</v>
      </c>
    </row>
    <row r="3945" spans="1:20" s="1246" customFormat="1">
      <c r="A3945" s="1246" t="s">
        <v>1034</v>
      </c>
      <c r="B3945" s="1246" t="s">
        <v>1035</v>
      </c>
      <c r="C3945" s="1246" t="s">
        <v>118</v>
      </c>
      <c r="D3945" s="1246" t="s">
        <v>2594</v>
      </c>
      <c r="E3945" s="1247">
        <v>2020</v>
      </c>
      <c r="F3945" s="1247" t="s">
        <v>2516</v>
      </c>
      <c r="G3945" s="1249">
        <v>43840</v>
      </c>
      <c r="H3945" s="1250">
        <f t="shared" si="183"/>
        <v>2020</v>
      </c>
      <c r="I3945" s="1251">
        <v>43845.742064120372</v>
      </c>
      <c r="J3945" s="1246" t="s">
        <v>1038</v>
      </c>
      <c r="K3945" s="1246" t="s">
        <v>2440</v>
      </c>
      <c r="L3945" s="1246" t="s">
        <v>1039</v>
      </c>
      <c r="M3945" s="1246">
        <v>2866.6559999999999</v>
      </c>
      <c r="N3945" s="1246">
        <v>0.624</v>
      </c>
      <c r="O3945" s="1252">
        <f>+VLOOKUP(C3945,'A. Rate Class Allocations'!$B$124:$J$128,6,FALSE)</f>
        <v>0.96094519236849896</v>
      </c>
      <c r="P3945" s="1253">
        <f>+VLOOKUP(C3945,'A. Rate Class Allocations'!$B$124:$J$128,8,FALSE)</f>
        <v>0.98007105038154396</v>
      </c>
      <c r="Q3945" s="1253">
        <f>+VLOOKUP(C3945,'A. Rate Class Allocations'!$B$124:$J$128,7,FALSE)</f>
        <v>1.0700573423086499</v>
      </c>
      <c r="R3945" s="1253">
        <f>+VLOOKUP(C3945,'A. Rate Class Allocations'!$B$124:$J$128,9,FALSE)</f>
        <v>0.85888650963597402</v>
      </c>
      <c r="S3945" s="1254">
        <f t="shared" si="184"/>
        <v>2699.801037783227</v>
      </c>
      <c r="T3945" s="1254">
        <f t="shared" si="185"/>
        <v>0.57349207708779348</v>
      </c>
    </row>
    <row r="3946" spans="1:20" s="1246" customFormat="1">
      <c r="A3946" s="1246" t="s">
        <v>1034</v>
      </c>
      <c r="B3946" s="1246" t="s">
        <v>1035</v>
      </c>
      <c r="C3946" s="1246" t="s">
        <v>118</v>
      </c>
      <c r="D3946" s="1246" t="s">
        <v>2595</v>
      </c>
      <c r="E3946" s="1247">
        <v>2020</v>
      </c>
      <c r="F3946" s="1247" t="s">
        <v>2516</v>
      </c>
      <c r="G3946" s="1249">
        <v>43861</v>
      </c>
      <c r="H3946" s="1250">
        <f t="shared" si="183"/>
        <v>2020</v>
      </c>
      <c r="I3946" s="1251">
        <v>43899.808447442127</v>
      </c>
      <c r="J3946" s="1246" t="s">
        <v>1038</v>
      </c>
      <c r="K3946" s="1246" t="s">
        <v>2440</v>
      </c>
      <c r="L3946" s="1246" t="s">
        <v>1039</v>
      </c>
      <c r="M3946" s="1246">
        <v>13759.9488</v>
      </c>
      <c r="N3946" s="1246">
        <v>2.9952000000000001</v>
      </c>
      <c r="O3946" s="1252">
        <f>+VLOOKUP(C3946,'A. Rate Class Allocations'!$B$124:$J$128,6,FALSE)</f>
        <v>0.96094519236849896</v>
      </c>
      <c r="P3946" s="1253">
        <f>+VLOOKUP(C3946,'A. Rate Class Allocations'!$B$124:$J$128,8,FALSE)</f>
        <v>0.98007105038154396</v>
      </c>
      <c r="Q3946" s="1253">
        <f>+VLOOKUP(C3946,'A. Rate Class Allocations'!$B$124:$J$128,7,FALSE)</f>
        <v>1.0700573423086499</v>
      </c>
      <c r="R3946" s="1253">
        <f>+VLOOKUP(C3946,'A. Rate Class Allocations'!$B$124:$J$128,9,FALSE)</f>
        <v>0.85888650963597402</v>
      </c>
      <c r="S3946" s="1254">
        <f t="shared" si="184"/>
        <v>12959.04498135949</v>
      </c>
      <c r="T3946" s="1254">
        <f t="shared" si="185"/>
        <v>2.7527619700214094</v>
      </c>
    </row>
    <row r="3947" spans="1:20" s="1246" customFormat="1">
      <c r="A3947" s="1246" t="s">
        <v>1034</v>
      </c>
      <c r="B3947" s="1246" t="s">
        <v>1035</v>
      </c>
      <c r="C3947" s="1246" t="s">
        <v>118</v>
      </c>
      <c r="D3947" s="1246" t="s">
        <v>2595</v>
      </c>
      <c r="E3947" s="1247">
        <v>2020</v>
      </c>
      <c r="F3947" s="1247" t="s">
        <v>2516</v>
      </c>
      <c r="G3947" s="1249">
        <v>43861</v>
      </c>
      <c r="H3947" s="1250">
        <f t="shared" si="183"/>
        <v>2020</v>
      </c>
      <c r="I3947" s="1251">
        <v>43899.808447442127</v>
      </c>
      <c r="J3947" s="1246" t="s">
        <v>1038</v>
      </c>
      <c r="K3947" s="1246" t="s">
        <v>2440</v>
      </c>
      <c r="L3947" s="1246" t="s">
        <v>1039</v>
      </c>
      <c r="M3947" s="1246">
        <v>63963.66</v>
      </c>
      <c r="N3947" s="1246">
        <v>16.98</v>
      </c>
      <c r="O3947" s="1252">
        <f>+VLOOKUP(C3947,'A. Rate Class Allocations'!$B$124:$J$128,6,FALSE)</f>
        <v>0.96094519236849896</v>
      </c>
      <c r="P3947" s="1253">
        <f>+VLOOKUP(C3947,'A. Rate Class Allocations'!$B$124:$J$128,8,FALSE)</f>
        <v>0.98007105038154396</v>
      </c>
      <c r="Q3947" s="1253">
        <f>+VLOOKUP(C3947,'A. Rate Class Allocations'!$B$124:$J$128,7,FALSE)</f>
        <v>1.0700573423086499</v>
      </c>
      <c r="R3947" s="1253">
        <f>+VLOOKUP(C3947,'A. Rate Class Allocations'!$B$124:$J$128,9,FALSE)</f>
        <v>0.85888650963597402</v>
      </c>
      <c r="S3947" s="1254">
        <f t="shared" si="184"/>
        <v>60240.627284338785</v>
      </c>
      <c r="T3947" s="1254">
        <f t="shared" si="185"/>
        <v>15.605601713062075</v>
      </c>
    </row>
    <row r="3948" spans="1:20" s="1246" customFormat="1">
      <c r="A3948" s="1246" t="s">
        <v>1034</v>
      </c>
      <c r="B3948" s="1246" t="s">
        <v>1035</v>
      </c>
      <c r="C3948" s="1246" t="s">
        <v>118</v>
      </c>
      <c r="D3948" s="1246" t="s">
        <v>2596</v>
      </c>
      <c r="E3948" s="1247">
        <v>2020</v>
      </c>
      <c r="F3948" s="1247" t="s">
        <v>2516</v>
      </c>
      <c r="G3948" s="1249">
        <v>43850</v>
      </c>
      <c r="H3948" s="1250">
        <f t="shared" si="183"/>
        <v>2020</v>
      </c>
      <c r="I3948" s="1251">
        <v>43887.737750185188</v>
      </c>
      <c r="J3948" s="1246" t="s">
        <v>1038</v>
      </c>
      <c r="K3948" s="1246" t="s">
        <v>2440</v>
      </c>
      <c r="L3948" s="1246" t="s">
        <v>1039</v>
      </c>
      <c r="M3948" s="1246">
        <v>5876.6448</v>
      </c>
      <c r="N3948" s="1246">
        <v>1.2791999999999999</v>
      </c>
      <c r="O3948" s="1252">
        <f>+VLOOKUP(C3948,'A. Rate Class Allocations'!$B$124:$J$128,6,FALSE)</f>
        <v>0.96094519236849896</v>
      </c>
      <c r="P3948" s="1253">
        <f>+VLOOKUP(C3948,'A. Rate Class Allocations'!$B$124:$J$128,8,FALSE)</f>
        <v>0.98007105038154396</v>
      </c>
      <c r="Q3948" s="1253">
        <f>+VLOOKUP(C3948,'A. Rate Class Allocations'!$B$124:$J$128,7,FALSE)</f>
        <v>1.0700573423086499</v>
      </c>
      <c r="R3948" s="1253">
        <f>+VLOOKUP(C3948,'A. Rate Class Allocations'!$B$124:$J$128,9,FALSE)</f>
        <v>0.85888650963597402</v>
      </c>
      <c r="S3948" s="1254">
        <f t="shared" si="184"/>
        <v>5534.5921274556158</v>
      </c>
      <c r="T3948" s="1254">
        <f t="shared" si="185"/>
        <v>1.1756587580299767</v>
      </c>
    </row>
    <row r="3949" spans="1:20" s="1246" customFormat="1">
      <c r="A3949" s="1246" t="s">
        <v>1034</v>
      </c>
      <c r="B3949" s="1246" t="s">
        <v>1035</v>
      </c>
      <c r="C3949" s="1246" t="s">
        <v>118</v>
      </c>
      <c r="D3949" s="1246" t="s">
        <v>2596</v>
      </c>
      <c r="E3949" s="1247">
        <v>2020</v>
      </c>
      <c r="F3949" s="1247" t="s">
        <v>2516</v>
      </c>
      <c r="G3949" s="1249">
        <v>43850</v>
      </c>
      <c r="H3949" s="1250">
        <f t="shared" si="183"/>
        <v>2020</v>
      </c>
      <c r="I3949" s="1251">
        <v>43887.737750185188</v>
      </c>
      <c r="J3949" s="1246" t="s">
        <v>1038</v>
      </c>
      <c r="K3949" s="1246" t="s">
        <v>2440</v>
      </c>
      <c r="L3949" s="1246" t="s">
        <v>1039</v>
      </c>
      <c r="M3949" s="1246">
        <v>1289.9952000000001</v>
      </c>
      <c r="N3949" s="1246">
        <v>0.28079999999999999</v>
      </c>
      <c r="O3949" s="1252">
        <f>+VLOOKUP(C3949,'A. Rate Class Allocations'!$B$124:$J$128,6,FALSE)</f>
        <v>0.96094519236849896</v>
      </c>
      <c r="P3949" s="1253">
        <f>+VLOOKUP(C3949,'A. Rate Class Allocations'!$B$124:$J$128,8,FALSE)</f>
        <v>0.98007105038154396</v>
      </c>
      <c r="Q3949" s="1253">
        <f>+VLOOKUP(C3949,'A. Rate Class Allocations'!$B$124:$J$128,7,FALSE)</f>
        <v>1.0700573423086499</v>
      </c>
      <c r="R3949" s="1253">
        <f>+VLOOKUP(C3949,'A. Rate Class Allocations'!$B$124:$J$128,9,FALSE)</f>
        <v>0.85888650963597402</v>
      </c>
      <c r="S3949" s="1254">
        <f t="shared" si="184"/>
        <v>1214.9104670024522</v>
      </c>
      <c r="T3949" s="1254">
        <f t="shared" si="185"/>
        <v>0.25807143468950711</v>
      </c>
    </row>
    <row r="3950" spans="1:20" s="1246" customFormat="1">
      <c r="A3950" s="1246" t="s">
        <v>1034</v>
      </c>
      <c r="B3950" s="1246" t="s">
        <v>1035</v>
      </c>
      <c r="C3950" s="1246" t="s">
        <v>118</v>
      </c>
      <c r="D3950" s="1246" t="s">
        <v>2596</v>
      </c>
      <c r="E3950" s="1247">
        <v>2020</v>
      </c>
      <c r="F3950" s="1247" t="s">
        <v>2516</v>
      </c>
      <c r="G3950" s="1249">
        <v>43850</v>
      </c>
      <c r="H3950" s="1250">
        <f t="shared" si="183"/>
        <v>2020</v>
      </c>
      <c r="I3950" s="1251">
        <v>43887.737750185188</v>
      </c>
      <c r="J3950" s="1246" t="s">
        <v>1036</v>
      </c>
      <c r="K3950" s="1246" t="s">
        <v>2440</v>
      </c>
      <c r="L3950" s="1246" t="s">
        <v>1039</v>
      </c>
      <c r="M3950" s="1246">
        <v>42633</v>
      </c>
      <c r="N3950" s="1246">
        <v>11</v>
      </c>
      <c r="O3950" s="1252">
        <f>+VLOOKUP(C3950,'A. Rate Class Allocations'!$B$124:$J$128,6,FALSE)</f>
        <v>0.96094519236849896</v>
      </c>
      <c r="P3950" s="1253">
        <f>+VLOOKUP(C3950,'A. Rate Class Allocations'!$B$124:$J$128,8,FALSE)</f>
        <v>0.98007105038154396</v>
      </c>
      <c r="Q3950" s="1253">
        <f>+VLOOKUP(C3950,'A. Rate Class Allocations'!$B$124:$J$128,7,FALSE)</f>
        <v>1.0700573423086499</v>
      </c>
      <c r="R3950" s="1253">
        <f>+VLOOKUP(C3950,'A. Rate Class Allocations'!$B$124:$J$128,9,FALSE)</f>
        <v>0.85888650963597402</v>
      </c>
      <c r="S3950" s="1254">
        <f t="shared" si="184"/>
        <v>40151.527648874617</v>
      </c>
      <c r="T3950" s="1254">
        <f t="shared" si="185"/>
        <v>10.109635974304053</v>
      </c>
    </row>
    <row r="3951" spans="1:20" s="1246" customFormat="1">
      <c r="A3951" s="1246" t="s">
        <v>1034</v>
      </c>
      <c r="B3951" s="1246" t="s">
        <v>1035</v>
      </c>
      <c r="C3951" s="1246" t="s">
        <v>118</v>
      </c>
      <c r="D3951" s="1246" t="s">
        <v>2597</v>
      </c>
      <c r="E3951" s="1247">
        <v>2020</v>
      </c>
      <c r="F3951" s="1247" t="s">
        <v>2516</v>
      </c>
      <c r="G3951" s="1249">
        <v>43770</v>
      </c>
      <c r="H3951" s="1250">
        <f t="shared" si="183"/>
        <v>2019</v>
      </c>
      <c r="I3951" s="1251">
        <v>43859.54706459491</v>
      </c>
      <c r="J3951" s="1246" t="s">
        <v>1038</v>
      </c>
      <c r="K3951" s="1246" t="s">
        <v>2440</v>
      </c>
      <c r="L3951" s="1246" t="s">
        <v>1039</v>
      </c>
      <c r="M3951" s="1246">
        <v>13440</v>
      </c>
      <c r="N3951" s="1246">
        <v>0</v>
      </c>
      <c r="O3951" s="1252">
        <f>+VLOOKUP(C3951,'A. Rate Class Allocations'!$B$124:$J$128,6,FALSE)</f>
        <v>0.96094519236849896</v>
      </c>
      <c r="P3951" s="1253">
        <f>+VLOOKUP(C3951,'A. Rate Class Allocations'!$B$124:$J$128,8,FALSE)</f>
        <v>0.98007105038154396</v>
      </c>
      <c r="Q3951" s="1253">
        <f>+VLOOKUP(C3951,'A. Rate Class Allocations'!$B$124:$J$128,7,FALSE)</f>
        <v>1.0700573423086499</v>
      </c>
      <c r="R3951" s="1253">
        <f>+VLOOKUP(C3951,'A. Rate Class Allocations'!$B$124:$J$128,9,FALSE)</f>
        <v>0.85888650963597402</v>
      </c>
      <c r="S3951" s="1254">
        <f t="shared" si="184"/>
        <v>12657.718940747187</v>
      </c>
      <c r="T3951" s="1254">
        <f t="shared" si="185"/>
        <v>0</v>
      </c>
    </row>
    <row r="3952" spans="1:20" s="1246" customFormat="1">
      <c r="A3952" s="1246" t="s">
        <v>1034</v>
      </c>
      <c r="B3952" s="1246" t="s">
        <v>1035</v>
      </c>
      <c r="C3952" s="1246" t="s">
        <v>118</v>
      </c>
      <c r="D3952" s="1246" t="s">
        <v>2597</v>
      </c>
      <c r="E3952" s="1247">
        <v>2020</v>
      </c>
      <c r="F3952" s="1247" t="s">
        <v>2516</v>
      </c>
      <c r="G3952" s="1249">
        <v>43770</v>
      </c>
      <c r="H3952" s="1250">
        <f t="shared" si="183"/>
        <v>2019</v>
      </c>
      <c r="I3952" s="1251">
        <v>43859.54706459491</v>
      </c>
      <c r="J3952" s="1246" t="s">
        <v>1038</v>
      </c>
      <c r="K3952" s="1246" t="s">
        <v>2440</v>
      </c>
      <c r="L3952" s="1246" t="s">
        <v>1039</v>
      </c>
      <c r="M3952" s="1246">
        <v>125706</v>
      </c>
      <c r="N3952" s="1246">
        <v>0</v>
      </c>
      <c r="O3952" s="1252">
        <f>+VLOOKUP(C3952,'A. Rate Class Allocations'!$B$124:$J$128,6,FALSE)</f>
        <v>0.96094519236849896</v>
      </c>
      <c r="P3952" s="1253">
        <f>+VLOOKUP(C3952,'A. Rate Class Allocations'!$B$124:$J$128,8,FALSE)</f>
        <v>0.98007105038154396</v>
      </c>
      <c r="Q3952" s="1253">
        <f>+VLOOKUP(C3952,'A. Rate Class Allocations'!$B$124:$J$128,7,FALSE)</f>
        <v>1.0700573423086499</v>
      </c>
      <c r="R3952" s="1253">
        <f>+VLOOKUP(C3952,'A. Rate Class Allocations'!$B$124:$J$128,9,FALSE)</f>
        <v>0.85888650963597402</v>
      </c>
      <c r="S3952" s="1254">
        <f t="shared" si="184"/>
        <v>118389.22746767606</v>
      </c>
      <c r="T3952" s="1254">
        <f t="shared" si="185"/>
        <v>0</v>
      </c>
    </row>
    <row r="3953" spans="1:20" s="1246" customFormat="1">
      <c r="A3953" s="1246" t="s">
        <v>1034</v>
      </c>
      <c r="B3953" s="1246" t="s">
        <v>1035</v>
      </c>
      <c r="C3953" s="1246" t="s">
        <v>118</v>
      </c>
      <c r="D3953" s="1246" t="s">
        <v>2598</v>
      </c>
      <c r="E3953" s="1247">
        <v>2020</v>
      </c>
      <c r="F3953" s="1247" t="s">
        <v>2516</v>
      </c>
      <c r="G3953" s="1249">
        <v>43644</v>
      </c>
      <c r="H3953" s="1250">
        <f t="shared" si="183"/>
        <v>2019</v>
      </c>
      <c r="I3953" s="1251">
        <v>43922.56458189815</v>
      </c>
      <c r="J3953" s="1246" t="s">
        <v>1038</v>
      </c>
      <c r="K3953" s="1246" t="s">
        <v>2440</v>
      </c>
      <c r="L3953" s="1246" t="s">
        <v>1039</v>
      </c>
      <c r="M3953" s="1246">
        <v>17056.975999999999</v>
      </c>
      <c r="N3953" s="1246">
        <v>4.5279999999999996</v>
      </c>
      <c r="O3953" s="1252">
        <f>+VLOOKUP(C3953,'A. Rate Class Allocations'!$B$124:$J$128,6,FALSE)</f>
        <v>0.96094519236849896</v>
      </c>
      <c r="P3953" s="1253">
        <f>+VLOOKUP(C3953,'A. Rate Class Allocations'!$B$124:$J$128,8,FALSE)</f>
        <v>0.98007105038154396</v>
      </c>
      <c r="Q3953" s="1253">
        <f>+VLOOKUP(C3953,'A. Rate Class Allocations'!$B$124:$J$128,7,FALSE)</f>
        <v>1.0700573423086499</v>
      </c>
      <c r="R3953" s="1253">
        <f>+VLOOKUP(C3953,'A. Rate Class Allocations'!$B$124:$J$128,9,FALSE)</f>
        <v>0.85888650963597402</v>
      </c>
      <c r="S3953" s="1254">
        <f t="shared" si="184"/>
        <v>16064.167275823676</v>
      </c>
      <c r="T3953" s="1254">
        <f t="shared" si="185"/>
        <v>4.1614937901498861</v>
      </c>
    </row>
    <row r="3954" spans="1:20" s="1246" customFormat="1">
      <c r="A3954" s="1246" t="s">
        <v>1034</v>
      </c>
      <c r="B3954" s="1246" t="s">
        <v>1035</v>
      </c>
      <c r="C3954" s="1246" t="s">
        <v>118</v>
      </c>
      <c r="D3954" s="1246" t="s">
        <v>2599</v>
      </c>
      <c r="E3954" s="1247">
        <v>2020</v>
      </c>
      <c r="F3954" s="1247" t="s">
        <v>2516</v>
      </c>
      <c r="G3954" s="1249">
        <v>43805</v>
      </c>
      <c r="H3954" s="1250">
        <f t="shared" si="183"/>
        <v>2019</v>
      </c>
      <c r="I3954" s="1251">
        <v>43859.54573917824</v>
      </c>
      <c r="J3954" s="1246" t="s">
        <v>1038</v>
      </c>
      <c r="K3954" s="1246" t="s">
        <v>2440</v>
      </c>
      <c r="L3954" s="1246" t="s">
        <v>1039</v>
      </c>
      <c r="M3954" s="1246">
        <v>583.79999999999995</v>
      </c>
      <c r="N3954" s="1246">
        <v>0</v>
      </c>
      <c r="O3954" s="1252">
        <f>+VLOOKUP(C3954,'A. Rate Class Allocations'!$B$124:$J$128,6,FALSE)</f>
        <v>0.96094519236849896</v>
      </c>
      <c r="P3954" s="1253">
        <f>+VLOOKUP(C3954,'A. Rate Class Allocations'!$B$124:$J$128,8,FALSE)</f>
        <v>0.98007105038154396</v>
      </c>
      <c r="Q3954" s="1253">
        <f>+VLOOKUP(C3954,'A. Rate Class Allocations'!$B$124:$J$128,7,FALSE)</f>
        <v>1.0700573423086499</v>
      </c>
      <c r="R3954" s="1253">
        <f>+VLOOKUP(C3954,'A. Rate Class Allocations'!$B$124:$J$128,9,FALSE)</f>
        <v>0.85888650963597402</v>
      </c>
      <c r="S3954" s="1254">
        <f t="shared" si="184"/>
        <v>549.81966648870593</v>
      </c>
      <c r="T3954" s="1254">
        <f t="shared" si="185"/>
        <v>0</v>
      </c>
    </row>
    <row r="3955" spans="1:20" s="1246" customFormat="1">
      <c r="A3955" s="1246" t="s">
        <v>1034</v>
      </c>
      <c r="B3955" s="1246" t="s">
        <v>1035</v>
      </c>
      <c r="C3955" s="1246" t="s">
        <v>118</v>
      </c>
      <c r="D3955" s="1246" t="s">
        <v>2599</v>
      </c>
      <c r="E3955" s="1247">
        <v>2020</v>
      </c>
      <c r="F3955" s="1247" t="s">
        <v>2516</v>
      </c>
      <c r="G3955" s="1249">
        <v>43805</v>
      </c>
      <c r="H3955" s="1250">
        <f t="shared" si="183"/>
        <v>2019</v>
      </c>
      <c r="I3955" s="1251">
        <v>43859.54573917824</v>
      </c>
      <c r="J3955" s="1246" t="s">
        <v>1038</v>
      </c>
      <c r="K3955" s="1246" t="s">
        <v>2440</v>
      </c>
      <c r="L3955" s="1246" t="s">
        <v>1039</v>
      </c>
      <c r="M3955" s="1246">
        <v>4200</v>
      </c>
      <c r="N3955" s="1246">
        <v>0</v>
      </c>
      <c r="O3955" s="1252">
        <f>+VLOOKUP(C3955,'A. Rate Class Allocations'!$B$124:$J$128,6,FALSE)</f>
        <v>0.96094519236849896</v>
      </c>
      <c r="P3955" s="1253">
        <f>+VLOOKUP(C3955,'A. Rate Class Allocations'!$B$124:$J$128,8,FALSE)</f>
        <v>0.98007105038154396</v>
      </c>
      <c r="Q3955" s="1253">
        <f>+VLOOKUP(C3955,'A. Rate Class Allocations'!$B$124:$J$128,7,FALSE)</f>
        <v>1.0700573423086499</v>
      </c>
      <c r="R3955" s="1253">
        <f>+VLOOKUP(C3955,'A. Rate Class Allocations'!$B$124:$J$128,9,FALSE)</f>
        <v>0.85888650963597402</v>
      </c>
      <c r="S3955" s="1254">
        <f t="shared" si="184"/>
        <v>3955.5371689834965</v>
      </c>
      <c r="T3955" s="1254">
        <f t="shared" si="185"/>
        <v>0</v>
      </c>
    </row>
    <row r="3956" spans="1:20" s="1246" customFormat="1">
      <c r="A3956" s="1246" t="s">
        <v>1034</v>
      </c>
      <c r="B3956" s="1246" t="s">
        <v>1035</v>
      </c>
      <c r="C3956" s="1246" t="s">
        <v>118</v>
      </c>
      <c r="D3956" s="1246" t="s">
        <v>2600</v>
      </c>
      <c r="E3956" s="1247">
        <v>2020</v>
      </c>
      <c r="F3956" s="1247" t="s">
        <v>2516</v>
      </c>
      <c r="G3956" s="1249">
        <v>43854</v>
      </c>
      <c r="H3956" s="1250">
        <f t="shared" si="183"/>
        <v>2020</v>
      </c>
      <c r="I3956" s="1251">
        <v>43866.740554328702</v>
      </c>
      <c r="J3956" s="1246" t="s">
        <v>1038</v>
      </c>
      <c r="K3956" s="1246" t="s">
        <v>2440</v>
      </c>
      <c r="L3956" s="1246" t="s">
        <v>1039</v>
      </c>
      <c r="M3956" s="1246">
        <v>15613.22</v>
      </c>
      <c r="N3956" s="1246">
        <v>3.9933999999999998</v>
      </c>
      <c r="O3956" s="1252">
        <f>+VLOOKUP(C3956,'A. Rate Class Allocations'!$B$124:$J$128,6,FALSE)</f>
        <v>0.96094519236849896</v>
      </c>
      <c r="P3956" s="1253">
        <f>+VLOOKUP(C3956,'A. Rate Class Allocations'!$B$124:$J$128,8,FALSE)</f>
        <v>0.98007105038154396</v>
      </c>
      <c r="Q3956" s="1253">
        <f>+VLOOKUP(C3956,'A. Rate Class Allocations'!$B$124:$J$128,7,FALSE)</f>
        <v>1.0700573423086499</v>
      </c>
      <c r="R3956" s="1253">
        <f>+VLOOKUP(C3956,'A. Rate Class Allocations'!$B$124:$J$128,9,FALSE)</f>
        <v>0.85888650963597402</v>
      </c>
      <c r="S3956" s="1254">
        <f t="shared" si="184"/>
        <v>14704.445723218216</v>
      </c>
      <c r="T3956" s="1254">
        <f t="shared" si="185"/>
        <v>3.6701654817987088</v>
      </c>
    </row>
    <row r="3957" spans="1:20" s="1246" customFormat="1">
      <c r="A3957" s="1246" t="s">
        <v>1034</v>
      </c>
      <c r="B3957" s="1246" t="s">
        <v>1035</v>
      </c>
      <c r="C3957" s="1246" t="s">
        <v>118</v>
      </c>
      <c r="D3957" s="1246" t="s">
        <v>2600</v>
      </c>
      <c r="E3957" s="1247">
        <v>2020</v>
      </c>
      <c r="F3957" s="1247" t="s">
        <v>2516</v>
      </c>
      <c r="G3957" s="1249">
        <v>43854</v>
      </c>
      <c r="H3957" s="1250">
        <f t="shared" si="183"/>
        <v>2020</v>
      </c>
      <c r="I3957" s="1251">
        <v>43866.740554328702</v>
      </c>
      <c r="J3957" s="1246" t="s">
        <v>1038</v>
      </c>
      <c r="K3957" s="1246" t="s">
        <v>2440</v>
      </c>
      <c r="L3957" s="1246" t="s">
        <v>1039</v>
      </c>
      <c r="M3957" s="1246">
        <v>22037.418000000001</v>
      </c>
      <c r="N3957" s="1246">
        <v>0</v>
      </c>
      <c r="O3957" s="1252">
        <f>+VLOOKUP(C3957,'A. Rate Class Allocations'!$B$124:$J$128,6,FALSE)</f>
        <v>0.96094519236849896</v>
      </c>
      <c r="P3957" s="1253">
        <f>+VLOOKUP(C3957,'A. Rate Class Allocations'!$B$124:$J$128,8,FALSE)</f>
        <v>0.98007105038154396</v>
      </c>
      <c r="Q3957" s="1253">
        <f>+VLOOKUP(C3957,'A. Rate Class Allocations'!$B$124:$J$128,7,FALSE)</f>
        <v>1.0700573423086499</v>
      </c>
      <c r="R3957" s="1253">
        <f>+VLOOKUP(C3957,'A. Rate Class Allocations'!$B$124:$J$128,9,FALSE)</f>
        <v>0.85888650963597402</v>
      </c>
      <c r="S3957" s="1254">
        <f t="shared" si="184"/>
        <v>20754.720477958559</v>
      </c>
      <c r="T3957" s="1254">
        <f t="shared" si="185"/>
        <v>0</v>
      </c>
    </row>
    <row r="3958" spans="1:20" s="1246" customFormat="1">
      <c r="A3958" s="1246" t="s">
        <v>1034</v>
      </c>
      <c r="B3958" s="1246" t="s">
        <v>1035</v>
      </c>
      <c r="C3958" s="1246" t="s">
        <v>118</v>
      </c>
      <c r="D3958" s="1246" t="s">
        <v>2601</v>
      </c>
      <c r="E3958" s="1247">
        <v>2020</v>
      </c>
      <c r="F3958" s="1247" t="s">
        <v>2516</v>
      </c>
      <c r="G3958" s="1249">
        <v>43805</v>
      </c>
      <c r="H3958" s="1250">
        <f t="shared" si="183"/>
        <v>2019</v>
      </c>
      <c r="I3958" s="1251">
        <v>43859.545562881947</v>
      </c>
      <c r="J3958" s="1246" t="s">
        <v>1038</v>
      </c>
      <c r="K3958" s="1246" t="s">
        <v>2440</v>
      </c>
      <c r="L3958" s="1246" t="s">
        <v>1039</v>
      </c>
      <c r="M3958" s="1246">
        <v>551.28</v>
      </c>
      <c r="N3958" s="1246">
        <v>0.12</v>
      </c>
      <c r="O3958" s="1252">
        <f>+VLOOKUP(C3958,'A. Rate Class Allocations'!$B$124:$J$128,6,FALSE)</f>
        <v>0.96094519236849896</v>
      </c>
      <c r="P3958" s="1253">
        <f>+VLOOKUP(C3958,'A. Rate Class Allocations'!$B$124:$J$128,8,FALSE)</f>
        <v>0.98007105038154396</v>
      </c>
      <c r="Q3958" s="1253">
        <f>+VLOOKUP(C3958,'A. Rate Class Allocations'!$B$124:$J$128,7,FALSE)</f>
        <v>1.0700573423086499</v>
      </c>
      <c r="R3958" s="1253">
        <f>+VLOOKUP(C3958,'A. Rate Class Allocations'!$B$124:$J$128,9,FALSE)</f>
        <v>0.85888650963597402</v>
      </c>
      <c r="S3958" s="1254">
        <f t="shared" si="184"/>
        <v>519.19250726600512</v>
      </c>
      <c r="T3958" s="1254">
        <f t="shared" si="185"/>
        <v>0.11028693790149875</v>
      </c>
    </row>
    <row r="3959" spans="1:20" s="1246" customFormat="1">
      <c r="A3959" s="1246" t="s">
        <v>1034</v>
      </c>
      <c r="B3959" s="1246" t="s">
        <v>1035</v>
      </c>
      <c r="C3959" s="1246" t="s">
        <v>118</v>
      </c>
      <c r="D3959" s="1246" t="s">
        <v>2601</v>
      </c>
      <c r="E3959" s="1247">
        <v>2020</v>
      </c>
      <c r="F3959" s="1247" t="s">
        <v>2516</v>
      </c>
      <c r="G3959" s="1249">
        <v>43805</v>
      </c>
      <c r="H3959" s="1250">
        <f t="shared" si="183"/>
        <v>2019</v>
      </c>
      <c r="I3959" s="1251">
        <v>43859.545562881947</v>
      </c>
      <c r="J3959" s="1246" t="s">
        <v>1038</v>
      </c>
      <c r="K3959" s="1246" t="s">
        <v>2440</v>
      </c>
      <c r="L3959" s="1246" t="s">
        <v>1039</v>
      </c>
      <c r="M3959" s="1246">
        <v>2520</v>
      </c>
      <c r="N3959" s="1246">
        <v>0</v>
      </c>
      <c r="O3959" s="1252">
        <f>+VLOOKUP(C3959,'A. Rate Class Allocations'!$B$124:$J$128,6,FALSE)</f>
        <v>0.96094519236849896</v>
      </c>
      <c r="P3959" s="1253">
        <f>+VLOOKUP(C3959,'A. Rate Class Allocations'!$B$124:$J$128,8,FALSE)</f>
        <v>0.98007105038154396</v>
      </c>
      <c r="Q3959" s="1253">
        <f>+VLOOKUP(C3959,'A. Rate Class Allocations'!$B$124:$J$128,7,FALSE)</f>
        <v>1.0700573423086499</v>
      </c>
      <c r="R3959" s="1253">
        <f>+VLOOKUP(C3959,'A. Rate Class Allocations'!$B$124:$J$128,9,FALSE)</f>
        <v>0.85888650963597402</v>
      </c>
      <c r="S3959" s="1254">
        <f t="shared" si="184"/>
        <v>2373.3223013900979</v>
      </c>
      <c r="T3959" s="1254">
        <f t="shared" si="185"/>
        <v>0</v>
      </c>
    </row>
    <row r="3960" spans="1:20" s="1246" customFormat="1">
      <c r="A3960" s="1246" t="s">
        <v>1034</v>
      </c>
      <c r="B3960" s="1246" t="s">
        <v>1035</v>
      </c>
      <c r="C3960" s="1246" t="s">
        <v>118</v>
      </c>
      <c r="D3960" s="1246" t="s">
        <v>2602</v>
      </c>
      <c r="E3960" s="1247">
        <v>2020</v>
      </c>
      <c r="F3960" s="1247" t="s">
        <v>2516</v>
      </c>
      <c r="G3960" s="1249">
        <v>43833</v>
      </c>
      <c r="H3960" s="1250">
        <f t="shared" si="183"/>
        <v>2020</v>
      </c>
      <c r="I3960" s="1251">
        <v>43845.742553229167</v>
      </c>
      <c r="J3960" s="1246" t="s">
        <v>1038</v>
      </c>
      <c r="K3960" s="1246" t="s">
        <v>2440</v>
      </c>
      <c r="L3960" s="1246" t="s">
        <v>1039</v>
      </c>
      <c r="M3960" s="1246">
        <v>10080</v>
      </c>
      <c r="N3960" s="1246">
        <v>0</v>
      </c>
      <c r="O3960" s="1252">
        <f>+VLOOKUP(C3960,'A. Rate Class Allocations'!$B$124:$J$128,6,FALSE)</f>
        <v>0.96094519236849896</v>
      </c>
      <c r="P3960" s="1253">
        <f>+VLOOKUP(C3960,'A. Rate Class Allocations'!$B$124:$J$128,8,FALSE)</f>
        <v>0.98007105038154396</v>
      </c>
      <c r="Q3960" s="1253">
        <f>+VLOOKUP(C3960,'A. Rate Class Allocations'!$B$124:$J$128,7,FALSE)</f>
        <v>1.0700573423086499</v>
      </c>
      <c r="R3960" s="1253">
        <f>+VLOOKUP(C3960,'A. Rate Class Allocations'!$B$124:$J$128,9,FALSE)</f>
        <v>0.85888650963597402</v>
      </c>
      <c r="S3960" s="1254">
        <f t="shared" si="184"/>
        <v>9493.2892055603916</v>
      </c>
      <c r="T3960" s="1254">
        <f t="shared" si="185"/>
        <v>0</v>
      </c>
    </row>
    <row r="3961" spans="1:20" s="1246" customFormat="1">
      <c r="A3961" s="1246" t="s">
        <v>1034</v>
      </c>
      <c r="B3961" s="1246" t="s">
        <v>1035</v>
      </c>
      <c r="C3961" s="1246" t="s">
        <v>118</v>
      </c>
      <c r="D3961" s="1246" t="s">
        <v>2603</v>
      </c>
      <c r="E3961" s="1247">
        <v>2020</v>
      </c>
      <c r="F3961" s="1247" t="s">
        <v>2516</v>
      </c>
      <c r="G3961" s="1249">
        <v>43833</v>
      </c>
      <c r="H3961" s="1250">
        <f t="shared" si="183"/>
        <v>2020</v>
      </c>
      <c r="I3961" s="1251">
        <v>43845.742238287035</v>
      </c>
      <c r="J3961" s="1246" t="s">
        <v>1038</v>
      </c>
      <c r="K3961" s="1246" t="s">
        <v>2440</v>
      </c>
      <c r="L3961" s="1246" t="s">
        <v>1039</v>
      </c>
      <c r="M3961" s="1246">
        <v>4200</v>
      </c>
      <c r="N3961" s="1246">
        <v>0</v>
      </c>
      <c r="O3961" s="1252">
        <f>+VLOOKUP(C3961,'A. Rate Class Allocations'!$B$124:$J$128,6,FALSE)</f>
        <v>0.96094519236849896</v>
      </c>
      <c r="P3961" s="1253">
        <f>+VLOOKUP(C3961,'A. Rate Class Allocations'!$B$124:$J$128,8,FALSE)</f>
        <v>0.98007105038154396</v>
      </c>
      <c r="Q3961" s="1253">
        <f>+VLOOKUP(C3961,'A. Rate Class Allocations'!$B$124:$J$128,7,FALSE)</f>
        <v>1.0700573423086499</v>
      </c>
      <c r="R3961" s="1253">
        <f>+VLOOKUP(C3961,'A. Rate Class Allocations'!$B$124:$J$128,9,FALSE)</f>
        <v>0.85888650963597402</v>
      </c>
      <c r="S3961" s="1254">
        <f t="shared" si="184"/>
        <v>3955.5371689834965</v>
      </c>
      <c r="T3961" s="1254">
        <f t="shared" si="185"/>
        <v>0</v>
      </c>
    </row>
    <row r="3962" spans="1:20" s="1246" customFormat="1">
      <c r="A3962" s="1246" t="s">
        <v>1034</v>
      </c>
      <c r="B3962" s="1246" t="s">
        <v>1035</v>
      </c>
      <c r="C3962" s="1246" t="s">
        <v>118</v>
      </c>
      <c r="D3962" s="1246" t="s">
        <v>2604</v>
      </c>
      <c r="E3962" s="1247">
        <v>2020</v>
      </c>
      <c r="F3962" s="1247" t="s">
        <v>2516</v>
      </c>
      <c r="G3962" s="1249">
        <v>43721</v>
      </c>
      <c r="H3962" s="1250">
        <f t="shared" si="183"/>
        <v>2019</v>
      </c>
      <c r="I3962" s="1251">
        <v>43851.833146030091</v>
      </c>
      <c r="J3962" s="1246" t="s">
        <v>1038</v>
      </c>
      <c r="K3962" s="1246" t="s">
        <v>2440</v>
      </c>
      <c r="L3962" s="1246" t="s">
        <v>1039</v>
      </c>
      <c r="M3962" s="1246">
        <v>13329.9504</v>
      </c>
      <c r="N3962" s="1246">
        <v>2.9016000000000002</v>
      </c>
      <c r="O3962" s="1252">
        <f>+VLOOKUP(C3962,'A. Rate Class Allocations'!$B$124:$J$128,6,FALSE)</f>
        <v>0.96094519236849896</v>
      </c>
      <c r="P3962" s="1253">
        <f>+VLOOKUP(C3962,'A. Rate Class Allocations'!$B$124:$J$128,8,FALSE)</f>
        <v>0.98007105038154396</v>
      </c>
      <c r="Q3962" s="1253">
        <f>+VLOOKUP(C3962,'A. Rate Class Allocations'!$B$124:$J$128,7,FALSE)</f>
        <v>1.0700573423086499</v>
      </c>
      <c r="R3962" s="1253">
        <f>+VLOOKUP(C3962,'A. Rate Class Allocations'!$B$124:$J$128,9,FALSE)</f>
        <v>0.85888650963597402</v>
      </c>
      <c r="S3962" s="1254">
        <f t="shared" si="184"/>
        <v>12554.074825692007</v>
      </c>
      <c r="T3962" s="1254">
        <f t="shared" si="185"/>
        <v>2.6667381584582399</v>
      </c>
    </row>
    <row r="3963" spans="1:20" s="1246" customFormat="1">
      <c r="A3963" s="1246" t="s">
        <v>1034</v>
      </c>
      <c r="B3963" s="1246" t="s">
        <v>1035</v>
      </c>
      <c r="C3963" s="1246" t="s">
        <v>118</v>
      </c>
      <c r="D3963" s="1246" t="s">
        <v>2605</v>
      </c>
      <c r="E3963" s="1247">
        <v>2020</v>
      </c>
      <c r="F3963" s="1247" t="s">
        <v>2516</v>
      </c>
      <c r="G3963" s="1249">
        <v>43833</v>
      </c>
      <c r="H3963" s="1250">
        <f t="shared" si="183"/>
        <v>2020</v>
      </c>
      <c r="I3963" s="1251">
        <v>43845.742344918981</v>
      </c>
      <c r="J3963" s="1246" t="s">
        <v>1038</v>
      </c>
      <c r="K3963" s="1246" t="s">
        <v>2440</v>
      </c>
      <c r="L3963" s="1246" t="s">
        <v>1039</v>
      </c>
      <c r="M3963" s="1246">
        <v>5880</v>
      </c>
      <c r="N3963" s="1246">
        <v>0</v>
      </c>
      <c r="O3963" s="1252">
        <f>+VLOOKUP(C3963,'A. Rate Class Allocations'!$B$124:$J$128,6,FALSE)</f>
        <v>0.96094519236849896</v>
      </c>
      <c r="P3963" s="1253">
        <f>+VLOOKUP(C3963,'A. Rate Class Allocations'!$B$124:$J$128,8,FALSE)</f>
        <v>0.98007105038154396</v>
      </c>
      <c r="Q3963" s="1253">
        <f>+VLOOKUP(C3963,'A. Rate Class Allocations'!$B$124:$J$128,7,FALSE)</f>
        <v>1.0700573423086499</v>
      </c>
      <c r="R3963" s="1253">
        <f>+VLOOKUP(C3963,'A. Rate Class Allocations'!$B$124:$J$128,9,FALSE)</f>
        <v>0.85888650963597402</v>
      </c>
      <c r="S3963" s="1254">
        <f t="shared" si="184"/>
        <v>5537.7520365768942</v>
      </c>
      <c r="T3963" s="1254">
        <f t="shared" si="185"/>
        <v>0</v>
      </c>
    </row>
    <row r="3964" spans="1:20" s="1246" customFormat="1">
      <c r="A3964" s="1246" t="s">
        <v>1034</v>
      </c>
      <c r="B3964" s="1246" t="s">
        <v>1035</v>
      </c>
      <c r="C3964" s="1246" t="s">
        <v>118</v>
      </c>
      <c r="D3964" s="1246" t="s">
        <v>2606</v>
      </c>
      <c r="E3964" s="1247">
        <v>2020</v>
      </c>
      <c r="F3964" s="1247" t="s">
        <v>2516</v>
      </c>
      <c r="G3964" s="1249">
        <v>43833</v>
      </c>
      <c r="H3964" s="1250">
        <f t="shared" si="183"/>
        <v>2020</v>
      </c>
      <c r="I3964" s="1251">
        <v>43845.742451099541</v>
      </c>
      <c r="J3964" s="1246" t="s">
        <v>1038</v>
      </c>
      <c r="K3964" s="1246" t="s">
        <v>2440</v>
      </c>
      <c r="L3964" s="1246" t="s">
        <v>1039</v>
      </c>
      <c r="M3964" s="1246">
        <v>3360</v>
      </c>
      <c r="N3964" s="1246">
        <v>0</v>
      </c>
      <c r="O3964" s="1252">
        <f>+VLOOKUP(C3964,'A. Rate Class Allocations'!$B$124:$J$128,6,FALSE)</f>
        <v>0.96094519236849896</v>
      </c>
      <c r="P3964" s="1253">
        <f>+VLOOKUP(C3964,'A. Rate Class Allocations'!$B$124:$J$128,8,FALSE)</f>
        <v>0.98007105038154396</v>
      </c>
      <c r="Q3964" s="1253">
        <f>+VLOOKUP(C3964,'A. Rate Class Allocations'!$B$124:$J$128,7,FALSE)</f>
        <v>1.0700573423086499</v>
      </c>
      <c r="R3964" s="1253">
        <f>+VLOOKUP(C3964,'A. Rate Class Allocations'!$B$124:$J$128,9,FALSE)</f>
        <v>0.85888650963597402</v>
      </c>
      <c r="S3964" s="1254">
        <f t="shared" si="184"/>
        <v>3164.4297351867967</v>
      </c>
      <c r="T3964" s="1254">
        <f t="shared" si="185"/>
        <v>0</v>
      </c>
    </row>
    <row r="3965" spans="1:20" s="1246" customFormat="1">
      <c r="A3965" s="1246" t="s">
        <v>1034</v>
      </c>
      <c r="B3965" s="1246" t="s">
        <v>1035</v>
      </c>
      <c r="C3965" s="1246" t="s">
        <v>118</v>
      </c>
      <c r="D3965" s="1246" t="s">
        <v>2607</v>
      </c>
      <c r="E3965" s="1247">
        <v>2020</v>
      </c>
      <c r="F3965" s="1247" t="s">
        <v>2516</v>
      </c>
      <c r="G3965" s="1249">
        <v>43678</v>
      </c>
      <c r="H3965" s="1250">
        <f t="shared" si="183"/>
        <v>2019</v>
      </c>
      <c r="I3965" s="1251">
        <v>43845.743736111108</v>
      </c>
      <c r="J3965" s="1246" t="s">
        <v>1036</v>
      </c>
      <c r="K3965" s="1246" t="s">
        <v>2438</v>
      </c>
      <c r="L3965" s="1246" t="s">
        <v>1039</v>
      </c>
      <c r="M3965" s="1246">
        <v>30432</v>
      </c>
      <c r="N3965" s="1246">
        <v>1.7</v>
      </c>
      <c r="O3965" s="1252">
        <f>+VLOOKUP(C3965,'A. Rate Class Allocations'!$B$124:$J$128,6,FALSE)</f>
        <v>0.96094519236849896</v>
      </c>
      <c r="P3965" s="1253">
        <f>+VLOOKUP(C3965,'A. Rate Class Allocations'!$B$124:$J$128,8,FALSE)</f>
        <v>0.98007105038154396</v>
      </c>
      <c r="Q3965" s="1253">
        <f>+VLOOKUP(C3965,'A. Rate Class Allocations'!$B$124:$J$128,7,FALSE)</f>
        <v>1.0700573423086499</v>
      </c>
      <c r="R3965" s="1253">
        <f>+VLOOKUP(C3965,'A. Rate Class Allocations'!$B$124:$J$128,9,FALSE)</f>
        <v>0.85888650963597402</v>
      </c>
      <c r="S3965" s="1254">
        <f t="shared" si="184"/>
        <v>28660.69217297756</v>
      </c>
      <c r="T3965" s="1254">
        <f t="shared" si="185"/>
        <v>1.562398286937899</v>
      </c>
    </row>
    <row r="3966" spans="1:20" s="1246" customFormat="1">
      <c r="A3966" s="1246" t="s">
        <v>1034</v>
      </c>
      <c r="B3966" s="1246" t="s">
        <v>1035</v>
      </c>
      <c r="C3966" s="1246" t="s">
        <v>118</v>
      </c>
      <c r="D3966" s="1246" t="s">
        <v>2608</v>
      </c>
      <c r="E3966" s="1247">
        <v>2020</v>
      </c>
      <c r="F3966" s="1247" t="s">
        <v>2516</v>
      </c>
      <c r="G3966" s="1249">
        <v>43830</v>
      </c>
      <c r="H3966" s="1250">
        <f t="shared" si="183"/>
        <v>2019</v>
      </c>
      <c r="I3966" s="1251">
        <v>43851.835704999998</v>
      </c>
      <c r="J3966" s="1246" t="s">
        <v>1038</v>
      </c>
      <c r="K3966" s="1246" t="s">
        <v>2440</v>
      </c>
      <c r="L3966" s="1246" t="s">
        <v>1039</v>
      </c>
      <c r="M3966" s="1246">
        <v>214.9992</v>
      </c>
      <c r="N3966" s="1246">
        <v>4.6800000000000001E-2</v>
      </c>
      <c r="O3966" s="1252">
        <f>+VLOOKUP(C3966,'A. Rate Class Allocations'!$B$124:$J$128,6,FALSE)</f>
        <v>0.96094519236849896</v>
      </c>
      <c r="P3966" s="1253">
        <f>+VLOOKUP(C3966,'A. Rate Class Allocations'!$B$124:$J$128,8,FALSE)</f>
        <v>0.98007105038154396</v>
      </c>
      <c r="Q3966" s="1253">
        <f>+VLOOKUP(C3966,'A. Rate Class Allocations'!$B$124:$J$128,7,FALSE)</f>
        <v>1.0700573423086499</v>
      </c>
      <c r="R3966" s="1253">
        <f>+VLOOKUP(C3966,'A. Rate Class Allocations'!$B$124:$J$128,9,FALSE)</f>
        <v>0.85888650963597402</v>
      </c>
      <c r="S3966" s="1254">
        <f t="shared" si="184"/>
        <v>202.48507783374203</v>
      </c>
      <c r="T3966" s="1254">
        <f t="shared" si="185"/>
        <v>4.3011905781584522E-2</v>
      </c>
    </row>
    <row r="3967" spans="1:20" s="1246" customFormat="1">
      <c r="A3967" s="1246" t="s">
        <v>1034</v>
      </c>
      <c r="B3967" s="1246" t="s">
        <v>1035</v>
      </c>
      <c r="C3967" s="1246" t="s">
        <v>118</v>
      </c>
      <c r="D3967" s="1246" t="s">
        <v>2608</v>
      </c>
      <c r="E3967" s="1247">
        <v>2020</v>
      </c>
      <c r="F3967" s="1247" t="s">
        <v>2516</v>
      </c>
      <c r="G3967" s="1249">
        <v>43830</v>
      </c>
      <c r="H3967" s="1250">
        <f t="shared" si="183"/>
        <v>2019</v>
      </c>
      <c r="I3967" s="1251">
        <v>43851.835704999998</v>
      </c>
      <c r="J3967" s="1246" t="s">
        <v>1038</v>
      </c>
      <c r="K3967" s="1246" t="s">
        <v>2440</v>
      </c>
      <c r="L3967" s="1246" t="s">
        <v>1039</v>
      </c>
      <c r="M3967" s="1246">
        <v>2723.3231999999998</v>
      </c>
      <c r="N3967" s="1246">
        <v>0.59279999999999999</v>
      </c>
      <c r="O3967" s="1252">
        <f>+VLOOKUP(C3967,'A. Rate Class Allocations'!$B$124:$J$128,6,FALSE)</f>
        <v>0.96094519236849896</v>
      </c>
      <c r="P3967" s="1253">
        <f>+VLOOKUP(C3967,'A. Rate Class Allocations'!$B$124:$J$128,8,FALSE)</f>
        <v>0.98007105038154396</v>
      </c>
      <c r="Q3967" s="1253">
        <f>+VLOOKUP(C3967,'A. Rate Class Allocations'!$B$124:$J$128,7,FALSE)</f>
        <v>1.0700573423086499</v>
      </c>
      <c r="R3967" s="1253">
        <f>+VLOOKUP(C3967,'A. Rate Class Allocations'!$B$124:$J$128,9,FALSE)</f>
        <v>0.85888650963597402</v>
      </c>
      <c r="S3967" s="1254">
        <f t="shared" si="184"/>
        <v>2564.8109858940657</v>
      </c>
      <c r="T3967" s="1254">
        <f t="shared" si="185"/>
        <v>0.5448174732334039</v>
      </c>
    </row>
    <row r="3968" spans="1:20" s="1246" customFormat="1">
      <c r="A3968" s="1246" t="s">
        <v>1034</v>
      </c>
      <c r="B3968" s="1246" t="s">
        <v>1035</v>
      </c>
      <c r="C3968" s="1246" t="s">
        <v>118</v>
      </c>
      <c r="D3968" s="1246" t="s">
        <v>2608</v>
      </c>
      <c r="E3968" s="1247">
        <v>2020</v>
      </c>
      <c r="F3968" s="1247" t="s">
        <v>2516</v>
      </c>
      <c r="G3968" s="1249">
        <v>43830</v>
      </c>
      <c r="H3968" s="1250">
        <f t="shared" si="183"/>
        <v>2019</v>
      </c>
      <c r="I3968" s="1251">
        <v>43851.835704999998</v>
      </c>
      <c r="J3968" s="1246" t="s">
        <v>1038</v>
      </c>
      <c r="K3968" s="1246" t="s">
        <v>2440</v>
      </c>
      <c r="L3968" s="1246" t="s">
        <v>1039</v>
      </c>
      <c r="M3968" s="1246">
        <v>5159.9808000000003</v>
      </c>
      <c r="N3968" s="1246">
        <v>1.1232</v>
      </c>
      <c r="O3968" s="1252">
        <f>+VLOOKUP(C3968,'A. Rate Class Allocations'!$B$124:$J$128,6,FALSE)</f>
        <v>0.96094519236849896</v>
      </c>
      <c r="P3968" s="1253">
        <f>+VLOOKUP(C3968,'A. Rate Class Allocations'!$B$124:$J$128,8,FALSE)</f>
        <v>0.98007105038154396</v>
      </c>
      <c r="Q3968" s="1253">
        <f>+VLOOKUP(C3968,'A. Rate Class Allocations'!$B$124:$J$128,7,FALSE)</f>
        <v>1.0700573423086499</v>
      </c>
      <c r="R3968" s="1253">
        <f>+VLOOKUP(C3968,'A. Rate Class Allocations'!$B$124:$J$128,9,FALSE)</f>
        <v>0.85888650963597402</v>
      </c>
      <c r="S3968" s="1254">
        <f t="shared" si="184"/>
        <v>4859.6418680098086</v>
      </c>
      <c r="T3968" s="1254">
        <f t="shared" si="185"/>
        <v>1.0322857387580284</v>
      </c>
    </row>
    <row r="3969" spans="1:20" s="1246" customFormat="1">
      <c r="A3969" s="1246" t="s">
        <v>1034</v>
      </c>
      <c r="B3969" s="1246" t="s">
        <v>1035</v>
      </c>
      <c r="C3969" s="1246" t="s">
        <v>118</v>
      </c>
      <c r="D3969" s="1246" t="s">
        <v>2608</v>
      </c>
      <c r="E3969" s="1247">
        <v>2020</v>
      </c>
      <c r="F3969" s="1247" t="s">
        <v>2516</v>
      </c>
      <c r="G3969" s="1249">
        <v>43830</v>
      </c>
      <c r="H3969" s="1250">
        <f t="shared" si="183"/>
        <v>2019</v>
      </c>
      <c r="I3969" s="1251">
        <v>43851.835704999998</v>
      </c>
      <c r="J3969" s="1246" t="s">
        <v>1038</v>
      </c>
      <c r="K3969" s="1246" t="s">
        <v>2440</v>
      </c>
      <c r="L3969" s="1246" t="s">
        <v>1039</v>
      </c>
      <c r="M3969" s="1246">
        <v>716.66399999999999</v>
      </c>
      <c r="N3969" s="1246">
        <v>0.156</v>
      </c>
      <c r="O3969" s="1252">
        <f>+VLOOKUP(C3969,'A. Rate Class Allocations'!$B$124:$J$128,6,FALSE)</f>
        <v>0.96094519236849896</v>
      </c>
      <c r="P3969" s="1253">
        <f>+VLOOKUP(C3969,'A. Rate Class Allocations'!$B$124:$J$128,8,FALSE)</f>
        <v>0.98007105038154396</v>
      </c>
      <c r="Q3969" s="1253">
        <f>+VLOOKUP(C3969,'A. Rate Class Allocations'!$B$124:$J$128,7,FALSE)</f>
        <v>1.0700573423086499</v>
      </c>
      <c r="R3969" s="1253">
        <f>+VLOOKUP(C3969,'A. Rate Class Allocations'!$B$124:$J$128,9,FALSE)</f>
        <v>0.85888650963597402</v>
      </c>
      <c r="S3969" s="1254">
        <f t="shared" si="184"/>
        <v>674.95025944580675</v>
      </c>
      <c r="T3969" s="1254">
        <f t="shared" si="185"/>
        <v>0.14337301927194837</v>
      </c>
    </row>
    <row r="3970" spans="1:20" s="1246" customFormat="1">
      <c r="A3970" s="1246" t="s">
        <v>1034</v>
      </c>
      <c r="B3970" s="1246" t="s">
        <v>1035</v>
      </c>
      <c r="C3970" s="1246" t="s">
        <v>118</v>
      </c>
      <c r="D3970" s="1246" t="s">
        <v>2609</v>
      </c>
      <c r="E3970" s="1247">
        <v>2020</v>
      </c>
      <c r="F3970" s="1247" t="s">
        <v>2516</v>
      </c>
      <c r="G3970" s="1249">
        <v>43833</v>
      </c>
      <c r="H3970" s="1250">
        <f t="shared" si="183"/>
        <v>2020</v>
      </c>
      <c r="I3970" s="1251">
        <v>43859.54591040509</v>
      </c>
      <c r="J3970" s="1246" t="s">
        <v>1038</v>
      </c>
      <c r="K3970" s="1246" t="s">
        <v>2440</v>
      </c>
      <c r="L3970" s="1246" t="s">
        <v>1039</v>
      </c>
      <c r="M3970" s="1246">
        <v>36246.074000000001</v>
      </c>
      <c r="N3970" s="1246">
        <v>9.6219999999999999</v>
      </c>
      <c r="O3970" s="1252">
        <f>+VLOOKUP(C3970,'A. Rate Class Allocations'!$B$124:$J$128,6,FALSE)</f>
        <v>0.96094519236849896</v>
      </c>
      <c r="P3970" s="1253">
        <f>+VLOOKUP(C3970,'A. Rate Class Allocations'!$B$124:$J$128,8,FALSE)</f>
        <v>0.98007105038154396</v>
      </c>
      <c r="Q3970" s="1253">
        <f>+VLOOKUP(C3970,'A. Rate Class Allocations'!$B$124:$J$128,7,FALSE)</f>
        <v>1.0700573423086499</v>
      </c>
      <c r="R3970" s="1253">
        <f>+VLOOKUP(C3970,'A. Rate Class Allocations'!$B$124:$J$128,9,FALSE)</f>
        <v>0.85888650963597402</v>
      </c>
      <c r="S3970" s="1254">
        <f t="shared" si="184"/>
        <v>34136.355461125313</v>
      </c>
      <c r="T3970" s="1254">
        <f t="shared" si="185"/>
        <v>8.8431743040685085</v>
      </c>
    </row>
    <row r="3971" spans="1:20" s="1246" customFormat="1">
      <c r="A3971" s="1246" t="s">
        <v>1034</v>
      </c>
      <c r="B3971" s="1246" t="s">
        <v>1035</v>
      </c>
      <c r="C3971" s="1246" t="s">
        <v>118</v>
      </c>
      <c r="D3971" s="1246" t="s">
        <v>2609</v>
      </c>
      <c r="E3971" s="1247">
        <v>2020</v>
      </c>
      <c r="F3971" s="1247" t="s">
        <v>2516</v>
      </c>
      <c r="G3971" s="1249">
        <v>43833</v>
      </c>
      <c r="H3971" s="1250">
        <f t="shared" si="183"/>
        <v>2020</v>
      </c>
      <c r="I3971" s="1251">
        <v>43859.54591040509</v>
      </c>
      <c r="J3971" s="1246" t="s">
        <v>1038</v>
      </c>
      <c r="K3971" s="1246" t="s">
        <v>2440</v>
      </c>
      <c r="L3971" s="1246" t="s">
        <v>1039</v>
      </c>
      <c r="M3971" s="1246">
        <v>2866.6559999999999</v>
      </c>
      <c r="N3971" s="1246">
        <v>0.624</v>
      </c>
      <c r="O3971" s="1252">
        <f>+VLOOKUP(C3971,'A. Rate Class Allocations'!$B$124:$J$128,6,FALSE)</f>
        <v>0.96094519236849896</v>
      </c>
      <c r="P3971" s="1253">
        <f>+VLOOKUP(C3971,'A. Rate Class Allocations'!$B$124:$J$128,8,FALSE)</f>
        <v>0.98007105038154396</v>
      </c>
      <c r="Q3971" s="1253">
        <f>+VLOOKUP(C3971,'A. Rate Class Allocations'!$B$124:$J$128,7,FALSE)</f>
        <v>1.0700573423086499</v>
      </c>
      <c r="R3971" s="1253">
        <f>+VLOOKUP(C3971,'A. Rate Class Allocations'!$B$124:$J$128,9,FALSE)</f>
        <v>0.85888650963597402</v>
      </c>
      <c r="S3971" s="1254">
        <f t="shared" si="184"/>
        <v>2699.801037783227</v>
      </c>
      <c r="T3971" s="1254">
        <f t="shared" si="185"/>
        <v>0.57349207708779348</v>
      </c>
    </row>
    <row r="3972" spans="1:20" s="1246" customFormat="1">
      <c r="A3972" s="1246" t="s">
        <v>1034</v>
      </c>
      <c r="B3972" s="1246" t="s">
        <v>1035</v>
      </c>
      <c r="C3972" s="1246" t="s">
        <v>118</v>
      </c>
      <c r="D3972" s="1246" t="s">
        <v>2609</v>
      </c>
      <c r="E3972" s="1247">
        <v>2020</v>
      </c>
      <c r="F3972" s="1247" t="s">
        <v>2516</v>
      </c>
      <c r="G3972" s="1249">
        <v>43833</v>
      </c>
      <c r="H3972" s="1250">
        <f t="shared" ref="H3972:H4035" si="186">YEAR(G3972)</f>
        <v>2020</v>
      </c>
      <c r="I3972" s="1251">
        <v>43859.54591040509</v>
      </c>
      <c r="J3972" s="1246" t="s">
        <v>1038</v>
      </c>
      <c r="K3972" s="1246" t="s">
        <v>2440</v>
      </c>
      <c r="L3972" s="1246" t="s">
        <v>1039</v>
      </c>
      <c r="M3972" s="1246">
        <v>2520</v>
      </c>
      <c r="N3972" s="1246">
        <v>0</v>
      </c>
      <c r="O3972" s="1252">
        <f>+VLOOKUP(C3972,'A. Rate Class Allocations'!$B$124:$J$128,6,FALSE)</f>
        <v>0.96094519236849896</v>
      </c>
      <c r="P3972" s="1253">
        <f>+VLOOKUP(C3972,'A. Rate Class Allocations'!$B$124:$J$128,8,FALSE)</f>
        <v>0.98007105038154396</v>
      </c>
      <c r="Q3972" s="1253">
        <f>+VLOOKUP(C3972,'A. Rate Class Allocations'!$B$124:$J$128,7,FALSE)</f>
        <v>1.0700573423086499</v>
      </c>
      <c r="R3972" s="1253">
        <f>+VLOOKUP(C3972,'A. Rate Class Allocations'!$B$124:$J$128,9,FALSE)</f>
        <v>0.85888650963597402</v>
      </c>
      <c r="S3972" s="1254">
        <f t="shared" ref="S3972:S4035" si="187">M3972*O3972*P3972</f>
        <v>2373.3223013900979</v>
      </c>
      <c r="T3972" s="1254">
        <f t="shared" ref="T3972:T4035" si="188">N3972*Q3972*R3972</f>
        <v>0</v>
      </c>
    </row>
    <row r="3973" spans="1:20" s="1246" customFormat="1">
      <c r="A3973" s="1246" t="s">
        <v>1034</v>
      </c>
      <c r="B3973" s="1246" t="s">
        <v>1035</v>
      </c>
      <c r="C3973" s="1246" t="s">
        <v>118</v>
      </c>
      <c r="D3973" s="1246" t="s">
        <v>2610</v>
      </c>
      <c r="E3973" s="1247">
        <v>2020</v>
      </c>
      <c r="F3973" s="1247" t="s">
        <v>2516</v>
      </c>
      <c r="G3973" s="1249">
        <v>43658</v>
      </c>
      <c r="H3973" s="1250">
        <f t="shared" si="186"/>
        <v>2019</v>
      </c>
      <c r="I3973" s="1251">
        <v>43859.591681493053</v>
      </c>
      <c r="J3973" s="1246" t="s">
        <v>1038</v>
      </c>
      <c r="K3973" s="1246" t="s">
        <v>2438</v>
      </c>
      <c r="L3973" s="1246" t="s">
        <v>1039</v>
      </c>
      <c r="M3973" s="1246">
        <v>314.7</v>
      </c>
      <c r="N3973" s="1246">
        <v>0.35099999999999998</v>
      </c>
      <c r="O3973" s="1252">
        <f>+VLOOKUP(C3973,'A. Rate Class Allocations'!$B$124:$J$128,6,FALSE)</f>
        <v>0.96094519236849896</v>
      </c>
      <c r="P3973" s="1253">
        <f>+VLOOKUP(C3973,'A. Rate Class Allocations'!$B$124:$J$128,8,FALSE)</f>
        <v>0.98007105038154396</v>
      </c>
      <c r="Q3973" s="1253">
        <f>+VLOOKUP(C3973,'A. Rate Class Allocations'!$B$124:$J$128,7,FALSE)</f>
        <v>1.0700573423086499</v>
      </c>
      <c r="R3973" s="1253">
        <f>+VLOOKUP(C3973,'A. Rate Class Allocations'!$B$124:$J$128,9,FALSE)</f>
        <v>0.85888650963597402</v>
      </c>
      <c r="S3973" s="1254">
        <f t="shared" si="187"/>
        <v>296.38274930454912</v>
      </c>
      <c r="T3973" s="1254">
        <f t="shared" si="188"/>
        <v>0.32258929336188386</v>
      </c>
    </row>
    <row r="3974" spans="1:20" s="1246" customFormat="1">
      <c r="A3974" s="1246" t="s">
        <v>1034</v>
      </c>
      <c r="B3974" s="1246" t="s">
        <v>1035</v>
      </c>
      <c r="C3974" s="1246" t="s">
        <v>118</v>
      </c>
      <c r="D3974" s="1246" t="s">
        <v>2610</v>
      </c>
      <c r="E3974" s="1247">
        <v>2020</v>
      </c>
      <c r="F3974" s="1247" t="s">
        <v>2516</v>
      </c>
      <c r="G3974" s="1249">
        <v>43658</v>
      </c>
      <c r="H3974" s="1250">
        <f t="shared" si="186"/>
        <v>2019</v>
      </c>
      <c r="I3974" s="1251">
        <v>43859.591681493053</v>
      </c>
      <c r="J3974" s="1246" t="s">
        <v>1038</v>
      </c>
      <c r="K3974" s="1246" t="s">
        <v>2438</v>
      </c>
      <c r="L3974" s="1246" t="s">
        <v>1039</v>
      </c>
      <c r="M3974" s="1246">
        <v>419.6</v>
      </c>
      <c r="N3974" s="1246">
        <v>0.46800000000000003</v>
      </c>
      <c r="O3974" s="1252">
        <f>+VLOOKUP(C3974,'A. Rate Class Allocations'!$B$124:$J$128,6,FALSE)</f>
        <v>0.96094519236849896</v>
      </c>
      <c r="P3974" s="1253">
        <f>+VLOOKUP(C3974,'A. Rate Class Allocations'!$B$124:$J$128,8,FALSE)</f>
        <v>0.98007105038154396</v>
      </c>
      <c r="Q3974" s="1253">
        <f>+VLOOKUP(C3974,'A. Rate Class Allocations'!$B$124:$J$128,7,FALSE)</f>
        <v>1.0700573423086499</v>
      </c>
      <c r="R3974" s="1253">
        <f>+VLOOKUP(C3974,'A. Rate Class Allocations'!$B$124:$J$128,9,FALSE)</f>
        <v>0.85888650963597402</v>
      </c>
      <c r="S3974" s="1254">
        <f t="shared" si="187"/>
        <v>395.17699907273214</v>
      </c>
      <c r="T3974" s="1254">
        <f t="shared" si="188"/>
        <v>0.4301190578158452</v>
      </c>
    </row>
    <row r="3975" spans="1:20" s="1246" customFormat="1">
      <c r="A3975" s="1246" t="s">
        <v>1034</v>
      </c>
      <c r="B3975" s="1246" t="s">
        <v>1035</v>
      </c>
      <c r="C3975" s="1246" t="s">
        <v>118</v>
      </c>
      <c r="D3975" s="1246" t="s">
        <v>2610</v>
      </c>
      <c r="E3975" s="1247">
        <v>2020</v>
      </c>
      <c r="F3975" s="1247" t="s">
        <v>2516</v>
      </c>
      <c r="G3975" s="1249">
        <v>43658</v>
      </c>
      <c r="H3975" s="1250">
        <f t="shared" si="186"/>
        <v>2019</v>
      </c>
      <c r="I3975" s="1251">
        <v>43859.591681493053</v>
      </c>
      <c r="J3975" s="1246" t="s">
        <v>1038</v>
      </c>
      <c r="K3975" s="1246" t="s">
        <v>2438</v>
      </c>
      <c r="L3975" s="1246" t="s">
        <v>1039</v>
      </c>
      <c r="M3975" s="1246">
        <v>1635</v>
      </c>
      <c r="N3975" s="1246">
        <v>2.73</v>
      </c>
      <c r="O3975" s="1252">
        <f>+VLOOKUP(C3975,'A. Rate Class Allocations'!$B$124:$J$128,6,FALSE)</f>
        <v>0.96094519236849896</v>
      </c>
      <c r="P3975" s="1253">
        <f>+VLOOKUP(C3975,'A. Rate Class Allocations'!$B$124:$J$128,8,FALSE)</f>
        <v>0.98007105038154396</v>
      </c>
      <c r="Q3975" s="1253">
        <f>+VLOOKUP(C3975,'A. Rate Class Allocations'!$B$124:$J$128,7,FALSE)</f>
        <v>1.0700573423086499</v>
      </c>
      <c r="R3975" s="1253">
        <f>+VLOOKUP(C3975,'A. Rate Class Allocations'!$B$124:$J$128,9,FALSE)</f>
        <v>0.85888650963597402</v>
      </c>
      <c r="S3975" s="1254">
        <f t="shared" si="187"/>
        <v>1539.8341122114325</v>
      </c>
      <c r="T3975" s="1254">
        <f t="shared" si="188"/>
        <v>2.5090278372590968</v>
      </c>
    </row>
    <row r="3976" spans="1:20" s="1246" customFormat="1">
      <c r="A3976" s="1246" t="s">
        <v>1034</v>
      </c>
      <c r="B3976" s="1246" t="s">
        <v>1035</v>
      </c>
      <c r="C3976" s="1246" t="s">
        <v>118</v>
      </c>
      <c r="D3976" s="1246" t="s">
        <v>2610</v>
      </c>
      <c r="E3976" s="1247">
        <v>2020</v>
      </c>
      <c r="F3976" s="1247" t="s">
        <v>2516</v>
      </c>
      <c r="G3976" s="1249">
        <v>43658</v>
      </c>
      <c r="H3976" s="1250">
        <f t="shared" si="186"/>
        <v>2019</v>
      </c>
      <c r="I3976" s="1251">
        <v>43859.591681493053</v>
      </c>
      <c r="J3976" s="1246" t="s">
        <v>1038</v>
      </c>
      <c r="K3976" s="1246" t="s">
        <v>2438</v>
      </c>
      <c r="L3976" s="1246" t="s">
        <v>1039</v>
      </c>
      <c r="M3976" s="1246">
        <v>678.75</v>
      </c>
      <c r="N3976" s="1246">
        <v>0.6825</v>
      </c>
      <c r="O3976" s="1252">
        <f>+VLOOKUP(C3976,'A. Rate Class Allocations'!$B$124:$J$128,6,FALSE)</f>
        <v>0.96094519236849896</v>
      </c>
      <c r="P3976" s="1253">
        <f>+VLOOKUP(C3976,'A. Rate Class Allocations'!$B$124:$J$128,8,FALSE)</f>
        <v>0.98007105038154396</v>
      </c>
      <c r="Q3976" s="1253">
        <f>+VLOOKUP(C3976,'A. Rate Class Allocations'!$B$124:$J$128,7,FALSE)</f>
        <v>1.0700573423086499</v>
      </c>
      <c r="R3976" s="1253">
        <f>+VLOOKUP(C3976,'A. Rate Class Allocations'!$B$124:$J$128,9,FALSE)</f>
        <v>0.85888650963597402</v>
      </c>
      <c r="S3976" s="1254">
        <f t="shared" si="187"/>
        <v>639.24306034465428</v>
      </c>
      <c r="T3976" s="1254">
        <f t="shared" si="188"/>
        <v>0.62725695931477421</v>
      </c>
    </row>
    <row r="3977" spans="1:20" s="1246" customFormat="1">
      <c r="A3977" s="1246" t="s">
        <v>1034</v>
      </c>
      <c r="B3977" s="1246" t="s">
        <v>1035</v>
      </c>
      <c r="C3977" s="1246" t="s">
        <v>118</v>
      </c>
      <c r="D3977" s="1246" t="s">
        <v>2611</v>
      </c>
      <c r="E3977" s="1247">
        <v>2020</v>
      </c>
      <c r="F3977" s="1247" t="s">
        <v>2516</v>
      </c>
      <c r="G3977" s="1249">
        <v>43665</v>
      </c>
      <c r="H3977" s="1250">
        <f t="shared" si="186"/>
        <v>2019</v>
      </c>
      <c r="I3977" s="1251">
        <v>43907.584373518519</v>
      </c>
      <c r="J3977" s="1246" t="s">
        <v>1038</v>
      </c>
      <c r="K3977" s="1246" t="s">
        <v>2440</v>
      </c>
      <c r="L3977" s="1246" t="s">
        <v>1039</v>
      </c>
      <c r="M3977" s="1246">
        <v>6558.7470000000003</v>
      </c>
      <c r="N3977" s="1246">
        <v>1.677</v>
      </c>
      <c r="O3977" s="1252">
        <f>+VLOOKUP(C3977,'A. Rate Class Allocations'!$B$124:$J$128,6,FALSE)</f>
        <v>0.96094519236849896</v>
      </c>
      <c r="P3977" s="1253">
        <f>+VLOOKUP(C3977,'A. Rate Class Allocations'!$B$124:$J$128,8,FALSE)</f>
        <v>0.98007105038154396</v>
      </c>
      <c r="Q3977" s="1253">
        <f>+VLOOKUP(C3977,'A. Rate Class Allocations'!$B$124:$J$128,7,FALSE)</f>
        <v>1.0700573423086499</v>
      </c>
      <c r="R3977" s="1253">
        <f>+VLOOKUP(C3977,'A. Rate Class Allocations'!$B$124:$J$128,9,FALSE)</f>
        <v>0.85888650963597402</v>
      </c>
      <c r="S3977" s="1254">
        <f t="shared" si="187"/>
        <v>6176.9922715378571</v>
      </c>
      <c r="T3977" s="1254">
        <f t="shared" si="188"/>
        <v>1.5412599571734453</v>
      </c>
    </row>
    <row r="3978" spans="1:20" s="1246" customFormat="1">
      <c r="A3978" s="1246" t="s">
        <v>1034</v>
      </c>
      <c r="B3978" s="1246" t="s">
        <v>1035</v>
      </c>
      <c r="C3978" s="1246" t="s">
        <v>118</v>
      </c>
      <c r="D3978" s="1246" t="s">
        <v>2612</v>
      </c>
      <c r="E3978" s="1247">
        <v>2020</v>
      </c>
      <c r="F3978" s="1247" t="s">
        <v>2516</v>
      </c>
      <c r="G3978" s="1249">
        <v>43763</v>
      </c>
      <c r="H3978" s="1250">
        <f t="shared" si="186"/>
        <v>2019</v>
      </c>
      <c r="I3978" s="1251">
        <v>43851.834343969909</v>
      </c>
      <c r="J3978" s="1246" t="s">
        <v>1038</v>
      </c>
      <c r="K3978" s="1246" t="s">
        <v>2440</v>
      </c>
      <c r="L3978" s="1246" t="s">
        <v>1039</v>
      </c>
      <c r="M3978" s="1246">
        <v>9603.2975999999999</v>
      </c>
      <c r="N3978" s="1246">
        <v>2.0903999999999998</v>
      </c>
      <c r="O3978" s="1252">
        <f>+VLOOKUP(C3978,'A. Rate Class Allocations'!$B$124:$J$128,6,FALSE)</f>
        <v>0.96094519236849896</v>
      </c>
      <c r="P3978" s="1253">
        <f>+VLOOKUP(C3978,'A. Rate Class Allocations'!$B$124:$J$128,8,FALSE)</f>
        <v>0.98007105038154396</v>
      </c>
      <c r="Q3978" s="1253">
        <f>+VLOOKUP(C3978,'A. Rate Class Allocations'!$B$124:$J$128,7,FALSE)</f>
        <v>1.0700573423086499</v>
      </c>
      <c r="R3978" s="1253">
        <f>+VLOOKUP(C3978,'A. Rate Class Allocations'!$B$124:$J$128,9,FALSE)</f>
        <v>0.85888650963597402</v>
      </c>
      <c r="S3978" s="1254">
        <f t="shared" si="187"/>
        <v>9044.3334765738109</v>
      </c>
      <c r="T3978" s="1254">
        <f t="shared" si="188"/>
        <v>1.9211984582441082</v>
      </c>
    </row>
    <row r="3979" spans="1:20" s="1246" customFormat="1">
      <c r="A3979" s="1246" t="s">
        <v>1034</v>
      </c>
      <c r="B3979" s="1246" t="s">
        <v>1035</v>
      </c>
      <c r="C3979" s="1246" t="s">
        <v>118</v>
      </c>
      <c r="D3979" s="1246" t="s">
        <v>2613</v>
      </c>
      <c r="E3979" s="1247">
        <v>2020</v>
      </c>
      <c r="F3979" s="1247" t="s">
        <v>2516</v>
      </c>
      <c r="G3979" s="1249">
        <v>43770</v>
      </c>
      <c r="H3979" s="1250">
        <f t="shared" si="186"/>
        <v>2019</v>
      </c>
      <c r="I3979" s="1251">
        <v>43887.737390833332</v>
      </c>
      <c r="J3979" s="1246" t="s">
        <v>1038</v>
      </c>
      <c r="K3979" s="1246" t="s">
        <v>2440</v>
      </c>
      <c r="L3979" s="1246" t="s">
        <v>1039</v>
      </c>
      <c r="M3979" s="1246">
        <v>27720</v>
      </c>
      <c r="N3979" s="1246">
        <v>0</v>
      </c>
      <c r="O3979" s="1252">
        <f>+VLOOKUP(C3979,'A. Rate Class Allocations'!$B$124:$J$128,6,FALSE)</f>
        <v>0.96094519236849896</v>
      </c>
      <c r="P3979" s="1253">
        <f>+VLOOKUP(C3979,'A. Rate Class Allocations'!$B$124:$J$128,8,FALSE)</f>
        <v>0.98007105038154396</v>
      </c>
      <c r="Q3979" s="1253">
        <f>+VLOOKUP(C3979,'A. Rate Class Allocations'!$B$124:$J$128,7,FALSE)</f>
        <v>1.0700573423086499</v>
      </c>
      <c r="R3979" s="1253">
        <f>+VLOOKUP(C3979,'A. Rate Class Allocations'!$B$124:$J$128,9,FALSE)</f>
        <v>0.85888650963597402</v>
      </c>
      <c r="S3979" s="1254">
        <f t="shared" si="187"/>
        <v>26106.545315291078</v>
      </c>
      <c r="T3979" s="1254">
        <f t="shared" si="188"/>
        <v>0</v>
      </c>
    </row>
    <row r="3980" spans="1:20" s="1246" customFormat="1">
      <c r="A3980" s="1246" t="s">
        <v>1034</v>
      </c>
      <c r="B3980" s="1246" t="s">
        <v>1035</v>
      </c>
      <c r="C3980" s="1246" t="s">
        <v>118</v>
      </c>
      <c r="D3980" s="1246" t="s">
        <v>2614</v>
      </c>
      <c r="E3980" s="1247">
        <v>2020</v>
      </c>
      <c r="F3980" s="1248" t="s">
        <v>2615</v>
      </c>
      <c r="G3980" s="1249">
        <v>43091</v>
      </c>
      <c r="H3980" s="1250">
        <f t="shared" si="186"/>
        <v>2017</v>
      </c>
      <c r="I3980" s="1251">
        <v>44019.807483842589</v>
      </c>
      <c r="J3980" s="1246" t="s">
        <v>1036</v>
      </c>
      <c r="K3980" s="1246" t="s">
        <v>2438</v>
      </c>
      <c r="L3980" s="1246" t="s">
        <v>1039</v>
      </c>
      <c r="M3980" s="1246">
        <v>81743</v>
      </c>
      <c r="N3980" s="1246">
        <v>50.8</v>
      </c>
      <c r="O3980" s="1252">
        <f>+VLOOKUP(C3980,'A. Rate Class Allocations'!$B$124:$J$128,6,FALSE)</f>
        <v>0.96094519236849896</v>
      </c>
      <c r="P3980" s="1253">
        <f>+VLOOKUP(C3980,'A. Rate Class Allocations'!$B$124:$J$128,8,FALSE)</f>
        <v>0.98007105038154396</v>
      </c>
      <c r="Q3980" s="1253">
        <f>+VLOOKUP(C3980,'A. Rate Class Allocations'!$B$124:$J$128,7,FALSE)</f>
        <v>1.0700573423086499</v>
      </c>
      <c r="R3980" s="1253">
        <f>+VLOOKUP(C3980,'A. Rate Class Allocations'!$B$124:$J$128,9,FALSE)</f>
        <v>0.85888650963597402</v>
      </c>
      <c r="S3980" s="1254">
        <f t="shared" si="187"/>
        <v>76985.113048623331</v>
      </c>
      <c r="T3980" s="1254">
        <f t="shared" si="188"/>
        <v>46.688137044967803</v>
      </c>
    </row>
    <row r="3981" spans="1:20" s="1246" customFormat="1">
      <c r="A3981" s="1246" t="s">
        <v>1034</v>
      </c>
      <c r="B3981" s="1246" t="s">
        <v>1035</v>
      </c>
      <c r="C3981" s="1246" t="s">
        <v>118</v>
      </c>
      <c r="D3981" s="1246" t="s">
        <v>2616</v>
      </c>
      <c r="E3981" s="1247">
        <v>2020</v>
      </c>
      <c r="F3981" s="1247" t="s">
        <v>2615</v>
      </c>
      <c r="G3981" s="1249">
        <v>42826</v>
      </c>
      <c r="H3981" s="1250">
        <f t="shared" si="186"/>
        <v>2017</v>
      </c>
      <c r="I3981" s="1251">
        <v>44033.575691550926</v>
      </c>
      <c r="J3981" s="1246" t="s">
        <v>1036</v>
      </c>
      <c r="K3981" s="1246" t="s">
        <v>2438</v>
      </c>
      <c r="L3981" s="1246" t="s">
        <v>1039</v>
      </c>
      <c r="M3981" s="1246">
        <v>19131</v>
      </c>
      <c r="N3981" s="1246">
        <v>0</v>
      </c>
      <c r="O3981" s="1252">
        <f>+VLOOKUP(C3981,'A. Rate Class Allocations'!$B$124:$J$128,6,FALSE)</f>
        <v>0.96094519236849896</v>
      </c>
      <c r="P3981" s="1253">
        <f>+VLOOKUP(C3981,'A. Rate Class Allocations'!$B$124:$J$128,8,FALSE)</f>
        <v>0.98007105038154396</v>
      </c>
      <c r="Q3981" s="1253">
        <f>+VLOOKUP(C3981,'A. Rate Class Allocations'!$B$124:$J$128,7,FALSE)</f>
        <v>1.0700573423086499</v>
      </c>
      <c r="R3981" s="1253">
        <f>+VLOOKUP(C3981,'A. Rate Class Allocations'!$B$124:$J$128,9,FALSE)</f>
        <v>0.85888650963597402</v>
      </c>
      <c r="S3981" s="1254">
        <f t="shared" si="187"/>
        <v>18017.471804719826</v>
      </c>
      <c r="T3981" s="1254">
        <f t="shared" si="188"/>
        <v>0</v>
      </c>
    </row>
    <row r="3982" spans="1:20" s="1246" customFormat="1">
      <c r="A3982" s="1246" t="s">
        <v>1034</v>
      </c>
      <c r="B3982" s="1246" t="s">
        <v>1035</v>
      </c>
      <c r="C3982" s="1246" t="s">
        <v>118</v>
      </c>
      <c r="D3982" s="1246" t="s">
        <v>2617</v>
      </c>
      <c r="E3982" s="1247">
        <v>2020</v>
      </c>
      <c r="F3982" s="1247" t="s">
        <v>2615</v>
      </c>
      <c r="G3982" s="1249">
        <v>43048</v>
      </c>
      <c r="H3982" s="1250">
        <f t="shared" si="186"/>
        <v>2017</v>
      </c>
      <c r="I3982" s="1251">
        <v>44033.575484189816</v>
      </c>
      <c r="J3982" s="1246" t="s">
        <v>1036</v>
      </c>
      <c r="K3982" s="1246" t="s">
        <v>2438</v>
      </c>
      <c r="L3982" s="1246" t="s">
        <v>1039</v>
      </c>
      <c r="M3982" s="1246">
        <v>16866</v>
      </c>
      <c r="N3982" s="1246">
        <v>0</v>
      </c>
      <c r="O3982" s="1252">
        <f>+VLOOKUP(C3982,'A. Rate Class Allocations'!$B$124:$J$128,6,FALSE)</f>
        <v>0.96094519236849896</v>
      </c>
      <c r="P3982" s="1253">
        <f>+VLOOKUP(C3982,'A. Rate Class Allocations'!$B$124:$J$128,8,FALSE)</f>
        <v>0.98007105038154396</v>
      </c>
      <c r="Q3982" s="1253">
        <f>+VLOOKUP(C3982,'A. Rate Class Allocations'!$B$124:$J$128,7,FALSE)</f>
        <v>1.0700573423086499</v>
      </c>
      <c r="R3982" s="1253">
        <f>+VLOOKUP(C3982,'A. Rate Class Allocations'!$B$124:$J$128,9,FALSE)</f>
        <v>0.85888650963597402</v>
      </c>
      <c r="S3982" s="1254">
        <f t="shared" si="187"/>
        <v>15884.307117160868</v>
      </c>
      <c r="T3982" s="1254">
        <f t="shared" si="188"/>
        <v>0</v>
      </c>
    </row>
    <row r="3983" spans="1:20" s="1246" customFormat="1">
      <c r="A3983" s="1246" t="s">
        <v>1034</v>
      </c>
      <c r="B3983" s="1246" t="s">
        <v>1035</v>
      </c>
      <c r="C3983" s="1246" t="s">
        <v>118</v>
      </c>
      <c r="D3983" s="1246" t="s">
        <v>2618</v>
      </c>
      <c r="E3983" s="1247">
        <v>2020</v>
      </c>
      <c r="F3983" s="1247" t="s">
        <v>2615</v>
      </c>
      <c r="G3983" s="1249">
        <v>42907</v>
      </c>
      <c r="H3983" s="1250">
        <f t="shared" si="186"/>
        <v>2017</v>
      </c>
      <c r="I3983" s="1251">
        <v>44033.575286157407</v>
      </c>
      <c r="J3983" s="1246" t="s">
        <v>1036</v>
      </c>
      <c r="K3983" s="1246" t="s">
        <v>2438</v>
      </c>
      <c r="L3983" s="1246" t="s">
        <v>1039</v>
      </c>
      <c r="M3983" s="1246">
        <v>15217</v>
      </c>
      <c r="N3983" s="1246">
        <v>0</v>
      </c>
      <c r="O3983" s="1252">
        <f>+VLOOKUP(C3983,'A. Rate Class Allocations'!$B$124:$J$128,6,FALSE)</f>
        <v>0.96094519236849896</v>
      </c>
      <c r="P3983" s="1253">
        <f>+VLOOKUP(C3983,'A. Rate Class Allocations'!$B$124:$J$128,8,FALSE)</f>
        <v>0.98007105038154396</v>
      </c>
      <c r="Q3983" s="1253">
        <f>+VLOOKUP(C3983,'A. Rate Class Allocations'!$B$124:$J$128,7,FALSE)</f>
        <v>1.0700573423086499</v>
      </c>
      <c r="R3983" s="1253">
        <f>+VLOOKUP(C3983,'A. Rate Class Allocations'!$B$124:$J$128,9,FALSE)</f>
        <v>0.85888650963597402</v>
      </c>
      <c r="S3983" s="1254">
        <f t="shared" si="187"/>
        <v>14331.287881052824</v>
      </c>
      <c r="T3983" s="1254">
        <f t="shared" si="188"/>
        <v>0</v>
      </c>
    </row>
    <row r="3984" spans="1:20" s="1246" customFormat="1">
      <c r="A3984" s="1246" t="s">
        <v>1034</v>
      </c>
      <c r="B3984" s="1246" t="s">
        <v>1035</v>
      </c>
      <c r="C3984" s="1246" t="s">
        <v>118</v>
      </c>
      <c r="D3984" s="1246" t="s">
        <v>2619</v>
      </c>
      <c r="E3984" s="1247">
        <v>2020</v>
      </c>
      <c r="F3984" s="1247" t="s">
        <v>2615</v>
      </c>
      <c r="G3984" s="1249">
        <v>42831</v>
      </c>
      <c r="H3984" s="1250">
        <f t="shared" si="186"/>
        <v>2017</v>
      </c>
      <c r="I3984" s="1251">
        <v>44033.575121192131</v>
      </c>
      <c r="J3984" s="1246" t="s">
        <v>1036</v>
      </c>
      <c r="K3984" s="1246" t="s">
        <v>2438</v>
      </c>
      <c r="L3984" s="1246" t="s">
        <v>1039</v>
      </c>
      <c r="M3984" s="1246">
        <v>50192</v>
      </c>
      <c r="N3984" s="1246">
        <v>0</v>
      </c>
      <c r="O3984" s="1252">
        <f>+VLOOKUP(C3984,'A. Rate Class Allocations'!$B$124:$J$128,6,FALSE)</f>
        <v>0.96094519236849896</v>
      </c>
      <c r="P3984" s="1253">
        <f>+VLOOKUP(C3984,'A. Rate Class Allocations'!$B$124:$J$128,8,FALSE)</f>
        <v>0.98007105038154396</v>
      </c>
      <c r="Q3984" s="1253">
        <f>+VLOOKUP(C3984,'A. Rate Class Allocations'!$B$124:$J$128,7,FALSE)</f>
        <v>1.0700573423086499</v>
      </c>
      <c r="R3984" s="1253">
        <f>+VLOOKUP(C3984,'A. Rate Class Allocations'!$B$124:$J$128,9,FALSE)</f>
        <v>0.85888650963597402</v>
      </c>
      <c r="S3984" s="1254">
        <f t="shared" si="187"/>
        <v>47270.552758480873</v>
      </c>
      <c r="T3984" s="1254">
        <f t="shared" si="188"/>
        <v>0</v>
      </c>
    </row>
    <row r="3985" spans="1:20" s="1246" customFormat="1">
      <c r="A3985" s="1246" t="s">
        <v>1034</v>
      </c>
      <c r="B3985" s="1246" t="s">
        <v>1035</v>
      </c>
      <c r="C3985" s="1246" t="s">
        <v>118</v>
      </c>
      <c r="D3985" s="1246" t="s">
        <v>2620</v>
      </c>
      <c r="E3985" s="1247">
        <v>2020</v>
      </c>
      <c r="F3985" s="1247" t="s">
        <v>2615</v>
      </c>
      <c r="G3985" s="1249">
        <v>42875</v>
      </c>
      <c r="H3985" s="1250">
        <f t="shared" si="186"/>
        <v>2017</v>
      </c>
      <c r="I3985" s="1251">
        <v>44033.574936226854</v>
      </c>
      <c r="J3985" s="1246" t="s">
        <v>1036</v>
      </c>
      <c r="K3985" s="1246" t="s">
        <v>2438</v>
      </c>
      <c r="L3985" s="1246" t="s">
        <v>1039</v>
      </c>
      <c r="M3985" s="1246">
        <v>3104</v>
      </c>
      <c r="N3985" s="1246">
        <v>0</v>
      </c>
      <c r="O3985" s="1252">
        <f>+VLOOKUP(C3985,'A. Rate Class Allocations'!$B$124:$J$128,6,FALSE)</f>
        <v>0.96094519236849896</v>
      </c>
      <c r="P3985" s="1253">
        <f>+VLOOKUP(C3985,'A. Rate Class Allocations'!$B$124:$J$128,8,FALSE)</f>
        <v>0.98007105038154396</v>
      </c>
      <c r="Q3985" s="1253">
        <f>+VLOOKUP(C3985,'A. Rate Class Allocations'!$B$124:$J$128,7,FALSE)</f>
        <v>1.0700573423086499</v>
      </c>
      <c r="R3985" s="1253">
        <f>+VLOOKUP(C3985,'A. Rate Class Allocations'!$B$124:$J$128,9,FALSE)</f>
        <v>0.85888650963597402</v>
      </c>
      <c r="S3985" s="1254">
        <f t="shared" si="187"/>
        <v>2923.3303267916126</v>
      </c>
      <c r="T3985" s="1254">
        <f t="shared" si="188"/>
        <v>0</v>
      </c>
    </row>
    <row r="3986" spans="1:20" s="1246" customFormat="1">
      <c r="A3986" s="1246" t="s">
        <v>1034</v>
      </c>
      <c r="B3986" s="1246" t="s">
        <v>1035</v>
      </c>
      <c r="C3986" s="1246" t="s">
        <v>118</v>
      </c>
      <c r="D3986" s="1246" t="s">
        <v>2621</v>
      </c>
      <c r="E3986" s="1247">
        <v>2020</v>
      </c>
      <c r="F3986" s="1247" t="s">
        <v>2615</v>
      </c>
      <c r="G3986" s="1249">
        <v>42860</v>
      </c>
      <c r="H3986" s="1250">
        <f t="shared" si="186"/>
        <v>2017</v>
      </c>
      <c r="I3986" s="1251">
        <v>44033.575898159725</v>
      </c>
      <c r="J3986" s="1246" t="s">
        <v>1036</v>
      </c>
      <c r="K3986" s="1246" t="s">
        <v>2438</v>
      </c>
      <c r="L3986" s="1246" t="s">
        <v>1039</v>
      </c>
      <c r="M3986" s="1246">
        <v>24772</v>
      </c>
      <c r="N3986" s="1246">
        <v>0</v>
      </c>
      <c r="O3986" s="1252">
        <f>+VLOOKUP(C3986,'A. Rate Class Allocations'!$B$124:$J$128,6,FALSE)</f>
        <v>0.96094519236849896</v>
      </c>
      <c r="P3986" s="1253">
        <f>+VLOOKUP(C3986,'A. Rate Class Allocations'!$B$124:$J$128,8,FALSE)</f>
        <v>0.98007105038154396</v>
      </c>
      <c r="Q3986" s="1253">
        <f>+VLOOKUP(C3986,'A. Rate Class Allocations'!$B$124:$J$128,7,FALSE)</f>
        <v>1.0700573423086499</v>
      </c>
      <c r="R3986" s="1253">
        <f>+VLOOKUP(C3986,'A. Rate Class Allocations'!$B$124:$J$128,9,FALSE)</f>
        <v>0.85888650963597402</v>
      </c>
      <c r="S3986" s="1254">
        <f t="shared" si="187"/>
        <v>23330.134940490279</v>
      </c>
      <c r="T3986" s="1254">
        <f t="shared" si="188"/>
        <v>0</v>
      </c>
    </row>
    <row r="3987" spans="1:20" s="1246" customFormat="1">
      <c r="A3987" s="1246" t="s">
        <v>1034</v>
      </c>
      <c r="B3987" s="1246" t="s">
        <v>1035</v>
      </c>
      <c r="C3987" s="1246" t="s">
        <v>118</v>
      </c>
      <c r="D3987" s="1246" t="s">
        <v>2622</v>
      </c>
      <c r="E3987" s="1247">
        <v>2020</v>
      </c>
      <c r="F3987" s="1247" t="s">
        <v>2615</v>
      </c>
      <c r="G3987" s="1249">
        <v>42646</v>
      </c>
      <c r="H3987" s="1250">
        <f t="shared" si="186"/>
        <v>2016</v>
      </c>
      <c r="I3987" s="1251">
        <v>44000.559965787033</v>
      </c>
      <c r="J3987" s="1246" t="s">
        <v>1040</v>
      </c>
      <c r="K3987" s="1246" t="s">
        <v>2440</v>
      </c>
      <c r="L3987" s="1246" t="s">
        <v>1039</v>
      </c>
      <c r="M3987" s="1246">
        <v>70665</v>
      </c>
      <c r="N3987" s="1246">
        <v>16.600000000000001</v>
      </c>
      <c r="O3987" s="1252">
        <f>+VLOOKUP(C3987,'A. Rate Class Allocations'!$B$124:$J$128,6,FALSE)</f>
        <v>0.96094519236849896</v>
      </c>
      <c r="P3987" s="1253">
        <f>+VLOOKUP(C3987,'A. Rate Class Allocations'!$B$124:$J$128,8,FALSE)</f>
        <v>0.98007105038154396</v>
      </c>
      <c r="Q3987" s="1253">
        <f>+VLOOKUP(C3987,'A. Rate Class Allocations'!$B$124:$J$128,7,FALSE)</f>
        <v>1.0700573423086499</v>
      </c>
      <c r="R3987" s="1253">
        <f>+VLOOKUP(C3987,'A. Rate Class Allocations'!$B$124:$J$128,9,FALSE)</f>
        <v>0.85888650963597402</v>
      </c>
      <c r="S3987" s="1254">
        <f t="shared" si="187"/>
        <v>66551.912868147323</v>
      </c>
      <c r="T3987" s="1254">
        <f t="shared" si="188"/>
        <v>15.256359743040663</v>
      </c>
    </row>
    <row r="3988" spans="1:20" s="1246" customFormat="1">
      <c r="A3988" s="1246" t="s">
        <v>1034</v>
      </c>
      <c r="B3988" s="1246" t="s">
        <v>1035</v>
      </c>
      <c r="C3988" s="1246" t="s">
        <v>118</v>
      </c>
      <c r="D3988" s="1246" t="s">
        <v>2623</v>
      </c>
      <c r="E3988" s="1247">
        <v>2020</v>
      </c>
      <c r="F3988" s="1247" t="s">
        <v>2615</v>
      </c>
      <c r="G3988" s="1249">
        <v>42633</v>
      </c>
      <c r="H3988" s="1250">
        <f t="shared" si="186"/>
        <v>2016</v>
      </c>
      <c r="I3988" s="1251">
        <v>44033.576442893522</v>
      </c>
      <c r="J3988" s="1246" t="s">
        <v>1038</v>
      </c>
      <c r="K3988" s="1246" t="s">
        <v>2440</v>
      </c>
      <c r="L3988" s="1246" t="s">
        <v>1039</v>
      </c>
      <c r="M3988" s="1246">
        <v>2457</v>
      </c>
      <c r="N3988" s="1246">
        <v>0</v>
      </c>
      <c r="O3988" s="1252">
        <f>+VLOOKUP(C3988,'A. Rate Class Allocations'!$B$124:$J$128,6,FALSE)</f>
        <v>0.96094519236849896</v>
      </c>
      <c r="P3988" s="1253">
        <f>+VLOOKUP(C3988,'A. Rate Class Allocations'!$B$124:$J$128,8,FALSE)</f>
        <v>0.98007105038154396</v>
      </c>
      <c r="Q3988" s="1253">
        <f>+VLOOKUP(C3988,'A. Rate Class Allocations'!$B$124:$J$128,7,FALSE)</f>
        <v>1.0700573423086499</v>
      </c>
      <c r="R3988" s="1253">
        <f>+VLOOKUP(C3988,'A. Rate Class Allocations'!$B$124:$J$128,9,FALSE)</f>
        <v>0.85888650963597402</v>
      </c>
      <c r="S3988" s="1254">
        <f t="shared" si="187"/>
        <v>2313.9892438553452</v>
      </c>
      <c r="T3988" s="1254">
        <f t="shared" si="188"/>
        <v>0</v>
      </c>
    </row>
    <row r="3989" spans="1:20" s="1246" customFormat="1">
      <c r="A3989" s="1246" t="s">
        <v>1034</v>
      </c>
      <c r="B3989" s="1246" t="s">
        <v>1035</v>
      </c>
      <c r="C3989" s="1246" t="s">
        <v>118</v>
      </c>
      <c r="D3989" s="1246" t="s">
        <v>2623</v>
      </c>
      <c r="E3989" s="1247">
        <v>2020</v>
      </c>
      <c r="F3989" s="1247" t="s">
        <v>2615</v>
      </c>
      <c r="G3989" s="1249">
        <v>42633</v>
      </c>
      <c r="H3989" s="1250">
        <f t="shared" si="186"/>
        <v>2016</v>
      </c>
      <c r="I3989" s="1251">
        <v>44033.576442893522</v>
      </c>
      <c r="J3989" s="1246" t="s">
        <v>1038</v>
      </c>
      <c r="K3989" s="1246" t="s">
        <v>2440</v>
      </c>
      <c r="L3989" s="1246" t="s">
        <v>1039</v>
      </c>
      <c r="M3989" s="1246">
        <v>10080</v>
      </c>
      <c r="N3989" s="1246">
        <v>0</v>
      </c>
      <c r="O3989" s="1252">
        <f>+VLOOKUP(C3989,'A. Rate Class Allocations'!$B$124:$J$128,6,FALSE)</f>
        <v>0.96094519236849896</v>
      </c>
      <c r="P3989" s="1253">
        <f>+VLOOKUP(C3989,'A. Rate Class Allocations'!$B$124:$J$128,8,FALSE)</f>
        <v>0.98007105038154396</v>
      </c>
      <c r="Q3989" s="1253">
        <f>+VLOOKUP(C3989,'A. Rate Class Allocations'!$B$124:$J$128,7,FALSE)</f>
        <v>1.0700573423086499</v>
      </c>
      <c r="R3989" s="1253">
        <f>+VLOOKUP(C3989,'A. Rate Class Allocations'!$B$124:$J$128,9,FALSE)</f>
        <v>0.85888650963597402</v>
      </c>
      <c r="S3989" s="1254">
        <f t="shared" si="187"/>
        <v>9493.2892055603916</v>
      </c>
      <c r="T3989" s="1254">
        <f t="shared" si="188"/>
        <v>0</v>
      </c>
    </row>
    <row r="3990" spans="1:20" s="1246" customFormat="1">
      <c r="A3990" s="1246" t="s">
        <v>1034</v>
      </c>
      <c r="B3990" s="1246" t="s">
        <v>1035</v>
      </c>
      <c r="C3990" s="1246" t="s">
        <v>118</v>
      </c>
      <c r="D3990" s="1246" t="s">
        <v>2623</v>
      </c>
      <c r="E3990" s="1247">
        <v>2020</v>
      </c>
      <c r="F3990" s="1247" t="s">
        <v>2615</v>
      </c>
      <c r="G3990" s="1249">
        <v>42633</v>
      </c>
      <c r="H3990" s="1250">
        <f t="shared" si="186"/>
        <v>2016</v>
      </c>
      <c r="I3990" s="1251">
        <v>44033.576442893522</v>
      </c>
      <c r="J3990" s="1246" t="s">
        <v>1038</v>
      </c>
      <c r="K3990" s="1246" t="s">
        <v>2440</v>
      </c>
      <c r="L3990" s="1246" t="s">
        <v>1039</v>
      </c>
      <c r="M3990" s="1246">
        <v>2436</v>
      </c>
      <c r="N3990" s="1246">
        <v>0</v>
      </c>
      <c r="O3990" s="1252">
        <f>+VLOOKUP(C3990,'A. Rate Class Allocations'!$B$124:$J$128,6,FALSE)</f>
        <v>0.96094519236849896</v>
      </c>
      <c r="P3990" s="1253">
        <f>+VLOOKUP(C3990,'A. Rate Class Allocations'!$B$124:$J$128,8,FALSE)</f>
        <v>0.98007105038154396</v>
      </c>
      <c r="Q3990" s="1253">
        <f>+VLOOKUP(C3990,'A. Rate Class Allocations'!$B$124:$J$128,7,FALSE)</f>
        <v>1.0700573423086499</v>
      </c>
      <c r="R3990" s="1253">
        <f>+VLOOKUP(C3990,'A. Rate Class Allocations'!$B$124:$J$128,9,FALSE)</f>
        <v>0.85888650963597402</v>
      </c>
      <c r="S3990" s="1254">
        <f t="shared" si="187"/>
        <v>2294.2115580104282</v>
      </c>
      <c r="T3990" s="1254">
        <f t="shared" si="188"/>
        <v>0</v>
      </c>
    </row>
    <row r="3991" spans="1:20" s="1246" customFormat="1">
      <c r="A3991" s="1246" t="s">
        <v>1034</v>
      </c>
      <c r="B3991" s="1246" t="s">
        <v>1035</v>
      </c>
      <c r="C3991" s="1246" t="s">
        <v>118</v>
      </c>
      <c r="D3991" s="1246" t="s">
        <v>2624</v>
      </c>
      <c r="E3991" s="1247">
        <v>2020</v>
      </c>
      <c r="F3991" s="1247" t="s">
        <v>2615</v>
      </c>
      <c r="G3991" s="1249">
        <v>43769</v>
      </c>
      <c r="H3991" s="1250">
        <f t="shared" si="186"/>
        <v>2019</v>
      </c>
      <c r="I3991" s="1251">
        <v>43984.591193842592</v>
      </c>
      <c r="J3991" s="1246" t="s">
        <v>1038</v>
      </c>
      <c r="K3991" s="1246" t="s">
        <v>2440</v>
      </c>
      <c r="L3991" s="1246" t="s">
        <v>1039</v>
      </c>
      <c r="M3991" s="1246">
        <v>49686</v>
      </c>
      <c r="N3991" s="1246">
        <v>0</v>
      </c>
      <c r="O3991" s="1252">
        <f>+VLOOKUP(C3991,'A. Rate Class Allocations'!$B$124:$J$128,6,FALSE)</f>
        <v>0.96094519236849896</v>
      </c>
      <c r="P3991" s="1253">
        <f>+VLOOKUP(C3991,'A. Rate Class Allocations'!$B$124:$J$128,8,FALSE)</f>
        <v>0.98007105038154396</v>
      </c>
      <c r="Q3991" s="1253">
        <f>+VLOOKUP(C3991,'A. Rate Class Allocations'!$B$124:$J$128,7,FALSE)</f>
        <v>1.0700573423086499</v>
      </c>
      <c r="R3991" s="1253">
        <f>+VLOOKUP(C3991,'A. Rate Class Allocations'!$B$124:$J$128,9,FALSE)</f>
        <v>0.85888650963597402</v>
      </c>
      <c r="S3991" s="1254">
        <f t="shared" si="187"/>
        <v>46794.004709074761</v>
      </c>
      <c r="T3991" s="1254">
        <f t="shared" si="188"/>
        <v>0</v>
      </c>
    </row>
    <row r="3992" spans="1:20" s="1246" customFormat="1">
      <c r="A3992" s="1246" t="s">
        <v>1034</v>
      </c>
      <c r="B3992" s="1246" t="s">
        <v>1035</v>
      </c>
      <c r="C3992" s="1246" t="s">
        <v>118</v>
      </c>
      <c r="D3992" s="1246" t="s">
        <v>2624</v>
      </c>
      <c r="E3992" s="1247">
        <v>2020</v>
      </c>
      <c r="F3992" s="1247" t="s">
        <v>2615</v>
      </c>
      <c r="G3992" s="1249">
        <v>43769</v>
      </c>
      <c r="H3992" s="1250">
        <f t="shared" si="186"/>
        <v>2019</v>
      </c>
      <c r="I3992" s="1251">
        <v>43984.591193842592</v>
      </c>
      <c r="J3992" s="1246" t="s">
        <v>1038</v>
      </c>
      <c r="K3992" s="1246" t="s">
        <v>2440</v>
      </c>
      <c r="L3992" s="1246" t="s">
        <v>1039</v>
      </c>
      <c r="M3992" s="1246">
        <v>81760</v>
      </c>
      <c r="N3992" s="1246">
        <v>0</v>
      </c>
      <c r="O3992" s="1252">
        <f>+VLOOKUP(C3992,'A. Rate Class Allocations'!$B$124:$J$128,6,FALSE)</f>
        <v>0.96094519236849896</v>
      </c>
      <c r="P3992" s="1253">
        <f>+VLOOKUP(C3992,'A. Rate Class Allocations'!$B$124:$J$128,8,FALSE)</f>
        <v>0.98007105038154396</v>
      </c>
      <c r="Q3992" s="1253">
        <f>+VLOOKUP(C3992,'A. Rate Class Allocations'!$B$124:$J$128,7,FALSE)</f>
        <v>1.0700573423086499</v>
      </c>
      <c r="R3992" s="1253">
        <f>+VLOOKUP(C3992,'A. Rate Class Allocations'!$B$124:$J$128,9,FALSE)</f>
        <v>0.85888650963597402</v>
      </c>
      <c r="S3992" s="1254">
        <f t="shared" si="187"/>
        <v>77001.123556212071</v>
      </c>
      <c r="T3992" s="1254">
        <f t="shared" si="188"/>
        <v>0</v>
      </c>
    </row>
    <row r="3993" spans="1:20" s="1246" customFormat="1">
      <c r="A3993" s="1246" t="s">
        <v>1034</v>
      </c>
      <c r="B3993" s="1246" t="s">
        <v>1035</v>
      </c>
      <c r="C3993" s="1246" t="s">
        <v>118</v>
      </c>
      <c r="D3993" s="1246" t="s">
        <v>2624</v>
      </c>
      <c r="E3993" s="1247">
        <v>2020</v>
      </c>
      <c r="F3993" s="1247" t="s">
        <v>2615</v>
      </c>
      <c r="G3993" s="1249">
        <v>43769</v>
      </c>
      <c r="H3993" s="1250">
        <f t="shared" si="186"/>
        <v>2019</v>
      </c>
      <c r="I3993" s="1251">
        <v>43984.591193842592</v>
      </c>
      <c r="J3993" s="1246" t="s">
        <v>1038</v>
      </c>
      <c r="K3993" s="1246" t="s">
        <v>2440</v>
      </c>
      <c r="L3993" s="1246" t="s">
        <v>1039</v>
      </c>
      <c r="M3993" s="1246">
        <v>14280</v>
      </c>
      <c r="N3993" s="1246">
        <v>0</v>
      </c>
      <c r="O3993" s="1252">
        <f>+VLOOKUP(C3993,'A. Rate Class Allocations'!$B$124:$J$128,6,FALSE)</f>
        <v>0.96094519236849896</v>
      </c>
      <c r="P3993" s="1253">
        <f>+VLOOKUP(C3993,'A. Rate Class Allocations'!$B$124:$J$128,8,FALSE)</f>
        <v>0.98007105038154396</v>
      </c>
      <c r="Q3993" s="1253">
        <f>+VLOOKUP(C3993,'A. Rate Class Allocations'!$B$124:$J$128,7,FALSE)</f>
        <v>1.0700573423086499</v>
      </c>
      <c r="R3993" s="1253">
        <f>+VLOOKUP(C3993,'A. Rate Class Allocations'!$B$124:$J$128,9,FALSE)</f>
        <v>0.85888650963597402</v>
      </c>
      <c r="S3993" s="1254">
        <f t="shared" si="187"/>
        <v>13448.826374543889</v>
      </c>
      <c r="T3993" s="1254">
        <f t="shared" si="188"/>
        <v>0</v>
      </c>
    </row>
    <row r="3994" spans="1:20" s="1246" customFormat="1">
      <c r="A3994" s="1246" t="s">
        <v>1034</v>
      </c>
      <c r="B3994" s="1246" t="s">
        <v>1035</v>
      </c>
      <c r="C3994" s="1246" t="s">
        <v>118</v>
      </c>
      <c r="D3994" s="1246" t="s">
        <v>2624</v>
      </c>
      <c r="E3994" s="1247">
        <v>2020</v>
      </c>
      <c r="F3994" s="1247" t="s">
        <v>2615</v>
      </c>
      <c r="G3994" s="1249">
        <v>43769</v>
      </c>
      <c r="H3994" s="1250">
        <f t="shared" si="186"/>
        <v>2019</v>
      </c>
      <c r="I3994" s="1251">
        <v>43984.591193842592</v>
      </c>
      <c r="J3994" s="1246" t="s">
        <v>1038</v>
      </c>
      <c r="K3994" s="1246" t="s">
        <v>2440</v>
      </c>
      <c r="L3994" s="1246" t="s">
        <v>1039</v>
      </c>
      <c r="M3994" s="1246">
        <v>2436</v>
      </c>
      <c r="N3994" s="1246">
        <v>0</v>
      </c>
      <c r="O3994" s="1252">
        <f>+VLOOKUP(C3994,'A. Rate Class Allocations'!$B$124:$J$128,6,FALSE)</f>
        <v>0.96094519236849896</v>
      </c>
      <c r="P3994" s="1253">
        <f>+VLOOKUP(C3994,'A. Rate Class Allocations'!$B$124:$J$128,8,FALSE)</f>
        <v>0.98007105038154396</v>
      </c>
      <c r="Q3994" s="1253">
        <f>+VLOOKUP(C3994,'A. Rate Class Allocations'!$B$124:$J$128,7,FALSE)</f>
        <v>1.0700573423086499</v>
      </c>
      <c r="R3994" s="1253">
        <f>+VLOOKUP(C3994,'A. Rate Class Allocations'!$B$124:$J$128,9,FALSE)</f>
        <v>0.85888650963597402</v>
      </c>
      <c r="S3994" s="1254">
        <f t="shared" si="187"/>
        <v>2294.2115580104282</v>
      </c>
      <c r="T3994" s="1254">
        <f t="shared" si="188"/>
        <v>0</v>
      </c>
    </row>
    <row r="3995" spans="1:20" s="1246" customFormat="1">
      <c r="A3995" s="1246" t="s">
        <v>1034</v>
      </c>
      <c r="B3995" s="1246" t="s">
        <v>1035</v>
      </c>
      <c r="C3995" s="1246" t="s">
        <v>118</v>
      </c>
      <c r="D3995" s="1246" t="s">
        <v>2624</v>
      </c>
      <c r="E3995" s="1247">
        <v>2020</v>
      </c>
      <c r="F3995" s="1247" t="s">
        <v>2615</v>
      </c>
      <c r="G3995" s="1249">
        <v>43769</v>
      </c>
      <c r="H3995" s="1250">
        <f t="shared" si="186"/>
        <v>2019</v>
      </c>
      <c r="I3995" s="1251">
        <v>43984.591193842592</v>
      </c>
      <c r="J3995" s="1246" t="s">
        <v>1038</v>
      </c>
      <c r="K3995" s="1246" t="s">
        <v>2440</v>
      </c>
      <c r="L3995" s="1246" t="s">
        <v>1039</v>
      </c>
      <c r="M3995" s="1246">
        <v>79002</v>
      </c>
      <c r="N3995" s="1246">
        <v>0</v>
      </c>
      <c r="O3995" s="1252">
        <f>+VLOOKUP(C3995,'A. Rate Class Allocations'!$B$124:$J$128,6,FALSE)</f>
        <v>0.96094519236849896</v>
      </c>
      <c r="P3995" s="1253">
        <f>+VLOOKUP(C3995,'A. Rate Class Allocations'!$B$124:$J$128,8,FALSE)</f>
        <v>0.98007105038154396</v>
      </c>
      <c r="Q3995" s="1253">
        <f>+VLOOKUP(C3995,'A. Rate Class Allocations'!$B$124:$J$128,7,FALSE)</f>
        <v>1.0700573423086499</v>
      </c>
      <c r="R3995" s="1253">
        <f>+VLOOKUP(C3995,'A. Rate Class Allocations'!$B$124:$J$128,9,FALSE)</f>
        <v>0.85888650963597402</v>
      </c>
      <c r="S3995" s="1254">
        <f t="shared" si="187"/>
        <v>74403.654148579575</v>
      </c>
      <c r="T3995" s="1254">
        <f t="shared" si="188"/>
        <v>0</v>
      </c>
    </row>
    <row r="3996" spans="1:20" s="1246" customFormat="1">
      <c r="A3996" s="1246" t="s">
        <v>1034</v>
      </c>
      <c r="B3996" s="1246" t="s">
        <v>1035</v>
      </c>
      <c r="C3996" s="1246" t="s">
        <v>118</v>
      </c>
      <c r="D3996" s="1246" t="s">
        <v>2625</v>
      </c>
      <c r="E3996" s="1247">
        <v>2020</v>
      </c>
      <c r="F3996" s="1247" t="s">
        <v>2615</v>
      </c>
      <c r="G3996" s="1249">
        <v>42636</v>
      </c>
      <c r="H3996" s="1250">
        <f t="shared" si="186"/>
        <v>2016</v>
      </c>
      <c r="I3996" s="1251">
        <v>43993.653023506944</v>
      </c>
      <c r="J3996" s="1246" t="s">
        <v>1036</v>
      </c>
      <c r="K3996" s="1246" t="s">
        <v>2440</v>
      </c>
      <c r="L3996" s="1246" t="s">
        <v>1039</v>
      </c>
      <c r="M3996" s="1246">
        <v>6381</v>
      </c>
      <c r="N3996" s="1246">
        <v>2</v>
      </c>
      <c r="O3996" s="1252">
        <f>+VLOOKUP(C3996,'A. Rate Class Allocations'!$B$124:$J$128,6,FALSE)</f>
        <v>0.96094519236849896</v>
      </c>
      <c r="P3996" s="1253">
        <f>+VLOOKUP(C3996,'A. Rate Class Allocations'!$B$124:$J$128,8,FALSE)</f>
        <v>0.98007105038154396</v>
      </c>
      <c r="Q3996" s="1253">
        <f>+VLOOKUP(C3996,'A. Rate Class Allocations'!$B$124:$J$128,7,FALSE)</f>
        <v>1.0700573423086499</v>
      </c>
      <c r="R3996" s="1253">
        <f>+VLOOKUP(C3996,'A. Rate Class Allocations'!$B$124:$J$128,9,FALSE)</f>
        <v>0.85888650963597402</v>
      </c>
      <c r="S3996" s="1254">
        <f t="shared" si="187"/>
        <v>6009.5911131627836</v>
      </c>
      <c r="T3996" s="1254">
        <f t="shared" si="188"/>
        <v>1.838115631691646</v>
      </c>
    </row>
    <row r="3997" spans="1:20" s="1246" customFormat="1">
      <c r="A3997" s="1246" t="s">
        <v>1034</v>
      </c>
      <c r="B3997" s="1246" t="s">
        <v>1035</v>
      </c>
      <c r="C3997" s="1246" t="s">
        <v>118</v>
      </c>
      <c r="D3997" s="1246" t="s">
        <v>2626</v>
      </c>
      <c r="E3997" s="1247">
        <v>2020</v>
      </c>
      <c r="F3997" s="1247" t="s">
        <v>2615</v>
      </c>
      <c r="G3997" s="1249">
        <v>43374</v>
      </c>
      <c r="H3997" s="1250">
        <f t="shared" si="186"/>
        <v>2018</v>
      </c>
      <c r="I3997" s="1251">
        <v>44056.576732314817</v>
      </c>
      <c r="J3997" s="1246" t="s">
        <v>1038</v>
      </c>
      <c r="K3997" s="1246" t="s">
        <v>2440</v>
      </c>
      <c r="L3997" s="1246" t="s">
        <v>1039</v>
      </c>
      <c r="M3997" s="1246">
        <v>1433.328</v>
      </c>
      <c r="N3997" s="1246">
        <v>0.312</v>
      </c>
      <c r="O3997" s="1252">
        <f>+VLOOKUP(C3997,'A. Rate Class Allocations'!$B$124:$J$128,6,FALSE)</f>
        <v>0.96094519236849896</v>
      </c>
      <c r="P3997" s="1253">
        <f>+VLOOKUP(C3997,'A. Rate Class Allocations'!$B$124:$J$128,8,FALSE)</f>
        <v>0.98007105038154396</v>
      </c>
      <c r="Q3997" s="1253">
        <f>+VLOOKUP(C3997,'A. Rate Class Allocations'!$B$124:$J$128,7,FALSE)</f>
        <v>1.0700573423086499</v>
      </c>
      <c r="R3997" s="1253">
        <f>+VLOOKUP(C3997,'A. Rate Class Allocations'!$B$124:$J$128,9,FALSE)</f>
        <v>0.85888650963597402</v>
      </c>
      <c r="S3997" s="1254">
        <f t="shared" si="187"/>
        <v>1349.9005188916135</v>
      </c>
      <c r="T3997" s="1254">
        <f t="shared" si="188"/>
        <v>0.28674603854389674</v>
      </c>
    </row>
    <row r="3998" spans="1:20" s="1246" customFormat="1">
      <c r="A3998" s="1246" t="s">
        <v>1034</v>
      </c>
      <c r="B3998" s="1246" t="s">
        <v>1035</v>
      </c>
      <c r="C3998" s="1246" t="s">
        <v>118</v>
      </c>
      <c r="D3998" s="1246" t="s">
        <v>2627</v>
      </c>
      <c r="E3998" s="1247">
        <v>2020</v>
      </c>
      <c r="F3998" s="1247" t="s">
        <v>2615</v>
      </c>
      <c r="G3998" s="1249">
        <v>43868</v>
      </c>
      <c r="H3998" s="1250">
        <f t="shared" si="186"/>
        <v>2020</v>
      </c>
      <c r="I3998" s="1251">
        <v>44005.569310740742</v>
      </c>
      <c r="J3998" s="1246" t="s">
        <v>1038</v>
      </c>
      <c r="K3998" s="1246" t="s">
        <v>2440</v>
      </c>
      <c r="L3998" s="1246" t="s">
        <v>1039</v>
      </c>
      <c r="M3998" s="1246">
        <v>7005.6</v>
      </c>
      <c r="N3998" s="1246">
        <v>0</v>
      </c>
      <c r="O3998" s="1252">
        <f>+VLOOKUP(C3998,'A. Rate Class Allocations'!$B$124:$J$128,6,FALSE)</f>
        <v>0.96094519236849896</v>
      </c>
      <c r="P3998" s="1253">
        <f>+VLOOKUP(C3998,'A. Rate Class Allocations'!$B$124:$J$128,8,FALSE)</f>
        <v>0.98007105038154396</v>
      </c>
      <c r="Q3998" s="1253">
        <f>+VLOOKUP(C3998,'A. Rate Class Allocations'!$B$124:$J$128,7,FALSE)</f>
        <v>1.0700573423086499</v>
      </c>
      <c r="R3998" s="1253">
        <f>+VLOOKUP(C3998,'A. Rate Class Allocations'!$B$124:$J$128,9,FALSE)</f>
        <v>0.85888650963597402</v>
      </c>
      <c r="S3998" s="1254">
        <f t="shared" si="187"/>
        <v>6597.8359978644721</v>
      </c>
      <c r="T3998" s="1254">
        <f t="shared" si="188"/>
        <v>0</v>
      </c>
    </row>
    <row r="3999" spans="1:20" s="1246" customFormat="1">
      <c r="A3999" s="1246" t="s">
        <v>1034</v>
      </c>
      <c r="B3999" s="1246" t="s">
        <v>1035</v>
      </c>
      <c r="C3999" s="1246" t="s">
        <v>118</v>
      </c>
      <c r="D3999" s="1246" t="s">
        <v>2627</v>
      </c>
      <c r="E3999" s="1247">
        <v>2020</v>
      </c>
      <c r="F3999" s="1247" t="s">
        <v>2615</v>
      </c>
      <c r="G3999" s="1249">
        <v>43868</v>
      </c>
      <c r="H3999" s="1250">
        <f t="shared" si="186"/>
        <v>2020</v>
      </c>
      <c r="I3999" s="1251">
        <v>44005.569310740742</v>
      </c>
      <c r="J3999" s="1246" t="s">
        <v>1038</v>
      </c>
      <c r="K3999" s="1246" t="s">
        <v>2440</v>
      </c>
      <c r="L3999" s="1246" t="s">
        <v>1039</v>
      </c>
      <c r="M3999" s="1246">
        <v>1680</v>
      </c>
      <c r="N3999" s="1246">
        <v>0</v>
      </c>
      <c r="O3999" s="1252">
        <f>+VLOOKUP(C3999,'A. Rate Class Allocations'!$B$124:$J$128,6,FALSE)</f>
        <v>0.96094519236849896</v>
      </c>
      <c r="P3999" s="1253">
        <f>+VLOOKUP(C3999,'A. Rate Class Allocations'!$B$124:$J$128,8,FALSE)</f>
        <v>0.98007105038154396</v>
      </c>
      <c r="Q3999" s="1253">
        <f>+VLOOKUP(C3999,'A. Rate Class Allocations'!$B$124:$J$128,7,FALSE)</f>
        <v>1.0700573423086499</v>
      </c>
      <c r="R3999" s="1253">
        <f>+VLOOKUP(C3999,'A. Rate Class Allocations'!$B$124:$J$128,9,FALSE)</f>
        <v>0.85888650963597402</v>
      </c>
      <c r="S3999" s="1254">
        <f t="shared" si="187"/>
        <v>1582.2148675933984</v>
      </c>
      <c r="T3999" s="1254">
        <f t="shared" si="188"/>
        <v>0</v>
      </c>
    </row>
    <row r="4000" spans="1:20" s="1246" customFormat="1">
      <c r="A4000" s="1246" t="s">
        <v>1034</v>
      </c>
      <c r="B4000" s="1246" t="s">
        <v>1035</v>
      </c>
      <c r="C4000" s="1246" t="s">
        <v>118</v>
      </c>
      <c r="D4000" s="1246" t="s">
        <v>2628</v>
      </c>
      <c r="E4000" s="1247">
        <v>2020</v>
      </c>
      <c r="F4000" s="1247" t="s">
        <v>2615</v>
      </c>
      <c r="G4000" s="1249">
        <v>42898</v>
      </c>
      <c r="H4000" s="1250">
        <f t="shared" si="186"/>
        <v>2017</v>
      </c>
      <c r="I4000" s="1251">
        <v>44000.560402164352</v>
      </c>
      <c r="J4000" s="1246" t="s">
        <v>1038</v>
      </c>
      <c r="K4000" s="1246" t="s">
        <v>2440</v>
      </c>
      <c r="L4000" s="1246" t="s">
        <v>1039</v>
      </c>
      <c r="M4000" s="1246">
        <v>5329.04</v>
      </c>
      <c r="N4000" s="1246">
        <v>1.1599999999999999</v>
      </c>
      <c r="O4000" s="1252">
        <f>+VLOOKUP(C4000,'A. Rate Class Allocations'!$B$124:$J$128,6,FALSE)</f>
        <v>0.96094519236849896</v>
      </c>
      <c r="P4000" s="1253">
        <f>+VLOOKUP(C4000,'A. Rate Class Allocations'!$B$124:$J$128,8,FALSE)</f>
        <v>0.98007105038154396</v>
      </c>
      <c r="Q4000" s="1253">
        <f>+VLOOKUP(C4000,'A. Rate Class Allocations'!$B$124:$J$128,7,FALSE)</f>
        <v>1.0700573423086499</v>
      </c>
      <c r="R4000" s="1253">
        <f>+VLOOKUP(C4000,'A. Rate Class Allocations'!$B$124:$J$128,9,FALSE)</f>
        <v>0.85888650963597402</v>
      </c>
      <c r="S4000" s="1254">
        <f t="shared" si="187"/>
        <v>5018.8609035713835</v>
      </c>
      <c r="T4000" s="1254">
        <f t="shared" si="188"/>
        <v>1.0661070663811545</v>
      </c>
    </row>
    <row r="4001" spans="1:20" s="1246" customFormat="1">
      <c r="A4001" s="1246" t="s">
        <v>1034</v>
      </c>
      <c r="B4001" s="1246" t="s">
        <v>1035</v>
      </c>
      <c r="C4001" s="1246" t="s">
        <v>118</v>
      </c>
      <c r="D4001" s="1246" t="s">
        <v>2628</v>
      </c>
      <c r="E4001" s="1247">
        <v>2020</v>
      </c>
      <c r="F4001" s="1247" t="s">
        <v>2615</v>
      </c>
      <c r="G4001" s="1249">
        <v>42898</v>
      </c>
      <c r="H4001" s="1250">
        <f t="shared" si="186"/>
        <v>2017</v>
      </c>
      <c r="I4001" s="1251">
        <v>44000.560402164352</v>
      </c>
      <c r="J4001" s="1246" t="s">
        <v>1038</v>
      </c>
      <c r="K4001" s="1246" t="s">
        <v>2440</v>
      </c>
      <c r="L4001" s="1246" t="s">
        <v>1039</v>
      </c>
      <c r="M4001" s="1246">
        <v>1194.44</v>
      </c>
      <c r="N4001" s="1246">
        <v>0.26</v>
      </c>
      <c r="O4001" s="1252">
        <f>+VLOOKUP(C4001,'A. Rate Class Allocations'!$B$124:$J$128,6,FALSE)</f>
        <v>0.96094519236849896</v>
      </c>
      <c r="P4001" s="1253">
        <f>+VLOOKUP(C4001,'A. Rate Class Allocations'!$B$124:$J$128,8,FALSE)</f>
        <v>0.98007105038154396</v>
      </c>
      <c r="Q4001" s="1253">
        <f>+VLOOKUP(C4001,'A. Rate Class Allocations'!$B$124:$J$128,7,FALSE)</f>
        <v>1.0700573423086499</v>
      </c>
      <c r="R4001" s="1253">
        <f>+VLOOKUP(C4001,'A. Rate Class Allocations'!$B$124:$J$128,9,FALSE)</f>
        <v>0.85888650963597402</v>
      </c>
      <c r="S4001" s="1254">
        <f t="shared" si="187"/>
        <v>1124.9170990763446</v>
      </c>
      <c r="T4001" s="1254">
        <f t="shared" si="188"/>
        <v>0.23895503211991398</v>
      </c>
    </row>
    <row r="4002" spans="1:20" s="1246" customFormat="1">
      <c r="A4002" s="1246" t="s">
        <v>1034</v>
      </c>
      <c r="B4002" s="1246" t="s">
        <v>1035</v>
      </c>
      <c r="C4002" s="1246" t="s">
        <v>118</v>
      </c>
      <c r="D4002" s="1246" t="s">
        <v>2629</v>
      </c>
      <c r="E4002" s="1247">
        <v>2020</v>
      </c>
      <c r="F4002" s="1247" t="s">
        <v>2615</v>
      </c>
      <c r="G4002" s="1249">
        <v>43257</v>
      </c>
      <c r="H4002" s="1250">
        <f t="shared" si="186"/>
        <v>2018</v>
      </c>
      <c r="I4002" s="1251">
        <v>44064.587565972222</v>
      </c>
      <c r="J4002" s="1246" t="s">
        <v>1036</v>
      </c>
      <c r="K4002" s="1246" t="s">
        <v>2440</v>
      </c>
      <c r="L4002" s="1246" t="s">
        <v>1039</v>
      </c>
      <c r="M4002" s="1246">
        <v>163304</v>
      </c>
      <c r="N4002" s="1246">
        <v>18.564</v>
      </c>
      <c r="O4002" s="1252">
        <f>+VLOOKUP(C4002,'A. Rate Class Allocations'!$B$124:$J$128,6,FALSE)</f>
        <v>0.96094519236849896</v>
      </c>
      <c r="P4002" s="1253">
        <f>+VLOOKUP(C4002,'A. Rate Class Allocations'!$B$124:$J$128,8,FALSE)</f>
        <v>0.98007105038154396</v>
      </c>
      <c r="Q4002" s="1253">
        <f>+VLOOKUP(C4002,'A. Rate Class Allocations'!$B$124:$J$128,7,FALSE)</f>
        <v>1.0700573423086499</v>
      </c>
      <c r="R4002" s="1253">
        <f>+VLOOKUP(C4002,'A. Rate Class Allocations'!$B$124:$J$128,9,FALSE)</f>
        <v>0.85888650963597402</v>
      </c>
      <c r="S4002" s="1254">
        <f t="shared" si="187"/>
        <v>153798.81948659068</v>
      </c>
      <c r="T4002" s="1254">
        <f t="shared" si="188"/>
        <v>17.061389293361856</v>
      </c>
    </row>
    <row r="4003" spans="1:20" s="1246" customFormat="1">
      <c r="A4003" s="1246" t="s">
        <v>1034</v>
      </c>
      <c r="B4003" s="1246" t="s">
        <v>1035</v>
      </c>
      <c r="C4003" s="1246" t="s">
        <v>118</v>
      </c>
      <c r="D4003" s="1246" t="s">
        <v>2629</v>
      </c>
      <c r="E4003" s="1247">
        <v>2020</v>
      </c>
      <c r="F4003" s="1247" t="s">
        <v>2615</v>
      </c>
      <c r="G4003" s="1249">
        <v>43257</v>
      </c>
      <c r="H4003" s="1250">
        <f t="shared" si="186"/>
        <v>2018</v>
      </c>
      <c r="I4003" s="1251">
        <v>44064.587565972222</v>
      </c>
      <c r="J4003" s="1246" t="s">
        <v>1036</v>
      </c>
      <c r="K4003" s="1246" t="s">
        <v>2440</v>
      </c>
      <c r="L4003" s="1246" t="s">
        <v>1039</v>
      </c>
      <c r="M4003" s="1246">
        <v>25965</v>
      </c>
      <c r="N4003" s="1246">
        <v>2.9449999999999998</v>
      </c>
      <c r="O4003" s="1252">
        <f>+VLOOKUP(C4003,'A. Rate Class Allocations'!$B$124:$J$128,6,FALSE)</f>
        <v>0.96094519236849896</v>
      </c>
      <c r="P4003" s="1253">
        <f>+VLOOKUP(C4003,'A. Rate Class Allocations'!$B$124:$J$128,8,FALSE)</f>
        <v>0.98007105038154396</v>
      </c>
      <c r="Q4003" s="1253">
        <f>+VLOOKUP(C4003,'A. Rate Class Allocations'!$B$124:$J$128,7,FALSE)</f>
        <v>1.0700573423086499</v>
      </c>
      <c r="R4003" s="1253">
        <f>+VLOOKUP(C4003,'A. Rate Class Allocations'!$B$124:$J$128,9,FALSE)</f>
        <v>0.85888650963597402</v>
      </c>
      <c r="S4003" s="1254">
        <f t="shared" si="187"/>
        <v>24453.695855394399</v>
      </c>
      <c r="T4003" s="1254">
        <f t="shared" si="188"/>
        <v>2.7066252676659488</v>
      </c>
    </row>
    <row r="4004" spans="1:20" s="1246" customFormat="1">
      <c r="A4004" s="1246" t="s">
        <v>1034</v>
      </c>
      <c r="B4004" s="1246" t="s">
        <v>1035</v>
      </c>
      <c r="C4004" s="1246" t="s">
        <v>118</v>
      </c>
      <c r="D4004" s="1246" t="s">
        <v>2630</v>
      </c>
      <c r="E4004" s="1247">
        <v>2020</v>
      </c>
      <c r="F4004" s="1247" t="s">
        <v>2615</v>
      </c>
      <c r="G4004" s="1249">
        <v>43257</v>
      </c>
      <c r="H4004" s="1250">
        <f t="shared" si="186"/>
        <v>2018</v>
      </c>
      <c r="I4004" s="1251">
        <v>44064.588109537035</v>
      </c>
      <c r="J4004" s="1246" t="s">
        <v>1036</v>
      </c>
      <c r="K4004" s="1246" t="s">
        <v>2440</v>
      </c>
      <c r="L4004" s="1246" t="s">
        <v>1039</v>
      </c>
      <c r="M4004" s="1246">
        <v>215802</v>
      </c>
      <c r="N4004" s="1246">
        <v>26.675999999999998</v>
      </c>
      <c r="O4004" s="1252">
        <f>+VLOOKUP(C4004,'A. Rate Class Allocations'!$B$124:$J$128,6,FALSE)</f>
        <v>0.96094519236849896</v>
      </c>
      <c r="P4004" s="1253">
        <f>+VLOOKUP(C4004,'A. Rate Class Allocations'!$B$124:$J$128,8,FALSE)</f>
        <v>0.98007105038154396</v>
      </c>
      <c r="Q4004" s="1253">
        <f>+VLOOKUP(C4004,'A. Rate Class Allocations'!$B$124:$J$128,7,FALSE)</f>
        <v>1.0700573423086499</v>
      </c>
      <c r="R4004" s="1253">
        <f>+VLOOKUP(C4004,'A. Rate Class Allocations'!$B$124:$J$128,9,FALSE)</f>
        <v>0.85888650963597402</v>
      </c>
      <c r="S4004" s="1254">
        <f t="shared" si="187"/>
        <v>203241.15050975629</v>
      </c>
      <c r="T4004" s="1254">
        <f t="shared" si="188"/>
        <v>24.516786295503174</v>
      </c>
    </row>
    <row r="4005" spans="1:20" s="1246" customFormat="1">
      <c r="A4005" s="1246" t="s">
        <v>1034</v>
      </c>
      <c r="B4005" s="1246" t="s">
        <v>1035</v>
      </c>
      <c r="C4005" s="1246" t="s">
        <v>118</v>
      </c>
      <c r="D4005" s="1246" t="s">
        <v>2630</v>
      </c>
      <c r="E4005" s="1247">
        <v>2020</v>
      </c>
      <c r="F4005" s="1247" t="s">
        <v>2615</v>
      </c>
      <c r="G4005" s="1249">
        <v>43257</v>
      </c>
      <c r="H4005" s="1250">
        <f t="shared" si="186"/>
        <v>2018</v>
      </c>
      <c r="I4005" s="1251">
        <v>44064.588109537035</v>
      </c>
      <c r="J4005" s="1246" t="s">
        <v>1036</v>
      </c>
      <c r="K4005" s="1246" t="s">
        <v>2440</v>
      </c>
      <c r="L4005" s="1246" t="s">
        <v>1039</v>
      </c>
      <c r="M4005" s="1246">
        <v>95600</v>
      </c>
      <c r="N4005" s="1246">
        <v>19.12</v>
      </c>
      <c r="O4005" s="1252">
        <f>+VLOOKUP(C4005,'A. Rate Class Allocations'!$B$124:$J$128,6,FALSE)</f>
        <v>0.96094519236849896</v>
      </c>
      <c r="P4005" s="1253">
        <f>+VLOOKUP(C4005,'A. Rate Class Allocations'!$B$124:$J$128,8,FALSE)</f>
        <v>0.98007105038154396</v>
      </c>
      <c r="Q4005" s="1253">
        <f>+VLOOKUP(C4005,'A. Rate Class Allocations'!$B$124:$J$128,7,FALSE)</f>
        <v>1.0700573423086499</v>
      </c>
      <c r="R4005" s="1253">
        <f>+VLOOKUP(C4005,'A. Rate Class Allocations'!$B$124:$J$128,9,FALSE)</f>
        <v>0.85888650963597402</v>
      </c>
      <c r="S4005" s="1254">
        <f t="shared" si="187"/>
        <v>90035.560322576726</v>
      </c>
      <c r="T4005" s="1254">
        <f t="shared" si="188"/>
        <v>17.572385438972137</v>
      </c>
    </row>
    <row r="4006" spans="1:20" s="1246" customFormat="1">
      <c r="A4006" s="1246" t="s">
        <v>1034</v>
      </c>
      <c r="B4006" s="1246" t="s">
        <v>1035</v>
      </c>
      <c r="C4006" s="1246" t="s">
        <v>118</v>
      </c>
      <c r="D4006" s="1246" t="s">
        <v>2630</v>
      </c>
      <c r="E4006" s="1247">
        <v>2020</v>
      </c>
      <c r="F4006" s="1247" t="s">
        <v>2615</v>
      </c>
      <c r="G4006" s="1249">
        <v>43257</v>
      </c>
      <c r="H4006" s="1250">
        <f t="shared" si="186"/>
        <v>2018</v>
      </c>
      <c r="I4006" s="1251">
        <v>44064.588109537035</v>
      </c>
      <c r="J4006" s="1246" t="s">
        <v>1036</v>
      </c>
      <c r="K4006" s="1246" t="s">
        <v>2440</v>
      </c>
      <c r="L4006" s="1246" t="s">
        <v>1039</v>
      </c>
      <c r="M4006" s="1246">
        <v>238056</v>
      </c>
      <c r="N4006" s="1246">
        <v>34.008000000000003</v>
      </c>
      <c r="O4006" s="1252">
        <f>+VLOOKUP(C4006,'A. Rate Class Allocations'!$B$124:$J$128,6,FALSE)</f>
        <v>0.96094519236849896</v>
      </c>
      <c r="P4006" s="1253">
        <f>+VLOOKUP(C4006,'A. Rate Class Allocations'!$B$124:$J$128,8,FALSE)</f>
        <v>0.98007105038154396</v>
      </c>
      <c r="Q4006" s="1253">
        <f>+VLOOKUP(C4006,'A. Rate Class Allocations'!$B$124:$J$128,7,FALSE)</f>
        <v>1.0700573423086499</v>
      </c>
      <c r="R4006" s="1253">
        <f>+VLOOKUP(C4006,'A. Rate Class Allocations'!$B$124:$J$128,9,FALSE)</f>
        <v>0.85888650963597402</v>
      </c>
      <c r="S4006" s="1254">
        <f t="shared" si="187"/>
        <v>224199.84673798457</v>
      </c>
      <c r="T4006" s="1254">
        <f t="shared" si="188"/>
        <v>31.255318201284751</v>
      </c>
    </row>
    <row r="4007" spans="1:20" s="1246" customFormat="1">
      <c r="A4007" s="1246" t="s">
        <v>1034</v>
      </c>
      <c r="B4007" s="1246" t="s">
        <v>1035</v>
      </c>
      <c r="C4007" s="1246" t="s">
        <v>118</v>
      </c>
      <c r="D4007" s="1246" t="s">
        <v>2631</v>
      </c>
      <c r="E4007" s="1247">
        <v>2020</v>
      </c>
      <c r="F4007" s="1247" t="s">
        <v>2615</v>
      </c>
      <c r="G4007" s="1249">
        <v>43257</v>
      </c>
      <c r="H4007" s="1250">
        <f t="shared" si="186"/>
        <v>2018</v>
      </c>
      <c r="I4007" s="1251">
        <v>44071.565120995372</v>
      </c>
      <c r="J4007" s="1246" t="s">
        <v>1038</v>
      </c>
      <c r="K4007" s="1246" t="s">
        <v>2440</v>
      </c>
      <c r="L4007" s="1246" t="s">
        <v>1039</v>
      </c>
      <c r="M4007" s="1246">
        <v>101068</v>
      </c>
      <c r="N4007" s="1246">
        <v>22</v>
      </c>
      <c r="O4007" s="1252">
        <f>+VLOOKUP(C4007,'A. Rate Class Allocations'!$B$124:$J$128,6,FALSE)</f>
        <v>0.96094519236849896</v>
      </c>
      <c r="P4007" s="1253">
        <f>+VLOOKUP(C4007,'A. Rate Class Allocations'!$B$124:$J$128,8,FALSE)</f>
        <v>0.98007105038154396</v>
      </c>
      <c r="Q4007" s="1253">
        <f>+VLOOKUP(C4007,'A. Rate Class Allocations'!$B$124:$J$128,7,FALSE)</f>
        <v>1.0700573423086499</v>
      </c>
      <c r="R4007" s="1253">
        <f>+VLOOKUP(C4007,'A. Rate Class Allocations'!$B$124:$J$128,9,FALSE)</f>
        <v>0.85888650963597402</v>
      </c>
      <c r="S4007" s="1254">
        <f t="shared" si="187"/>
        <v>95185.292998767633</v>
      </c>
      <c r="T4007" s="1254">
        <f t="shared" si="188"/>
        <v>20.219271948608107</v>
      </c>
    </row>
    <row r="4008" spans="1:20" s="1246" customFormat="1">
      <c r="A4008" s="1246" t="s">
        <v>1034</v>
      </c>
      <c r="B4008" s="1246" t="s">
        <v>1035</v>
      </c>
      <c r="C4008" s="1246" t="s">
        <v>118</v>
      </c>
      <c r="D4008" s="1246" t="s">
        <v>2632</v>
      </c>
      <c r="E4008" s="1247">
        <v>2020</v>
      </c>
      <c r="F4008" s="1247" t="s">
        <v>2615</v>
      </c>
      <c r="G4008" s="1249">
        <v>42916</v>
      </c>
      <c r="H4008" s="1250">
        <f t="shared" si="186"/>
        <v>2017</v>
      </c>
      <c r="I4008" s="1251">
        <v>44000.560651006941</v>
      </c>
      <c r="J4008" s="1246" t="s">
        <v>1038</v>
      </c>
      <c r="K4008" s="1246" t="s">
        <v>2440</v>
      </c>
      <c r="L4008" s="1246" t="s">
        <v>1039</v>
      </c>
      <c r="M4008" s="1246">
        <v>6982.88</v>
      </c>
      <c r="N4008" s="1246">
        <v>1.52</v>
      </c>
      <c r="O4008" s="1252">
        <f>+VLOOKUP(C4008,'A. Rate Class Allocations'!$B$124:$J$128,6,FALSE)</f>
        <v>0.96094519236849896</v>
      </c>
      <c r="P4008" s="1253">
        <f>+VLOOKUP(C4008,'A. Rate Class Allocations'!$B$124:$J$128,8,FALSE)</f>
        <v>0.98007105038154396</v>
      </c>
      <c r="Q4008" s="1253">
        <f>+VLOOKUP(C4008,'A. Rate Class Allocations'!$B$124:$J$128,7,FALSE)</f>
        <v>1.0700573423086499</v>
      </c>
      <c r="R4008" s="1253">
        <f>+VLOOKUP(C4008,'A. Rate Class Allocations'!$B$124:$J$128,9,FALSE)</f>
        <v>0.85888650963597402</v>
      </c>
      <c r="S4008" s="1254">
        <f t="shared" si="187"/>
        <v>6576.4384253693988</v>
      </c>
      <c r="T4008" s="1254">
        <f t="shared" si="188"/>
        <v>1.3969678800856511</v>
      </c>
    </row>
    <row r="4009" spans="1:20" s="1246" customFormat="1">
      <c r="A4009" s="1246" t="s">
        <v>1034</v>
      </c>
      <c r="B4009" s="1246" t="s">
        <v>1035</v>
      </c>
      <c r="C4009" s="1246" t="s">
        <v>118</v>
      </c>
      <c r="D4009" s="1246" t="s">
        <v>2633</v>
      </c>
      <c r="E4009" s="1247">
        <v>2020</v>
      </c>
      <c r="F4009" s="1247" t="s">
        <v>2615</v>
      </c>
      <c r="G4009" s="1249">
        <v>43266</v>
      </c>
      <c r="H4009" s="1250">
        <f t="shared" si="186"/>
        <v>2018</v>
      </c>
      <c r="I4009" s="1251">
        <v>44050.605984259259</v>
      </c>
      <c r="J4009" s="1246" t="s">
        <v>1036</v>
      </c>
      <c r="K4009" s="1246" t="s">
        <v>2440</v>
      </c>
      <c r="L4009" s="1246" t="s">
        <v>1039</v>
      </c>
      <c r="M4009" s="1246">
        <v>3854</v>
      </c>
      <c r="N4009" s="1246">
        <v>0</v>
      </c>
      <c r="O4009" s="1252">
        <f>+VLOOKUP(C4009,'A. Rate Class Allocations'!$B$124:$J$128,6,FALSE)</f>
        <v>0.96094519236849896</v>
      </c>
      <c r="P4009" s="1253">
        <f>+VLOOKUP(C4009,'A. Rate Class Allocations'!$B$124:$J$128,8,FALSE)</f>
        <v>0.98007105038154396</v>
      </c>
      <c r="Q4009" s="1253">
        <f>+VLOOKUP(C4009,'A. Rate Class Allocations'!$B$124:$J$128,7,FALSE)</f>
        <v>1.0700573423086499</v>
      </c>
      <c r="R4009" s="1253">
        <f>+VLOOKUP(C4009,'A. Rate Class Allocations'!$B$124:$J$128,9,FALSE)</f>
        <v>0.85888650963597402</v>
      </c>
      <c r="S4009" s="1254">
        <f t="shared" si="187"/>
        <v>3629.6762498243797</v>
      </c>
      <c r="T4009" s="1254">
        <f t="shared" si="188"/>
        <v>0</v>
      </c>
    </row>
    <row r="4010" spans="1:20" s="1246" customFormat="1">
      <c r="A4010" s="1246" t="s">
        <v>1034</v>
      </c>
      <c r="B4010" s="1246" t="s">
        <v>1035</v>
      </c>
      <c r="C4010" s="1246" t="s">
        <v>118</v>
      </c>
      <c r="D4010" s="1246" t="s">
        <v>2633</v>
      </c>
      <c r="E4010" s="1247">
        <v>2020</v>
      </c>
      <c r="F4010" s="1247" t="s">
        <v>2615</v>
      </c>
      <c r="G4010" s="1249">
        <v>43266</v>
      </c>
      <c r="H4010" s="1250">
        <f t="shared" si="186"/>
        <v>2018</v>
      </c>
      <c r="I4010" s="1251">
        <v>44050.605984259259</v>
      </c>
      <c r="J4010" s="1246" t="s">
        <v>1036</v>
      </c>
      <c r="K4010" s="1246" t="s">
        <v>2440</v>
      </c>
      <c r="L4010" s="1246" t="s">
        <v>1039</v>
      </c>
      <c r="M4010" s="1246">
        <v>3854</v>
      </c>
      <c r="N4010" s="1246">
        <v>0</v>
      </c>
      <c r="O4010" s="1252">
        <f>+VLOOKUP(C4010,'A. Rate Class Allocations'!$B$124:$J$128,6,FALSE)</f>
        <v>0.96094519236849896</v>
      </c>
      <c r="P4010" s="1253">
        <f>+VLOOKUP(C4010,'A. Rate Class Allocations'!$B$124:$J$128,8,FALSE)</f>
        <v>0.98007105038154396</v>
      </c>
      <c r="Q4010" s="1253">
        <f>+VLOOKUP(C4010,'A. Rate Class Allocations'!$B$124:$J$128,7,FALSE)</f>
        <v>1.0700573423086499</v>
      </c>
      <c r="R4010" s="1253">
        <f>+VLOOKUP(C4010,'A. Rate Class Allocations'!$B$124:$J$128,9,FALSE)</f>
        <v>0.85888650963597402</v>
      </c>
      <c r="S4010" s="1254">
        <f t="shared" si="187"/>
        <v>3629.6762498243797</v>
      </c>
      <c r="T4010" s="1254">
        <f t="shared" si="188"/>
        <v>0</v>
      </c>
    </row>
    <row r="4011" spans="1:20" s="1246" customFormat="1">
      <c r="A4011" s="1246" t="s">
        <v>1034</v>
      </c>
      <c r="B4011" s="1246" t="s">
        <v>1035</v>
      </c>
      <c r="C4011" s="1246" t="s">
        <v>118</v>
      </c>
      <c r="D4011" s="1246" t="s">
        <v>2633</v>
      </c>
      <c r="E4011" s="1247">
        <v>2020</v>
      </c>
      <c r="F4011" s="1247" t="s">
        <v>2615</v>
      </c>
      <c r="G4011" s="1249">
        <v>43266</v>
      </c>
      <c r="H4011" s="1250">
        <f t="shared" si="186"/>
        <v>2018</v>
      </c>
      <c r="I4011" s="1251">
        <v>44050.605984259259</v>
      </c>
      <c r="J4011" s="1246" t="s">
        <v>1036</v>
      </c>
      <c r="K4011" s="1246" t="s">
        <v>2440</v>
      </c>
      <c r="L4011" s="1246" t="s">
        <v>1039</v>
      </c>
      <c r="M4011" s="1246">
        <v>3854</v>
      </c>
      <c r="N4011" s="1246">
        <v>0</v>
      </c>
      <c r="O4011" s="1252">
        <f>+VLOOKUP(C4011,'A. Rate Class Allocations'!$B$124:$J$128,6,FALSE)</f>
        <v>0.96094519236849896</v>
      </c>
      <c r="P4011" s="1253">
        <f>+VLOOKUP(C4011,'A. Rate Class Allocations'!$B$124:$J$128,8,FALSE)</f>
        <v>0.98007105038154396</v>
      </c>
      <c r="Q4011" s="1253">
        <f>+VLOOKUP(C4011,'A. Rate Class Allocations'!$B$124:$J$128,7,FALSE)</f>
        <v>1.0700573423086499</v>
      </c>
      <c r="R4011" s="1253">
        <f>+VLOOKUP(C4011,'A. Rate Class Allocations'!$B$124:$J$128,9,FALSE)</f>
        <v>0.85888650963597402</v>
      </c>
      <c r="S4011" s="1254">
        <f t="shared" si="187"/>
        <v>3629.6762498243797</v>
      </c>
      <c r="T4011" s="1254">
        <f t="shared" si="188"/>
        <v>0</v>
      </c>
    </row>
    <row r="4012" spans="1:20" s="1246" customFormat="1">
      <c r="A4012" s="1246" t="s">
        <v>1034</v>
      </c>
      <c r="B4012" s="1246" t="s">
        <v>1035</v>
      </c>
      <c r="C4012" s="1246" t="s">
        <v>118</v>
      </c>
      <c r="D4012" s="1246" t="s">
        <v>2633</v>
      </c>
      <c r="E4012" s="1247">
        <v>2020</v>
      </c>
      <c r="F4012" s="1247" t="s">
        <v>2615</v>
      </c>
      <c r="G4012" s="1249">
        <v>43266</v>
      </c>
      <c r="H4012" s="1250">
        <f t="shared" si="186"/>
        <v>2018</v>
      </c>
      <c r="I4012" s="1251">
        <v>44050.605984259259</v>
      </c>
      <c r="J4012" s="1246" t="s">
        <v>1036</v>
      </c>
      <c r="K4012" s="1246" t="s">
        <v>2440</v>
      </c>
      <c r="L4012" s="1246" t="s">
        <v>1039</v>
      </c>
      <c r="M4012" s="1246">
        <v>3854</v>
      </c>
      <c r="N4012" s="1246">
        <v>0</v>
      </c>
      <c r="O4012" s="1252">
        <f>+VLOOKUP(C4012,'A. Rate Class Allocations'!$B$124:$J$128,6,FALSE)</f>
        <v>0.96094519236849896</v>
      </c>
      <c r="P4012" s="1253">
        <f>+VLOOKUP(C4012,'A. Rate Class Allocations'!$B$124:$J$128,8,FALSE)</f>
        <v>0.98007105038154396</v>
      </c>
      <c r="Q4012" s="1253">
        <f>+VLOOKUP(C4012,'A. Rate Class Allocations'!$B$124:$J$128,7,FALSE)</f>
        <v>1.0700573423086499</v>
      </c>
      <c r="R4012" s="1253">
        <f>+VLOOKUP(C4012,'A. Rate Class Allocations'!$B$124:$J$128,9,FALSE)</f>
        <v>0.85888650963597402</v>
      </c>
      <c r="S4012" s="1254">
        <f t="shared" si="187"/>
        <v>3629.6762498243797</v>
      </c>
      <c r="T4012" s="1254">
        <f t="shared" si="188"/>
        <v>0</v>
      </c>
    </row>
    <row r="4013" spans="1:20" s="1246" customFormat="1">
      <c r="A4013" s="1246" t="s">
        <v>1034</v>
      </c>
      <c r="B4013" s="1246" t="s">
        <v>1035</v>
      </c>
      <c r="C4013" s="1246" t="s">
        <v>118</v>
      </c>
      <c r="D4013" s="1246" t="s">
        <v>2633</v>
      </c>
      <c r="E4013" s="1247">
        <v>2020</v>
      </c>
      <c r="F4013" s="1247" t="s">
        <v>2615</v>
      </c>
      <c r="G4013" s="1249">
        <v>43266</v>
      </c>
      <c r="H4013" s="1250">
        <f t="shared" si="186"/>
        <v>2018</v>
      </c>
      <c r="I4013" s="1251">
        <v>44050.605984259259</v>
      </c>
      <c r="J4013" s="1246" t="s">
        <v>1036</v>
      </c>
      <c r="K4013" s="1246" t="s">
        <v>2440</v>
      </c>
      <c r="L4013" s="1246" t="s">
        <v>1039</v>
      </c>
      <c r="M4013" s="1246">
        <v>3854</v>
      </c>
      <c r="N4013" s="1246">
        <v>0</v>
      </c>
      <c r="O4013" s="1252">
        <f>+VLOOKUP(C4013,'A. Rate Class Allocations'!$B$124:$J$128,6,FALSE)</f>
        <v>0.96094519236849896</v>
      </c>
      <c r="P4013" s="1253">
        <f>+VLOOKUP(C4013,'A. Rate Class Allocations'!$B$124:$J$128,8,FALSE)</f>
        <v>0.98007105038154396</v>
      </c>
      <c r="Q4013" s="1253">
        <f>+VLOOKUP(C4013,'A. Rate Class Allocations'!$B$124:$J$128,7,FALSE)</f>
        <v>1.0700573423086499</v>
      </c>
      <c r="R4013" s="1253">
        <f>+VLOOKUP(C4013,'A. Rate Class Allocations'!$B$124:$J$128,9,FALSE)</f>
        <v>0.85888650963597402</v>
      </c>
      <c r="S4013" s="1254">
        <f t="shared" si="187"/>
        <v>3629.6762498243797</v>
      </c>
      <c r="T4013" s="1254">
        <f t="shared" si="188"/>
        <v>0</v>
      </c>
    </row>
    <row r="4014" spans="1:20" s="1246" customFormat="1">
      <c r="A4014" s="1246" t="s">
        <v>1034</v>
      </c>
      <c r="B4014" s="1246" t="s">
        <v>1035</v>
      </c>
      <c r="C4014" s="1246" t="s">
        <v>118</v>
      </c>
      <c r="D4014" s="1246" t="s">
        <v>2634</v>
      </c>
      <c r="E4014" s="1247">
        <v>2020</v>
      </c>
      <c r="F4014" s="1247" t="s">
        <v>2615</v>
      </c>
      <c r="G4014" s="1249">
        <v>43213</v>
      </c>
      <c r="H4014" s="1250">
        <f t="shared" si="186"/>
        <v>2018</v>
      </c>
      <c r="I4014" s="1251">
        <v>44064.586880069444</v>
      </c>
      <c r="J4014" s="1246" t="s">
        <v>1038</v>
      </c>
      <c r="K4014" s="1246" t="s">
        <v>2440</v>
      </c>
      <c r="L4014" s="1246" t="s">
        <v>1039</v>
      </c>
      <c r="M4014" s="1246">
        <v>6720</v>
      </c>
      <c r="N4014" s="1246">
        <v>0</v>
      </c>
      <c r="O4014" s="1252">
        <f>+VLOOKUP(C4014,'A. Rate Class Allocations'!$B$124:$J$128,6,FALSE)</f>
        <v>0.96094519236849896</v>
      </c>
      <c r="P4014" s="1253">
        <f>+VLOOKUP(C4014,'A. Rate Class Allocations'!$B$124:$J$128,8,FALSE)</f>
        <v>0.98007105038154396</v>
      </c>
      <c r="Q4014" s="1253">
        <f>+VLOOKUP(C4014,'A. Rate Class Allocations'!$B$124:$J$128,7,FALSE)</f>
        <v>1.0700573423086499</v>
      </c>
      <c r="R4014" s="1253">
        <f>+VLOOKUP(C4014,'A. Rate Class Allocations'!$B$124:$J$128,9,FALSE)</f>
        <v>0.85888650963597402</v>
      </c>
      <c r="S4014" s="1254">
        <f t="shared" si="187"/>
        <v>6328.8594703735935</v>
      </c>
      <c r="T4014" s="1254">
        <f t="shared" si="188"/>
        <v>0</v>
      </c>
    </row>
    <row r="4015" spans="1:20" s="1246" customFormat="1">
      <c r="A4015" s="1246" t="s">
        <v>1034</v>
      </c>
      <c r="B4015" s="1246" t="s">
        <v>1035</v>
      </c>
      <c r="C4015" s="1246" t="s">
        <v>118</v>
      </c>
      <c r="D4015" s="1246" t="s">
        <v>2634</v>
      </c>
      <c r="E4015" s="1247">
        <v>2020</v>
      </c>
      <c r="F4015" s="1247" t="s">
        <v>2615</v>
      </c>
      <c r="G4015" s="1249">
        <v>43213</v>
      </c>
      <c r="H4015" s="1250">
        <f t="shared" si="186"/>
        <v>2018</v>
      </c>
      <c r="I4015" s="1251">
        <v>44064.586880069444</v>
      </c>
      <c r="J4015" s="1246" t="s">
        <v>1038</v>
      </c>
      <c r="K4015" s="1246" t="s">
        <v>2440</v>
      </c>
      <c r="L4015" s="1246" t="s">
        <v>1039</v>
      </c>
      <c r="M4015" s="1246">
        <v>2436</v>
      </c>
      <c r="N4015" s="1246">
        <v>0</v>
      </c>
      <c r="O4015" s="1252">
        <f>+VLOOKUP(C4015,'A. Rate Class Allocations'!$B$124:$J$128,6,FALSE)</f>
        <v>0.96094519236849896</v>
      </c>
      <c r="P4015" s="1253">
        <f>+VLOOKUP(C4015,'A. Rate Class Allocations'!$B$124:$J$128,8,FALSE)</f>
        <v>0.98007105038154396</v>
      </c>
      <c r="Q4015" s="1253">
        <f>+VLOOKUP(C4015,'A. Rate Class Allocations'!$B$124:$J$128,7,FALSE)</f>
        <v>1.0700573423086499</v>
      </c>
      <c r="R4015" s="1253">
        <f>+VLOOKUP(C4015,'A. Rate Class Allocations'!$B$124:$J$128,9,FALSE)</f>
        <v>0.85888650963597402</v>
      </c>
      <c r="S4015" s="1254">
        <f t="shared" si="187"/>
        <v>2294.2115580104282</v>
      </c>
      <c r="T4015" s="1254">
        <f t="shared" si="188"/>
        <v>0</v>
      </c>
    </row>
    <row r="4016" spans="1:20" s="1246" customFormat="1">
      <c r="A4016" s="1246" t="s">
        <v>1034</v>
      </c>
      <c r="B4016" s="1246" t="s">
        <v>1035</v>
      </c>
      <c r="C4016" s="1246" t="s">
        <v>118</v>
      </c>
      <c r="D4016" s="1246" t="s">
        <v>2634</v>
      </c>
      <c r="E4016" s="1247">
        <v>2020</v>
      </c>
      <c r="F4016" s="1247" t="s">
        <v>2615</v>
      </c>
      <c r="G4016" s="1249">
        <v>43213</v>
      </c>
      <c r="H4016" s="1250">
        <f t="shared" si="186"/>
        <v>2018</v>
      </c>
      <c r="I4016" s="1251">
        <v>44064.586880069444</v>
      </c>
      <c r="J4016" s="1246" t="s">
        <v>1036</v>
      </c>
      <c r="K4016" s="1246" t="s">
        <v>2440</v>
      </c>
      <c r="L4016" s="1246" t="s">
        <v>1039</v>
      </c>
      <c r="M4016" s="1246">
        <v>3084</v>
      </c>
      <c r="N4016" s="1246">
        <v>0</v>
      </c>
      <c r="O4016" s="1252">
        <f>+VLOOKUP(C4016,'A. Rate Class Allocations'!$B$124:$J$128,6,FALSE)</f>
        <v>0.96094519236849896</v>
      </c>
      <c r="P4016" s="1253">
        <f>+VLOOKUP(C4016,'A. Rate Class Allocations'!$B$124:$J$128,8,FALSE)</f>
        <v>0.98007105038154396</v>
      </c>
      <c r="Q4016" s="1253">
        <f>+VLOOKUP(C4016,'A. Rate Class Allocations'!$B$124:$J$128,7,FALSE)</f>
        <v>1.0700573423086499</v>
      </c>
      <c r="R4016" s="1253">
        <f>+VLOOKUP(C4016,'A. Rate Class Allocations'!$B$124:$J$128,9,FALSE)</f>
        <v>0.85888650963597402</v>
      </c>
      <c r="S4016" s="1254">
        <f t="shared" si="187"/>
        <v>2904.4944355107386</v>
      </c>
      <c r="T4016" s="1254">
        <f t="shared" si="188"/>
        <v>0</v>
      </c>
    </row>
    <row r="4017" spans="1:20" s="1246" customFormat="1">
      <c r="A4017" s="1246" t="s">
        <v>1034</v>
      </c>
      <c r="B4017" s="1246" t="s">
        <v>1035</v>
      </c>
      <c r="C4017" s="1246" t="s">
        <v>118</v>
      </c>
      <c r="D4017" s="1246" t="s">
        <v>2635</v>
      </c>
      <c r="E4017" s="1247">
        <v>2020</v>
      </c>
      <c r="F4017" s="1247" t="s">
        <v>2615</v>
      </c>
      <c r="G4017" s="1249">
        <v>43298</v>
      </c>
      <c r="H4017" s="1250">
        <f t="shared" si="186"/>
        <v>2018</v>
      </c>
      <c r="I4017" s="1251">
        <v>44064.587090277775</v>
      </c>
      <c r="J4017" s="1246" t="s">
        <v>1036</v>
      </c>
      <c r="K4017" s="1246" t="s">
        <v>2438</v>
      </c>
      <c r="L4017" s="1246" t="s">
        <v>1039</v>
      </c>
      <c r="M4017" s="1246">
        <v>2248928</v>
      </c>
      <c r="N4017" s="1246">
        <v>89.45</v>
      </c>
      <c r="O4017" s="1252">
        <f>+VLOOKUP(C4017,'A. Rate Class Allocations'!$B$124:$J$128,6,FALSE)</f>
        <v>0.96094519236849896</v>
      </c>
      <c r="P4017" s="1253">
        <f>+VLOOKUP(C4017,'A. Rate Class Allocations'!$B$124:$J$128,8,FALSE)</f>
        <v>0.98007105038154396</v>
      </c>
      <c r="Q4017" s="1253">
        <f>+VLOOKUP(C4017,'A. Rate Class Allocations'!$B$124:$J$128,7,FALSE)</f>
        <v>1.0700573423086499</v>
      </c>
      <c r="R4017" s="1253">
        <f>+VLOOKUP(C4017,'A. Rate Class Allocations'!$B$124:$J$128,9,FALSE)</f>
        <v>0.85888650963597402</v>
      </c>
      <c r="S4017" s="1254">
        <f t="shared" si="187"/>
        <v>2118028.1653256468</v>
      </c>
      <c r="T4017" s="1254">
        <f t="shared" si="188"/>
        <v>82.209721627408868</v>
      </c>
    </row>
    <row r="4018" spans="1:20" s="1246" customFormat="1">
      <c r="A4018" s="1246" t="s">
        <v>1034</v>
      </c>
      <c r="B4018" s="1246" t="s">
        <v>1035</v>
      </c>
      <c r="C4018" s="1246" t="s">
        <v>118</v>
      </c>
      <c r="D4018" s="1246" t="s">
        <v>2636</v>
      </c>
      <c r="E4018" s="1247">
        <v>2020</v>
      </c>
      <c r="F4018" s="1247" t="s">
        <v>2615</v>
      </c>
      <c r="G4018" s="1249">
        <v>43830</v>
      </c>
      <c r="H4018" s="1250">
        <f t="shared" si="186"/>
        <v>2019</v>
      </c>
      <c r="I4018" s="1251">
        <v>44056.576519965274</v>
      </c>
      <c r="J4018" s="1246" t="s">
        <v>1036</v>
      </c>
      <c r="K4018" s="1246" t="s">
        <v>2438</v>
      </c>
      <c r="L4018" s="1246" t="s">
        <v>1039</v>
      </c>
      <c r="M4018" s="1246">
        <v>176541</v>
      </c>
      <c r="N4018" s="1246">
        <v>28.6</v>
      </c>
      <c r="O4018" s="1252">
        <f>+VLOOKUP(C4018,'A. Rate Class Allocations'!$B$124:$J$128,6,FALSE)</f>
        <v>0.96094519236849896</v>
      </c>
      <c r="P4018" s="1253">
        <f>+VLOOKUP(C4018,'A. Rate Class Allocations'!$B$124:$J$128,8,FALSE)</f>
        <v>0.98007105038154396</v>
      </c>
      <c r="Q4018" s="1253">
        <f>+VLOOKUP(C4018,'A. Rate Class Allocations'!$B$124:$J$128,7,FALSE)</f>
        <v>1.0700573423086499</v>
      </c>
      <c r="R4018" s="1253">
        <f>+VLOOKUP(C4018,'A. Rate Class Allocations'!$B$124:$J$128,9,FALSE)</f>
        <v>0.85888650963597402</v>
      </c>
      <c r="S4018" s="1254">
        <f t="shared" si="187"/>
        <v>166265.35413083702</v>
      </c>
      <c r="T4018" s="1254">
        <f t="shared" si="188"/>
        <v>26.285053533190538</v>
      </c>
    </row>
    <row r="4019" spans="1:20" s="1246" customFormat="1">
      <c r="A4019" s="1246" t="s">
        <v>1034</v>
      </c>
      <c r="B4019" s="1246" t="s">
        <v>1035</v>
      </c>
      <c r="C4019" s="1246" t="s">
        <v>118</v>
      </c>
      <c r="D4019" s="1246" t="s">
        <v>2637</v>
      </c>
      <c r="E4019" s="1247">
        <v>2020</v>
      </c>
      <c r="F4019" s="1247" t="s">
        <v>2615</v>
      </c>
      <c r="G4019" s="1249">
        <v>43754</v>
      </c>
      <c r="H4019" s="1250">
        <f t="shared" si="186"/>
        <v>2019</v>
      </c>
      <c r="I4019" s="1251">
        <v>44041.702113101848</v>
      </c>
      <c r="J4019" s="1246" t="s">
        <v>1038</v>
      </c>
      <c r="K4019" s="1246" t="s">
        <v>2440</v>
      </c>
      <c r="L4019" s="1246" t="s">
        <v>1039</v>
      </c>
      <c r="M4019" s="1246">
        <v>83472.98</v>
      </c>
      <c r="N4019" s="1246">
        <v>18.170000000000002</v>
      </c>
      <c r="O4019" s="1252">
        <f>+VLOOKUP(C4019,'A. Rate Class Allocations'!$B$124:$J$128,6,FALSE)</f>
        <v>0.96094519236849896</v>
      </c>
      <c r="P4019" s="1253">
        <f>+VLOOKUP(C4019,'A. Rate Class Allocations'!$B$124:$J$128,8,FALSE)</f>
        <v>0.98007105038154396</v>
      </c>
      <c r="Q4019" s="1253">
        <f>+VLOOKUP(C4019,'A. Rate Class Allocations'!$B$124:$J$128,7,FALSE)</f>
        <v>1.0700573423086499</v>
      </c>
      <c r="R4019" s="1253">
        <f>+VLOOKUP(C4019,'A. Rate Class Allocations'!$B$124:$J$128,9,FALSE)</f>
        <v>0.85888650963597402</v>
      </c>
      <c r="S4019" s="1254">
        <f t="shared" si="187"/>
        <v>78614.398808527607</v>
      </c>
      <c r="T4019" s="1254">
        <f t="shared" si="188"/>
        <v>16.699280513918605</v>
      </c>
    </row>
    <row r="4020" spans="1:20" s="1246" customFormat="1">
      <c r="A4020" s="1246" t="s">
        <v>1034</v>
      </c>
      <c r="B4020" s="1246" t="s">
        <v>1035</v>
      </c>
      <c r="C4020" s="1246" t="s">
        <v>118</v>
      </c>
      <c r="D4020" s="1246" t="s">
        <v>2638</v>
      </c>
      <c r="E4020" s="1247">
        <v>2020</v>
      </c>
      <c r="F4020" s="1247" t="s">
        <v>2615</v>
      </c>
      <c r="G4020" s="1249">
        <v>43585</v>
      </c>
      <c r="H4020" s="1250">
        <f t="shared" si="186"/>
        <v>2019</v>
      </c>
      <c r="I4020" s="1251">
        <v>44005.569921249997</v>
      </c>
      <c r="J4020" s="1246" t="s">
        <v>1036</v>
      </c>
      <c r="K4020" s="1246" t="s">
        <v>2438</v>
      </c>
      <c r="L4020" s="1246" t="s">
        <v>1039</v>
      </c>
      <c r="M4020" s="1246">
        <v>215490</v>
      </c>
      <c r="N4020" s="1246">
        <v>22</v>
      </c>
      <c r="O4020" s="1252">
        <f>+VLOOKUP(C4020,'A. Rate Class Allocations'!$B$124:$J$128,6,FALSE)</f>
        <v>0.96094519236849896</v>
      </c>
      <c r="P4020" s="1253">
        <f>+VLOOKUP(C4020,'A. Rate Class Allocations'!$B$124:$J$128,8,FALSE)</f>
        <v>0.98007105038154396</v>
      </c>
      <c r="Q4020" s="1253">
        <f>+VLOOKUP(C4020,'A. Rate Class Allocations'!$B$124:$J$128,7,FALSE)</f>
        <v>1.0700573423086499</v>
      </c>
      <c r="R4020" s="1253">
        <f>+VLOOKUP(C4020,'A. Rate Class Allocations'!$B$124:$J$128,9,FALSE)</f>
        <v>0.85888650963597402</v>
      </c>
      <c r="S4020" s="1254">
        <f t="shared" si="187"/>
        <v>202947.31060577469</v>
      </c>
      <c r="T4020" s="1254">
        <f t="shared" si="188"/>
        <v>20.219271948608107</v>
      </c>
    </row>
    <row r="4021" spans="1:20" s="1246" customFormat="1">
      <c r="A4021" s="1246" t="s">
        <v>1034</v>
      </c>
      <c r="B4021" s="1246" t="s">
        <v>1035</v>
      </c>
      <c r="C4021" s="1246" t="s">
        <v>118</v>
      </c>
      <c r="D4021" s="1246" t="s">
        <v>2638</v>
      </c>
      <c r="E4021" s="1247">
        <v>2020</v>
      </c>
      <c r="F4021" s="1247" t="s">
        <v>2615</v>
      </c>
      <c r="G4021" s="1249">
        <v>43585</v>
      </c>
      <c r="H4021" s="1250">
        <f t="shared" si="186"/>
        <v>2019</v>
      </c>
      <c r="I4021" s="1251">
        <v>44005.569921249997</v>
      </c>
      <c r="J4021" s="1246" t="s">
        <v>1036</v>
      </c>
      <c r="K4021" s="1246" t="s">
        <v>2438</v>
      </c>
      <c r="L4021" s="1246" t="s">
        <v>1039</v>
      </c>
      <c r="M4021" s="1246">
        <v>24936</v>
      </c>
      <c r="N4021" s="1246">
        <v>0</v>
      </c>
      <c r="O4021" s="1252">
        <f>+VLOOKUP(C4021,'A. Rate Class Allocations'!$B$124:$J$128,6,FALSE)</f>
        <v>0.96094519236849896</v>
      </c>
      <c r="P4021" s="1253">
        <f>+VLOOKUP(C4021,'A. Rate Class Allocations'!$B$124:$J$128,8,FALSE)</f>
        <v>0.98007105038154396</v>
      </c>
      <c r="Q4021" s="1253">
        <f>+VLOOKUP(C4021,'A. Rate Class Allocations'!$B$124:$J$128,7,FALSE)</f>
        <v>1.0700573423086499</v>
      </c>
      <c r="R4021" s="1253">
        <f>+VLOOKUP(C4021,'A. Rate Class Allocations'!$B$124:$J$128,9,FALSE)</f>
        <v>0.85888650963597402</v>
      </c>
      <c r="S4021" s="1254">
        <f t="shared" si="187"/>
        <v>23484.589248993445</v>
      </c>
      <c r="T4021" s="1254">
        <f t="shared" si="188"/>
        <v>0</v>
      </c>
    </row>
    <row r="4022" spans="1:20" s="1246" customFormat="1">
      <c r="A4022" s="1246" t="s">
        <v>1034</v>
      </c>
      <c r="B4022" s="1246" t="s">
        <v>1035</v>
      </c>
      <c r="C4022" s="1246" t="s">
        <v>118</v>
      </c>
      <c r="D4022" s="1246" t="s">
        <v>2639</v>
      </c>
      <c r="E4022" s="1247">
        <v>2020</v>
      </c>
      <c r="F4022" s="1247" t="s">
        <v>2615</v>
      </c>
      <c r="G4022" s="1249">
        <v>43465</v>
      </c>
      <c r="H4022" s="1250">
        <f t="shared" si="186"/>
        <v>2018</v>
      </c>
      <c r="I4022" s="1251">
        <v>44000.560198287036</v>
      </c>
      <c r="J4022" s="1246" t="s">
        <v>1038</v>
      </c>
      <c r="K4022" s="1246" t="s">
        <v>2440</v>
      </c>
      <c r="L4022" s="1246" t="s">
        <v>1039</v>
      </c>
      <c r="M4022" s="1246">
        <v>18743.52</v>
      </c>
      <c r="N4022" s="1246">
        <v>4.08</v>
      </c>
      <c r="O4022" s="1252">
        <f>+VLOOKUP(C4022,'A. Rate Class Allocations'!$B$124:$J$128,6,FALSE)</f>
        <v>0.96094519236849896</v>
      </c>
      <c r="P4022" s="1253">
        <f>+VLOOKUP(C4022,'A. Rate Class Allocations'!$B$124:$J$128,8,FALSE)</f>
        <v>0.98007105038154396</v>
      </c>
      <c r="Q4022" s="1253">
        <f>+VLOOKUP(C4022,'A. Rate Class Allocations'!$B$124:$J$128,7,FALSE)</f>
        <v>1.0700573423086499</v>
      </c>
      <c r="R4022" s="1253">
        <f>+VLOOKUP(C4022,'A. Rate Class Allocations'!$B$124:$J$128,9,FALSE)</f>
        <v>0.85888650963597402</v>
      </c>
      <c r="S4022" s="1254">
        <f t="shared" si="187"/>
        <v>17652.545247044178</v>
      </c>
      <c r="T4022" s="1254">
        <f t="shared" si="188"/>
        <v>3.7497558886509577</v>
      </c>
    </row>
    <row r="4023" spans="1:20" s="1246" customFormat="1">
      <c r="A4023" s="1246" t="s">
        <v>1034</v>
      </c>
      <c r="B4023" s="1246" t="s">
        <v>1035</v>
      </c>
      <c r="C4023" s="1246" t="s">
        <v>118</v>
      </c>
      <c r="D4023" s="1246" t="s">
        <v>2640</v>
      </c>
      <c r="E4023" s="1247">
        <v>2020</v>
      </c>
      <c r="F4023" s="1247" t="s">
        <v>2615</v>
      </c>
      <c r="G4023" s="1249">
        <v>43280</v>
      </c>
      <c r="H4023" s="1250">
        <f t="shared" si="186"/>
        <v>2018</v>
      </c>
      <c r="I4023" s="1251">
        <v>43993.652465798608</v>
      </c>
      <c r="J4023" s="1246" t="s">
        <v>1038</v>
      </c>
      <c r="K4023" s="1246" t="s">
        <v>2440</v>
      </c>
      <c r="L4023" s="1246" t="s">
        <v>1039</v>
      </c>
      <c r="M4023" s="1246">
        <v>2520</v>
      </c>
      <c r="N4023" s="1246">
        <v>0</v>
      </c>
      <c r="O4023" s="1252">
        <f>+VLOOKUP(C4023,'A. Rate Class Allocations'!$B$124:$J$128,6,FALSE)</f>
        <v>0.96094519236849896</v>
      </c>
      <c r="P4023" s="1253">
        <f>+VLOOKUP(C4023,'A. Rate Class Allocations'!$B$124:$J$128,8,FALSE)</f>
        <v>0.98007105038154396</v>
      </c>
      <c r="Q4023" s="1253">
        <f>+VLOOKUP(C4023,'A. Rate Class Allocations'!$B$124:$J$128,7,FALSE)</f>
        <v>1.0700573423086499</v>
      </c>
      <c r="R4023" s="1253">
        <f>+VLOOKUP(C4023,'A. Rate Class Allocations'!$B$124:$J$128,9,FALSE)</f>
        <v>0.85888650963597402</v>
      </c>
      <c r="S4023" s="1254">
        <f t="shared" si="187"/>
        <v>2373.3223013900979</v>
      </c>
      <c r="T4023" s="1254">
        <f t="shared" si="188"/>
        <v>0</v>
      </c>
    </row>
    <row r="4024" spans="1:20" s="1246" customFormat="1">
      <c r="A4024" s="1246" t="s">
        <v>1034</v>
      </c>
      <c r="B4024" s="1246" t="s">
        <v>1035</v>
      </c>
      <c r="C4024" s="1246" t="s">
        <v>118</v>
      </c>
      <c r="D4024" s="1246" t="s">
        <v>2640</v>
      </c>
      <c r="E4024" s="1247">
        <v>2020</v>
      </c>
      <c r="F4024" s="1247" t="s">
        <v>2615</v>
      </c>
      <c r="G4024" s="1249">
        <v>43280</v>
      </c>
      <c r="H4024" s="1250">
        <f t="shared" si="186"/>
        <v>2018</v>
      </c>
      <c r="I4024" s="1251">
        <v>43993.652465798608</v>
      </c>
      <c r="J4024" s="1246" t="s">
        <v>1036</v>
      </c>
      <c r="K4024" s="1246" t="s">
        <v>2440</v>
      </c>
      <c r="L4024" s="1246" t="s">
        <v>1039</v>
      </c>
      <c r="M4024" s="1246">
        <v>3889</v>
      </c>
      <c r="N4024" s="1246">
        <v>0</v>
      </c>
      <c r="O4024" s="1252">
        <f>+VLOOKUP(C4024,'A. Rate Class Allocations'!$B$124:$J$128,6,FALSE)</f>
        <v>0.96094519236849896</v>
      </c>
      <c r="P4024" s="1253">
        <f>+VLOOKUP(C4024,'A. Rate Class Allocations'!$B$124:$J$128,8,FALSE)</f>
        <v>0.98007105038154396</v>
      </c>
      <c r="Q4024" s="1253">
        <f>+VLOOKUP(C4024,'A. Rate Class Allocations'!$B$124:$J$128,7,FALSE)</f>
        <v>1.0700573423086499</v>
      </c>
      <c r="R4024" s="1253">
        <f>+VLOOKUP(C4024,'A. Rate Class Allocations'!$B$124:$J$128,9,FALSE)</f>
        <v>0.85888650963597402</v>
      </c>
      <c r="S4024" s="1254">
        <f t="shared" si="187"/>
        <v>3662.6390595659091</v>
      </c>
      <c r="T4024" s="1254">
        <f t="shared" si="188"/>
        <v>0</v>
      </c>
    </row>
    <row r="4025" spans="1:20" s="1246" customFormat="1">
      <c r="A4025" s="1246" t="s">
        <v>1034</v>
      </c>
      <c r="B4025" s="1246" t="s">
        <v>1035</v>
      </c>
      <c r="C4025" s="1246" t="s">
        <v>118</v>
      </c>
      <c r="D4025" s="1246" t="s">
        <v>2641</v>
      </c>
      <c r="E4025" s="1247">
        <v>2020</v>
      </c>
      <c r="F4025" s="1247" t="s">
        <v>2615</v>
      </c>
      <c r="G4025" s="1249">
        <v>43251</v>
      </c>
      <c r="H4025" s="1250">
        <f t="shared" si="186"/>
        <v>2018</v>
      </c>
      <c r="I4025" s="1251">
        <v>44050.605688206022</v>
      </c>
      <c r="J4025" s="1246" t="s">
        <v>1038</v>
      </c>
      <c r="K4025" s="1246" t="s">
        <v>2440</v>
      </c>
      <c r="L4025" s="1246" t="s">
        <v>1039</v>
      </c>
      <c r="M4025" s="1246">
        <v>1827.4931999999999</v>
      </c>
      <c r="N4025" s="1246">
        <v>0.39779999999999999</v>
      </c>
      <c r="O4025" s="1252">
        <f>+VLOOKUP(C4025,'A. Rate Class Allocations'!$B$124:$J$128,6,FALSE)</f>
        <v>0.96094519236849896</v>
      </c>
      <c r="P4025" s="1253">
        <f>+VLOOKUP(C4025,'A. Rate Class Allocations'!$B$124:$J$128,8,FALSE)</f>
        <v>0.98007105038154396</v>
      </c>
      <c r="Q4025" s="1253">
        <f>+VLOOKUP(C4025,'A. Rate Class Allocations'!$B$124:$J$128,7,FALSE)</f>
        <v>1.0700573423086499</v>
      </c>
      <c r="R4025" s="1253">
        <f>+VLOOKUP(C4025,'A. Rate Class Allocations'!$B$124:$J$128,9,FALSE)</f>
        <v>0.85888650963597402</v>
      </c>
      <c r="S4025" s="1254">
        <f t="shared" si="187"/>
        <v>1721.1231615868071</v>
      </c>
      <c r="T4025" s="1254">
        <f t="shared" si="188"/>
        <v>0.36560119914346839</v>
      </c>
    </row>
    <row r="4026" spans="1:20" s="1246" customFormat="1">
      <c r="A4026" s="1246" t="s">
        <v>1034</v>
      </c>
      <c r="B4026" s="1246" t="s">
        <v>1035</v>
      </c>
      <c r="C4026" s="1246" t="s">
        <v>118</v>
      </c>
      <c r="D4026" s="1246" t="s">
        <v>2641</v>
      </c>
      <c r="E4026" s="1247">
        <v>2020</v>
      </c>
      <c r="F4026" s="1247" t="s">
        <v>2615</v>
      </c>
      <c r="G4026" s="1249">
        <v>43251</v>
      </c>
      <c r="H4026" s="1250">
        <f t="shared" si="186"/>
        <v>2018</v>
      </c>
      <c r="I4026" s="1251">
        <v>44050.605688206022</v>
      </c>
      <c r="J4026" s="1246" t="s">
        <v>1038</v>
      </c>
      <c r="K4026" s="1246" t="s">
        <v>2440</v>
      </c>
      <c r="L4026" s="1246" t="s">
        <v>1039</v>
      </c>
      <c r="M4026" s="1246">
        <v>6163.3104000000003</v>
      </c>
      <c r="N4026" s="1246">
        <v>1.3415999999999999</v>
      </c>
      <c r="O4026" s="1252">
        <f>+VLOOKUP(C4026,'A. Rate Class Allocations'!$B$124:$J$128,6,FALSE)</f>
        <v>0.96094519236849896</v>
      </c>
      <c r="P4026" s="1253">
        <f>+VLOOKUP(C4026,'A. Rate Class Allocations'!$B$124:$J$128,8,FALSE)</f>
        <v>0.98007105038154396</v>
      </c>
      <c r="Q4026" s="1253">
        <f>+VLOOKUP(C4026,'A. Rate Class Allocations'!$B$124:$J$128,7,FALSE)</f>
        <v>1.0700573423086499</v>
      </c>
      <c r="R4026" s="1253">
        <f>+VLOOKUP(C4026,'A. Rate Class Allocations'!$B$124:$J$128,9,FALSE)</f>
        <v>0.85888650963597402</v>
      </c>
      <c r="S4026" s="1254">
        <f t="shared" si="187"/>
        <v>5804.5722312339385</v>
      </c>
      <c r="T4026" s="1254">
        <f t="shared" si="188"/>
        <v>1.233007965738756</v>
      </c>
    </row>
    <row r="4027" spans="1:20" s="1246" customFormat="1">
      <c r="A4027" s="1246" t="s">
        <v>1034</v>
      </c>
      <c r="B4027" s="1246" t="s">
        <v>1035</v>
      </c>
      <c r="C4027" s="1246" t="s">
        <v>118</v>
      </c>
      <c r="D4027" s="1246" t="s">
        <v>2641</v>
      </c>
      <c r="E4027" s="1247">
        <v>2020</v>
      </c>
      <c r="F4027" s="1247" t="s">
        <v>2615</v>
      </c>
      <c r="G4027" s="1249">
        <v>43251</v>
      </c>
      <c r="H4027" s="1250">
        <f t="shared" si="186"/>
        <v>2018</v>
      </c>
      <c r="I4027" s="1251">
        <v>44050.605688206022</v>
      </c>
      <c r="J4027" s="1246" t="s">
        <v>1038</v>
      </c>
      <c r="K4027" s="1246" t="s">
        <v>2440</v>
      </c>
      <c r="L4027" s="1246" t="s">
        <v>1039</v>
      </c>
      <c r="M4027" s="1246">
        <v>610.11599999999999</v>
      </c>
      <c r="N4027" s="1246">
        <v>0.156</v>
      </c>
      <c r="O4027" s="1252">
        <f>+VLOOKUP(C4027,'A. Rate Class Allocations'!$B$124:$J$128,6,FALSE)</f>
        <v>0.96094519236849896</v>
      </c>
      <c r="P4027" s="1253">
        <f>+VLOOKUP(C4027,'A. Rate Class Allocations'!$B$124:$J$128,8,FALSE)</f>
        <v>0.98007105038154396</v>
      </c>
      <c r="Q4027" s="1253">
        <f>+VLOOKUP(C4027,'A. Rate Class Allocations'!$B$124:$J$128,7,FALSE)</f>
        <v>1.0700573423086499</v>
      </c>
      <c r="R4027" s="1253">
        <f>+VLOOKUP(C4027,'A. Rate Class Allocations'!$B$124:$J$128,9,FALSE)</f>
        <v>0.85888650963597402</v>
      </c>
      <c r="S4027" s="1254">
        <f t="shared" si="187"/>
        <v>574.60393223607969</v>
      </c>
      <c r="T4027" s="1254">
        <f t="shared" si="188"/>
        <v>0.14337301927194837</v>
      </c>
    </row>
    <row r="4028" spans="1:20" s="1246" customFormat="1">
      <c r="A4028" s="1246" t="s">
        <v>1034</v>
      </c>
      <c r="B4028" s="1246" t="s">
        <v>1035</v>
      </c>
      <c r="C4028" s="1246" t="s">
        <v>118</v>
      </c>
      <c r="D4028" s="1246" t="s">
        <v>2641</v>
      </c>
      <c r="E4028" s="1247">
        <v>2020</v>
      </c>
      <c r="F4028" s="1247" t="s">
        <v>2615</v>
      </c>
      <c r="G4028" s="1249">
        <v>43251</v>
      </c>
      <c r="H4028" s="1250">
        <f t="shared" si="186"/>
        <v>2018</v>
      </c>
      <c r="I4028" s="1251">
        <v>44050.605688206022</v>
      </c>
      <c r="J4028" s="1246" t="s">
        <v>1038</v>
      </c>
      <c r="K4028" s="1246" t="s">
        <v>2440</v>
      </c>
      <c r="L4028" s="1246" t="s">
        <v>1039</v>
      </c>
      <c r="M4028" s="1246">
        <v>64.12</v>
      </c>
      <c r="N4028" s="1246">
        <v>1.6400000000000001E-2</v>
      </c>
      <c r="O4028" s="1252">
        <f>+VLOOKUP(C4028,'A. Rate Class Allocations'!$B$124:$J$128,6,FALSE)</f>
        <v>0.96094519236849896</v>
      </c>
      <c r="P4028" s="1253">
        <f>+VLOOKUP(C4028,'A. Rate Class Allocations'!$B$124:$J$128,8,FALSE)</f>
        <v>0.98007105038154396</v>
      </c>
      <c r="Q4028" s="1253">
        <f>+VLOOKUP(C4028,'A. Rate Class Allocations'!$B$124:$J$128,7,FALSE)</f>
        <v>1.0700573423086499</v>
      </c>
      <c r="R4028" s="1253">
        <f>+VLOOKUP(C4028,'A. Rate Class Allocations'!$B$124:$J$128,9,FALSE)</f>
        <v>0.85888650963597402</v>
      </c>
      <c r="S4028" s="1254">
        <f t="shared" si="187"/>
        <v>60.38786744648138</v>
      </c>
      <c r="T4028" s="1254">
        <f t="shared" si="188"/>
        <v>1.5072548179871499E-2</v>
      </c>
    </row>
    <row r="4029" spans="1:20" s="1246" customFormat="1">
      <c r="A4029" s="1246" t="s">
        <v>1034</v>
      </c>
      <c r="B4029" s="1246" t="s">
        <v>1035</v>
      </c>
      <c r="C4029" s="1246" t="s">
        <v>118</v>
      </c>
      <c r="D4029" s="1246" t="s">
        <v>2641</v>
      </c>
      <c r="E4029" s="1247">
        <v>2020</v>
      </c>
      <c r="F4029" s="1247" t="s">
        <v>2615</v>
      </c>
      <c r="G4029" s="1249">
        <v>43251</v>
      </c>
      <c r="H4029" s="1250">
        <f t="shared" si="186"/>
        <v>2018</v>
      </c>
      <c r="I4029" s="1251">
        <v>44050.605688206022</v>
      </c>
      <c r="J4029" s="1246" t="s">
        <v>1038</v>
      </c>
      <c r="K4029" s="1246" t="s">
        <v>2440</v>
      </c>
      <c r="L4029" s="1246" t="s">
        <v>1039</v>
      </c>
      <c r="M4029" s="1246">
        <v>477.77600000000001</v>
      </c>
      <c r="N4029" s="1246">
        <v>0.104</v>
      </c>
      <c r="O4029" s="1252">
        <f>+VLOOKUP(C4029,'A. Rate Class Allocations'!$B$124:$J$128,6,FALSE)</f>
        <v>0.96094519236849896</v>
      </c>
      <c r="P4029" s="1253">
        <f>+VLOOKUP(C4029,'A. Rate Class Allocations'!$B$124:$J$128,8,FALSE)</f>
        <v>0.98007105038154396</v>
      </c>
      <c r="Q4029" s="1253">
        <f>+VLOOKUP(C4029,'A. Rate Class Allocations'!$B$124:$J$128,7,FALSE)</f>
        <v>1.0700573423086499</v>
      </c>
      <c r="R4029" s="1253">
        <f>+VLOOKUP(C4029,'A. Rate Class Allocations'!$B$124:$J$128,9,FALSE)</f>
        <v>0.85888650963597402</v>
      </c>
      <c r="S4029" s="1254">
        <f t="shared" si="187"/>
        <v>449.96683963053789</v>
      </c>
      <c r="T4029" s="1254">
        <f t="shared" si="188"/>
        <v>9.5582012847965581E-2</v>
      </c>
    </row>
    <row r="4030" spans="1:20" s="1246" customFormat="1">
      <c r="A4030" s="1246" t="s">
        <v>1034</v>
      </c>
      <c r="B4030" s="1246" t="s">
        <v>1035</v>
      </c>
      <c r="C4030" s="1246" t="s">
        <v>118</v>
      </c>
      <c r="D4030" s="1246" t="s">
        <v>2641</v>
      </c>
      <c r="E4030" s="1247">
        <v>2020</v>
      </c>
      <c r="F4030" s="1247" t="s">
        <v>2615</v>
      </c>
      <c r="G4030" s="1249">
        <v>43251</v>
      </c>
      <c r="H4030" s="1250">
        <f t="shared" si="186"/>
        <v>2018</v>
      </c>
      <c r="I4030" s="1251">
        <v>44050.605688206022</v>
      </c>
      <c r="J4030" s="1246" t="s">
        <v>1036</v>
      </c>
      <c r="K4030" s="1246" t="s">
        <v>2440</v>
      </c>
      <c r="L4030" s="1246" t="s">
        <v>1039</v>
      </c>
      <c r="M4030" s="1246">
        <v>17664</v>
      </c>
      <c r="N4030" s="1246">
        <v>5</v>
      </c>
      <c r="O4030" s="1252">
        <f>+VLOOKUP(C4030,'A. Rate Class Allocations'!$B$124:$J$128,6,FALSE)</f>
        <v>0.96094519236849896</v>
      </c>
      <c r="P4030" s="1253">
        <f>+VLOOKUP(C4030,'A. Rate Class Allocations'!$B$124:$J$128,8,FALSE)</f>
        <v>0.98007105038154396</v>
      </c>
      <c r="Q4030" s="1253">
        <f>+VLOOKUP(C4030,'A. Rate Class Allocations'!$B$124:$J$128,7,FALSE)</f>
        <v>1.0700573423086499</v>
      </c>
      <c r="R4030" s="1253">
        <f>+VLOOKUP(C4030,'A. Rate Class Allocations'!$B$124:$J$128,9,FALSE)</f>
        <v>0.85888650963597402</v>
      </c>
      <c r="S4030" s="1254">
        <f t="shared" si="187"/>
        <v>16635.859179267736</v>
      </c>
      <c r="T4030" s="1254">
        <f t="shared" si="188"/>
        <v>4.595289079229115</v>
      </c>
    </row>
    <row r="4031" spans="1:20" s="1246" customFormat="1">
      <c r="A4031" s="1246" t="s">
        <v>1034</v>
      </c>
      <c r="B4031" s="1246" t="s">
        <v>1035</v>
      </c>
      <c r="C4031" s="1246" t="s">
        <v>118</v>
      </c>
      <c r="D4031" s="1246" t="s">
        <v>2642</v>
      </c>
      <c r="E4031" s="1247">
        <v>2020</v>
      </c>
      <c r="F4031" s="1247" t="s">
        <v>2615</v>
      </c>
      <c r="G4031" s="1249">
        <v>43539</v>
      </c>
      <c r="H4031" s="1250">
        <f t="shared" si="186"/>
        <v>2019</v>
      </c>
      <c r="I4031" s="1251">
        <v>44056.575347685182</v>
      </c>
      <c r="J4031" s="1246" t="s">
        <v>1036</v>
      </c>
      <c r="K4031" s="1246" t="s">
        <v>2438</v>
      </c>
      <c r="L4031" s="1246" t="s">
        <v>1039</v>
      </c>
      <c r="M4031" s="1246">
        <v>58008</v>
      </c>
      <c r="N4031" s="1246">
        <v>6.74</v>
      </c>
      <c r="O4031" s="1252">
        <f>+VLOOKUP(C4031,'A. Rate Class Allocations'!$B$124:$J$128,6,FALSE)</f>
        <v>0.96094519236849896</v>
      </c>
      <c r="P4031" s="1253">
        <f>+VLOOKUP(C4031,'A. Rate Class Allocations'!$B$124:$J$128,8,FALSE)</f>
        <v>0.98007105038154396</v>
      </c>
      <c r="Q4031" s="1253">
        <f>+VLOOKUP(C4031,'A. Rate Class Allocations'!$B$124:$J$128,7,FALSE)</f>
        <v>1.0700573423086499</v>
      </c>
      <c r="R4031" s="1253">
        <f>+VLOOKUP(C4031,'A. Rate Class Allocations'!$B$124:$J$128,9,FALSE)</f>
        <v>0.85888650963597402</v>
      </c>
      <c r="S4031" s="1254">
        <f t="shared" si="187"/>
        <v>54631.619071046342</v>
      </c>
      <c r="T4031" s="1254">
        <f t="shared" si="188"/>
        <v>6.1944496788008472</v>
      </c>
    </row>
    <row r="4032" spans="1:20" s="1246" customFormat="1">
      <c r="A4032" s="1246" t="s">
        <v>1034</v>
      </c>
      <c r="B4032" s="1246" t="s">
        <v>1035</v>
      </c>
      <c r="C4032" s="1246" t="s">
        <v>118</v>
      </c>
      <c r="D4032" s="1246" t="s">
        <v>2643</v>
      </c>
      <c r="E4032" s="1247">
        <v>2020</v>
      </c>
      <c r="F4032" s="1247" t="s">
        <v>2615</v>
      </c>
      <c r="G4032" s="1249">
        <v>43413</v>
      </c>
      <c r="H4032" s="1250">
        <f t="shared" si="186"/>
        <v>2018</v>
      </c>
      <c r="I4032" s="1251">
        <v>44050.606182210649</v>
      </c>
      <c r="J4032" s="1246" t="s">
        <v>1038</v>
      </c>
      <c r="K4032" s="1246" t="s">
        <v>2440</v>
      </c>
      <c r="L4032" s="1246" t="s">
        <v>1039</v>
      </c>
      <c r="M4032" s="1246">
        <v>1596</v>
      </c>
      <c r="N4032" s="1246">
        <v>0</v>
      </c>
      <c r="O4032" s="1252">
        <f>+VLOOKUP(C4032,'A. Rate Class Allocations'!$B$124:$J$128,6,FALSE)</f>
        <v>0.96094519236849896</v>
      </c>
      <c r="P4032" s="1253">
        <f>+VLOOKUP(C4032,'A. Rate Class Allocations'!$B$124:$J$128,8,FALSE)</f>
        <v>0.98007105038154396</v>
      </c>
      <c r="Q4032" s="1253">
        <f>+VLOOKUP(C4032,'A. Rate Class Allocations'!$B$124:$J$128,7,FALSE)</f>
        <v>1.0700573423086499</v>
      </c>
      <c r="R4032" s="1253">
        <f>+VLOOKUP(C4032,'A. Rate Class Allocations'!$B$124:$J$128,9,FALSE)</f>
        <v>0.85888650963597402</v>
      </c>
      <c r="S4032" s="1254">
        <f t="shared" si="187"/>
        <v>1503.1041242137287</v>
      </c>
      <c r="T4032" s="1254">
        <f t="shared" si="188"/>
        <v>0</v>
      </c>
    </row>
    <row r="4033" spans="1:20" s="1246" customFormat="1">
      <c r="A4033" s="1246" t="s">
        <v>1034</v>
      </c>
      <c r="B4033" s="1246" t="s">
        <v>1035</v>
      </c>
      <c r="C4033" s="1246" t="s">
        <v>118</v>
      </c>
      <c r="D4033" s="1246" t="s">
        <v>2643</v>
      </c>
      <c r="E4033" s="1247">
        <v>2020</v>
      </c>
      <c r="F4033" s="1247" t="s">
        <v>2615</v>
      </c>
      <c r="G4033" s="1249">
        <v>43413</v>
      </c>
      <c r="H4033" s="1250">
        <f t="shared" si="186"/>
        <v>2018</v>
      </c>
      <c r="I4033" s="1251">
        <v>44050.606182210649</v>
      </c>
      <c r="J4033" s="1246" t="s">
        <v>1036</v>
      </c>
      <c r="K4033" s="1246" t="s">
        <v>2440</v>
      </c>
      <c r="L4033" s="1246" t="s">
        <v>1039</v>
      </c>
      <c r="M4033" s="1246">
        <v>75178</v>
      </c>
      <c r="N4033" s="1246">
        <v>8.5</v>
      </c>
      <c r="O4033" s="1252">
        <f>+VLOOKUP(C4033,'A. Rate Class Allocations'!$B$124:$J$128,6,FALSE)</f>
        <v>0.96094519236849896</v>
      </c>
      <c r="P4033" s="1253">
        <f>+VLOOKUP(C4033,'A. Rate Class Allocations'!$B$124:$J$128,8,FALSE)</f>
        <v>0.98007105038154396</v>
      </c>
      <c r="Q4033" s="1253">
        <f>+VLOOKUP(C4033,'A. Rate Class Allocations'!$B$124:$J$128,7,FALSE)</f>
        <v>1.0700573423086499</v>
      </c>
      <c r="R4033" s="1253">
        <f>+VLOOKUP(C4033,'A. Rate Class Allocations'!$B$124:$J$128,9,FALSE)</f>
        <v>0.85888650963597402</v>
      </c>
      <c r="S4033" s="1254">
        <f t="shared" si="187"/>
        <v>70802.231735676498</v>
      </c>
      <c r="T4033" s="1254">
        <f t="shared" si="188"/>
        <v>7.8119914346894959</v>
      </c>
    </row>
    <row r="4034" spans="1:20" s="1246" customFormat="1">
      <c r="A4034" s="1246" t="s">
        <v>1034</v>
      </c>
      <c r="B4034" s="1246" t="s">
        <v>1035</v>
      </c>
      <c r="C4034" s="1246" t="s">
        <v>118</v>
      </c>
      <c r="D4034" s="1246" t="s">
        <v>2644</v>
      </c>
      <c r="E4034" s="1247">
        <v>2020</v>
      </c>
      <c r="F4034" s="1247" t="s">
        <v>2615</v>
      </c>
      <c r="G4034" s="1249">
        <v>43826</v>
      </c>
      <c r="H4034" s="1250">
        <f t="shared" si="186"/>
        <v>2019</v>
      </c>
      <c r="I4034" s="1251">
        <v>44015.575885185186</v>
      </c>
      <c r="J4034" s="1246" t="s">
        <v>1038</v>
      </c>
      <c r="K4034" s="1246" t="s">
        <v>2440</v>
      </c>
      <c r="L4034" s="1246" t="s">
        <v>1039</v>
      </c>
      <c r="M4034" s="1246">
        <v>1425.9775999999999</v>
      </c>
      <c r="N4034" s="1246">
        <v>0.31040000000000001</v>
      </c>
      <c r="O4034" s="1252">
        <f>+VLOOKUP(C4034,'A. Rate Class Allocations'!$B$124:$J$128,6,FALSE)</f>
        <v>0.96094519236849896</v>
      </c>
      <c r="P4034" s="1253">
        <f>+VLOOKUP(C4034,'A. Rate Class Allocations'!$B$124:$J$128,8,FALSE)</f>
        <v>0.98007105038154396</v>
      </c>
      <c r="Q4034" s="1253">
        <f>+VLOOKUP(C4034,'A. Rate Class Allocations'!$B$124:$J$128,7,FALSE)</f>
        <v>1.0700573423086499</v>
      </c>
      <c r="R4034" s="1253">
        <f>+VLOOKUP(C4034,'A. Rate Class Allocations'!$B$124:$J$128,9,FALSE)</f>
        <v>0.85888650963597402</v>
      </c>
      <c r="S4034" s="1254">
        <f t="shared" si="187"/>
        <v>1342.9779521280668</v>
      </c>
      <c r="T4034" s="1254">
        <f t="shared" si="188"/>
        <v>0.28527554603854344</v>
      </c>
    </row>
    <row r="4035" spans="1:20" s="1246" customFormat="1">
      <c r="A4035" s="1246" t="s">
        <v>1034</v>
      </c>
      <c r="B4035" s="1246" t="s">
        <v>1035</v>
      </c>
      <c r="C4035" s="1246" t="s">
        <v>118</v>
      </c>
      <c r="D4035" s="1246" t="s">
        <v>2644</v>
      </c>
      <c r="E4035" s="1247">
        <v>2020</v>
      </c>
      <c r="F4035" s="1247" t="s">
        <v>2615</v>
      </c>
      <c r="G4035" s="1249">
        <v>43826</v>
      </c>
      <c r="H4035" s="1250">
        <f t="shared" si="186"/>
        <v>2019</v>
      </c>
      <c r="I4035" s="1251">
        <v>44015.575885185186</v>
      </c>
      <c r="J4035" s="1246" t="s">
        <v>1038</v>
      </c>
      <c r="K4035" s="1246" t="s">
        <v>2440</v>
      </c>
      <c r="L4035" s="1246" t="s">
        <v>1039</v>
      </c>
      <c r="M4035" s="1246">
        <v>16339.939200000001</v>
      </c>
      <c r="N4035" s="1246">
        <v>3.5568</v>
      </c>
      <c r="O4035" s="1252">
        <f>+VLOOKUP(C4035,'A. Rate Class Allocations'!$B$124:$J$128,6,FALSE)</f>
        <v>0.96094519236849896</v>
      </c>
      <c r="P4035" s="1253">
        <f>+VLOOKUP(C4035,'A. Rate Class Allocations'!$B$124:$J$128,8,FALSE)</f>
        <v>0.98007105038154396</v>
      </c>
      <c r="Q4035" s="1253">
        <f>+VLOOKUP(C4035,'A. Rate Class Allocations'!$B$124:$J$128,7,FALSE)</f>
        <v>1.0700573423086499</v>
      </c>
      <c r="R4035" s="1253">
        <f>+VLOOKUP(C4035,'A. Rate Class Allocations'!$B$124:$J$128,9,FALSE)</f>
        <v>0.85888650963597402</v>
      </c>
      <c r="S4035" s="1254">
        <f t="shared" si="187"/>
        <v>15388.865915364395</v>
      </c>
      <c r="T4035" s="1254">
        <f t="shared" si="188"/>
        <v>3.268904839400423</v>
      </c>
    </row>
    <row r="4036" spans="1:20" s="1246" customFormat="1">
      <c r="A4036" s="1246" t="s">
        <v>1034</v>
      </c>
      <c r="B4036" s="1246" t="s">
        <v>1035</v>
      </c>
      <c r="C4036" s="1246" t="s">
        <v>118</v>
      </c>
      <c r="D4036" s="1246" t="s">
        <v>2645</v>
      </c>
      <c r="E4036" s="1247">
        <v>2020</v>
      </c>
      <c r="F4036" s="1247" t="s">
        <v>2615</v>
      </c>
      <c r="G4036" s="1249">
        <v>43434</v>
      </c>
      <c r="H4036" s="1250">
        <f t="shared" ref="H4036:H4099" si="189">YEAR(G4036)</f>
        <v>2018</v>
      </c>
      <c r="I4036" s="1251">
        <v>44019.807636319441</v>
      </c>
      <c r="J4036" s="1246" t="s">
        <v>1036</v>
      </c>
      <c r="K4036" s="1246" t="s">
        <v>2440</v>
      </c>
      <c r="L4036" s="1246" t="s">
        <v>1039</v>
      </c>
      <c r="M4036" s="1246">
        <v>3507</v>
      </c>
      <c r="N4036" s="1246">
        <v>0.9</v>
      </c>
      <c r="O4036" s="1252">
        <f>+VLOOKUP(C4036,'A. Rate Class Allocations'!$B$124:$J$128,6,FALSE)</f>
        <v>0.96094519236849896</v>
      </c>
      <c r="P4036" s="1253">
        <f>+VLOOKUP(C4036,'A. Rate Class Allocations'!$B$124:$J$128,8,FALSE)</f>
        <v>0.98007105038154396</v>
      </c>
      <c r="Q4036" s="1253">
        <f>+VLOOKUP(C4036,'A. Rate Class Allocations'!$B$124:$J$128,7,FALSE)</f>
        <v>1.0700573423086499</v>
      </c>
      <c r="R4036" s="1253">
        <f>+VLOOKUP(C4036,'A. Rate Class Allocations'!$B$124:$J$128,9,FALSE)</f>
        <v>0.85888650963597402</v>
      </c>
      <c r="S4036" s="1254">
        <f t="shared" ref="S4036:S4099" si="190">M4036*O4036*P4036</f>
        <v>3302.8735361012195</v>
      </c>
      <c r="T4036" s="1254">
        <f t="shared" ref="T4036:T4099" si="191">N4036*Q4036*R4036</f>
        <v>0.82715203426124062</v>
      </c>
    </row>
    <row r="4037" spans="1:20" s="1246" customFormat="1">
      <c r="A4037" s="1246" t="s">
        <v>1034</v>
      </c>
      <c r="B4037" s="1246" t="s">
        <v>1035</v>
      </c>
      <c r="C4037" s="1246" t="s">
        <v>118</v>
      </c>
      <c r="D4037" s="1246" t="s">
        <v>2646</v>
      </c>
      <c r="E4037" s="1247">
        <v>2020</v>
      </c>
      <c r="F4037" s="1247" t="s">
        <v>2615</v>
      </c>
      <c r="G4037" s="1249">
        <v>43525</v>
      </c>
      <c r="H4037" s="1250">
        <f t="shared" si="189"/>
        <v>2019</v>
      </c>
      <c r="I4037" s="1251">
        <v>44056.575124108793</v>
      </c>
      <c r="J4037" s="1246" t="s">
        <v>1038</v>
      </c>
      <c r="K4037" s="1246" t="s">
        <v>2440</v>
      </c>
      <c r="L4037" s="1246" t="s">
        <v>1039</v>
      </c>
      <c r="M4037" s="1246">
        <v>5182.0749999999998</v>
      </c>
      <c r="N4037" s="1246">
        <v>1.325</v>
      </c>
      <c r="O4037" s="1252">
        <f>+VLOOKUP(C4037,'A. Rate Class Allocations'!$B$124:$J$128,6,FALSE)</f>
        <v>0.96094519236849896</v>
      </c>
      <c r="P4037" s="1253">
        <f>+VLOOKUP(C4037,'A. Rate Class Allocations'!$B$124:$J$128,8,FALSE)</f>
        <v>0.98007105038154396</v>
      </c>
      <c r="Q4037" s="1253">
        <f>+VLOOKUP(C4037,'A. Rate Class Allocations'!$B$124:$J$128,7,FALSE)</f>
        <v>1.0700573423086499</v>
      </c>
      <c r="R4037" s="1253">
        <f>+VLOOKUP(C4037,'A. Rate Class Allocations'!$B$124:$J$128,9,FALSE)</f>
        <v>0.85888650963597402</v>
      </c>
      <c r="S4037" s="1254">
        <f t="shared" si="190"/>
        <v>4880.4500654667027</v>
      </c>
      <c r="T4037" s="1254">
        <f t="shared" si="191"/>
        <v>1.2177516059957154</v>
      </c>
    </row>
    <row r="4038" spans="1:20" s="1246" customFormat="1">
      <c r="A4038" s="1246" t="s">
        <v>1034</v>
      </c>
      <c r="B4038" s="1246" t="s">
        <v>1035</v>
      </c>
      <c r="C4038" s="1246" t="s">
        <v>118</v>
      </c>
      <c r="D4038" s="1246" t="s">
        <v>2647</v>
      </c>
      <c r="E4038" s="1247">
        <v>2020</v>
      </c>
      <c r="F4038" s="1247" t="s">
        <v>2615</v>
      </c>
      <c r="G4038" s="1249">
        <v>43840</v>
      </c>
      <c r="H4038" s="1250">
        <f t="shared" si="189"/>
        <v>2020</v>
      </c>
      <c r="I4038" s="1251">
        <v>44033.574719837961</v>
      </c>
      <c r="J4038" s="1246" t="s">
        <v>1036</v>
      </c>
      <c r="K4038" s="1246" t="s">
        <v>2438</v>
      </c>
      <c r="L4038" s="1246" t="s">
        <v>1039</v>
      </c>
      <c r="M4038" s="1246">
        <v>101131</v>
      </c>
      <c r="N4038" s="1246">
        <v>0</v>
      </c>
      <c r="O4038" s="1252">
        <f>+VLOOKUP(C4038,'A. Rate Class Allocations'!$B$124:$J$128,6,FALSE)</f>
        <v>0.96094519236849896</v>
      </c>
      <c r="P4038" s="1253">
        <f>+VLOOKUP(C4038,'A. Rate Class Allocations'!$B$124:$J$128,8,FALSE)</f>
        <v>0.98007105038154396</v>
      </c>
      <c r="Q4038" s="1253">
        <f>+VLOOKUP(C4038,'A. Rate Class Allocations'!$B$124:$J$128,7,FALSE)</f>
        <v>1.0700573423086499</v>
      </c>
      <c r="R4038" s="1253">
        <f>+VLOOKUP(C4038,'A. Rate Class Allocations'!$B$124:$J$128,9,FALSE)</f>
        <v>0.85888650963597402</v>
      </c>
      <c r="S4038" s="1254">
        <f t="shared" si="190"/>
        <v>95244.626056302368</v>
      </c>
      <c r="T4038" s="1254">
        <f t="shared" si="191"/>
        <v>0</v>
      </c>
    </row>
    <row r="4039" spans="1:20" s="1246" customFormat="1">
      <c r="A4039" s="1246" t="s">
        <v>1034</v>
      </c>
      <c r="B4039" s="1246" t="s">
        <v>1035</v>
      </c>
      <c r="C4039" s="1246" t="s">
        <v>118</v>
      </c>
      <c r="D4039" s="1246" t="s">
        <v>2648</v>
      </c>
      <c r="E4039" s="1247">
        <v>2020</v>
      </c>
      <c r="F4039" s="1247" t="s">
        <v>2615</v>
      </c>
      <c r="G4039" s="1249">
        <v>43326</v>
      </c>
      <c r="H4039" s="1250">
        <f t="shared" si="189"/>
        <v>2018</v>
      </c>
      <c r="I4039" s="1251">
        <v>44000.560537002311</v>
      </c>
      <c r="J4039" s="1246" t="s">
        <v>1038</v>
      </c>
      <c r="K4039" s="1246" t="s">
        <v>2440</v>
      </c>
      <c r="L4039" s="1246" t="s">
        <v>1039</v>
      </c>
      <c r="M4039" s="1246">
        <v>859.99680000000001</v>
      </c>
      <c r="N4039" s="1246">
        <v>0.18720000000000001</v>
      </c>
      <c r="O4039" s="1252">
        <f>+VLOOKUP(C4039,'A. Rate Class Allocations'!$B$124:$J$128,6,FALSE)</f>
        <v>0.96094519236849896</v>
      </c>
      <c r="P4039" s="1253">
        <f>+VLOOKUP(C4039,'A. Rate Class Allocations'!$B$124:$J$128,8,FALSE)</f>
        <v>0.98007105038154396</v>
      </c>
      <c r="Q4039" s="1253">
        <f>+VLOOKUP(C4039,'A. Rate Class Allocations'!$B$124:$J$128,7,FALSE)</f>
        <v>1.0700573423086499</v>
      </c>
      <c r="R4039" s="1253">
        <f>+VLOOKUP(C4039,'A. Rate Class Allocations'!$B$124:$J$128,9,FALSE)</f>
        <v>0.85888650963597402</v>
      </c>
      <c r="S4039" s="1254">
        <f t="shared" si="190"/>
        <v>809.9403113349681</v>
      </c>
      <c r="T4039" s="1254">
        <f t="shared" si="191"/>
        <v>0.17204762312633809</v>
      </c>
    </row>
    <row r="4040" spans="1:20" s="1246" customFormat="1">
      <c r="A4040" s="1246" t="s">
        <v>1034</v>
      </c>
      <c r="B4040" s="1246" t="s">
        <v>1035</v>
      </c>
      <c r="C4040" s="1246" t="s">
        <v>118</v>
      </c>
      <c r="D4040" s="1246" t="s">
        <v>2649</v>
      </c>
      <c r="E4040" s="1247">
        <v>2020</v>
      </c>
      <c r="F4040" s="1247" t="s">
        <v>2615</v>
      </c>
      <c r="G4040" s="1249">
        <v>43564</v>
      </c>
      <c r="H4040" s="1250">
        <f t="shared" si="189"/>
        <v>2019</v>
      </c>
      <c r="I4040" s="1251">
        <v>44041.702494224533</v>
      </c>
      <c r="J4040" s="1246" t="s">
        <v>1038</v>
      </c>
      <c r="K4040" s="1246" t="s">
        <v>2440</v>
      </c>
      <c r="L4040" s="1246" t="s">
        <v>1039</v>
      </c>
      <c r="M4040" s="1246">
        <v>102813.72</v>
      </c>
      <c r="N4040" s="1246">
        <v>22.38</v>
      </c>
      <c r="O4040" s="1252">
        <f>+VLOOKUP(C4040,'A. Rate Class Allocations'!$B$124:$J$128,6,FALSE)</f>
        <v>0.96094519236849896</v>
      </c>
      <c r="P4040" s="1253">
        <f>+VLOOKUP(C4040,'A. Rate Class Allocations'!$B$124:$J$128,8,FALSE)</f>
        <v>0.98007105038154396</v>
      </c>
      <c r="Q4040" s="1253">
        <f>+VLOOKUP(C4040,'A. Rate Class Allocations'!$B$124:$J$128,7,FALSE)</f>
        <v>1.0700573423086499</v>
      </c>
      <c r="R4040" s="1253">
        <f>+VLOOKUP(C4040,'A. Rate Class Allocations'!$B$124:$J$128,9,FALSE)</f>
        <v>0.85888650963597402</v>
      </c>
      <c r="S4040" s="1254">
        <f t="shared" si="190"/>
        <v>96829.402605109979</v>
      </c>
      <c r="T4040" s="1254">
        <f t="shared" si="191"/>
        <v>20.568513918629517</v>
      </c>
    </row>
    <row r="4041" spans="1:20" s="1246" customFormat="1">
      <c r="A4041" s="1246" t="s">
        <v>1034</v>
      </c>
      <c r="B4041" s="1246" t="s">
        <v>1035</v>
      </c>
      <c r="C4041" s="1246" t="s">
        <v>118</v>
      </c>
      <c r="D4041" s="1246" t="s">
        <v>2650</v>
      </c>
      <c r="E4041" s="1247">
        <v>2020</v>
      </c>
      <c r="F4041" s="1247" t="s">
        <v>2615</v>
      </c>
      <c r="G4041" s="1249">
        <v>44050</v>
      </c>
      <c r="H4041" s="1250">
        <f t="shared" si="189"/>
        <v>2020</v>
      </c>
      <c r="I4041" s="1251">
        <v>44071.563528599538</v>
      </c>
      <c r="J4041" s="1246" t="s">
        <v>1038</v>
      </c>
      <c r="K4041" s="1246" t="s">
        <v>2440</v>
      </c>
      <c r="L4041" s="1246" t="s">
        <v>1039</v>
      </c>
      <c r="M4041" s="1246">
        <v>204111.42</v>
      </c>
      <c r="N4041" s="1246">
        <v>44.43</v>
      </c>
      <c r="O4041" s="1252">
        <f>+VLOOKUP(C4041,'A. Rate Class Allocations'!$B$124:$J$128,6,FALSE)</f>
        <v>0.96094519236849896</v>
      </c>
      <c r="P4041" s="1253">
        <f>+VLOOKUP(C4041,'A. Rate Class Allocations'!$B$124:$J$128,8,FALSE)</f>
        <v>0.98007105038154396</v>
      </c>
      <c r="Q4041" s="1253">
        <f>+VLOOKUP(C4041,'A. Rate Class Allocations'!$B$124:$J$128,7,FALSE)</f>
        <v>1.0700573423086499</v>
      </c>
      <c r="R4041" s="1253">
        <f>+VLOOKUP(C4041,'A. Rate Class Allocations'!$B$124:$J$128,9,FALSE)</f>
        <v>0.85888650963597402</v>
      </c>
      <c r="S4041" s="1254">
        <f t="shared" si="190"/>
        <v>192231.02581523845</v>
      </c>
      <c r="T4041" s="1254">
        <f t="shared" si="191"/>
        <v>40.833738758029916</v>
      </c>
    </row>
    <row r="4042" spans="1:20" s="1246" customFormat="1">
      <c r="A4042" s="1246" t="s">
        <v>1034</v>
      </c>
      <c r="B4042" s="1246" t="s">
        <v>1035</v>
      </c>
      <c r="C4042" s="1246" t="s">
        <v>118</v>
      </c>
      <c r="D4042" s="1246" t="s">
        <v>2651</v>
      </c>
      <c r="E4042" s="1247">
        <v>2020</v>
      </c>
      <c r="F4042" s="1247" t="s">
        <v>2615</v>
      </c>
      <c r="G4042" s="1249">
        <v>43434</v>
      </c>
      <c r="H4042" s="1250">
        <f t="shared" si="189"/>
        <v>2018</v>
      </c>
      <c r="I4042" s="1251">
        <v>44033.576650995368</v>
      </c>
      <c r="J4042" s="1246" t="s">
        <v>1038</v>
      </c>
      <c r="K4042" s="1246" t="s">
        <v>2440</v>
      </c>
      <c r="L4042" s="1246" t="s">
        <v>1039</v>
      </c>
      <c r="M4042" s="1246">
        <v>2149.9920000000002</v>
      </c>
      <c r="N4042" s="1246">
        <v>0.46800000000000003</v>
      </c>
      <c r="O4042" s="1252">
        <f>+VLOOKUP(C4042,'A. Rate Class Allocations'!$B$124:$J$128,6,FALSE)</f>
        <v>0.96094519236849896</v>
      </c>
      <c r="P4042" s="1253">
        <f>+VLOOKUP(C4042,'A. Rate Class Allocations'!$B$124:$J$128,8,FALSE)</f>
        <v>0.98007105038154396</v>
      </c>
      <c r="Q4042" s="1253">
        <f>+VLOOKUP(C4042,'A. Rate Class Allocations'!$B$124:$J$128,7,FALSE)</f>
        <v>1.0700573423086499</v>
      </c>
      <c r="R4042" s="1253">
        <f>+VLOOKUP(C4042,'A. Rate Class Allocations'!$B$124:$J$128,9,FALSE)</f>
        <v>0.85888650963597402</v>
      </c>
      <c r="S4042" s="1254">
        <f t="shared" si="190"/>
        <v>2024.8507783374207</v>
      </c>
      <c r="T4042" s="1254">
        <f t="shared" si="191"/>
        <v>0.4301190578158452</v>
      </c>
    </row>
    <row r="4043" spans="1:20" s="1246" customFormat="1">
      <c r="A4043" s="1246" t="s">
        <v>1034</v>
      </c>
      <c r="B4043" s="1246" t="s">
        <v>1035</v>
      </c>
      <c r="C4043" s="1246" t="s">
        <v>118</v>
      </c>
      <c r="D4043" s="1246" t="s">
        <v>2651</v>
      </c>
      <c r="E4043" s="1247">
        <v>2020</v>
      </c>
      <c r="F4043" s="1247" t="s">
        <v>2615</v>
      </c>
      <c r="G4043" s="1249">
        <v>43434</v>
      </c>
      <c r="H4043" s="1250">
        <f t="shared" si="189"/>
        <v>2018</v>
      </c>
      <c r="I4043" s="1251">
        <v>44033.576650995368</v>
      </c>
      <c r="J4043" s="1246" t="s">
        <v>1038</v>
      </c>
      <c r="K4043" s="1246" t="s">
        <v>2440</v>
      </c>
      <c r="L4043" s="1246" t="s">
        <v>1039</v>
      </c>
      <c r="M4043" s="1246">
        <v>11753.2896</v>
      </c>
      <c r="N4043" s="1246">
        <v>2.5583999999999998</v>
      </c>
      <c r="O4043" s="1252">
        <f>+VLOOKUP(C4043,'A. Rate Class Allocations'!$B$124:$J$128,6,FALSE)</f>
        <v>0.96094519236849896</v>
      </c>
      <c r="P4043" s="1253">
        <f>+VLOOKUP(C4043,'A. Rate Class Allocations'!$B$124:$J$128,8,FALSE)</f>
        <v>0.98007105038154396</v>
      </c>
      <c r="Q4043" s="1253">
        <f>+VLOOKUP(C4043,'A. Rate Class Allocations'!$B$124:$J$128,7,FALSE)</f>
        <v>1.0700573423086499</v>
      </c>
      <c r="R4043" s="1253">
        <f>+VLOOKUP(C4043,'A. Rate Class Allocations'!$B$124:$J$128,9,FALSE)</f>
        <v>0.85888650963597402</v>
      </c>
      <c r="S4043" s="1254">
        <f t="shared" si="190"/>
        <v>11069.184254911232</v>
      </c>
      <c r="T4043" s="1254">
        <f t="shared" si="191"/>
        <v>2.3513175160599533</v>
      </c>
    </row>
    <row r="4044" spans="1:20" s="1246" customFormat="1">
      <c r="A4044" s="1246" t="s">
        <v>1034</v>
      </c>
      <c r="B4044" s="1246" t="s">
        <v>1035</v>
      </c>
      <c r="C4044" s="1246" t="s">
        <v>118</v>
      </c>
      <c r="D4044" s="1246" t="s">
        <v>2651</v>
      </c>
      <c r="E4044" s="1247">
        <v>2020</v>
      </c>
      <c r="F4044" s="1247" t="s">
        <v>2615</v>
      </c>
      <c r="G4044" s="1249">
        <v>43434</v>
      </c>
      <c r="H4044" s="1250">
        <f t="shared" si="189"/>
        <v>2018</v>
      </c>
      <c r="I4044" s="1251">
        <v>44033.576650995368</v>
      </c>
      <c r="J4044" s="1246" t="s">
        <v>1036</v>
      </c>
      <c r="K4044" s="1246" t="s">
        <v>2440</v>
      </c>
      <c r="L4044" s="1246" t="s">
        <v>1039</v>
      </c>
      <c r="M4044" s="1246">
        <v>1602</v>
      </c>
      <c r="N4044" s="1246">
        <v>0.4</v>
      </c>
      <c r="O4044" s="1252">
        <f>+VLOOKUP(C4044,'A. Rate Class Allocations'!$B$124:$J$128,6,FALSE)</f>
        <v>0.96094519236849896</v>
      </c>
      <c r="P4044" s="1253">
        <f>+VLOOKUP(C4044,'A. Rate Class Allocations'!$B$124:$J$128,8,FALSE)</f>
        <v>0.98007105038154396</v>
      </c>
      <c r="Q4044" s="1253">
        <f>+VLOOKUP(C4044,'A. Rate Class Allocations'!$B$124:$J$128,7,FALSE)</f>
        <v>1.0700573423086499</v>
      </c>
      <c r="R4044" s="1253">
        <f>+VLOOKUP(C4044,'A. Rate Class Allocations'!$B$124:$J$128,9,FALSE)</f>
        <v>0.85888650963597402</v>
      </c>
      <c r="S4044" s="1254">
        <f t="shared" si="190"/>
        <v>1508.7548915979908</v>
      </c>
      <c r="T4044" s="1254">
        <f t="shared" si="191"/>
        <v>0.36762312633832922</v>
      </c>
    </row>
    <row r="4045" spans="1:20" s="1246" customFormat="1">
      <c r="A4045" s="1246" t="s">
        <v>1034</v>
      </c>
      <c r="B4045" s="1246" t="s">
        <v>1035</v>
      </c>
      <c r="C4045" s="1246" t="s">
        <v>118</v>
      </c>
      <c r="D4045" s="1246" t="s">
        <v>2652</v>
      </c>
      <c r="E4045" s="1247">
        <v>2020</v>
      </c>
      <c r="F4045" s="1247" t="s">
        <v>2615</v>
      </c>
      <c r="G4045" s="1249">
        <v>43448</v>
      </c>
      <c r="H4045" s="1250">
        <f t="shared" si="189"/>
        <v>2018</v>
      </c>
      <c r="I4045" s="1251">
        <v>43970.591340752311</v>
      </c>
      <c r="J4045" s="1246" t="s">
        <v>1036</v>
      </c>
      <c r="K4045" s="1246" t="s">
        <v>2440</v>
      </c>
      <c r="L4045" s="1246" t="s">
        <v>1039</v>
      </c>
      <c r="M4045" s="1246">
        <v>31023</v>
      </c>
      <c r="N4045" s="1246">
        <v>0</v>
      </c>
      <c r="O4045" s="1252">
        <f>+VLOOKUP(C4045,'A. Rate Class Allocations'!$B$124:$J$128,6,FALSE)</f>
        <v>0.96094519236849896</v>
      </c>
      <c r="P4045" s="1253">
        <f>+VLOOKUP(C4045,'A. Rate Class Allocations'!$B$124:$J$128,8,FALSE)</f>
        <v>0.98007105038154396</v>
      </c>
      <c r="Q4045" s="1253">
        <f>+VLOOKUP(C4045,'A. Rate Class Allocations'!$B$124:$J$128,7,FALSE)</f>
        <v>1.0700573423086499</v>
      </c>
      <c r="R4045" s="1253">
        <f>+VLOOKUP(C4045,'A. Rate Class Allocations'!$B$124:$J$128,9,FALSE)</f>
        <v>0.85888650963597402</v>
      </c>
      <c r="S4045" s="1254">
        <f t="shared" si="190"/>
        <v>29217.292760327382</v>
      </c>
      <c r="T4045" s="1254">
        <f t="shared" si="191"/>
        <v>0</v>
      </c>
    </row>
    <row r="4046" spans="1:20" s="1246" customFormat="1">
      <c r="A4046" s="1246" t="s">
        <v>1034</v>
      </c>
      <c r="B4046" s="1246" t="s">
        <v>1035</v>
      </c>
      <c r="C4046" s="1246" t="s">
        <v>118</v>
      </c>
      <c r="D4046" s="1246" t="s">
        <v>2653</v>
      </c>
      <c r="E4046" s="1247">
        <v>2020</v>
      </c>
      <c r="F4046" s="1247" t="s">
        <v>2615</v>
      </c>
      <c r="G4046" s="1249">
        <v>43442</v>
      </c>
      <c r="H4046" s="1250">
        <f t="shared" si="189"/>
        <v>2018</v>
      </c>
      <c r="I4046" s="1251">
        <v>44064.58733545139</v>
      </c>
      <c r="J4046" s="1246" t="s">
        <v>1036</v>
      </c>
      <c r="K4046" s="1246" t="s">
        <v>2440</v>
      </c>
      <c r="L4046" s="1246" t="s">
        <v>1039</v>
      </c>
      <c r="M4046" s="1246">
        <v>79781</v>
      </c>
      <c r="N4046" s="1246">
        <v>0</v>
      </c>
      <c r="O4046" s="1252">
        <f>+VLOOKUP(C4046,'A. Rate Class Allocations'!$B$124:$J$128,6,FALSE)</f>
        <v>0.96094519236849896</v>
      </c>
      <c r="P4046" s="1253">
        <f>+VLOOKUP(C4046,'A. Rate Class Allocations'!$B$124:$J$128,8,FALSE)</f>
        <v>0.98007105038154396</v>
      </c>
      <c r="Q4046" s="1253">
        <f>+VLOOKUP(C4046,'A. Rate Class Allocations'!$B$124:$J$128,7,FALSE)</f>
        <v>1.0700573423086499</v>
      </c>
      <c r="R4046" s="1253">
        <f>+VLOOKUP(C4046,'A. Rate Class Allocations'!$B$124:$J$128,9,FALSE)</f>
        <v>0.85888650963597402</v>
      </c>
      <c r="S4046" s="1254">
        <f t="shared" si="190"/>
        <v>75137.312113969601</v>
      </c>
      <c r="T4046" s="1254">
        <f t="shared" si="191"/>
        <v>0</v>
      </c>
    </row>
    <row r="4047" spans="1:20" s="1246" customFormat="1">
      <c r="A4047" s="1246" t="s">
        <v>1034</v>
      </c>
      <c r="B4047" s="1246" t="s">
        <v>1035</v>
      </c>
      <c r="C4047" s="1246" t="s">
        <v>118</v>
      </c>
      <c r="D4047" s="1246" t="s">
        <v>2654</v>
      </c>
      <c r="E4047" s="1247">
        <v>2020</v>
      </c>
      <c r="F4047" s="1247" t="s">
        <v>2615</v>
      </c>
      <c r="G4047" s="1249">
        <v>43564</v>
      </c>
      <c r="H4047" s="1250">
        <f t="shared" si="189"/>
        <v>2019</v>
      </c>
      <c r="I4047" s="1251">
        <v>43970.591604212961</v>
      </c>
      <c r="J4047" s="1246" t="s">
        <v>1038</v>
      </c>
      <c r="K4047" s="1246" t="s">
        <v>2440</v>
      </c>
      <c r="L4047" s="1246" t="s">
        <v>1039</v>
      </c>
      <c r="M4047" s="1246">
        <v>32.06</v>
      </c>
      <c r="N4047" s="1246">
        <v>8.2000000000000007E-3</v>
      </c>
      <c r="O4047" s="1252">
        <f>+VLOOKUP(C4047,'A. Rate Class Allocations'!$B$124:$J$128,6,FALSE)</f>
        <v>0.96094519236849896</v>
      </c>
      <c r="P4047" s="1253">
        <f>+VLOOKUP(C4047,'A. Rate Class Allocations'!$B$124:$J$128,8,FALSE)</f>
        <v>0.98007105038154396</v>
      </c>
      <c r="Q4047" s="1253">
        <f>+VLOOKUP(C4047,'A. Rate Class Allocations'!$B$124:$J$128,7,FALSE)</f>
        <v>1.0700573423086499</v>
      </c>
      <c r="R4047" s="1253">
        <f>+VLOOKUP(C4047,'A. Rate Class Allocations'!$B$124:$J$128,9,FALSE)</f>
        <v>0.85888650963597402</v>
      </c>
      <c r="S4047" s="1254">
        <f t="shared" si="190"/>
        <v>30.19393372324069</v>
      </c>
      <c r="T4047" s="1254">
        <f t="shared" si="191"/>
        <v>7.5362740899357497E-3</v>
      </c>
    </row>
    <row r="4048" spans="1:20" s="1246" customFormat="1">
      <c r="A4048" s="1246" t="s">
        <v>1034</v>
      </c>
      <c r="B4048" s="1246" t="s">
        <v>1035</v>
      </c>
      <c r="C4048" s="1246" t="s">
        <v>118</v>
      </c>
      <c r="D4048" s="1246" t="s">
        <v>2654</v>
      </c>
      <c r="E4048" s="1247">
        <v>2020</v>
      </c>
      <c r="F4048" s="1247" t="s">
        <v>2615</v>
      </c>
      <c r="G4048" s="1249">
        <v>43564</v>
      </c>
      <c r="H4048" s="1250">
        <f t="shared" si="189"/>
        <v>2019</v>
      </c>
      <c r="I4048" s="1251">
        <v>43970.591604212961</v>
      </c>
      <c r="J4048" s="1246" t="s">
        <v>1038</v>
      </c>
      <c r="K4048" s="1246" t="s">
        <v>2440</v>
      </c>
      <c r="L4048" s="1246" t="s">
        <v>1039</v>
      </c>
      <c r="M4048" s="1246">
        <v>8544.84</v>
      </c>
      <c r="N4048" s="1246">
        <v>1.86</v>
      </c>
      <c r="O4048" s="1252">
        <f>+VLOOKUP(C4048,'A. Rate Class Allocations'!$B$124:$J$128,6,FALSE)</f>
        <v>0.96094519236849896</v>
      </c>
      <c r="P4048" s="1253">
        <f>+VLOOKUP(C4048,'A. Rate Class Allocations'!$B$124:$J$128,8,FALSE)</f>
        <v>0.98007105038154396</v>
      </c>
      <c r="Q4048" s="1253">
        <f>+VLOOKUP(C4048,'A. Rate Class Allocations'!$B$124:$J$128,7,FALSE)</f>
        <v>1.0700573423086499</v>
      </c>
      <c r="R4048" s="1253">
        <f>+VLOOKUP(C4048,'A. Rate Class Allocations'!$B$124:$J$128,9,FALSE)</f>
        <v>0.85888650963597402</v>
      </c>
      <c r="S4048" s="1254">
        <f t="shared" si="190"/>
        <v>8047.4838626230803</v>
      </c>
      <c r="T4048" s="1254">
        <f t="shared" si="191"/>
        <v>1.709447537473231</v>
      </c>
    </row>
    <row r="4049" spans="1:20" s="1246" customFormat="1">
      <c r="A4049" s="1246" t="s">
        <v>1034</v>
      </c>
      <c r="B4049" s="1246" t="s">
        <v>1035</v>
      </c>
      <c r="C4049" s="1246" t="s">
        <v>118</v>
      </c>
      <c r="D4049" s="1246" t="s">
        <v>2654</v>
      </c>
      <c r="E4049" s="1247">
        <v>2020</v>
      </c>
      <c r="F4049" s="1247" t="s">
        <v>2615</v>
      </c>
      <c r="G4049" s="1249">
        <v>43564</v>
      </c>
      <c r="H4049" s="1250">
        <f t="shared" si="189"/>
        <v>2019</v>
      </c>
      <c r="I4049" s="1251">
        <v>43970.591604212961</v>
      </c>
      <c r="J4049" s="1246" t="s">
        <v>1038</v>
      </c>
      <c r="K4049" s="1246" t="s">
        <v>2440</v>
      </c>
      <c r="L4049" s="1246" t="s">
        <v>1039</v>
      </c>
      <c r="M4049" s="1246">
        <v>1167.5999999999999</v>
      </c>
      <c r="N4049" s="1246">
        <v>0</v>
      </c>
      <c r="O4049" s="1252">
        <f>+VLOOKUP(C4049,'A. Rate Class Allocations'!$B$124:$J$128,6,FALSE)</f>
        <v>0.96094519236849896</v>
      </c>
      <c r="P4049" s="1253">
        <f>+VLOOKUP(C4049,'A. Rate Class Allocations'!$B$124:$J$128,8,FALSE)</f>
        <v>0.98007105038154396</v>
      </c>
      <c r="Q4049" s="1253">
        <f>+VLOOKUP(C4049,'A. Rate Class Allocations'!$B$124:$J$128,7,FALSE)</f>
        <v>1.0700573423086499</v>
      </c>
      <c r="R4049" s="1253">
        <f>+VLOOKUP(C4049,'A. Rate Class Allocations'!$B$124:$J$128,9,FALSE)</f>
        <v>0.85888650963597402</v>
      </c>
      <c r="S4049" s="1254">
        <f t="shared" si="190"/>
        <v>1099.6393329774119</v>
      </c>
      <c r="T4049" s="1254">
        <f t="shared" si="191"/>
        <v>0</v>
      </c>
    </row>
    <row r="4050" spans="1:20" s="1246" customFormat="1">
      <c r="A4050" s="1246" t="s">
        <v>1034</v>
      </c>
      <c r="B4050" s="1246" t="s">
        <v>1035</v>
      </c>
      <c r="C4050" s="1246" t="s">
        <v>118</v>
      </c>
      <c r="D4050" s="1246" t="s">
        <v>2654</v>
      </c>
      <c r="E4050" s="1247">
        <v>2020</v>
      </c>
      <c r="F4050" s="1247" t="s">
        <v>2615</v>
      </c>
      <c r="G4050" s="1249">
        <v>43564</v>
      </c>
      <c r="H4050" s="1250">
        <f t="shared" si="189"/>
        <v>2019</v>
      </c>
      <c r="I4050" s="1251">
        <v>43970.591604212961</v>
      </c>
      <c r="J4050" s="1246" t="s">
        <v>1038</v>
      </c>
      <c r="K4050" s="1246" t="s">
        <v>2440</v>
      </c>
      <c r="L4050" s="1246" t="s">
        <v>1039</v>
      </c>
      <c r="M4050" s="1246">
        <v>5040</v>
      </c>
      <c r="N4050" s="1246">
        <v>0</v>
      </c>
      <c r="O4050" s="1252">
        <f>+VLOOKUP(C4050,'A. Rate Class Allocations'!$B$124:$J$128,6,FALSE)</f>
        <v>0.96094519236849896</v>
      </c>
      <c r="P4050" s="1253">
        <f>+VLOOKUP(C4050,'A. Rate Class Allocations'!$B$124:$J$128,8,FALSE)</f>
        <v>0.98007105038154396</v>
      </c>
      <c r="Q4050" s="1253">
        <f>+VLOOKUP(C4050,'A. Rate Class Allocations'!$B$124:$J$128,7,FALSE)</f>
        <v>1.0700573423086499</v>
      </c>
      <c r="R4050" s="1253">
        <f>+VLOOKUP(C4050,'A. Rate Class Allocations'!$B$124:$J$128,9,FALSE)</f>
        <v>0.85888650963597402</v>
      </c>
      <c r="S4050" s="1254">
        <f t="shared" si="190"/>
        <v>4746.6446027801958</v>
      </c>
      <c r="T4050" s="1254">
        <f t="shared" si="191"/>
        <v>0</v>
      </c>
    </row>
    <row r="4051" spans="1:20" s="1246" customFormat="1">
      <c r="A4051" s="1246" t="s">
        <v>1034</v>
      </c>
      <c r="B4051" s="1246" t="s">
        <v>1035</v>
      </c>
      <c r="C4051" s="1246" t="s">
        <v>118</v>
      </c>
      <c r="D4051" s="1246" t="s">
        <v>2654</v>
      </c>
      <c r="E4051" s="1247">
        <v>2020</v>
      </c>
      <c r="F4051" s="1247" t="s">
        <v>2615</v>
      </c>
      <c r="G4051" s="1249">
        <v>43564</v>
      </c>
      <c r="H4051" s="1250">
        <f t="shared" si="189"/>
        <v>2019</v>
      </c>
      <c r="I4051" s="1251">
        <v>43970.591604212961</v>
      </c>
      <c r="J4051" s="1246" t="s">
        <v>1036</v>
      </c>
      <c r="K4051" s="1246" t="s">
        <v>2440</v>
      </c>
      <c r="L4051" s="1246" t="s">
        <v>1039</v>
      </c>
      <c r="M4051" s="1246">
        <v>367368</v>
      </c>
      <c r="N4051" s="1246">
        <v>41.9</v>
      </c>
      <c r="O4051" s="1252">
        <f>+VLOOKUP(C4051,'A. Rate Class Allocations'!$B$124:$J$128,6,FALSE)</f>
        <v>0.96094519236849896</v>
      </c>
      <c r="P4051" s="1253">
        <f>+VLOOKUP(C4051,'A. Rate Class Allocations'!$B$124:$J$128,8,FALSE)</f>
        <v>0.98007105038154396</v>
      </c>
      <c r="Q4051" s="1253">
        <f>+VLOOKUP(C4051,'A. Rate Class Allocations'!$B$124:$J$128,7,FALSE)</f>
        <v>1.0700573423086499</v>
      </c>
      <c r="R4051" s="1253">
        <f>+VLOOKUP(C4051,'A. Rate Class Allocations'!$B$124:$J$128,9,FALSE)</f>
        <v>0.85888650963597402</v>
      </c>
      <c r="S4051" s="1254">
        <f t="shared" si="190"/>
        <v>345985.18540360214</v>
      </c>
      <c r="T4051" s="1254">
        <f t="shared" si="191"/>
        <v>38.508522483939984</v>
      </c>
    </row>
    <row r="4052" spans="1:20" s="1246" customFormat="1">
      <c r="A4052" s="1246" t="s">
        <v>1034</v>
      </c>
      <c r="B4052" s="1246" t="s">
        <v>1035</v>
      </c>
      <c r="C4052" s="1246" t="s">
        <v>118</v>
      </c>
      <c r="D4052" s="1246" t="s">
        <v>2655</v>
      </c>
      <c r="E4052" s="1247">
        <v>2020</v>
      </c>
      <c r="F4052" s="1247" t="s">
        <v>2615</v>
      </c>
      <c r="G4052" s="1249">
        <v>43553</v>
      </c>
      <c r="H4052" s="1250">
        <f t="shared" si="189"/>
        <v>2019</v>
      </c>
      <c r="I4052" s="1251">
        <v>44033.573322418983</v>
      </c>
      <c r="J4052" s="1246" t="s">
        <v>1038</v>
      </c>
      <c r="K4052" s="1246" t="s">
        <v>2440</v>
      </c>
      <c r="L4052" s="1246" t="s">
        <v>1039</v>
      </c>
      <c r="M4052" s="1246">
        <v>5733.3119999999999</v>
      </c>
      <c r="N4052" s="1246">
        <v>1.248</v>
      </c>
      <c r="O4052" s="1252">
        <f>+VLOOKUP(C4052,'A. Rate Class Allocations'!$B$124:$J$128,6,FALSE)</f>
        <v>0.96094519236849896</v>
      </c>
      <c r="P4052" s="1253">
        <f>+VLOOKUP(C4052,'A. Rate Class Allocations'!$B$124:$J$128,8,FALSE)</f>
        <v>0.98007105038154396</v>
      </c>
      <c r="Q4052" s="1253">
        <f>+VLOOKUP(C4052,'A. Rate Class Allocations'!$B$124:$J$128,7,FALSE)</f>
        <v>1.0700573423086499</v>
      </c>
      <c r="R4052" s="1253">
        <f>+VLOOKUP(C4052,'A. Rate Class Allocations'!$B$124:$J$128,9,FALSE)</f>
        <v>0.85888650963597402</v>
      </c>
      <c r="S4052" s="1254">
        <f t="shared" si="190"/>
        <v>5399.602075566454</v>
      </c>
      <c r="T4052" s="1254">
        <f t="shared" si="191"/>
        <v>1.146984154175587</v>
      </c>
    </row>
    <row r="4053" spans="1:20" s="1246" customFormat="1">
      <c r="A4053" s="1246" t="s">
        <v>1034</v>
      </c>
      <c r="B4053" s="1246" t="s">
        <v>1035</v>
      </c>
      <c r="C4053" s="1246" t="s">
        <v>118</v>
      </c>
      <c r="D4053" s="1246" t="s">
        <v>2656</v>
      </c>
      <c r="E4053" s="1247">
        <v>2020</v>
      </c>
      <c r="F4053" s="1247" t="s">
        <v>2615</v>
      </c>
      <c r="G4053" s="1249">
        <v>43532</v>
      </c>
      <c r="H4053" s="1250">
        <f t="shared" si="189"/>
        <v>2019</v>
      </c>
      <c r="I4053" s="1251">
        <v>43970.592126793985</v>
      </c>
      <c r="J4053" s="1246" t="s">
        <v>1036</v>
      </c>
      <c r="K4053" s="1246" t="s">
        <v>2440</v>
      </c>
      <c r="L4053" s="1246" t="s">
        <v>1039</v>
      </c>
      <c r="M4053" s="1246">
        <v>13367</v>
      </c>
      <c r="N4053" s="1246">
        <v>4.5</v>
      </c>
      <c r="O4053" s="1252">
        <f>+VLOOKUP(C4053,'A. Rate Class Allocations'!$B$124:$J$128,6,FALSE)</f>
        <v>0.96094519236849896</v>
      </c>
      <c r="P4053" s="1253">
        <f>+VLOOKUP(C4053,'A. Rate Class Allocations'!$B$124:$J$128,8,FALSE)</f>
        <v>0.98007105038154396</v>
      </c>
      <c r="Q4053" s="1253">
        <f>+VLOOKUP(C4053,'A. Rate Class Allocations'!$B$124:$J$128,7,FALSE)</f>
        <v>1.0700573423086499</v>
      </c>
      <c r="R4053" s="1253">
        <f>+VLOOKUP(C4053,'A. Rate Class Allocations'!$B$124:$J$128,9,FALSE)</f>
        <v>0.85888650963597402</v>
      </c>
      <c r="S4053" s="1254">
        <f t="shared" si="190"/>
        <v>12588.967937571999</v>
      </c>
      <c r="T4053" s="1254">
        <f t="shared" si="191"/>
        <v>4.1357601713062033</v>
      </c>
    </row>
    <row r="4054" spans="1:20" s="1246" customFormat="1">
      <c r="A4054" s="1246" t="s">
        <v>1034</v>
      </c>
      <c r="B4054" s="1246" t="s">
        <v>1035</v>
      </c>
      <c r="C4054" s="1246" t="s">
        <v>118</v>
      </c>
      <c r="D4054" s="1246" t="s">
        <v>2656</v>
      </c>
      <c r="E4054" s="1247">
        <v>2020</v>
      </c>
      <c r="F4054" s="1247" t="s">
        <v>2615</v>
      </c>
      <c r="G4054" s="1249">
        <v>43532</v>
      </c>
      <c r="H4054" s="1250">
        <f t="shared" si="189"/>
        <v>2019</v>
      </c>
      <c r="I4054" s="1251">
        <v>43970.592126793985</v>
      </c>
      <c r="J4054" s="1246" t="s">
        <v>1038</v>
      </c>
      <c r="K4054" s="1246" t="s">
        <v>2440</v>
      </c>
      <c r="L4054" s="1246" t="s">
        <v>1039</v>
      </c>
      <c r="M4054" s="1246">
        <v>18123.037</v>
      </c>
      <c r="N4054" s="1246">
        <v>4.8109999999999999</v>
      </c>
      <c r="O4054" s="1252">
        <f>+VLOOKUP(C4054,'A. Rate Class Allocations'!$B$124:$J$128,6,FALSE)</f>
        <v>0.96094519236849896</v>
      </c>
      <c r="P4054" s="1253">
        <f>+VLOOKUP(C4054,'A. Rate Class Allocations'!$B$124:$J$128,8,FALSE)</f>
        <v>0.98007105038154396</v>
      </c>
      <c r="Q4054" s="1253">
        <f>+VLOOKUP(C4054,'A. Rate Class Allocations'!$B$124:$J$128,7,FALSE)</f>
        <v>1.0700573423086499</v>
      </c>
      <c r="R4054" s="1253">
        <f>+VLOOKUP(C4054,'A. Rate Class Allocations'!$B$124:$J$128,9,FALSE)</f>
        <v>0.85888650963597402</v>
      </c>
      <c r="S4054" s="1254">
        <f t="shared" si="190"/>
        <v>17068.177730562657</v>
      </c>
      <c r="T4054" s="1254">
        <f t="shared" si="191"/>
        <v>4.4215871520342542</v>
      </c>
    </row>
    <row r="4055" spans="1:20" s="1246" customFormat="1">
      <c r="A4055" s="1246" t="s">
        <v>1034</v>
      </c>
      <c r="B4055" s="1246" t="s">
        <v>1035</v>
      </c>
      <c r="C4055" s="1246" t="s">
        <v>118</v>
      </c>
      <c r="D4055" s="1246" t="s">
        <v>2656</v>
      </c>
      <c r="E4055" s="1247">
        <v>2020</v>
      </c>
      <c r="F4055" s="1247" t="s">
        <v>2615</v>
      </c>
      <c r="G4055" s="1249">
        <v>43532</v>
      </c>
      <c r="H4055" s="1250">
        <f t="shared" si="189"/>
        <v>2019</v>
      </c>
      <c r="I4055" s="1251">
        <v>43970.592126793985</v>
      </c>
      <c r="J4055" s="1246" t="s">
        <v>1038</v>
      </c>
      <c r="K4055" s="1246" t="s">
        <v>2440</v>
      </c>
      <c r="L4055" s="1246" t="s">
        <v>1039</v>
      </c>
      <c r="M4055" s="1246">
        <v>286.66559999999998</v>
      </c>
      <c r="N4055" s="1246">
        <v>6.2399999999999997E-2</v>
      </c>
      <c r="O4055" s="1252">
        <f>+VLOOKUP(C4055,'A. Rate Class Allocations'!$B$124:$J$128,6,FALSE)</f>
        <v>0.96094519236849896</v>
      </c>
      <c r="P4055" s="1253">
        <f>+VLOOKUP(C4055,'A. Rate Class Allocations'!$B$124:$J$128,8,FALSE)</f>
        <v>0.98007105038154396</v>
      </c>
      <c r="Q4055" s="1253">
        <f>+VLOOKUP(C4055,'A. Rate Class Allocations'!$B$124:$J$128,7,FALSE)</f>
        <v>1.0700573423086499</v>
      </c>
      <c r="R4055" s="1253">
        <f>+VLOOKUP(C4055,'A. Rate Class Allocations'!$B$124:$J$128,9,FALSE)</f>
        <v>0.85888650963597402</v>
      </c>
      <c r="S4055" s="1254">
        <f t="shared" si="190"/>
        <v>269.9801037783227</v>
      </c>
      <c r="T4055" s="1254">
        <f t="shared" si="191"/>
        <v>5.7349207708779354E-2</v>
      </c>
    </row>
    <row r="4056" spans="1:20" s="1246" customFormat="1">
      <c r="A4056" s="1246" t="s">
        <v>1034</v>
      </c>
      <c r="B4056" s="1246" t="s">
        <v>1035</v>
      </c>
      <c r="C4056" s="1246" t="s">
        <v>118</v>
      </c>
      <c r="D4056" s="1246" t="s">
        <v>2657</v>
      </c>
      <c r="E4056" s="1247">
        <v>2020</v>
      </c>
      <c r="F4056" s="1247" t="s">
        <v>2615</v>
      </c>
      <c r="G4056" s="1249">
        <v>43650</v>
      </c>
      <c r="H4056" s="1250">
        <f t="shared" si="189"/>
        <v>2019</v>
      </c>
      <c r="I4056" s="1251">
        <v>44064.587879270832</v>
      </c>
      <c r="J4056" s="1246" t="s">
        <v>1038</v>
      </c>
      <c r="K4056" s="1246" t="s">
        <v>2440</v>
      </c>
      <c r="L4056" s="1246" t="s">
        <v>1039</v>
      </c>
      <c r="M4056" s="1246">
        <v>7254.9049999999997</v>
      </c>
      <c r="N4056" s="1246">
        <v>1.855</v>
      </c>
      <c r="O4056" s="1252">
        <f>+VLOOKUP(C4056,'A. Rate Class Allocations'!$B$124:$J$128,6,FALSE)</f>
        <v>0.96094519236849896</v>
      </c>
      <c r="P4056" s="1253">
        <f>+VLOOKUP(C4056,'A. Rate Class Allocations'!$B$124:$J$128,8,FALSE)</f>
        <v>0.98007105038154396</v>
      </c>
      <c r="Q4056" s="1253">
        <f>+VLOOKUP(C4056,'A. Rate Class Allocations'!$B$124:$J$128,7,FALSE)</f>
        <v>1.0700573423086499</v>
      </c>
      <c r="R4056" s="1253">
        <f>+VLOOKUP(C4056,'A. Rate Class Allocations'!$B$124:$J$128,9,FALSE)</f>
        <v>0.85888650963597402</v>
      </c>
      <c r="S4056" s="1254">
        <f t="shared" si="190"/>
        <v>6832.6300916533837</v>
      </c>
      <c r="T4056" s="1254">
        <f t="shared" si="191"/>
        <v>1.7048522483940016</v>
      </c>
    </row>
    <row r="4057" spans="1:20" s="1246" customFormat="1">
      <c r="A4057" s="1246" t="s">
        <v>1034</v>
      </c>
      <c r="B4057" s="1246" t="s">
        <v>1035</v>
      </c>
      <c r="C4057" s="1246" t="s">
        <v>118</v>
      </c>
      <c r="D4057" s="1246" t="s">
        <v>2657</v>
      </c>
      <c r="E4057" s="1247">
        <v>2020</v>
      </c>
      <c r="F4057" s="1247" t="s">
        <v>2615</v>
      </c>
      <c r="G4057" s="1249">
        <v>43650</v>
      </c>
      <c r="H4057" s="1250">
        <f t="shared" si="189"/>
        <v>2019</v>
      </c>
      <c r="I4057" s="1251">
        <v>44064.587879270832</v>
      </c>
      <c r="J4057" s="1246" t="s">
        <v>1038</v>
      </c>
      <c r="K4057" s="1246" t="s">
        <v>2440</v>
      </c>
      <c r="L4057" s="1246" t="s">
        <v>1039</v>
      </c>
      <c r="M4057" s="1246">
        <v>82783.88</v>
      </c>
      <c r="N4057" s="1246">
        <v>18.02</v>
      </c>
      <c r="O4057" s="1252">
        <f>+VLOOKUP(C4057,'A. Rate Class Allocations'!$B$124:$J$128,6,FALSE)</f>
        <v>0.96094519236849896</v>
      </c>
      <c r="P4057" s="1253">
        <f>+VLOOKUP(C4057,'A. Rate Class Allocations'!$B$124:$J$128,8,FALSE)</f>
        <v>0.98007105038154396</v>
      </c>
      <c r="Q4057" s="1253">
        <f>+VLOOKUP(C4057,'A. Rate Class Allocations'!$B$124:$J$128,7,FALSE)</f>
        <v>1.0700573423086499</v>
      </c>
      <c r="R4057" s="1253">
        <f>+VLOOKUP(C4057,'A. Rate Class Allocations'!$B$124:$J$128,9,FALSE)</f>
        <v>0.85888650963597402</v>
      </c>
      <c r="S4057" s="1254">
        <f t="shared" si="190"/>
        <v>77965.40817444511</v>
      </c>
      <c r="T4057" s="1254">
        <f t="shared" si="191"/>
        <v>16.56142184154173</v>
      </c>
    </row>
    <row r="4058" spans="1:20" s="1246" customFormat="1">
      <c r="A4058" s="1246" t="s">
        <v>1034</v>
      </c>
      <c r="B4058" s="1246" t="s">
        <v>1035</v>
      </c>
      <c r="C4058" s="1246" t="s">
        <v>118</v>
      </c>
      <c r="D4058" s="1246" t="s">
        <v>2657</v>
      </c>
      <c r="E4058" s="1247">
        <v>2020</v>
      </c>
      <c r="F4058" s="1247" t="s">
        <v>2615</v>
      </c>
      <c r="G4058" s="1249">
        <v>43650</v>
      </c>
      <c r="H4058" s="1250">
        <f t="shared" si="189"/>
        <v>2019</v>
      </c>
      <c r="I4058" s="1251">
        <v>44064.587879270832</v>
      </c>
      <c r="J4058" s="1246" t="s">
        <v>1038</v>
      </c>
      <c r="K4058" s="1246" t="s">
        <v>2440</v>
      </c>
      <c r="L4058" s="1246" t="s">
        <v>1039</v>
      </c>
      <c r="M4058" s="1246">
        <v>4594</v>
      </c>
      <c r="N4058" s="1246">
        <v>1</v>
      </c>
      <c r="O4058" s="1252">
        <f>+VLOOKUP(C4058,'A. Rate Class Allocations'!$B$124:$J$128,6,FALSE)</f>
        <v>0.96094519236849896</v>
      </c>
      <c r="P4058" s="1253">
        <f>+VLOOKUP(C4058,'A. Rate Class Allocations'!$B$124:$J$128,8,FALSE)</f>
        <v>0.98007105038154396</v>
      </c>
      <c r="Q4058" s="1253">
        <f>+VLOOKUP(C4058,'A. Rate Class Allocations'!$B$124:$J$128,7,FALSE)</f>
        <v>1.0700573423086499</v>
      </c>
      <c r="R4058" s="1253">
        <f>+VLOOKUP(C4058,'A. Rate Class Allocations'!$B$124:$J$128,9,FALSE)</f>
        <v>0.85888650963597402</v>
      </c>
      <c r="S4058" s="1254">
        <f t="shared" si="190"/>
        <v>4326.6042272167097</v>
      </c>
      <c r="T4058" s="1254">
        <f t="shared" si="191"/>
        <v>0.91905781584582302</v>
      </c>
    </row>
    <row r="4059" spans="1:20" s="1246" customFormat="1">
      <c r="A4059" s="1246" t="s">
        <v>1034</v>
      </c>
      <c r="B4059" s="1246" t="s">
        <v>1035</v>
      </c>
      <c r="C4059" s="1246" t="s">
        <v>118</v>
      </c>
      <c r="D4059" s="1246" t="s">
        <v>2657</v>
      </c>
      <c r="E4059" s="1247">
        <v>2020</v>
      </c>
      <c r="F4059" s="1247" t="s">
        <v>2615</v>
      </c>
      <c r="G4059" s="1249">
        <v>43650</v>
      </c>
      <c r="H4059" s="1250">
        <f t="shared" si="189"/>
        <v>2019</v>
      </c>
      <c r="I4059" s="1251">
        <v>44064.587879270832</v>
      </c>
      <c r="J4059" s="1246" t="s">
        <v>1036</v>
      </c>
      <c r="K4059" s="1246" t="s">
        <v>2440</v>
      </c>
      <c r="L4059" s="1246" t="s">
        <v>1039</v>
      </c>
      <c r="M4059" s="1246">
        <v>1526</v>
      </c>
      <c r="N4059" s="1246">
        <v>0.4</v>
      </c>
      <c r="O4059" s="1252">
        <f>+VLOOKUP(C4059,'A. Rate Class Allocations'!$B$124:$J$128,6,FALSE)</f>
        <v>0.96094519236849896</v>
      </c>
      <c r="P4059" s="1253">
        <f>+VLOOKUP(C4059,'A. Rate Class Allocations'!$B$124:$J$128,8,FALSE)</f>
        <v>0.98007105038154396</v>
      </c>
      <c r="Q4059" s="1253">
        <f>+VLOOKUP(C4059,'A. Rate Class Allocations'!$B$124:$J$128,7,FALSE)</f>
        <v>1.0700573423086499</v>
      </c>
      <c r="R4059" s="1253">
        <f>+VLOOKUP(C4059,'A. Rate Class Allocations'!$B$124:$J$128,9,FALSE)</f>
        <v>0.85888650963597402</v>
      </c>
      <c r="S4059" s="1254">
        <f t="shared" si="190"/>
        <v>1437.1785047306703</v>
      </c>
      <c r="T4059" s="1254">
        <f t="shared" si="191"/>
        <v>0.36762312633832922</v>
      </c>
    </row>
    <row r="4060" spans="1:20" s="1246" customFormat="1">
      <c r="A4060" s="1246" t="s">
        <v>1034</v>
      </c>
      <c r="B4060" s="1246" t="s">
        <v>1035</v>
      </c>
      <c r="C4060" s="1246" t="s">
        <v>118</v>
      </c>
      <c r="D4060" s="1246" t="s">
        <v>2658</v>
      </c>
      <c r="E4060" s="1247">
        <v>2020</v>
      </c>
      <c r="F4060" s="1247" t="s">
        <v>2615</v>
      </c>
      <c r="G4060" s="1249">
        <v>44042</v>
      </c>
      <c r="H4060" s="1250">
        <f t="shared" si="189"/>
        <v>2020</v>
      </c>
      <c r="I4060" s="1251">
        <v>44056.576315046295</v>
      </c>
      <c r="J4060" s="1246" t="s">
        <v>1036</v>
      </c>
      <c r="K4060" s="1246" t="s">
        <v>2440</v>
      </c>
      <c r="L4060" s="1246" t="s">
        <v>1039</v>
      </c>
      <c r="M4060" s="1246">
        <v>8808</v>
      </c>
      <c r="N4060" s="1246">
        <v>2.2999999999999998</v>
      </c>
      <c r="O4060" s="1252">
        <f>+VLOOKUP(C4060,'A. Rate Class Allocations'!$B$124:$J$128,6,FALSE)</f>
        <v>0.96094519236849896</v>
      </c>
      <c r="P4060" s="1253">
        <f>+VLOOKUP(C4060,'A. Rate Class Allocations'!$B$124:$J$128,8,FALSE)</f>
        <v>0.98007105038154396</v>
      </c>
      <c r="Q4060" s="1253">
        <f>+VLOOKUP(C4060,'A. Rate Class Allocations'!$B$124:$J$128,7,FALSE)</f>
        <v>1.0700573423086499</v>
      </c>
      <c r="R4060" s="1253">
        <f>+VLOOKUP(C4060,'A. Rate Class Allocations'!$B$124:$J$128,9,FALSE)</f>
        <v>0.85888650963597402</v>
      </c>
      <c r="S4060" s="1254">
        <f t="shared" si="190"/>
        <v>8295.3265200968181</v>
      </c>
      <c r="T4060" s="1254">
        <f t="shared" si="191"/>
        <v>2.1138329764453925</v>
      </c>
    </row>
    <row r="4061" spans="1:20" s="1246" customFormat="1">
      <c r="A4061" s="1246" t="s">
        <v>1034</v>
      </c>
      <c r="B4061" s="1246" t="s">
        <v>1035</v>
      </c>
      <c r="C4061" s="1246" t="s">
        <v>118</v>
      </c>
      <c r="D4061" s="1246" t="s">
        <v>2658</v>
      </c>
      <c r="E4061" s="1247">
        <v>2020</v>
      </c>
      <c r="F4061" s="1247" t="s">
        <v>2615</v>
      </c>
      <c r="G4061" s="1249">
        <v>44042</v>
      </c>
      <c r="H4061" s="1250">
        <f t="shared" si="189"/>
        <v>2020</v>
      </c>
      <c r="I4061" s="1251">
        <v>44056.576315046295</v>
      </c>
      <c r="J4061" s="1246" t="s">
        <v>1038</v>
      </c>
      <c r="K4061" s="1246" t="s">
        <v>2440</v>
      </c>
      <c r="L4061" s="1246" t="s">
        <v>1039</v>
      </c>
      <c r="M4061" s="1246">
        <v>5040</v>
      </c>
      <c r="N4061" s="1246">
        <v>0</v>
      </c>
      <c r="O4061" s="1252">
        <f>+VLOOKUP(C4061,'A. Rate Class Allocations'!$B$124:$J$128,6,FALSE)</f>
        <v>0.96094519236849896</v>
      </c>
      <c r="P4061" s="1253">
        <f>+VLOOKUP(C4061,'A. Rate Class Allocations'!$B$124:$J$128,8,FALSE)</f>
        <v>0.98007105038154396</v>
      </c>
      <c r="Q4061" s="1253">
        <f>+VLOOKUP(C4061,'A. Rate Class Allocations'!$B$124:$J$128,7,FALSE)</f>
        <v>1.0700573423086499</v>
      </c>
      <c r="R4061" s="1253">
        <f>+VLOOKUP(C4061,'A. Rate Class Allocations'!$B$124:$J$128,9,FALSE)</f>
        <v>0.85888650963597402</v>
      </c>
      <c r="S4061" s="1254">
        <f t="shared" si="190"/>
        <v>4746.6446027801958</v>
      </c>
      <c r="T4061" s="1254">
        <f t="shared" si="191"/>
        <v>0</v>
      </c>
    </row>
    <row r="4062" spans="1:20" s="1246" customFormat="1">
      <c r="A4062" s="1246" t="s">
        <v>1034</v>
      </c>
      <c r="B4062" s="1246" t="s">
        <v>1035</v>
      </c>
      <c r="C4062" s="1246" t="s">
        <v>118</v>
      </c>
      <c r="D4062" s="1246" t="s">
        <v>2659</v>
      </c>
      <c r="E4062" s="1247">
        <v>2020</v>
      </c>
      <c r="F4062" s="1247" t="s">
        <v>2615</v>
      </c>
      <c r="G4062" s="1249">
        <v>43703</v>
      </c>
      <c r="H4062" s="1250">
        <f t="shared" si="189"/>
        <v>2019</v>
      </c>
      <c r="I4062" s="1251">
        <v>43993.651947025464</v>
      </c>
      <c r="J4062" s="1246" t="s">
        <v>1038</v>
      </c>
      <c r="K4062" s="1246" t="s">
        <v>2440</v>
      </c>
      <c r="L4062" s="1246" t="s">
        <v>1039</v>
      </c>
      <c r="M4062" s="1246">
        <v>107.4996</v>
      </c>
      <c r="N4062" s="1246">
        <v>2.3400000000000001E-2</v>
      </c>
      <c r="O4062" s="1252">
        <f>+VLOOKUP(C4062,'A. Rate Class Allocations'!$B$124:$J$128,6,FALSE)</f>
        <v>0.96094519236849896</v>
      </c>
      <c r="P4062" s="1253">
        <f>+VLOOKUP(C4062,'A. Rate Class Allocations'!$B$124:$J$128,8,FALSE)</f>
        <v>0.98007105038154396</v>
      </c>
      <c r="Q4062" s="1253">
        <f>+VLOOKUP(C4062,'A. Rate Class Allocations'!$B$124:$J$128,7,FALSE)</f>
        <v>1.0700573423086499</v>
      </c>
      <c r="R4062" s="1253">
        <f>+VLOOKUP(C4062,'A. Rate Class Allocations'!$B$124:$J$128,9,FALSE)</f>
        <v>0.85888650963597402</v>
      </c>
      <c r="S4062" s="1254">
        <f t="shared" si="190"/>
        <v>101.24253891687101</v>
      </c>
      <c r="T4062" s="1254">
        <f t="shared" si="191"/>
        <v>2.1505952890792261E-2</v>
      </c>
    </row>
    <row r="4063" spans="1:20" s="1246" customFormat="1">
      <c r="A4063" s="1246" t="s">
        <v>1034</v>
      </c>
      <c r="B4063" s="1246" t="s">
        <v>1035</v>
      </c>
      <c r="C4063" s="1246" t="s">
        <v>118</v>
      </c>
      <c r="D4063" s="1246" t="s">
        <v>2659</v>
      </c>
      <c r="E4063" s="1247">
        <v>2020</v>
      </c>
      <c r="F4063" s="1247" t="s">
        <v>2615</v>
      </c>
      <c r="G4063" s="1249">
        <v>43703</v>
      </c>
      <c r="H4063" s="1250">
        <f t="shared" si="189"/>
        <v>2019</v>
      </c>
      <c r="I4063" s="1251">
        <v>43993.651947025464</v>
      </c>
      <c r="J4063" s="1246" t="s">
        <v>1038</v>
      </c>
      <c r="K4063" s="1246" t="s">
        <v>2440</v>
      </c>
      <c r="L4063" s="1246" t="s">
        <v>1039</v>
      </c>
      <c r="M4063" s="1246">
        <v>3009.9888000000001</v>
      </c>
      <c r="N4063" s="1246">
        <v>0.6552</v>
      </c>
      <c r="O4063" s="1252">
        <f>+VLOOKUP(C4063,'A. Rate Class Allocations'!$B$124:$J$128,6,FALSE)</f>
        <v>0.96094519236849896</v>
      </c>
      <c r="P4063" s="1253">
        <f>+VLOOKUP(C4063,'A. Rate Class Allocations'!$B$124:$J$128,8,FALSE)</f>
        <v>0.98007105038154396</v>
      </c>
      <c r="Q4063" s="1253">
        <f>+VLOOKUP(C4063,'A. Rate Class Allocations'!$B$124:$J$128,7,FALSE)</f>
        <v>1.0700573423086499</v>
      </c>
      <c r="R4063" s="1253">
        <f>+VLOOKUP(C4063,'A. Rate Class Allocations'!$B$124:$J$128,9,FALSE)</f>
        <v>0.85888650963597402</v>
      </c>
      <c r="S4063" s="1254">
        <f t="shared" si="190"/>
        <v>2834.7910896723884</v>
      </c>
      <c r="T4063" s="1254">
        <f t="shared" si="191"/>
        <v>0.60216668094218317</v>
      </c>
    </row>
    <row r="4064" spans="1:20" s="1246" customFormat="1">
      <c r="A4064" s="1246" t="s">
        <v>1034</v>
      </c>
      <c r="B4064" s="1246" t="s">
        <v>1035</v>
      </c>
      <c r="C4064" s="1246" t="s">
        <v>118</v>
      </c>
      <c r="D4064" s="1246" t="s">
        <v>2659</v>
      </c>
      <c r="E4064" s="1247">
        <v>2020</v>
      </c>
      <c r="F4064" s="1247" t="s">
        <v>2615</v>
      </c>
      <c r="G4064" s="1249">
        <v>43703</v>
      </c>
      <c r="H4064" s="1250">
        <f t="shared" si="189"/>
        <v>2019</v>
      </c>
      <c r="I4064" s="1251">
        <v>43993.651947025464</v>
      </c>
      <c r="J4064" s="1246" t="s">
        <v>1038</v>
      </c>
      <c r="K4064" s="1246" t="s">
        <v>2440</v>
      </c>
      <c r="L4064" s="1246" t="s">
        <v>1039</v>
      </c>
      <c r="M4064" s="1246">
        <v>275.64</v>
      </c>
      <c r="N4064" s="1246">
        <v>0.06</v>
      </c>
      <c r="O4064" s="1252">
        <f>+VLOOKUP(C4064,'A. Rate Class Allocations'!$B$124:$J$128,6,FALSE)</f>
        <v>0.96094519236849896</v>
      </c>
      <c r="P4064" s="1253">
        <f>+VLOOKUP(C4064,'A. Rate Class Allocations'!$B$124:$J$128,8,FALSE)</f>
        <v>0.98007105038154396</v>
      </c>
      <c r="Q4064" s="1253">
        <f>+VLOOKUP(C4064,'A. Rate Class Allocations'!$B$124:$J$128,7,FALSE)</f>
        <v>1.0700573423086499</v>
      </c>
      <c r="R4064" s="1253">
        <f>+VLOOKUP(C4064,'A. Rate Class Allocations'!$B$124:$J$128,9,FALSE)</f>
        <v>0.85888650963597402</v>
      </c>
      <c r="S4064" s="1254">
        <f t="shared" si="190"/>
        <v>259.59625363300256</v>
      </c>
      <c r="T4064" s="1254">
        <f t="shared" si="191"/>
        <v>5.5143468950749376E-2</v>
      </c>
    </row>
    <row r="4065" spans="1:20" s="1246" customFormat="1">
      <c r="A4065" s="1246" t="s">
        <v>1034</v>
      </c>
      <c r="B4065" s="1246" t="s">
        <v>1035</v>
      </c>
      <c r="C4065" s="1246" t="s">
        <v>118</v>
      </c>
      <c r="D4065" s="1246" t="s">
        <v>2659</v>
      </c>
      <c r="E4065" s="1247">
        <v>2020</v>
      </c>
      <c r="F4065" s="1247" t="s">
        <v>2615</v>
      </c>
      <c r="G4065" s="1249">
        <v>43703</v>
      </c>
      <c r="H4065" s="1250">
        <f t="shared" si="189"/>
        <v>2019</v>
      </c>
      <c r="I4065" s="1251">
        <v>43993.651947025464</v>
      </c>
      <c r="J4065" s="1246" t="s">
        <v>1038</v>
      </c>
      <c r="K4065" s="1246" t="s">
        <v>2440</v>
      </c>
      <c r="L4065" s="1246" t="s">
        <v>1039</v>
      </c>
      <c r="M4065" s="1246">
        <v>30915.769</v>
      </c>
      <c r="N4065" s="1246">
        <v>8.2070000000000007</v>
      </c>
      <c r="O4065" s="1252">
        <f>+VLOOKUP(C4065,'A. Rate Class Allocations'!$B$124:$J$128,6,FALSE)</f>
        <v>0.96094519236849896</v>
      </c>
      <c r="P4065" s="1253">
        <f>+VLOOKUP(C4065,'A. Rate Class Allocations'!$B$124:$J$128,8,FALSE)</f>
        <v>0.98007105038154396</v>
      </c>
      <c r="Q4065" s="1253">
        <f>+VLOOKUP(C4065,'A. Rate Class Allocations'!$B$124:$J$128,7,FALSE)</f>
        <v>1.0700573423086499</v>
      </c>
      <c r="R4065" s="1253">
        <f>+VLOOKUP(C4065,'A. Rate Class Allocations'!$B$124:$J$128,9,FALSE)</f>
        <v>0.85888650963597402</v>
      </c>
      <c r="S4065" s="1254">
        <f t="shared" si="190"/>
        <v>29116.303187430411</v>
      </c>
      <c r="T4065" s="1254">
        <f t="shared" si="191"/>
        <v>7.5427074946466695</v>
      </c>
    </row>
    <row r="4066" spans="1:20" s="1246" customFormat="1">
      <c r="A4066" s="1246" t="s">
        <v>1034</v>
      </c>
      <c r="B4066" s="1246" t="s">
        <v>1035</v>
      </c>
      <c r="C4066" s="1246" t="s">
        <v>118</v>
      </c>
      <c r="D4066" s="1246" t="s">
        <v>2659</v>
      </c>
      <c r="E4066" s="1247">
        <v>2020</v>
      </c>
      <c r="F4066" s="1247" t="s">
        <v>2615</v>
      </c>
      <c r="G4066" s="1249">
        <v>43703</v>
      </c>
      <c r="H4066" s="1250">
        <f t="shared" si="189"/>
        <v>2019</v>
      </c>
      <c r="I4066" s="1251">
        <v>43993.651947025464</v>
      </c>
      <c r="J4066" s="1246" t="s">
        <v>1036</v>
      </c>
      <c r="K4066" s="1246" t="s">
        <v>2440</v>
      </c>
      <c r="L4066" s="1246" t="s">
        <v>1039</v>
      </c>
      <c r="M4066" s="1246">
        <v>7151</v>
      </c>
      <c r="N4066" s="1246">
        <v>1.9</v>
      </c>
      <c r="O4066" s="1252">
        <f>+VLOOKUP(C4066,'A. Rate Class Allocations'!$B$124:$J$128,6,FALSE)</f>
        <v>0.96094519236849896</v>
      </c>
      <c r="P4066" s="1253">
        <f>+VLOOKUP(C4066,'A. Rate Class Allocations'!$B$124:$J$128,8,FALSE)</f>
        <v>0.98007105038154396</v>
      </c>
      <c r="Q4066" s="1253">
        <f>+VLOOKUP(C4066,'A. Rate Class Allocations'!$B$124:$J$128,7,FALSE)</f>
        <v>1.0700573423086499</v>
      </c>
      <c r="R4066" s="1253">
        <f>+VLOOKUP(C4066,'A. Rate Class Allocations'!$B$124:$J$128,9,FALSE)</f>
        <v>0.85888650963597402</v>
      </c>
      <c r="S4066" s="1254">
        <f t="shared" si="190"/>
        <v>6734.7729274764242</v>
      </c>
      <c r="T4066" s="1254">
        <f t="shared" si="191"/>
        <v>1.7462098501070638</v>
      </c>
    </row>
    <row r="4067" spans="1:20" s="1246" customFormat="1">
      <c r="A4067" s="1246" t="s">
        <v>1034</v>
      </c>
      <c r="B4067" s="1246" t="s">
        <v>1035</v>
      </c>
      <c r="C4067" s="1246" t="s">
        <v>118</v>
      </c>
      <c r="D4067" s="1246" t="s">
        <v>2660</v>
      </c>
      <c r="E4067" s="1247">
        <v>2020</v>
      </c>
      <c r="F4067" s="1247" t="s">
        <v>2615</v>
      </c>
      <c r="G4067" s="1249">
        <v>43552</v>
      </c>
      <c r="H4067" s="1250">
        <f t="shared" si="189"/>
        <v>2019</v>
      </c>
      <c r="I4067" s="1251">
        <v>44026.715184050925</v>
      </c>
      <c r="J4067" s="1246" t="s">
        <v>1036</v>
      </c>
      <c r="K4067" s="1246" t="s">
        <v>2438</v>
      </c>
      <c r="L4067" s="1246" t="s">
        <v>1039</v>
      </c>
      <c r="M4067" s="1246">
        <v>176765</v>
      </c>
      <c r="N4067" s="1246">
        <v>0</v>
      </c>
      <c r="O4067" s="1252">
        <f>+VLOOKUP(C4067,'A. Rate Class Allocations'!$B$124:$J$128,6,FALSE)</f>
        <v>0.96094519236849896</v>
      </c>
      <c r="P4067" s="1253">
        <f>+VLOOKUP(C4067,'A. Rate Class Allocations'!$B$124:$J$128,8,FALSE)</f>
        <v>0.98007105038154396</v>
      </c>
      <c r="Q4067" s="1253">
        <f>+VLOOKUP(C4067,'A. Rate Class Allocations'!$B$124:$J$128,7,FALSE)</f>
        <v>1.0700573423086499</v>
      </c>
      <c r="R4067" s="1253">
        <f>+VLOOKUP(C4067,'A. Rate Class Allocations'!$B$124:$J$128,9,FALSE)</f>
        <v>0.85888650963597402</v>
      </c>
      <c r="S4067" s="1254">
        <f t="shared" si="190"/>
        <v>166476.31611318278</v>
      </c>
      <c r="T4067" s="1254">
        <f t="shared" si="191"/>
        <v>0</v>
      </c>
    </row>
    <row r="4068" spans="1:20" s="1246" customFormat="1">
      <c r="A4068" s="1246" t="s">
        <v>1034</v>
      </c>
      <c r="B4068" s="1246" t="s">
        <v>1035</v>
      </c>
      <c r="C4068" s="1246" t="s">
        <v>118</v>
      </c>
      <c r="D4068" s="1246" t="s">
        <v>2661</v>
      </c>
      <c r="E4068" s="1247">
        <v>2020</v>
      </c>
      <c r="F4068" s="1247" t="s">
        <v>2615</v>
      </c>
      <c r="G4068" s="1249">
        <v>43902</v>
      </c>
      <c r="H4068" s="1250">
        <f t="shared" si="189"/>
        <v>2020</v>
      </c>
      <c r="I4068" s="1251">
        <v>43970.590443043984</v>
      </c>
      <c r="J4068" s="1246" t="s">
        <v>1038</v>
      </c>
      <c r="K4068" s="1246" t="s">
        <v>2440</v>
      </c>
      <c r="L4068" s="1246" t="s">
        <v>1039</v>
      </c>
      <c r="M4068" s="1246">
        <v>39305.56</v>
      </c>
      <c r="N4068" s="1246">
        <v>10.0532</v>
      </c>
      <c r="O4068" s="1252">
        <f>+VLOOKUP(C4068,'A. Rate Class Allocations'!$B$124:$J$128,6,FALSE)</f>
        <v>0.96094519236849896</v>
      </c>
      <c r="P4068" s="1253">
        <f>+VLOOKUP(C4068,'A. Rate Class Allocations'!$B$124:$J$128,8,FALSE)</f>
        <v>0.98007105038154396</v>
      </c>
      <c r="Q4068" s="1253">
        <f>+VLOOKUP(C4068,'A. Rate Class Allocations'!$B$124:$J$128,7,FALSE)</f>
        <v>1.0700573423086499</v>
      </c>
      <c r="R4068" s="1253">
        <f>+VLOOKUP(C4068,'A. Rate Class Allocations'!$B$124:$J$128,9,FALSE)</f>
        <v>0.85888650963597402</v>
      </c>
      <c r="S4068" s="1254">
        <f t="shared" si="190"/>
        <v>37017.762744693086</v>
      </c>
      <c r="T4068" s="1254">
        <f t="shared" si="191"/>
        <v>9.2394720342612278</v>
      </c>
    </row>
    <row r="4069" spans="1:20" s="1246" customFormat="1">
      <c r="A4069" s="1246" t="s">
        <v>1034</v>
      </c>
      <c r="B4069" s="1246" t="s">
        <v>1035</v>
      </c>
      <c r="C4069" s="1246" t="s">
        <v>118</v>
      </c>
      <c r="D4069" s="1246" t="s">
        <v>2661</v>
      </c>
      <c r="E4069" s="1247">
        <v>2020</v>
      </c>
      <c r="F4069" s="1247" t="s">
        <v>2615</v>
      </c>
      <c r="G4069" s="1249">
        <v>43903</v>
      </c>
      <c r="H4069" s="1250">
        <f t="shared" si="189"/>
        <v>2020</v>
      </c>
      <c r="I4069" s="1251">
        <v>43970.590443043984</v>
      </c>
      <c r="J4069" s="1246" t="s">
        <v>1038</v>
      </c>
      <c r="K4069" s="1246" t="s">
        <v>2440</v>
      </c>
      <c r="L4069" s="1246" t="s">
        <v>1039</v>
      </c>
      <c r="M4069" s="1246">
        <v>37638.44</v>
      </c>
      <c r="N4069" s="1246">
        <v>9.6267999999999994</v>
      </c>
      <c r="O4069" s="1252">
        <f>+VLOOKUP(C4069,'A. Rate Class Allocations'!$B$124:$J$128,6,FALSE)</f>
        <v>0.96094519236849896</v>
      </c>
      <c r="P4069" s="1253">
        <f>+VLOOKUP(C4069,'A. Rate Class Allocations'!$B$124:$J$128,8,FALSE)</f>
        <v>0.98007105038154396</v>
      </c>
      <c r="Q4069" s="1253">
        <f>+VLOOKUP(C4069,'A. Rate Class Allocations'!$B$124:$J$128,7,FALSE)</f>
        <v>1.0700573423086499</v>
      </c>
      <c r="R4069" s="1253">
        <f>+VLOOKUP(C4069,'A. Rate Class Allocations'!$B$124:$J$128,9,FALSE)</f>
        <v>0.85888650963597402</v>
      </c>
      <c r="S4069" s="1254">
        <f t="shared" si="190"/>
        <v>35447.678191084575</v>
      </c>
      <c r="T4069" s="1254">
        <f t="shared" si="191"/>
        <v>8.8475857815845682</v>
      </c>
    </row>
    <row r="4070" spans="1:20" s="1246" customFormat="1">
      <c r="A4070" s="1246" t="s">
        <v>1034</v>
      </c>
      <c r="B4070" s="1246" t="s">
        <v>1035</v>
      </c>
      <c r="C4070" s="1246" t="s">
        <v>118</v>
      </c>
      <c r="D4070" s="1246" t="s">
        <v>2661</v>
      </c>
      <c r="E4070" s="1247">
        <v>2020</v>
      </c>
      <c r="F4070" s="1247" t="s">
        <v>2615</v>
      </c>
      <c r="G4070" s="1249">
        <v>43903</v>
      </c>
      <c r="H4070" s="1250">
        <f t="shared" si="189"/>
        <v>2020</v>
      </c>
      <c r="I4070" s="1251">
        <v>43970.590443043984</v>
      </c>
      <c r="J4070" s="1246" t="s">
        <v>1038</v>
      </c>
      <c r="K4070" s="1246" t="s">
        <v>2440</v>
      </c>
      <c r="L4070" s="1246" t="s">
        <v>1039</v>
      </c>
      <c r="M4070" s="1246">
        <v>30457</v>
      </c>
      <c r="N4070" s="1246">
        <v>7.79</v>
      </c>
      <c r="O4070" s="1252">
        <f>+VLOOKUP(C4070,'A. Rate Class Allocations'!$B$124:$J$128,6,FALSE)</f>
        <v>0.96094519236849896</v>
      </c>
      <c r="P4070" s="1253">
        <f>+VLOOKUP(C4070,'A. Rate Class Allocations'!$B$124:$J$128,8,FALSE)</f>
        <v>0.98007105038154396</v>
      </c>
      <c r="Q4070" s="1253">
        <f>+VLOOKUP(C4070,'A. Rate Class Allocations'!$B$124:$J$128,7,FALSE)</f>
        <v>1.0700573423086499</v>
      </c>
      <c r="R4070" s="1253">
        <f>+VLOOKUP(C4070,'A. Rate Class Allocations'!$B$124:$J$128,9,FALSE)</f>
        <v>0.85888650963597402</v>
      </c>
      <c r="S4070" s="1254">
        <f t="shared" si="190"/>
        <v>28684.237037078656</v>
      </c>
      <c r="T4070" s="1254">
        <f t="shared" si="191"/>
        <v>7.1594603854389618</v>
      </c>
    </row>
    <row r="4071" spans="1:20" s="1246" customFormat="1">
      <c r="A4071" s="1246" t="s">
        <v>1034</v>
      </c>
      <c r="B4071" s="1246" t="s">
        <v>1035</v>
      </c>
      <c r="C4071" s="1246" t="s">
        <v>118</v>
      </c>
      <c r="D4071" s="1246" t="s">
        <v>2661</v>
      </c>
      <c r="E4071" s="1247">
        <v>2020</v>
      </c>
      <c r="F4071" s="1247" t="s">
        <v>2615</v>
      </c>
      <c r="G4071" s="1249">
        <v>43903</v>
      </c>
      <c r="H4071" s="1250">
        <f t="shared" si="189"/>
        <v>2020</v>
      </c>
      <c r="I4071" s="1251">
        <v>43970.590443043984</v>
      </c>
      <c r="J4071" s="1246" t="s">
        <v>1038</v>
      </c>
      <c r="K4071" s="1246" t="s">
        <v>2440</v>
      </c>
      <c r="L4071" s="1246" t="s">
        <v>1039</v>
      </c>
      <c r="M4071" s="1246">
        <v>26770.1</v>
      </c>
      <c r="N4071" s="1246">
        <v>6.8470000000000004</v>
      </c>
      <c r="O4071" s="1252">
        <f>+VLOOKUP(C4071,'A. Rate Class Allocations'!$B$124:$J$128,6,FALSE)</f>
        <v>0.96094519236849896</v>
      </c>
      <c r="P4071" s="1253">
        <f>+VLOOKUP(C4071,'A. Rate Class Allocations'!$B$124:$J$128,8,FALSE)</f>
        <v>0.98007105038154396</v>
      </c>
      <c r="Q4071" s="1253">
        <f>+VLOOKUP(C4071,'A. Rate Class Allocations'!$B$124:$J$128,7,FALSE)</f>
        <v>1.0700573423086499</v>
      </c>
      <c r="R4071" s="1253">
        <f>+VLOOKUP(C4071,'A. Rate Class Allocations'!$B$124:$J$128,9,FALSE)</f>
        <v>0.85888650963597402</v>
      </c>
      <c r="S4071" s="1254">
        <f t="shared" si="190"/>
        <v>25211.934658905975</v>
      </c>
      <c r="T4071" s="1254">
        <f t="shared" si="191"/>
        <v>6.2927888650963508</v>
      </c>
    </row>
    <row r="4072" spans="1:20" s="1246" customFormat="1">
      <c r="A4072" s="1246" t="s">
        <v>1034</v>
      </c>
      <c r="B4072" s="1246" t="s">
        <v>1035</v>
      </c>
      <c r="C4072" s="1246" t="s">
        <v>118</v>
      </c>
      <c r="D4072" s="1246" t="s">
        <v>2661</v>
      </c>
      <c r="E4072" s="1247">
        <v>2020</v>
      </c>
      <c r="F4072" s="1247" t="s">
        <v>2615</v>
      </c>
      <c r="G4072" s="1249">
        <v>43902</v>
      </c>
      <c r="H4072" s="1250">
        <f t="shared" si="189"/>
        <v>2020</v>
      </c>
      <c r="I4072" s="1251">
        <v>43970.590443043984</v>
      </c>
      <c r="J4072" s="1246" t="s">
        <v>1038</v>
      </c>
      <c r="K4072" s="1246" t="s">
        <v>2440</v>
      </c>
      <c r="L4072" s="1246" t="s">
        <v>1039</v>
      </c>
      <c r="M4072" s="1246">
        <v>33085.919999999998</v>
      </c>
      <c r="N4072" s="1246">
        <v>8.4624000000000006</v>
      </c>
      <c r="O4072" s="1252">
        <f>+VLOOKUP(C4072,'A. Rate Class Allocations'!$B$124:$J$128,6,FALSE)</f>
        <v>0.96094519236849896</v>
      </c>
      <c r="P4072" s="1253">
        <f>+VLOOKUP(C4072,'A. Rate Class Allocations'!$B$124:$J$128,8,FALSE)</f>
        <v>0.98007105038154396</v>
      </c>
      <c r="Q4072" s="1253">
        <f>+VLOOKUP(C4072,'A. Rate Class Allocations'!$B$124:$J$128,7,FALSE)</f>
        <v>1.0700573423086499</v>
      </c>
      <c r="R4072" s="1253">
        <f>+VLOOKUP(C4072,'A. Rate Class Allocations'!$B$124:$J$128,9,FALSE)</f>
        <v>0.85888650963597402</v>
      </c>
      <c r="S4072" s="1254">
        <f t="shared" si="190"/>
        <v>31160.139602384388</v>
      </c>
      <c r="T4072" s="1254">
        <f t="shared" si="191"/>
        <v>7.7774348608136927</v>
      </c>
    </row>
    <row r="4073" spans="1:20" s="1246" customFormat="1">
      <c r="A4073" s="1246" t="s">
        <v>1034</v>
      </c>
      <c r="B4073" s="1246" t="s">
        <v>1035</v>
      </c>
      <c r="C4073" s="1246" t="s">
        <v>118</v>
      </c>
      <c r="D4073" s="1246" t="s">
        <v>2661</v>
      </c>
      <c r="E4073" s="1247">
        <v>2020</v>
      </c>
      <c r="F4073" s="1247" t="s">
        <v>2615</v>
      </c>
      <c r="G4073" s="1249">
        <v>43903</v>
      </c>
      <c r="H4073" s="1250">
        <f t="shared" si="189"/>
        <v>2020</v>
      </c>
      <c r="I4073" s="1251">
        <v>43970.590443043984</v>
      </c>
      <c r="J4073" s="1246" t="s">
        <v>1038</v>
      </c>
      <c r="K4073" s="1246" t="s">
        <v>2440</v>
      </c>
      <c r="L4073" s="1246" t="s">
        <v>1039</v>
      </c>
      <c r="M4073" s="1246">
        <v>38151.4</v>
      </c>
      <c r="N4073" s="1246">
        <v>9.7579999999999991</v>
      </c>
      <c r="O4073" s="1252">
        <f>+VLOOKUP(C4073,'A. Rate Class Allocations'!$B$124:$J$128,6,FALSE)</f>
        <v>0.96094519236849896</v>
      </c>
      <c r="P4073" s="1253">
        <f>+VLOOKUP(C4073,'A. Rate Class Allocations'!$B$124:$J$128,8,FALSE)</f>
        <v>0.98007105038154396</v>
      </c>
      <c r="Q4073" s="1253">
        <f>+VLOOKUP(C4073,'A. Rate Class Allocations'!$B$124:$J$128,7,FALSE)</f>
        <v>1.0700573423086499</v>
      </c>
      <c r="R4073" s="1253">
        <f>+VLOOKUP(C4073,'A. Rate Class Allocations'!$B$124:$J$128,9,FALSE)</f>
        <v>0.85888650963597402</v>
      </c>
      <c r="S4073" s="1254">
        <f t="shared" si="190"/>
        <v>35930.781130656418</v>
      </c>
      <c r="T4073" s="1254">
        <f t="shared" si="191"/>
        <v>8.96816616702354</v>
      </c>
    </row>
    <row r="4074" spans="1:20" s="1246" customFormat="1">
      <c r="A4074" s="1246" t="s">
        <v>1034</v>
      </c>
      <c r="B4074" s="1246" t="s">
        <v>1035</v>
      </c>
      <c r="C4074" s="1246" t="s">
        <v>118</v>
      </c>
      <c r="D4074" s="1246" t="s">
        <v>2661</v>
      </c>
      <c r="E4074" s="1247">
        <v>2020</v>
      </c>
      <c r="F4074" s="1247" t="s">
        <v>2615</v>
      </c>
      <c r="G4074" s="1249">
        <v>43903</v>
      </c>
      <c r="H4074" s="1250">
        <f t="shared" si="189"/>
        <v>2020</v>
      </c>
      <c r="I4074" s="1251">
        <v>43970.590443043984</v>
      </c>
      <c r="J4074" s="1246" t="s">
        <v>1038</v>
      </c>
      <c r="K4074" s="1246" t="s">
        <v>2440</v>
      </c>
      <c r="L4074" s="1246" t="s">
        <v>1039</v>
      </c>
      <c r="M4074" s="1246">
        <v>35266</v>
      </c>
      <c r="N4074" s="1246">
        <v>9.02</v>
      </c>
      <c r="O4074" s="1252">
        <f>+VLOOKUP(C4074,'A. Rate Class Allocations'!$B$124:$J$128,6,FALSE)</f>
        <v>0.96094519236849896</v>
      </c>
      <c r="P4074" s="1253">
        <f>+VLOOKUP(C4074,'A. Rate Class Allocations'!$B$124:$J$128,8,FALSE)</f>
        <v>0.98007105038154396</v>
      </c>
      <c r="Q4074" s="1253">
        <f>+VLOOKUP(C4074,'A. Rate Class Allocations'!$B$124:$J$128,7,FALSE)</f>
        <v>1.0700573423086499</v>
      </c>
      <c r="R4074" s="1253">
        <f>+VLOOKUP(C4074,'A. Rate Class Allocations'!$B$124:$J$128,9,FALSE)</f>
        <v>0.85888650963597402</v>
      </c>
      <c r="S4074" s="1254">
        <f t="shared" si="190"/>
        <v>33213.32709556476</v>
      </c>
      <c r="T4074" s="1254">
        <f t="shared" si="191"/>
        <v>8.2899014989293232</v>
      </c>
    </row>
    <row r="4075" spans="1:20" s="1246" customFormat="1">
      <c r="A4075" s="1246" t="s">
        <v>1034</v>
      </c>
      <c r="B4075" s="1246" t="s">
        <v>1035</v>
      </c>
      <c r="C4075" s="1246" t="s">
        <v>118</v>
      </c>
      <c r="D4075" s="1246" t="s">
        <v>2661</v>
      </c>
      <c r="E4075" s="1247">
        <v>2020</v>
      </c>
      <c r="F4075" s="1247" t="s">
        <v>2615</v>
      </c>
      <c r="G4075" s="1249">
        <v>43902</v>
      </c>
      <c r="H4075" s="1250">
        <f t="shared" si="189"/>
        <v>2020</v>
      </c>
      <c r="I4075" s="1251">
        <v>43970.590443043984</v>
      </c>
      <c r="J4075" s="1246" t="s">
        <v>1038</v>
      </c>
      <c r="K4075" s="1246" t="s">
        <v>2440</v>
      </c>
      <c r="L4075" s="1246" t="s">
        <v>1039</v>
      </c>
      <c r="M4075" s="1246">
        <v>33182.1</v>
      </c>
      <c r="N4075" s="1246">
        <v>8.4870000000000001</v>
      </c>
      <c r="O4075" s="1252">
        <f>+VLOOKUP(C4075,'A. Rate Class Allocations'!$B$124:$J$128,6,FALSE)</f>
        <v>0.96094519236849896</v>
      </c>
      <c r="P4075" s="1253">
        <f>+VLOOKUP(C4075,'A. Rate Class Allocations'!$B$124:$J$128,8,FALSE)</f>
        <v>0.98007105038154396</v>
      </c>
      <c r="Q4075" s="1253">
        <f>+VLOOKUP(C4075,'A. Rate Class Allocations'!$B$124:$J$128,7,FALSE)</f>
        <v>1.0700573423086499</v>
      </c>
      <c r="R4075" s="1253">
        <f>+VLOOKUP(C4075,'A. Rate Class Allocations'!$B$124:$J$128,9,FALSE)</f>
        <v>0.85888650963597402</v>
      </c>
      <c r="S4075" s="1254">
        <f t="shared" si="190"/>
        <v>31250.721403554111</v>
      </c>
      <c r="T4075" s="1254">
        <f t="shared" si="191"/>
        <v>7.8000436830835005</v>
      </c>
    </row>
    <row r="4076" spans="1:20" s="1246" customFormat="1">
      <c r="A4076" s="1246" t="s">
        <v>1034</v>
      </c>
      <c r="B4076" s="1246" t="s">
        <v>1035</v>
      </c>
      <c r="C4076" s="1246" t="s">
        <v>118</v>
      </c>
      <c r="D4076" s="1246" t="s">
        <v>2661</v>
      </c>
      <c r="E4076" s="1247">
        <v>2020</v>
      </c>
      <c r="F4076" s="1247" t="s">
        <v>2615</v>
      </c>
      <c r="G4076" s="1249">
        <v>43902</v>
      </c>
      <c r="H4076" s="1250">
        <f t="shared" si="189"/>
        <v>2020</v>
      </c>
      <c r="I4076" s="1251">
        <v>43970.590443043984</v>
      </c>
      <c r="J4076" s="1246" t="s">
        <v>1038</v>
      </c>
      <c r="K4076" s="1246" t="s">
        <v>2440</v>
      </c>
      <c r="L4076" s="1246" t="s">
        <v>1039</v>
      </c>
      <c r="M4076" s="1246">
        <v>47577.04</v>
      </c>
      <c r="N4076" s="1246">
        <v>12.168799999999999</v>
      </c>
      <c r="O4076" s="1252">
        <f>+VLOOKUP(C4076,'A. Rate Class Allocations'!$B$124:$J$128,6,FALSE)</f>
        <v>0.96094519236849896</v>
      </c>
      <c r="P4076" s="1253">
        <f>+VLOOKUP(C4076,'A. Rate Class Allocations'!$B$124:$J$128,8,FALSE)</f>
        <v>0.98007105038154396</v>
      </c>
      <c r="Q4076" s="1253">
        <f>+VLOOKUP(C4076,'A. Rate Class Allocations'!$B$124:$J$128,7,FALSE)</f>
        <v>1.0700573423086499</v>
      </c>
      <c r="R4076" s="1253">
        <f>+VLOOKUP(C4076,'A. Rate Class Allocations'!$B$124:$J$128,9,FALSE)</f>
        <v>0.85888650963597402</v>
      </c>
      <c r="S4076" s="1254">
        <f t="shared" si="190"/>
        <v>44807.797645289182</v>
      </c>
      <c r="T4076" s="1254">
        <f t="shared" si="191"/>
        <v>11.183830749464651</v>
      </c>
    </row>
    <row r="4077" spans="1:20" s="1246" customFormat="1">
      <c r="A4077" s="1246" t="s">
        <v>1034</v>
      </c>
      <c r="B4077" s="1246" t="s">
        <v>1035</v>
      </c>
      <c r="C4077" s="1246" t="s">
        <v>118</v>
      </c>
      <c r="D4077" s="1246" t="s">
        <v>2661</v>
      </c>
      <c r="E4077" s="1247">
        <v>2020</v>
      </c>
      <c r="F4077" s="1247" t="s">
        <v>2615</v>
      </c>
      <c r="G4077" s="1249">
        <v>43902</v>
      </c>
      <c r="H4077" s="1250">
        <f t="shared" si="189"/>
        <v>2020</v>
      </c>
      <c r="I4077" s="1251">
        <v>43970.590443043984</v>
      </c>
      <c r="J4077" s="1246" t="s">
        <v>1038</v>
      </c>
      <c r="K4077" s="1246" t="s">
        <v>2440</v>
      </c>
      <c r="L4077" s="1246" t="s">
        <v>1039</v>
      </c>
      <c r="M4077" s="1246">
        <v>37991.1</v>
      </c>
      <c r="N4077" s="1246">
        <v>9.7170000000000005</v>
      </c>
      <c r="O4077" s="1252">
        <f>+VLOOKUP(C4077,'A. Rate Class Allocations'!$B$124:$J$128,6,FALSE)</f>
        <v>0.96094519236849896</v>
      </c>
      <c r="P4077" s="1253">
        <f>+VLOOKUP(C4077,'A. Rate Class Allocations'!$B$124:$J$128,8,FALSE)</f>
        <v>0.98007105038154396</v>
      </c>
      <c r="Q4077" s="1253">
        <f>+VLOOKUP(C4077,'A. Rate Class Allocations'!$B$124:$J$128,7,FALSE)</f>
        <v>1.0700573423086499</v>
      </c>
      <c r="R4077" s="1253">
        <f>+VLOOKUP(C4077,'A. Rate Class Allocations'!$B$124:$J$128,9,FALSE)</f>
        <v>0.85888650963597402</v>
      </c>
      <c r="S4077" s="1254">
        <f t="shared" si="190"/>
        <v>35779.811462040219</v>
      </c>
      <c r="T4077" s="1254">
        <f t="shared" si="191"/>
        <v>8.9304847965738627</v>
      </c>
    </row>
    <row r="4078" spans="1:20" s="1246" customFormat="1">
      <c r="A4078" s="1246" t="s">
        <v>1034</v>
      </c>
      <c r="B4078" s="1246" t="s">
        <v>1035</v>
      </c>
      <c r="C4078" s="1246" t="s">
        <v>118</v>
      </c>
      <c r="D4078" s="1246" t="s">
        <v>2661</v>
      </c>
      <c r="E4078" s="1247">
        <v>2020</v>
      </c>
      <c r="F4078" s="1247" t="s">
        <v>2615</v>
      </c>
      <c r="G4078" s="1249">
        <v>43903</v>
      </c>
      <c r="H4078" s="1250">
        <f t="shared" si="189"/>
        <v>2020</v>
      </c>
      <c r="I4078" s="1251">
        <v>43970.590443043984</v>
      </c>
      <c r="J4078" s="1246" t="s">
        <v>1038</v>
      </c>
      <c r="K4078" s="1246" t="s">
        <v>2440</v>
      </c>
      <c r="L4078" s="1246" t="s">
        <v>1039</v>
      </c>
      <c r="M4078" s="1246">
        <v>29655.5</v>
      </c>
      <c r="N4078" s="1246">
        <v>7.585</v>
      </c>
      <c r="O4078" s="1252">
        <f>+VLOOKUP(C4078,'A. Rate Class Allocations'!$B$124:$J$128,6,FALSE)</f>
        <v>0.96094519236849896</v>
      </c>
      <c r="P4078" s="1253">
        <f>+VLOOKUP(C4078,'A. Rate Class Allocations'!$B$124:$J$128,8,FALSE)</f>
        <v>0.98007105038154396</v>
      </c>
      <c r="Q4078" s="1253">
        <f>+VLOOKUP(C4078,'A. Rate Class Allocations'!$B$124:$J$128,7,FALSE)</f>
        <v>1.0700573423086499</v>
      </c>
      <c r="R4078" s="1253">
        <f>+VLOOKUP(C4078,'A. Rate Class Allocations'!$B$124:$J$128,9,FALSE)</f>
        <v>0.85888650963597402</v>
      </c>
      <c r="S4078" s="1254">
        <f t="shared" si="190"/>
        <v>27929.38869399764</v>
      </c>
      <c r="T4078" s="1254">
        <f t="shared" si="191"/>
        <v>6.9710535331905668</v>
      </c>
    </row>
    <row r="4079" spans="1:20" s="1246" customFormat="1">
      <c r="A4079" s="1246" t="s">
        <v>1034</v>
      </c>
      <c r="B4079" s="1246" t="s">
        <v>1035</v>
      </c>
      <c r="C4079" s="1246" t="s">
        <v>118</v>
      </c>
      <c r="D4079" s="1246" t="s">
        <v>2661</v>
      </c>
      <c r="E4079" s="1247">
        <v>2020</v>
      </c>
      <c r="F4079" s="1247" t="s">
        <v>2615</v>
      </c>
      <c r="G4079" s="1249">
        <v>43902</v>
      </c>
      <c r="H4079" s="1250">
        <f t="shared" si="189"/>
        <v>2020</v>
      </c>
      <c r="I4079" s="1251">
        <v>43970.590443043984</v>
      </c>
      <c r="J4079" s="1246" t="s">
        <v>1038</v>
      </c>
      <c r="K4079" s="1246" t="s">
        <v>2440</v>
      </c>
      <c r="L4079" s="1246" t="s">
        <v>1039</v>
      </c>
      <c r="M4079" s="1246">
        <v>12663.7</v>
      </c>
      <c r="N4079" s="1246">
        <v>3.2389999999999999</v>
      </c>
      <c r="O4079" s="1252">
        <f>+VLOOKUP(C4079,'A. Rate Class Allocations'!$B$124:$J$128,6,FALSE)</f>
        <v>0.96094519236849896</v>
      </c>
      <c r="P4079" s="1253">
        <f>+VLOOKUP(C4079,'A. Rate Class Allocations'!$B$124:$J$128,8,FALSE)</f>
        <v>0.98007105038154396</v>
      </c>
      <c r="Q4079" s="1253">
        <f>+VLOOKUP(C4079,'A. Rate Class Allocations'!$B$124:$J$128,7,FALSE)</f>
        <v>1.0700573423086499</v>
      </c>
      <c r="R4079" s="1253">
        <f>+VLOOKUP(C4079,'A. Rate Class Allocations'!$B$124:$J$128,9,FALSE)</f>
        <v>0.85888650963597402</v>
      </c>
      <c r="S4079" s="1254">
        <f t="shared" si="190"/>
        <v>11926.603820680073</v>
      </c>
      <c r="T4079" s="1254">
        <f t="shared" si="191"/>
        <v>2.9768282655246208</v>
      </c>
    </row>
    <row r="4080" spans="1:20" s="1246" customFormat="1">
      <c r="A4080" s="1246" t="s">
        <v>1034</v>
      </c>
      <c r="B4080" s="1246" t="s">
        <v>1035</v>
      </c>
      <c r="C4080" s="1246" t="s">
        <v>118</v>
      </c>
      <c r="D4080" s="1246" t="s">
        <v>2662</v>
      </c>
      <c r="E4080" s="1247">
        <v>2020</v>
      </c>
      <c r="F4080" s="1247" t="s">
        <v>2615</v>
      </c>
      <c r="G4080" s="1249">
        <v>43901</v>
      </c>
      <c r="H4080" s="1250">
        <f t="shared" si="189"/>
        <v>2020</v>
      </c>
      <c r="I4080" s="1251">
        <v>43970.590670590274</v>
      </c>
      <c r="J4080" s="1246" t="s">
        <v>1038</v>
      </c>
      <c r="K4080" s="1246" t="s">
        <v>2440</v>
      </c>
      <c r="L4080" s="1246" t="s">
        <v>1039</v>
      </c>
      <c r="M4080" s="1246">
        <v>62420.82</v>
      </c>
      <c r="N4080" s="1246">
        <v>15.965400000000001</v>
      </c>
      <c r="O4080" s="1252">
        <f>+VLOOKUP(C4080,'A. Rate Class Allocations'!$B$124:$J$128,6,FALSE)</f>
        <v>0.96094519236849896</v>
      </c>
      <c r="P4080" s="1253">
        <f>+VLOOKUP(C4080,'A. Rate Class Allocations'!$B$124:$J$128,8,FALSE)</f>
        <v>0.98007105038154396</v>
      </c>
      <c r="Q4080" s="1253">
        <f>+VLOOKUP(C4080,'A. Rate Class Allocations'!$B$124:$J$128,7,FALSE)</f>
        <v>1.0700573423086499</v>
      </c>
      <c r="R4080" s="1253">
        <f>+VLOOKUP(C4080,'A. Rate Class Allocations'!$B$124:$J$128,9,FALSE)</f>
        <v>0.85888650963597402</v>
      </c>
      <c r="S4080" s="1254">
        <f t="shared" si="190"/>
        <v>58787.588959149623</v>
      </c>
      <c r="T4080" s="1254">
        <f t="shared" si="191"/>
        <v>14.673125653104904</v>
      </c>
    </row>
    <row r="4081" spans="1:20" s="1246" customFormat="1">
      <c r="A4081" s="1246" t="s">
        <v>1034</v>
      </c>
      <c r="B4081" s="1246" t="s">
        <v>1035</v>
      </c>
      <c r="C4081" s="1246" t="s">
        <v>118</v>
      </c>
      <c r="D4081" s="1246" t="s">
        <v>2663</v>
      </c>
      <c r="E4081" s="1247">
        <v>2020</v>
      </c>
      <c r="F4081" s="1247" t="s">
        <v>2615</v>
      </c>
      <c r="G4081" s="1249">
        <v>43339</v>
      </c>
      <c r="H4081" s="1250">
        <f t="shared" si="189"/>
        <v>2018</v>
      </c>
      <c r="I4081" s="1251">
        <v>44033.570606504632</v>
      </c>
      <c r="J4081" s="1246" t="s">
        <v>1036</v>
      </c>
      <c r="K4081" s="1246" t="s">
        <v>2440</v>
      </c>
      <c r="L4081" s="1246" t="s">
        <v>1039</v>
      </c>
      <c r="M4081" s="1246">
        <v>11559</v>
      </c>
      <c r="N4081" s="1246">
        <v>0</v>
      </c>
      <c r="O4081" s="1252">
        <f>+VLOOKUP(C4081,'A. Rate Class Allocations'!$B$124:$J$128,6,FALSE)</f>
        <v>0.96094519236849896</v>
      </c>
      <c r="P4081" s="1253">
        <f>+VLOOKUP(C4081,'A. Rate Class Allocations'!$B$124:$J$128,8,FALSE)</f>
        <v>0.98007105038154396</v>
      </c>
      <c r="Q4081" s="1253">
        <f>+VLOOKUP(C4081,'A. Rate Class Allocations'!$B$124:$J$128,7,FALSE)</f>
        <v>1.0700573423086499</v>
      </c>
      <c r="R4081" s="1253">
        <f>+VLOOKUP(C4081,'A. Rate Class Allocations'!$B$124:$J$128,9,FALSE)</f>
        <v>0.85888650963597402</v>
      </c>
      <c r="S4081" s="1254">
        <f t="shared" si="190"/>
        <v>10886.203365781008</v>
      </c>
      <c r="T4081" s="1254">
        <f t="shared" si="191"/>
        <v>0</v>
      </c>
    </row>
    <row r="4082" spans="1:20" s="1246" customFormat="1">
      <c r="A4082" s="1246" t="s">
        <v>1034</v>
      </c>
      <c r="B4082" s="1246" t="s">
        <v>1035</v>
      </c>
      <c r="C4082" s="1246" t="s">
        <v>118</v>
      </c>
      <c r="D4082" s="1246" t="s">
        <v>2664</v>
      </c>
      <c r="E4082" s="1247">
        <v>2020</v>
      </c>
      <c r="F4082" s="1247" t="s">
        <v>2615</v>
      </c>
      <c r="G4082" s="1249">
        <v>43959</v>
      </c>
      <c r="H4082" s="1250">
        <f t="shared" si="189"/>
        <v>2020</v>
      </c>
      <c r="I4082" s="1251">
        <v>43984.590915763889</v>
      </c>
      <c r="J4082" s="1246" t="s">
        <v>1038</v>
      </c>
      <c r="K4082" s="1246" t="s">
        <v>2440</v>
      </c>
      <c r="L4082" s="1246" t="s">
        <v>1039</v>
      </c>
      <c r="M4082" s="1246">
        <v>226884</v>
      </c>
      <c r="N4082" s="1246">
        <v>0</v>
      </c>
      <c r="O4082" s="1252">
        <f>+VLOOKUP(C4082,'A. Rate Class Allocations'!$B$124:$J$128,6,FALSE)</f>
        <v>0.96094519236849896</v>
      </c>
      <c r="P4082" s="1253">
        <f>+VLOOKUP(C4082,'A. Rate Class Allocations'!$B$124:$J$128,8,FALSE)</f>
        <v>0.98007105038154396</v>
      </c>
      <c r="Q4082" s="1253">
        <f>+VLOOKUP(C4082,'A. Rate Class Allocations'!$B$124:$J$128,7,FALSE)</f>
        <v>1.0700573423086499</v>
      </c>
      <c r="R4082" s="1253">
        <f>+VLOOKUP(C4082,'A. Rate Class Allocations'!$B$124:$J$128,9,FALSE)</f>
        <v>0.85888650963597402</v>
      </c>
      <c r="S4082" s="1254">
        <f t="shared" si="190"/>
        <v>213678.11786848848</v>
      </c>
      <c r="T4082" s="1254">
        <f t="shared" si="191"/>
        <v>0</v>
      </c>
    </row>
    <row r="4083" spans="1:20" s="1246" customFormat="1">
      <c r="A4083" s="1246" t="s">
        <v>1034</v>
      </c>
      <c r="B4083" s="1246" t="s">
        <v>1035</v>
      </c>
      <c r="C4083" s="1246" t="s">
        <v>118</v>
      </c>
      <c r="D4083" s="1246" t="s">
        <v>2665</v>
      </c>
      <c r="E4083" s="1247">
        <v>2020</v>
      </c>
      <c r="F4083" s="1247" t="s">
        <v>2615</v>
      </c>
      <c r="G4083" s="1249">
        <v>43417</v>
      </c>
      <c r="H4083" s="1250">
        <f t="shared" si="189"/>
        <v>2018</v>
      </c>
      <c r="I4083" s="1251">
        <v>44019.807277476852</v>
      </c>
      <c r="J4083" s="1246" t="s">
        <v>1036</v>
      </c>
      <c r="K4083" s="1246" t="s">
        <v>2440</v>
      </c>
      <c r="L4083" s="1246" t="s">
        <v>1039</v>
      </c>
      <c r="M4083" s="1246">
        <v>7498</v>
      </c>
      <c r="N4083" s="1246">
        <v>2.2000000000000002</v>
      </c>
      <c r="O4083" s="1252">
        <f>+VLOOKUP(C4083,'A. Rate Class Allocations'!$B$124:$J$128,6,FALSE)</f>
        <v>0.96094519236849896</v>
      </c>
      <c r="P4083" s="1253">
        <f>+VLOOKUP(C4083,'A. Rate Class Allocations'!$B$124:$J$128,8,FALSE)</f>
        <v>0.98007105038154396</v>
      </c>
      <c r="Q4083" s="1253">
        <f>+VLOOKUP(C4083,'A. Rate Class Allocations'!$B$124:$J$128,7,FALSE)</f>
        <v>1.0700573423086499</v>
      </c>
      <c r="R4083" s="1253">
        <f>+VLOOKUP(C4083,'A. Rate Class Allocations'!$B$124:$J$128,9,FALSE)</f>
        <v>0.85888650963597402</v>
      </c>
      <c r="S4083" s="1254">
        <f t="shared" si="190"/>
        <v>7061.5756411995844</v>
      </c>
      <c r="T4083" s="1254">
        <f t="shared" si="191"/>
        <v>2.0219271948608104</v>
      </c>
    </row>
    <row r="4084" spans="1:20" s="1246" customFormat="1">
      <c r="A4084" s="1246" t="s">
        <v>1034</v>
      </c>
      <c r="B4084" s="1246" t="s">
        <v>1035</v>
      </c>
      <c r="C4084" s="1246" t="s">
        <v>118</v>
      </c>
      <c r="D4084" s="1246" t="s">
        <v>2666</v>
      </c>
      <c r="E4084" s="1247">
        <v>2020</v>
      </c>
      <c r="F4084" s="1247" t="s">
        <v>2615</v>
      </c>
      <c r="G4084" s="1249">
        <v>43438</v>
      </c>
      <c r="H4084" s="1250">
        <f t="shared" si="189"/>
        <v>2018</v>
      </c>
      <c r="I4084" s="1251">
        <v>44000.56092866898</v>
      </c>
      <c r="J4084" s="1246" t="s">
        <v>1038</v>
      </c>
      <c r="K4084" s="1246" t="s">
        <v>2440</v>
      </c>
      <c r="L4084" s="1246" t="s">
        <v>1039</v>
      </c>
      <c r="M4084" s="1246">
        <v>1719.9936</v>
      </c>
      <c r="N4084" s="1246">
        <v>0.37440000000000001</v>
      </c>
      <c r="O4084" s="1252">
        <f>+VLOOKUP(C4084,'A. Rate Class Allocations'!$B$124:$J$128,6,FALSE)</f>
        <v>0.96094519236849896</v>
      </c>
      <c r="P4084" s="1253">
        <f>+VLOOKUP(C4084,'A. Rate Class Allocations'!$B$124:$J$128,8,FALSE)</f>
        <v>0.98007105038154396</v>
      </c>
      <c r="Q4084" s="1253">
        <f>+VLOOKUP(C4084,'A. Rate Class Allocations'!$B$124:$J$128,7,FALSE)</f>
        <v>1.0700573423086499</v>
      </c>
      <c r="R4084" s="1253">
        <f>+VLOOKUP(C4084,'A. Rate Class Allocations'!$B$124:$J$128,9,FALSE)</f>
        <v>0.85888650963597402</v>
      </c>
      <c r="S4084" s="1254">
        <f t="shared" si="190"/>
        <v>1619.8806226699362</v>
      </c>
      <c r="T4084" s="1254">
        <f t="shared" si="191"/>
        <v>0.34409524625267618</v>
      </c>
    </row>
    <row r="4085" spans="1:20" s="1246" customFormat="1">
      <c r="A4085" s="1246" t="s">
        <v>1034</v>
      </c>
      <c r="B4085" s="1246" t="s">
        <v>1035</v>
      </c>
      <c r="C4085" s="1246" t="s">
        <v>118</v>
      </c>
      <c r="D4085" s="1246" t="s">
        <v>2667</v>
      </c>
      <c r="E4085" s="1247">
        <v>2020</v>
      </c>
      <c r="F4085" s="1247" t="s">
        <v>2615</v>
      </c>
      <c r="G4085" s="1249">
        <v>43432</v>
      </c>
      <c r="H4085" s="1250">
        <f t="shared" si="189"/>
        <v>2018</v>
      </c>
      <c r="I4085" s="1251">
        <v>44033.573902812503</v>
      </c>
      <c r="J4085" s="1246" t="s">
        <v>1036</v>
      </c>
      <c r="K4085" s="1246" t="s">
        <v>2438</v>
      </c>
      <c r="L4085" s="1246" t="s">
        <v>1039</v>
      </c>
      <c r="M4085" s="1246">
        <v>31520</v>
      </c>
      <c r="N4085" s="1246">
        <v>2.8</v>
      </c>
      <c r="O4085" s="1252">
        <f>+VLOOKUP(C4085,'A. Rate Class Allocations'!$B$124:$J$128,6,FALSE)</f>
        <v>0.96094519236849896</v>
      </c>
      <c r="P4085" s="1253">
        <f>+VLOOKUP(C4085,'A. Rate Class Allocations'!$B$124:$J$128,8,FALSE)</f>
        <v>0.98007105038154396</v>
      </c>
      <c r="Q4085" s="1253">
        <f>+VLOOKUP(C4085,'A. Rate Class Allocations'!$B$124:$J$128,7,FALSE)</f>
        <v>1.0700573423086499</v>
      </c>
      <c r="R4085" s="1253">
        <f>+VLOOKUP(C4085,'A. Rate Class Allocations'!$B$124:$J$128,9,FALSE)</f>
        <v>0.85888650963597402</v>
      </c>
      <c r="S4085" s="1254">
        <f t="shared" si="190"/>
        <v>29685.364658657098</v>
      </c>
      <c r="T4085" s="1254">
        <f t="shared" si="191"/>
        <v>2.5733618843683042</v>
      </c>
    </row>
    <row r="4086" spans="1:20" s="1246" customFormat="1">
      <c r="A4086" s="1246" t="s">
        <v>1034</v>
      </c>
      <c r="B4086" s="1246" t="s">
        <v>1035</v>
      </c>
      <c r="C4086" s="1246" t="s">
        <v>118</v>
      </c>
      <c r="D4086" s="1246" t="s">
        <v>2668</v>
      </c>
      <c r="E4086" s="1247">
        <v>2020</v>
      </c>
      <c r="F4086" s="1247" t="s">
        <v>2615</v>
      </c>
      <c r="G4086" s="1249">
        <v>43434</v>
      </c>
      <c r="H4086" s="1250">
        <f t="shared" si="189"/>
        <v>2018</v>
      </c>
      <c r="I4086" s="1251">
        <v>44005.569570520835</v>
      </c>
      <c r="J4086" s="1246" t="s">
        <v>1038</v>
      </c>
      <c r="K4086" s="1246" t="s">
        <v>2440</v>
      </c>
      <c r="L4086" s="1246" t="s">
        <v>1039</v>
      </c>
      <c r="M4086" s="1246">
        <v>12340.691999999999</v>
      </c>
      <c r="N4086" s="1246">
        <v>3.2759999999999998</v>
      </c>
      <c r="O4086" s="1252">
        <f>+VLOOKUP(C4086,'A. Rate Class Allocations'!$B$124:$J$128,6,FALSE)</f>
        <v>0.96094519236849896</v>
      </c>
      <c r="P4086" s="1253">
        <f>+VLOOKUP(C4086,'A. Rate Class Allocations'!$B$124:$J$128,8,FALSE)</f>
        <v>0.98007105038154396</v>
      </c>
      <c r="Q4086" s="1253">
        <f>+VLOOKUP(C4086,'A. Rate Class Allocations'!$B$124:$J$128,7,FALSE)</f>
        <v>1.0700573423086499</v>
      </c>
      <c r="R4086" s="1253">
        <f>+VLOOKUP(C4086,'A. Rate Class Allocations'!$B$124:$J$128,9,FALSE)</f>
        <v>0.85888650963597402</v>
      </c>
      <c r="S4086" s="1254">
        <f t="shared" si="190"/>
        <v>11622.396642137448</v>
      </c>
      <c r="T4086" s="1254">
        <f t="shared" si="191"/>
        <v>3.0108334047109158</v>
      </c>
    </row>
    <row r="4087" spans="1:20" s="1246" customFormat="1">
      <c r="A4087" s="1246" t="s">
        <v>1034</v>
      </c>
      <c r="B4087" s="1246" t="s">
        <v>1035</v>
      </c>
      <c r="C4087" s="1246" t="s">
        <v>118</v>
      </c>
      <c r="D4087" s="1246" t="s">
        <v>2669</v>
      </c>
      <c r="E4087" s="1247">
        <v>2020</v>
      </c>
      <c r="F4087" s="1247" t="s">
        <v>2615</v>
      </c>
      <c r="G4087" s="1249">
        <v>43496</v>
      </c>
      <c r="H4087" s="1250">
        <f t="shared" si="189"/>
        <v>2019</v>
      </c>
      <c r="I4087" s="1251">
        <v>43984.590288402775</v>
      </c>
      <c r="J4087" s="1246" t="s">
        <v>1038</v>
      </c>
      <c r="K4087" s="1246" t="s">
        <v>2440</v>
      </c>
      <c r="L4087" s="1246" t="s">
        <v>1039</v>
      </c>
      <c r="M4087" s="1246">
        <v>4192.4844000000003</v>
      </c>
      <c r="N4087" s="1246">
        <v>0.91259999999999997</v>
      </c>
      <c r="O4087" s="1252">
        <f>+VLOOKUP(C4087,'A. Rate Class Allocations'!$B$124:$J$128,6,FALSE)</f>
        <v>0.96094519236849896</v>
      </c>
      <c r="P4087" s="1253">
        <f>+VLOOKUP(C4087,'A. Rate Class Allocations'!$B$124:$J$128,8,FALSE)</f>
        <v>0.98007105038154396</v>
      </c>
      <c r="Q4087" s="1253">
        <f>+VLOOKUP(C4087,'A. Rate Class Allocations'!$B$124:$J$128,7,FALSE)</f>
        <v>1.0700573423086499</v>
      </c>
      <c r="R4087" s="1253">
        <f>+VLOOKUP(C4087,'A. Rate Class Allocations'!$B$124:$J$128,9,FALSE)</f>
        <v>0.85888650963597402</v>
      </c>
      <c r="S4087" s="1254">
        <f t="shared" si="190"/>
        <v>3948.4590177579698</v>
      </c>
      <c r="T4087" s="1254">
        <f t="shared" si="191"/>
        <v>0.83873216274089801</v>
      </c>
    </row>
    <row r="4088" spans="1:20" s="1246" customFormat="1">
      <c r="A4088" s="1246" t="s">
        <v>1034</v>
      </c>
      <c r="B4088" s="1246" t="s">
        <v>1035</v>
      </c>
      <c r="C4088" s="1246" t="s">
        <v>118</v>
      </c>
      <c r="D4088" s="1246" t="s">
        <v>2669</v>
      </c>
      <c r="E4088" s="1247">
        <v>2020</v>
      </c>
      <c r="F4088" s="1247" t="s">
        <v>2615</v>
      </c>
      <c r="G4088" s="1249">
        <v>43496</v>
      </c>
      <c r="H4088" s="1250">
        <f t="shared" si="189"/>
        <v>2019</v>
      </c>
      <c r="I4088" s="1251">
        <v>43984.590288402775</v>
      </c>
      <c r="J4088" s="1246" t="s">
        <v>1038</v>
      </c>
      <c r="K4088" s="1246" t="s">
        <v>2440</v>
      </c>
      <c r="L4088" s="1246" t="s">
        <v>1039</v>
      </c>
      <c r="M4088" s="1246">
        <v>3726.6527999999998</v>
      </c>
      <c r="N4088" s="1246">
        <v>0.81120000000000003</v>
      </c>
      <c r="O4088" s="1252">
        <f>+VLOOKUP(C4088,'A. Rate Class Allocations'!$B$124:$J$128,6,FALSE)</f>
        <v>0.96094519236849896</v>
      </c>
      <c r="P4088" s="1253">
        <f>+VLOOKUP(C4088,'A. Rate Class Allocations'!$B$124:$J$128,8,FALSE)</f>
        <v>0.98007105038154396</v>
      </c>
      <c r="Q4088" s="1253">
        <f>+VLOOKUP(C4088,'A. Rate Class Allocations'!$B$124:$J$128,7,FALSE)</f>
        <v>1.0700573423086499</v>
      </c>
      <c r="R4088" s="1253">
        <f>+VLOOKUP(C4088,'A. Rate Class Allocations'!$B$124:$J$128,9,FALSE)</f>
        <v>0.85888650963597402</v>
      </c>
      <c r="S4088" s="1254">
        <f t="shared" si="190"/>
        <v>3509.7413491181946</v>
      </c>
      <c r="T4088" s="1254">
        <f t="shared" si="191"/>
        <v>0.74553970021413163</v>
      </c>
    </row>
    <row r="4089" spans="1:20" s="1246" customFormat="1">
      <c r="A4089" s="1246" t="s">
        <v>1034</v>
      </c>
      <c r="B4089" s="1246" t="s">
        <v>1035</v>
      </c>
      <c r="C4089" s="1246" t="s">
        <v>118</v>
      </c>
      <c r="D4089" s="1246" t="s">
        <v>2670</v>
      </c>
      <c r="E4089" s="1247">
        <v>2020</v>
      </c>
      <c r="F4089" s="1247" t="s">
        <v>2615</v>
      </c>
      <c r="G4089" s="1249">
        <v>43489</v>
      </c>
      <c r="H4089" s="1250">
        <f t="shared" si="189"/>
        <v>2019</v>
      </c>
      <c r="I4089" s="1251">
        <v>44033.576241354167</v>
      </c>
      <c r="J4089" s="1246" t="s">
        <v>1036</v>
      </c>
      <c r="K4089" s="1246" t="s">
        <v>2440</v>
      </c>
      <c r="L4089" s="1246" t="s">
        <v>1039</v>
      </c>
      <c r="M4089" s="1246">
        <v>22492</v>
      </c>
      <c r="N4089" s="1246">
        <v>6.7</v>
      </c>
      <c r="O4089" s="1252">
        <f>+VLOOKUP(C4089,'A. Rate Class Allocations'!$B$124:$J$128,6,FALSE)</f>
        <v>0.96094519236849896</v>
      </c>
      <c r="P4089" s="1253">
        <f>+VLOOKUP(C4089,'A. Rate Class Allocations'!$B$124:$J$128,8,FALSE)</f>
        <v>0.98007105038154396</v>
      </c>
      <c r="Q4089" s="1253">
        <f>+VLOOKUP(C4089,'A. Rate Class Allocations'!$B$124:$J$128,7,FALSE)</f>
        <v>1.0700573423086499</v>
      </c>
      <c r="R4089" s="1253">
        <f>+VLOOKUP(C4089,'A. Rate Class Allocations'!$B$124:$J$128,9,FALSE)</f>
        <v>0.85888650963597402</v>
      </c>
      <c r="S4089" s="1254">
        <f t="shared" si="190"/>
        <v>21182.843334470668</v>
      </c>
      <c r="T4089" s="1254">
        <f t="shared" si="191"/>
        <v>6.1576873661670142</v>
      </c>
    </row>
    <row r="4090" spans="1:20" s="1246" customFormat="1">
      <c r="A4090" s="1246" t="s">
        <v>1034</v>
      </c>
      <c r="B4090" s="1246" t="s">
        <v>1035</v>
      </c>
      <c r="C4090" s="1246" t="s">
        <v>118</v>
      </c>
      <c r="D4090" s="1246" t="s">
        <v>2671</v>
      </c>
      <c r="E4090" s="1247">
        <v>2020</v>
      </c>
      <c r="F4090" s="1247" t="s">
        <v>2615</v>
      </c>
      <c r="G4090" s="1249">
        <v>43957</v>
      </c>
      <c r="H4090" s="1250">
        <f t="shared" si="189"/>
        <v>2020</v>
      </c>
      <c r="I4090" s="1251">
        <v>44064.586636273147</v>
      </c>
      <c r="J4090" s="1246" t="s">
        <v>1038</v>
      </c>
      <c r="K4090" s="1246" t="s">
        <v>2440</v>
      </c>
      <c r="L4090" s="1246" t="s">
        <v>1039</v>
      </c>
      <c r="M4090" s="1246">
        <v>12422.175999999999</v>
      </c>
      <c r="N4090" s="1246">
        <v>2.7040000000000002</v>
      </c>
      <c r="O4090" s="1252">
        <f>+VLOOKUP(C4090,'A. Rate Class Allocations'!$B$124:$J$128,6,FALSE)</f>
        <v>0.96094519236849896</v>
      </c>
      <c r="P4090" s="1253">
        <f>+VLOOKUP(C4090,'A. Rate Class Allocations'!$B$124:$J$128,8,FALSE)</f>
        <v>0.98007105038154396</v>
      </c>
      <c r="Q4090" s="1253">
        <f>+VLOOKUP(C4090,'A. Rate Class Allocations'!$B$124:$J$128,7,FALSE)</f>
        <v>1.0700573423086499</v>
      </c>
      <c r="R4090" s="1253">
        <f>+VLOOKUP(C4090,'A. Rate Class Allocations'!$B$124:$J$128,9,FALSE)</f>
        <v>0.85888650963597402</v>
      </c>
      <c r="S4090" s="1254">
        <f t="shared" si="190"/>
        <v>11699.137830393984</v>
      </c>
      <c r="T4090" s="1254">
        <f t="shared" si="191"/>
        <v>2.4851323340471057</v>
      </c>
    </row>
    <row r="4091" spans="1:20" s="1246" customFormat="1">
      <c r="A4091" s="1246" t="s">
        <v>1034</v>
      </c>
      <c r="B4091" s="1246" t="s">
        <v>1035</v>
      </c>
      <c r="C4091" s="1246" t="s">
        <v>118</v>
      </c>
      <c r="D4091" s="1246" t="s">
        <v>2671</v>
      </c>
      <c r="E4091" s="1247">
        <v>2020</v>
      </c>
      <c r="F4091" s="1247" t="s">
        <v>2615</v>
      </c>
      <c r="G4091" s="1249">
        <v>43957</v>
      </c>
      <c r="H4091" s="1250">
        <f t="shared" si="189"/>
        <v>2020</v>
      </c>
      <c r="I4091" s="1251">
        <v>44064.586636273147</v>
      </c>
      <c r="J4091" s="1246" t="s">
        <v>1038</v>
      </c>
      <c r="K4091" s="1246" t="s">
        <v>2440</v>
      </c>
      <c r="L4091" s="1246" t="s">
        <v>1039</v>
      </c>
      <c r="M4091" s="1246">
        <v>1092</v>
      </c>
      <c r="N4091" s="1246">
        <v>0</v>
      </c>
      <c r="O4091" s="1252">
        <f>+VLOOKUP(C4091,'A. Rate Class Allocations'!$B$124:$J$128,6,FALSE)</f>
        <v>0.96094519236849896</v>
      </c>
      <c r="P4091" s="1253">
        <f>+VLOOKUP(C4091,'A. Rate Class Allocations'!$B$124:$J$128,8,FALSE)</f>
        <v>0.98007105038154396</v>
      </c>
      <c r="Q4091" s="1253">
        <f>+VLOOKUP(C4091,'A. Rate Class Allocations'!$B$124:$J$128,7,FALSE)</f>
        <v>1.0700573423086499</v>
      </c>
      <c r="R4091" s="1253">
        <f>+VLOOKUP(C4091,'A. Rate Class Allocations'!$B$124:$J$128,9,FALSE)</f>
        <v>0.85888650963597402</v>
      </c>
      <c r="S4091" s="1254">
        <f t="shared" si="190"/>
        <v>1028.4396639357089</v>
      </c>
      <c r="T4091" s="1254">
        <f t="shared" si="191"/>
        <v>0</v>
      </c>
    </row>
    <row r="4092" spans="1:20" s="1246" customFormat="1">
      <c r="A4092" s="1246" t="s">
        <v>1034</v>
      </c>
      <c r="B4092" s="1246" t="s">
        <v>1035</v>
      </c>
      <c r="C4092" s="1246" t="s">
        <v>118</v>
      </c>
      <c r="D4092" s="1246" t="s">
        <v>2672</v>
      </c>
      <c r="E4092" s="1247">
        <v>2020</v>
      </c>
      <c r="F4092" s="1247" t="s">
        <v>2615</v>
      </c>
      <c r="G4092" s="1249">
        <v>44012</v>
      </c>
      <c r="H4092" s="1250">
        <f t="shared" si="189"/>
        <v>2020</v>
      </c>
      <c r="I4092" s="1251">
        <v>44032.66677019676</v>
      </c>
      <c r="J4092" s="1246" t="s">
        <v>1038</v>
      </c>
      <c r="K4092" s="1246" t="s">
        <v>2440</v>
      </c>
      <c r="L4092" s="1246" t="s">
        <v>1039</v>
      </c>
      <c r="M4092" s="1246">
        <v>644.99760000000003</v>
      </c>
      <c r="N4092" s="1246">
        <v>0.1404</v>
      </c>
      <c r="O4092" s="1252">
        <f>+VLOOKUP(C4092,'A. Rate Class Allocations'!$B$124:$J$128,6,FALSE)</f>
        <v>0.96094519236849896</v>
      </c>
      <c r="P4092" s="1253">
        <f>+VLOOKUP(C4092,'A. Rate Class Allocations'!$B$124:$J$128,8,FALSE)</f>
        <v>0.98007105038154396</v>
      </c>
      <c r="Q4092" s="1253">
        <f>+VLOOKUP(C4092,'A. Rate Class Allocations'!$B$124:$J$128,7,FALSE)</f>
        <v>1.0700573423086499</v>
      </c>
      <c r="R4092" s="1253">
        <f>+VLOOKUP(C4092,'A. Rate Class Allocations'!$B$124:$J$128,9,FALSE)</f>
        <v>0.85888650963597402</v>
      </c>
      <c r="S4092" s="1254">
        <f t="shared" si="190"/>
        <v>607.45523350122608</v>
      </c>
      <c r="T4092" s="1254">
        <f t="shared" si="191"/>
        <v>0.12903571734475355</v>
      </c>
    </row>
    <row r="4093" spans="1:20" s="1246" customFormat="1">
      <c r="A4093" s="1246" t="s">
        <v>1034</v>
      </c>
      <c r="B4093" s="1246" t="s">
        <v>1035</v>
      </c>
      <c r="C4093" s="1246" t="s">
        <v>118</v>
      </c>
      <c r="D4093" s="1246" t="s">
        <v>2672</v>
      </c>
      <c r="E4093" s="1247">
        <v>2020</v>
      </c>
      <c r="F4093" s="1247" t="s">
        <v>2615</v>
      </c>
      <c r="G4093" s="1249">
        <v>44012</v>
      </c>
      <c r="H4093" s="1250">
        <f t="shared" si="189"/>
        <v>2020</v>
      </c>
      <c r="I4093" s="1251">
        <v>44032.66677019676</v>
      </c>
      <c r="J4093" s="1246" t="s">
        <v>1038</v>
      </c>
      <c r="K4093" s="1246" t="s">
        <v>2440</v>
      </c>
      <c r="L4093" s="1246" t="s">
        <v>1039</v>
      </c>
      <c r="M4093" s="1246">
        <v>6306.6432000000004</v>
      </c>
      <c r="N4093" s="1246">
        <v>1.3728</v>
      </c>
      <c r="O4093" s="1252">
        <f>+VLOOKUP(C4093,'A. Rate Class Allocations'!$B$124:$J$128,6,FALSE)</f>
        <v>0.96094519236849896</v>
      </c>
      <c r="P4093" s="1253">
        <f>+VLOOKUP(C4093,'A. Rate Class Allocations'!$B$124:$J$128,8,FALSE)</f>
        <v>0.98007105038154396</v>
      </c>
      <c r="Q4093" s="1253">
        <f>+VLOOKUP(C4093,'A. Rate Class Allocations'!$B$124:$J$128,7,FALSE)</f>
        <v>1.0700573423086499</v>
      </c>
      <c r="R4093" s="1253">
        <f>+VLOOKUP(C4093,'A. Rate Class Allocations'!$B$124:$J$128,9,FALSE)</f>
        <v>0.85888650963597402</v>
      </c>
      <c r="S4093" s="1254">
        <f t="shared" si="190"/>
        <v>5939.5622831230994</v>
      </c>
      <c r="T4093" s="1254">
        <f t="shared" si="191"/>
        <v>1.2616825695931457</v>
      </c>
    </row>
    <row r="4094" spans="1:20" s="1246" customFormat="1">
      <c r="A4094" s="1246" t="s">
        <v>1034</v>
      </c>
      <c r="B4094" s="1246" t="s">
        <v>1035</v>
      </c>
      <c r="C4094" s="1246" t="s">
        <v>118</v>
      </c>
      <c r="D4094" s="1246" t="s">
        <v>2673</v>
      </c>
      <c r="E4094" s="1247">
        <v>2020</v>
      </c>
      <c r="F4094" s="1247" t="s">
        <v>2615</v>
      </c>
      <c r="G4094" s="1249">
        <v>43917</v>
      </c>
      <c r="H4094" s="1250">
        <f t="shared" si="189"/>
        <v>2020</v>
      </c>
      <c r="I4094" s="1251">
        <v>44071.564908368055</v>
      </c>
      <c r="J4094" s="1246" t="s">
        <v>1038</v>
      </c>
      <c r="K4094" s="1246" t="s">
        <v>2440</v>
      </c>
      <c r="L4094" s="1246" t="s">
        <v>1039</v>
      </c>
      <c r="M4094" s="1246">
        <v>6879.9744000000001</v>
      </c>
      <c r="N4094" s="1246">
        <v>1.4976</v>
      </c>
      <c r="O4094" s="1252">
        <f>+VLOOKUP(C4094,'A. Rate Class Allocations'!$B$124:$J$128,6,FALSE)</f>
        <v>0.96094519236849896</v>
      </c>
      <c r="P4094" s="1253">
        <f>+VLOOKUP(C4094,'A. Rate Class Allocations'!$B$124:$J$128,8,FALSE)</f>
        <v>0.98007105038154396</v>
      </c>
      <c r="Q4094" s="1253">
        <f>+VLOOKUP(C4094,'A. Rate Class Allocations'!$B$124:$J$128,7,FALSE)</f>
        <v>1.0700573423086499</v>
      </c>
      <c r="R4094" s="1253">
        <f>+VLOOKUP(C4094,'A. Rate Class Allocations'!$B$124:$J$128,9,FALSE)</f>
        <v>0.85888650963597402</v>
      </c>
      <c r="S4094" s="1254">
        <f t="shared" si="190"/>
        <v>6479.5224906797448</v>
      </c>
      <c r="T4094" s="1254">
        <f t="shared" si="191"/>
        <v>1.3763809850107047</v>
      </c>
    </row>
    <row r="4095" spans="1:20" s="1246" customFormat="1">
      <c r="A4095" s="1246" t="s">
        <v>1034</v>
      </c>
      <c r="B4095" s="1246" t="s">
        <v>1035</v>
      </c>
      <c r="C4095" s="1246" t="s">
        <v>118</v>
      </c>
      <c r="D4095" s="1246" t="s">
        <v>2673</v>
      </c>
      <c r="E4095" s="1247">
        <v>2020</v>
      </c>
      <c r="F4095" s="1247" t="s">
        <v>2615</v>
      </c>
      <c r="G4095" s="1249">
        <v>43917</v>
      </c>
      <c r="H4095" s="1250">
        <f t="shared" si="189"/>
        <v>2020</v>
      </c>
      <c r="I4095" s="1251">
        <v>44071.564908368055</v>
      </c>
      <c r="J4095" s="1246" t="s">
        <v>1038</v>
      </c>
      <c r="K4095" s="1246" t="s">
        <v>2440</v>
      </c>
      <c r="L4095" s="1246" t="s">
        <v>1039</v>
      </c>
      <c r="M4095" s="1246">
        <v>1397.4947999999999</v>
      </c>
      <c r="N4095" s="1246">
        <v>0.30420000000000003</v>
      </c>
      <c r="O4095" s="1252">
        <f>+VLOOKUP(C4095,'A. Rate Class Allocations'!$B$124:$J$128,6,FALSE)</f>
        <v>0.96094519236849896</v>
      </c>
      <c r="P4095" s="1253">
        <f>+VLOOKUP(C4095,'A. Rate Class Allocations'!$B$124:$J$128,8,FALSE)</f>
        <v>0.98007105038154396</v>
      </c>
      <c r="Q4095" s="1253">
        <f>+VLOOKUP(C4095,'A. Rate Class Allocations'!$B$124:$J$128,7,FALSE)</f>
        <v>1.0700573423086499</v>
      </c>
      <c r="R4095" s="1253">
        <f>+VLOOKUP(C4095,'A. Rate Class Allocations'!$B$124:$J$128,9,FALSE)</f>
        <v>0.85888650963597402</v>
      </c>
      <c r="S4095" s="1254">
        <f t="shared" si="190"/>
        <v>1316.1530059193233</v>
      </c>
      <c r="T4095" s="1254">
        <f t="shared" si="191"/>
        <v>0.27957738758029937</v>
      </c>
    </row>
    <row r="4096" spans="1:20" s="1246" customFormat="1">
      <c r="A4096" s="1246" t="s">
        <v>1034</v>
      </c>
      <c r="B4096" s="1246" t="s">
        <v>1035</v>
      </c>
      <c r="C4096" s="1246" t="s">
        <v>118</v>
      </c>
      <c r="D4096" s="1246" t="s">
        <v>2674</v>
      </c>
      <c r="E4096" s="1247">
        <v>2020</v>
      </c>
      <c r="F4096" s="1247" t="s">
        <v>2615</v>
      </c>
      <c r="G4096" s="1249">
        <v>43677</v>
      </c>
      <c r="H4096" s="1250">
        <f t="shared" si="189"/>
        <v>2019</v>
      </c>
      <c r="I4096" s="1251">
        <v>43965.672387164355</v>
      </c>
      <c r="J4096" s="1246" t="s">
        <v>1036</v>
      </c>
      <c r="K4096" s="1246" t="s">
        <v>2440</v>
      </c>
      <c r="L4096" s="1246" t="s">
        <v>1039</v>
      </c>
      <c r="M4096" s="1246">
        <v>20029</v>
      </c>
      <c r="N4096" s="1246">
        <v>5.7</v>
      </c>
      <c r="O4096" s="1252">
        <f>+VLOOKUP(C4096,'A. Rate Class Allocations'!$B$124:$J$128,6,FALSE)</f>
        <v>0.96094519236849896</v>
      </c>
      <c r="P4096" s="1253">
        <f>+VLOOKUP(C4096,'A. Rate Class Allocations'!$B$124:$J$128,8,FALSE)</f>
        <v>0.98007105038154396</v>
      </c>
      <c r="Q4096" s="1253">
        <f>+VLOOKUP(C4096,'A. Rate Class Allocations'!$B$124:$J$128,7,FALSE)</f>
        <v>1.0700573423086499</v>
      </c>
      <c r="R4096" s="1253">
        <f>+VLOOKUP(C4096,'A. Rate Class Allocations'!$B$124:$J$128,9,FALSE)</f>
        <v>0.85888650963597402</v>
      </c>
      <c r="S4096" s="1254">
        <f t="shared" si="190"/>
        <v>18863.203323231057</v>
      </c>
      <c r="T4096" s="1254">
        <f t="shared" si="191"/>
        <v>5.2386295503211908</v>
      </c>
    </row>
    <row r="4097" spans="1:20" s="1246" customFormat="1">
      <c r="A4097" s="1246" t="s">
        <v>1034</v>
      </c>
      <c r="B4097" s="1246" t="s">
        <v>1035</v>
      </c>
      <c r="C4097" s="1246" t="s">
        <v>118</v>
      </c>
      <c r="D4097" s="1246" t="s">
        <v>2675</v>
      </c>
      <c r="E4097" s="1247">
        <v>2020</v>
      </c>
      <c r="F4097" s="1247" t="s">
        <v>2615</v>
      </c>
      <c r="G4097" s="1249">
        <v>43525</v>
      </c>
      <c r="H4097" s="1250">
        <f t="shared" si="189"/>
        <v>2019</v>
      </c>
      <c r="I4097" s="1251">
        <v>44033.576877407409</v>
      </c>
      <c r="J4097" s="1246" t="s">
        <v>1036</v>
      </c>
      <c r="K4097" s="1246" t="s">
        <v>2440</v>
      </c>
      <c r="L4097" s="1246" t="s">
        <v>1039</v>
      </c>
      <c r="M4097" s="1246">
        <v>10572</v>
      </c>
      <c r="N4097" s="1246">
        <v>3.1</v>
      </c>
      <c r="O4097" s="1252">
        <f>+VLOOKUP(C4097,'A. Rate Class Allocations'!$B$124:$J$128,6,FALSE)</f>
        <v>0.96094519236849896</v>
      </c>
      <c r="P4097" s="1253">
        <f>+VLOOKUP(C4097,'A. Rate Class Allocations'!$B$124:$J$128,8,FALSE)</f>
        <v>0.98007105038154396</v>
      </c>
      <c r="Q4097" s="1253">
        <f>+VLOOKUP(C4097,'A. Rate Class Allocations'!$B$124:$J$128,7,FALSE)</f>
        <v>1.0700573423086499</v>
      </c>
      <c r="R4097" s="1253">
        <f>+VLOOKUP(C4097,'A. Rate Class Allocations'!$B$124:$J$128,9,FALSE)</f>
        <v>0.85888650963597402</v>
      </c>
      <c r="S4097" s="1254">
        <f t="shared" si="190"/>
        <v>9956.6521310698863</v>
      </c>
      <c r="T4097" s="1254">
        <f t="shared" si="191"/>
        <v>2.8490792291220512</v>
      </c>
    </row>
    <row r="4098" spans="1:20" s="1246" customFormat="1">
      <c r="A4098" s="1246" t="s">
        <v>1034</v>
      </c>
      <c r="B4098" s="1246" t="s">
        <v>1035</v>
      </c>
      <c r="C4098" s="1246" t="s">
        <v>118</v>
      </c>
      <c r="D4098" s="1246" t="s">
        <v>2676</v>
      </c>
      <c r="E4098" s="1247">
        <v>2020</v>
      </c>
      <c r="F4098" s="1247" t="s">
        <v>2615</v>
      </c>
      <c r="G4098" s="1249">
        <v>43588</v>
      </c>
      <c r="H4098" s="1250">
        <f t="shared" si="189"/>
        <v>2019</v>
      </c>
      <c r="I4098" s="1251">
        <v>43970.59190097222</v>
      </c>
      <c r="J4098" s="1246" t="s">
        <v>1038</v>
      </c>
      <c r="K4098" s="1246" t="s">
        <v>2440</v>
      </c>
      <c r="L4098" s="1246" t="s">
        <v>1039</v>
      </c>
      <c r="M4098" s="1246">
        <v>497.56799999999998</v>
      </c>
      <c r="N4098" s="1246">
        <v>5.6800000000000003E-2</v>
      </c>
      <c r="O4098" s="1252">
        <f>+VLOOKUP(C4098,'A. Rate Class Allocations'!$B$124:$J$128,6,FALSE)</f>
        <v>0.96094519236849896</v>
      </c>
      <c r="P4098" s="1253">
        <f>+VLOOKUP(C4098,'A. Rate Class Allocations'!$B$124:$J$128,8,FALSE)</f>
        <v>0.98007105038154396</v>
      </c>
      <c r="Q4098" s="1253">
        <f>+VLOOKUP(C4098,'A. Rate Class Allocations'!$B$124:$J$128,7,FALSE)</f>
        <v>1.0700573423086499</v>
      </c>
      <c r="R4098" s="1253">
        <f>+VLOOKUP(C4098,'A. Rate Class Allocations'!$B$124:$J$128,9,FALSE)</f>
        <v>0.85888650963597402</v>
      </c>
      <c r="S4098" s="1254">
        <f t="shared" si="190"/>
        <v>468.60683764209051</v>
      </c>
      <c r="T4098" s="1254">
        <f t="shared" si="191"/>
        <v>5.2202483940042753E-2</v>
      </c>
    </row>
    <row r="4099" spans="1:20" s="1246" customFormat="1">
      <c r="A4099" s="1246" t="s">
        <v>1034</v>
      </c>
      <c r="B4099" s="1246" t="s">
        <v>1035</v>
      </c>
      <c r="C4099" s="1246" t="s">
        <v>118</v>
      </c>
      <c r="D4099" s="1246" t="s">
        <v>2676</v>
      </c>
      <c r="E4099" s="1247">
        <v>2020</v>
      </c>
      <c r="F4099" s="1247" t="s">
        <v>2615</v>
      </c>
      <c r="G4099" s="1249">
        <v>43588</v>
      </c>
      <c r="H4099" s="1250">
        <f t="shared" si="189"/>
        <v>2019</v>
      </c>
      <c r="I4099" s="1251">
        <v>43970.59190097222</v>
      </c>
      <c r="J4099" s="1246" t="s">
        <v>1038</v>
      </c>
      <c r="K4099" s="1246" t="s">
        <v>2440</v>
      </c>
      <c r="L4099" s="1246" t="s">
        <v>1039</v>
      </c>
      <c r="M4099" s="1246">
        <v>4156.6512000000002</v>
      </c>
      <c r="N4099" s="1246">
        <v>0.90480000000000005</v>
      </c>
      <c r="O4099" s="1252">
        <f>+VLOOKUP(C4099,'A. Rate Class Allocations'!$B$124:$J$128,6,FALSE)</f>
        <v>0.96094519236849896</v>
      </c>
      <c r="P4099" s="1253">
        <f>+VLOOKUP(C4099,'A. Rate Class Allocations'!$B$124:$J$128,8,FALSE)</f>
        <v>0.98007105038154396</v>
      </c>
      <c r="Q4099" s="1253">
        <f>+VLOOKUP(C4099,'A. Rate Class Allocations'!$B$124:$J$128,7,FALSE)</f>
        <v>1.0700573423086499</v>
      </c>
      <c r="R4099" s="1253">
        <f>+VLOOKUP(C4099,'A. Rate Class Allocations'!$B$124:$J$128,9,FALSE)</f>
        <v>0.85888650963597402</v>
      </c>
      <c r="S4099" s="1254">
        <f t="shared" si="190"/>
        <v>3914.7115047856796</v>
      </c>
      <c r="T4099" s="1254">
        <f t="shared" si="191"/>
        <v>0.8315635117773007</v>
      </c>
    </row>
    <row r="4100" spans="1:20" s="1246" customFormat="1">
      <c r="A4100" s="1246" t="s">
        <v>1034</v>
      </c>
      <c r="B4100" s="1246" t="s">
        <v>1035</v>
      </c>
      <c r="C4100" s="1246" t="s">
        <v>118</v>
      </c>
      <c r="D4100" s="1246" t="s">
        <v>2677</v>
      </c>
      <c r="E4100" s="1247">
        <v>2020</v>
      </c>
      <c r="F4100" s="1247" t="s">
        <v>2615</v>
      </c>
      <c r="G4100" s="1249">
        <v>43840</v>
      </c>
      <c r="H4100" s="1250">
        <f t="shared" ref="H4100:H4163" si="192">YEAR(G4100)</f>
        <v>2020</v>
      </c>
      <c r="I4100" s="1251">
        <v>43984.591538379631</v>
      </c>
      <c r="J4100" s="1246" t="s">
        <v>1038</v>
      </c>
      <c r="K4100" s="1246" t="s">
        <v>2440</v>
      </c>
      <c r="L4100" s="1246" t="s">
        <v>1039</v>
      </c>
      <c r="M4100" s="1246">
        <v>115134.588</v>
      </c>
      <c r="N4100" s="1246">
        <v>30.564</v>
      </c>
      <c r="O4100" s="1252">
        <f>+VLOOKUP(C4100,'A. Rate Class Allocations'!$B$124:$J$128,6,FALSE)</f>
        <v>0.96094519236849896</v>
      </c>
      <c r="P4100" s="1253">
        <f>+VLOOKUP(C4100,'A. Rate Class Allocations'!$B$124:$J$128,8,FALSE)</f>
        <v>0.98007105038154396</v>
      </c>
      <c r="Q4100" s="1253">
        <f>+VLOOKUP(C4100,'A. Rate Class Allocations'!$B$124:$J$128,7,FALSE)</f>
        <v>1.0700573423086499</v>
      </c>
      <c r="R4100" s="1253">
        <f>+VLOOKUP(C4100,'A. Rate Class Allocations'!$B$124:$J$128,9,FALSE)</f>
        <v>0.85888650963597402</v>
      </c>
      <c r="S4100" s="1254">
        <f t="shared" ref="S4100:S4163" si="193">M4100*O4100*P4100</f>
        <v>108433.12911180982</v>
      </c>
      <c r="T4100" s="1254">
        <f t="shared" ref="T4100:T4163" si="194">N4100*Q4100*R4100</f>
        <v>28.090083083511733</v>
      </c>
    </row>
    <row r="4101" spans="1:20" s="1246" customFormat="1">
      <c r="A4101" s="1246" t="s">
        <v>1034</v>
      </c>
      <c r="B4101" s="1246" t="s">
        <v>1035</v>
      </c>
      <c r="C4101" s="1246" t="s">
        <v>118</v>
      </c>
      <c r="D4101" s="1246" t="s">
        <v>2678</v>
      </c>
      <c r="E4101" s="1247">
        <v>2020</v>
      </c>
      <c r="F4101" s="1247" t="s">
        <v>2615</v>
      </c>
      <c r="G4101" s="1249">
        <v>43955</v>
      </c>
      <c r="H4101" s="1250">
        <f t="shared" si="192"/>
        <v>2020</v>
      </c>
      <c r="I4101" s="1251">
        <v>44039.745141354164</v>
      </c>
      <c r="J4101" s="1246" t="s">
        <v>1036</v>
      </c>
      <c r="K4101" s="1246" t="s">
        <v>2438</v>
      </c>
      <c r="L4101" s="1246" t="s">
        <v>1039</v>
      </c>
      <c r="M4101" s="1246">
        <v>398115</v>
      </c>
      <c r="N4101" s="1246">
        <v>57.5</v>
      </c>
      <c r="O4101" s="1252">
        <f>+VLOOKUP(C4101,'A. Rate Class Allocations'!$B$124:$J$128,6,FALSE)</f>
        <v>0.96094519236849896</v>
      </c>
      <c r="P4101" s="1253">
        <f>+VLOOKUP(C4101,'A. Rate Class Allocations'!$B$124:$J$128,8,FALSE)</f>
        <v>0.98007105038154396</v>
      </c>
      <c r="Q4101" s="1253">
        <f>+VLOOKUP(C4101,'A. Rate Class Allocations'!$B$124:$J$128,7,FALSE)</f>
        <v>1.0700573423086499</v>
      </c>
      <c r="R4101" s="1253">
        <f>+VLOOKUP(C4101,'A. Rate Class Allocations'!$B$124:$J$128,9,FALSE)</f>
        <v>0.85888650963597402</v>
      </c>
      <c r="S4101" s="1254">
        <f t="shared" si="193"/>
        <v>374942.54286425351</v>
      </c>
      <c r="T4101" s="1254">
        <f t="shared" si="194"/>
        <v>52.845824411134828</v>
      </c>
    </row>
    <row r="4102" spans="1:20" s="1246" customFormat="1">
      <c r="A4102" s="1246" t="s">
        <v>1034</v>
      </c>
      <c r="B4102" s="1246" t="s">
        <v>1035</v>
      </c>
      <c r="C4102" s="1246" t="s">
        <v>118</v>
      </c>
      <c r="D4102" s="1246" t="s">
        <v>2679</v>
      </c>
      <c r="E4102" s="1247">
        <v>2020</v>
      </c>
      <c r="F4102" s="1247" t="s">
        <v>2615</v>
      </c>
      <c r="G4102" s="1249">
        <v>44062</v>
      </c>
      <c r="H4102" s="1250">
        <f t="shared" si="192"/>
        <v>2020</v>
      </c>
      <c r="I4102" s="1251">
        <v>44071.564759502318</v>
      </c>
      <c r="J4102" s="1246" t="s">
        <v>1038</v>
      </c>
      <c r="K4102" s="1246" t="s">
        <v>2440</v>
      </c>
      <c r="L4102" s="1246" t="s">
        <v>1039</v>
      </c>
      <c r="M4102" s="1246">
        <v>2687.49</v>
      </c>
      <c r="N4102" s="1246">
        <v>0.58499999999999996</v>
      </c>
      <c r="O4102" s="1252">
        <f>+VLOOKUP(C4102,'A. Rate Class Allocations'!$B$124:$J$128,6,FALSE)</f>
        <v>0.96094519236849896</v>
      </c>
      <c r="P4102" s="1253">
        <f>+VLOOKUP(C4102,'A. Rate Class Allocations'!$B$124:$J$128,8,FALSE)</f>
        <v>0.98007105038154396</v>
      </c>
      <c r="Q4102" s="1253">
        <f>+VLOOKUP(C4102,'A. Rate Class Allocations'!$B$124:$J$128,7,FALSE)</f>
        <v>1.0700573423086499</v>
      </c>
      <c r="R4102" s="1253">
        <f>+VLOOKUP(C4102,'A. Rate Class Allocations'!$B$124:$J$128,9,FALSE)</f>
        <v>0.85888650963597402</v>
      </c>
      <c r="S4102" s="1254">
        <f t="shared" si="193"/>
        <v>2531.0634729217754</v>
      </c>
      <c r="T4102" s="1254">
        <f t="shared" si="194"/>
        <v>0.53764882226980637</v>
      </c>
    </row>
    <row r="4103" spans="1:20" s="1246" customFormat="1">
      <c r="A4103" s="1246" t="s">
        <v>1034</v>
      </c>
      <c r="B4103" s="1246" t="s">
        <v>1035</v>
      </c>
      <c r="C4103" s="1246" t="s">
        <v>118</v>
      </c>
      <c r="D4103" s="1246" t="s">
        <v>2679</v>
      </c>
      <c r="E4103" s="1247">
        <v>2020</v>
      </c>
      <c r="F4103" s="1247" t="s">
        <v>2615</v>
      </c>
      <c r="G4103" s="1249">
        <v>44062</v>
      </c>
      <c r="H4103" s="1250">
        <f t="shared" si="192"/>
        <v>2020</v>
      </c>
      <c r="I4103" s="1251">
        <v>44071.564759502318</v>
      </c>
      <c r="J4103" s="1246" t="s">
        <v>1038</v>
      </c>
      <c r="K4103" s="1246" t="s">
        <v>2440</v>
      </c>
      <c r="L4103" s="1246" t="s">
        <v>1039</v>
      </c>
      <c r="M4103" s="1246">
        <v>9029.9663999999993</v>
      </c>
      <c r="N4103" s="1246">
        <v>1.9656</v>
      </c>
      <c r="O4103" s="1252">
        <f>+VLOOKUP(C4103,'A. Rate Class Allocations'!$B$124:$J$128,6,FALSE)</f>
        <v>0.96094519236849896</v>
      </c>
      <c r="P4103" s="1253">
        <f>+VLOOKUP(C4103,'A. Rate Class Allocations'!$B$124:$J$128,8,FALSE)</f>
        <v>0.98007105038154396</v>
      </c>
      <c r="Q4103" s="1253">
        <f>+VLOOKUP(C4103,'A. Rate Class Allocations'!$B$124:$J$128,7,FALSE)</f>
        <v>1.0700573423086499</v>
      </c>
      <c r="R4103" s="1253">
        <f>+VLOOKUP(C4103,'A. Rate Class Allocations'!$B$124:$J$128,9,FALSE)</f>
        <v>0.85888650963597402</v>
      </c>
      <c r="S4103" s="1254">
        <f t="shared" si="193"/>
        <v>8504.3732690171655</v>
      </c>
      <c r="T4103" s="1254">
        <f t="shared" si="194"/>
        <v>1.8065000428265499</v>
      </c>
    </row>
    <row r="4104" spans="1:20" s="1246" customFormat="1">
      <c r="A4104" s="1246" t="s">
        <v>1034</v>
      </c>
      <c r="B4104" s="1246" t="s">
        <v>1035</v>
      </c>
      <c r="C4104" s="1246" t="s">
        <v>118</v>
      </c>
      <c r="D4104" s="1246" t="s">
        <v>2680</v>
      </c>
      <c r="E4104" s="1247">
        <v>2020</v>
      </c>
      <c r="F4104" s="1247" t="s">
        <v>2615</v>
      </c>
      <c r="G4104" s="1249">
        <v>43854</v>
      </c>
      <c r="H4104" s="1250">
        <f t="shared" si="192"/>
        <v>2020</v>
      </c>
      <c r="I4104" s="1251">
        <v>43984.59052503472</v>
      </c>
      <c r="J4104" s="1246" t="s">
        <v>1038</v>
      </c>
      <c r="K4104" s="1246" t="s">
        <v>2440</v>
      </c>
      <c r="L4104" s="1246" t="s">
        <v>1039</v>
      </c>
      <c r="M4104" s="1246">
        <v>18480</v>
      </c>
      <c r="N4104" s="1246">
        <v>0</v>
      </c>
      <c r="O4104" s="1252">
        <f>+VLOOKUP(C4104,'A. Rate Class Allocations'!$B$124:$J$128,6,FALSE)</f>
        <v>0.96094519236849896</v>
      </c>
      <c r="P4104" s="1253">
        <f>+VLOOKUP(C4104,'A. Rate Class Allocations'!$B$124:$J$128,8,FALSE)</f>
        <v>0.98007105038154396</v>
      </c>
      <c r="Q4104" s="1253">
        <f>+VLOOKUP(C4104,'A. Rate Class Allocations'!$B$124:$J$128,7,FALSE)</f>
        <v>1.0700573423086499</v>
      </c>
      <c r="R4104" s="1253">
        <f>+VLOOKUP(C4104,'A. Rate Class Allocations'!$B$124:$J$128,9,FALSE)</f>
        <v>0.85888650963597402</v>
      </c>
      <c r="S4104" s="1254">
        <f t="shared" si="193"/>
        <v>17404.363543527383</v>
      </c>
      <c r="T4104" s="1254">
        <f t="shared" si="194"/>
        <v>0</v>
      </c>
    </row>
    <row r="4105" spans="1:20" s="1246" customFormat="1">
      <c r="A4105" s="1246" t="s">
        <v>1034</v>
      </c>
      <c r="B4105" s="1246" t="s">
        <v>1035</v>
      </c>
      <c r="C4105" s="1246" t="s">
        <v>118</v>
      </c>
      <c r="D4105" s="1246" t="s">
        <v>2681</v>
      </c>
      <c r="E4105" s="1247">
        <v>2020</v>
      </c>
      <c r="F4105" s="1247" t="s">
        <v>2615</v>
      </c>
      <c r="G4105" s="1249">
        <v>43847</v>
      </c>
      <c r="H4105" s="1250">
        <f t="shared" si="192"/>
        <v>2020</v>
      </c>
      <c r="I4105" s="1251">
        <v>43984.59071971065</v>
      </c>
      <c r="J4105" s="1246" t="s">
        <v>1038</v>
      </c>
      <c r="K4105" s="1246" t="s">
        <v>2440</v>
      </c>
      <c r="L4105" s="1246" t="s">
        <v>1039</v>
      </c>
      <c r="M4105" s="1246">
        <v>891.23599999999999</v>
      </c>
      <c r="N4105" s="1246">
        <v>0.19400000000000001</v>
      </c>
      <c r="O4105" s="1252">
        <f>+VLOOKUP(C4105,'A. Rate Class Allocations'!$B$124:$J$128,6,FALSE)</f>
        <v>0.96094519236849896</v>
      </c>
      <c r="P4105" s="1253">
        <f>+VLOOKUP(C4105,'A. Rate Class Allocations'!$B$124:$J$128,8,FALSE)</f>
        <v>0.98007105038154396</v>
      </c>
      <c r="Q4105" s="1253">
        <f>+VLOOKUP(C4105,'A. Rate Class Allocations'!$B$124:$J$128,7,FALSE)</f>
        <v>1.0700573423086499</v>
      </c>
      <c r="R4105" s="1253">
        <f>+VLOOKUP(C4105,'A. Rate Class Allocations'!$B$124:$J$128,9,FALSE)</f>
        <v>0.85888650963597402</v>
      </c>
      <c r="S4105" s="1254">
        <f t="shared" si="193"/>
        <v>839.36122008004179</v>
      </c>
      <c r="T4105" s="1254">
        <f t="shared" si="194"/>
        <v>0.17829721627408965</v>
      </c>
    </row>
    <row r="4106" spans="1:20" s="1246" customFormat="1">
      <c r="A4106" s="1246" t="s">
        <v>1034</v>
      </c>
      <c r="B4106" s="1246" t="s">
        <v>1035</v>
      </c>
      <c r="C4106" s="1246" t="s">
        <v>118</v>
      </c>
      <c r="D4106" s="1246" t="s">
        <v>2682</v>
      </c>
      <c r="E4106" s="1247">
        <v>2020</v>
      </c>
      <c r="F4106" s="1248" t="s">
        <v>2683</v>
      </c>
      <c r="G4106" s="1249">
        <v>44106</v>
      </c>
      <c r="H4106" s="1250">
        <f t="shared" si="192"/>
        <v>2020</v>
      </c>
      <c r="I4106" s="1251">
        <v>44140.688893981482</v>
      </c>
      <c r="J4106" s="1246" t="s">
        <v>1036</v>
      </c>
      <c r="K4106" s="1246" t="s">
        <v>2440</v>
      </c>
      <c r="L4106" s="1246" t="s">
        <v>1039</v>
      </c>
      <c r="M4106" s="1246">
        <v>126597</v>
      </c>
      <c r="N4106" s="1246">
        <v>0</v>
      </c>
      <c r="O4106" s="1252">
        <f>+VLOOKUP(C4106,'A. Rate Class Allocations'!$B$124:$J$128,6,FALSE)</f>
        <v>0.96094519236849896</v>
      </c>
      <c r="P4106" s="1253">
        <f>+VLOOKUP(C4106,'A. Rate Class Allocations'!$B$124:$J$128,8,FALSE)</f>
        <v>0.98007105038154396</v>
      </c>
      <c r="Q4106" s="1253">
        <f>+VLOOKUP(C4106,'A. Rate Class Allocations'!$B$124:$J$128,7,FALSE)</f>
        <v>1.0700573423086499</v>
      </c>
      <c r="R4106" s="1253">
        <f>+VLOOKUP(C4106,'A. Rate Class Allocations'!$B$124:$J$128,9,FALSE)</f>
        <v>0.85888650963597402</v>
      </c>
      <c r="S4106" s="1254">
        <f t="shared" si="193"/>
        <v>119228.36642423898</v>
      </c>
      <c r="T4106" s="1254">
        <f t="shared" si="194"/>
        <v>0</v>
      </c>
    </row>
    <row r="4107" spans="1:20" s="1246" customFormat="1">
      <c r="A4107" s="1246" t="s">
        <v>1034</v>
      </c>
      <c r="B4107" s="1246" t="s">
        <v>1035</v>
      </c>
      <c r="C4107" s="1246" t="s">
        <v>118</v>
      </c>
      <c r="D4107" s="1246" t="s">
        <v>2684</v>
      </c>
      <c r="E4107" s="1247">
        <v>2020</v>
      </c>
      <c r="F4107" s="1248" t="s">
        <v>2683</v>
      </c>
      <c r="G4107" s="1249">
        <v>42956</v>
      </c>
      <c r="H4107" s="1250">
        <f t="shared" si="192"/>
        <v>2017</v>
      </c>
      <c r="I4107" s="1251">
        <v>44167.60586087963</v>
      </c>
      <c r="J4107" s="1246" t="s">
        <v>1036</v>
      </c>
      <c r="K4107" s="1246" t="s">
        <v>2438</v>
      </c>
      <c r="L4107" s="1246" t="s">
        <v>1039</v>
      </c>
      <c r="M4107" s="1246">
        <v>19031</v>
      </c>
      <c r="N4107" s="1246">
        <v>0</v>
      </c>
      <c r="O4107" s="1252">
        <f>+VLOOKUP(C4107,'A. Rate Class Allocations'!$B$124:$J$128,6,FALSE)</f>
        <v>0.96094519236849896</v>
      </c>
      <c r="P4107" s="1253">
        <f>+VLOOKUP(C4107,'A. Rate Class Allocations'!$B$124:$J$128,8,FALSE)</f>
        <v>0.98007105038154396</v>
      </c>
      <c r="Q4107" s="1253">
        <f>+VLOOKUP(C4107,'A. Rate Class Allocations'!$B$124:$J$128,7,FALSE)</f>
        <v>1.0700573423086499</v>
      </c>
      <c r="R4107" s="1253">
        <f>+VLOOKUP(C4107,'A. Rate Class Allocations'!$B$124:$J$128,9,FALSE)</f>
        <v>0.85888650963597402</v>
      </c>
      <c r="S4107" s="1254">
        <f t="shared" si="193"/>
        <v>17923.292348315455</v>
      </c>
      <c r="T4107" s="1254">
        <f t="shared" si="194"/>
        <v>0</v>
      </c>
    </row>
    <row r="4108" spans="1:20" s="1246" customFormat="1">
      <c r="A4108" s="1246" t="s">
        <v>1034</v>
      </c>
      <c r="B4108" s="1246" t="s">
        <v>1035</v>
      </c>
      <c r="C4108" s="1246" t="s">
        <v>118</v>
      </c>
      <c r="D4108" s="1246" t="s">
        <v>2685</v>
      </c>
      <c r="E4108" s="1247">
        <v>2020</v>
      </c>
      <c r="F4108" s="1248" t="s">
        <v>2683</v>
      </c>
      <c r="G4108" s="1249">
        <v>42643</v>
      </c>
      <c r="H4108" s="1250">
        <f t="shared" si="192"/>
        <v>2016</v>
      </c>
      <c r="I4108" s="1251">
        <v>44090.635037094908</v>
      </c>
      <c r="J4108" s="1246" t="s">
        <v>1040</v>
      </c>
      <c r="K4108" s="1246" t="s">
        <v>2438</v>
      </c>
      <c r="L4108" s="1246" t="s">
        <v>1039</v>
      </c>
      <c r="M4108" s="1246">
        <v>2234</v>
      </c>
      <c r="N4108" s="1246">
        <v>3.5</v>
      </c>
      <c r="O4108" s="1252">
        <f>+VLOOKUP(C4108,'A. Rate Class Allocations'!$B$124:$J$128,6,FALSE)</f>
        <v>0.96094519236849896</v>
      </c>
      <c r="P4108" s="1253">
        <f>+VLOOKUP(C4108,'A. Rate Class Allocations'!$B$124:$J$128,8,FALSE)</f>
        <v>0.98007105038154396</v>
      </c>
      <c r="Q4108" s="1253">
        <f>+VLOOKUP(C4108,'A. Rate Class Allocations'!$B$124:$J$128,7,FALSE)</f>
        <v>1.0700573423086499</v>
      </c>
      <c r="R4108" s="1253">
        <f>+VLOOKUP(C4108,'A. Rate Class Allocations'!$B$124:$J$128,9,FALSE)</f>
        <v>0.85888650963597402</v>
      </c>
      <c r="S4108" s="1254">
        <f t="shared" si="193"/>
        <v>2103.9690560736026</v>
      </c>
      <c r="T4108" s="1254">
        <f t="shared" si="194"/>
        <v>3.2167023554603804</v>
      </c>
    </row>
    <row r="4109" spans="1:20" s="1246" customFormat="1">
      <c r="A4109" s="1246" t="s">
        <v>1034</v>
      </c>
      <c r="B4109" s="1246" t="s">
        <v>1035</v>
      </c>
      <c r="C4109" s="1246" t="s">
        <v>118</v>
      </c>
      <c r="D4109" s="1246" t="s">
        <v>2686</v>
      </c>
      <c r="E4109" s="1247">
        <v>2020</v>
      </c>
      <c r="F4109" s="1248" t="s">
        <v>2683</v>
      </c>
      <c r="G4109" s="1249">
        <v>43853</v>
      </c>
      <c r="H4109" s="1250">
        <f t="shared" si="192"/>
        <v>2020</v>
      </c>
      <c r="I4109" s="1251">
        <v>44118.620863252312</v>
      </c>
      <c r="J4109" s="1246" t="s">
        <v>1038</v>
      </c>
      <c r="K4109" s="1246" t="s">
        <v>2440</v>
      </c>
      <c r="L4109" s="1246" t="s">
        <v>1039</v>
      </c>
      <c r="M4109" s="1246">
        <v>37487.040000000001</v>
      </c>
      <c r="N4109" s="1246">
        <v>8.16</v>
      </c>
      <c r="O4109" s="1252">
        <f>+VLOOKUP(C4109,'A. Rate Class Allocations'!$B$124:$J$128,6,FALSE)</f>
        <v>0.96094519236849896</v>
      </c>
      <c r="P4109" s="1253">
        <f>+VLOOKUP(C4109,'A. Rate Class Allocations'!$B$124:$J$128,8,FALSE)</f>
        <v>0.98007105038154396</v>
      </c>
      <c r="Q4109" s="1253">
        <f>+VLOOKUP(C4109,'A. Rate Class Allocations'!$B$124:$J$128,7,FALSE)</f>
        <v>1.0700573423086499</v>
      </c>
      <c r="R4109" s="1253">
        <f>+VLOOKUP(C4109,'A. Rate Class Allocations'!$B$124:$J$128,9,FALSE)</f>
        <v>0.85888650963597402</v>
      </c>
      <c r="S4109" s="1254">
        <f t="shared" si="193"/>
        <v>35305.090494088356</v>
      </c>
      <c r="T4109" s="1254">
        <f t="shared" si="194"/>
        <v>7.4995117773019153</v>
      </c>
    </row>
    <row r="4110" spans="1:20" s="1246" customFormat="1">
      <c r="A4110" s="1246" t="s">
        <v>1034</v>
      </c>
      <c r="B4110" s="1246" t="s">
        <v>1035</v>
      </c>
      <c r="C4110" s="1246" t="s">
        <v>118</v>
      </c>
      <c r="D4110" s="1246" t="s">
        <v>2686</v>
      </c>
      <c r="E4110" s="1247">
        <v>2020</v>
      </c>
      <c r="F4110" s="1248" t="s">
        <v>2683</v>
      </c>
      <c r="G4110" s="1249">
        <v>43853</v>
      </c>
      <c r="H4110" s="1250">
        <f t="shared" si="192"/>
        <v>2020</v>
      </c>
      <c r="I4110" s="1251">
        <v>44118.620863252312</v>
      </c>
      <c r="J4110" s="1246" t="s">
        <v>1038</v>
      </c>
      <c r="K4110" s="1246" t="s">
        <v>2440</v>
      </c>
      <c r="L4110" s="1246" t="s">
        <v>1039</v>
      </c>
      <c r="M4110" s="1246">
        <v>3316.5279999999998</v>
      </c>
      <c r="N4110" s="1246">
        <v>0.84799999999999998</v>
      </c>
      <c r="O4110" s="1252">
        <f>+VLOOKUP(C4110,'A. Rate Class Allocations'!$B$124:$J$128,6,FALSE)</f>
        <v>0.96094519236849896</v>
      </c>
      <c r="P4110" s="1253">
        <f>+VLOOKUP(C4110,'A. Rate Class Allocations'!$B$124:$J$128,8,FALSE)</f>
        <v>0.98007105038154396</v>
      </c>
      <c r="Q4110" s="1253">
        <f>+VLOOKUP(C4110,'A. Rate Class Allocations'!$B$124:$J$128,7,FALSE)</f>
        <v>1.0700573423086499</v>
      </c>
      <c r="R4110" s="1253">
        <f>+VLOOKUP(C4110,'A. Rate Class Allocations'!$B$124:$J$128,9,FALSE)</f>
        <v>0.85888650963597402</v>
      </c>
      <c r="S4110" s="1254">
        <f t="shared" si="193"/>
        <v>3123.4880418986895</v>
      </c>
      <c r="T4110" s="1254">
        <f t="shared" si="194"/>
        <v>0.77936102783725791</v>
      </c>
    </row>
    <row r="4111" spans="1:20" s="1246" customFormat="1">
      <c r="A4111" s="1246" t="s">
        <v>1034</v>
      </c>
      <c r="B4111" s="1246" t="s">
        <v>1035</v>
      </c>
      <c r="C4111" s="1246" t="s">
        <v>118</v>
      </c>
      <c r="D4111" s="1246" t="s">
        <v>2686</v>
      </c>
      <c r="E4111" s="1247">
        <v>2020</v>
      </c>
      <c r="F4111" s="1248" t="s">
        <v>2683</v>
      </c>
      <c r="G4111" s="1249">
        <v>43853</v>
      </c>
      <c r="H4111" s="1250">
        <f t="shared" si="192"/>
        <v>2020</v>
      </c>
      <c r="I4111" s="1251">
        <v>44118.620863252312</v>
      </c>
      <c r="J4111" s="1246" t="s">
        <v>1036</v>
      </c>
      <c r="K4111" s="1246" t="s">
        <v>2440</v>
      </c>
      <c r="L4111" s="1246" t="s">
        <v>1039</v>
      </c>
      <c r="M4111" s="1246">
        <v>103876</v>
      </c>
      <c r="N4111" s="1246">
        <v>23.7</v>
      </c>
      <c r="O4111" s="1252">
        <f>+VLOOKUP(C4111,'A. Rate Class Allocations'!$B$124:$J$128,6,FALSE)</f>
        <v>0.96094519236849896</v>
      </c>
      <c r="P4111" s="1253">
        <f>+VLOOKUP(C4111,'A. Rate Class Allocations'!$B$124:$J$128,8,FALSE)</f>
        <v>0.98007105038154396</v>
      </c>
      <c r="Q4111" s="1253">
        <f>+VLOOKUP(C4111,'A. Rate Class Allocations'!$B$124:$J$128,7,FALSE)</f>
        <v>1.0700573423086499</v>
      </c>
      <c r="R4111" s="1253">
        <f>+VLOOKUP(C4111,'A. Rate Class Allocations'!$B$124:$J$128,9,FALSE)</f>
        <v>0.85888650963597402</v>
      </c>
      <c r="S4111" s="1254">
        <f t="shared" si="193"/>
        <v>97829.852134602304</v>
      </c>
      <c r="T4111" s="1254">
        <f t="shared" si="194"/>
        <v>21.781670235546002</v>
      </c>
    </row>
    <row r="4112" spans="1:20" s="1246" customFormat="1">
      <c r="A4112" s="1246" t="s">
        <v>1034</v>
      </c>
      <c r="B4112" s="1246" t="s">
        <v>1035</v>
      </c>
      <c r="C4112" s="1246" t="s">
        <v>118</v>
      </c>
      <c r="D4112" s="1246" t="s">
        <v>2686</v>
      </c>
      <c r="E4112" s="1247">
        <v>2020</v>
      </c>
      <c r="F4112" s="1248" t="s">
        <v>2683</v>
      </c>
      <c r="G4112" s="1249">
        <v>43853</v>
      </c>
      <c r="H4112" s="1250">
        <f t="shared" si="192"/>
        <v>2020</v>
      </c>
      <c r="I4112" s="1251">
        <v>44118.620863252312</v>
      </c>
      <c r="J4112" s="1246" t="s">
        <v>1036</v>
      </c>
      <c r="K4112" s="1246" t="s">
        <v>2440</v>
      </c>
      <c r="L4112" s="1246" t="s">
        <v>1039</v>
      </c>
      <c r="M4112" s="1246">
        <v>8523</v>
      </c>
      <c r="N4112" s="1246">
        <v>0</v>
      </c>
      <c r="O4112" s="1252">
        <f>+VLOOKUP(C4112,'A. Rate Class Allocations'!$B$124:$J$128,6,FALSE)</f>
        <v>0.96094519236849896</v>
      </c>
      <c r="P4112" s="1253">
        <f>+VLOOKUP(C4112,'A. Rate Class Allocations'!$B$124:$J$128,8,FALSE)</f>
        <v>0.98007105038154396</v>
      </c>
      <c r="Q4112" s="1253">
        <f>+VLOOKUP(C4112,'A. Rate Class Allocations'!$B$124:$J$128,7,FALSE)</f>
        <v>1.0700573423086499</v>
      </c>
      <c r="R4112" s="1253">
        <f>+VLOOKUP(C4112,'A. Rate Class Allocations'!$B$124:$J$128,9,FALSE)</f>
        <v>0.85888650963597402</v>
      </c>
      <c r="S4112" s="1254">
        <f t="shared" si="193"/>
        <v>8026.9150693443662</v>
      </c>
      <c r="T4112" s="1254">
        <f t="shared" si="194"/>
        <v>0</v>
      </c>
    </row>
    <row r="4113" spans="1:20" s="1246" customFormat="1">
      <c r="A4113" s="1246" t="s">
        <v>1034</v>
      </c>
      <c r="B4113" s="1246" t="s">
        <v>1035</v>
      </c>
      <c r="C4113" s="1246" t="s">
        <v>118</v>
      </c>
      <c r="D4113" s="1246" t="s">
        <v>2687</v>
      </c>
      <c r="E4113" s="1247">
        <v>2020</v>
      </c>
      <c r="F4113" s="1248" t="s">
        <v>2683</v>
      </c>
      <c r="G4113" s="1249">
        <v>43182</v>
      </c>
      <c r="H4113" s="1250">
        <f t="shared" si="192"/>
        <v>2018</v>
      </c>
      <c r="I4113" s="1251">
        <v>44083.778769976852</v>
      </c>
      <c r="J4113" s="1246" t="s">
        <v>1036</v>
      </c>
      <c r="K4113" s="1246" t="s">
        <v>2440</v>
      </c>
      <c r="L4113" s="1246" t="s">
        <v>1039</v>
      </c>
      <c r="M4113" s="1246">
        <v>4578</v>
      </c>
      <c r="N4113" s="1246">
        <v>1.1000000000000001</v>
      </c>
      <c r="O4113" s="1252">
        <f>+VLOOKUP(C4113,'A. Rate Class Allocations'!$B$124:$J$128,6,FALSE)</f>
        <v>0.96094519236849896</v>
      </c>
      <c r="P4113" s="1253">
        <f>+VLOOKUP(C4113,'A. Rate Class Allocations'!$B$124:$J$128,8,FALSE)</f>
        <v>0.98007105038154396</v>
      </c>
      <c r="Q4113" s="1253">
        <f>+VLOOKUP(C4113,'A. Rate Class Allocations'!$B$124:$J$128,7,FALSE)</f>
        <v>1.0700573423086499</v>
      </c>
      <c r="R4113" s="1253">
        <f>+VLOOKUP(C4113,'A. Rate Class Allocations'!$B$124:$J$128,9,FALSE)</f>
        <v>0.85888650963597402</v>
      </c>
      <c r="S4113" s="1254">
        <f t="shared" si="193"/>
        <v>4311.5355141920109</v>
      </c>
      <c r="T4113" s="1254">
        <f t="shared" si="194"/>
        <v>1.0109635974304052</v>
      </c>
    </row>
    <row r="4114" spans="1:20" s="1246" customFormat="1">
      <c r="A4114" s="1246" t="s">
        <v>1034</v>
      </c>
      <c r="B4114" s="1246" t="s">
        <v>1035</v>
      </c>
      <c r="C4114" s="1246" t="s">
        <v>118</v>
      </c>
      <c r="D4114" s="1246" t="s">
        <v>2688</v>
      </c>
      <c r="E4114" s="1247">
        <v>2020</v>
      </c>
      <c r="F4114" s="1248" t="s">
        <v>2683</v>
      </c>
      <c r="G4114" s="1249">
        <v>43815</v>
      </c>
      <c r="H4114" s="1250">
        <f t="shared" si="192"/>
        <v>2019</v>
      </c>
      <c r="I4114" s="1251">
        <v>44113.63391809028</v>
      </c>
      <c r="J4114" s="1246" t="s">
        <v>1036</v>
      </c>
      <c r="K4114" s="1246" t="s">
        <v>2440</v>
      </c>
      <c r="L4114" s="1246" t="s">
        <v>1039</v>
      </c>
      <c r="M4114" s="1246">
        <v>68854</v>
      </c>
      <c r="N4114" s="1246">
        <v>7.86</v>
      </c>
      <c r="O4114" s="1252">
        <f>+VLOOKUP(C4114,'A. Rate Class Allocations'!$B$124:$J$128,6,FALSE)</f>
        <v>0.96094519236849896</v>
      </c>
      <c r="P4114" s="1253">
        <f>+VLOOKUP(C4114,'A. Rate Class Allocations'!$B$124:$J$128,8,FALSE)</f>
        <v>0.98007105038154396</v>
      </c>
      <c r="Q4114" s="1253">
        <f>+VLOOKUP(C4114,'A. Rate Class Allocations'!$B$124:$J$128,7,FALSE)</f>
        <v>1.0700573423086499</v>
      </c>
      <c r="R4114" s="1253">
        <f>+VLOOKUP(C4114,'A. Rate Class Allocations'!$B$124:$J$128,9,FALSE)</f>
        <v>0.85888650963597402</v>
      </c>
      <c r="S4114" s="1254">
        <f t="shared" si="193"/>
        <v>64846.322912664204</v>
      </c>
      <c r="T4114" s="1254">
        <f t="shared" si="194"/>
        <v>7.2237944325481687</v>
      </c>
    </row>
    <row r="4115" spans="1:20" s="1246" customFormat="1">
      <c r="A4115" s="1246" t="s">
        <v>1034</v>
      </c>
      <c r="B4115" s="1246" t="s">
        <v>1035</v>
      </c>
      <c r="C4115" s="1246" t="s">
        <v>118</v>
      </c>
      <c r="D4115" s="1246" t="s">
        <v>2688</v>
      </c>
      <c r="E4115" s="1247">
        <v>2020</v>
      </c>
      <c r="F4115" s="1248" t="s">
        <v>2683</v>
      </c>
      <c r="G4115" s="1249">
        <v>43815</v>
      </c>
      <c r="H4115" s="1250">
        <f t="shared" si="192"/>
        <v>2019</v>
      </c>
      <c r="I4115" s="1251">
        <v>44113.63391809028</v>
      </c>
      <c r="J4115" s="1246" t="s">
        <v>1036</v>
      </c>
      <c r="K4115" s="1246" t="s">
        <v>2438</v>
      </c>
      <c r="L4115" s="1246" t="s">
        <v>1039</v>
      </c>
      <c r="M4115" s="1246">
        <v>160635</v>
      </c>
      <c r="N4115" s="1246">
        <v>0</v>
      </c>
      <c r="O4115" s="1252">
        <f>+VLOOKUP(C4115,'A. Rate Class Allocations'!$B$124:$J$128,6,FALSE)</f>
        <v>0.96094519236849896</v>
      </c>
      <c r="P4115" s="1253">
        <f>+VLOOKUP(C4115,'A. Rate Class Allocations'!$B$124:$J$128,8,FALSE)</f>
        <v>0.98007105038154396</v>
      </c>
      <c r="Q4115" s="1253">
        <f>+VLOOKUP(C4115,'A. Rate Class Allocations'!$B$124:$J$128,7,FALSE)</f>
        <v>1.0700573423086499</v>
      </c>
      <c r="R4115" s="1253">
        <f>+VLOOKUP(C4115,'A. Rate Class Allocations'!$B$124:$J$128,9,FALSE)</f>
        <v>0.85888650963597402</v>
      </c>
      <c r="S4115" s="1254">
        <f t="shared" si="193"/>
        <v>151285.16979515809</v>
      </c>
      <c r="T4115" s="1254">
        <f t="shared" si="194"/>
        <v>0</v>
      </c>
    </row>
    <row r="4116" spans="1:20" s="1246" customFormat="1">
      <c r="A4116" s="1246" t="s">
        <v>1034</v>
      </c>
      <c r="B4116" s="1246" t="s">
        <v>1035</v>
      </c>
      <c r="C4116" s="1246" t="s">
        <v>118</v>
      </c>
      <c r="D4116" s="1246" t="s">
        <v>2689</v>
      </c>
      <c r="E4116" s="1247">
        <v>2020</v>
      </c>
      <c r="F4116" s="1248" t="s">
        <v>2683</v>
      </c>
      <c r="G4116" s="1249">
        <v>43047</v>
      </c>
      <c r="H4116" s="1250">
        <f t="shared" si="192"/>
        <v>2017</v>
      </c>
      <c r="I4116" s="1251">
        <v>44090.633770601853</v>
      </c>
      <c r="J4116" s="1246" t="s">
        <v>1038</v>
      </c>
      <c r="K4116" s="1246" t="s">
        <v>2440</v>
      </c>
      <c r="L4116" s="1246" t="s">
        <v>1039</v>
      </c>
      <c r="M4116" s="1246">
        <v>16722.16</v>
      </c>
      <c r="N4116" s="1246">
        <v>3.64</v>
      </c>
      <c r="O4116" s="1252">
        <f>+VLOOKUP(C4116,'A. Rate Class Allocations'!$B$124:$J$128,6,FALSE)</f>
        <v>0.96094519236849896</v>
      </c>
      <c r="P4116" s="1253">
        <f>+VLOOKUP(C4116,'A. Rate Class Allocations'!$B$124:$J$128,8,FALSE)</f>
        <v>0.98007105038154396</v>
      </c>
      <c r="Q4116" s="1253">
        <f>+VLOOKUP(C4116,'A. Rate Class Allocations'!$B$124:$J$128,7,FALSE)</f>
        <v>1.0700573423086499</v>
      </c>
      <c r="R4116" s="1253">
        <f>+VLOOKUP(C4116,'A. Rate Class Allocations'!$B$124:$J$128,9,FALSE)</f>
        <v>0.85888650963597402</v>
      </c>
      <c r="S4116" s="1254">
        <f t="shared" si="193"/>
        <v>15748.839387068823</v>
      </c>
      <c r="T4116" s="1254">
        <f t="shared" si="194"/>
        <v>3.3453704496787955</v>
      </c>
    </row>
    <row r="4117" spans="1:20" s="1246" customFormat="1">
      <c r="A4117" s="1246" t="s">
        <v>1034</v>
      </c>
      <c r="B4117" s="1246" t="s">
        <v>1035</v>
      </c>
      <c r="C4117" s="1246" t="s">
        <v>118</v>
      </c>
      <c r="D4117" s="1246" t="s">
        <v>2690</v>
      </c>
      <c r="E4117" s="1247">
        <v>2020</v>
      </c>
      <c r="F4117" s="1248" t="s">
        <v>2683</v>
      </c>
      <c r="G4117" s="1249">
        <v>44118</v>
      </c>
      <c r="H4117" s="1250">
        <f t="shared" si="192"/>
        <v>2020</v>
      </c>
      <c r="I4117" s="1251">
        <v>44166.887232187502</v>
      </c>
      <c r="J4117" s="1246" t="s">
        <v>1038</v>
      </c>
      <c r="K4117" s="1246" t="s">
        <v>2440</v>
      </c>
      <c r="L4117" s="1246" t="s">
        <v>1039</v>
      </c>
      <c r="M4117" s="1246">
        <v>9340.7999999999993</v>
      </c>
      <c r="N4117" s="1246">
        <v>0</v>
      </c>
      <c r="O4117" s="1252">
        <f>+VLOOKUP(C4117,'A. Rate Class Allocations'!$B$124:$J$128,6,FALSE)</f>
        <v>0.96094519236849896</v>
      </c>
      <c r="P4117" s="1253">
        <f>+VLOOKUP(C4117,'A. Rate Class Allocations'!$B$124:$J$128,8,FALSE)</f>
        <v>0.98007105038154396</v>
      </c>
      <c r="Q4117" s="1253">
        <f>+VLOOKUP(C4117,'A. Rate Class Allocations'!$B$124:$J$128,7,FALSE)</f>
        <v>1.0700573423086499</v>
      </c>
      <c r="R4117" s="1253">
        <f>+VLOOKUP(C4117,'A. Rate Class Allocations'!$B$124:$J$128,9,FALSE)</f>
        <v>0.85888650963597402</v>
      </c>
      <c r="S4117" s="1254">
        <f t="shared" si="193"/>
        <v>8797.1146638192949</v>
      </c>
      <c r="T4117" s="1254">
        <f t="shared" si="194"/>
        <v>0</v>
      </c>
    </row>
    <row r="4118" spans="1:20" s="1246" customFormat="1">
      <c r="A4118" s="1246" t="s">
        <v>1034</v>
      </c>
      <c r="B4118" s="1246" t="s">
        <v>1035</v>
      </c>
      <c r="C4118" s="1246" t="s">
        <v>118</v>
      </c>
      <c r="D4118" s="1246" t="s">
        <v>2691</v>
      </c>
      <c r="E4118" s="1247">
        <v>2020</v>
      </c>
      <c r="F4118" s="1248" t="s">
        <v>2683</v>
      </c>
      <c r="G4118" s="1249">
        <v>43346</v>
      </c>
      <c r="H4118" s="1250">
        <f t="shared" si="192"/>
        <v>2018</v>
      </c>
      <c r="I4118" s="1251">
        <v>44090.634127754631</v>
      </c>
      <c r="J4118" s="1246" t="s">
        <v>1038</v>
      </c>
      <c r="K4118" s="1246" t="s">
        <v>2440</v>
      </c>
      <c r="L4118" s="1246" t="s">
        <v>1039</v>
      </c>
      <c r="M4118" s="1246">
        <v>11944.4</v>
      </c>
      <c r="N4118" s="1246">
        <v>2.6</v>
      </c>
      <c r="O4118" s="1252">
        <f>+VLOOKUP(C4118,'A. Rate Class Allocations'!$B$124:$J$128,6,FALSE)</f>
        <v>0.96094519236849896</v>
      </c>
      <c r="P4118" s="1253">
        <f>+VLOOKUP(C4118,'A. Rate Class Allocations'!$B$124:$J$128,8,FALSE)</f>
        <v>0.98007105038154396</v>
      </c>
      <c r="Q4118" s="1253">
        <f>+VLOOKUP(C4118,'A. Rate Class Allocations'!$B$124:$J$128,7,FALSE)</f>
        <v>1.0700573423086499</v>
      </c>
      <c r="R4118" s="1253">
        <f>+VLOOKUP(C4118,'A. Rate Class Allocations'!$B$124:$J$128,9,FALSE)</f>
        <v>0.85888650963597402</v>
      </c>
      <c r="S4118" s="1254">
        <f t="shared" si="193"/>
        <v>11249.170990763445</v>
      </c>
      <c r="T4118" s="1254">
        <f t="shared" si="194"/>
        <v>2.38955032119914</v>
      </c>
    </row>
    <row r="4119" spans="1:20" s="1246" customFormat="1">
      <c r="A4119" s="1246" t="s">
        <v>1034</v>
      </c>
      <c r="B4119" s="1246" t="s">
        <v>1035</v>
      </c>
      <c r="C4119" s="1246" t="s">
        <v>118</v>
      </c>
      <c r="D4119" s="1246" t="s">
        <v>2692</v>
      </c>
      <c r="E4119" s="1247">
        <v>2020</v>
      </c>
      <c r="F4119" s="1248" t="s">
        <v>2683</v>
      </c>
      <c r="G4119" s="1249">
        <v>43307</v>
      </c>
      <c r="H4119" s="1250">
        <f t="shared" si="192"/>
        <v>2018</v>
      </c>
      <c r="I4119" s="1251">
        <v>44090.63447394676</v>
      </c>
      <c r="J4119" s="1246" t="s">
        <v>1038</v>
      </c>
      <c r="K4119" s="1246" t="s">
        <v>2440</v>
      </c>
      <c r="L4119" s="1246" t="s">
        <v>1039</v>
      </c>
      <c r="M4119" s="1246">
        <v>5972.2</v>
      </c>
      <c r="N4119" s="1246">
        <v>1.3</v>
      </c>
      <c r="O4119" s="1252">
        <f>+VLOOKUP(C4119,'A. Rate Class Allocations'!$B$124:$J$128,6,FALSE)</f>
        <v>0.96094519236849896</v>
      </c>
      <c r="P4119" s="1253">
        <f>+VLOOKUP(C4119,'A. Rate Class Allocations'!$B$124:$J$128,8,FALSE)</f>
        <v>0.98007105038154396</v>
      </c>
      <c r="Q4119" s="1253">
        <f>+VLOOKUP(C4119,'A. Rate Class Allocations'!$B$124:$J$128,7,FALSE)</f>
        <v>1.0700573423086499</v>
      </c>
      <c r="R4119" s="1253">
        <f>+VLOOKUP(C4119,'A. Rate Class Allocations'!$B$124:$J$128,9,FALSE)</f>
        <v>0.85888650963597402</v>
      </c>
      <c r="S4119" s="1254">
        <f t="shared" si="193"/>
        <v>5624.5854953817225</v>
      </c>
      <c r="T4119" s="1254">
        <f t="shared" si="194"/>
        <v>1.19477516059957</v>
      </c>
    </row>
    <row r="4120" spans="1:20" s="1246" customFormat="1">
      <c r="A4120" s="1246" t="s">
        <v>1034</v>
      </c>
      <c r="B4120" s="1246" t="s">
        <v>1035</v>
      </c>
      <c r="C4120" s="1246" t="s">
        <v>118</v>
      </c>
      <c r="D4120" s="1246" t="s">
        <v>2693</v>
      </c>
      <c r="E4120" s="1247">
        <v>2020</v>
      </c>
      <c r="F4120" s="1248" t="s">
        <v>2683</v>
      </c>
      <c r="G4120" s="1249">
        <v>43049</v>
      </c>
      <c r="H4120" s="1250">
        <f t="shared" si="192"/>
        <v>2017</v>
      </c>
      <c r="I4120" s="1251">
        <v>44090.634774710648</v>
      </c>
      <c r="J4120" s="1246" t="s">
        <v>1038</v>
      </c>
      <c r="K4120" s="1246" t="s">
        <v>2440</v>
      </c>
      <c r="L4120" s="1246" t="s">
        <v>1039</v>
      </c>
      <c r="M4120" s="1246">
        <v>1516.02</v>
      </c>
      <c r="N4120" s="1246">
        <v>0.33</v>
      </c>
      <c r="O4120" s="1252">
        <f>+VLOOKUP(C4120,'A. Rate Class Allocations'!$B$124:$J$128,6,FALSE)</f>
        <v>0.96094519236849896</v>
      </c>
      <c r="P4120" s="1253">
        <f>+VLOOKUP(C4120,'A. Rate Class Allocations'!$B$124:$J$128,8,FALSE)</f>
        <v>0.98007105038154396</v>
      </c>
      <c r="Q4120" s="1253">
        <f>+VLOOKUP(C4120,'A. Rate Class Allocations'!$B$124:$J$128,7,FALSE)</f>
        <v>1.0700573423086499</v>
      </c>
      <c r="R4120" s="1253">
        <f>+VLOOKUP(C4120,'A. Rate Class Allocations'!$B$124:$J$128,9,FALSE)</f>
        <v>0.85888650963597402</v>
      </c>
      <c r="S4120" s="1254">
        <f t="shared" si="193"/>
        <v>1427.7793949815143</v>
      </c>
      <c r="T4120" s="1254">
        <f t="shared" si="194"/>
        <v>0.30328907922912163</v>
      </c>
    </row>
    <row r="4121" spans="1:20" s="1246" customFormat="1">
      <c r="A4121" s="1246" t="s">
        <v>1034</v>
      </c>
      <c r="B4121" s="1246" t="s">
        <v>1035</v>
      </c>
      <c r="C4121" s="1246" t="s">
        <v>118</v>
      </c>
      <c r="D4121" s="1246" t="s">
        <v>2693</v>
      </c>
      <c r="E4121" s="1247">
        <v>2020</v>
      </c>
      <c r="F4121" s="1248" t="s">
        <v>2683</v>
      </c>
      <c r="G4121" s="1249">
        <v>43049</v>
      </c>
      <c r="H4121" s="1250">
        <f t="shared" si="192"/>
        <v>2017</v>
      </c>
      <c r="I4121" s="1251">
        <v>44090.634774710648</v>
      </c>
      <c r="J4121" s="1246" t="s">
        <v>1036</v>
      </c>
      <c r="K4121" s="1246" t="s">
        <v>2440</v>
      </c>
      <c r="L4121" s="1246" t="s">
        <v>1039</v>
      </c>
      <c r="M4121" s="1246">
        <v>4896</v>
      </c>
      <c r="N4121" s="1246">
        <v>0.8</v>
      </c>
      <c r="O4121" s="1252">
        <f>+VLOOKUP(C4121,'A. Rate Class Allocations'!$B$124:$J$128,6,FALSE)</f>
        <v>0.96094519236849896</v>
      </c>
      <c r="P4121" s="1253">
        <f>+VLOOKUP(C4121,'A. Rate Class Allocations'!$B$124:$J$128,8,FALSE)</f>
        <v>0.98007105038154396</v>
      </c>
      <c r="Q4121" s="1253">
        <f>+VLOOKUP(C4121,'A. Rate Class Allocations'!$B$124:$J$128,7,FALSE)</f>
        <v>1.0700573423086499</v>
      </c>
      <c r="R4121" s="1253">
        <f>+VLOOKUP(C4121,'A. Rate Class Allocations'!$B$124:$J$128,9,FALSE)</f>
        <v>0.85888650963597402</v>
      </c>
      <c r="S4121" s="1254">
        <f t="shared" si="193"/>
        <v>4611.0261855579038</v>
      </c>
      <c r="T4121" s="1254">
        <f t="shared" si="194"/>
        <v>0.73524625267665844</v>
      </c>
    </row>
    <row r="4122" spans="1:20" s="1246" customFormat="1">
      <c r="A4122" s="1246" t="s">
        <v>1034</v>
      </c>
      <c r="B4122" s="1246" t="s">
        <v>1035</v>
      </c>
      <c r="C4122" s="1246" t="s">
        <v>118</v>
      </c>
      <c r="D4122" s="1246" t="s">
        <v>2694</v>
      </c>
      <c r="E4122" s="1247">
        <v>2020</v>
      </c>
      <c r="F4122" s="1248" t="s">
        <v>2683</v>
      </c>
      <c r="G4122" s="1249">
        <v>43221</v>
      </c>
      <c r="H4122" s="1250">
        <f t="shared" si="192"/>
        <v>2018</v>
      </c>
      <c r="I4122" s="1251">
        <v>44090.633954456018</v>
      </c>
      <c r="J4122" s="1246" t="s">
        <v>1038</v>
      </c>
      <c r="K4122" s="1246" t="s">
        <v>2440</v>
      </c>
      <c r="L4122" s="1246" t="s">
        <v>1039</v>
      </c>
      <c r="M4122" s="1246">
        <v>11944.4</v>
      </c>
      <c r="N4122" s="1246">
        <v>2.6</v>
      </c>
      <c r="O4122" s="1252">
        <f>+VLOOKUP(C4122,'A. Rate Class Allocations'!$B$124:$J$128,6,FALSE)</f>
        <v>0.96094519236849896</v>
      </c>
      <c r="P4122" s="1253">
        <f>+VLOOKUP(C4122,'A. Rate Class Allocations'!$B$124:$J$128,8,FALSE)</f>
        <v>0.98007105038154396</v>
      </c>
      <c r="Q4122" s="1253">
        <f>+VLOOKUP(C4122,'A. Rate Class Allocations'!$B$124:$J$128,7,FALSE)</f>
        <v>1.0700573423086499</v>
      </c>
      <c r="R4122" s="1253">
        <f>+VLOOKUP(C4122,'A. Rate Class Allocations'!$B$124:$J$128,9,FALSE)</f>
        <v>0.85888650963597402</v>
      </c>
      <c r="S4122" s="1254">
        <f t="shared" si="193"/>
        <v>11249.170990763445</v>
      </c>
      <c r="T4122" s="1254">
        <f t="shared" si="194"/>
        <v>2.38955032119914</v>
      </c>
    </row>
    <row r="4123" spans="1:20" s="1246" customFormat="1">
      <c r="A4123" s="1246" t="s">
        <v>1034</v>
      </c>
      <c r="B4123" s="1246" t="s">
        <v>1035</v>
      </c>
      <c r="C4123" s="1246" t="s">
        <v>118</v>
      </c>
      <c r="D4123" s="1246" t="s">
        <v>2695</v>
      </c>
      <c r="E4123" s="1247">
        <v>2020</v>
      </c>
      <c r="F4123" s="1248" t="s">
        <v>2683</v>
      </c>
      <c r="G4123" s="1249">
        <v>43449</v>
      </c>
      <c r="H4123" s="1250">
        <f t="shared" si="192"/>
        <v>2018</v>
      </c>
      <c r="I4123" s="1251">
        <v>44201.790911249998</v>
      </c>
      <c r="J4123" s="1246" t="s">
        <v>1038</v>
      </c>
      <c r="K4123" s="1246" t="s">
        <v>2440</v>
      </c>
      <c r="L4123" s="1246" t="s">
        <v>1039</v>
      </c>
      <c r="M4123" s="1246">
        <v>13185.552</v>
      </c>
      <c r="N4123" s="1246">
        <v>1.5052000000000001</v>
      </c>
      <c r="O4123" s="1252">
        <f>+VLOOKUP(C4123,'A. Rate Class Allocations'!$B$124:$J$128,6,FALSE)</f>
        <v>0.96094519236849896</v>
      </c>
      <c r="P4123" s="1253">
        <f>+VLOOKUP(C4123,'A. Rate Class Allocations'!$B$124:$J$128,8,FALSE)</f>
        <v>0.98007105038154396</v>
      </c>
      <c r="Q4123" s="1253">
        <f>+VLOOKUP(C4123,'A. Rate Class Allocations'!$B$124:$J$128,7,FALSE)</f>
        <v>1.0700573423086499</v>
      </c>
      <c r="R4123" s="1253">
        <f>+VLOOKUP(C4123,'A. Rate Class Allocations'!$B$124:$J$128,9,FALSE)</f>
        <v>0.85888650963597402</v>
      </c>
      <c r="S4123" s="1254">
        <f t="shared" si="193"/>
        <v>12418.081197515399</v>
      </c>
      <c r="T4123" s="1254">
        <f t="shared" si="194"/>
        <v>1.3833658244111329</v>
      </c>
    </row>
    <row r="4124" spans="1:20" s="1246" customFormat="1">
      <c r="A4124" s="1246" t="s">
        <v>1034</v>
      </c>
      <c r="B4124" s="1246" t="s">
        <v>1035</v>
      </c>
      <c r="C4124" s="1246" t="s">
        <v>118</v>
      </c>
      <c r="D4124" s="1246" t="s">
        <v>2695</v>
      </c>
      <c r="E4124" s="1247">
        <v>2020</v>
      </c>
      <c r="F4124" s="1248" t="s">
        <v>2683</v>
      </c>
      <c r="G4124" s="1249">
        <v>43449</v>
      </c>
      <c r="H4124" s="1250">
        <f t="shared" si="192"/>
        <v>2018</v>
      </c>
      <c r="I4124" s="1251">
        <v>44201.790911249998</v>
      </c>
      <c r="J4124" s="1246" t="s">
        <v>1038</v>
      </c>
      <c r="K4124" s="1246" t="s">
        <v>2440</v>
      </c>
      <c r="L4124" s="1246" t="s">
        <v>1039</v>
      </c>
      <c r="M4124" s="1246">
        <v>3355.6379999999999</v>
      </c>
      <c r="N4124" s="1246">
        <v>0.85799999999999998</v>
      </c>
      <c r="O4124" s="1252">
        <f>+VLOOKUP(C4124,'A. Rate Class Allocations'!$B$124:$J$128,6,FALSE)</f>
        <v>0.96094519236849896</v>
      </c>
      <c r="P4124" s="1253">
        <f>+VLOOKUP(C4124,'A. Rate Class Allocations'!$B$124:$J$128,8,FALSE)</f>
        <v>0.98007105038154396</v>
      </c>
      <c r="Q4124" s="1253">
        <f>+VLOOKUP(C4124,'A. Rate Class Allocations'!$B$124:$J$128,7,FALSE)</f>
        <v>1.0700573423086499</v>
      </c>
      <c r="R4124" s="1253">
        <f>+VLOOKUP(C4124,'A. Rate Class Allocations'!$B$124:$J$128,9,FALSE)</f>
        <v>0.85888650963597402</v>
      </c>
      <c r="S4124" s="1254">
        <f t="shared" si="193"/>
        <v>3160.3216272984382</v>
      </c>
      <c r="T4124" s="1254">
        <f t="shared" si="194"/>
        <v>0.78855160599571616</v>
      </c>
    </row>
    <row r="4125" spans="1:20" s="1246" customFormat="1">
      <c r="A4125" s="1246" t="s">
        <v>1034</v>
      </c>
      <c r="B4125" s="1246" t="s">
        <v>1035</v>
      </c>
      <c r="C4125" s="1246" t="s">
        <v>118</v>
      </c>
      <c r="D4125" s="1246" t="s">
        <v>2695</v>
      </c>
      <c r="E4125" s="1247">
        <v>2020</v>
      </c>
      <c r="F4125" s="1248" t="s">
        <v>2683</v>
      </c>
      <c r="G4125" s="1249">
        <v>43449</v>
      </c>
      <c r="H4125" s="1250">
        <f t="shared" si="192"/>
        <v>2018</v>
      </c>
      <c r="I4125" s="1251">
        <v>44201.790911249998</v>
      </c>
      <c r="J4125" s="1246" t="s">
        <v>1038</v>
      </c>
      <c r="K4125" s="1246" t="s">
        <v>2440</v>
      </c>
      <c r="L4125" s="1246" t="s">
        <v>1039</v>
      </c>
      <c r="M4125" s="1246">
        <v>6589.44</v>
      </c>
      <c r="N4125" s="1246">
        <v>1.6848000000000001</v>
      </c>
      <c r="O4125" s="1252">
        <f>+VLOOKUP(C4125,'A. Rate Class Allocations'!$B$124:$J$128,6,FALSE)</f>
        <v>0.96094519236849896</v>
      </c>
      <c r="P4125" s="1253">
        <f>+VLOOKUP(C4125,'A. Rate Class Allocations'!$B$124:$J$128,8,FALSE)</f>
        <v>0.98007105038154396</v>
      </c>
      <c r="Q4125" s="1253">
        <f>+VLOOKUP(C4125,'A. Rate Class Allocations'!$B$124:$J$128,7,FALSE)</f>
        <v>1.0700573423086499</v>
      </c>
      <c r="R4125" s="1253">
        <f>+VLOOKUP(C4125,'A. Rate Class Allocations'!$B$124:$J$128,9,FALSE)</f>
        <v>0.85888650963597402</v>
      </c>
      <c r="S4125" s="1254">
        <f t="shared" si="193"/>
        <v>6205.8987720920495</v>
      </c>
      <c r="T4125" s="1254">
        <f t="shared" si="194"/>
        <v>1.5484286081370426</v>
      </c>
    </row>
    <row r="4126" spans="1:20" s="1246" customFormat="1">
      <c r="A4126" s="1246" t="s">
        <v>1034</v>
      </c>
      <c r="B4126" s="1246" t="s">
        <v>1035</v>
      </c>
      <c r="C4126" s="1246" t="s">
        <v>118</v>
      </c>
      <c r="D4126" s="1246" t="s">
        <v>2695</v>
      </c>
      <c r="E4126" s="1247">
        <v>2020</v>
      </c>
      <c r="F4126" s="1248" t="s">
        <v>2683</v>
      </c>
      <c r="G4126" s="1249">
        <v>43449</v>
      </c>
      <c r="H4126" s="1250">
        <f t="shared" si="192"/>
        <v>2018</v>
      </c>
      <c r="I4126" s="1251">
        <v>44201.790911249998</v>
      </c>
      <c r="J4126" s="1246" t="s">
        <v>1038</v>
      </c>
      <c r="K4126" s="1246" t="s">
        <v>2440</v>
      </c>
      <c r="L4126" s="1246" t="s">
        <v>1039</v>
      </c>
      <c r="M4126" s="1246">
        <v>455.95</v>
      </c>
      <c r="N4126" s="1246">
        <v>0.1166</v>
      </c>
      <c r="O4126" s="1252">
        <f>+VLOOKUP(C4126,'A. Rate Class Allocations'!$B$124:$J$128,6,FALSE)</f>
        <v>0.96094519236849896</v>
      </c>
      <c r="P4126" s="1253">
        <f>+VLOOKUP(C4126,'A. Rate Class Allocations'!$B$124:$J$128,8,FALSE)</f>
        <v>0.98007105038154396</v>
      </c>
      <c r="Q4126" s="1253">
        <f>+VLOOKUP(C4126,'A. Rate Class Allocations'!$B$124:$J$128,7,FALSE)</f>
        <v>1.0700573423086499</v>
      </c>
      <c r="R4126" s="1253">
        <f>+VLOOKUP(C4126,'A. Rate Class Allocations'!$B$124:$J$128,9,FALSE)</f>
        <v>0.85888650963597402</v>
      </c>
      <c r="S4126" s="1254">
        <f t="shared" si="193"/>
        <v>429.41123147572029</v>
      </c>
      <c r="T4126" s="1254">
        <f t="shared" si="194"/>
        <v>0.10716214132762296</v>
      </c>
    </row>
    <row r="4127" spans="1:20" s="1246" customFormat="1">
      <c r="A4127" s="1246" t="s">
        <v>1034</v>
      </c>
      <c r="B4127" s="1246" t="s">
        <v>1035</v>
      </c>
      <c r="C4127" s="1246" t="s">
        <v>118</v>
      </c>
      <c r="D4127" s="1246" t="s">
        <v>2695</v>
      </c>
      <c r="E4127" s="1247">
        <v>2020</v>
      </c>
      <c r="F4127" s="1248" t="s">
        <v>2683</v>
      </c>
      <c r="G4127" s="1249">
        <v>43449</v>
      </c>
      <c r="H4127" s="1250">
        <f t="shared" si="192"/>
        <v>2018</v>
      </c>
      <c r="I4127" s="1251">
        <v>44201.790911249998</v>
      </c>
      <c r="J4127" s="1246" t="s">
        <v>1038</v>
      </c>
      <c r="K4127" s="1246" t="s">
        <v>2440</v>
      </c>
      <c r="L4127" s="1246" t="s">
        <v>1039</v>
      </c>
      <c r="M4127" s="1246">
        <v>2315.3119999999999</v>
      </c>
      <c r="N4127" s="1246">
        <v>0.59199999999999997</v>
      </c>
      <c r="O4127" s="1252">
        <f>+VLOOKUP(C4127,'A. Rate Class Allocations'!$B$124:$J$128,6,FALSE)</f>
        <v>0.96094519236849896</v>
      </c>
      <c r="P4127" s="1253">
        <f>+VLOOKUP(C4127,'A. Rate Class Allocations'!$B$124:$J$128,8,FALSE)</f>
        <v>0.98007105038154396</v>
      </c>
      <c r="Q4127" s="1253">
        <f>+VLOOKUP(C4127,'A. Rate Class Allocations'!$B$124:$J$128,7,FALSE)</f>
        <v>1.0700573423086499</v>
      </c>
      <c r="R4127" s="1253">
        <f>+VLOOKUP(C4127,'A. Rate Class Allocations'!$B$124:$J$128,9,FALSE)</f>
        <v>0.85888650963597402</v>
      </c>
      <c r="S4127" s="1254">
        <f t="shared" si="193"/>
        <v>2180.5482556651232</v>
      </c>
      <c r="T4127" s="1254">
        <f t="shared" si="194"/>
        <v>0.54408222698072717</v>
      </c>
    </row>
    <row r="4128" spans="1:20" s="1246" customFormat="1">
      <c r="A4128" s="1246" t="s">
        <v>1034</v>
      </c>
      <c r="B4128" s="1246" t="s">
        <v>1035</v>
      </c>
      <c r="C4128" s="1246" t="s">
        <v>118</v>
      </c>
      <c r="D4128" s="1246" t="s">
        <v>2695</v>
      </c>
      <c r="E4128" s="1247">
        <v>2020</v>
      </c>
      <c r="F4128" s="1248" t="s">
        <v>2683</v>
      </c>
      <c r="G4128" s="1249">
        <v>43449</v>
      </c>
      <c r="H4128" s="1250">
        <f t="shared" si="192"/>
        <v>2018</v>
      </c>
      <c r="I4128" s="1251">
        <v>44201.790911249998</v>
      </c>
      <c r="J4128" s="1246" t="s">
        <v>1038</v>
      </c>
      <c r="K4128" s="1246" t="s">
        <v>2440</v>
      </c>
      <c r="L4128" s="1246" t="s">
        <v>1039</v>
      </c>
      <c r="M4128" s="1246">
        <v>8682.66</v>
      </c>
      <c r="N4128" s="1246">
        <v>1.89</v>
      </c>
      <c r="O4128" s="1252">
        <f>+VLOOKUP(C4128,'A. Rate Class Allocations'!$B$124:$J$128,6,FALSE)</f>
        <v>0.96094519236849896</v>
      </c>
      <c r="P4128" s="1253">
        <f>+VLOOKUP(C4128,'A. Rate Class Allocations'!$B$124:$J$128,8,FALSE)</f>
        <v>0.98007105038154396</v>
      </c>
      <c r="Q4128" s="1253">
        <f>+VLOOKUP(C4128,'A. Rate Class Allocations'!$B$124:$J$128,7,FALSE)</f>
        <v>1.0700573423086499</v>
      </c>
      <c r="R4128" s="1253">
        <f>+VLOOKUP(C4128,'A. Rate Class Allocations'!$B$124:$J$128,9,FALSE)</f>
        <v>0.85888650963597402</v>
      </c>
      <c r="S4128" s="1254">
        <f t="shared" si="193"/>
        <v>8177.2819894395816</v>
      </c>
      <c r="T4128" s="1254">
        <f t="shared" si="194"/>
        <v>1.7370192719486053</v>
      </c>
    </row>
    <row r="4129" spans="1:20" s="1246" customFormat="1">
      <c r="A4129" s="1246" t="s">
        <v>1034</v>
      </c>
      <c r="B4129" s="1246" t="s">
        <v>1035</v>
      </c>
      <c r="C4129" s="1246" t="s">
        <v>118</v>
      </c>
      <c r="D4129" s="1246" t="s">
        <v>2695</v>
      </c>
      <c r="E4129" s="1247">
        <v>2020</v>
      </c>
      <c r="F4129" s="1248" t="s">
        <v>2683</v>
      </c>
      <c r="G4129" s="1249">
        <v>43449</v>
      </c>
      <c r="H4129" s="1250">
        <f t="shared" si="192"/>
        <v>2018</v>
      </c>
      <c r="I4129" s="1251">
        <v>44201.790911249998</v>
      </c>
      <c r="J4129" s="1246" t="s">
        <v>1038</v>
      </c>
      <c r="K4129" s="1246" t="s">
        <v>2440</v>
      </c>
      <c r="L4129" s="1246" t="s">
        <v>1039</v>
      </c>
      <c r="M4129" s="1246">
        <v>10249.214</v>
      </c>
      <c r="N4129" s="1246">
        <v>2.2309999999999999</v>
      </c>
      <c r="O4129" s="1252">
        <f>+VLOOKUP(C4129,'A. Rate Class Allocations'!$B$124:$J$128,6,FALSE)</f>
        <v>0.96094519236849896</v>
      </c>
      <c r="P4129" s="1253">
        <f>+VLOOKUP(C4129,'A. Rate Class Allocations'!$B$124:$J$128,8,FALSE)</f>
        <v>0.98007105038154396</v>
      </c>
      <c r="Q4129" s="1253">
        <f>+VLOOKUP(C4129,'A. Rate Class Allocations'!$B$124:$J$128,7,FALSE)</f>
        <v>1.0700573423086499</v>
      </c>
      <c r="R4129" s="1253">
        <f>+VLOOKUP(C4129,'A. Rate Class Allocations'!$B$124:$J$128,9,FALSE)</f>
        <v>0.85888650963597402</v>
      </c>
      <c r="S4129" s="1254">
        <f t="shared" si="193"/>
        <v>9652.6540309204811</v>
      </c>
      <c r="T4129" s="1254">
        <f t="shared" si="194"/>
        <v>2.0504179871520307</v>
      </c>
    </row>
    <row r="4130" spans="1:20" s="1246" customFormat="1">
      <c r="A4130" s="1246" t="s">
        <v>1034</v>
      </c>
      <c r="B4130" s="1246" t="s">
        <v>1035</v>
      </c>
      <c r="C4130" s="1246" t="s">
        <v>118</v>
      </c>
      <c r="D4130" s="1246" t="s">
        <v>2696</v>
      </c>
      <c r="E4130" s="1247">
        <v>2020</v>
      </c>
      <c r="F4130" s="1248" t="s">
        <v>2683</v>
      </c>
      <c r="G4130" s="1249">
        <v>43420</v>
      </c>
      <c r="H4130" s="1250">
        <f t="shared" si="192"/>
        <v>2018</v>
      </c>
      <c r="I4130" s="1251">
        <v>44099.559712847222</v>
      </c>
      <c r="J4130" s="1246" t="s">
        <v>1038</v>
      </c>
      <c r="K4130" s="1246" t="s">
        <v>2440</v>
      </c>
      <c r="L4130" s="1246" t="s">
        <v>1039</v>
      </c>
      <c r="M4130" s="1246">
        <v>401.05619999999999</v>
      </c>
      <c r="N4130" s="1246">
        <v>8.7300000000000003E-2</v>
      </c>
      <c r="O4130" s="1252">
        <f>+VLOOKUP(C4130,'A. Rate Class Allocations'!$B$124:$J$128,6,FALSE)</f>
        <v>0.96094519236849896</v>
      </c>
      <c r="P4130" s="1253">
        <f>+VLOOKUP(C4130,'A. Rate Class Allocations'!$B$124:$J$128,8,FALSE)</f>
        <v>0.98007105038154396</v>
      </c>
      <c r="Q4130" s="1253">
        <f>+VLOOKUP(C4130,'A. Rate Class Allocations'!$B$124:$J$128,7,FALSE)</f>
        <v>1.0700573423086499</v>
      </c>
      <c r="R4130" s="1253">
        <f>+VLOOKUP(C4130,'A. Rate Class Allocations'!$B$124:$J$128,9,FALSE)</f>
        <v>0.85888650963597402</v>
      </c>
      <c r="S4130" s="1254">
        <f t="shared" si="193"/>
        <v>377.7125490360188</v>
      </c>
      <c r="T4130" s="1254">
        <f t="shared" si="194"/>
        <v>8.0233747323340349E-2</v>
      </c>
    </row>
    <row r="4131" spans="1:20" s="1246" customFormat="1">
      <c r="A4131" s="1246" t="s">
        <v>1034</v>
      </c>
      <c r="B4131" s="1246" t="s">
        <v>1035</v>
      </c>
      <c r="C4131" s="1246" t="s">
        <v>118</v>
      </c>
      <c r="D4131" s="1246" t="s">
        <v>2696</v>
      </c>
      <c r="E4131" s="1247">
        <v>2020</v>
      </c>
      <c r="F4131" s="1248" t="s">
        <v>2683</v>
      </c>
      <c r="G4131" s="1249">
        <v>43420</v>
      </c>
      <c r="H4131" s="1250">
        <f t="shared" si="192"/>
        <v>2018</v>
      </c>
      <c r="I4131" s="1251">
        <v>44099.559712847222</v>
      </c>
      <c r="J4131" s="1246" t="s">
        <v>1038</v>
      </c>
      <c r="K4131" s="1246" t="s">
        <v>2440</v>
      </c>
      <c r="L4131" s="1246" t="s">
        <v>1039</v>
      </c>
      <c r="M4131" s="1246">
        <v>3344.4319999999998</v>
      </c>
      <c r="N4131" s="1246">
        <v>0.72799999999999998</v>
      </c>
      <c r="O4131" s="1252">
        <f>+VLOOKUP(C4131,'A. Rate Class Allocations'!$B$124:$J$128,6,FALSE)</f>
        <v>0.96094519236849896</v>
      </c>
      <c r="P4131" s="1253">
        <f>+VLOOKUP(C4131,'A. Rate Class Allocations'!$B$124:$J$128,8,FALSE)</f>
        <v>0.98007105038154396</v>
      </c>
      <c r="Q4131" s="1253">
        <f>+VLOOKUP(C4131,'A. Rate Class Allocations'!$B$124:$J$128,7,FALSE)</f>
        <v>1.0700573423086499</v>
      </c>
      <c r="R4131" s="1253">
        <f>+VLOOKUP(C4131,'A. Rate Class Allocations'!$B$124:$J$128,9,FALSE)</f>
        <v>0.85888650963597402</v>
      </c>
      <c r="S4131" s="1254">
        <f t="shared" si="193"/>
        <v>3149.7678774137648</v>
      </c>
      <c r="T4131" s="1254">
        <f t="shared" si="194"/>
        <v>0.66907408993575912</v>
      </c>
    </row>
    <row r="4132" spans="1:20" s="1246" customFormat="1">
      <c r="A4132" s="1246" t="s">
        <v>1034</v>
      </c>
      <c r="B4132" s="1246" t="s">
        <v>1035</v>
      </c>
      <c r="C4132" s="1246" t="s">
        <v>118</v>
      </c>
      <c r="D4132" s="1246" t="s">
        <v>2696</v>
      </c>
      <c r="E4132" s="1247">
        <v>2020</v>
      </c>
      <c r="F4132" s="1248" t="s">
        <v>2683</v>
      </c>
      <c r="G4132" s="1249">
        <v>43420</v>
      </c>
      <c r="H4132" s="1250">
        <f t="shared" si="192"/>
        <v>2018</v>
      </c>
      <c r="I4132" s="1251">
        <v>44099.559712847222</v>
      </c>
      <c r="J4132" s="1246" t="s">
        <v>1038</v>
      </c>
      <c r="K4132" s="1246" t="s">
        <v>2440</v>
      </c>
      <c r="L4132" s="1246" t="s">
        <v>1039</v>
      </c>
      <c r="M4132" s="1246">
        <v>429.9984</v>
      </c>
      <c r="N4132" s="1246">
        <v>9.3600000000000003E-2</v>
      </c>
      <c r="O4132" s="1252">
        <f>+VLOOKUP(C4132,'A. Rate Class Allocations'!$B$124:$J$128,6,FALSE)</f>
        <v>0.96094519236849896</v>
      </c>
      <c r="P4132" s="1253">
        <f>+VLOOKUP(C4132,'A. Rate Class Allocations'!$B$124:$J$128,8,FALSE)</f>
        <v>0.98007105038154396</v>
      </c>
      <c r="Q4132" s="1253">
        <f>+VLOOKUP(C4132,'A. Rate Class Allocations'!$B$124:$J$128,7,FALSE)</f>
        <v>1.0700573423086499</v>
      </c>
      <c r="R4132" s="1253">
        <f>+VLOOKUP(C4132,'A. Rate Class Allocations'!$B$124:$J$128,9,FALSE)</f>
        <v>0.85888650963597402</v>
      </c>
      <c r="S4132" s="1254">
        <f t="shared" si="193"/>
        <v>404.97015566748405</v>
      </c>
      <c r="T4132" s="1254">
        <f t="shared" si="194"/>
        <v>8.6023811563169045E-2</v>
      </c>
    </row>
    <row r="4133" spans="1:20" s="1246" customFormat="1">
      <c r="A4133" s="1246" t="s">
        <v>1034</v>
      </c>
      <c r="B4133" s="1246" t="s">
        <v>1035</v>
      </c>
      <c r="C4133" s="1246" t="s">
        <v>118</v>
      </c>
      <c r="D4133" s="1246" t="s">
        <v>2697</v>
      </c>
      <c r="E4133" s="1247">
        <v>2020</v>
      </c>
      <c r="F4133" s="1248" t="s">
        <v>2683</v>
      </c>
      <c r="G4133" s="1249">
        <v>43259</v>
      </c>
      <c r="H4133" s="1250">
        <f t="shared" si="192"/>
        <v>2018</v>
      </c>
      <c r="I4133" s="1251">
        <v>44083.574127453707</v>
      </c>
      <c r="J4133" s="1246" t="s">
        <v>1038</v>
      </c>
      <c r="K4133" s="1246" t="s">
        <v>2440</v>
      </c>
      <c r="L4133" s="1246" t="s">
        <v>1039</v>
      </c>
      <c r="M4133" s="1246">
        <v>29849.707999999999</v>
      </c>
      <c r="N4133" s="1246">
        <v>7.9240000000000004</v>
      </c>
      <c r="O4133" s="1252">
        <f>+VLOOKUP(C4133,'A. Rate Class Allocations'!$B$124:$J$128,6,FALSE)</f>
        <v>0.96094519236849896</v>
      </c>
      <c r="P4133" s="1253">
        <f>+VLOOKUP(C4133,'A. Rate Class Allocations'!$B$124:$J$128,8,FALSE)</f>
        <v>0.98007105038154396</v>
      </c>
      <c r="Q4133" s="1253">
        <f>+VLOOKUP(C4133,'A. Rate Class Allocations'!$B$124:$J$128,7,FALSE)</f>
        <v>1.0700573423086499</v>
      </c>
      <c r="R4133" s="1253">
        <f>+VLOOKUP(C4133,'A. Rate Class Allocations'!$B$124:$J$128,9,FALSE)</f>
        <v>0.85888650963597402</v>
      </c>
      <c r="S4133" s="1254">
        <f t="shared" si="193"/>
        <v>28112.292732691432</v>
      </c>
      <c r="T4133" s="1254">
        <f t="shared" si="194"/>
        <v>7.2826141327623013</v>
      </c>
    </row>
    <row r="4134" spans="1:20" s="1246" customFormat="1">
      <c r="A4134" s="1246" t="s">
        <v>1034</v>
      </c>
      <c r="B4134" s="1246" t="s">
        <v>1035</v>
      </c>
      <c r="C4134" s="1246" t="s">
        <v>118</v>
      </c>
      <c r="D4134" s="1246" t="s">
        <v>2698</v>
      </c>
      <c r="E4134" s="1247">
        <v>2020</v>
      </c>
      <c r="F4134" s="1248" t="s">
        <v>2683</v>
      </c>
      <c r="G4134" s="1249">
        <v>43449</v>
      </c>
      <c r="H4134" s="1250">
        <f t="shared" si="192"/>
        <v>2018</v>
      </c>
      <c r="I4134" s="1251">
        <v>44201.791095590277</v>
      </c>
      <c r="J4134" s="1246" t="s">
        <v>1038</v>
      </c>
      <c r="K4134" s="1246" t="s">
        <v>2440</v>
      </c>
      <c r="L4134" s="1246" t="s">
        <v>1039</v>
      </c>
      <c r="M4134" s="1246">
        <v>6421.8</v>
      </c>
      <c r="N4134" s="1246">
        <v>0</v>
      </c>
      <c r="O4134" s="1252">
        <f>+VLOOKUP(C4134,'A. Rate Class Allocations'!$B$124:$J$128,6,FALSE)</f>
        <v>0.96094519236849896</v>
      </c>
      <c r="P4134" s="1253">
        <f>+VLOOKUP(C4134,'A. Rate Class Allocations'!$B$124:$J$128,8,FALSE)</f>
        <v>0.98007105038154396</v>
      </c>
      <c r="Q4134" s="1253">
        <f>+VLOOKUP(C4134,'A. Rate Class Allocations'!$B$124:$J$128,7,FALSE)</f>
        <v>1.0700573423086499</v>
      </c>
      <c r="R4134" s="1253">
        <f>+VLOOKUP(C4134,'A. Rate Class Allocations'!$B$124:$J$128,9,FALSE)</f>
        <v>0.85888650963597402</v>
      </c>
      <c r="S4134" s="1254">
        <f t="shared" si="193"/>
        <v>6048.0163313757657</v>
      </c>
      <c r="T4134" s="1254">
        <f t="shared" si="194"/>
        <v>0</v>
      </c>
    </row>
    <row r="4135" spans="1:20" s="1246" customFormat="1">
      <c r="A4135" s="1246" t="s">
        <v>1034</v>
      </c>
      <c r="B4135" s="1246" t="s">
        <v>1035</v>
      </c>
      <c r="C4135" s="1246" t="s">
        <v>118</v>
      </c>
      <c r="D4135" s="1246" t="s">
        <v>2698</v>
      </c>
      <c r="E4135" s="1247">
        <v>2020</v>
      </c>
      <c r="F4135" s="1248" t="s">
        <v>2683</v>
      </c>
      <c r="G4135" s="1249">
        <v>43449</v>
      </c>
      <c r="H4135" s="1250">
        <f t="shared" si="192"/>
        <v>2018</v>
      </c>
      <c r="I4135" s="1251">
        <v>44201.791095590277</v>
      </c>
      <c r="J4135" s="1246" t="s">
        <v>1038</v>
      </c>
      <c r="K4135" s="1246" t="s">
        <v>2440</v>
      </c>
      <c r="L4135" s="1246" t="s">
        <v>1039</v>
      </c>
      <c r="M4135" s="1246">
        <v>4872</v>
      </c>
      <c r="N4135" s="1246">
        <v>0</v>
      </c>
      <c r="O4135" s="1252">
        <f>+VLOOKUP(C4135,'A. Rate Class Allocations'!$B$124:$J$128,6,FALSE)</f>
        <v>0.96094519236849896</v>
      </c>
      <c r="P4135" s="1253">
        <f>+VLOOKUP(C4135,'A. Rate Class Allocations'!$B$124:$J$128,8,FALSE)</f>
        <v>0.98007105038154396</v>
      </c>
      <c r="Q4135" s="1253">
        <f>+VLOOKUP(C4135,'A. Rate Class Allocations'!$B$124:$J$128,7,FALSE)</f>
        <v>1.0700573423086499</v>
      </c>
      <c r="R4135" s="1253">
        <f>+VLOOKUP(C4135,'A. Rate Class Allocations'!$B$124:$J$128,9,FALSE)</f>
        <v>0.85888650963597402</v>
      </c>
      <c r="S4135" s="1254">
        <f t="shared" si="193"/>
        <v>4588.4231160208565</v>
      </c>
      <c r="T4135" s="1254">
        <f t="shared" si="194"/>
        <v>0</v>
      </c>
    </row>
    <row r="4136" spans="1:20" s="1246" customFormat="1">
      <c r="A4136" s="1246" t="s">
        <v>1034</v>
      </c>
      <c r="B4136" s="1246" t="s">
        <v>1035</v>
      </c>
      <c r="C4136" s="1246" t="s">
        <v>118</v>
      </c>
      <c r="D4136" s="1246" t="s">
        <v>2699</v>
      </c>
      <c r="E4136" s="1247">
        <v>2020</v>
      </c>
      <c r="F4136" s="1248" t="s">
        <v>2683</v>
      </c>
      <c r="G4136" s="1249">
        <v>44082</v>
      </c>
      <c r="H4136" s="1250">
        <f t="shared" si="192"/>
        <v>2020</v>
      </c>
      <c r="I4136" s="1251">
        <v>44099.559914050929</v>
      </c>
      <c r="J4136" s="1246" t="s">
        <v>1038</v>
      </c>
      <c r="K4136" s="1246" t="s">
        <v>2440</v>
      </c>
      <c r="L4136" s="1246" t="s">
        <v>1039</v>
      </c>
      <c r="M4136" s="1246">
        <v>3360</v>
      </c>
      <c r="N4136" s="1246">
        <v>0</v>
      </c>
      <c r="O4136" s="1252">
        <f>+VLOOKUP(C4136,'A. Rate Class Allocations'!$B$124:$J$128,6,FALSE)</f>
        <v>0.96094519236849896</v>
      </c>
      <c r="P4136" s="1253">
        <f>+VLOOKUP(C4136,'A. Rate Class Allocations'!$B$124:$J$128,8,FALSE)</f>
        <v>0.98007105038154396</v>
      </c>
      <c r="Q4136" s="1253">
        <f>+VLOOKUP(C4136,'A. Rate Class Allocations'!$B$124:$J$128,7,FALSE)</f>
        <v>1.0700573423086499</v>
      </c>
      <c r="R4136" s="1253">
        <f>+VLOOKUP(C4136,'A. Rate Class Allocations'!$B$124:$J$128,9,FALSE)</f>
        <v>0.85888650963597402</v>
      </c>
      <c r="S4136" s="1254">
        <f t="shared" si="193"/>
        <v>3164.4297351867967</v>
      </c>
      <c r="T4136" s="1254">
        <f t="shared" si="194"/>
        <v>0</v>
      </c>
    </row>
    <row r="4137" spans="1:20" s="1246" customFormat="1">
      <c r="A4137" s="1246" t="s">
        <v>1034</v>
      </c>
      <c r="B4137" s="1246" t="s">
        <v>1035</v>
      </c>
      <c r="C4137" s="1246" t="s">
        <v>118</v>
      </c>
      <c r="D4137" s="1246" t="s">
        <v>2699</v>
      </c>
      <c r="E4137" s="1247">
        <v>2020</v>
      </c>
      <c r="F4137" s="1248" t="s">
        <v>2683</v>
      </c>
      <c r="G4137" s="1249">
        <v>44082</v>
      </c>
      <c r="H4137" s="1250">
        <f t="shared" si="192"/>
        <v>2020</v>
      </c>
      <c r="I4137" s="1251">
        <v>44099.559914050929</v>
      </c>
      <c r="J4137" s="1246" t="s">
        <v>1038</v>
      </c>
      <c r="K4137" s="1246" t="s">
        <v>2440</v>
      </c>
      <c r="L4137" s="1246" t="s">
        <v>1039</v>
      </c>
      <c r="M4137" s="1246">
        <v>583.79999999999995</v>
      </c>
      <c r="N4137" s="1246">
        <v>0</v>
      </c>
      <c r="O4137" s="1252">
        <f>+VLOOKUP(C4137,'A. Rate Class Allocations'!$B$124:$J$128,6,FALSE)</f>
        <v>0.96094519236849896</v>
      </c>
      <c r="P4137" s="1253">
        <f>+VLOOKUP(C4137,'A. Rate Class Allocations'!$B$124:$J$128,8,FALSE)</f>
        <v>0.98007105038154396</v>
      </c>
      <c r="Q4137" s="1253">
        <f>+VLOOKUP(C4137,'A. Rate Class Allocations'!$B$124:$J$128,7,FALSE)</f>
        <v>1.0700573423086499</v>
      </c>
      <c r="R4137" s="1253">
        <f>+VLOOKUP(C4137,'A. Rate Class Allocations'!$B$124:$J$128,9,FALSE)</f>
        <v>0.85888650963597402</v>
      </c>
      <c r="S4137" s="1254">
        <f t="shared" si="193"/>
        <v>549.81966648870593</v>
      </c>
      <c r="T4137" s="1254">
        <f t="shared" si="194"/>
        <v>0</v>
      </c>
    </row>
    <row r="4138" spans="1:20" s="1246" customFormat="1">
      <c r="A4138" s="1246" t="s">
        <v>1034</v>
      </c>
      <c r="B4138" s="1246" t="s">
        <v>1035</v>
      </c>
      <c r="C4138" s="1246" t="s">
        <v>118</v>
      </c>
      <c r="D4138" s="1246" t="s">
        <v>2700</v>
      </c>
      <c r="E4138" s="1247">
        <v>2020</v>
      </c>
      <c r="F4138" s="1248" t="s">
        <v>2683</v>
      </c>
      <c r="G4138" s="1249">
        <v>43305</v>
      </c>
      <c r="H4138" s="1250">
        <f t="shared" si="192"/>
        <v>2018</v>
      </c>
      <c r="I4138" s="1251">
        <v>44090.635355381943</v>
      </c>
      <c r="J4138" s="1246" t="s">
        <v>1036</v>
      </c>
      <c r="K4138" s="1246" t="s">
        <v>2438</v>
      </c>
      <c r="L4138" s="1246" t="s">
        <v>1039</v>
      </c>
      <c r="M4138" s="1246">
        <v>481</v>
      </c>
      <c r="N4138" s="1246">
        <v>0.9</v>
      </c>
      <c r="O4138" s="1252">
        <f>+VLOOKUP(C4138,'A. Rate Class Allocations'!$B$124:$J$128,6,FALSE)</f>
        <v>0.96094519236849896</v>
      </c>
      <c r="P4138" s="1253">
        <f>+VLOOKUP(C4138,'A. Rate Class Allocations'!$B$124:$J$128,8,FALSE)</f>
        <v>0.98007105038154396</v>
      </c>
      <c r="Q4138" s="1253">
        <f>+VLOOKUP(C4138,'A. Rate Class Allocations'!$B$124:$J$128,7,FALSE)</f>
        <v>1.0700573423086499</v>
      </c>
      <c r="R4138" s="1253">
        <f>+VLOOKUP(C4138,'A. Rate Class Allocations'!$B$124:$J$128,9,FALSE)</f>
        <v>0.85888650963597402</v>
      </c>
      <c r="S4138" s="1254">
        <f t="shared" si="193"/>
        <v>453.00318530501471</v>
      </c>
      <c r="T4138" s="1254">
        <f t="shared" si="194"/>
        <v>0.82715203426124062</v>
      </c>
    </row>
    <row r="4139" spans="1:20" s="1246" customFormat="1">
      <c r="A4139" s="1246" t="s">
        <v>1034</v>
      </c>
      <c r="B4139" s="1246" t="s">
        <v>1035</v>
      </c>
      <c r="C4139" s="1246" t="s">
        <v>118</v>
      </c>
      <c r="D4139" s="1246" t="s">
        <v>2701</v>
      </c>
      <c r="E4139" s="1247">
        <v>2020</v>
      </c>
      <c r="F4139" s="1248" t="s">
        <v>2683</v>
      </c>
      <c r="G4139" s="1249">
        <v>43488</v>
      </c>
      <c r="H4139" s="1250">
        <f t="shared" si="192"/>
        <v>2019</v>
      </c>
      <c r="I4139" s="1251">
        <v>44167.606504062504</v>
      </c>
      <c r="J4139" s="1246" t="s">
        <v>1036</v>
      </c>
      <c r="K4139" s="1246" t="s">
        <v>2438</v>
      </c>
      <c r="L4139" s="1246" t="s">
        <v>1039</v>
      </c>
      <c r="M4139" s="1246">
        <v>161108</v>
      </c>
      <c r="N4139" s="1246">
        <v>0</v>
      </c>
      <c r="O4139" s="1252">
        <f>+VLOOKUP(C4139,'A. Rate Class Allocations'!$B$124:$J$128,6,FALSE)</f>
        <v>0.96094519236849896</v>
      </c>
      <c r="P4139" s="1253">
        <f>+VLOOKUP(C4139,'A. Rate Class Allocations'!$B$124:$J$128,8,FALSE)</f>
        <v>0.98007105038154396</v>
      </c>
      <c r="Q4139" s="1253">
        <f>+VLOOKUP(C4139,'A. Rate Class Allocations'!$B$124:$J$128,7,FALSE)</f>
        <v>1.0700573423086499</v>
      </c>
      <c r="R4139" s="1253">
        <f>+VLOOKUP(C4139,'A. Rate Class Allocations'!$B$124:$J$128,9,FALSE)</f>
        <v>0.85888650963597402</v>
      </c>
      <c r="S4139" s="1254">
        <f t="shared" si="193"/>
        <v>151730.63862395074</v>
      </c>
      <c r="T4139" s="1254">
        <f t="shared" si="194"/>
        <v>0</v>
      </c>
    </row>
    <row r="4140" spans="1:20" s="1246" customFormat="1">
      <c r="A4140" s="1246" t="s">
        <v>1034</v>
      </c>
      <c r="B4140" s="1246" t="s">
        <v>1035</v>
      </c>
      <c r="C4140" s="1246" t="s">
        <v>118</v>
      </c>
      <c r="D4140" s="1246" t="s">
        <v>2702</v>
      </c>
      <c r="E4140" s="1247">
        <v>2020</v>
      </c>
      <c r="F4140" s="1248" t="s">
        <v>2683</v>
      </c>
      <c r="G4140" s="1249">
        <v>43467</v>
      </c>
      <c r="H4140" s="1250">
        <f t="shared" si="192"/>
        <v>2019</v>
      </c>
      <c r="I4140" s="1251">
        <v>44113.634409363425</v>
      </c>
      <c r="J4140" s="1246" t="s">
        <v>1036</v>
      </c>
      <c r="K4140" s="1246" t="s">
        <v>2438</v>
      </c>
      <c r="L4140" s="1246" t="s">
        <v>1039</v>
      </c>
      <c r="M4140" s="1246">
        <v>54645</v>
      </c>
      <c r="N4140" s="1246">
        <v>0</v>
      </c>
      <c r="O4140" s="1252">
        <f>+VLOOKUP(C4140,'A. Rate Class Allocations'!$B$124:$J$128,6,FALSE)</f>
        <v>0.96094519236849896</v>
      </c>
      <c r="P4140" s="1253">
        <f>+VLOOKUP(C4140,'A. Rate Class Allocations'!$B$124:$J$128,8,FALSE)</f>
        <v>0.98007105038154396</v>
      </c>
      <c r="Q4140" s="1253">
        <f>+VLOOKUP(C4140,'A. Rate Class Allocations'!$B$124:$J$128,7,FALSE)</f>
        <v>1.0700573423086499</v>
      </c>
      <c r="R4140" s="1253">
        <f>+VLOOKUP(C4140,'A. Rate Class Allocations'!$B$124:$J$128,9,FALSE)</f>
        <v>0.85888650963597402</v>
      </c>
      <c r="S4140" s="1254">
        <f t="shared" si="193"/>
        <v>51464.363952167419</v>
      </c>
      <c r="T4140" s="1254">
        <f t="shared" si="194"/>
        <v>0</v>
      </c>
    </row>
    <row r="4141" spans="1:20" s="1246" customFormat="1">
      <c r="A4141" s="1246" t="s">
        <v>1034</v>
      </c>
      <c r="B4141" s="1246" t="s">
        <v>1035</v>
      </c>
      <c r="C4141" s="1246" t="s">
        <v>118</v>
      </c>
      <c r="D4141" s="1246" t="s">
        <v>2703</v>
      </c>
      <c r="E4141" s="1247">
        <v>2020</v>
      </c>
      <c r="F4141" s="1248" t="s">
        <v>2683</v>
      </c>
      <c r="G4141" s="1249">
        <v>43496</v>
      </c>
      <c r="H4141" s="1250">
        <f t="shared" si="192"/>
        <v>2019</v>
      </c>
      <c r="I4141" s="1251">
        <v>44152.881273148145</v>
      </c>
      <c r="J4141" s="1246" t="s">
        <v>1038</v>
      </c>
      <c r="K4141" s="1246" t="s">
        <v>2440</v>
      </c>
      <c r="L4141" s="1246" t="s">
        <v>1039</v>
      </c>
      <c r="M4141" s="1246">
        <v>3654</v>
      </c>
      <c r="N4141" s="1246">
        <v>0</v>
      </c>
      <c r="O4141" s="1252">
        <f>+VLOOKUP(C4141,'A. Rate Class Allocations'!$B$124:$J$128,6,FALSE)</f>
        <v>0.96094519236849896</v>
      </c>
      <c r="P4141" s="1253">
        <f>+VLOOKUP(C4141,'A. Rate Class Allocations'!$B$124:$J$128,8,FALSE)</f>
        <v>0.98007105038154396</v>
      </c>
      <c r="Q4141" s="1253">
        <f>+VLOOKUP(C4141,'A. Rate Class Allocations'!$B$124:$J$128,7,FALSE)</f>
        <v>1.0700573423086499</v>
      </c>
      <c r="R4141" s="1253">
        <f>+VLOOKUP(C4141,'A. Rate Class Allocations'!$B$124:$J$128,9,FALSE)</f>
        <v>0.85888650963597402</v>
      </c>
      <c r="S4141" s="1254">
        <f t="shared" si="193"/>
        <v>3441.3173370156419</v>
      </c>
      <c r="T4141" s="1254">
        <f t="shared" si="194"/>
        <v>0</v>
      </c>
    </row>
    <row r="4142" spans="1:20" s="1246" customFormat="1">
      <c r="A4142" s="1246" t="s">
        <v>1034</v>
      </c>
      <c r="B4142" s="1246" t="s">
        <v>1035</v>
      </c>
      <c r="C4142" s="1246" t="s">
        <v>118</v>
      </c>
      <c r="D4142" s="1246" t="s">
        <v>2703</v>
      </c>
      <c r="E4142" s="1247">
        <v>2020</v>
      </c>
      <c r="F4142" s="1248" t="s">
        <v>2683</v>
      </c>
      <c r="G4142" s="1249">
        <v>43496</v>
      </c>
      <c r="H4142" s="1250">
        <f t="shared" si="192"/>
        <v>2019</v>
      </c>
      <c r="I4142" s="1251">
        <v>44152.881276967593</v>
      </c>
      <c r="J4142" s="1246" t="s">
        <v>1038</v>
      </c>
      <c r="K4142" s="1246" t="s">
        <v>2440</v>
      </c>
      <c r="L4142" s="1246" t="s">
        <v>1039</v>
      </c>
      <c r="M4142" s="1246">
        <v>3502.8</v>
      </c>
      <c r="N4142" s="1246">
        <v>0</v>
      </c>
      <c r="O4142" s="1252">
        <f>+VLOOKUP(C4142,'A. Rate Class Allocations'!$B$124:$J$128,6,FALSE)</f>
        <v>0.96094519236849896</v>
      </c>
      <c r="P4142" s="1253">
        <f>+VLOOKUP(C4142,'A. Rate Class Allocations'!$B$124:$J$128,8,FALSE)</f>
        <v>0.98007105038154396</v>
      </c>
      <c r="Q4142" s="1253">
        <f>+VLOOKUP(C4142,'A. Rate Class Allocations'!$B$124:$J$128,7,FALSE)</f>
        <v>1.0700573423086499</v>
      </c>
      <c r="R4142" s="1253">
        <f>+VLOOKUP(C4142,'A. Rate Class Allocations'!$B$124:$J$128,9,FALSE)</f>
        <v>0.85888650963597402</v>
      </c>
      <c r="S4142" s="1254">
        <f t="shared" si="193"/>
        <v>3298.9179989322361</v>
      </c>
      <c r="T4142" s="1254">
        <f t="shared" si="194"/>
        <v>0</v>
      </c>
    </row>
    <row r="4143" spans="1:20" s="1246" customFormat="1">
      <c r="A4143" s="1246" t="s">
        <v>1034</v>
      </c>
      <c r="B4143" s="1246" t="s">
        <v>1035</v>
      </c>
      <c r="C4143" s="1246" t="s">
        <v>118</v>
      </c>
      <c r="D4143" s="1246" t="s">
        <v>2703</v>
      </c>
      <c r="E4143" s="1247">
        <v>2020</v>
      </c>
      <c r="F4143" s="1248" t="s">
        <v>2683</v>
      </c>
      <c r="G4143" s="1249">
        <v>43496</v>
      </c>
      <c r="H4143" s="1250">
        <f t="shared" si="192"/>
        <v>2019</v>
      </c>
      <c r="I4143" s="1251">
        <v>44152.881276967593</v>
      </c>
      <c r="J4143" s="1246" t="s">
        <v>1036</v>
      </c>
      <c r="K4143" s="1246" t="s">
        <v>2440</v>
      </c>
      <c r="L4143" s="1246" t="s">
        <v>1039</v>
      </c>
      <c r="M4143" s="1246">
        <v>164349</v>
      </c>
      <c r="N4143" s="1246">
        <v>21.9</v>
      </c>
      <c r="O4143" s="1252">
        <f>+VLOOKUP(C4143,'A. Rate Class Allocations'!$B$124:$J$128,6,FALSE)</f>
        <v>0.96094519236849896</v>
      </c>
      <c r="P4143" s="1253">
        <f>+VLOOKUP(C4143,'A. Rate Class Allocations'!$B$124:$J$128,8,FALSE)</f>
        <v>0.98007105038154396</v>
      </c>
      <c r="Q4143" s="1253">
        <f>+VLOOKUP(C4143,'A. Rate Class Allocations'!$B$124:$J$128,7,FALSE)</f>
        <v>1.0700573423086499</v>
      </c>
      <c r="R4143" s="1253">
        <f>+VLOOKUP(C4143,'A. Rate Class Allocations'!$B$124:$J$128,9,FALSE)</f>
        <v>0.85888650963597402</v>
      </c>
      <c r="S4143" s="1254">
        <f t="shared" si="193"/>
        <v>154782.99480601633</v>
      </c>
      <c r="T4143" s="1254">
        <f t="shared" si="194"/>
        <v>20.127366167023521</v>
      </c>
    </row>
    <row r="4144" spans="1:20" s="1246" customFormat="1">
      <c r="A4144" s="1246" t="s">
        <v>1034</v>
      </c>
      <c r="B4144" s="1246" t="s">
        <v>1035</v>
      </c>
      <c r="C4144" s="1246" t="s">
        <v>118</v>
      </c>
      <c r="D4144" s="1246" t="s">
        <v>2704</v>
      </c>
      <c r="E4144" s="1247">
        <v>2020</v>
      </c>
      <c r="F4144" s="1248" t="s">
        <v>2683</v>
      </c>
      <c r="G4144" s="1249">
        <v>43496</v>
      </c>
      <c r="H4144" s="1250">
        <f t="shared" si="192"/>
        <v>2019</v>
      </c>
      <c r="I4144" s="1251">
        <v>44113.634104884259</v>
      </c>
      <c r="J4144" s="1246" t="s">
        <v>1038</v>
      </c>
      <c r="K4144" s="1246" t="s">
        <v>2440</v>
      </c>
      <c r="L4144" s="1246" t="s">
        <v>1039</v>
      </c>
      <c r="M4144" s="1246">
        <v>71666.399999999994</v>
      </c>
      <c r="N4144" s="1246">
        <v>15.6</v>
      </c>
      <c r="O4144" s="1252">
        <f>+VLOOKUP(C4144,'A. Rate Class Allocations'!$B$124:$J$128,6,FALSE)</f>
        <v>0.96094519236849896</v>
      </c>
      <c r="P4144" s="1253">
        <f>+VLOOKUP(C4144,'A. Rate Class Allocations'!$B$124:$J$128,8,FALSE)</f>
        <v>0.98007105038154396</v>
      </c>
      <c r="Q4144" s="1253">
        <f>+VLOOKUP(C4144,'A. Rate Class Allocations'!$B$124:$J$128,7,FALSE)</f>
        <v>1.0700573423086499</v>
      </c>
      <c r="R4144" s="1253">
        <f>+VLOOKUP(C4144,'A. Rate Class Allocations'!$B$124:$J$128,9,FALSE)</f>
        <v>0.85888650963597402</v>
      </c>
      <c r="S4144" s="1254">
        <f t="shared" si="193"/>
        <v>67495.025944580659</v>
      </c>
      <c r="T4144" s="1254">
        <f t="shared" si="194"/>
        <v>14.337301927194837</v>
      </c>
    </row>
    <row r="4145" spans="1:20" s="1246" customFormat="1">
      <c r="A4145" s="1246" t="s">
        <v>1034</v>
      </c>
      <c r="B4145" s="1246" t="s">
        <v>1035</v>
      </c>
      <c r="C4145" s="1246" t="s">
        <v>118</v>
      </c>
      <c r="D4145" s="1246" t="s">
        <v>2705</v>
      </c>
      <c r="E4145" s="1247">
        <v>2020</v>
      </c>
      <c r="F4145" s="1248" t="s">
        <v>2683</v>
      </c>
      <c r="G4145" s="1249">
        <v>43951</v>
      </c>
      <c r="H4145" s="1250">
        <f t="shared" si="192"/>
        <v>2020</v>
      </c>
      <c r="I4145" s="1251">
        <v>44096.656502916667</v>
      </c>
      <c r="J4145" s="1246" t="s">
        <v>1036</v>
      </c>
      <c r="K4145" s="1246" t="s">
        <v>2440</v>
      </c>
      <c r="L4145" s="1246" t="s">
        <v>1039</v>
      </c>
      <c r="M4145" s="1246">
        <v>128151</v>
      </c>
      <c r="N4145" s="1246">
        <v>21.2</v>
      </c>
      <c r="O4145" s="1252">
        <f>+VLOOKUP(C4145,'A. Rate Class Allocations'!$B$124:$J$128,6,FALSE)</f>
        <v>0.96094519236849896</v>
      </c>
      <c r="P4145" s="1253">
        <f>+VLOOKUP(C4145,'A. Rate Class Allocations'!$B$124:$J$128,8,FALSE)</f>
        <v>0.98007105038154396</v>
      </c>
      <c r="Q4145" s="1253">
        <f>+VLOOKUP(C4145,'A. Rate Class Allocations'!$B$124:$J$128,7,FALSE)</f>
        <v>1.0700573423086499</v>
      </c>
      <c r="R4145" s="1253">
        <f>+VLOOKUP(C4145,'A. Rate Class Allocations'!$B$124:$J$128,9,FALSE)</f>
        <v>0.85888650963597402</v>
      </c>
      <c r="S4145" s="1254">
        <f t="shared" si="193"/>
        <v>120691.91517676286</v>
      </c>
      <c r="T4145" s="1254">
        <f t="shared" si="194"/>
        <v>19.484025695931447</v>
      </c>
    </row>
    <row r="4146" spans="1:20" s="1246" customFormat="1">
      <c r="A4146" s="1246" t="s">
        <v>1034</v>
      </c>
      <c r="B4146" s="1246" t="s">
        <v>1035</v>
      </c>
      <c r="C4146" s="1246" t="s">
        <v>118</v>
      </c>
      <c r="D4146" s="1246" t="s">
        <v>2706</v>
      </c>
      <c r="E4146" s="1247">
        <v>2020</v>
      </c>
      <c r="F4146" s="1248" t="s">
        <v>2683</v>
      </c>
      <c r="G4146" s="1249">
        <v>44071</v>
      </c>
      <c r="H4146" s="1250">
        <f t="shared" si="192"/>
        <v>2020</v>
      </c>
      <c r="I4146" s="1251">
        <v>44167.606717499999</v>
      </c>
      <c r="J4146" s="1246" t="s">
        <v>1036</v>
      </c>
      <c r="K4146" s="1246" t="s">
        <v>2440</v>
      </c>
      <c r="L4146" s="1246" t="s">
        <v>1039</v>
      </c>
      <c r="M4146" s="1246">
        <v>13100</v>
      </c>
      <c r="N4146" s="1246">
        <v>2.7789999999999999</v>
      </c>
      <c r="O4146" s="1252">
        <f>+VLOOKUP(C4146,'A. Rate Class Allocations'!$B$124:$J$128,6,FALSE)</f>
        <v>0.96094519236849896</v>
      </c>
      <c r="P4146" s="1253">
        <f>+VLOOKUP(C4146,'A. Rate Class Allocations'!$B$124:$J$128,8,FALSE)</f>
        <v>0.98007105038154396</v>
      </c>
      <c r="Q4146" s="1253">
        <f>+VLOOKUP(C4146,'A. Rate Class Allocations'!$B$124:$J$128,7,FALSE)</f>
        <v>1.0700573423086499</v>
      </c>
      <c r="R4146" s="1253">
        <f>+VLOOKUP(C4146,'A. Rate Class Allocations'!$B$124:$J$128,9,FALSE)</f>
        <v>0.85888650963597402</v>
      </c>
      <c r="S4146" s="1254">
        <f t="shared" si="193"/>
        <v>12337.508788972335</v>
      </c>
      <c r="T4146" s="1254">
        <f t="shared" si="194"/>
        <v>2.5540616702355421</v>
      </c>
    </row>
    <row r="4147" spans="1:20" s="1246" customFormat="1">
      <c r="A4147" s="1246" t="s">
        <v>1034</v>
      </c>
      <c r="B4147" s="1246" t="s">
        <v>1035</v>
      </c>
      <c r="C4147" s="1246" t="s">
        <v>118</v>
      </c>
      <c r="D4147" s="1246" t="s">
        <v>2707</v>
      </c>
      <c r="E4147" s="1247">
        <v>2020</v>
      </c>
      <c r="F4147" s="1248" t="s">
        <v>2683</v>
      </c>
      <c r="G4147" s="1249">
        <v>44043</v>
      </c>
      <c r="H4147" s="1250">
        <f t="shared" si="192"/>
        <v>2020</v>
      </c>
      <c r="I4147" s="1251">
        <v>44152.669692939817</v>
      </c>
      <c r="J4147" s="1246" t="s">
        <v>1036</v>
      </c>
      <c r="K4147" s="1246" t="s">
        <v>2438</v>
      </c>
      <c r="L4147" s="1246" t="s">
        <v>1039</v>
      </c>
      <c r="M4147" s="1246">
        <v>905436</v>
      </c>
      <c r="N4147" s="1246">
        <v>139.80000000000001</v>
      </c>
      <c r="O4147" s="1252">
        <f>+VLOOKUP(C4147,'A. Rate Class Allocations'!$B$124:$J$128,6,FALSE)</f>
        <v>0.96094519236849896</v>
      </c>
      <c r="P4147" s="1253">
        <f>+VLOOKUP(C4147,'A. Rate Class Allocations'!$B$124:$J$128,8,FALSE)</f>
        <v>0.98007105038154396</v>
      </c>
      <c r="Q4147" s="1253">
        <f>+VLOOKUP(C4147,'A. Rate Class Allocations'!$B$124:$J$128,7,FALSE)</f>
        <v>1.0700573423086499</v>
      </c>
      <c r="R4147" s="1253">
        <f>+VLOOKUP(C4147,'A. Rate Class Allocations'!$B$124:$J$128,9,FALSE)</f>
        <v>0.85888650963597402</v>
      </c>
      <c r="S4147" s="1254">
        <f t="shared" si="193"/>
        <v>852734.70288946212</v>
      </c>
      <c r="T4147" s="1254">
        <f t="shared" si="194"/>
        <v>128.48428265524606</v>
      </c>
    </row>
    <row r="4148" spans="1:20" s="1246" customFormat="1">
      <c r="A4148" s="1246" t="s">
        <v>1034</v>
      </c>
      <c r="B4148" s="1246" t="s">
        <v>1035</v>
      </c>
      <c r="C4148" s="1246" t="s">
        <v>118</v>
      </c>
      <c r="D4148" s="1246" t="s">
        <v>2708</v>
      </c>
      <c r="E4148" s="1247">
        <v>2020</v>
      </c>
      <c r="F4148" s="1248" t="s">
        <v>2683</v>
      </c>
      <c r="G4148" s="1249">
        <v>44169</v>
      </c>
      <c r="H4148" s="1250">
        <f t="shared" si="192"/>
        <v>2020</v>
      </c>
      <c r="I4148" s="1251">
        <v>44201.791508912036</v>
      </c>
      <c r="J4148" s="1246" t="s">
        <v>1038</v>
      </c>
      <c r="K4148" s="1246" t="s">
        <v>2440</v>
      </c>
      <c r="L4148" s="1246" t="s">
        <v>1039</v>
      </c>
      <c r="M4148" s="1246">
        <v>12756.619199999999</v>
      </c>
      <c r="N4148" s="1246">
        <v>2.7768000000000002</v>
      </c>
      <c r="O4148" s="1252">
        <f>+VLOOKUP(C4148,'A. Rate Class Allocations'!$B$124:$J$128,6,FALSE)</f>
        <v>0.96094519236849896</v>
      </c>
      <c r="P4148" s="1253">
        <f>+VLOOKUP(C4148,'A. Rate Class Allocations'!$B$124:$J$128,8,FALSE)</f>
        <v>0.98007105038154396</v>
      </c>
      <c r="Q4148" s="1253">
        <f>+VLOOKUP(C4148,'A. Rate Class Allocations'!$B$124:$J$128,7,FALSE)</f>
        <v>1.0700573423086499</v>
      </c>
      <c r="R4148" s="1253">
        <f>+VLOOKUP(C4148,'A. Rate Class Allocations'!$B$124:$J$128,9,FALSE)</f>
        <v>0.85888650963597402</v>
      </c>
      <c r="S4148" s="1254">
        <f t="shared" si="193"/>
        <v>12014.114618135358</v>
      </c>
      <c r="T4148" s="1254">
        <f t="shared" si="194"/>
        <v>2.5520397430406816</v>
      </c>
    </row>
    <row r="4149" spans="1:20" s="1246" customFormat="1">
      <c r="A4149" s="1246" t="s">
        <v>1034</v>
      </c>
      <c r="B4149" s="1246" t="s">
        <v>1035</v>
      </c>
      <c r="C4149" s="1246" t="s">
        <v>118</v>
      </c>
      <c r="D4149" s="1246" t="s">
        <v>2709</v>
      </c>
      <c r="E4149" s="1247">
        <v>2020</v>
      </c>
      <c r="F4149" s="1248" t="s">
        <v>2683</v>
      </c>
      <c r="G4149" s="1249">
        <v>44169</v>
      </c>
      <c r="H4149" s="1250">
        <f t="shared" si="192"/>
        <v>2020</v>
      </c>
      <c r="I4149" s="1251">
        <v>44201.791714814812</v>
      </c>
      <c r="J4149" s="1246" t="s">
        <v>1038</v>
      </c>
      <c r="K4149" s="1246" t="s">
        <v>2440</v>
      </c>
      <c r="L4149" s="1246" t="s">
        <v>1039</v>
      </c>
      <c r="M4149" s="1246">
        <v>19349.928</v>
      </c>
      <c r="N4149" s="1246">
        <v>4.2119999999999997</v>
      </c>
      <c r="O4149" s="1252">
        <f>+VLOOKUP(C4149,'A. Rate Class Allocations'!$B$124:$J$128,6,FALSE)</f>
        <v>0.96094519236849896</v>
      </c>
      <c r="P4149" s="1253">
        <f>+VLOOKUP(C4149,'A. Rate Class Allocations'!$B$124:$J$128,8,FALSE)</f>
        <v>0.98007105038154396</v>
      </c>
      <c r="Q4149" s="1253">
        <f>+VLOOKUP(C4149,'A. Rate Class Allocations'!$B$124:$J$128,7,FALSE)</f>
        <v>1.0700573423086499</v>
      </c>
      <c r="R4149" s="1253">
        <f>+VLOOKUP(C4149,'A. Rate Class Allocations'!$B$124:$J$128,9,FALSE)</f>
        <v>0.85888650963597402</v>
      </c>
      <c r="S4149" s="1254">
        <f t="shared" si="193"/>
        <v>18223.657005036785</v>
      </c>
      <c r="T4149" s="1254">
        <f t="shared" si="194"/>
        <v>3.8710715203426065</v>
      </c>
    </row>
    <row r="4150" spans="1:20" s="1246" customFormat="1">
      <c r="A4150" s="1246" t="s">
        <v>1034</v>
      </c>
      <c r="B4150" s="1246" t="s">
        <v>1035</v>
      </c>
      <c r="C4150" s="1246" t="s">
        <v>118</v>
      </c>
      <c r="D4150" s="1246" t="s">
        <v>2710</v>
      </c>
      <c r="E4150" s="1247">
        <v>2020</v>
      </c>
      <c r="F4150" s="1248" t="s">
        <v>2683</v>
      </c>
      <c r="G4150" s="1249">
        <v>44169</v>
      </c>
      <c r="H4150" s="1250">
        <f t="shared" si="192"/>
        <v>2020</v>
      </c>
      <c r="I4150" s="1251">
        <v>44201.791859131947</v>
      </c>
      <c r="J4150" s="1246" t="s">
        <v>1038</v>
      </c>
      <c r="K4150" s="1246" t="s">
        <v>2440</v>
      </c>
      <c r="L4150" s="1246" t="s">
        <v>1039</v>
      </c>
      <c r="M4150" s="1246">
        <v>21786.585599999999</v>
      </c>
      <c r="N4150" s="1246">
        <v>4.7423999999999999</v>
      </c>
      <c r="O4150" s="1252">
        <f>+VLOOKUP(C4150,'A. Rate Class Allocations'!$B$124:$J$128,6,FALSE)</f>
        <v>0.96094519236849896</v>
      </c>
      <c r="P4150" s="1253">
        <f>+VLOOKUP(C4150,'A. Rate Class Allocations'!$B$124:$J$128,8,FALSE)</f>
        <v>0.98007105038154396</v>
      </c>
      <c r="Q4150" s="1253">
        <f>+VLOOKUP(C4150,'A. Rate Class Allocations'!$B$124:$J$128,7,FALSE)</f>
        <v>1.0700573423086499</v>
      </c>
      <c r="R4150" s="1253">
        <f>+VLOOKUP(C4150,'A. Rate Class Allocations'!$B$124:$J$128,9,FALSE)</f>
        <v>0.85888650963597402</v>
      </c>
      <c r="S4150" s="1254">
        <f t="shared" si="193"/>
        <v>20518.487887152525</v>
      </c>
      <c r="T4150" s="1254">
        <f t="shared" si="194"/>
        <v>4.3585397858672312</v>
      </c>
    </row>
    <row r="4151" spans="1:20" s="1246" customFormat="1">
      <c r="A4151" s="1246" t="s">
        <v>1034</v>
      </c>
      <c r="B4151" s="1246" t="s">
        <v>1035</v>
      </c>
      <c r="C4151" s="1246" t="s">
        <v>118</v>
      </c>
      <c r="D4151" s="1246" t="s">
        <v>2711</v>
      </c>
      <c r="E4151" s="1247">
        <v>2020</v>
      </c>
      <c r="F4151" s="1248" t="s">
        <v>2683</v>
      </c>
      <c r="G4151" s="1249">
        <v>44071</v>
      </c>
      <c r="H4151" s="1250">
        <f t="shared" si="192"/>
        <v>2020</v>
      </c>
      <c r="I4151" s="1251">
        <v>44167.607121759262</v>
      </c>
      <c r="J4151" s="1246" t="s">
        <v>1036</v>
      </c>
      <c r="K4151" s="1246" t="s">
        <v>2440</v>
      </c>
      <c r="L4151" s="1246" t="s">
        <v>1039</v>
      </c>
      <c r="M4151" s="1246">
        <v>24678</v>
      </c>
      <c r="N4151" s="1246">
        <v>5.5570000000000004</v>
      </c>
      <c r="O4151" s="1252">
        <f>+VLOOKUP(C4151,'A. Rate Class Allocations'!$B$124:$J$128,6,FALSE)</f>
        <v>0.96094519236849896</v>
      </c>
      <c r="P4151" s="1253">
        <f>+VLOOKUP(C4151,'A. Rate Class Allocations'!$B$124:$J$128,8,FALSE)</f>
        <v>0.98007105038154396</v>
      </c>
      <c r="Q4151" s="1253">
        <f>+VLOOKUP(C4151,'A. Rate Class Allocations'!$B$124:$J$128,7,FALSE)</f>
        <v>1.0700573423086499</v>
      </c>
      <c r="R4151" s="1253">
        <f>+VLOOKUP(C4151,'A. Rate Class Allocations'!$B$124:$J$128,9,FALSE)</f>
        <v>0.85888650963597402</v>
      </c>
      <c r="S4151" s="1254">
        <f t="shared" si="193"/>
        <v>23241.606251470173</v>
      </c>
      <c r="T4151" s="1254">
        <f t="shared" si="194"/>
        <v>5.1072042826552382</v>
      </c>
    </row>
    <row r="4152" spans="1:20" s="1246" customFormat="1">
      <c r="A4152" s="1246" t="s">
        <v>1034</v>
      </c>
      <c r="B4152" s="1246" t="s">
        <v>1035</v>
      </c>
      <c r="C4152" s="1246" t="s">
        <v>118</v>
      </c>
      <c r="D4152" s="1246" t="s">
        <v>2712</v>
      </c>
      <c r="E4152" s="1247">
        <v>2020</v>
      </c>
      <c r="F4152" s="1248" t="s">
        <v>2683</v>
      </c>
      <c r="G4152" s="1249">
        <v>43889</v>
      </c>
      <c r="H4152" s="1250">
        <f t="shared" si="192"/>
        <v>2020</v>
      </c>
      <c r="I4152" s="1251">
        <v>44174.68893971065</v>
      </c>
      <c r="J4152" s="1246" t="s">
        <v>1038</v>
      </c>
      <c r="K4152" s="1246" t="s">
        <v>2440</v>
      </c>
      <c r="L4152" s="1246" t="s">
        <v>1039</v>
      </c>
      <c r="M4152" s="1246">
        <v>6772.4748</v>
      </c>
      <c r="N4152" s="1246">
        <v>1.4742</v>
      </c>
      <c r="O4152" s="1252">
        <f>+VLOOKUP(C4152,'A. Rate Class Allocations'!$B$124:$J$128,6,FALSE)</f>
        <v>0.96094519236849896</v>
      </c>
      <c r="P4152" s="1253">
        <f>+VLOOKUP(C4152,'A. Rate Class Allocations'!$B$124:$J$128,8,FALSE)</f>
        <v>0.98007105038154396</v>
      </c>
      <c r="Q4152" s="1253">
        <f>+VLOOKUP(C4152,'A. Rate Class Allocations'!$B$124:$J$128,7,FALSE)</f>
        <v>1.0700573423086499</v>
      </c>
      <c r="R4152" s="1253">
        <f>+VLOOKUP(C4152,'A. Rate Class Allocations'!$B$124:$J$128,9,FALSE)</f>
        <v>0.85888650963597402</v>
      </c>
      <c r="S4152" s="1254">
        <f t="shared" si="193"/>
        <v>6378.2799517628737</v>
      </c>
      <c r="T4152" s="1254">
        <f t="shared" si="194"/>
        <v>1.3548750321199123</v>
      </c>
    </row>
    <row r="4153" spans="1:20" s="1246" customFormat="1">
      <c r="A4153" s="1246" t="s">
        <v>1034</v>
      </c>
      <c r="B4153" s="1246" t="s">
        <v>1035</v>
      </c>
      <c r="C4153" s="1246" t="s">
        <v>118</v>
      </c>
      <c r="D4153" s="1246" t="s">
        <v>2713</v>
      </c>
      <c r="E4153" s="1247">
        <v>2020</v>
      </c>
      <c r="F4153" s="1248" t="s">
        <v>2683</v>
      </c>
      <c r="G4153" s="1249">
        <v>43703</v>
      </c>
      <c r="H4153" s="1250">
        <f t="shared" si="192"/>
        <v>2019</v>
      </c>
      <c r="I4153" s="1251">
        <v>44083.573139004628</v>
      </c>
      <c r="J4153" s="1246" t="s">
        <v>1038</v>
      </c>
      <c r="K4153" s="1246" t="s">
        <v>2440</v>
      </c>
      <c r="L4153" s="1246" t="s">
        <v>1039</v>
      </c>
      <c r="M4153" s="1246">
        <v>1504.9944</v>
      </c>
      <c r="N4153" s="1246">
        <v>0.3276</v>
      </c>
      <c r="O4153" s="1252">
        <f>+VLOOKUP(C4153,'A. Rate Class Allocations'!$B$124:$J$128,6,FALSE)</f>
        <v>0.96094519236849896</v>
      </c>
      <c r="P4153" s="1253">
        <f>+VLOOKUP(C4153,'A. Rate Class Allocations'!$B$124:$J$128,8,FALSE)</f>
        <v>0.98007105038154396</v>
      </c>
      <c r="Q4153" s="1253">
        <f>+VLOOKUP(C4153,'A. Rate Class Allocations'!$B$124:$J$128,7,FALSE)</f>
        <v>1.0700573423086499</v>
      </c>
      <c r="R4153" s="1253">
        <f>+VLOOKUP(C4153,'A. Rate Class Allocations'!$B$124:$J$128,9,FALSE)</f>
        <v>0.85888650963597402</v>
      </c>
      <c r="S4153" s="1254">
        <f t="shared" si="193"/>
        <v>1417.3955448361942</v>
      </c>
      <c r="T4153" s="1254">
        <f t="shared" si="194"/>
        <v>0.30108334047109159</v>
      </c>
    </row>
    <row r="4154" spans="1:20" s="1246" customFormat="1">
      <c r="A4154" s="1246" t="s">
        <v>1034</v>
      </c>
      <c r="B4154" s="1246" t="s">
        <v>1035</v>
      </c>
      <c r="C4154" s="1246" t="s">
        <v>118</v>
      </c>
      <c r="D4154" s="1246" t="s">
        <v>2713</v>
      </c>
      <c r="E4154" s="1247">
        <v>2020</v>
      </c>
      <c r="F4154" s="1248" t="s">
        <v>2683</v>
      </c>
      <c r="G4154" s="1249">
        <v>43703</v>
      </c>
      <c r="H4154" s="1250">
        <f t="shared" si="192"/>
        <v>2019</v>
      </c>
      <c r="I4154" s="1251">
        <v>44083.573139004628</v>
      </c>
      <c r="J4154" s="1246" t="s">
        <v>1038</v>
      </c>
      <c r="K4154" s="1246" t="s">
        <v>2440</v>
      </c>
      <c r="L4154" s="1246" t="s">
        <v>1039</v>
      </c>
      <c r="M4154" s="1246">
        <v>1863.3263999999999</v>
      </c>
      <c r="N4154" s="1246">
        <v>0.40560000000000002</v>
      </c>
      <c r="O4154" s="1252">
        <f>+VLOOKUP(C4154,'A. Rate Class Allocations'!$B$124:$J$128,6,FALSE)</f>
        <v>0.96094519236849896</v>
      </c>
      <c r="P4154" s="1253">
        <f>+VLOOKUP(C4154,'A. Rate Class Allocations'!$B$124:$J$128,8,FALSE)</f>
        <v>0.98007105038154396</v>
      </c>
      <c r="Q4154" s="1253">
        <f>+VLOOKUP(C4154,'A. Rate Class Allocations'!$B$124:$J$128,7,FALSE)</f>
        <v>1.0700573423086499</v>
      </c>
      <c r="R4154" s="1253">
        <f>+VLOOKUP(C4154,'A. Rate Class Allocations'!$B$124:$J$128,9,FALSE)</f>
        <v>0.85888650963597402</v>
      </c>
      <c r="S4154" s="1254">
        <f t="shared" si="193"/>
        <v>1754.8706745590973</v>
      </c>
      <c r="T4154" s="1254">
        <f t="shared" si="194"/>
        <v>0.37276985010706581</v>
      </c>
    </row>
    <row r="4155" spans="1:20" s="1246" customFormat="1">
      <c r="A4155" s="1246" t="s">
        <v>1034</v>
      </c>
      <c r="B4155" s="1246" t="s">
        <v>1035</v>
      </c>
      <c r="C4155" s="1246" t="s">
        <v>118</v>
      </c>
      <c r="D4155" s="1246" t="s">
        <v>2714</v>
      </c>
      <c r="E4155" s="1247">
        <v>2020</v>
      </c>
      <c r="F4155" s="1248" t="s">
        <v>2683</v>
      </c>
      <c r="G4155" s="1249">
        <v>43724</v>
      </c>
      <c r="H4155" s="1250">
        <f t="shared" si="192"/>
        <v>2019</v>
      </c>
      <c r="I4155" s="1251">
        <v>44167.607355729167</v>
      </c>
      <c r="J4155" s="1246" t="s">
        <v>1036</v>
      </c>
      <c r="K4155" s="1246" t="s">
        <v>2438</v>
      </c>
      <c r="L4155" s="1246" t="s">
        <v>1039</v>
      </c>
      <c r="M4155" s="1246">
        <v>146715</v>
      </c>
      <c r="N4155" s="1246">
        <v>0</v>
      </c>
      <c r="O4155" s="1252">
        <f>+VLOOKUP(C4155,'A. Rate Class Allocations'!$B$124:$J$128,6,FALSE)</f>
        <v>0.96094519236849896</v>
      </c>
      <c r="P4155" s="1253">
        <f>+VLOOKUP(C4155,'A. Rate Class Allocations'!$B$124:$J$128,8,FALSE)</f>
        <v>0.98007105038154396</v>
      </c>
      <c r="Q4155" s="1253">
        <f>+VLOOKUP(C4155,'A. Rate Class Allocations'!$B$124:$J$128,7,FALSE)</f>
        <v>1.0700573423086499</v>
      </c>
      <c r="R4155" s="1253">
        <f>+VLOOKUP(C4155,'A. Rate Class Allocations'!$B$124:$J$128,9,FALSE)</f>
        <v>0.85888650963597402</v>
      </c>
      <c r="S4155" s="1254">
        <f t="shared" si="193"/>
        <v>138175.38946366991</v>
      </c>
      <c r="T4155" s="1254">
        <f t="shared" si="194"/>
        <v>0</v>
      </c>
    </row>
    <row r="4156" spans="1:20" s="1246" customFormat="1">
      <c r="A4156" s="1246" t="s">
        <v>1034</v>
      </c>
      <c r="B4156" s="1246" t="s">
        <v>1035</v>
      </c>
      <c r="C4156" s="1246" t="s">
        <v>118</v>
      </c>
      <c r="D4156" s="1246" t="s">
        <v>2715</v>
      </c>
      <c r="E4156" s="1247">
        <v>2020</v>
      </c>
      <c r="F4156" s="1248" t="s">
        <v>2683</v>
      </c>
      <c r="G4156" s="1249">
        <v>43707</v>
      </c>
      <c r="H4156" s="1250">
        <f t="shared" si="192"/>
        <v>2019</v>
      </c>
      <c r="I4156" s="1251">
        <v>44083.573464016205</v>
      </c>
      <c r="J4156" s="1246" t="s">
        <v>1036</v>
      </c>
      <c r="K4156" s="1246" t="s">
        <v>2440</v>
      </c>
      <c r="L4156" s="1246" t="s">
        <v>1039</v>
      </c>
      <c r="M4156" s="1246">
        <v>36306</v>
      </c>
      <c r="N4156" s="1246">
        <v>8.2889999999999997</v>
      </c>
      <c r="O4156" s="1252">
        <f>+VLOOKUP(C4156,'A. Rate Class Allocations'!$B$124:$J$128,6,FALSE)</f>
        <v>0.96094519236849896</v>
      </c>
      <c r="P4156" s="1253">
        <f>+VLOOKUP(C4156,'A. Rate Class Allocations'!$B$124:$J$128,8,FALSE)</f>
        <v>0.98007105038154396</v>
      </c>
      <c r="Q4156" s="1253">
        <f>+VLOOKUP(C4156,'A. Rate Class Allocations'!$B$124:$J$128,7,FALSE)</f>
        <v>1.0700573423086499</v>
      </c>
      <c r="R4156" s="1253">
        <f>+VLOOKUP(C4156,'A. Rate Class Allocations'!$B$124:$J$128,9,FALSE)</f>
        <v>0.85888650963597402</v>
      </c>
      <c r="S4156" s="1254">
        <f t="shared" si="193"/>
        <v>34192.793442170194</v>
      </c>
      <c r="T4156" s="1254">
        <f t="shared" si="194"/>
        <v>7.6180702355460257</v>
      </c>
    </row>
    <row r="4157" spans="1:20" s="1246" customFormat="1">
      <c r="A4157" s="1246" t="s">
        <v>1034</v>
      </c>
      <c r="B4157" s="1246" t="s">
        <v>1035</v>
      </c>
      <c r="C4157" s="1246" t="s">
        <v>118</v>
      </c>
      <c r="D4157" s="1246" t="s">
        <v>2716</v>
      </c>
      <c r="E4157" s="1247">
        <v>2020</v>
      </c>
      <c r="F4157" s="1248" t="s">
        <v>2683</v>
      </c>
      <c r="G4157" s="1249">
        <v>43644</v>
      </c>
      <c r="H4157" s="1250">
        <f t="shared" si="192"/>
        <v>2019</v>
      </c>
      <c r="I4157" s="1251">
        <v>44152.66992792824</v>
      </c>
      <c r="J4157" s="1246" t="s">
        <v>1038</v>
      </c>
      <c r="K4157" s="1246" t="s">
        <v>2440</v>
      </c>
      <c r="L4157" s="1246" t="s">
        <v>1039</v>
      </c>
      <c r="M4157" s="1246">
        <v>10508.4</v>
      </c>
      <c r="N4157" s="1246">
        <v>0</v>
      </c>
      <c r="O4157" s="1252">
        <f>+VLOOKUP(C4157,'A. Rate Class Allocations'!$B$124:$J$128,6,FALSE)</f>
        <v>0.96094519236849896</v>
      </c>
      <c r="P4157" s="1253">
        <f>+VLOOKUP(C4157,'A. Rate Class Allocations'!$B$124:$J$128,8,FALSE)</f>
        <v>0.98007105038154396</v>
      </c>
      <c r="Q4157" s="1253">
        <f>+VLOOKUP(C4157,'A. Rate Class Allocations'!$B$124:$J$128,7,FALSE)</f>
        <v>1.0700573423086499</v>
      </c>
      <c r="R4157" s="1253">
        <f>+VLOOKUP(C4157,'A. Rate Class Allocations'!$B$124:$J$128,9,FALSE)</f>
        <v>0.85888650963597402</v>
      </c>
      <c r="S4157" s="1254">
        <f t="shared" si="193"/>
        <v>9896.7539967967077</v>
      </c>
      <c r="T4157" s="1254">
        <f t="shared" si="194"/>
        <v>0</v>
      </c>
    </row>
    <row r="4158" spans="1:20" s="1246" customFormat="1">
      <c r="A4158" s="1246" t="s">
        <v>1034</v>
      </c>
      <c r="B4158" s="1246" t="s">
        <v>1035</v>
      </c>
      <c r="C4158" s="1246" t="s">
        <v>118</v>
      </c>
      <c r="D4158" s="1246" t="s">
        <v>2716</v>
      </c>
      <c r="E4158" s="1247">
        <v>2020</v>
      </c>
      <c r="F4158" s="1248" t="s">
        <v>2683</v>
      </c>
      <c r="G4158" s="1249">
        <v>43672</v>
      </c>
      <c r="H4158" s="1250">
        <f t="shared" si="192"/>
        <v>2019</v>
      </c>
      <c r="I4158" s="1251">
        <v>44152.66992792824</v>
      </c>
      <c r="J4158" s="1246" t="s">
        <v>1038</v>
      </c>
      <c r="K4158" s="1246" t="s">
        <v>2440</v>
      </c>
      <c r="L4158" s="1246" t="s">
        <v>1039</v>
      </c>
      <c r="M4158" s="1246">
        <v>9340.7999999999993</v>
      </c>
      <c r="N4158" s="1246">
        <v>0</v>
      </c>
      <c r="O4158" s="1252">
        <f>+VLOOKUP(C4158,'A. Rate Class Allocations'!$B$124:$J$128,6,FALSE)</f>
        <v>0.96094519236849896</v>
      </c>
      <c r="P4158" s="1253">
        <f>+VLOOKUP(C4158,'A. Rate Class Allocations'!$B$124:$J$128,8,FALSE)</f>
        <v>0.98007105038154396</v>
      </c>
      <c r="Q4158" s="1253">
        <f>+VLOOKUP(C4158,'A. Rate Class Allocations'!$B$124:$J$128,7,FALSE)</f>
        <v>1.0700573423086499</v>
      </c>
      <c r="R4158" s="1253">
        <f>+VLOOKUP(C4158,'A. Rate Class Allocations'!$B$124:$J$128,9,FALSE)</f>
        <v>0.85888650963597402</v>
      </c>
      <c r="S4158" s="1254">
        <f t="shared" si="193"/>
        <v>8797.1146638192949</v>
      </c>
      <c r="T4158" s="1254">
        <f t="shared" si="194"/>
        <v>0</v>
      </c>
    </row>
    <row r="4159" spans="1:20" s="1246" customFormat="1">
      <c r="A4159" s="1246" t="s">
        <v>1034</v>
      </c>
      <c r="B4159" s="1246" t="s">
        <v>1035</v>
      </c>
      <c r="C4159" s="1246" t="s">
        <v>118</v>
      </c>
      <c r="D4159" s="1246" t="s">
        <v>2716</v>
      </c>
      <c r="E4159" s="1247">
        <v>2020</v>
      </c>
      <c r="F4159" s="1248" t="s">
        <v>2683</v>
      </c>
      <c r="G4159" s="1249">
        <v>44118</v>
      </c>
      <c r="H4159" s="1250">
        <f t="shared" si="192"/>
        <v>2020</v>
      </c>
      <c r="I4159" s="1251">
        <v>44152.66992792824</v>
      </c>
      <c r="J4159" s="1246" t="s">
        <v>1038</v>
      </c>
      <c r="K4159" s="1246" t="s">
        <v>2440</v>
      </c>
      <c r="L4159" s="1246" t="s">
        <v>1039</v>
      </c>
      <c r="M4159" s="1246">
        <v>11676</v>
      </c>
      <c r="N4159" s="1246">
        <v>0</v>
      </c>
      <c r="O4159" s="1252">
        <f>+VLOOKUP(C4159,'A. Rate Class Allocations'!$B$124:$J$128,6,FALSE)</f>
        <v>0.96094519236849896</v>
      </c>
      <c r="P4159" s="1253">
        <f>+VLOOKUP(C4159,'A. Rate Class Allocations'!$B$124:$J$128,8,FALSE)</f>
        <v>0.98007105038154396</v>
      </c>
      <c r="Q4159" s="1253">
        <f>+VLOOKUP(C4159,'A. Rate Class Allocations'!$B$124:$J$128,7,FALSE)</f>
        <v>1.0700573423086499</v>
      </c>
      <c r="R4159" s="1253">
        <f>+VLOOKUP(C4159,'A. Rate Class Allocations'!$B$124:$J$128,9,FALSE)</f>
        <v>0.85888650963597402</v>
      </c>
      <c r="S4159" s="1254">
        <f t="shared" si="193"/>
        <v>10996.393329774121</v>
      </c>
      <c r="T4159" s="1254">
        <f t="shared" si="194"/>
        <v>0</v>
      </c>
    </row>
    <row r="4160" spans="1:20" s="1246" customFormat="1">
      <c r="A4160" s="1246" t="s">
        <v>1034</v>
      </c>
      <c r="B4160" s="1246" t="s">
        <v>1035</v>
      </c>
      <c r="C4160" s="1246" t="s">
        <v>118</v>
      </c>
      <c r="D4160" s="1246" t="s">
        <v>2716</v>
      </c>
      <c r="E4160" s="1247">
        <v>2020</v>
      </c>
      <c r="F4160" s="1248" t="s">
        <v>2683</v>
      </c>
      <c r="G4160" s="1249">
        <v>44118</v>
      </c>
      <c r="H4160" s="1250">
        <f t="shared" si="192"/>
        <v>2020</v>
      </c>
      <c r="I4160" s="1251">
        <v>44152.66992792824</v>
      </c>
      <c r="J4160" s="1246" t="s">
        <v>1038</v>
      </c>
      <c r="K4160" s="1246" t="s">
        <v>2440</v>
      </c>
      <c r="L4160" s="1246" t="s">
        <v>1039</v>
      </c>
      <c r="M4160" s="1246">
        <v>4788</v>
      </c>
      <c r="N4160" s="1246">
        <v>0</v>
      </c>
      <c r="O4160" s="1252">
        <f>+VLOOKUP(C4160,'A. Rate Class Allocations'!$B$124:$J$128,6,FALSE)</f>
        <v>0.96094519236849896</v>
      </c>
      <c r="P4160" s="1253">
        <f>+VLOOKUP(C4160,'A. Rate Class Allocations'!$B$124:$J$128,8,FALSE)</f>
        <v>0.98007105038154396</v>
      </c>
      <c r="Q4160" s="1253">
        <f>+VLOOKUP(C4160,'A. Rate Class Allocations'!$B$124:$J$128,7,FALSE)</f>
        <v>1.0700573423086499</v>
      </c>
      <c r="R4160" s="1253">
        <f>+VLOOKUP(C4160,'A. Rate Class Allocations'!$B$124:$J$128,9,FALSE)</f>
        <v>0.85888650963597402</v>
      </c>
      <c r="S4160" s="1254">
        <f t="shared" si="193"/>
        <v>4509.312372641185</v>
      </c>
      <c r="T4160" s="1254">
        <f t="shared" si="194"/>
        <v>0</v>
      </c>
    </row>
    <row r="4161" spans="1:20" s="1246" customFormat="1">
      <c r="A4161" s="1246" t="s">
        <v>1034</v>
      </c>
      <c r="B4161" s="1246" t="s">
        <v>1035</v>
      </c>
      <c r="C4161" s="1246" t="s">
        <v>118</v>
      </c>
      <c r="D4161" s="1246" t="s">
        <v>2716</v>
      </c>
      <c r="E4161" s="1247">
        <v>2020</v>
      </c>
      <c r="F4161" s="1248" t="s">
        <v>2683</v>
      </c>
      <c r="G4161" s="1249">
        <v>43699</v>
      </c>
      <c r="H4161" s="1250">
        <f t="shared" si="192"/>
        <v>2019</v>
      </c>
      <c r="I4161" s="1251">
        <v>44152.66992792824</v>
      </c>
      <c r="J4161" s="1246" t="s">
        <v>1038</v>
      </c>
      <c r="K4161" s="1246" t="s">
        <v>2440</v>
      </c>
      <c r="L4161" s="1246" t="s">
        <v>1039</v>
      </c>
      <c r="M4161" s="1246">
        <v>10508.4</v>
      </c>
      <c r="N4161" s="1246">
        <v>0</v>
      </c>
      <c r="O4161" s="1252">
        <f>+VLOOKUP(C4161,'A. Rate Class Allocations'!$B$124:$J$128,6,FALSE)</f>
        <v>0.96094519236849896</v>
      </c>
      <c r="P4161" s="1253">
        <f>+VLOOKUP(C4161,'A. Rate Class Allocations'!$B$124:$J$128,8,FALSE)</f>
        <v>0.98007105038154396</v>
      </c>
      <c r="Q4161" s="1253">
        <f>+VLOOKUP(C4161,'A. Rate Class Allocations'!$B$124:$J$128,7,FALSE)</f>
        <v>1.0700573423086499</v>
      </c>
      <c r="R4161" s="1253">
        <f>+VLOOKUP(C4161,'A. Rate Class Allocations'!$B$124:$J$128,9,FALSE)</f>
        <v>0.85888650963597402</v>
      </c>
      <c r="S4161" s="1254">
        <f t="shared" si="193"/>
        <v>9896.7539967967077</v>
      </c>
      <c r="T4161" s="1254">
        <f t="shared" si="194"/>
        <v>0</v>
      </c>
    </row>
    <row r="4162" spans="1:20" s="1246" customFormat="1">
      <c r="A4162" s="1246" t="s">
        <v>1034</v>
      </c>
      <c r="B4162" s="1246" t="s">
        <v>1035</v>
      </c>
      <c r="C4162" s="1246" t="s">
        <v>118</v>
      </c>
      <c r="D4162" s="1246" t="s">
        <v>2716</v>
      </c>
      <c r="E4162" s="1247">
        <v>2020</v>
      </c>
      <c r="F4162" s="1248" t="s">
        <v>2683</v>
      </c>
      <c r="G4162" s="1249">
        <v>43699</v>
      </c>
      <c r="H4162" s="1250">
        <f t="shared" si="192"/>
        <v>2019</v>
      </c>
      <c r="I4162" s="1251">
        <v>44152.66992792824</v>
      </c>
      <c r="J4162" s="1246" t="s">
        <v>1038</v>
      </c>
      <c r="K4162" s="1246" t="s">
        <v>2440</v>
      </c>
      <c r="L4162" s="1246" t="s">
        <v>1039</v>
      </c>
      <c r="M4162" s="1246">
        <v>840</v>
      </c>
      <c r="N4162" s="1246">
        <v>0</v>
      </c>
      <c r="O4162" s="1252">
        <f>+VLOOKUP(C4162,'A. Rate Class Allocations'!$B$124:$J$128,6,FALSE)</f>
        <v>0.96094519236849896</v>
      </c>
      <c r="P4162" s="1253">
        <f>+VLOOKUP(C4162,'A. Rate Class Allocations'!$B$124:$J$128,8,FALSE)</f>
        <v>0.98007105038154396</v>
      </c>
      <c r="Q4162" s="1253">
        <f>+VLOOKUP(C4162,'A. Rate Class Allocations'!$B$124:$J$128,7,FALSE)</f>
        <v>1.0700573423086499</v>
      </c>
      <c r="R4162" s="1253">
        <f>+VLOOKUP(C4162,'A. Rate Class Allocations'!$B$124:$J$128,9,FALSE)</f>
        <v>0.85888650963597402</v>
      </c>
      <c r="S4162" s="1254">
        <f t="shared" si="193"/>
        <v>791.10743379669918</v>
      </c>
      <c r="T4162" s="1254">
        <f t="shared" si="194"/>
        <v>0</v>
      </c>
    </row>
    <row r="4163" spans="1:20" s="1246" customFormat="1">
      <c r="A4163" s="1246" t="s">
        <v>1034</v>
      </c>
      <c r="B4163" s="1246" t="s">
        <v>1035</v>
      </c>
      <c r="C4163" s="1246" t="s">
        <v>118</v>
      </c>
      <c r="D4163" s="1246" t="s">
        <v>2716</v>
      </c>
      <c r="E4163" s="1247">
        <v>2020</v>
      </c>
      <c r="F4163" s="1248" t="s">
        <v>2683</v>
      </c>
      <c r="G4163" s="1249">
        <v>43644</v>
      </c>
      <c r="H4163" s="1250">
        <f t="shared" si="192"/>
        <v>2019</v>
      </c>
      <c r="I4163" s="1251">
        <v>44152.66992792824</v>
      </c>
      <c r="J4163" s="1246" t="s">
        <v>1038</v>
      </c>
      <c r="K4163" s="1246" t="s">
        <v>2440</v>
      </c>
      <c r="L4163" s="1246" t="s">
        <v>1039</v>
      </c>
      <c r="M4163" s="1246">
        <v>4788</v>
      </c>
      <c r="N4163" s="1246">
        <v>0</v>
      </c>
      <c r="O4163" s="1252">
        <f>+VLOOKUP(C4163,'A. Rate Class Allocations'!$B$124:$J$128,6,FALSE)</f>
        <v>0.96094519236849896</v>
      </c>
      <c r="P4163" s="1253">
        <f>+VLOOKUP(C4163,'A. Rate Class Allocations'!$B$124:$J$128,8,FALSE)</f>
        <v>0.98007105038154396</v>
      </c>
      <c r="Q4163" s="1253">
        <f>+VLOOKUP(C4163,'A. Rate Class Allocations'!$B$124:$J$128,7,FALSE)</f>
        <v>1.0700573423086499</v>
      </c>
      <c r="R4163" s="1253">
        <f>+VLOOKUP(C4163,'A. Rate Class Allocations'!$B$124:$J$128,9,FALSE)</f>
        <v>0.85888650963597402</v>
      </c>
      <c r="S4163" s="1254">
        <f t="shared" si="193"/>
        <v>4509.312372641185</v>
      </c>
      <c r="T4163" s="1254">
        <f t="shared" si="194"/>
        <v>0</v>
      </c>
    </row>
    <row r="4164" spans="1:20" s="1246" customFormat="1">
      <c r="A4164" s="1246" t="s">
        <v>1034</v>
      </c>
      <c r="B4164" s="1246" t="s">
        <v>1035</v>
      </c>
      <c r="C4164" s="1246" t="s">
        <v>118</v>
      </c>
      <c r="D4164" s="1246" t="s">
        <v>2716</v>
      </c>
      <c r="E4164" s="1247">
        <v>2020</v>
      </c>
      <c r="F4164" s="1248" t="s">
        <v>2683</v>
      </c>
      <c r="G4164" s="1249">
        <v>44118</v>
      </c>
      <c r="H4164" s="1250">
        <f t="shared" ref="H4164:H4195" si="195">YEAR(G4164)</f>
        <v>2020</v>
      </c>
      <c r="I4164" s="1251">
        <v>44152.66992792824</v>
      </c>
      <c r="J4164" s="1246" t="s">
        <v>1038</v>
      </c>
      <c r="K4164" s="1246" t="s">
        <v>2440</v>
      </c>
      <c r="L4164" s="1246" t="s">
        <v>1039</v>
      </c>
      <c r="M4164" s="1246">
        <v>1751.4</v>
      </c>
      <c r="N4164" s="1246">
        <v>0</v>
      </c>
      <c r="O4164" s="1252">
        <f>+VLOOKUP(C4164,'A. Rate Class Allocations'!$B$124:$J$128,6,FALSE)</f>
        <v>0.96094519236849896</v>
      </c>
      <c r="P4164" s="1253">
        <f>+VLOOKUP(C4164,'A. Rate Class Allocations'!$B$124:$J$128,8,FALSE)</f>
        <v>0.98007105038154396</v>
      </c>
      <c r="Q4164" s="1253">
        <f>+VLOOKUP(C4164,'A. Rate Class Allocations'!$B$124:$J$128,7,FALSE)</f>
        <v>1.0700573423086499</v>
      </c>
      <c r="R4164" s="1253">
        <f>+VLOOKUP(C4164,'A. Rate Class Allocations'!$B$124:$J$128,9,FALSE)</f>
        <v>0.85888650963597402</v>
      </c>
      <c r="S4164" s="1254">
        <f t="shared" ref="S4164:S4195" si="196">M4164*O4164*P4164</f>
        <v>1649.458999466118</v>
      </c>
      <c r="T4164" s="1254">
        <f t="shared" ref="T4164:T4195" si="197">N4164*Q4164*R4164</f>
        <v>0</v>
      </c>
    </row>
    <row r="4165" spans="1:20" s="1246" customFormat="1">
      <c r="A4165" s="1246" t="s">
        <v>1034</v>
      </c>
      <c r="B4165" s="1246" t="s">
        <v>1035</v>
      </c>
      <c r="C4165" s="1246" t="s">
        <v>118</v>
      </c>
      <c r="D4165" s="1246" t="s">
        <v>2716</v>
      </c>
      <c r="E4165" s="1247">
        <v>2020</v>
      </c>
      <c r="F4165" s="1248" t="s">
        <v>2683</v>
      </c>
      <c r="G4165" s="1249">
        <v>44118</v>
      </c>
      <c r="H4165" s="1250">
        <f t="shared" si="195"/>
        <v>2020</v>
      </c>
      <c r="I4165" s="1251">
        <v>44152.66992792824</v>
      </c>
      <c r="J4165" s="1246" t="s">
        <v>1038</v>
      </c>
      <c r="K4165" s="1246" t="s">
        <v>2440</v>
      </c>
      <c r="L4165" s="1246" t="s">
        <v>1039</v>
      </c>
      <c r="M4165" s="1246">
        <v>12600</v>
      </c>
      <c r="N4165" s="1246">
        <v>0</v>
      </c>
      <c r="O4165" s="1252">
        <f>+VLOOKUP(C4165,'A. Rate Class Allocations'!$B$124:$J$128,6,FALSE)</f>
        <v>0.96094519236849896</v>
      </c>
      <c r="P4165" s="1253">
        <f>+VLOOKUP(C4165,'A. Rate Class Allocations'!$B$124:$J$128,8,FALSE)</f>
        <v>0.98007105038154396</v>
      </c>
      <c r="Q4165" s="1253">
        <f>+VLOOKUP(C4165,'A. Rate Class Allocations'!$B$124:$J$128,7,FALSE)</f>
        <v>1.0700573423086499</v>
      </c>
      <c r="R4165" s="1253">
        <f>+VLOOKUP(C4165,'A. Rate Class Allocations'!$B$124:$J$128,9,FALSE)</f>
        <v>0.85888650963597402</v>
      </c>
      <c r="S4165" s="1254">
        <f t="shared" si="196"/>
        <v>11866.611506950489</v>
      </c>
      <c r="T4165" s="1254">
        <f t="shared" si="197"/>
        <v>0</v>
      </c>
    </row>
    <row r="4166" spans="1:20" s="1255" customFormat="1">
      <c r="A4166" s="1255" t="s">
        <v>1034</v>
      </c>
      <c r="B4166" s="1255" t="s">
        <v>1035</v>
      </c>
      <c r="C4166" s="1255" t="s">
        <v>118</v>
      </c>
      <c r="D4166" s="1255" t="s">
        <v>2717</v>
      </c>
      <c r="E4166" s="1256">
        <v>2021</v>
      </c>
      <c r="F4166" s="1256">
        <v>2021</v>
      </c>
      <c r="G4166" s="1257">
        <v>44119</v>
      </c>
      <c r="H4166" s="1258">
        <f t="shared" si="195"/>
        <v>2020</v>
      </c>
      <c r="I4166" s="1259">
        <v>44346.898814143518</v>
      </c>
      <c r="J4166" s="1255" t="s">
        <v>1036</v>
      </c>
      <c r="K4166" s="1255" t="s">
        <v>2438</v>
      </c>
      <c r="L4166" s="1255" t="s">
        <v>1039</v>
      </c>
      <c r="M4166" s="1255">
        <v>155579</v>
      </c>
      <c r="N4166" s="1255">
        <v>0</v>
      </c>
      <c r="O4166" s="1260">
        <f>+VLOOKUP(C4166,'A. Rate Class Allocations'!$B$124:$J$128,6,FALSE)</f>
        <v>0.96094519236849896</v>
      </c>
      <c r="P4166" s="1261">
        <f>+VLOOKUP(C4166,'A. Rate Class Allocations'!$B$124:$J$128,8,FALSE)</f>
        <v>0.98007105038154396</v>
      </c>
      <c r="Q4166" s="1261">
        <f>+VLOOKUP(C4166,'A. Rate Class Allocations'!$B$124:$J$128,7,FALSE)</f>
        <v>1.0700573423086499</v>
      </c>
      <c r="R4166" s="1261">
        <f>+VLOOKUP(C4166,'A. Rate Class Allocations'!$B$124:$J$128,9,FALSE)</f>
        <v>0.85888650963597402</v>
      </c>
      <c r="S4166" s="1262">
        <f t="shared" si="196"/>
        <v>146523.45647935319</v>
      </c>
      <c r="T4166" s="1262">
        <f t="shared" si="197"/>
        <v>0</v>
      </c>
    </row>
    <row r="4167" spans="1:20" s="1255" customFormat="1">
      <c r="A4167" s="1255" t="s">
        <v>1034</v>
      </c>
      <c r="B4167" s="1255" t="s">
        <v>1035</v>
      </c>
      <c r="C4167" s="1255" t="s">
        <v>118</v>
      </c>
      <c r="D4167" s="1255" t="s">
        <v>2718</v>
      </c>
      <c r="E4167" s="1256">
        <v>2021</v>
      </c>
      <c r="F4167" s="1256">
        <v>2021</v>
      </c>
      <c r="G4167" s="1257">
        <v>44344</v>
      </c>
      <c r="H4167" s="1258">
        <f t="shared" si="195"/>
        <v>2021</v>
      </c>
      <c r="I4167" s="1259">
        <v>44348.808542476851</v>
      </c>
      <c r="J4167" s="1255" t="s">
        <v>1038</v>
      </c>
      <c r="K4167" s="1255" t="s">
        <v>2440</v>
      </c>
      <c r="L4167" s="1255" t="s">
        <v>1039</v>
      </c>
      <c r="M4167" s="1255">
        <v>65694.2</v>
      </c>
      <c r="N4167" s="1255">
        <v>14.3</v>
      </c>
      <c r="O4167" s="1260">
        <f>+VLOOKUP(C4167,'A. Rate Class Allocations'!$B$124:$J$128,6,FALSE)</f>
        <v>0.96094519236849896</v>
      </c>
      <c r="P4167" s="1261">
        <f>+VLOOKUP(C4167,'A. Rate Class Allocations'!$B$124:$J$128,8,FALSE)</f>
        <v>0.98007105038154396</v>
      </c>
      <c r="Q4167" s="1261">
        <f>+VLOOKUP(C4167,'A. Rate Class Allocations'!$B$124:$J$128,7,FALSE)</f>
        <v>1.0700573423086499</v>
      </c>
      <c r="R4167" s="1261">
        <f>+VLOOKUP(C4167,'A. Rate Class Allocations'!$B$124:$J$128,9,FALSE)</f>
        <v>0.85888650963597402</v>
      </c>
      <c r="S4167" s="1262">
        <f t="shared" si="196"/>
        <v>61870.440449198948</v>
      </c>
      <c r="T4167" s="1262">
        <f t="shared" si="197"/>
        <v>13.142526766595269</v>
      </c>
    </row>
    <row r="4168" spans="1:20" s="1255" customFormat="1">
      <c r="A4168" s="1255" t="s">
        <v>1034</v>
      </c>
      <c r="B4168" s="1255" t="s">
        <v>1035</v>
      </c>
      <c r="C4168" s="1255" t="s">
        <v>118</v>
      </c>
      <c r="D4168" s="1255" t="s">
        <v>2719</v>
      </c>
      <c r="E4168" s="1256">
        <v>2021</v>
      </c>
      <c r="F4168" s="1256">
        <v>2021</v>
      </c>
      <c r="G4168" s="1257">
        <v>43646</v>
      </c>
      <c r="H4168" s="1258">
        <f t="shared" si="195"/>
        <v>2019</v>
      </c>
      <c r="I4168" s="1259">
        <v>44356.845536851855</v>
      </c>
      <c r="J4168" s="1255" t="s">
        <v>1036</v>
      </c>
      <c r="K4168" s="1255" t="s">
        <v>2438</v>
      </c>
      <c r="L4168" s="1255" t="s">
        <v>1039</v>
      </c>
      <c r="M4168" s="1255">
        <v>336351</v>
      </c>
      <c r="N4168" s="1255">
        <v>0</v>
      </c>
      <c r="O4168" s="1260">
        <f>+VLOOKUP(C4168,'A. Rate Class Allocations'!$B$124:$J$128,6,FALSE)</f>
        <v>0.96094519236849896</v>
      </c>
      <c r="P4168" s="1261">
        <f>+VLOOKUP(C4168,'A. Rate Class Allocations'!$B$124:$J$128,8,FALSE)</f>
        <v>0.98007105038154396</v>
      </c>
      <c r="Q4168" s="1261">
        <f>+VLOOKUP(C4168,'A. Rate Class Allocations'!$B$124:$J$128,7,FALSE)</f>
        <v>1.0700573423086499</v>
      </c>
      <c r="R4168" s="1261">
        <f>+VLOOKUP(C4168,'A. Rate Class Allocations'!$B$124:$J$128,9,FALSE)</f>
        <v>0.85888650963597402</v>
      </c>
      <c r="S4168" s="1262">
        <f t="shared" si="196"/>
        <v>316773.54341065907</v>
      </c>
      <c r="T4168" s="1262">
        <f t="shared" si="197"/>
        <v>0</v>
      </c>
    </row>
    <row r="4169" spans="1:20" s="1255" customFormat="1">
      <c r="A4169" s="1255" t="s">
        <v>1034</v>
      </c>
      <c r="B4169" s="1255" t="s">
        <v>1035</v>
      </c>
      <c r="C4169" s="1255" t="s">
        <v>118</v>
      </c>
      <c r="D4169" s="1255" t="s">
        <v>2720</v>
      </c>
      <c r="E4169" s="1256">
        <v>2021</v>
      </c>
      <c r="F4169" s="1256">
        <v>2021</v>
      </c>
      <c r="G4169" s="1257">
        <v>43921</v>
      </c>
      <c r="H4169" s="1258">
        <f t="shared" si="195"/>
        <v>2020</v>
      </c>
      <c r="I4169" s="1259">
        <v>44346.899433773149</v>
      </c>
      <c r="J4169" s="1255" t="s">
        <v>1036</v>
      </c>
      <c r="K4169" s="1255" t="s">
        <v>2438</v>
      </c>
      <c r="L4169" s="1255" t="s">
        <v>1039</v>
      </c>
      <c r="M4169" s="1255">
        <v>256574</v>
      </c>
      <c r="N4169" s="1255">
        <v>0</v>
      </c>
      <c r="O4169" s="1260">
        <f>+VLOOKUP(C4169,'A. Rate Class Allocations'!$B$124:$J$128,6,FALSE)</f>
        <v>0.96094519236849896</v>
      </c>
      <c r="P4169" s="1261">
        <f>+VLOOKUP(C4169,'A. Rate Class Allocations'!$B$124:$J$128,8,FALSE)</f>
        <v>0.98007105038154396</v>
      </c>
      <c r="Q4169" s="1261">
        <f>+VLOOKUP(C4169,'A. Rate Class Allocations'!$B$124:$J$128,7,FALSE)</f>
        <v>1.0700573423086499</v>
      </c>
      <c r="R4169" s="1261">
        <f>+VLOOKUP(C4169,'A. Rate Class Allocations'!$B$124:$J$128,9,FALSE)</f>
        <v>0.85888650963597402</v>
      </c>
      <c r="S4169" s="1262">
        <f t="shared" si="196"/>
        <v>241639.99847494561</v>
      </c>
      <c r="T4169" s="1262">
        <f t="shared" si="197"/>
        <v>0</v>
      </c>
    </row>
    <row r="4170" spans="1:20" s="1255" customFormat="1">
      <c r="A4170" s="1255" t="s">
        <v>1034</v>
      </c>
      <c r="B4170" s="1255" t="s">
        <v>1035</v>
      </c>
      <c r="C4170" s="1255" t="s">
        <v>118</v>
      </c>
      <c r="D4170" s="1255" t="s">
        <v>2721</v>
      </c>
      <c r="E4170" s="1256">
        <v>2021</v>
      </c>
      <c r="F4170" s="1256">
        <v>2021</v>
      </c>
      <c r="G4170" s="1257">
        <v>43895</v>
      </c>
      <c r="H4170" s="1258">
        <f t="shared" si="195"/>
        <v>2020</v>
      </c>
      <c r="I4170" s="1259">
        <v>44383.556483182867</v>
      </c>
      <c r="J4170" s="1255" t="s">
        <v>1036</v>
      </c>
      <c r="K4170" s="1255" t="s">
        <v>2440</v>
      </c>
      <c r="L4170" s="1255" t="s">
        <v>1039</v>
      </c>
      <c r="M4170" s="1255">
        <v>103631</v>
      </c>
      <c r="N4170" s="1255">
        <v>11.8</v>
      </c>
      <c r="O4170" s="1260">
        <f>+VLOOKUP(C4170,'A. Rate Class Allocations'!$B$124:$J$128,6,FALSE)</f>
        <v>0.96094519236849896</v>
      </c>
      <c r="P4170" s="1261">
        <f>+VLOOKUP(C4170,'A. Rate Class Allocations'!$B$124:$J$128,8,FALSE)</f>
        <v>0.98007105038154396</v>
      </c>
      <c r="Q4170" s="1261">
        <f>+VLOOKUP(C4170,'A. Rate Class Allocations'!$B$124:$J$128,7,FALSE)</f>
        <v>1.0700573423086499</v>
      </c>
      <c r="R4170" s="1261">
        <f>+VLOOKUP(C4170,'A. Rate Class Allocations'!$B$124:$J$128,9,FALSE)</f>
        <v>0.85888650963597402</v>
      </c>
      <c r="S4170" s="1262">
        <f t="shared" si="196"/>
        <v>97599.112466411607</v>
      </c>
      <c r="T4170" s="1262">
        <f t="shared" si="197"/>
        <v>10.844882226980712</v>
      </c>
    </row>
    <row r="4171" spans="1:20" s="1255" customFormat="1">
      <c r="A4171" s="1255" t="s">
        <v>1034</v>
      </c>
      <c r="B4171" s="1255" t="s">
        <v>1035</v>
      </c>
      <c r="C4171" s="1255" t="s">
        <v>118</v>
      </c>
      <c r="D4171" s="1255" t="s">
        <v>2721</v>
      </c>
      <c r="E4171" s="1256">
        <v>2021</v>
      </c>
      <c r="F4171" s="1256">
        <v>2021</v>
      </c>
      <c r="G4171" s="1257">
        <v>43866</v>
      </c>
      <c r="H4171" s="1258">
        <f t="shared" si="195"/>
        <v>2020</v>
      </c>
      <c r="I4171" s="1259">
        <v>44383.556483182867</v>
      </c>
      <c r="J4171" s="1255" t="s">
        <v>1036</v>
      </c>
      <c r="K4171" s="1255" t="s">
        <v>2440</v>
      </c>
      <c r="L4171" s="1255" t="s">
        <v>1039</v>
      </c>
      <c r="M4171" s="1255">
        <v>46691</v>
      </c>
      <c r="N4171" s="1255">
        <v>5.3</v>
      </c>
      <c r="O4171" s="1260">
        <f>+VLOOKUP(C4171,'A. Rate Class Allocations'!$B$124:$J$128,6,FALSE)</f>
        <v>0.96094519236849896</v>
      </c>
      <c r="P4171" s="1261">
        <f>+VLOOKUP(C4171,'A. Rate Class Allocations'!$B$124:$J$128,8,FALSE)</f>
        <v>0.98007105038154396</v>
      </c>
      <c r="Q4171" s="1261">
        <f>+VLOOKUP(C4171,'A. Rate Class Allocations'!$B$124:$J$128,7,FALSE)</f>
        <v>1.0700573423086499</v>
      </c>
      <c r="R4171" s="1261">
        <f>+VLOOKUP(C4171,'A. Rate Class Allocations'!$B$124:$J$128,9,FALSE)</f>
        <v>0.85888650963597402</v>
      </c>
      <c r="S4171" s="1262">
        <f t="shared" si="196"/>
        <v>43973.329989763915</v>
      </c>
      <c r="T4171" s="1262">
        <f t="shared" si="197"/>
        <v>4.8710064239828617</v>
      </c>
    </row>
    <row r="4172" spans="1:20" s="1255" customFormat="1">
      <c r="A4172" s="1255" t="s">
        <v>1034</v>
      </c>
      <c r="B4172" s="1255" t="s">
        <v>1035</v>
      </c>
      <c r="C4172" s="1255" t="s">
        <v>118</v>
      </c>
      <c r="D4172" s="1255" t="s">
        <v>2721</v>
      </c>
      <c r="E4172" s="1256">
        <v>2021</v>
      </c>
      <c r="F4172" s="1256">
        <v>2021</v>
      </c>
      <c r="G4172" s="1257">
        <v>43866</v>
      </c>
      <c r="H4172" s="1258">
        <f t="shared" si="195"/>
        <v>2020</v>
      </c>
      <c r="I4172" s="1259">
        <v>44383.556483182867</v>
      </c>
      <c r="J4172" s="1255" t="s">
        <v>1036</v>
      </c>
      <c r="K4172" s="1255" t="s">
        <v>2440</v>
      </c>
      <c r="L4172" s="1255" t="s">
        <v>1039</v>
      </c>
      <c r="M4172" s="1255">
        <v>48399</v>
      </c>
      <c r="N4172" s="1255">
        <v>5.5</v>
      </c>
      <c r="O4172" s="1260">
        <f>+VLOOKUP(C4172,'A. Rate Class Allocations'!$B$124:$J$128,6,FALSE)</f>
        <v>0.96094519236849896</v>
      </c>
      <c r="P4172" s="1261">
        <f>+VLOOKUP(C4172,'A. Rate Class Allocations'!$B$124:$J$128,8,FALSE)</f>
        <v>0.98007105038154396</v>
      </c>
      <c r="Q4172" s="1261">
        <f>+VLOOKUP(C4172,'A. Rate Class Allocations'!$B$124:$J$128,7,FALSE)</f>
        <v>1.0700573423086499</v>
      </c>
      <c r="R4172" s="1261">
        <f>+VLOOKUP(C4172,'A. Rate Class Allocations'!$B$124:$J$128,9,FALSE)</f>
        <v>0.85888650963597402</v>
      </c>
      <c r="S4172" s="1262">
        <f t="shared" si="196"/>
        <v>45581.915105150532</v>
      </c>
      <c r="T4172" s="1262">
        <f t="shared" si="197"/>
        <v>5.0548179871520267</v>
      </c>
    </row>
    <row r="4173" spans="1:20" s="1255" customFormat="1">
      <c r="A4173" s="1255" t="s">
        <v>1034</v>
      </c>
      <c r="B4173" s="1255" t="s">
        <v>1035</v>
      </c>
      <c r="C4173" s="1255" t="s">
        <v>118</v>
      </c>
      <c r="D4173" s="1255" t="s">
        <v>2721</v>
      </c>
      <c r="E4173" s="1256">
        <v>2021</v>
      </c>
      <c r="F4173" s="1256">
        <v>2021</v>
      </c>
      <c r="G4173" s="1257">
        <v>43866</v>
      </c>
      <c r="H4173" s="1258">
        <f t="shared" si="195"/>
        <v>2020</v>
      </c>
      <c r="I4173" s="1259">
        <v>44383.556483182867</v>
      </c>
      <c r="J4173" s="1255" t="s">
        <v>1036</v>
      </c>
      <c r="K4173" s="1255" t="s">
        <v>2440</v>
      </c>
      <c r="L4173" s="1255" t="s">
        <v>1039</v>
      </c>
      <c r="M4173" s="1255">
        <v>46122</v>
      </c>
      <c r="N4173" s="1255">
        <v>5.3</v>
      </c>
      <c r="O4173" s="1260">
        <f>+VLOOKUP(C4173,'A. Rate Class Allocations'!$B$124:$J$128,6,FALSE)</f>
        <v>0.96094519236849896</v>
      </c>
      <c r="P4173" s="1261">
        <f>+VLOOKUP(C4173,'A. Rate Class Allocations'!$B$124:$J$128,8,FALSE)</f>
        <v>0.98007105038154396</v>
      </c>
      <c r="Q4173" s="1261">
        <f>+VLOOKUP(C4173,'A. Rate Class Allocations'!$B$124:$J$128,7,FALSE)</f>
        <v>1.0700573423086499</v>
      </c>
      <c r="R4173" s="1261">
        <f>+VLOOKUP(C4173,'A. Rate Class Allocations'!$B$124:$J$128,9,FALSE)</f>
        <v>0.85888650963597402</v>
      </c>
      <c r="S4173" s="1262">
        <f t="shared" si="196"/>
        <v>43437.448882823046</v>
      </c>
      <c r="T4173" s="1262">
        <f t="shared" si="197"/>
        <v>4.8710064239828617</v>
      </c>
    </row>
    <row r="4174" spans="1:20" s="1255" customFormat="1">
      <c r="A4174" s="1255" t="s">
        <v>1034</v>
      </c>
      <c r="B4174" s="1255" t="s">
        <v>1035</v>
      </c>
      <c r="C4174" s="1255" t="s">
        <v>118</v>
      </c>
      <c r="D4174" s="1255" t="s">
        <v>2721</v>
      </c>
      <c r="E4174" s="1256">
        <v>2021</v>
      </c>
      <c r="F4174" s="1256">
        <v>2021</v>
      </c>
      <c r="G4174" s="1257">
        <v>43805</v>
      </c>
      <c r="H4174" s="1258">
        <f t="shared" si="195"/>
        <v>2019</v>
      </c>
      <c r="I4174" s="1259">
        <v>44383.556483182867</v>
      </c>
      <c r="J4174" s="1255" t="s">
        <v>1038</v>
      </c>
      <c r="K4174" s="1255" t="s">
        <v>2440</v>
      </c>
      <c r="L4174" s="1255" t="s">
        <v>1039</v>
      </c>
      <c r="M4174" s="1255">
        <v>37839.859199999999</v>
      </c>
      <c r="N4174" s="1255">
        <v>8.2368000000000006</v>
      </c>
      <c r="O4174" s="1260">
        <f>+VLOOKUP(C4174,'A. Rate Class Allocations'!$B$124:$J$128,6,FALSE)</f>
        <v>0.96094519236849896</v>
      </c>
      <c r="P4174" s="1261">
        <f>+VLOOKUP(C4174,'A. Rate Class Allocations'!$B$124:$J$128,8,FALSE)</f>
        <v>0.98007105038154396</v>
      </c>
      <c r="Q4174" s="1261">
        <f>+VLOOKUP(C4174,'A. Rate Class Allocations'!$B$124:$J$128,7,FALSE)</f>
        <v>1.0700573423086499</v>
      </c>
      <c r="R4174" s="1261">
        <f>+VLOOKUP(C4174,'A. Rate Class Allocations'!$B$124:$J$128,9,FALSE)</f>
        <v>0.85888650963597402</v>
      </c>
      <c r="S4174" s="1262">
        <f t="shared" si="196"/>
        <v>35637.373698738593</v>
      </c>
      <c r="T4174" s="1262">
        <f t="shared" si="197"/>
        <v>7.5700954175588757</v>
      </c>
    </row>
    <row r="4175" spans="1:20" s="1255" customFormat="1">
      <c r="A4175" s="1255" t="s">
        <v>1034</v>
      </c>
      <c r="B4175" s="1255" t="s">
        <v>1035</v>
      </c>
      <c r="C4175" s="1255" t="s">
        <v>118</v>
      </c>
      <c r="D4175" s="1255" t="s">
        <v>2721</v>
      </c>
      <c r="E4175" s="1256">
        <v>2021</v>
      </c>
      <c r="F4175" s="1256">
        <v>2021</v>
      </c>
      <c r="G4175" s="1257">
        <v>43805</v>
      </c>
      <c r="H4175" s="1258">
        <f t="shared" si="195"/>
        <v>2019</v>
      </c>
      <c r="I4175" s="1259">
        <v>44383.556483182867</v>
      </c>
      <c r="J4175" s="1255" t="s">
        <v>1038</v>
      </c>
      <c r="K4175" s="1255" t="s">
        <v>2440</v>
      </c>
      <c r="L4175" s="1255" t="s">
        <v>1039</v>
      </c>
      <c r="M4175" s="1255">
        <v>40706.515200000002</v>
      </c>
      <c r="N4175" s="1255">
        <v>8.8607999999999993</v>
      </c>
      <c r="O4175" s="1260">
        <f>+VLOOKUP(C4175,'A. Rate Class Allocations'!$B$124:$J$128,6,FALSE)</f>
        <v>0.96094519236849896</v>
      </c>
      <c r="P4175" s="1261">
        <f>+VLOOKUP(C4175,'A. Rate Class Allocations'!$B$124:$J$128,8,FALSE)</f>
        <v>0.98007105038154396</v>
      </c>
      <c r="Q4175" s="1261">
        <f>+VLOOKUP(C4175,'A. Rate Class Allocations'!$B$124:$J$128,7,FALSE)</f>
        <v>1.0700573423086499</v>
      </c>
      <c r="R4175" s="1261">
        <f>+VLOOKUP(C4175,'A. Rate Class Allocations'!$B$124:$J$128,9,FALSE)</f>
        <v>0.85888650963597402</v>
      </c>
      <c r="S4175" s="1262">
        <f t="shared" si="196"/>
        <v>38337.174736521825</v>
      </c>
      <c r="T4175" s="1262">
        <f t="shared" si="197"/>
        <v>8.1435874946466669</v>
      </c>
    </row>
    <row r="4176" spans="1:20" s="1255" customFormat="1">
      <c r="A4176" s="1255" t="s">
        <v>1034</v>
      </c>
      <c r="B4176" s="1255" t="s">
        <v>1035</v>
      </c>
      <c r="C4176" s="1255" t="s">
        <v>118</v>
      </c>
      <c r="D4176" s="1255" t="s">
        <v>2721</v>
      </c>
      <c r="E4176" s="1256">
        <v>2021</v>
      </c>
      <c r="F4176" s="1256">
        <v>2021</v>
      </c>
      <c r="G4176" s="1257">
        <v>43805</v>
      </c>
      <c r="H4176" s="1258">
        <f t="shared" si="195"/>
        <v>2019</v>
      </c>
      <c r="I4176" s="1259">
        <v>44383.556483182867</v>
      </c>
      <c r="J4176" s="1255" t="s">
        <v>1038</v>
      </c>
      <c r="K4176" s="1255" t="s">
        <v>2440</v>
      </c>
      <c r="L4176" s="1255" t="s">
        <v>1039</v>
      </c>
      <c r="M4176" s="1255">
        <v>11896.6224</v>
      </c>
      <c r="N4176" s="1255">
        <v>2.5895999999999999</v>
      </c>
      <c r="O4176" s="1260">
        <f>+VLOOKUP(C4176,'A. Rate Class Allocations'!$B$124:$J$128,6,FALSE)</f>
        <v>0.96094519236849896</v>
      </c>
      <c r="P4176" s="1261">
        <f>+VLOOKUP(C4176,'A. Rate Class Allocations'!$B$124:$J$128,8,FALSE)</f>
        <v>0.98007105038154396</v>
      </c>
      <c r="Q4176" s="1261">
        <f>+VLOOKUP(C4176,'A. Rate Class Allocations'!$B$124:$J$128,7,FALSE)</f>
        <v>1.0700573423086499</v>
      </c>
      <c r="R4176" s="1261">
        <f>+VLOOKUP(C4176,'A. Rate Class Allocations'!$B$124:$J$128,9,FALSE)</f>
        <v>0.85888650963597402</v>
      </c>
      <c r="S4176" s="1262">
        <f t="shared" si="196"/>
        <v>11204.174306800393</v>
      </c>
      <c r="T4176" s="1262">
        <f t="shared" si="197"/>
        <v>2.379992119914343</v>
      </c>
    </row>
    <row r="4177" spans="1:20" s="1255" customFormat="1">
      <c r="A4177" s="1255" t="s">
        <v>1034</v>
      </c>
      <c r="B4177" s="1255" t="s">
        <v>1035</v>
      </c>
      <c r="C4177" s="1255" t="s">
        <v>118</v>
      </c>
      <c r="D4177" s="1255" t="s">
        <v>2721</v>
      </c>
      <c r="E4177" s="1256">
        <v>2021</v>
      </c>
      <c r="F4177" s="1256">
        <v>2021</v>
      </c>
      <c r="G4177" s="1257">
        <v>43805</v>
      </c>
      <c r="H4177" s="1258">
        <f t="shared" si="195"/>
        <v>2019</v>
      </c>
      <c r="I4177" s="1259">
        <v>44383.556483182867</v>
      </c>
      <c r="J4177" s="1255" t="s">
        <v>1038</v>
      </c>
      <c r="K4177" s="1255" t="s">
        <v>2440</v>
      </c>
      <c r="L4177" s="1255" t="s">
        <v>1039</v>
      </c>
      <c r="M4177" s="1255">
        <v>11609.9568</v>
      </c>
      <c r="N4177" s="1255">
        <v>2.5272000000000001</v>
      </c>
      <c r="O4177" s="1260">
        <f>+VLOOKUP(C4177,'A. Rate Class Allocations'!$B$124:$J$128,6,FALSE)</f>
        <v>0.96094519236849896</v>
      </c>
      <c r="P4177" s="1261">
        <f>+VLOOKUP(C4177,'A. Rate Class Allocations'!$B$124:$J$128,8,FALSE)</f>
        <v>0.98007105038154396</v>
      </c>
      <c r="Q4177" s="1261">
        <f>+VLOOKUP(C4177,'A. Rate Class Allocations'!$B$124:$J$128,7,FALSE)</f>
        <v>1.0700573423086499</v>
      </c>
      <c r="R4177" s="1261">
        <f>+VLOOKUP(C4177,'A. Rate Class Allocations'!$B$124:$J$128,9,FALSE)</f>
        <v>0.85888650963597402</v>
      </c>
      <c r="S4177" s="1262">
        <f t="shared" si="196"/>
        <v>10934.194203022069</v>
      </c>
      <c r="T4177" s="1262">
        <f t="shared" si="197"/>
        <v>2.3226429122055641</v>
      </c>
    </row>
    <row r="4178" spans="1:20" s="1255" customFormat="1">
      <c r="A4178" s="1255" t="s">
        <v>1034</v>
      </c>
      <c r="B4178" s="1255" t="s">
        <v>1035</v>
      </c>
      <c r="C4178" s="1255" t="s">
        <v>118</v>
      </c>
      <c r="D4178" s="1255" t="s">
        <v>2721</v>
      </c>
      <c r="E4178" s="1256">
        <v>2021</v>
      </c>
      <c r="F4178" s="1256">
        <v>2021</v>
      </c>
      <c r="G4178" s="1257">
        <v>43805</v>
      </c>
      <c r="H4178" s="1258">
        <f t="shared" si="195"/>
        <v>2019</v>
      </c>
      <c r="I4178" s="1259">
        <v>44383.556483182867</v>
      </c>
      <c r="J4178" s="1255" t="s">
        <v>1038</v>
      </c>
      <c r="K4178" s="1255" t="s">
        <v>2440</v>
      </c>
      <c r="L4178" s="1255" t="s">
        <v>1039</v>
      </c>
      <c r="M4178" s="1255">
        <v>11179.9584</v>
      </c>
      <c r="N4178" s="1255">
        <v>2.4336000000000002</v>
      </c>
      <c r="O4178" s="1260">
        <f>+VLOOKUP(C4178,'A. Rate Class Allocations'!$B$124:$J$128,6,FALSE)</f>
        <v>0.96094519236849896</v>
      </c>
      <c r="P4178" s="1261">
        <f>+VLOOKUP(C4178,'A. Rate Class Allocations'!$B$124:$J$128,8,FALSE)</f>
        <v>0.98007105038154396</v>
      </c>
      <c r="Q4178" s="1261">
        <f>+VLOOKUP(C4178,'A. Rate Class Allocations'!$B$124:$J$128,7,FALSE)</f>
        <v>1.0700573423086499</v>
      </c>
      <c r="R4178" s="1261">
        <f>+VLOOKUP(C4178,'A. Rate Class Allocations'!$B$124:$J$128,9,FALSE)</f>
        <v>0.85888650963597402</v>
      </c>
      <c r="S4178" s="1262">
        <f t="shared" si="196"/>
        <v>10529.224047354586</v>
      </c>
      <c r="T4178" s="1262">
        <f t="shared" si="197"/>
        <v>2.236619100642395</v>
      </c>
    </row>
    <row r="4179" spans="1:20" s="1255" customFormat="1">
      <c r="A4179" s="1255" t="s">
        <v>1034</v>
      </c>
      <c r="B4179" s="1255" t="s">
        <v>1035</v>
      </c>
      <c r="C4179" s="1255" t="s">
        <v>118</v>
      </c>
      <c r="D4179" s="1255" t="s">
        <v>2721</v>
      </c>
      <c r="E4179" s="1256">
        <v>2021</v>
      </c>
      <c r="F4179" s="1256">
        <v>2021</v>
      </c>
      <c r="G4179" s="1257">
        <v>43805</v>
      </c>
      <c r="H4179" s="1258">
        <f t="shared" si="195"/>
        <v>2019</v>
      </c>
      <c r="I4179" s="1259">
        <v>44383.556483182867</v>
      </c>
      <c r="J4179" s="1255" t="s">
        <v>1038</v>
      </c>
      <c r="K4179" s="1255" t="s">
        <v>2440</v>
      </c>
      <c r="L4179" s="1255" t="s">
        <v>1039</v>
      </c>
      <c r="M4179" s="1255">
        <v>8599.9680000000008</v>
      </c>
      <c r="N4179" s="1255">
        <v>1.8720000000000001</v>
      </c>
      <c r="O4179" s="1260">
        <f>+VLOOKUP(C4179,'A. Rate Class Allocations'!$B$124:$J$128,6,FALSE)</f>
        <v>0.96094519236849896</v>
      </c>
      <c r="P4179" s="1261">
        <f>+VLOOKUP(C4179,'A. Rate Class Allocations'!$B$124:$J$128,8,FALSE)</f>
        <v>0.98007105038154396</v>
      </c>
      <c r="Q4179" s="1261">
        <f>+VLOOKUP(C4179,'A. Rate Class Allocations'!$B$124:$J$128,7,FALSE)</f>
        <v>1.0700573423086499</v>
      </c>
      <c r="R4179" s="1261">
        <f>+VLOOKUP(C4179,'A. Rate Class Allocations'!$B$124:$J$128,9,FALSE)</f>
        <v>0.85888650963597402</v>
      </c>
      <c r="S4179" s="1262">
        <f t="shared" si="196"/>
        <v>8099.4031133496828</v>
      </c>
      <c r="T4179" s="1262">
        <f t="shared" si="197"/>
        <v>1.7204762312633808</v>
      </c>
    </row>
    <row r="4180" spans="1:20" s="1255" customFormat="1">
      <c r="A4180" s="1255" t="s">
        <v>1034</v>
      </c>
      <c r="B4180" s="1255" t="s">
        <v>1035</v>
      </c>
      <c r="C4180" s="1255" t="s">
        <v>118</v>
      </c>
      <c r="D4180" s="1255" t="s">
        <v>2721</v>
      </c>
      <c r="E4180" s="1256">
        <v>2021</v>
      </c>
      <c r="F4180" s="1256">
        <v>2021</v>
      </c>
      <c r="G4180" s="1257">
        <v>43805</v>
      </c>
      <c r="H4180" s="1258">
        <f t="shared" si="195"/>
        <v>2019</v>
      </c>
      <c r="I4180" s="1259">
        <v>44383.556483182867</v>
      </c>
      <c r="J4180" s="1255" t="s">
        <v>1038</v>
      </c>
      <c r="K4180" s="1255" t="s">
        <v>2440</v>
      </c>
      <c r="L4180" s="1255" t="s">
        <v>1039</v>
      </c>
      <c r="M4180" s="1255">
        <v>15909.9408</v>
      </c>
      <c r="N4180" s="1255">
        <v>3.4632000000000001</v>
      </c>
      <c r="O4180" s="1260">
        <f>+VLOOKUP(C4180,'A. Rate Class Allocations'!$B$124:$J$128,6,FALSE)</f>
        <v>0.96094519236849896</v>
      </c>
      <c r="P4180" s="1261">
        <f>+VLOOKUP(C4180,'A. Rate Class Allocations'!$B$124:$J$128,8,FALSE)</f>
        <v>0.98007105038154396</v>
      </c>
      <c r="Q4180" s="1261">
        <f>+VLOOKUP(C4180,'A. Rate Class Allocations'!$B$124:$J$128,7,FALSE)</f>
        <v>1.0700573423086499</v>
      </c>
      <c r="R4180" s="1261">
        <f>+VLOOKUP(C4180,'A. Rate Class Allocations'!$B$124:$J$128,9,FALSE)</f>
        <v>0.85888650963597402</v>
      </c>
      <c r="S4180" s="1262">
        <f t="shared" si="196"/>
        <v>14983.89575969691</v>
      </c>
      <c r="T4180" s="1262">
        <f t="shared" si="197"/>
        <v>3.1828810278372539</v>
      </c>
    </row>
    <row r="4181" spans="1:20" s="1255" customFormat="1">
      <c r="A4181" s="1255" t="s">
        <v>1034</v>
      </c>
      <c r="B4181" s="1255" t="s">
        <v>1035</v>
      </c>
      <c r="C4181" s="1255" t="s">
        <v>118</v>
      </c>
      <c r="D4181" s="1255" t="s">
        <v>2721</v>
      </c>
      <c r="E4181" s="1256">
        <v>2021</v>
      </c>
      <c r="F4181" s="1256">
        <v>2021</v>
      </c>
      <c r="G4181" s="1257">
        <v>43830</v>
      </c>
      <c r="H4181" s="1258">
        <f t="shared" si="195"/>
        <v>2019</v>
      </c>
      <c r="I4181" s="1259">
        <v>44383.556483182867</v>
      </c>
      <c r="J4181" s="1255" t="s">
        <v>1038</v>
      </c>
      <c r="K4181" s="1255" t="s">
        <v>2440</v>
      </c>
      <c r="L4181" s="1255" t="s">
        <v>1039</v>
      </c>
      <c r="M4181" s="1255">
        <v>17773.267199999998</v>
      </c>
      <c r="N4181" s="1255">
        <v>3.8687999999999998</v>
      </c>
      <c r="O4181" s="1260">
        <f>+VLOOKUP(C4181,'A. Rate Class Allocations'!$B$124:$J$128,6,FALSE)</f>
        <v>0.96094519236849896</v>
      </c>
      <c r="P4181" s="1261">
        <f>+VLOOKUP(C4181,'A. Rate Class Allocations'!$B$124:$J$128,8,FALSE)</f>
        <v>0.98007105038154396</v>
      </c>
      <c r="Q4181" s="1261">
        <f>+VLOOKUP(C4181,'A. Rate Class Allocations'!$B$124:$J$128,7,FALSE)</f>
        <v>1.0700573423086499</v>
      </c>
      <c r="R4181" s="1261">
        <f>+VLOOKUP(C4181,'A. Rate Class Allocations'!$B$124:$J$128,9,FALSE)</f>
        <v>0.85888650963597402</v>
      </c>
      <c r="S4181" s="1262">
        <f t="shared" si="196"/>
        <v>16738.766434256006</v>
      </c>
      <c r="T4181" s="1262">
        <f t="shared" si="197"/>
        <v>3.5556508779443194</v>
      </c>
    </row>
    <row r="4182" spans="1:20" s="1255" customFormat="1">
      <c r="A4182" s="1255" t="s">
        <v>1034</v>
      </c>
      <c r="B4182" s="1255" t="s">
        <v>1035</v>
      </c>
      <c r="C4182" s="1255" t="s">
        <v>118</v>
      </c>
      <c r="D4182" s="1255" t="s">
        <v>2721</v>
      </c>
      <c r="E4182" s="1256">
        <v>2021</v>
      </c>
      <c r="F4182" s="1256">
        <v>2021</v>
      </c>
      <c r="G4182" s="1257">
        <v>43830</v>
      </c>
      <c r="H4182" s="1258">
        <f t="shared" si="195"/>
        <v>2019</v>
      </c>
      <c r="I4182" s="1259">
        <v>44383.556483182867</v>
      </c>
      <c r="J4182" s="1255" t="s">
        <v>1038</v>
      </c>
      <c r="K4182" s="1255" t="s">
        <v>2440</v>
      </c>
      <c r="L4182" s="1255" t="s">
        <v>1039</v>
      </c>
      <c r="M4182" s="1255">
        <v>24939.907200000001</v>
      </c>
      <c r="N4182" s="1255">
        <v>5.4287999999999998</v>
      </c>
      <c r="O4182" s="1260">
        <f>+VLOOKUP(C4182,'A. Rate Class Allocations'!$B$124:$J$128,6,FALSE)</f>
        <v>0.96094519236849896</v>
      </c>
      <c r="P4182" s="1261">
        <f>+VLOOKUP(C4182,'A. Rate Class Allocations'!$B$124:$J$128,8,FALSE)</f>
        <v>0.98007105038154396</v>
      </c>
      <c r="Q4182" s="1261">
        <f>+VLOOKUP(C4182,'A. Rate Class Allocations'!$B$124:$J$128,7,FALSE)</f>
        <v>1.0700573423086499</v>
      </c>
      <c r="R4182" s="1261">
        <f>+VLOOKUP(C4182,'A. Rate Class Allocations'!$B$124:$J$128,9,FALSE)</f>
        <v>0.85888650963597402</v>
      </c>
      <c r="S4182" s="1262">
        <f t="shared" si="196"/>
        <v>23488.269028714076</v>
      </c>
      <c r="T4182" s="1262">
        <f t="shared" si="197"/>
        <v>4.9893810706638035</v>
      </c>
    </row>
    <row r="4183" spans="1:20" s="1255" customFormat="1">
      <c r="A4183" s="1255" t="s">
        <v>1034</v>
      </c>
      <c r="B4183" s="1255" t="s">
        <v>1035</v>
      </c>
      <c r="C4183" s="1255" t="s">
        <v>118</v>
      </c>
      <c r="D4183" s="1255" t="s">
        <v>2721</v>
      </c>
      <c r="E4183" s="1256">
        <v>2021</v>
      </c>
      <c r="F4183" s="1256">
        <v>2021</v>
      </c>
      <c r="G4183" s="1257">
        <v>43830</v>
      </c>
      <c r="H4183" s="1258">
        <f t="shared" si="195"/>
        <v>2019</v>
      </c>
      <c r="I4183" s="1259">
        <v>44383.556483182867</v>
      </c>
      <c r="J4183" s="1255" t="s">
        <v>1038</v>
      </c>
      <c r="K4183" s="1255" t="s">
        <v>2440</v>
      </c>
      <c r="L4183" s="1255" t="s">
        <v>1039</v>
      </c>
      <c r="M4183" s="1255">
        <v>34399.872000000003</v>
      </c>
      <c r="N4183" s="1255">
        <v>7.4880000000000004</v>
      </c>
      <c r="O4183" s="1260">
        <f>+VLOOKUP(C4183,'A. Rate Class Allocations'!$B$124:$J$128,6,FALSE)</f>
        <v>0.96094519236849896</v>
      </c>
      <c r="P4183" s="1261">
        <f>+VLOOKUP(C4183,'A. Rate Class Allocations'!$B$124:$J$128,8,FALSE)</f>
        <v>0.98007105038154396</v>
      </c>
      <c r="Q4183" s="1261">
        <f>+VLOOKUP(C4183,'A. Rate Class Allocations'!$B$124:$J$128,7,FALSE)</f>
        <v>1.0700573423086499</v>
      </c>
      <c r="R4183" s="1261">
        <f>+VLOOKUP(C4183,'A. Rate Class Allocations'!$B$124:$J$128,9,FALSE)</f>
        <v>0.85888650963597402</v>
      </c>
      <c r="S4183" s="1262">
        <f t="shared" si="196"/>
        <v>32397.612453398731</v>
      </c>
      <c r="T4183" s="1262">
        <f t="shared" si="197"/>
        <v>6.8819049250535231</v>
      </c>
    </row>
    <row r="4184" spans="1:20" s="1255" customFormat="1">
      <c r="A4184" s="1255" t="s">
        <v>1034</v>
      </c>
      <c r="B4184" s="1255" t="s">
        <v>1035</v>
      </c>
      <c r="C4184" s="1255" t="s">
        <v>118</v>
      </c>
      <c r="D4184" s="1255" t="s">
        <v>2721</v>
      </c>
      <c r="E4184" s="1256">
        <v>2021</v>
      </c>
      <c r="F4184" s="1256">
        <v>2021</v>
      </c>
      <c r="G4184" s="1257">
        <v>43810</v>
      </c>
      <c r="H4184" s="1258">
        <f t="shared" si="195"/>
        <v>2019</v>
      </c>
      <c r="I4184" s="1259">
        <v>44383.556483182867</v>
      </c>
      <c r="J4184" s="1255" t="s">
        <v>1038</v>
      </c>
      <c r="K4184" s="1255" t="s">
        <v>2440</v>
      </c>
      <c r="L4184" s="1255" t="s">
        <v>1039</v>
      </c>
      <c r="M4184" s="1255">
        <v>11609.9568</v>
      </c>
      <c r="N4184" s="1255">
        <v>2.5272000000000001</v>
      </c>
      <c r="O4184" s="1260">
        <f>+VLOOKUP(C4184,'A. Rate Class Allocations'!$B$124:$J$128,6,FALSE)</f>
        <v>0.96094519236849896</v>
      </c>
      <c r="P4184" s="1261">
        <f>+VLOOKUP(C4184,'A. Rate Class Allocations'!$B$124:$J$128,8,FALSE)</f>
        <v>0.98007105038154396</v>
      </c>
      <c r="Q4184" s="1261">
        <f>+VLOOKUP(C4184,'A. Rate Class Allocations'!$B$124:$J$128,7,FALSE)</f>
        <v>1.0700573423086499</v>
      </c>
      <c r="R4184" s="1261">
        <f>+VLOOKUP(C4184,'A. Rate Class Allocations'!$B$124:$J$128,9,FALSE)</f>
        <v>0.85888650963597402</v>
      </c>
      <c r="S4184" s="1262">
        <f t="shared" si="196"/>
        <v>10934.194203022069</v>
      </c>
      <c r="T4184" s="1262">
        <f t="shared" si="197"/>
        <v>2.3226429122055641</v>
      </c>
    </row>
    <row r="4185" spans="1:20" s="1255" customFormat="1">
      <c r="A4185" s="1255" t="s">
        <v>1034</v>
      </c>
      <c r="B4185" s="1255" t="s">
        <v>1035</v>
      </c>
      <c r="C4185" s="1255" t="s">
        <v>118</v>
      </c>
      <c r="D4185" s="1255" t="s">
        <v>2721</v>
      </c>
      <c r="E4185" s="1256">
        <v>2021</v>
      </c>
      <c r="F4185" s="1256">
        <v>2021</v>
      </c>
      <c r="G4185" s="1257">
        <v>43817</v>
      </c>
      <c r="H4185" s="1258">
        <f t="shared" si="195"/>
        <v>2019</v>
      </c>
      <c r="I4185" s="1259">
        <v>44383.556483182867</v>
      </c>
      <c r="J4185" s="1255" t="s">
        <v>1038</v>
      </c>
      <c r="K4185" s="1255" t="s">
        <v>2440</v>
      </c>
      <c r="L4185" s="1255" t="s">
        <v>1039</v>
      </c>
      <c r="M4185" s="1255">
        <v>11179.9584</v>
      </c>
      <c r="N4185" s="1255">
        <v>2.4336000000000002</v>
      </c>
      <c r="O4185" s="1260">
        <f>+VLOOKUP(C4185,'A. Rate Class Allocations'!$B$124:$J$128,6,FALSE)</f>
        <v>0.96094519236849896</v>
      </c>
      <c r="P4185" s="1261">
        <f>+VLOOKUP(C4185,'A. Rate Class Allocations'!$B$124:$J$128,8,FALSE)</f>
        <v>0.98007105038154396</v>
      </c>
      <c r="Q4185" s="1261">
        <f>+VLOOKUP(C4185,'A. Rate Class Allocations'!$B$124:$J$128,7,FALSE)</f>
        <v>1.0700573423086499</v>
      </c>
      <c r="R4185" s="1261">
        <f>+VLOOKUP(C4185,'A. Rate Class Allocations'!$B$124:$J$128,9,FALSE)</f>
        <v>0.85888650963597402</v>
      </c>
      <c r="S4185" s="1262">
        <f t="shared" si="196"/>
        <v>10529.224047354586</v>
      </c>
      <c r="T4185" s="1262">
        <f t="shared" si="197"/>
        <v>2.236619100642395</v>
      </c>
    </row>
    <row r="4186" spans="1:20" s="1255" customFormat="1">
      <c r="A4186" s="1255" t="s">
        <v>1034</v>
      </c>
      <c r="B4186" s="1255" t="s">
        <v>1035</v>
      </c>
      <c r="C4186" s="1255" t="s">
        <v>118</v>
      </c>
      <c r="D4186" s="1255" t="s">
        <v>2721</v>
      </c>
      <c r="E4186" s="1256">
        <v>2021</v>
      </c>
      <c r="F4186" s="1256">
        <v>2021</v>
      </c>
      <c r="G4186" s="1257">
        <v>43854</v>
      </c>
      <c r="H4186" s="1258">
        <f t="shared" si="195"/>
        <v>2020</v>
      </c>
      <c r="I4186" s="1259">
        <v>44383.556483182867</v>
      </c>
      <c r="J4186" s="1255" t="s">
        <v>1038</v>
      </c>
      <c r="K4186" s="1255" t="s">
        <v>2440</v>
      </c>
      <c r="L4186" s="1255" t="s">
        <v>1039</v>
      </c>
      <c r="M4186" s="1255">
        <v>18776.596799999999</v>
      </c>
      <c r="N4186" s="1255">
        <v>4.0872000000000002</v>
      </c>
      <c r="O4186" s="1260">
        <f>+VLOOKUP(C4186,'A. Rate Class Allocations'!$B$124:$J$128,6,FALSE)</f>
        <v>0.96094519236849896</v>
      </c>
      <c r="P4186" s="1261">
        <f>+VLOOKUP(C4186,'A. Rate Class Allocations'!$B$124:$J$128,8,FALSE)</f>
        <v>0.98007105038154396</v>
      </c>
      <c r="Q4186" s="1261">
        <f>+VLOOKUP(C4186,'A. Rate Class Allocations'!$B$124:$J$128,7,FALSE)</f>
        <v>1.0700573423086499</v>
      </c>
      <c r="R4186" s="1261">
        <f>+VLOOKUP(C4186,'A. Rate Class Allocations'!$B$124:$J$128,9,FALSE)</f>
        <v>0.85888650963597402</v>
      </c>
      <c r="S4186" s="1262">
        <f t="shared" si="196"/>
        <v>17683.696797480137</v>
      </c>
      <c r="T4186" s="1262">
        <f t="shared" si="197"/>
        <v>3.7563731049250482</v>
      </c>
    </row>
    <row r="4187" spans="1:20" s="1255" customFormat="1">
      <c r="A4187" s="1255" t="s">
        <v>1034</v>
      </c>
      <c r="B4187" s="1255" t="s">
        <v>1035</v>
      </c>
      <c r="C4187" s="1255" t="s">
        <v>118</v>
      </c>
      <c r="D4187" s="1255" t="s">
        <v>2721</v>
      </c>
      <c r="E4187" s="1256">
        <v>2021</v>
      </c>
      <c r="F4187" s="1256">
        <v>2021</v>
      </c>
      <c r="G4187" s="1257">
        <v>43854</v>
      </c>
      <c r="H4187" s="1258">
        <f t="shared" si="195"/>
        <v>2020</v>
      </c>
      <c r="I4187" s="1259">
        <v>44383.556483182867</v>
      </c>
      <c r="J4187" s="1255" t="s">
        <v>1038</v>
      </c>
      <c r="K4187" s="1255" t="s">
        <v>2440</v>
      </c>
      <c r="L4187" s="1255" t="s">
        <v>1039</v>
      </c>
      <c r="M4187" s="1255">
        <v>9459.9647999999997</v>
      </c>
      <c r="N4187" s="1255">
        <v>2.0592000000000001</v>
      </c>
      <c r="O4187" s="1260">
        <f>+VLOOKUP(C4187,'A. Rate Class Allocations'!$B$124:$J$128,6,FALSE)</f>
        <v>0.96094519236849896</v>
      </c>
      <c r="P4187" s="1261">
        <f>+VLOOKUP(C4187,'A. Rate Class Allocations'!$B$124:$J$128,8,FALSE)</f>
        <v>0.98007105038154396</v>
      </c>
      <c r="Q4187" s="1261">
        <f>+VLOOKUP(C4187,'A. Rate Class Allocations'!$B$124:$J$128,7,FALSE)</f>
        <v>1.0700573423086499</v>
      </c>
      <c r="R4187" s="1261">
        <f>+VLOOKUP(C4187,'A. Rate Class Allocations'!$B$124:$J$128,9,FALSE)</f>
        <v>0.85888650963597402</v>
      </c>
      <c r="S4187" s="1262">
        <f t="shared" si="196"/>
        <v>8909.3434246846482</v>
      </c>
      <c r="T4187" s="1262">
        <f t="shared" si="197"/>
        <v>1.8925238543897189</v>
      </c>
    </row>
    <row r="4188" spans="1:20" s="1255" customFormat="1">
      <c r="A4188" s="1255" t="s">
        <v>1034</v>
      </c>
      <c r="B4188" s="1255" t="s">
        <v>1035</v>
      </c>
      <c r="C4188" s="1255" t="s">
        <v>118</v>
      </c>
      <c r="D4188" s="1255" t="s">
        <v>2721</v>
      </c>
      <c r="E4188" s="1256">
        <v>2021</v>
      </c>
      <c r="F4188" s="1256">
        <v>2021</v>
      </c>
      <c r="G4188" s="1257">
        <v>43895</v>
      </c>
      <c r="H4188" s="1258">
        <f t="shared" si="195"/>
        <v>2020</v>
      </c>
      <c r="I4188" s="1259">
        <v>44383.556483182867</v>
      </c>
      <c r="J4188" s="1255" t="s">
        <v>1036</v>
      </c>
      <c r="K4188" s="1255" t="s">
        <v>2440</v>
      </c>
      <c r="L4188" s="1255" t="s">
        <v>1039</v>
      </c>
      <c r="M4188" s="1255">
        <v>165126</v>
      </c>
      <c r="N4188" s="1255">
        <v>18.899999999999999</v>
      </c>
      <c r="O4188" s="1260">
        <f>+VLOOKUP(C4188,'A. Rate Class Allocations'!$B$124:$J$128,6,FALSE)</f>
        <v>0.96094519236849896</v>
      </c>
      <c r="P4188" s="1261">
        <f>+VLOOKUP(C4188,'A. Rate Class Allocations'!$B$124:$J$128,8,FALSE)</f>
        <v>0.98007105038154396</v>
      </c>
      <c r="Q4188" s="1261">
        <f>+VLOOKUP(C4188,'A. Rate Class Allocations'!$B$124:$J$128,7,FALSE)</f>
        <v>1.0700573423086499</v>
      </c>
      <c r="R4188" s="1261">
        <f>+VLOOKUP(C4188,'A. Rate Class Allocations'!$B$124:$J$128,9,FALSE)</f>
        <v>0.85888650963597402</v>
      </c>
      <c r="S4188" s="1262">
        <f t="shared" si="196"/>
        <v>155514.76918227828</v>
      </c>
      <c r="T4188" s="1262">
        <f t="shared" si="197"/>
        <v>17.370192719486052</v>
      </c>
    </row>
    <row r="4189" spans="1:20" s="1255" customFormat="1">
      <c r="A4189" s="1255" t="s">
        <v>1034</v>
      </c>
      <c r="B4189" s="1255" t="s">
        <v>1035</v>
      </c>
      <c r="C4189" s="1255" t="s">
        <v>118</v>
      </c>
      <c r="D4189" s="1255" t="s">
        <v>2721</v>
      </c>
      <c r="E4189" s="1256">
        <v>2021</v>
      </c>
      <c r="F4189" s="1256">
        <v>2021</v>
      </c>
      <c r="G4189" s="1257">
        <v>43956</v>
      </c>
      <c r="H4189" s="1258">
        <f t="shared" si="195"/>
        <v>2020</v>
      </c>
      <c r="I4189" s="1259">
        <v>44383.556483182867</v>
      </c>
      <c r="J4189" s="1255" t="s">
        <v>1038</v>
      </c>
      <c r="K4189" s="1255" t="s">
        <v>2440</v>
      </c>
      <c r="L4189" s="1255" t="s">
        <v>1039</v>
      </c>
      <c r="M4189" s="1255">
        <v>23506.5792</v>
      </c>
      <c r="N4189" s="1255">
        <v>5.1167999999999996</v>
      </c>
      <c r="O4189" s="1260">
        <f>+VLOOKUP(C4189,'A. Rate Class Allocations'!$B$124:$J$128,6,FALSE)</f>
        <v>0.96094519236849896</v>
      </c>
      <c r="P4189" s="1261">
        <f>+VLOOKUP(C4189,'A. Rate Class Allocations'!$B$124:$J$128,8,FALSE)</f>
        <v>0.98007105038154396</v>
      </c>
      <c r="Q4189" s="1261">
        <f>+VLOOKUP(C4189,'A. Rate Class Allocations'!$B$124:$J$128,7,FALSE)</f>
        <v>1.0700573423086499</v>
      </c>
      <c r="R4189" s="1261">
        <f>+VLOOKUP(C4189,'A. Rate Class Allocations'!$B$124:$J$128,9,FALSE)</f>
        <v>0.85888650963597402</v>
      </c>
      <c r="S4189" s="1262">
        <f t="shared" si="196"/>
        <v>22138.368509822463</v>
      </c>
      <c r="T4189" s="1262">
        <f t="shared" si="197"/>
        <v>4.7026350321199066</v>
      </c>
    </row>
    <row r="4190" spans="1:20" s="1255" customFormat="1">
      <c r="A4190" s="1255" t="s">
        <v>1034</v>
      </c>
      <c r="B4190" s="1255" t="s">
        <v>1035</v>
      </c>
      <c r="C4190" s="1255" t="s">
        <v>118</v>
      </c>
      <c r="D4190" s="1255" t="s">
        <v>2721</v>
      </c>
      <c r="E4190" s="1256">
        <v>2021</v>
      </c>
      <c r="F4190" s="1256">
        <v>2021</v>
      </c>
      <c r="G4190" s="1257">
        <v>44120</v>
      </c>
      <c r="H4190" s="1258">
        <f t="shared" si="195"/>
        <v>2020</v>
      </c>
      <c r="I4190" s="1259">
        <v>44383.556483182867</v>
      </c>
      <c r="J4190" s="1255" t="s">
        <v>1038</v>
      </c>
      <c r="K4190" s="1255" t="s">
        <v>2440</v>
      </c>
      <c r="L4190" s="1255" t="s">
        <v>1039</v>
      </c>
      <c r="M4190" s="1255">
        <v>10893.292799999999</v>
      </c>
      <c r="N4190" s="1255">
        <v>2.3712</v>
      </c>
      <c r="O4190" s="1260">
        <f>+VLOOKUP(C4190,'A. Rate Class Allocations'!$B$124:$J$128,6,FALSE)</f>
        <v>0.96094519236849896</v>
      </c>
      <c r="P4190" s="1261">
        <f>+VLOOKUP(C4190,'A. Rate Class Allocations'!$B$124:$J$128,8,FALSE)</f>
        <v>0.98007105038154396</v>
      </c>
      <c r="Q4190" s="1261">
        <f>+VLOOKUP(C4190,'A. Rate Class Allocations'!$B$124:$J$128,7,FALSE)</f>
        <v>1.0700573423086499</v>
      </c>
      <c r="R4190" s="1261">
        <f>+VLOOKUP(C4190,'A. Rate Class Allocations'!$B$124:$J$128,9,FALSE)</f>
        <v>0.85888650963597402</v>
      </c>
      <c r="S4190" s="1262">
        <f t="shared" si="196"/>
        <v>10259.243943576263</v>
      </c>
      <c r="T4190" s="1262">
        <f t="shared" si="197"/>
        <v>2.1792698929336156</v>
      </c>
    </row>
    <row r="4191" spans="1:20" s="1255" customFormat="1">
      <c r="A4191" s="1255" t="s">
        <v>1034</v>
      </c>
      <c r="B4191" s="1255" t="s">
        <v>1035</v>
      </c>
      <c r="C4191" s="1255" t="s">
        <v>118</v>
      </c>
      <c r="D4191" s="1255" t="s">
        <v>2721</v>
      </c>
      <c r="E4191" s="1256">
        <v>2021</v>
      </c>
      <c r="F4191" s="1256">
        <v>2021</v>
      </c>
      <c r="G4191" s="1257">
        <v>43805</v>
      </c>
      <c r="H4191" s="1258">
        <f t="shared" si="195"/>
        <v>2019</v>
      </c>
      <c r="I4191" s="1259">
        <v>44383.556483182867</v>
      </c>
      <c r="J4191" s="1255" t="s">
        <v>1038</v>
      </c>
      <c r="K4191" s="1255" t="s">
        <v>2440</v>
      </c>
      <c r="L4191" s="1255" t="s">
        <v>1039</v>
      </c>
      <c r="M4191" s="1255">
        <v>14619.945599999999</v>
      </c>
      <c r="N4191" s="1255">
        <v>3.1823999999999999</v>
      </c>
      <c r="O4191" s="1260">
        <f>+VLOOKUP(C4191,'A. Rate Class Allocations'!$B$124:$J$128,6,FALSE)</f>
        <v>0.96094519236849896</v>
      </c>
      <c r="P4191" s="1261">
        <f>+VLOOKUP(C4191,'A. Rate Class Allocations'!$B$124:$J$128,8,FALSE)</f>
        <v>0.98007105038154396</v>
      </c>
      <c r="Q4191" s="1261">
        <f>+VLOOKUP(C4191,'A. Rate Class Allocations'!$B$124:$J$128,7,FALSE)</f>
        <v>1.0700573423086499</v>
      </c>
      <c r="R4191" s="1261">
        <f>+VLOOKUP(C4191,'A. Rate Class Allocations'!$B$124:$J$128,9,FALSE)</f>
        <v>0.85888650963597402</v>
      </c>
      <c r="S4191" s="1262">
        <f t="shared" si="196"/>
        <v>13768.985292694457</v>
      </c>
      <c r="T4191" s="1262">
        <f t="shared" si="197"/>
        <v>2.9248095931477471</v>
      </c>
    </row>
    <row r="4192" spans="1:20" s="1255" customFormat="1">
      <c r="A4192" s="1255" t="s">
        <v>1034</v>
      </c>
      <c r="B4192" s="1255" t="s">
        <v>1035</v>
      </c>
      <c r="C4192" s="1255" t="s">
        <v>118</v>
      </c>
      <c r="D4192" s="1255" t="s">
        <v>2722</v>
      </c>
      <c r="E4192" s="1256">
        <v>2021</v>
      </c>
      <c r="F4192" s="1256">
        <v>2021</v>
      </c>
      <c r="G4192" s="1257">
        <v>44135</v>
      </c>
      <c r="H4192" s="1258">
        <f t="shared" si="195"/>
        <v>2020</v>
      </c>
      <c r="I4192" s="1259">
        <v>44250.695740509262</v>
      </c>
      <c r="J4192" s="1255" t="s">
        <v>1036</v>
      </c>
      <c r="K4192" s="1255" t="s">
        <v>2438</v>
      </c>
      <c r="L4192" s="1255" t="s">
        <v>1039</v>
      </c>
      <c r="M4192" s="1255">
        <v>446620</v>
      </c>
      <c r="N4192" s="1255">
        <v>19.100000000000001</v>
      </c>
      <c r="O4192" s="1260">
        <f>+VLOOKUP(C4192,'A. Rate Class Allocations'!$B$124:$J$128,6,FALSE)</f>
        <v>0.96094519236849896</v>
      </c>
      <c r="P4192" s="1261">
        <f>+VLOOKUP(C4192,'A. Rate Class Allocations'!$B$124:$J$128,8,FALSE)</f>
        <v>0.98007105038154396</v>
      </c>
      <c r="Q4192" s="1261">
        <f>+VLOOKUP(C4192,'A. Rate Class Allocations'!$B$124:$J$128,7,FALSE)</f>
        <v>1.0700573423086499</v>
      </c>
      <c r="R4192" s="1261">
        <f>+VLOOKUP(C4192,'A. Rate Class Allocations'!$B$124:$J$128,9,FALSE)</f>
        <v>0.85888650963597402</v>
      </c>
      <c r="S4192" s="1262">
        <f t="shared" si="196"/>
        <v>420624.28819319268</v>
      </c>
      <c r="T4192" s="1262">
        <f t="shared" si="197"/>
        <v>17.554004282655221</v>
      </c>
    </row>
    <row r="4193" spans="1:20" s="1255" customFormat="1">
      <c r="A4193" s="1255" t="s">
        <v>1034</v>
      </c>
      <c r="B4193" s="1255" t="s">
        <v>1035</v>
      </c>
      <c r="C4193" s="1255" t="s">
        <v>118</v>
      </c>
      <c r="D4193" s="1255" t="s">
        <v>2723</v>
      </c>
      <c r="E4193" s="1256">
        <v>2021</v>
      </c>
      <c r="F4193" s="1256">
        <v>2021</v>
      </c>
      <c r="G4193" s="1257">
        <v>43721</v>
      </c>
      <c r="H4193" s="1258">
        <f t="shared" si="195"/>
        <v>2019</v>
      </c>
      <c r="I4193" s="1259">
        <v>44218.683883819445</v>
      </c>
      <c r="J4193" s="1255" t="s">
        <v>1038</v>
      </c>
      <c r="K4193" s="1255" t="s">
        <v>2440</v>
      </c>
      <c r="L4193" s="1255" t="s">
        <v>1039</v>
      </c>
      <c r="M4193" s="1255">
        <v>7405.86</v>
      </c>
      <c r="N4193" s="1255">
        <v>1.8942000000000001</v>
      </c>
      <c r="O4193" s="1260">
        <f>+VLOOKUP(C4193,'A. Rate Class Allocations'!$B$124:$J$128,6,FALSE)</f>
        <v>0.96094519236849896</v>
      </c>
      <c r="P4193" s="1261">
        <f>+VLOOKUP(C4193,'A. Rate Class Allocations'!$B$124:$J$128,8,FALSE)</f>
        <v>0.98007105038154396</v>
      </c>
      <c r="Q4193" s="1261">
        <f>+VLOOKUP(C4193,'A. Rate Class Allocations'!$B$124:$J$128,7,FALSE)</f>
        <v>1.0700573423086499</v>
      </c>
      <c r="R4193" s="1261">
        <f>+VLOOKUP(C4193,'A. Rate Class Allocations'!$B$124:$J$128,9,FALSE)</f>
        <v>0.85888650963597402</v>
      </c>
      <c r="S4193" s="1262">
        <f t="shared" si="196"/>
        <v>6974.7986900685983</v>
      </c>
      <c r="T4193" s="1262">
        <f t="shared" si="197"/>
        <v>1.740879314775158</v>
      </c>
    </row>
    <row r="4194" spans="1:20" s="1255" customFormat="1">
      <c r="A4194" s="1255" t="s">
        <v>1034</v>
      </c>
      <c r="B4194" s="1255" t="s">
        <v>1035</v>
      </c>
      <c r="C4194" s="1255" t="s">
        <v>118</v>
      </c>
      <c r="D4194" s="1255" t="s">
        <v>2724</v>
      </c>
      <c r="E4194" s="1256">
        <v>2021</v>
      </c>
      <c r="F4194" s="1256">
        <v>2021</v>
      </c>
      <c r="G4194" s="1257">
        <v>43840</v>
      </c>
      <c r="H4194" s="1258">
        <f t="shared" si="195"/>
        <v>2020</v>
      </c>
      <c r="I4194" s="1259">
        <v>44218.684462476849</v>
      </c>
      <c r="J4194" s="1255" t="s">
        <v>1036</v>
      </c>
      <c r="K4194" s="1255" t="s">
        <v>2438</v>
      </c>
      <c r="L4194" s="1255" t="s">
        <v>1039</v>
      </c>
      <c r="M4194" s="1255">
        <v>29118</v>
      </c>
      <c r="N4194" s="1255">
        <v>0</v>
      </c>
      <c r="O4194" s="1260">
        <f>+VLOOKUP(C4194,'A. Rate Class Allocations'!$B$124:$J$128,6,FALSE)</f>
        <v>0.96094519236849896</v>
      </c>
      <c r="P4194" s="1261">
        <f>+VLOOKUP(C4194,'A. Rate Class Allocations'!$B$124:$J$128,8,FALSE)</f>
        <v>0.98007105038154396</v>
      </c>
      <c r="Q4194" s="1261">
        <f>+VLOOKUP(C4194,'A. Rate Class Allocations'!$B$124:$J$128,7,FALSE)</f>
        <v>1.0700573423086499</v>
      </c>
      <c r="R4194" s="1261">
        <f>+VLOOKUP(C4194,'A. Rate Class Allocations'!$B$124:$J$128,9,FALSE)</f>
        <v>0.85888650963597402</v>
      </c>
      <c r="S4194" s="1262">
        <f t="shared" si="196"/>
        <v>27423.174115824157</v>
      </c>
      <c r="T4194" s="1262">
        <f t="shared" si="197"/>
        <v>0</v>
      </c>
    </row>
    <row r="4195" spans="1:20" s="1255" customFormat="1">
      <c r="A4195" s="1255" t="s">
        <v>1034</v>
      </c>
      <c r="B4195" s="1255" t="s">
        <v>1035</v>
      </c>
      <c r="C4195" s="1255" t="s">
        <v>118</v>
      </c>
      <c r="D4195" s="1255" t="s">
        <v>2725</v>
      </c>
      <c r="E4195" s="1256">
        <v>2021</v>
      </c>
      <c r="F4195" s="1256">
        <v>2021</v>
      </c>
      <c r="G4195" s="1257">
        <v>43840</v>
      </c>
      <c r="H4195" s="1258">
        <f t="shared" si="195"/>
        <v>2020</v>
      </c>
      <c r="I4195" s="1259">
        <v>44218.684254178239</v>
      </c>
      <c r="J4195" s="1255" t="s">
        <v>1036</v>
      </c>
      <c r="K4195" s="1255" t="s">
        <v>2438</v>
      </c>
      <c r="L4195" s="1255" t="s">
        <v>1039</v>
      </c>
      <c r="M4195" s="1255">
        <v>187588</v>
      </c>
      <c r="N4195" s="1255">
        <v>43.9</v>
      </c>
      <c r="O4195" s="1260">
        <f>+VLOOKUP(C4195,'A. Rate Class Allocations'!$B$124:$J$128,6,FALSE)</f>
        <v>0.96094519236849896</v>
      </c>
      <c r="P4195" s="1261">
        <f>+VLOOKUP(C4195,'A. Rate Class Allocations'!$B$124:$J$128,8,FALSE)</f>
        <v>0.98007105038154396</v>
      </c>
      <c r="Q4195" s="1261">
        <f>+VLOOKUP(C4195,'A. Rate Class Allocations'!$B$124:$J$128,7,FALSE)</f>
        <v>1.0700573423086499</v>
      </c>
      <c r="R4195" s="1261">
        <f>+VLOOKUP(C4195,'A. Rate Class Allocations'!$B$124:$J$128,9,FALSE)</f>
        <v>0.85888650963597402</v>
      </c>
      <c r="S4195" s="1262">
        <f t="shared" si="196"/>
        <v>176669.35867982762</v>
      </c>
      <c r="T4195" s="1262">
        <f t="shared" si="197"/>
        <v>40.346638115631627</v>
      </c>
    </row>
    <row r="4196" spans="1:20" s="1255" customFormat="1">
      <c r="A4196" s="1255" t="s">
        <v>1034</v>
      </c>
      <c r="B4196" s="1255" t="s">
        <v>1035</v>
      </c>
      <c r="C4196" s="1255" t="s">
        <v>118</v>
      </c>
      <c r="D4196" s="1255" t="s">
        <v>2878</v>
      </c>
      <c r="E4196" s="1256">
        <v>2021</v>
      </c>
      <c r="F4196" s="1256">
        <v>2022</v>
      </c>
      <c r="G4196" s="1257">
        <v>44501</v>
      </c>
      <c r="H4196" s="1258">
        <v>2021</v>
      </c>
      <c r="I4196" s="1259">
        <v>43322</v>
      </c>
      <c r="J4196" s="1255" t="s">
        <v>1036</v>
      </c>
      <c r="K4196" s="1255" t="s">
        <v>2438</v>
      </c>
      <c r="L4196" s="1255" t="s">
        <v>1039</v>
      </c>
      <c r="M4196" s="1255">
        <v>3950</v>
      </c>
      <c r="N4196" s="1255">
        <v>0</v>
      </c>
      <c r="O4196" s="1260">
        <f>+VLOOKUP(C4196,'A. Rate Class Allocations'!$B$124:$J$128,6,FALSE)</f>
        <v>0.96094519236849896</v>
      </c>
      <c r="P4196" s="1261">
        <f>+VLOOKUP(C4196,'A. Rate Class Allocations'!$B$124:$J$128,8,FALSE)</f>
        <v>0.98007105038154396</v>
      </c>
      <c r="Q4196" s="1261">
        <f>+VLOOKUP(C4196,'A. Rate Class Allocations'!$B$124:$J$128,7,FALSE)</f>
        <v>1.0700573423086499</v>
      </c>
      <c r="R4196" s="1261">
        <f>+VLOOKUP(C4196,'A. Rate Class Allocations'!$B$124:$J$128,9,FALSE)</f>
        <v>0.85888650963597402</v>
      </c>
      <c r="S4196" s="1262">
        <f t="shared" ref="S4196:S4204" si="198">M4196*O4196*P4196</f>
        <v>3720.088527972574</v>
      </c>
      <c r="T4196" s="1262">
        <f t="shared" ref="T4196:T4204" si="199">N4196*Q4196*R4196</f>
        <v>0</v>
      </c>
    </row>
    <row r="4197" spans="1:20" s="1255" customFormat="1">
      <c r="A4197" s="1255" t="s">
        <v>1034</v>
      </c>
      <c r="B4197" s="1255" t="s">
        <v>1035</v>
      </c>
      <c r="C4197" s="1255" t="s">
        <v>118</v>
      </c>
      <c r="D4197" s="1255" t="s">
        <v>2879</v>
      </c>
      <c r="E4197" s="1256">
        <v>2021</v>
      </c>
      <c r="F4197" s="1256">
        <v>2022</v>
      </c>
      <c r="G4197" s="1257">
        <v>44501</v>
      </c>
      <c r="H4197" s="1258">
        <v>2021</v>
      </c>
      <c r="I4197" s="1259">
        <v>43322</v>
      </c>
      <c r="J4197" s="1255" t="s">
        <v>1038</v>
      </c>
      <c r="K4197" s="1255" t="s">
        <v>2438</v>
      </c>
      <c r="L4197" s="1255" t="s">
        <v>1039</v>
      </c>
      <c r="M4197" s="1255">
        <v>18054.32</v>
      </c>
      <c r="N4197" s="1255">
        <v>6.5144000000000002</v>
      </c>
      <c r="O4197" s="1260">
        <f>+VLOOKUP(C4197,'A. Rate Class Allocations'!$B$124:$J$128,6,FALSE)</f>
        <v>0.96094519236849896</v>
      </c>
      <c r="P4197" s="1261">
        <f>+VLOOKUP(C4197,'A. Rate Class Allocations'!$B$124:$J$128,8,FALSE)</f>
        <v>0.98007105038154396</v>
      </c>
      <c r="Q4197" s="1261">
        <f>+VLOOKUP(C4197,'A. Rate Class Allocations'!$B$124:$J$128,7,FALSE)</f>
        <v>1.0700573423086499</v>
      </c>
      <c r="R4197" s="1261">
        <f>+VLOOKUP(C4197,'A. Rate Class Allocations'!$B$124:$J$128,9,FALSE)</f>
        <v>0.85888650963597402</v>
      </c>
      <c r="S4197" s="1262">
        <f t="shared" si="198"/>
        <v>17003.460433505265</v>
      </c>
      <c r="T4197" s="1262">
        <f t="shared" si="199"/>
        <v>5.9871102355460293</v>
      </c>
    </row>
    <row r="4198" spans="1:20" s="1255" customFormat="1">
      <c r="A4198" s="1255" t="s">
        <v>1034</v>
      </c>
      <c r="B4198" s="1255" t="s">
        <v>1035</v>
      </c>
      <c r="C4198" s="1255" t="s">
        <v>118</v>
      </c>
      <c r="D4198" s="1255" t="s">
        <v>2880</v>
      </c>
      <c r="E4198" s="1256">
        <v>2021</v>
      </c>
      <c r="F4198" s="1256">
        <v>2022</v>
      </c>
      <c r="G4198" s="1257">
        <v>44312</v>
      </c>
      <c r="H4198" s="1258">
        <v>2021</v>
      </c>
      <c r="I4198" s="1259">
        <v>43550</v>
      </c>
      <c r="J4198" s="1255" t="s">
        <v>1038</v>
      </c>
      <c r="K4198" s="1255" t="s">
        <v>2440</v>
      </c>
      <c r="L4198" s="1255" t="s">
        <v>1039</v>
      </c>
      <c r="M4198" s="1255">
        <v>79254</v>
      </c>
      <c r="N4198" s="1255">
        <v>0</v>
      </c>
      <c r="O4198" s="1260">
        <f>+VLOOKUP(C4198,'A. Rate Class Allocations'!$B$124:$J$128,6,FALSE)</f>
        <v>0.96094519236849896</v>
      </c>
      <c r="P4198" s="1261">
        <f>+VLOOKUP(C4198,'A. Rate Class Allocations'!$B$124:$J$128,8,FALSE)</f>
        <v>0.98007105038154396</v>
      </c>
      <c r="Q4198" s="1261">
        <f>+VLOOKUP(C4198,'A. Rate Class Allocations'!$B$124:$J$128,7,FALSE)</f>
        <v>1.0700573423086499</v>
      </c>
      <c r="R4198" s="1261">
        <f>+VLOOKUP(C4198,'A. Rate Class Allocations'!$B$124:$J$128,9,FALSE)</f>
        <v>0.85888650963597402</v>
      </c>
      <c r="S4198" s="1262">
        <f t="shared" si="198"/>
        <v>74640.986378718575</v>
      </c>
      <c r="T4198" s="1262">
        <f t="shared" si="199"/>
        <v>0</v>
      </c>
    </row>
    <row r="4199" spans="1:20" s="1255" customFormat="1">
      <c r="A4199" s="1255" t="s">
        <v>1034</v>
      </c>
      <c r="B4199" s="1255" t="s">
        <v>1035</v>
      </c>
      <c r="C4199" s="1255" t="s">
        <v>118</v>
      </c>
      <c r="D4199" s="1255" t="s">
        <v>2881</v>
      </c>
      <c r="E4199" s="1256">
        <v>2021</v>
      </c>
      <c r="F4199" s="1256">
        <v>2022</v>
      </c>
      <c r="G4199" s="1257">
        <v>44377</v>
      </c>
      <c r="H4199" s="1258">
        <v>2021</v>
      </c>
      <c r="I4199" s="1259">
        <v>43539</v>
      </c>
      <c r="J4199" s="1255" t="s">
        <v>1036</v>
      </c>
      <c r="K4199" s="1255" t="s">
        <v>2438</v>
      </c>
      <c r="L4199" s="1255" t="s">
        <v>1039</v>
      </c>
      <c r="M4199" s="1255">
        <v>20356</v>
      </c>
      <c r="N4199" s="1255">
        <v>0</v>
      </c>
      <c r="O4199" s="1260">
        <f>+VLOOKUP(C4199,'A. Rate Class Allocations'!$B$124:$J$128,6,FALSE)</f>
        <v>0.96094519236849896</v>
      </c>
      <c r="P4199" s="1261">
        <f>+VLOOKUP(C4199,'A. Rate Class Allocations'!$B$124:$J$128,8,FALSE)</f>
        <v>0.98007105038154396</v>
      </c>
      <c r="Q4199" s="1261">
        <f>+VLOOKUP(C4199,'A. Rate Class Allocations'!$B$124:$J$128,7,FALSE)</f>
        <v>1.0700573423086499</v>
      </c>
      <c r="R4199" s="1261">
        <f>+VLOOKUP(C4199,'A. Rate Class Allocations'!$B$124:$J$128,9,FALSE)</f>
        <v>0.85888650963597402</v>
      </c>
      <c r="S4199" s="1262">
        <f t="shared" si="198"/>
        <v>19171.170145673346</v>
      </c>
      <c r="T4199" s="1262">
        <f t="shared" si="199"/>
        <v>0</v>
      </c>
    </row>
    <row r="4200" spans="1:20" s="1255" customFormat="1">
      <c r="A4200" s="1255" t="s">
        <v>1034</v>
      </c>
      <c r="B4200" s="1255" t="s">
        <v>1035</v>
      </c>
      <c r="C4200" s="1255" t="s">
        <v>118</v>
      </c>
      <c r="D4200" s="1255" t="s">
        <v>2882</v>
      </c>
      <c r="E4200" s="1256">
        <v>2021</v>
      </c>
      <c r="F4200" s="1256">
        <v>2022</v>
      </c>
      <c r="G4200" s="1257">
        <v>44377</v>
      </c>
      <c r="H4200" s="1258">
        <v>2021</v>
      </c>
      <c r="I4200" s="1259">
        <v>44538</v>
      </c>
      <c r="J4200" s="1255" t="s">
        <v>1036</v>
      </c>
      <c r="K4200" s="1255" t="s">
        <v>2438</v>
      </c>
      <c r="L4200" s="1255" t="s">
        <v>1039</v>
      </c>
      <c r="M4200" s="1255">
        <v>427459</v>
      </c>
      <c r="N4200" s="1255">
        <v>66.599999999999994</v>
      </c>
      <c r="O4200" s="1260">
        <f>+VLOOKUP(C4200,'A. Rate Class Allocations'!$B$124:$J$128,6,FALSE)</f>
        <v>0.96094519236849896</v>
      </c>
      <c r="P4200" s="1261">
        <f>+VLOOKUP(C4200,'A. Rate Class Allocations'!$B$124:$J$128,8,FALSE)</f>
        <v>0.98007105038154396</v>
      </c>
      <c r="Q4200" s="1261">
        <f>+VLOOKUP(C4200,'A. Rate Class Allocations'!$B$124:$J$128,7,FALSE)</f>
        <v>1.0700573423086499</v>
      </c>
      <c r="R4200" s="1261">
        <f>+VLOOKUP(C4200,'A. Rate Class Allocations'!$B$124:$J$128,9,FALSE)</f>
        <v>0.85888650963597402</v>
      </c>
      <c r="S4200" s="1262">
        <f t="shared" si="198"/>
        <v>402578.5625515515</v>
      </c>
      <c r="T4200" s="1262">
        <f t="shared" si="199"/>
        <v>61.209250535331797</v>
      </c>
    </row>
    <row r="4201" spans="1:20" s="1255" customFormat="1">
      <c r="A4201" s="1255" t="s">
        <v>1034</v>
      </c>
      <c r="B4201" s="1255" t="s">
        <v>1035</v>
      </c>
      <c r="C4201" s="1255" t="s">
        <v>118</v>
      </c>
      <c r="D4201" s="1255" t="s">
        <v>2883</v>
      </c>
      <c r="E4201" s="1256">
        <v>2021</v>
      </c>
      <c r="F4201" s="1256">
        <v>2022</v>
      </c>
      <c r="G4201" s="1257">
        <v>44348</v>
      </c>
      <c r="H4201" s="1258">
        <v>2021</v>
      </c>
      <c r="I4201" s="1259">
        <v>43472</v>
      </c>
      <c r="J4201" s="1255" t="s">
        <v>1036</v>
      </c>
      <c r="K4201" s="1255" t="s">
        <v>2440</v>
      </c>
      <c r="L4201" s="1255" t="s">
        <v>1039</v>
      </c>
      <c r="M4201" s="1255">
        <v>83375</v>
      </c>
      <c r="N4201" s="1255">
        <v>4.351</v>
      </c>
      <c r="O4201" s="1260">
        <f>+VLOOKUP(C4201,'A. Rate Class Allocations'!$B$124:$J$128,6,FALSE)</f>
        <v>0.96094519236849896</v>
      </c>
      <c r="P4201" s="1261">
        <f>+VLOOKUP(C4201,'A. Rate Class Allocations'!$B$124:$J$128,8,FALSE)</f>
        <v>0.98007105038154396</v>
      </c>
      <c r="Q4201" s="1261">
        <f>+VLOOKUP(C4201,'A. Rate Class Allocations'!$B$124:$J$128,7,FALSE)</f>
        <v>1.0700573423086499</v>
      </c>
      <c r="R4201" s="1261">
        <f>+VLOOKUP(C4201,'A. Rate Class Allocations'!$B$124:$J$128,9,FALSE)</f>
        <v>0.85888650963597402</v>
      </c>
      <c r="S4201" s="1262">
        <f t="shared" si="198"/>
        <v>78522.121777142616</v>
      </c>
      <c r="T4201" s="1262">
        <f t="shared" si="199"/>
        <v>3.998820556745176</v>
      </c>
    </row>
    <row r="4202" spans="1:20" s="1255" customFormat="1">
      <c r="A4202" s="1255" t="s">
        <v>1034</v>
      </c>
      <c r="B4202" s="1255" t="s">
        <v>1035</v>
      </c>
      <c r="C4202" s="1255" t="s">
        <v>118</v>
      </c>
      <c r="D4202" s="1255" t="s">
        <v>2883</v>
      </c>
      <c r="E4202" s="1256">
        <v>2021</v>
      </c>
      <c r="F4202" s="1256">
        <v>2022</v>
      </c>
      <c r="G4202" s="1257">
        <v>44348</v>
      </c>
      <c r="H4202" s="1258">
        <v>2021</v>
      </c>
      <c r="I4202" s="1259">
        <v>43472</v>
      </c>
      <c r="J4202" s="1255" t="s">
        <v>1038</v>
      </c>
      <c r="K4202" s="1255" t="s">
        <v>2440</v>
      </c>
      <c r="L4202" s="1255" t="s">
        <v>1039</v>
      </c>
      <c r="M4202" s="1255">
        <v>65694.2</v>
      </c>
      <c r="N4202" s="1255">
        <v>14.3</v>
      </c>
      <c r="O4202" s="1260">
        <f>+VLOOKUP(C4202,'A. Rate Class Allocations'!$B$124:$J$128,6,FALSE)</f>
        <v>0.96094519236849896</v>
      </c>
      <c r="P4202" s="1261">
        <f>+VLOOKUP(C4202,'A. Rate Class Allocations'!$B$124:$J$128,8,FALSE)</f>
        <v>0.98007105038154396</v>
      </c>
      <c r="Q4202" s="1261">
        <f>+VLOOKUP(C4202,'A. Rate Class Allocations'!$B$124:$J$128,7,FALSE)</f>
        <v>1.0700573423086499</v>
      </c>
      <c r="R4202" s="1261">
        <f>+VLOOKUP(C4202,'A. Rate Class Allocations'!$B$124:$J$128,9,FALSE)</f>
        <v>0.85888650963597402</v>
      </c>
      <c r="S4202" s="1262">
        <f t="shared" si="198"/>
        <v>61870.440449198948</v>
      </c>
      <c r="T4202" s="1262">
        <f t="shared" si="199"/>
        <v>13.142526766595269</v>
      </c>
    </row>
    <row r="4203" spans="1:20" s="1255" customFormat="1">
      <c r="A4203" s="1255" t="s">
        <v>1034</v>
      </c>
      <c r="B4203" s="1255" t="s">
        <v>1035</v>
      </c>
      <c r="C4203" s="1255" t="s">
        <v>118</v>
      </c>
      <c r="D4203" s="1255" t="s">
        <v>2884</v>
      </c>
      <c r="E4203" s="1256">
        <v>2021</v>
      </c>
      <c r="F4203" s="1256">
        <v>2022</v>
      </c>
      <c r="G4203" s="1257">
        <v>44312</v>
      </c>
      <c r="H4203" s="1258">
        <v>2021</v>
      </c>
      <c r="I4203" s="1259">
        <v>43553</v>
      </c>
      <c r="J4203" s="1255" t="s">
        <v>1036</v>
      </c>
      <c r="K4203" s="1255" t="s">
        <v>2438</v>
      </c>
      <c r="L4203" s="1255" t="s">
        <v>1039</v>
      </c>
      <c r="M4203" s="1255">
        <v>21309</v>
      </c>
      <c r="N4203" s="1255">
        <v>0</v>
      </c>
      <c r="O4203" s="1260">
        <f>+VLOOKUP(C4203,'A. Rate Class Allocations'!$B$124:$J$128,6,FALSE)</f>
        <v>0.96094519236849896</v>
      </c>
      <c r="P4203" s="1261">
        <f>+VLOOKUP(C4203,'A. Rate Class Allocations'!$B$124:$J$128,8,FALSE)</f>
        <v>0.98007105038154396</v>
      </c>
      <c r="Q4203" s="1261">
        <f>+VLOOKUP(C4203,'A. Rate Class Allocations'!$B$124:$J$128,7,FALSE)</f>
        <v>1.0700573423086499</v>
      </c>
      <c r="R4203" s="1261">
        <f>+VLOOKUP(C4203,'A. Rate Class Allocations'!$B$124:$J$128,9,FALSE)</f>
        <v>0.85888650963597402</v>
      </c>
      <c r="S4203" s="1262">
        <f t="shared" si="198"/>
        <v>20068.70036520698</v>
      </c>
      <c r="T4203" s="1262">
        <f t="shared" si="199"/>
        <v>0</v>
      </c>
    </row>
    <row r="4204" spans="1:20" s="1255" customFormat="1">
      <c r="A4204" s="1255" t="s">
        <v>1034</v>
      </c>
      <c r="B4204" s="1255" t="s">
        <v>1035</v>
      </c>
      <c r="C4204" s="1255" t="s">
        <v>118</v>
      </c>
      <c r="D4204" s="1255" t="s">
        <v>2885</v>
      </c>
      <c r="E4204" s="1256">
        <v>2021</v>
      </c>
      <c r="F4204" s="1256">
        <v>2022</v>
      </c>
      <c r="G4204" s="1257">
        <v>44501</v>
      </c>
      <c r="H4204" s="1258">
        <v>2021</v>
      </c>
      <c r="I4204" s="1259">
        <v>43539</v>
      </c>
      <c r="J4204" s="1255" t="s">
        <v>1036</v>
      </c>
      <c r="K4204" s="1255" t="s">
        <v>2438</v>
      </c>
      <c r="L4204" s="1255" t="s">
        <v>1039</v>
      </c>
      <c r="M4204" s="1255">
        <v>27105</v>
      </c>
      <c r="N4204" s="1255">
        <v>0</v>
      </c>
      <c r="O4204" s="1260">
        <f>+VLOOKUP(C4204,'A. Rate Class Allocations'!$B$124:$J$128,6,FALSE)</f>
        <v>0.96094519236849896</v>
      </c>
      <c r="P4204" s="1261">
        <f>+VLOOKUP(C4204,'A. Rate Class Allocations'!$B$124:$J$128,8,FALSE)</f>
        <v>0.98007105038154396</v>
      </c>
      <c r="Q4204" s="1261">
        <f>+VLOOKUP(C4204,'A. Rate Class Allocations'!$B$124:$J$128,7,FALSE)</f>
        <v>1.0700573423086499</v>
      </c>
      <c r="R4204" s="1261">
        <f>+VLOOKUP(C4204,'A. Rate Class Allocations'!$B$124:$J$128,9,FALSE)</f>
        <v>0.85888650963597402</v>
      </c>
      <c r="S4204" s="1262">
        <f t="shared" si="198"/>
        <v>25527.341658404206</v>
      </c>
      <c r="T4204" s="1262">
        <f t="shared" si="199"/>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70" zoomScaleNormal="70" workbookViewId="0">
      <selection activeCell="U36" sqref="U36"/>
    </sheetView>
  </sheetViews>
  <sheetFormatPr defaultColWidth="9" defaultRowHeight="14.5"/>
  <cols>
    <col min="1" max="1" width="9" style="12"/>
    <col min="2" max="2" width="10" style="12" customWidth="1"/>
    <col min="3" max="3" width="11.26953125" style="12" customWidth="1"/>
    <col min="4" max="4" width="13.26953125" style="12" customWidth="1"/>
    <col min="5" max="5" width="12.81640625" style="12" customWidth="1"/>
    <col min="6" max="6" width="12" style="12" customWidth="1"/>
    <col min="7" max="7" width="9" style="12"/>
    <col min="8" max="8" width="24.6328125" style="12" customWidth="1"/>
    <col min="9" max="9" width="11" style="12" customWidth="1"/>
    <col min="10" max="10" width="9" style="12"/>
    <col min="11" max="11" width="11.6328125" style="12" customWidth="1"/>
    <col min="12" max="12" width="9" style="12"/>
    <col min="13" max="13" width="26" style="12" customWidth="1"/>
    <col min="14" max="14" width="10" style="12" customWidth="1"/>
    <col min="15" max="15" width="9" style="12"/>
    <col min="16" max="16" width="9.81640625" style="12" customWidth="1"/>
    <col min="17" max="16384" width="9" style="12"/>
  </cols>
  <sheetData>
    <row r="12" spans="1:17" ht="24" customHeight="1" thickBot="1"/>
    <row r="13" spans="1:17" s="9" customFormat="1" ht="23.5" customHeight="1" thickBot="1">
      <c r="A13" s="577"/>
      <c r="B13" s="577" t="s">
        <v>171</v>
      </c>
      <c r="D13" s="124" t="s">
        <v>175</v>
      </c>
      <c r="E13" s="728"/>
      <c r="F13" s="174"/>
      <c r="G13" s="175"/>
      <c r="H13" s="176"/>
      <c r="K13" s="176"/>
      <c r="L13" s="174"/>
      <c r="M13" s="174"/>
      <c r="N13" s="174"/>
      <c r="O13" s="174"/>
      <c r="P13" s="174"/>
      <c r="Q13" s="177"/>
    </row>
    <row r="14" spans="1:17" s="9" customFormat="1" ht="15.75" customHeight="1">
      <c r="B14" s="540"/>
      <c r="D14" s="17"/>
      <c r="E14" s="17"/>
      <c r="F14" s="174"/>
      <c r="G14" s="175"/>
      <c r="H14" s="176"/>
      <c r="K14" s="176"/>
      <c r="L14" s="174"/>
      <c r="M14" s="174"/>
      <c r="N14" s="174"/>
      <c r="O14" s="174"/>
      <c r="P14" s="174"/>
      <c r="Q14" s="177"/>
    </row>
    <row r="15" spans="1:17" ht="15.5">
      <c r="B15" s="577" t="s">
        <v>501</v>
      </c>
    </row>
    <row r="16" spans="1:17" ht="15.5">
      <c r="B16" s="577"/>
    </row>
    <row r="17" spans="2:21" s="654" customFormat="1" ht="20.5" customHeight="1">
      <c r="B17" s="652" t="s">
        <v>644</v>
      </c>
      <c r="C17" s="653"/>
      <c r="D17" s="653"/>
      <c r="E17" s="653"/>
      <c r="F17" s="653"/>
      <c r="G17" s="653"/>
      <c r="H17" s="653"/>
      <c r="I17" s="653"/>
      <c r="J17" s="653"/>
      <c r="K17" s="653"/>
      <c r="L17" s="653"/>
      <c r="M17" s="653"/>
      <c r="N17" s="653"/>
      <c r="O17" s="653"/>
      <c r="P17" s="653"/>
      <c r="Q17" s="653"/>
      <c r="R17" s="653"/>
      <c r="S17" s="653"/>
      <c r="T17" s="653"/>
      <c r="U17" s="653"/>
    </row>
    <row r="18" spans="2:21" ht="60" customHeight="1">
      <c r="B18" s="1348" t="s">
        <v>694</v>
      </c>
      <c r="C18" s="1348"/>
      <c r="D18" s="1348"/>
      <c r="E18" s="1348"/>
      <c r="F18" s="1348"/>
      <c r="G18" s="1348"/>
      <c r="H18" s="1348"/>
      <c r="I18" s="1348"/>
      <c r="J18" s="1348"/>
      <c r="K18" s="1348"/>
      <c r="L18" s="1348"/>
      <c r="M18" s="1348"/>
      <c r="N18" s="1348"/>
      <c r="O18" s="1348"/>
      <c r="P18" s="1348"/>
      <c r="Q18" s="1348"/>
      <c r="R18" s="1348"/>
      <c r="S18" s="1348"/>
      <c r="T18" s="1348"/>
      <c r="U18" s="1348"/>
    </row>
    <row r="21" spans="2:21" ht="21">
      <c r="B21" s="726" t="s">
        <v>678</v>
      </c>
    </row>
    <row r="23" spans="2:21" ht="21">
      <c r="B23" s="726" t="s">
        <v>679</v>
      </c>
      <c r="C23" s="727"/>
      <c r="E23" s="727"/>
      <c r="F23" s="727"/>
      <c r="H23" s="726" t="s">
        <v>680</v>
      </c>
    </row>
    <row r="24" spans="2:21" ht="18.75" customHeight="1">
      <c r="B24" s="1347" t="s">
        <v>658</v>
      </c>
      <c r="C24" s="1347"/>
      <c r="D24" s="1347"/>
      <c r="E24" s="1347"/>
      <c r="F24" s="1347"/>
      <c r="H24" s="12" t="s">
        <v>666</v>
      </c>
      <c r="M24" s="12" t="s">
        <v>667</v>
      </c>
    </row>
    <row r="25" spans="2:21" ht="43.5">
      <c r="B25" s="723" t="s">
        <v>62</v>
      </c>
      <c r="C25" s="723" t="s">
        <v>659</v>
      </c>
      <c r="D25" s="723" t="s">
        <v>660</v>
      </c>
      <c r="E25" s="723" t="s">
        <v>662</v>
      </c>
      <c r="F25" s="723" t="s">
        <v>661</v>
      </c>
      <c r="H25" s="723" t="s">
        <v>663</v>
      </c>
      <c r="I25" s="723" t="s">
        <v>664</v>
      </c>
      <c r="J25" s="723" t="s">
        <v>665</v>
      </c>
      <c r="K25" s="723" t="s">
        <v>659</v>
      </c>
      <c r="M25" s="723" t="s">
        <v>663</v>
      </c>
      <c r="N25" s="723" t="s">
        <v>664</v>
      </c>
      <c r="O25" s="723" t="s">
        <v>665</v>
      </c>
      <c r="P25" s="723" t="s">
        <v>659</v>
      </c>
    </row>
    <row r="26" spans="2:21" ht="16.5">
      <c r="B26" s="730"/>
      <c r="C26" s="730" t="s">
        <v>668</v>
      </c>
      <c r="D26" s="730" t="s">
        <v>669</v>
      </c>
      <c r="E26" s="730" t="s">
        <v>670</v>
      </c>
      <c r="F26" s="730" t="s">
        <v>671</v>
      </c>
      <c r="H26" s="730"/>
      <c r="I26" s="730" t="s">
        <v>672</v>
      </c>
      <c r="J26" s="730" t="s">
        <v>673</v>
      </c>
      <c r="K26" s="730" t="s">
        <v>674</v>
      </c>
      <c r="M26" s="730"/>
      <c r="N26" s="730" t="s">
        <v>675</v>
      </c>
      <c r="O26" s="730" t="s">
        <v>676</v>
      </c>
      <c r="P26" s="730" t="s">
        <v>677</v>
      </c>
    </row>
    <row r="27" spans="2:21" ht="15.75" customHeight="1">
      <c r="B27" s="725" t="s">
        <v>682</v>
      </c>
      <c r="C27" s="733">
        <f>K49</f>
        <v>0</v>
      </c>
      <c r="D27" s="731"/>
      <c r="E27" s="724"/>
      <c r="F27" s="724"/>
      <c r="H27" s="724"/>
      <c r="I27" s="724"/>
      <c r="J27" s="724"/>
      <c r="K27" s="724">
        <f>I27*J27</f>
        <v>0</v>
      </c>
      <c r="M27" s="724"/>
      <c r="N27" s="724"/>
      <c r="O27" s="724"/>
      <c r="P27" s="724">
        <f>N27*O27</f>
        <v>0</v>
      </c>
    </row>
    <row r="28" spans="2:21" ht="15.75" customHeight="1">
      <c r="B28" s="725" t="s">
        <v>683</v>
      </c>
      <c r="C28" s="734">
        <f>P49</f>
        <v>0</v>
      </c>
      <c r="D28" s="735">
        <f>C28-C27</f>
        <v>0</v>
      </c>
      <c r="E28" s="724"/>
      <c r="F28" s="732">
        <f>D28*E28</f>
        <v>0</v>
      </c>
      <c r="H28" s="724"/>
      <c r="I28" s="724"/>
      <c r="J28" s="724"/>
      <c r="K28" s="724"/>
      <c r="M28" s="724"/>
      <c r="N28" s="724"/>
      <c r="O28" s="724"/>
      <c r="P28" s="724"/>
    </row>
    <row r="29" spans="2:21" ht="15.75" customHeight="1">
      <c r="B29" s="725" t="s">
        <v>684</v>
      </c>
      <c r="C29" s="724"/>
      <c r="D29" s="724"/>
      <c r="E29" s="724"/>
      <c r="F29" s="724"/>
      <c r="H29" s="724"/>
      <c r="I29" s="724"/>
      <c r="J29" s="724"/>
      <c r="K29" s="724"/>
      <c r="M29" s="724"/>
      <c r="N29" s="724"/>
      <c r="O29" s="724"/>
      <c r="P29" s="724"/>
    </row>
    <row r="30" spans="2:21" ht="15.75" customHeight="1">
      <c r="B30" s="725" t="s">
        <v>685</v>
      </c>
      <c r="C30" s="724"/>
      <c r="D30" s="724"/>
      <c r="E30" s="724"/>
      <c r="F30" s="724"/>
      <c r="H30" s="724"/>
      <c r="I30" s="724"/>
      <c r="J30" s="724"/>
      <c r="K30" s="724"/>
      <c r="M30" s="724"/>
      <c r="N30" s="724"/>
      <c r="O30" s="724"/>
      <c r="P30" s="724"/>
    </row>
    <row r="31" spans="2:21" ht="15.75" customHeight="1">
      <c r="B31" s="725" t="s">
        <v>686</v>
      </c>
      <c r="C31" s="724"/>
      <c r="D31" s="724"/>
      <c r="E31" s="724"/>
      <c r="F31" s="724"/>
      <c r="H31" s="724"/>
      <c r="I31" s="724"/>
      <c r="J31" s="724"/>
      <c r="K31" s="724"/>
      <c r="M31" s="724"/>
      <c r="N31" s="724"/>
      <c r="O31" s="724"/>
      <c r="P31" s="724"/>
    </row>
    <row r="32" spans="2:21" ht="15.75" customHeight="1">
      <c r="B32" s="725" t="s">
        <v>687</v>
      </c>
      <c r="C32" s="724"/>
      <c r="D32" s="724"/>
      <c r="E32" s="724"/>
      <c r="F32" s="724"/>
      <c r="H32" s="724"/>
      <c r="I32" s="724"/>
      <c r="J32" s="724"/>
      <c r="K32" s="724"/>
      <c r="M32" s="724"/>
      <c r="N32" s="724"/>
      <c r="O32" s="724"/>
      <c r="P32" s="724"/>
    </row>
    <row r="33" spans="2:16" ht="15.75" customHeight="1">
      <c r="B33" s="725" t="s">
        <v>688</v>
      </c>
      <c r="C33" s="724"/>
      <c r="D33" s="724"/>
      <c r="E33" s="724"/>
      <c r="F33" s="724"/>
      <c r="H33" s="724"/>
      <c r="I33" s="724"/>
      <c r="J33" s="724"/>
      <c r="K33" s="724"/>
      <c r="M33" s="724"/>
      <c r="N33" s="724"/>
      <c r="O33" s="724"/>
      <c r="P33" s="724"/>
    </row>
    <row r="34" spans="2:16" ht="15.75" customHeight="1">
      <c r="B34" s="725" t="s">
        <v>689</v>
      </c>
      <c r="C34" s="724"/>
      <c r="D34" s="724"/>
      <c r="E34" s="724"/>
      <c r="F34" s="724"/>
      <c r="H34" s="724"/>
      <c r="I34" s="724"/>
      <c r="J34" s="724"/>
      <c r="K34" s="724"/>
      <c r="M34" s="724"/>
      <c r="N34" s="724"/>
      <c r="O34" s="724"/>
      <c r="P34" s="724"/>
    </row>
    <row r="35" spans="2:16" ht="15.75" customHeight="1">
      <c r="B35" s="725" t="s">
        <v>690</v>
      </c>
      <c r="C35" s="724"/>
      <c r="D35" s="724"/>
      <c r="E35" s="724"/>
      <c r="F35" s="724"/>
      <c r="H35" s="724"/>
      <c r="I35" s="724"/>
      <c r="J35" s="724"/>
      <c r="K35" s="724"/>
      <c r="M35" s="724"/>
      <c r="N35" s="724"/>
      <c r="O35" s="724"/>
      <c r="P35" s="724"/>
    </row>
    <row r="36" spans="2:16" ht="15.75" customHeight="1">
      <c r="B36" s="725" t="s">
        <v>691</v>
      </c>
      <c r="C36" s="724"/>
      <c r="D36" s="724"/>
      <c r="E36" s="724"/>
      <c r="F36" s="724"/>
      <c r="H36" s="724"/>
      <c r="I36" s="724"/>
      <c r="J36" s="724"/>
      <c r="K36" s="724"/>
      <c r="M36" s="724"/>
      <c r="N36" s="724"/>
      <c r="O36" s="724"/>
      <c r="P36" s="724"/>
    </row>
    <row r="37" spans="2:16" ht="15.75" customHeight="1">
      <c r="B37" s="725" t="s">
        <v>692</v>
      </c>
      <c r="C37" s="724"/>
      <c r="D37" s="724"/>
      <c r="E37" s="724"/>
      <c r="F37" s="724"/>
      <c r="H37" s="724"/>
      <c r="I37" s="724"/>
      <c r="J37" s="724"/>
      <c r="K37" s="724"/>
      <c r="M37" s="724"/>
      <c r="N37" s="724"/>
      <c r="O37" s="724"/>
      <c r="P37" s="724"/>
    </row>
    <row r="38" spans="2:16" ht="15.75" customHeight="1">
      <c r="B38" s="725" t="s">
        <v>693</v>
      </c>
      <c r="C38" s="724"/>
      <c r="D38" s="724"/>
      <c r="E38" s="724"/>
      <c r="F38" s="724"/>
      <c r="H38" s="724"/>
      <c r="I38" s="724"/>
      <c r="J38" s="724"/>
      <c r="K38" s="724"/>
      <c r="M38" s="724"/>
      <c r="N38" s="724"/>
      <c r="O38" s="724"/>
      <c r="P38" s="724"/>
    </row>
    <row r="39" spans="2:16" ht="16.399999999999999" customHeight="1">
      <c r="B39" s="736" t="s">
        <v>26</v>
      </c>
      <c r="C39" s="737"/>
      <c r="D39" s="737"/>
      <c r="E39" s="737"/>
      <c r="F39" s="738">
        <f>SUM(F28:F38)</f>
        <v>0</v>
      </c>
      <c r="H39" s="724"/>
      <c r="I39" s="724"/>
      <c r="J39" s="724"/>
      <c r="K39" s="724"/>
      <c r="M39" s="724"/>
      <c r="N39" s="724"/>
      <c r="O39" s="724"/>
      <c r="P39" s="724"/>
    </row>
    <row r="40" spans="2:16">
      <c r="B40" s="725" t="s">
        <v>681</v>
      </c>
      <c r="C40" s="724"/>
      <c r="D40" s="724"/>
      <c r="E40" s="724"/>
      <c r="F40" s="724"/>
      <c r="H40" s="724"/>
      <c r="I40" s="724"/>
      <c r="J40" s="724"/>
      <c r="K40" s="724"/>
      <c r="M40" s="724"/>
      <c r="N40" s="724"/>
      <c r="O40" s="724"/>
      <c r="P40" s="724"/>
    </row>
    <row r="41" spans="2:16">
      <c r="B41" s="725" t="s">
        <v>681</v>
      </c>
      <c r="C41" s="724"/>
      <c r="D41" s="724"/>
      <c r="E41" s="724"/>
      <c r="F41" s="724"/>
      <c r="H41" s="724"/>
      <c r="I41" s="724"/>
      <c r="J41" s="724"/>
      <c r="K41" s="724"/>
      <c r="M41" s="724"/>
      <c r="N41" s="724"/>
      <c r="O41" s="724"/>
      <c r="P41" s="724"/>
    </row>
    <row r="42" spans="2:16">
      <c r="B42" s="725" t="s">
        <v>681</v>
      </c>
      <c r="C42" s="724"/>
      <c r="D42" s="724"/>
      <c r="E42" s="724"/>
      <c r="F42" s="724"/>
      <c r="H42" s="724"/>
      <c r="I42" s="724"/>
      <c r="J42" s="724"/>
      <c r="K42" s="724"/>
      <c r="M42" s="724"/>
      <c r="N42" s="724"/>
      <c r="O42" s="724"/>
      <c r="P42" s="724"/>
    </row>
    <row r="43" spans="2:16">
      <c r="B43" s="725" t="s">
        <v>681</v>
      </c>
      <c r="C43" s="724"/>
      <c r="D43" s="724"/>
      <c r="E43" s="724"/>
      <c r="F43" s="724"/>
      <c r="H43" s="724"/>
      <c r="I43" s="724"/>
      <c r="J43" s="724"/>
      <c r="K43" s="724"/>
      <c r="M43" s="724"/>
      <c r="N43" s="724"/>
      <c r="O43" s="724"/>
      <c r="P43" s="724"/>
    </row>
    <row r="44" spans="2:16">
      <c r="H44" s="724"/>
      <c r="I44" s="724"/>
      <c r="J44" s="724"/>
      <c r="K44" s="724"/>
      <c r="M44" s="724"/>
      <c r="N44" s="724"/>
      <c r="O44" s="724"/>
      <c r="P44" s="724"/>
    </row>
    <row r="45" spans="2:16">
      <c r="H45" s="724"/>
      <c r="I45" s="724"/>
      <c r="J45" s="724"/>
      <c r="K45" s="724"/>
      <c r="M45" s="724"/>
      <c r="N45" s="724"/>
      <c r="O45" s="724"/>
      <c r="P45" s="724"/>
    </row>
    <row r="46" spans="2:16">
      <c r="H46" s="724"/>
      <c r="I46" s="724"/>
      <c r="J46" s="724"/>
      <c r="K46" s="724"/>
      <c r="M46" s="724"/>
      <c r="N46" s="724"/>
      <c r="O46" s="724"/>
      <c r="P46" s="724"/>
    </row>
    <row r="47" spans="2:16">
      <c r="H47" s="724"/>
      <c r="I47" s="724"/>
      <c r="J47" s="724"/>
      <c r="K47" s="724"/>
      <c r="M47" s="724"/>
      <c r="N47" s="724"/>
      <c r="O47" s="724"/>
      <c r="P47" s="724"/>
    </row>
    <row r="48" spans="2:16">
      <c r="H48" s="724"/>
      <c r="I48" s="724"/>
      <c r="J48" s="724"/>
      <c r="K48" s="724"/>
      <c r="M48" s="724"/>
      <c r="N48" s="724"/>
      <c r="O48" s="724"/>
      <c r="P48" s="724"/>
    </row>
    <row r="49" spans="8:16">
      <c r="H49" s="736" t="s">
        <v>26</v>
      </c>
      <c r="I49" s="737"/>
      <c r="J49" s="737"/>
      <c r="K49" s="733">
        <f>SUM(K27:K48)</f>
        <v>0</v>
      </c>
      <c r="M49" s="736" t="s">
        <v>26</v>
      </c>
      <c r="N49" s="737"/>
      <c r="O49" s="737"/>
      <c r="P49" s="734">
        <f>SUM(P27:P48)</f>
        <v>0</v>
      </c>
    </row>
  </sheetData>
  <mergeCells count="2">
    <mergeCell ref="B24:F24"/>
    <mergeCell ref="B18:U18"/>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74"/>
  <sheetViews>
    <sheetView zoomScale="70" zoomScaleNormal="70" workbookViewId="0">
      <pane ySplit="16" topLeftCell="A17" activePane="bottomLeft" state="frozen"/>
      <selection pane="bottomLeft" activeCell="B18" sqref="B18"/>
    </sheetView>
  </sheetViews>
  <sheetFormatPr defaultColWidth="9" defaultRowHeight="14.5"/>
  <cols>
    <col min="1" max="1" width="9" style="12"/>
    <col min="2" max="2" width="37" style="686" customWidth="1"/>
    <col min="3" max="3" width="9" style="10"/>
    <col min="4" max="13" width="9" style="12"/>
    <col min="14" max="14" width="17.1796875" style="12" customWidth="1"/>
    <col min="15" max="20" width="9" style="12"/>
    <col min="21" max="21" width="20.54296875" style="12" customWidth="1"/>
    <col min="22" max="16384" width="9" style="12"/>
  </cols>
  <sheetData>
    <row r="16" spans="2:21" ht="26.25" customHeight="1">
      <c r="B16" s="687" t="s">
        <v>557</v>
      </c>
      <c r="C16" s="1271" t="s">
        <v>501</v>
      </c>
      <c r="D16" s="1272"/>
      <c r="E16" s="1272"/>
      <c r="F16" s="1272"/>
      <c r="G16" s="1272"/>
      <c r="H16" s="1272"/>
      <c r="I16" s="1272"/>
      <c r="J16" s="1272"/>
      <c r="K16" s="1272"/>
      <c r="L16" s="1272"/>
      <c r="M16" s="1272"/>
      <c r="N16" s="1272"/>
      <c r="O16" s="1272"/>
      <c r="P16" s="1272"/>
      <c r="Q16" s="1272"/>
      <c r="R16" s="1272"/>
      <c r="S16" s="1272"/>
      <c r="T16" s="1272"/>
      <c r="U16" s="1272"/>
    </row>
    <row r="17" spans="2:21" ht="7" customHeight="1">
      <c r="B17" s="852"/>
      <c r="C17" s="853"/>
      <c r="D17" s="853"/>
      <c r="E17" s="853"/>
      <c r="F17" s="853"/>
      <c r="G17" s="853"/>
      <c r="H17" s="853"/>
      <c r="I17" s="853"/>
      <c r="J17" s="853"/>
      <c r="K17" s="853"/>
      <c r="L17" s="853"/>
      <c r="M17" s="853"/>
      <c r="N17" s="853"/>
      <c r="O17" s="853"/>
      <c r="P17" s="853"/>
      <c r="Q17" s="853"/>
      <c r="R17" s="853"/>
      <c r="S17" s="853"/>
      <c r="T17" s="853"/>
      <c r="U17" s="853"/>
    </row>
    <row r="18" spans="2:21" ht="26.25" customHeight="1">
      <c r="B18" s="854" t="s">
        <v>978</v>
      </c>
      <c r="C18" s="1278" t="s">
        <v>999</v>
      </c>
      <c r="D18" s="1278"/>
      <c r="E18" s="1278"/>
      <c r="F18" s="1278"/>
      <c r="G18" s="1278"/>
      <c r="H18" s="1278"/>
      <c r="I18" s="1278"/>
      <c r="J18" s="1278"/>
      <c r="K18" s="1278"/>
      <c r="L18" s="1278"/>
      <c r="M18" s="1278"/>
      <c r="N18" s="1278"/>
      <c r="O18" s="1278"/>
      <c r="P18" s="1278"/>
      <c r="Q18" s="1278"/>
      <c r="R18" s="1278"/>
      <c r="S18" s="1278"/>
      <c r="T18" s="1278"/>
      <c r="U18" s="1279"/>
    </row>
    <row r="19" spans="2:21" ht="15.5">
      <c r="B19" s="850" t="s">
        <v>542</v>
      </c>
      <c r="C19" s="1277" t="s">
        <v>979</v>
      </c>
      <c r="D19" s="1277"/>
      <c r="E19" s="1277"/>
      <c r="F19" s="1277"/>
      <c r="G19" s="1277"/>
      <c r="H19" s="1276" t="s">
        <v>980</v>
      </c>
      <c r="I19" s="1276"/>
      <c r="J19" s="1276"/>
      <c r="K19" s="1276"/>
      <c r="L19" s="1276"/>
      <c r="M19" s="1276"/>
      <c r="N19" s="1276"/>
      <c r="O19" s="1276" t="s">
        <v>981</v>
      </c>
      <c r="P19" s="1276"/>
      <c r="Q19" s="1276"/>
      <c r="R19" s="1276"/>
      <c r="S19" s="1276"/>
      <c r="T19" s="1276"/>
      <c r="U19" s="1276"/>
    </row>
    <row r="20" spans="2:21" ht="15.5">
      <c r="B20" s="851">
        <v>1</v>
      </c>
      <c r="C20" s="1275" t="s">
        <v>982</v>
      </c>
      <c r="D20" s="1275"/>
      <c r="E20" s="1275"/>
      <c r="F20" s="1275"/>
      <c r="G20" s="1275"/>
      <c r="H20" s="1275" t="s">
        <v>997</v>
      </c>
      <c r="I20" s="1275"/>
      <c r="J20" s="1275"/>
      <c r="K20" s="1275"/>
      <c r="L20" s="1275"/>
      <c r="M20" s="1275"/>
      <c r="N20" s="1275"/>
      <c r="O20" s="1275" t="s">
        <v>998</v>
      </c>
      <c r="P20" s="1275"/>
      <c r="Q20" s="1275"/>
      <c r="R20" s="1275"/>
      <c r="S20" s="1275"/>
      <c r="T20" s="1275"/>
      <c r="U20" s="1275"/>
    </row>
    <row r="21" spans="2:21" ht="15.5">
      <c r="B21" s="851">
        <v>2</v>
      </c>
      <c r="C21" s="1275" t="s">
        <v>983</v>
      </c>
      <c r="D21" s="1275"/>
      <c r="E21" s="1275"/>
      <c r="F21" s="1275"/>
      <c r="G21" s="1275"/>
      <c r="H21" s="1275" t="s">
        <v>984</v>
      </c>
      <c r="I21" s="1275"/>
      <c r="J21" s="1275"/>
      <c r="K21" s="1275"/>
      <c r="L21" s="1275"/>
      <c r="M21" s="1275"/>
      <c r="N21" s="1275"/>
      <c r="O21" s="1275" t="s">
        <v>985</v>
      </c>
      <c r="P21" s="1275"/>
      <c r="Q21" s="1275"/>
      <c r="R21" s="1275"/>
      <c r="S21" s="1275"/>
      <c r="T21" s="1275"/>
      <c r="U21" s="1275"/>
    </row>
    <row r="22" spans="2:21" ht="15.5">
      <c r="B22" s="851">
        <v>3</v>
      </c>
      <c r="C22" s="1275" t="s">
        <v>1002</v>
      </c>
      <c r="D22" s="1275"/>
      <c r="E22" s="1275"/>
      <c r="F22" s="1275"/>
      <c r="G22" s="1275"/>
      <c r="H22" s="1275" t="s">
        <v>986</v>
      </c>
      <c r="I22" s="1275"/>
      <c r="J22" s="1275"/>
      <c r="K22" s="1275"/>
      <c r="L22" s="1275"/>
      <c r="M22" s="1275"/>
      <c r="N22" s="1275"/>
      <c r="O22" s="1275" t="s">
        <v>987</v>
      </c>
      <c r="P22" s="1275"/>
      <c r="Q22" s="1275"/>
      <c r="R22" s="1275"/>
      <c r="S22" s="1275"/>
      <c r="T22" s="1275"/>
      <c r="U22" s="1275"/>
    </row>
    <row r="23" spans="2:21" ht="15.5">
      <c r="B23" s="851">
        <v>4</v>
      </c>
      <c r="C23" s="1275" t="s">
        <v>1003</v>
      </c>
      <c r="D23" s="1275"/>
      <c r="E23" s="1275"/>
      <c r="F23" s="1275"/>
      <c r="G23" s="1275"/>
      <c r="H23" s="1275" t="s">
        <v>988</v>
      </c>
      <c r="I23" s="1275"/>
      <c r="J23" s="1275"/>
      <c r="K23" s="1275"/>
      <c r="L23" s="1275"/>
      <c r="M23" s="1275"/>
      <c r="N23" s="1275"/>
      <c r="O23" s="1275" t="s">
        <v>989</v>
      </c>
      <c r="P23" s="1275"/>
      <c r="Q23" s="1275"/>
      <c r="R23" s="1275"/>
      <c r="S23" s="1275"/>
      <c r="T23" s="1275"/>
      <c r="U23" s="1275"/>
    </row>
    <row r="24" spans="2:21" ht="15.5">
      <c r="B24" s="851">
        <v>5</v>
      </c>
      <c r="C24" s="1275" t="s">
        <v>1004</v>
      </c>
      <c r="D24" s="1275"/>
      <c r="E24" s="1275"/>
      <c r="F24" s="1275"/>
      <c r="G24" s="1275"/>
      <c r="H24" s="1275" t="s">
        <v>990</v>
      </c>
      <c r="I24" s="1275"/>
      <c r="J24" s="1275"/>
      <c r="K24" s="1275"/>
      <c r="L24" s="1275"/>
      <c r="M24" s="1275"/>
      <c r="N24" s="1275"/>
      <c r="O24" s="1275" t="s">
        <v>991</v>
      </c>
      <c r="P24" s="1275"/>
      <c r="Q24" s="1275"/>
      <c r="R24" s="1275"/>
      <c r="S24" s="1275"/>
      <c r="T24" s="1275"/>
      <c r="U24" s="1275"/>
    </row>
    <row r="25" spans="2:21" ht="15.5">
      <c r="B25" s="851">
        <v>6</v>
      </c>
      <c r="C25" s="1275" t="s">
        <v>1005</v>
      </c>
      <c r="D25" s="1275"/>
      <c r="E25" s="1275"/>
      <c r="F25" s="1275"/>
      <c r="G25" s="1275"/>
      <c r="H25" s="1275" t="s">
        <v>992</v>
      </c>
      <c r="I25" s="1275"/>
      <c r="J25" s="1275"/>
      <c r="K25" s="1275"/>
      <c r="L25" s="1275"/>
      <c r="M25" s="1275"/>
      <c r="N25" s="1275"/>
      <c r="O25" s="1275" t="s">
        <v>993</v>
      </c>
      <c r="P25" s="1275"/>
      <c r="Q25" s="1275"/>
      <c r="R25" s="1275"/>
      <c r="S25" s="1275"/>
      <c r="T25" s="1275"/>
      <c r="U25" s="1275"/>
    </row>
    <row r="26" spans="2:21" ht="15.5">
      <c r="B26" s="851">
        <v>7</v>
      </c>
      <c r="C26" s="1275" t="s">
        <v>994</v>
      </c>
      <c r="D26" s="1275"/>
      <c r="E26" s="1275"/>
      <c r="F26" s="1275"/>
      <c r="G26" s="1275"/>
      <c r="H26" s="1275" t="s">
        <v>995</v>
      </c>
      <c r="I26" s="1275"/>
      <c r="J26" s="1275"/>
      <c r="K26" s="1275"/>
      <c r="L26" s="1275"/>
      <c r="M26" s="1275"/>
      <c r="N26" s="1275"/>
      <c r="O26" s="1275" t="s">
        <v>996</v>
      </c>
      <c r="P26" s="1275"/>
      <c r="Q26" s="1275"/>
      <c r="R26" s="1275"/>
      <c r="S26" s="1275"/>
      <c r="T26" s="1275"/>
      <c r="U26" s="1275"/>
    </row>
    <row r="27" spans="2:21" ht="15.5">
      <c r="B27" s="856"/>
      <c r="C27" s="857"/>
      <c r="D27" s="857"/>
      <c r="E27" s="857"/>
      <c r="F27" s="857"/>
      <c r="G27" s="857"/>
      <c r="H27" s="857"/>
      <c r="I27" s="857"/>
      <c r="J27" s="857"/>
      <c r="K27" s="857"/>
      <c r="L27" s="857"/>
      <c r="M27" s="857"/>
      <c r="N27" s="857"/>
      <c r="O27" s="857"/>
      <c r="P27" s="857"/>
      <c r="Q27" s="857"/>
      <c r="R27" s="857"/>
      <c r="S27" s="857"/>
      <c r="T27" s="857"/>
      <c r="U27" s="858"/>
    </row>
    <row r="28" spans="2:21" ht="26.25" customHeight="1">
      <c r="B28" s="854" t="s">
        <v>978</v>
      </c>
      <c r="C28" s="1278" t="s">
        <v>1000</v>
      </c>
      <c r="D28" s="1278"/>
      <c r="E28" s="1278"/>
      <c r="F28" s="1278"/>
      <c r="G28" s="1278"/>
      <c r="H28" s="1278"/>
      <c r="I28" s="1278"/>
      <c r="J28" s="1278"/>
      <c r="K28" s="1278"/>
      <c r="L28" s="1278"/>
      <c r="M28" s="1278"/>
      <c r="N28" s="1278"/>
      <c r="O28" s="1278"/>
      <c r="P28" s="1278"/>
      <c r="Q28" s="1278"/>
      <c r="R28" s="1278"/>
      <c r="S28" s="1278"/>
      <c r="T28" s="1278"/>
      <c r="U28" s="1279"/>
    </row>
    <row r="29" spans="2:21" ht="15.5">
      <c r="B29" s="855" t="s">
        <v>542</v>
      </c>
      <c r="C29" s="1277" t="s">
        <v>979</v>
      </c>
      <c r="D29" s="1277"/>
      <c r="E29" s="1277"/>
      <c r="F29" s="1277"/>
      <c r="G29" s="1277"/>
      <c r="H29" s="1276" t="s">
        <v>1013</v>
      </c>
      <c r="I29" s="1276"/>
      <c r="J29" s="1276"/>
      <c r="K29" s="1276"/>
      <c r="L29" s="1276"/>
      <c r="M29" s="1276"/>
      <c r="N29" s="1276"/>
      <c r="O29" s="1276" t="s">
        <v>1014</v>
      </c>
      <c r="P29" s="1276"/>
      <c r="Q29" s="1276"/>
      <c r="R29" s="1276"/>
      <c r="S29" s="1276"/>
      <c r="T29" s="1276"/>
      <c r="U29" s="1276"/>
    </row>
    <row r="30" spans="2:21" ht="15.5">
      <c r="B30" s="851">
        <v>1</v>
      </c>
      <c r="C30" s="1275" t="s">
        <v>1001</v>
      </c>
      <c r="D30" s="1275"/>
      <c r="E30" s="1275"/>
      <c r="F30" s="1275"/>
      <c r="G30" s="1275"/>
      <c r="H30" s="1275" t="s">
        <v>992</v>
      </c>
      <c r="I30" s="1275"/>
      <c r="J30" s="1275"/>
      <c r="K30" s="1275"/>
      <c r="L30" s="1275"/>
      <c r="M30" s="1275"/>
      <c r="N30" s="1275"/>
      <c r="O30" s="1275" t="s">
        <v>1010</v>
      </c>
      <c r="P30" s="1275"/>
      <c r="Q30" s="1275"/>
      <c r="R30" s="1275"/>
      <c r="S30" s="1275"/>
      <c r="T30" s="1275"/>
      <c r="U30" s="1275"/>
    </row>
    <row r="31" spans="2:21" ht="15.5">
      <c r="B31" s="851">
        <v>2</v>
      </c>
      <c r="C31" s="1275" t="s">
        <v>1006</v>
      </c>
      <c r="D31" s="1275"/>
      <c r="E31" s="1275"/>
      <c r="F31" s="1275"/>
      <c r="G31" s="1275"/>
      <c r="H31" s="1275" t="s">
        <v>1008</v>
      </c>
      <c r="I31" s="1275"/>
      <c r="J31" s="1275"/>
      <c r="K31" s="1275"/>
      <c r="L31" s="1275"/>
      <c r="M31" s="1275"/>
      <c r="N31" s="1275"/>
      <c r="O31" s="1275" t="s">
        <v>1011</v>
      </c>
      <c r="P31" s="1275"/>
      <c r="Q31" s="1275"/>
      <c r="R31" s="1275"/>
      <c r="S31" s="1275"/>
      <c r="T31" s="1275"/>
      <c r="U31" s="1275"/>
    </row>
    <row r="32" spans="2:21" ht="15.5">
      <c r="B32" s="851">
        <v>3</v>
      </c>
      <c r="C32" s="1275" t="s">
        <v>1007</v>
      </c>
      <c r="D32" s="1275"/>
      <c r="E32" s="1275"/>
      <c r="F32" s="1275"/>
      <c r="G32" s="1275"/>
      <c r="H32" s="1275" t="s">
        <v>1009</v>
      </c>
      <c r="I32" s="1275"/>
      <c r="J32" s="1275"/>
      <c r="K32" s="1275"/>
      <c r="L32" s="1275"/>
      <c r="M32" s="1275"/>
      <c r="N32" s="1275"/>
      <c r="O32" s="1275" t="s">
        <v>1012</v>
      </c>
      <c r="P32" s="1275"/>
      <c r="Q32" s="1275"/>
      <c r="R32" s="1275"/>
      <c r="S32" s="1275"/>
      <c r="T32" s="1275"/>
      <c r="U32" s="1275"/>
    </row>
    <row r="33" spans="2:21" ht="55.5" customHeight="1">
      <c r="B33" s="701" t="s">
        <v>620</v>
      </c>
      <c r="C33" s="1267" t="s">
        <v>709</v>
      </c>
      <c r="D33" s="1267"/>
      <c r="E33" s="1267"/>
      <c r="F33" s="1267"/>
      <c r="G33" s="1267"/>
      <c r="H33" s="1267"/>
      <c r="I33" s="1267"/>
      <c r="J33" s="1267"/>
      <c r="K33" s="1267"/>
      <c r="L33" s="1267"/>
      <c r="M33" s="1267"/>
      <c r="N33" s="1267"/>
      <c r="O33" s="1267"/>
      <c r="P33" s="1267"/>
      <c r="Q33" s="1267"/>
      <c r="R33" s="1267"/>
      <c r="S33" s="1267"/>
      <c r="T33" s="1267"/>
      <c r="U33" s="1268"/>
    </row>
    <row r="34" spans="2:21" ht="15.5">
      <c r="B34" s="689"/>
      <c r="C34" s="690"/>
      <c r="D34" s="691"/>
      <c r="E34" s="691"/>
      <c r="F34" s="691"/>
      <c r="G34" s="691"/>
      <c r="H34" s="691"/>
      <c r="I34" s="691"/>
      <c r="J34" s="691"/>
      <c r="K34" s="691"/>
      <c r="L34" s="691"/>
      <c r="M34" s="691"/>
      <c r="N34" s="691"/>
      <c r="O34" s="691"/>
      <c r="P34" s="691"/>
      <c r="Q34" s="691"/>
      <c r="R34" s="691"/>
      <c r="S34" s="691"/>
      <c r="T34" s="691"/>
      <c r="U34" s="692"/>
    </row>
    <row r="35" spans="2:21" ht="15.5">
      <c r="B35" s="689"/>
      <c r="C35" s="690" t="s">
        <v>624</v>
      </c>
      <c r="D35" s="691"/>
      <c r="E35" s="691"/>
      <c r="F35" s="691"/>
      <c r="G35" s="691"/>
      <c r="H35" s="691"/>
      <c r="I35" s="691"/>
      <c r="J35" s="691"/>
      <c r="K35" s="691"/>
      <c r="L35" s="691"/>
      <c r="M35" s="691"/>
      <c r="N35" s="691"/>
      <c r="O35" s="691"/>
      <c r="P35" s="691"/>
      <c r="Q35" s="691"/>
      <c r="R35" s="691"/>
      <c r="S35" s="691"/>
      <c r="T35" s="691"/>
      <c r="U35" s="692"/>
    </row>
    <row r="36" spans="2:21" ht="15.5">
      <c r="B36" s="689"/>
      <c r="C36" s="690"/>
      <c r="D36" s="691"/>
      <c r="E36" s="691"/>
      <c r="F36" s="691"/>
      <c r="G36" s="691"/>
      <c r="H36" s="691"/>
      <c r="I36" s="691"/>
      <c r="J36" s="691"/>
      <c r="K36" s="691"/>
      <c r="L36" s="691"/>
      <c r="M36" s="691"/>
      <c r="N36" s="691"/>
      <c r="O36" s="691"/>
      <c r="P36" s="691"/>
      <c r="Q36" s="691"/>
      <c r="R36" s="691"/>
      <c r="S36" s="691"/>
      <c r="T36" s="691"/>
      <c r="U36" s="692"/>
    </row>
    <row r="37" spans="2:21" ht="15.5">
      <c r="B37" s="689"/>
      <c r="C37" s="690" t="s">
        <v>621</v>
      </c>
      <c r="D37" s="691"/>
      <c r="E37" s="691"/>
      <c r="F37" s="691"/>
      <c r="G37" s="691"/>
      <c r="H37" s="691"/>
      <c r="I37" s="691"/>
      <c r="J37" s="691"/>
      <c r="K37" s="691"/>
      <c r="L37" s="691"/>
      <c r="M37" s="691"/>
      <c r="N37" s="691"/>
      <c r="O37" s="691"/>
      <c r="P37" s="691"/>
      <c r="Q37" s="691"/>
      <c r="R37" s="691"/>
      <c r="S37" s="691"/>
      <c r="T37" s="691"/>
      <c r="U37" s="692"/>
    </row>
    <row r="38" spans="2:21" ht="15.5">
      <c r="B38" s="689"/>
      <c r="C38" s="690"/>
      <c r="D38" s="691"/>
      <c r="E38" s="691"/>
      <c r="F38" s="691"/>
      <c r="G38" s="691"/>
      <c r="H38" s="691"/>
      <c r="I38" s="691"/>
      <c r="J38" s="691"/>
      <c r="K38" s="691"/>
      <c r="L38" s="691"/>
      <c r="M38" s="691"/>
      <c r="N38" s="691"/>
      <c r="O38" s="691"/>
      <c r="P38" s="691"/>
      <c r="Q38" s="691"/>
      <c r="R38" s="691"/>
      <c r="S38" s="691"/>
      <c r="T38" s="691"/>
      <c r="U38" s="692"/>
    </row>
    <row r="39" spans="2:21" ht="30" customHeight="1">
      <c r="B39" s="689"/>
      <c r="C39" s="1267" t="s">
        <v>622</v>
      </c>
      <c r="D39" s="1267"/>
      <c r="E39" s="1267"/>
      <c r="F39" s="1267"/>
      <c r="G39" s="1267"/>
      <c r="H39" s="1267"/>
      <c r="I39" s="1267"/>
      <c r="J39" s="1267"/>
      <c r="K39" s="1267"/>
      <c r="L39" s="1267"/>
      <c r="M39" s="1267"/>
      <c r="N39" s="1267"/>
      <c r="O39" s="1267"/>
      <c r="P39" s="1267"/>
      <c r="Q39" s="1267"/>
      <c r="R39" s="1267"/>
      <c r="S39" s="1267"/>
      <c r="T39" s="691"/>
      <c r="U39" s="692"/>
    </row>
    <row r="40" spans="2:21" ht="15.5">
      <c r="B40" s="689"/>
      <c r="C40" s="690"/>
      <c r="D40" s="691"/>
      <c r="E40" s="691"/>
      <c r="F40" s="691"/>
      <c r="G40" s="691"/>
      <c r="H40" s="691"/>
      <c r="I40" s="691"/>
      <c r="J40" s="691"/>
      <c r="K40" s="691"/>
      <c r="L40" s="691"/>
      <c r="M40" s="691"/>
      <c r="N40" s="691"/>
      <c r="O40" s="691"/>
      <c r="P40" s="691"/>
      <c r="Q40" s="691"/>
      <c r="R40" s="691"/>
      <c r="S40" s="691"/>
      <c r="T40" s="691"/>
      <c r="U40" s="692"/>
    </row>
    <row r="41" spans="2:21" ht="15.5">
      <c r="B41" s="689"/>
      <c r="C41" s="690" t="s">
        <v>625</v>
      </c>
      <c r="D41" s="691"/>
      <c r="E41" s="691"/>
      <c r="F41" s="691"/>
      <c r="G41" s="691"/>
      <c r="H41" s="691"/>
      <c r="I41" s="691"/>
      <c r="J41" s="691"/>
      <c r="K41" s="691"/>
      <c r="L41" s="691"/>
      <c r="M41" s="691"/>
      <c r="N41" s="691"/>
      <c r="O41" s="691"/>
      <c r="P41" s="691"/>
      <c r="Q41" s="691"/>
      <c r="R41" s="691"/>
      <c r="S41" s="691"/>
      <c r="T41" s="691"/>
      <c r="U41" s="692"/>
    </row>
    <row r="42" spans="2:21" ht="15.5">
      <c r="B42" s="689"/>
      <c r="C42" s="690"/>
      <c r="D42" s="691"/>
      <c r="E42" s="691"/>
      <c r="F42" s="691"/>
      <c r="G42" s="691"/>
      <c r="H42" s="691"/>
      <c r="I42" s="691"/>
      <c r="J42" s="691"/>
      <c r="K42" s="691"/>
      <c r="L42" s="691"/>
      <c r="M42" s="691"/>
      <c r="N42" s="691"/>
      <c r="O42" s="691"/>
      <c r="P42" s="691"/>
      <c r="Q42" s="691"/>
      <c r="R42" s="691"/>
      <c r="S42" s="691"/>
      <c r="T42" s="691"/>
      <c r="U42" s="692"/>
    </row>
    <row r="43" spans="2:21" ht="31.5" customHeight="1">
      <c r="B43" s="689"/>
      <c r="C43" s="1267" t="s">
        <v>623</v>
      </c>
      <c r="D43" s="1267"/>
      <c r="E43" s="1267"/>
      <c r="F43" s="1267"/>
      <c r="G43" s="1267"/>
      <c r="H43" s="1267"/>
      <c r="I43" s="1267"/>
      <c r="J43" s="1267"/>
      <c r="K43" s="1267"/>
      <c r="L43" s="1267"/>
      <c r="M43" s="1267"/>
      <c r="N43" s="1267"/>
      <c r="O43" s="1267"/>
      <c r="P43" s="1267"/>
      <c r="Q43" s="1267"/>
      <c r="R43" s="1267"/>
      <c r="S43" s="1267"/>
      <c r="T43" s="1267"/>
      <c r="U43" s="1268"/>
    </row>
    <row r="44" spans="2:21" ht="15.5">
      <c r="B44" s="689"/>
      <c r="C44" s="690"/>
      <c r="D44" s="691"/>
      <c r="E44" s="691"/>
      <c r="F44" s="691"/>
      <c r="G44" s="691"/>
      <c r="H44" s="691"/>
      <c r="I44" s="691"/>
      <c r="J44" s="691"/>
      <c r="K44" s="691"/>
      <c r="L44" s="691"/>
      <c r="M44" s="691"/>
      <c r="N44" s="691"/>
      <c r="O44" s="691"/>
      <c r="P44" s="691"/>
      <c r="Q44" s="691"/>
      <c r="R44" s="691"/>
      <c r="S44" s="691"/>
      <c r="T44" s="691"/>
      <c r="U44" s="692"/>
    </row>
    <row r="45" spans="2:21" ht="31.5" customHeight="1">
      <c r="B45" s="689"/>
      <c r="C45" s="1267" t="s">
        <v>626</v>
      </c>
      <c r="D45" s="1267"/>
      <c r="E45" s="1267"/>
      <c r="F45" s="1267"/>
      <c r="G45" s="1267"/>
      <c r="H45" s="1267"/>
      <c r="I45" s="1267"/>
      <c r="J45" s="1267"/>
      <c r="K45" s="1267"/>
      <c r="L45" s="1267"/>
      <c r="M45" s="1267"/>
      <c r="N45" s="1267"/>
      <c r="O45" s="1267"/>
      <c r="P45" s="1267"/>
      <c r="Q45" s="1267"/>
      <c r="R45" s="1267"/>
      <c r="S45" s="1267"/>
      <c r="T45" s="1267"/>
      <c r="U45" s="1268"/>
    </row>
    <row r="46" spans="2:21" ht="15.5">
      <c r="B46" s="689"/>
      <c r="C46" s="690"/>
      <c r="D46" s="691"/>
      <c r="E46" s="691"/>
      <c r="F46" s="691"/>
      <c r="G46" s="691"/>
      <c r="H46" s="691"/>
      <c r="I46" s="691"/>
      <c r="J46" s="691"/>
      <c r="K46" s="691"/>
      <c r="L46" s="691"/>
      <c r="M46" s="691"/>
      <c r="N46" s="691"/>
      <c r="O46" s="691"/>
      <c r="P46" s="691"/>
      <c r="Q46" s="691"/>
      <c r="R46" s="691"/>
      <c r="S46" s="691"/>
      <c r="T46" s="691"/>
      <c r="U46" s="692"/>
    </row>
    <row r="47" spans="2:21" ht="15.5">
      <c r="B47" s="689"/>
      <c r="C47" s="690" t="s">
        <v>627</v>
      </c>
      <c r="D47" s="691"/>
      <c r="E47" s="691"/>
      <c r="F47" s="691"/>
      <c r="G47" s="691"/>
      <c r="H47" s="691"/>
      <c r="I47" s="691"/>
      <c r="J47" s="691"/>
      <c r="K47" s="691"/>
      <c r="L47" s="691"/>
      <c r="M47" s="691"/>
      <c r="N47" s="691"/>
      <c r="O47" s="691"/>
      <c r="P47" s="691"/>
      <c r="Q47" s="691"/>
      <c r="R47" s="691"/>
      <c r="S47" s="691"/>
      <c r="T47" s="691"/>
      <c r="U47" s="692"/>
    </row>
    <row r="48" spans="2:21" ht="15.5">
      <c r="B48" s="693"/>
      <c r="C48" s="694"/>
      <c r="D48" s="695"/>
      <c r="E48" s="695"/>
      <c r="F48" s="695"/>
      <c r="G48" s="695"/>
      <c r="H48" s="695"/>
      <c r="I48" s="695"/>
      <c r="J48" s="695"/>
      <c r="K48" s="695"/>
      <c r="L48" s="695"/>
      <c r="M48" s="695"/>
      <c r="N48" s="695"/>
      <c r="O48" s="695"/>
      <c r="P48" s="695"/>
      <c r="Q48" s="695"/>
      <c r="R48" s="695"/>
      <c r="S48" s="695"/>
      <c r="T48" s="695"/>
      <c r="U48" s="696"/>
    </row>
    <row r="49" spans="2:21" ht="51" customHeight="1">
      <c r="B49" s="697" t="s">
        <v>628</v>
      </c>
      <c r="C49" s="1273" t="s">
        <v>953</v>
      </c>
      <c r="D49" s="1273"/>
      <c r="E49" s="1273"/>
      <c r="F49" s="1273"/>
      <c r="G49" s="1273"/>
      <c r="H49" s="1273"/>
      <c r="I49" s="1273"/>
      <c r="J49" s="1273"/>
      <c r="K49" s="1273"/>
      <c r="L49" s="1273"/>
      <c r="M49" s="1273"/>
      <c r="N49" s="1273"/>
      <c r="O49" s="1273"/>
      <c r="P49" s="1273"/>
      <c r="Q49" s="1273"/>
      <c r="R49" s="1273"/>
      <c r="S49" s="1273"/>
      <c r="T49" s="1273"/>
      <c r="U49" s="1274"/>
    </row>
    <row r="50" spans="2:21">
      <c r="B50" s="698"/>
      <c r="C50" s="699"/>
      <c r="D50" s="699"/>
      <c r="E50" s="699"/>
      <c r="F50" s="699"/>
      <c r="G50" s="699"/>
      <c r="H50" s="699"/>
      <c r="I50" s="699"/>
      <c r="J50" s="699"/>
      <c r="K50" s="699"/>
      <c r="L50" s="699"/>
      <c r="M50" s="699"/>
      <c r="N50" s="699"/>
      <c r="O50" s="699"/>
      <c r="P50" s="699"/>
      <c r="Q50" s="699"/>
      <c r="R50" s="699"/>
      <c r="S50" s="699"/>
      <c r="T50" s="699"/>
      <c r="U50" s="700"/>
    </row>
    <row r="51" spans="2:21" ht="15.5">
      <c r="B51" s="701" t="s">
        <v>629</v>
      </c>
      <c r="C51" s="702" t="s">
        <v>630</v>
      </c>
      <c r="D51" s="691"/>
      <c r="E51" s="691"/>
      <c r="F51" s="691"/>
      <c r="G51" s="691"/>
      <c r="H51" s="691"/>
      <c r="I51" s="691"/>
      <c r="J51" s="691"/>
      <c r="K51" s="691"/>
      <c r="L51" s="691"/>
      <c r="M51" s="691"/>
      <c r="N51" s="691"/>
      <c r="O51" s="691"/>
      <c r="P51" s="691"/>
      <c r="Q51" s="691"/>
      <c r="R51" s="691"/>
      <c r="S51" s="691"/>
      <c r="T51" s="691"/>
      <c r="U51" s="692"/>
    </row>
    <row r="52" spans="2:21">
      <c r="B52" s="703"/>
      <c r="C52" s="695"/>
      <c r="D52" s="695"/>
      <c r="E52" s="695"/>
      <c r="F52" s="695"/>
      <c r="G52" s="695"/>
      <c r="H52" s="695"/>
      <c r="I52" s="695"/>
      <c r="J52" s="695"/>
      <c r="K52" s="695"/>
      <c r="L52" s="695"/>
      <c r="M52" s="695"/>
      <c r="N52" s="695"/>
      <c r="O52" s="695"/>
      <c r="P52" s="695"/>
      <c r="Q52" s="695"/>
      <c r="R52" s="695"/>
      <c r="S52" s="695"/>
      <c r="T52" s="695"/>
      <c r="U52" s="696"/>
    </row>
    <row r="53" spans="2:21" ht="34.5" customHeight="1">
      <c r="B53" s="688" t="s">
        <v>631</v>
      </c>
      <c r="C53" s="1269" t="s">
        <v>632</v>
      </c>
      <c r="D53" s="1269"/>
      <c r="E53" s="1269"/>
      <c r="F53" s="1269"/>
      <c r="G53" s="1269"/>
      <c r="H53" s="1269"/>
      <c r="I53" s="1269"/>
      <c r="J53" s="1269"/>
      <c r="K53" s="1269"/>
      <c r="L53" s="1269"/>
      <c r="M53" s="1269"/>
      <c r="N53" s="1269"/>
      <c r="O53" s="1269"/>
      <c r="P53" s="1269"/>
      <c r="Q53" s="1269"/>
      <c r="R53" s="1269"/>
      <c r="S53" s="1269"/>
      <c r="T53" s="1269"/>
      <c r="U53" s="1270"/>
    </row>
    <row r="54" spans="2:21">
      <c r="B54" s="703"/>
      <c r="C54" s="695"/>
      <c r="D54" s="695"/>
      <c r="E54" s="695"/>
      <c r="F54" s="695"/>
      <c r="G54" s="695"/>
      <c r="H54" s="695"/>
      <c r="I54" s="695"/>
      <c r="J54" s="695"/>
      <c r="K54" s="695"/>
      <c r="L54" s="695"/>
      <c r="M54" s="695"/>
      <c r="N54" s="695"/>
      <c r="O54" s="695"/>
      <c r="P54" s="695"/>
      <c r="Q54" s="695"/>
      <c r="R54" s="695"/>
      <c r="S54" s="695"/>
      <c r="T54" s="695"/>
      <c r="U54" s="696"/>
    </row>
    <row r="55" spans="2:21" ht="15.5">
      <c r="B55" s="688" t="s">
        <v>633</v>
      </c>
      <c r="C55" s="704" t="s">
        <v>634</v>
      </c>
      <c r="D55" s="699"/>
      <c r="E55" s="699"/>
      <c r="F55" s="699"/>
      <c r="G55" s="699"/>
      <c r="H55" s="699"/>
      <c r="I55" s="699"/>
      <c r="J55" s="699"/>
      <c r="K55" s="699"/>
      <c r="L55" s="699"/>
      <c r="M55" s="699"/>
      <c r="N55" s="699"/>
      <c r="O55" s="699"/>
      <c r="P55" s="699"/>
      <c r="Q55" s="699"/>
      <c r="R55" s="699"/>
      <c r="S55" s="699"/>
      <c r="T55" s="699"/>
      <c r="U55" s="700"/>
    </row>
    <row r="56" spans="2:21">
      <c r="B56" s="703"/>
      <c r="C56" s="695"/>
      <c r="D56" s="695"/>
      <c r="E56" s="695"/>
      <c r="F56" s="695"/>
      <c r="G56" s="695"/>
      <c r="H56" s="695"/>
      <c r="I56" s="695"/>
      <c r="J56" s="695"/>
      <c r="K56" s="695"/>
      <c r="L56" s="695"/>
      <c r="M56" s="695"/>
      <c r="N56" s="695"/>
      <c r="O56" s="695"/>
      <c r="P56" s="695"/>
      <c r="Q56" s="695"/>
      <c r="R56" s="695"/>
      <c r="S56" s="695"/>
      <c r="T56" s="695"/>
      <c r="U56" s="696"/>
    </row>
    <row r="57" spans="2:21">
      <c r="B57" s="705"/>
      <c r="C57" s="699"/>
      <c r="D57" s="699"/>
      <c r="E57" s="699"/>
      <c r="F57" s="699"/>
      <c r="G57" s="699"/>
      <c r="H57" s="699"/>
      <c r="I57" s="699"/>
      <c r="J57" s="699"/>
      <c r="K57" s="699"/>
      <c r="L57" s="699"/>
      <c r="M57" s="699"/>
      <c r="N57" s="699"/>
      <c r="O57" s="699"/>
      <c r="P57" s="699"/>
      <c r="Q57" s="699"/>
      <c r="R57" s="699"/>
      <c r="S57" s="699"/>
      <c r="T57" s="699"/>
      <c r="U57" s="700"/>
    </row>
    <row r="58" spans="2:21" ht="37.5" customHeight="1">
      <c r="B58" s="701" t="s">
        <v>711</v>
      </c>
      <c r="C58" s="1280" t="s">
        <v>954</v>
      </c>
      <c r="D58" s="1280"/>
      <c r="E58" s="1280"/>
      <c r="F58" s="1280"/>
      <c r="G58" s="1280"/>
      <c r="H58" s="1280"/>
      <c r="I58" s="1280"/>
      <c r="J58" s="1280"/>
      <c r="K58" s="1280"/>
      <c r="L58" s="1280"/>
      <c r="M58" s="1280"/>
      <c r="N58" s="1280"/>
      <c r="O58" s="1280"/>
      <c r="P58" s="1280"/>
      <c r="Q58" s="1280"/>
      <c r="R58" s="1280"/>
      <c r="S58" s="1280"/>
      <c r="T58" s="1280"/>
      <c r="U58" s="1281"/>
    </row>
    <row r="59" spans="2:21">
      <c r="B59" s="706"/>
      <c r="C59" s="691"/>
      <c r="D59" s="691"/>
      <c r="E59" s="691"/>
      <c r="F59" s="691"/>
      <c r="G59" s="691"/>
      <c r="H59" s="691"/>
      <c r="I59" s="691"/>
      <c r="J59" s="691"/>
      <c r="K59" s="691"/>
      <c r="L59" s="691"/>
      <c r="M59" s="691"/>
      <c r="N59" s="691"/>
      <c r="O59" s="691"/>
      <c r="P59" s="691"/>
      <c r="Q59" s="691"/>
      <c r="R59" s="691"/>
      <c r="S59" s="691"/>
      <c r="T59" s="691"/>
      <c r="U59" s="692"/>
    </row>
    <row r="60" spans="2:21" ht="36" customHeight="1">
      <c r="B60" s="706"/>
      <c r="C60" s="1265" t="s">
        <v>649</v>
      </c>
      <c r="D60" s="1265"/>
      <c r="E60" s="1265"/>
      <c r="F60" s="1265"/>
      <c r="G60" s="1265"/>
      <c r="H60" s="1265"/>
      <c r="I60" s="1265"/>
      <c r="J60" s="1265"/>
      <c r="K60" s="1265"/>
      <c r="L60" s="1265"/>
      <c r="M60" s="1265"/>
      <c r="N60" s="1265"/>
      <c r="O60" s="1265"/>
      <c r="P60" s="1265"/>
      <c r="Q60" s="1265"/>
      <c r="R60" s="1265"/>
      <c r="S60" s="1265"/>
      <c r="T60" s="1265"/>
      <c r="U60" s="1266"/>
    </row>
    <row r="61" spans="2:21">
      <c r="B61" s="706"/>
      <c r="C61" s="707"/>
      <c r="D61" s="691"/>
      <c r="E61" s="691"/>
      <c r="F61" s="691"/>
      <c r="G61" s="691"/>
      <c r="H61" s="691"/>
      <c r="I61" s="691"/>
      <c r="J61" s="691"/>
      <c r="K61" s="691"/>
      <c r="L61" s="691"/>
      <c r="M61" s="691"/>
      <c r="N61" s="691"/>
      <c r="O61" s="691"/>
      <c r="P61" s="691"/>
      <c r="Q61" s="691"/>
      <c r="R61" s="691"/>
      <c r="S61" s="691"/>
      <c r="T61" s="691"/>
      <c r="U61" s="692"/>
    </row>
    <row r="62" spans="2:21" ht="35.25" customHeight="1">
      <c r="B62" s="706"/>
      <c r="C62" s="1265" t="s">
        <v>635</v>
      </c>
      <c r="D62" s="1265"/>
      <c r="E62" s="1265"/>
      <c r="F62" s="1265"/>
      <c r="G62" s="1265"/>
      <c r="H62" s="1265"/>
      <c r="I62" s="1265"/>
      <c r="J62" s="1265"/>
      <c r="K62" s="1265"/>
      <c r="L62" s="1265"/>
      <c r="M62" s="1265"/>
      <c r="N62" s="1265"/>
      <c r="O62" s="1265"/>
      <c r="P62" s="1265"/>
      <c r="Q62" s="1265"/>
      <c r="R62" s="1265"/>
      <c r="S62" s="1265"/>
      <c r="T62" s="1265"/>
      <c r="U62" s="1266"/>
    </row>
    <row r="63" spans="2:21">
      <c r="B63" s="706"/>
      <c r="C63" s="707"/>
      <c r="D63" s="691"/>
      <c r="E63" s="691"/>
      <c r="F63" s="691"/>
      <c r="G63" s="691"/>
      <c r="H63" s="691"/>
      <c r="I63" s="691"/>
      <c r="J63" s="691"/>
      <c r="K63" s="691"/>
      <c r="L63" s="691"/>
      <c r="M63" s="691"/>
      <c r="N63" s="691"/>
      <c r="O63" s="691"/>
      <c r="P63" s="691"/>
      <c r="Q63" s="691"/>
      <c r="R63" s="691"/>
      <c r="S63" s="691"/>
      <c r="T63" s="691"/>
      <c r="U63" s="692"/>
    </row>
    <row r="64" spans="2:21" ht="40.5" customHeight="1">
      <c r="B64" s="706"/>
      <c r="C64" s="1265" t="s">
        <v>636</v>
      </c>
      <c r="D64" s="1265"/>
      <c r="E64" s="1265"/>
      <c r="F64" s="1265"/>
      <c r="G64" s="1265"/>
      <c r="H64" s="1265"/>
      <c r="I64" s="1265"/>
      <c r="J64" s="1265"/>
      <c r="K64" s="1265"/>
      <c r="L64" s="1265"/>
      <c r="M64" s="1265"/>
      <c r="N64" s="1265"/>
      <c r="O64" s="1265"/>
      <c r="P64" s="1265"/>
      <c r="Q64" s="1265"/>
      <c r="R64" s="1265"/>
      <c r="S64" s="1265"/>
      <c r="T64" s="1265"/>
      <c r="U64" s="1266"/>
    </row>
    <row r="65" spans="2:21">
      <c r="B65" s="706"/>
      <c r="C65" s="707"/>
      <c r="D65" s="691"/>
      <c r="E65" s="691"/>
      <c r="F65" s="691"/>
      <c r="G65" s="691"/>
      <c r="H65" s="691"/>
      <c r="I65" s="691"/>
      <c r="J65" s="691"/>
      <c r="K65" s="691"/>
      <c r="L65" s="691"/>
      <c r="M65" s="691"/>
      <c r="N65" s="691"/>
      <c r="O65" s="691"/>
      <c r="P65" s="691"/>
      <c r="Q65" s="691"/>
      <c r="R65" s="691"/>
      <c r="S65" s="691"/>
      <c r="T65" s="691"/>
      <c r="U65" s="692"/>
    </row>
    <row r="66" spans="2:21" ht="30" customHeight="1">
      <c r="B66" s="706"/>
      <c r="C66" s="1265" t="s">
        <v>637</v>
      </c>
      <c r="D66" s="1265"/>
      <c r="E66" s="1265"/>
      <c r="F66" s="1265"/>
      <c r="G66" s="1265"/>
      <c r="H66" s="1265"/>
      <c r="I66" s="1265"/>
      <c r="J66" s="1265"/>
      <c r="K66" s="1265"/>
      <c r="L66" s="1265"/>
      <c r="M66" s="1265"/>
      <c r="N66" s="1265"/>
      <c r="O66" s="1265"/>
      <c r="P66" s="1265"/>
      <c r="Q66" s="1265"/>
      <c r="R66" s="1265"/>
      <c r="S66" s="1265"/>
      <c r="T66" s="1265"/>
      <c r="U66" s="1266"/>
    </row>
    <row r="67" spans="2:21" ht="15.5">
      <c r="B67" s="706"/>
      <c r="C67" s="690"/>
      <c r="D67" s="691"/>
      <c r="E67" s="691"/>
      <c r="F67" s="691"/>
      <c r="G67" s="691"/>
      <c r="H67" s="691"/>
      <c r="I67" s="691"/>
      <c r="J67" s="691"/>
      <c r="K67" s="691"/>
      <c r="L67" s="691"/>
      <c r="M67" s="691"/>
      <c r="N67" s="691"/>
      <c r="O67" s="691"/>
      <c r="P67" s="691"/>
      <c r="Q67" s="691"/>
      <c r="R67" s="691"/>
      <c r="S67" s="691"/>
      <c r="T67" s="691"/>
      <c r="U67" s="692"/>
    </row>
    <row r="68" spans="2:21" ht="31.5" customHeight="1">
      <c r="B68" s="706"/>
      <c r="C68" s="1267" t="s">
        <v>648</v>
      </c>
      <c r="D68" s="1267"/>
      <c r="E68" s="1267"/>
      <c r="F68" s="1267"/>
      <c r="G68" s="1267"/>
      <c r="H68" s="1267"/>
      <c r="I68" s="1267"/>
      <c r="J68" s="1267"/>
      <c r="K68" s="1267"/>
      <c r="L68" s="1267"/>
      <c r="M68" s="1267"/>
      <c r="N68" s="1267"/>
      <c r="O68" s="1267"/>
      <c r="P68" s="1267"/>
      <c r="Q68" s="1267"/>
      <c r="R68" s="1267"/>
      <c r="S68" s="1267"/>
      <c r="T68" s="1267"/>
      <c r="U68" s="1268"/>
    </row>
    <row r="69" spans="2:21">
      <c r="B69" s="703"/>
      <c r="C69" s="695"/>
      <c r="D69" s="695"/>
      <c r="E69" s="695"/>
      <c r="F69" s="695"/>
      <c r="G69" s="695"/>
      <c r="H69" s="695"/>
      <c r="I69" s="695"/>
      <c r="J69" s="695"/>
      <c r="K69" s="695"/>
      <c r="L69" s="695"/>
      <c r="M69" s="695"/>
      <c r="N69" s="695"/>
      <c r="O69" s="695"/>
      <c r="P69" s="695"/>
      <c r="Q69" s="695"/>
      <c r="R69" s="695"/>
      <c r="S69" s="695"/>
      <c r="T69" s="695"/>
      <c r="U69" s="696"/>
    </row>
    <row r="70" spans="2:21" ht="66.5" customHeight="1">
      <c r="B70" s="812" t="s">
        <v>638</v>
      </c>
      <c r="C70" s="1269" t="s">
        <v>955</v>
      </c>
      <c r="D70" s="1269"/>
      <c r="E70" s="1269"/>
      <c r="F70" s="1269"/>
      <c r="G70" s="1269"/>
      <c r="H70" s="1269"/>
      <c r="I70" s="1269"/>
      <c r="J70" s="1269"/>
      <c r="K70" s="1269"/>
      <c r="L70" s="1269"/>
      <c r="M70" s="1269"/>
      <c r="N70" s="1269"/>
      <c r="O70" s="1269"/>
      <c r="P70" s="1269"/>
      <c r="Q70" s="1269"/>
      <c r="R70" s="1269"/>
      <c r="S70" s="1269"/>
      <c r="T70" s="1269"/>
      <c r="U70" s="1270"/>
    </row>
    <row r="71" spans="2:21">
      <c r="B71" s="703"/>
      <c r="C71" s="695"/>
      <c r="D71" s="695"/>
      <c r="E71" s="695"/>
      <c r="F71" s="695"/>
      <c r="G71" s="695"/>
      <c r="H71" s="695"/>
      <c r="I71" s="695"/>
      <c r="J71" s="695"/>
      <c r="K71" s="695"/>
      <c r="L71" s="695"/>
      <c r="M71" s="695"/>
      <c r="N71" s="695"/>
      <c r="O71" s="695"/>
      <c r="P71" s="695"/>
      <c r="Q71" s="695"/>
      <c r="R71" s="695"/>
      <c r="S71" s="695"/>
      <c r="T71" s="695"/>
      <c r="U71" s="696"/>
    </row>
    <row r="72" spans="2:21" ht="34.5" customHeight="1">
      <c r="B72" s="688" t="s">
        <v>639</v>
      </c>
      <c r="C72" s="1269" t="s">
        <v>640</v>
      </c>
      <c r="D72" s="1269"/>
      <c r="E72" s="1269"/>
      <c r="F72" s="1269"/>
      <c r="G72" s="1269"/>
      <c r="H72" s="1269"/>
      <c r="I72" s="1269"/>
      <c r="J72" s="1269"/>
      <c r="K72" s="1269"/>
      <c r="L72" s="1269"/>
      <c r="M72" s="1269"/>
      <c r="N72" s="1269"/>
      <c r="O72" s="1269"/>
      <c r="P72" s="1269"/>
      <c r="Q72" s="1269"/>
      <c r="R72" s="1269"/>
      <c r="S72" s="1269"/>
      <c r="T72" s="1269"/>
      <c r="U72" s="1270"/>
    </row>
    <row r="73" spans="2:21">
      <c r="B73" s="708"/>
      <c r="C73" s="695"/>
      <c r="D73" s="695"/>
      <c r="E73" s="695"/>
      <c r="F73" s="695"/>
      <c r="G73" s="695"/>
      <c r="H73" s="695"/>
      <c r="I73" s="695"/>
      <c r="J73" s="695"/>
      <c r="K73" s="695"/>
      <c r="L73" s="695"/>
      <c r="M73" s="695"/>
      <c r="N73" s="695"/>
      <c r="O73" s="695"/>
      <c r="P73" s="695"/>
      <c r="Q73" s="695"/>
      <c r="R73" s="695"/>
      <c r="S73" s="695"/>
      <c r="T73" s="695"/>
      <c r="U73" s="696"/>
    </row>
    <row r="74" spans="2:21" ht="30.75" customHeight="1">
      <c r="B74" s="697" t="s">
        <v>641</v>
      </c>
      <c r="C74" s="709" t="s">
        <v>642</v>
      </c>
      <c r="D74" s="710"/>
      <c r="E74" s="710"/>
      <c r="F74" s="710"/>
      <c r="G74" s="710"/>
      <c r="H74" s="710"/>
      <c r="I74" s="710"/>
      <c r="J74" s="710"/>
      <c r="K74" s="710"/>
      <c r="L74" s="710"/>
      <c r="M74" s="710"/>
      <c r="N74" s="710"/>
      <c r="O74" s="710"/>
      <c r="P74" s="710"/>
      <c r="Q74" s="710"/>
      <c r="R74" s="710"/>
      <c r="S74" s="710"/>
      <c r="T74" s="710"/>
      <c r="U74" s="711"/>
    </row>
  </sheetData>
  <mergeCells count="53">
    <mergeCell ref="O25:U25"/>
    <mergeCell ref="O26:U26"/>
    <mergeCell ref="C32:G32"/>
    <mergeCell ref="H32:N32"/>
    <mergeCell ref="O32:U32"/>
    <mergeCell ref="C30:G30"/>
    <mergeCell ref="H30:N30"/>
    <mergeCell ref="O30:U30"/>
    <mergeCell ref="C31:G31"/>
    <mergeCell ref="H31:N31"/>
    <mergeCell ref="O31:U31"/>
    <mergeCell ref="C28:U28"/>
    <mergeCell ref="C29:G29"/>
    <mergeCell ref="H29:N29"/>
    <mergeCell ref="O29:U29"/>
    <mergeCell ref="H26:N26"/>
    <mergeCell ref="H20:N20"/>
    <mergeCell ref="H21:N21"/>
    <mergeCell ref="H22:N22"/>
    <mergeCell ref="H23:N23"/>
    <mergeCell ref="C62:U62"/>
    <mergeCell ref="C39:S39"/>
    <mergeCell ref="C53:U53"/>
    <mergeCell ref="C60:U60"/>
    <mergeCell ref="C58:U58"/>
    <mergeCell ref="O20:U20"/>
    <mergeCell ref="O21:U21"/>
    <mergeCell ref="O22:U22"/>
    <mergeCell ref="O23:U23"/>
    <mergeCell ref="O24:U24"/>
    <mergeCell ref="C24:G24"/>
    <mergeCell ref="C25:G25"/>
    <mergeCell ref="C16:U16"/>
    <mergeCell ref="C33:U33"/>
    <mergeCell ref="C43:U43"/>
    <mergeCell ref="C45:U45"/>
    <mergeCell ref="C49:U49"/>
    <mergeCell ref="C20:G20"/>
    <mergeCell ref="C21:G21"/>
    <mergeCell ref="C22:G22"/>
    <mergeCell ref="H24:N24"/>
    <mergeCell ref="C23:G23"/>
    <mergeCell ref="C26:G26"/>
    <mergeCell ref="H19:N19"/>
    <mergeCell ref="O19:U19"/>
    <mergeCell ref="C19:G19"/>
    <mergeCell ref="C18:U18"/>
    <mergeCell ref="H25:N25"/>
    <mergeCell ref="C64:U64"/>
    <mergeCell ref="C66:U66"/>
    <mergeCell ref="C68:U68"/>
    <mergeCell ref="C70:U70"/>
    <mergeCell ref="C72:U72"/>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B18" sqref="B18"/>
    </sheetView>
  </sheetViews>
  <sheetFormatPr defaultColWidth="9" defaultRowHeight="15.5"/>
  <cols>
    <col min="1" max="1" width="3" style="12" customWidth="1"/>
    <col min="2" max="2" width="61.6328125" style="10" customWidth="1"/>
    <col min="3" max="3" width="58.6328125" style="12" customWidth="1"/>
    <col min="4" max="4" width="62.6328125" style="12" customWidth="1"/>
    <col min="5" max="5" width="42" style="12" customWidth="1"/>
    <col min="6" max="6" width="45.08984375" style="12" customWidth="1"/>
    <col min="7" max="7" width="9" style="16"/>
    <col min="8" max="10" width="9" style="12"/>
    <col min="11" max="11" width="26" style="12" customWidth="1"/>
    <col min="12" max="12" width="60" style="17" customWidth="1"/>
    <col min="13" max="13" width="14.6328125" style="25" customWidth="1"/>
    <col min="14" max="14" width="29.6328125" style="17" customWidth="1"/>
    <col min="15" max="16384" width="9" style="12"/>
  </cols>
  <sheetData>
    <row r="1" spans="2:20" ht="146.25" customHeight="1"/>
    <row r="3" spans="2:20" ht="25.5" customHeight="1">
      <c r="B3" s="1283" t="s">
        <v>951</v>
      </c>
      <c r="C3" s="1284"/>
      <c r="D3" s="1284"/>
      <c r="E3" s="1284"/>
      <c r="F3" s="1285"/>
      <c r="G3" s="120"/>
    </row>
    <row r="4" spans="2:20" ht="16.5" customHeight="1">
      <c r="B4" s="1286"/>
      <c r="C4" s="1287"/>
      <c r="D4" s="1287"/>
      <c r="E4" s="1287"/>
      <c r="F4" s="1288"/>
      <c r="G4" s="120"/>
    </row>
    <row r="5" spans="2:20" ht="71.25" customHeight="1">
      <c r="B5" s="1286"/>
      <c r="C5" s="1287"/>
      <c r="D5" s="1287"/>
      <c r="E5" s="1287"/>
      <c r="F5" s="1288"/>
      <c r="G5" s="120"/>
    </row>
    <row r="6" spans="2:20" ht="21.75" customHeight="1">
      <c r="B6" s="1289"/>
      <c r="C6" s="1290"/>
      <c r="D6" s="1290"/>
      <c r="E6" s="1290"/>
      <c r="F6" s="1291"/>
      <c r="G6" s="120"/>
    </row>
    <row r="8" spans="2:20" ht="20">
      <c r="B8" s="1282" t="s">
        <v>477</v>
      </c>
      <c r="C8" s="1282"/>
      <c r="D8" s="1282"/>
      <c r="E8" s="1282"/>
      <c r="F8" s="1282"/>
      <c r="G8" s="1282"/>
    </row>
    <row r="9" spans="2:20" ht="24.75" customHeight="1" thickBot="1">
      <c r="B9" s="112"/>
      <c r="C9" s="112"/>
      <c r="D9" s="112"/>
      <c r="E9" s="112"/>
      <c r="F9" s="112"/>
      <c r="G9" s="117"/>
    </row>
    <row r="10" spans="2:20" ht="27.75" customHeight="1" thickBot="1">
      <c r="B10" s="115" t="s">
        <v>171</v>
      </c>
      <c r="C10" s="100" t="s">
        <v>405</v>
      </c>
      <c r="D10" s="112"/>
      <c r="E10" s="112"/>
      <c r="F10" s="112"/>
      <c r="G10" s="117"/>
    </row>
    <row r="11" spans="2:20">
      <c r="B11" s="112"/>
      <c r="C11" s="112"/>
      <c r="D11" s="112"/>
      <c r="E11" s="112"/>
      <c r="F11" s="112"/>
      <c r="G11" s="117"/>
    </row>
    <row r="12" spans="2:20" s="9" customFormat="1" ht="31.5" customHeight="1" thickBot="1">
      <c r="B12" s="81" t="s">
        <v>583</v>
      </c>
      <c r="G12" s="28"/>
      <c r="L12" s="33"/>
      <c r="M12" s="33"/>
      <c r="N12" s="33"/>
      <c r="O12" s="33"/>
      <c r="P12" s="33"/>
      <c r="Q12" s="68"/>
      <c r="S12" s="8"/>
      <c r="T12" s="8"/>
    </row>
    <row r="13" spans="2:20" s="9" customFormat="1" ht="26.25" customHeight="1" thickBot="1">
      <c r="B13" s="100" t="s">
        <v>414</v>
      </c>
      <c r="C13" s="122" t="s">
        <v>616</v>
      </c>
      <c r="G13" s="107"/>
      <c r="L13" s="33"/>
      <c r="M13" s="33"/>
      <c r="N13" s="33"/>
      <c r="O13" s="33"/>
      <c r="P13" s="33"/>
      <c r="Q13" s="68"/>
      <c r="S13" s="8"/>
      <c r="T13" s="8"/>
    </row>
    <row r="14" spans="2:20" s="9" customFormat="1" ht="26.25" customHeight="1" thickBot="1">
      <c r="B14" s="100" t="s">
        <v>414</v>
      </c>
      <c r="C14" s="169" t="s">
        <v>611</v>
      </c>
      <c r="G14" s="121"/>
      <c r="L14" s="33"/>
      <c r="M14" s="33"/>
      <c r="N14" s="33"/>
      <c r="O14" s="33"/>
      <c r="P14" s="33"/>
      <c r="Q14" s="68"/>
      <c r="S14" s="8"/>
      <c r="T14" s="8"/>
    </row>
    <row r="15" spans="2:20" s="9" customFormat="1" ht="26.25" customHeight="1" thickBot="1">
      <c r="B15" s="100" t="s">
        <v>414</v>
      </c>
      <c r="C15" s="169" t="s">
        <v>612</v>
      </c>
      <c r="G15" s="121"/>
      <c r="L15" s="33"/>
      <c r="M15" s="33"/>
      <c r="N15" s="33"/>
      <c r="O15" s="33"/>
      <c r="P15" s="33"/>
      <c r="Q15" s="68"/>
      <c r="S15" s="8"/>
      <c r="T15" s="8"/>
    </row>
    <row r="16" spans="2:20" s="9" customFormat="1" ht="26.25" customHeight="1" thickBot="1">
      <c r="B16" s="100" t="s">
        <v>414</v>
      </c>
      <c r="C16" s="169" t="s">
        <v>613</v>
      </c>
      <c r="G16" s="121"/>
      <c r="L16" s="33"/>
      <c r="M16" s="33"/>
      <c r="N16" s="33"/>
      <c r="O16" s="33"/>
      <c r="P16" s="33"/>
      <c r="Q16" s="68"/>
      <c r="S16" s="8"/>
      <c r="T16" s="8"/>
    </row>
    <row r="17" spans="2:20" s="9" customFormat="1" ht="26.25" customHeight="1" thickBot="1">
      <c r="B17" s="100" t="s">
        <v>414</v>
      </c>
      <c r="C17" s="122" t="s">
        <v>614</v>
      </c>
      <c r="G17" s="107"/>
      <c r="L17" s="33"/>
      <c r="M17" s="33"/>
      <c r="N17" s="33"/>
      <c r="O17" s="33"/>
      <c r="P17" s="33"/>
      <c r="Q17" s="68"/>
      <c r="S17" s="8"/>
      <c r="T17" s="8"/>
    </row>
    <row r="18" spans="2:20" s="9" customFormat="1" ht="26.25" customHeight="1" thickBot="1">
      <c r="B18" s="100" t="s">
        <v>416</v>
      </c>
      <c r="C18" s="122" t="s">
        <v>615</v>
      </c>
      <c r="G18" s="121"/>
      <c r="L18" s="33"/>
      <c r="M18" s="33"/>
      <c r="N18" s="33"/>
      <c r="O18" s="33"/>
      <c r="P18" s="33"/>
      <c r="Q18" s="68"/>
      <c r="S18" s="8"/>
      <c r="T18" s="8"/>
    </row>
    <row r="19" spans="2:20" s="58" customFormat="1" ht="25.5" customHeight="1">
      <c r="D19" s="95"/>
      <c r="E19" s="95"/>
      <c r="F19" s="95"/>
      <c r="G19" s="95"/>
      <c r="J19" s="12"/>
      <c r="K19" s="12"/>
      <c r="S19" s="59"/>
      <c r="T19" s="59"/>
    </row>
    <row r="20" spans="2:20" s="17" customFormat="1" ht="39" customHeight="1">
      <c r="B20" s="240" t="s">
        <v>536</v>
      </c>
      <c r="C20" s="240" t="s">
        <v>467</v>
      </c>
      <c r="D20" s="240" t="s">
        <v>443</v>
      </c>
      <c r="E20" s="240" t="s">
        <v>435</v>
      </c>
      <c r="F20" s="240" t="s">
        <v>549</v>
      </c>
      <c r="G20" s="40"/>
      <c r="M20" s="25"/>
      <c r="T20" s="25"/>
    </row>
    <row r="21" spans="2:20" s="101" customFormat="1" ht="50.5" customHeight="1">
      <c r="B21" s="633" t="s">
        <v>539</v>
      </c>
      <c r="C21" s="639" t="s">
        <v>952</v>
      </c>
      <c r="D21" s="642" t="s">
        <v>439</v>
      </c>
      <c r="E21" s="646" t="s">
        <v>582</v>
      </c>
      <c r="F21" s="642" t="s">
        <v>444</v>
      </c>
      <c r="G21" s="171"/>
      <c r="M21" s="631"/>
      <c r="T21" s="631"/>
    </row>
    <row r="22" spans="2:20" s="101" customFormat="1" ht="47.5" customHeight="1">
      <c r="B22" s="634" t="s">
        <v>454</v>
      </c>
      <c r="C22" s="640" t="s">
        <v>963</v>
      </c>
      <c r="D22" s="643" t="s">
        <v>440</v>
      </c>
      <c r="E22" s="647" t="s">
        <v>582</v>
      </c>
      <c r="F22" s="643" t="s">
        <v>444</v>
      </c>
      <c r="G22" s="171"/>
      <c r="M22" s="631"/>
      <c r="T22" s="631"/>
    </row>
    <row r="23" spans="2:20" s="101" customFormat="1" ht="45.65" customHeight="1">
      <c r="B23" s="634" t="s">
        <v>451</v>
      </c>
      <c r="C23" s="640" t="s">
        <v>963</v>
      </c>
      <c r="D23" s="643" t="s">
        <v>441</v>
      </c>
      <c r="E23" s="647" t="s">
        <v>582</v>
      </c>
      <c r="F23" s="643" t="s">
        <v>444</v>
      </c>
      <c r="G23" s="171"/>
      <c r="M23" s="631"/>
      <c r="T23" s="631"/>
    </row>
    <row r="24" spans="2:20" s="101" customFormat="1" ht="32.25" customHeight="1">
      <c r="B24" s="635" t="s">
        <v>452</v>
      </c>
      <c r="C24" s="640" t="s">
        <v>952</v>
      </c>
      <c r="D24" s="643" t="s">
        <v>442</v>
      </c>
      <c r="E24" s="648" t="s">
        <v>596</v>
      </c>
      <c r="F24" s="651"/>
      <c r="G24" s="171"/>
      <c r="M24" s="631"/>
      <c r="T24" s="631"/>
    </row>
    <row r="25" spans="2:20" s="101" customFormat="1" ht="30.75" customHeight="1">
      <c r="B25" s="636" t="s">
        <v>537</v>
      </c>
      <c r="C25" s="640" t="s">
        <v>952</v>
      </c>
      <c r="D25" s="643"/>
      <c r="E25" s="648"/>
      <c r="F25" s="651"/>
      <c r="G25" s="171"/>
      <c r="M25" s="631"/>
      <c r="T25" s="631"/>
    </row>
    <row r="26" spans="2:20" s="101" customFormat="1" ht="32.25" customHeight="1">
      <c r="B26" s="637" t="s">
        <v>538</v>
      </c>
      <c r="C26" s="640" t="s">
        <v>952</v>
      </c>
      <c r="D26" s="644" t="s">
        <v>534</v>
      </c>
      <c r="E26" s="648"/>
      <c r="F26" s="651"/>
      <c r="G26" s="171"/>
      <c r="M26" s="631"/>
      <c r="T26" s="631"/>
    </row>
    <row r="27" spans="2:20" s="101" customFormat="1" ht="27" customHeight="1">
      <c r="B27" s="635" t="s">
        <v>453</v>
      </c>
      <c r="C27" s="640" t="s">
        <v>436</v>
      </c>
      <c r="D27" s="643" t="s">
        <v>478</v>
      </c>
      <c r="E27" s="648" t="s">
        <v>455</v>
      </c>
      <c r="F27" s="651"/>
      <c r="G27" s="171"/>
      <c r="M27" s="631"/>
      <c r="T27" s="631"/>
    </row>
    <row r="28" spans="2:20" s="101" customFormat="1" ht="27" customHeight="1">
      <c r="B28" s="637" t="s">
        <v>448</v>
      </c>
      <c r="C28" s="640" t="s">
        <v>952</v>
      </c>
      <c r="D28" s="643"/>
      <c r="E28" s="648"/>
      <c r="F28" s="643" t="s">
        <v>406</v>
      </c>
      <c r="G28" s="171"/>
      <c r="M28" s="631"/>
      <c r="T28" s="631"/>
    </row>
    <row r="29" spans="2:20" s="101" customFormat="1" ht="32.25" customHeight="1">
      <c r="B29" s="635" t="s">
        <v>207</v>
      </c>
      <c r="C29" s="640" t="s">
        <v>438</v>
      </c>
      <c r="D29" s="643" t="s">
        <v>551</v>
      </c>
      <c r="E29" s="649"/>
      <c r="F29" s="643" t="s">
        <v>550</v>
      </c>
      <c r="G29" s="632"/>
      <c r="M29" s="631"/>
    </row>
    <row r="30" spans="2:20" s="101" customFormat="1" ht="27.75" customHeight="1">
      <c r="B30" s="638" t="s">
        <v>535</v>
      </c>
      <c r="C30" s="641" t="s">
        <v>437</v>
      </c>
      <c r="D30" s="645"/>
      <c r="E30" s="650"/>
      <c r="F30" s="645"/>
      <c r="G30" s="632"/>
      <c r="M30" s="631"/>
    </row>
    <row r="31" spans="2:20" s="101" customFormat="1" ht="23.25" customHeight="1">
      <c r="C31" s="172"/>
      <c r="D31" s="172"/>
      <c r="E31" s="172"/>
      <c r="G31" s="632"/>
      <c r="M31" s="631"/>
    </row>
    <row r="32" spans="2:20" s="17" customFormat="1">
      <c r="B32" s="172"/>
      <c r="C32" s="170"/>
      <c r="D32" s="170"/>
      <c r="E32" s="170"/>
      <c r="G32" s="160"/>
      <c r="M32" s="25"/>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4.5"/>
  <cols>
    <col min="1" max="1" width="61" style="12" bestFit="1" customWidth="1"/>
    <col min="2" max="2" width="13.6328125" style="12" customWidth="1"/>
    <col min="3" max="3" width="9" style="10"/>
    <col min="4" max="4" width="15" style="12" customWidth="1"/>
    <col min="5" max="5" width="11.6328125" style="10" customWidth="1"/>
    <col min="6" max="6" width="24" style="12" customWidth="1"/>
    <col min="7" max="7" width="32" style="12" customWidth="1"/>
    <col min="8" max="8" width="14.6328125" style="12" customWidth="1"/>
    <col min="9" max="16384" width="9" style="12"/>
  </cols>
  <sheetData>
    <row r="1" spans="1:8">
      <c r="A1" s="8" t="s">
        <v>409</v>
      </c>
      <c r="B1" s="8" t="s">
        <v>41</v>
      </c>
      <c r="C1" s="118" t="s">
        <v>234</v>
      </c>
      <c r="D1" s="8" t="s">
        <v>413</v>
      </c>
      <c r="E1" s="118" t="s">
        <v>446</v>
      </c>
      <c r="F1" s="118" t="s">
        <v>545</v>
      </c>
      <c r="G1" s="118" t="s">
        <v>565</v>
      </c>
      <c r="H1" s="118" t="s">
        <v>576</v>
      </c>
    </row>
    <row r="2" spans="1:8">
      <c r="A2" s="12" t="s">
        <v>29</v>
      </c>
      <c r="B2" s="12" t="s">
        <v>27</v>
      </c>
      <c r="C2" s="10">
        <v>2006</v>
      </c>
      <c r="D2" s="12" t="s">
        <v>414</v>
      </c>
      <c r="E2" s="10">
        <f>'2. LRAMVA Threshold'!D9</f>
        <v>2013</v>
      </c>
      <c r="F2" s="26" t="s">
        <v>170</v>
      </c>
      <c r="G2" s="12" t="s">
        <v>566</v>
      </c>
      <c r="H2" s="12" t="s">
        <v>584</v>
      </c>
    </row>
    <row r="3" spans="1:8">
      <c r="A3" s="12" t="s">
        <v>370</v>
      </c>
      <c r="B3" s="12" t="s">
        <v>27</v>
      </c>
      <c r="C3" s="10">
        <v>2007</v>
      </c>
      <c r="D3" s="12" t="s">
        <v>415</v>
      </c>
      <c r="E3" s="10">
        <f>'2. LRAMVA Threshold'!D24</f>
        <v>2017</v>
      </c>
      <c r="F3" s="12" t="s">
        <v>546</v>
      </c>
      <c r="G3" s="12" t="s">
        <v>567</v>
      </c>
      <c r="H3" s="12" t="s">
        <v>577</v>
      </c>
    </row>
    <row r="4" spans="1:8">
      <c r="A4" s="12" t="s">
        <v>371</v>
      </c>
      <c r="B4" s="12" t="s">
        <v>28</v>
      </c>
      <c r="C4" s="10">
        <v>2008</v>
      </c>
      <c r="D4" s="12" t="s">
        <v>416</v>
      </c>
      <c r="F4" s="12" t="s">
        <v>169</v>
      </c>
      <c r="G4" s="12" t="s">
        <v>568</v>
      </c>
    </row>
    <row r="5" spans="1:8">
      <c r="A5" s="12" t="s">
        <v>372</v>
      </c>
      <c r="B5" s="12" t="s">
        <v>28</v>
      </c>
      <c r="C5" s="10">
        <v>2009</v>
      </c>
      <c r="F5" s="12" t="s">
        <v>367</v>
      </c>
      <c r="G5" s="12" t="s">
        <v>569</v>
      </c>
    </row>
    <row r="6" spans="1:8">
      <c r="A6" s="12" t="s">
        <v>373</v>
      </c>
      <c r="B6" s="12" t="s">
        <v>28</v>
      </c>
      <c r="C6" s="10">
        <v>2010</v>
      </c>
      <c r="F6" s="12" t="s">
        <v>368</v>
      </c>
      <c r="G6" s="12" t="s">
        <v>570</v>
      </c>
    </row>
    <row r="7" spans="1:8">
      <c r="A7" s="12" t="s">
        <v>374</v>
      </c>
      <c r="B7" s="12" t="s">
        <v>28</v>
      </c>
      <c r="C7" s="10">
        <v>2011</v>
      </c>
      <c r="F7" s="12" t="s">
        <v>369</v>
      </c>
      <c r="G7" s="12" t="s">
        <v>571</v>
      </c>
    </row>
    <row r="8" spans="1:8">
      <c r="A8" s="12" t="s">
        <v>375</v>
      </c>
      <c r="B8" s="12" t="s">
        <v>28</v>
      </c>
      <c r="C8" s="10">
        <v>2012</v>
      </c>
      <c r="F8" s="12" t="s">
        <v>554</v>
      </c>
      <c r="G8" s="12" t="s">
        <v>572</v>
      </c>
    </row>
    <row r="9" spans="1:8">
      <c r="A9" s="12" t="s">
        <v>376</v>
      </c>
      <c r="B9" s="12" t="s">
        <v>28</v>
      </c>
      <c r="C9" s="10">
        <v>2013</v>
      </c>
      <c r="G9" s="12" t="s">
        <v>573</v>
      </c>
    </row>
    <row r="10" spans="1:8">
      <c r="A10" s="12" t="s">
        <v>377</v>
      </c>
      <c r="B10" s="12" t="s">
        <v>28</v>
      </c>
      <c r="C10" s="10">
        <v>2014</v>
      </c>
      <c r="G10" s="12" t="s">
        <v>574</v>
      </c>
    </row>
    <row r="11" spans="1:8">
      <c r="A11" s="12" t="s">
        <v>378</v>
      </c>
      <c r="B11" s="12" t="s">
        <v>28</v>
      </c>
      <c r="C11" s="10">
        <v>2015</v>
      </c>
      <c r="G11" s="12" t="s">
        <v>575</v>
      </c>
    </row>
    <row r="12" spans="1:8">
      <c r="A12" s="12" t="s">
        <v>379</v>
      </c>
      <c r="B12" s="12" t="s">
        <v>28</v>
      </c>
      <c r="C12" s="10">
        <v>2016</v>
      </c>
    </row>
    <row r="13" spans="1:8">
      <c r="A13" s="12" t="s">
        <v>380</v>
      </c>
      <c r="B13" s="12" t="s">
        <v>28</v>
      </c>
      <c r="C13" s="10">
        <v>2017</v>
      </c>
    </row>
    <row r="14" spans="1:8">
      <c r="A14" s="12" t="s">
        <v>381</v>
      </c>
      <c r="B14" s="12" t="s">
        <v>28</v>
      </c>
      <c r="C14" s="10">
        <v>2018</v>
      </c>
    </row>
    <row r="15" spans="1:8">
      <c r="A15" s="12" t="s">
        <v>382</v>
      </c>
      <c r="B15" s="12" t="s">
        <v>28</v>
      </c>
      <c r="C15" s="10">
        <v>2019</v>
      </c>
    </row>
    <row r="16" spans="1:8">
      <c r="A16" s="12" t="s">
        <v>383</v>
      </c>
      <c r="B16" s="12" t="s">
        <v>28</v>
      </c>
      <c r="C16" s="10">
        <v>2020</v>
      </c>
    </row>
    <row r="17" spans="1:2">
      <c r="A17" s="12" t="s">
        <v>384</v>
      </c>
      <c r="B17" s="12" t="s">
        <v>28</v>
      </c>
    </row>
    <row r="18" spans="1:2">
      <c r="A18" s="12" t="s">
        <v>385</v>
      </c>
      <c r="B18" s="12" t="s">
        <v>28</v>
      </c>
    </row>
    <row r="19" spans="1:2">
      <c r="A19" s="12" t="s">
        <v>386</v>
      </c>
      <c r="B19" s="12" t="s">
        <v>28</v>
      </c>
    </row>
    <row r="20" spans="1:2">
      <c r="A20" s="12" t="s">
        <v>387</v>
      </c>
      <c r="B20" s="12" t="s">
        <v>28</v>
      </c>
    </row>
    <row r="21" spans="1:2">
      <c r="A21" s="12" t="s">
        <v>388</v>
      </c>
      <c r="B21" s="12" t="s">
        <v>28</v>
      </c>
    </row>
    <row r="22" spans="1:2">
      <c r="A22" s="12" t="s">
        <v>389</v>
      </c>
      <c r="B22" s="12" t="s">
        <v>28</v>
      </c>
    </row>
    <row r="23" spans="1:2">
      <c r="A23" s="12" t="s">
        <v>390</v>
      </c>
      <c r="B23" s="12" t="s">
        <v>28</v>
      </c>
    </row>
    <row r="24" spans="1:2">
      <c r="A24" s="12" t="s">
        <v>391</v>
      </c>
      <c r="B24" s="12" t="s">
        <v>28</v>
      </c>
    </row>
    <row r="25" spans="1:2">
      <c r="A25" s="12" t="s">
        <v>392</v>
      </c>
      <c r="B25" s="12" t="s">
        <v>28</v>
      </c>
    </row>
    <row r="26" spans="1:2">
      <c r="A26" s="12" t="s">
        <v>32</v>
      </c>
      <c r="B26" s="12" t="s">
        <v>27</v>
      </c>
    </row>
    <row r="27" spans="1:2">
      <c r="A27" s="12" t="s">
        <v>393</v>
      </c>
      <c r="B27" s="12" t="s">
        <v>28</v>
      </c>
    </row>
    <row r="28" spans="1:2">
      <c r="A28" s="12" t="s">
        <v>394</v>
      </c>
      <c r="B28" s="12" t="s">
        <v>28</v>
      </c>
    </row>
    <row r="29" spans="1:2">
      <c r="A29" s="12" t="s">
        <v>395</v>
      </c>
      <c r="B29" s="12" t="s">
        <v>28</v>
      </c>
    </row>
    <row r="30" spans="1:2">
      <c r="A30" s="12" t="s">
        <v>30</v>
      </c>
      <c r="B30" s="12" t="s">
        <v>28</v>
      </c>
    </row>
    <row r="31" spans="1:2">
      <c r="A31" s="12" t="s">
        <v>396</v>
      </c>
      <c r="B31" s="12" t="s">
        <v>28</v>
      </c>
    </row>
    <row r="32" spans="1:2">
      <c r="A32" s="12" t="s">
        <v>397</v>
      </c>
      <c r="B32" s="12" t="s">
        <v>28</v>
      </c>
    </row>
    <row r="33" spans="1:2">
      <c r="A33" s="12" t="s">
        <v>398</v>
      </c>
      <c r="B33" s="12" t="s">
        <v>28</v>
      </c>
    </row>
    <row r="34" spans="1:2">
      <c r="A34" s="12" t="s">
        <v>399</v>
      </c>
      <c r="B34" s="12" t="s">
        <v>28</v>
      </c>
    </row>
    <row r="35" spans="1:2">
      <c r="A35" s="12" t="s">
        <v>400</v>
      </c>
      <c r="B35" s="12" t="s">
        <v>28</v>
      </c>
    </row>
    <row r="36" spans="1:2">
      <c r="A36" s="12" t="s">
        <v>401</v>
      </c>
      <c r="B36" s="12" t="s">
        <v>28</v>
      </c>
    </row>
    <row r="37" spans="1:2">
      <c r="A37" s="12" t="s">
        <v>402</v>
      </c>
      <c r="B37" s="12" t="s">
        <v>28</v>
      </c>
    </row>
    <row r="38" spans="1:2">
      <c r="A38" s="12" t="s">
        <v>403</v>
      </c>
      <c r="B38" s="12" t="s">
        <v>28</v>
      </c>
    </row>
    <row r="39" spans="1:2">
      <c r="A39" s="12" t="s">
        <v>404</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44"/>
  <sheetViews>
    <sheetView tabSelected="1" topLeftCell="B1" zoomScale="57" zoomScaleNormal="57" workbookViewId="0">
      <selection activeCell="D8" sqref="D8"/>
    </sheetView>
  </sheetViews>
  <sheetFormatPr defaultColWidth="9" defaultRowHeight="15.5"/>
  <cols>
    <col min="1" max="1" width="2.6328125" style="9" customWidth="1"/>
    <col min="2" max="2" width="33.6328125" style="9" customWidth="1"/>
    <col min="3" max="3" width="2.6328125" style="9" customWidth="1"/>
    <col min="4" max="4" width="19.54296875" style="9" customWidth="1"/>
    <col min="5" max="5" width="21.7265625" style="17" customWidth="1"/>
    <col min="6" max="6" width="23.1796875" style="9" customWidth="1"/>
    <col min="7" max="7" width="22.453125" style="9" customWidth="1"/>
    <col min="8" max="8" width="29" style="9" customWidth="1"/>
    <col min="9" max="9" width="23" style="9" customWidth="1"/>
    <col min="10" max="10" width="22" style="9" customWidth="1"/>
    <col min="11" max="11" width="19.6328125" style="9" customWidth="1"/>
    <col min="12" max="12" width="21.6328125" style="9" customWidth="1"/>
    <col min="13" max="14" width="24" style="9" customWidth="1"/>
    <col min="15" max="15" width="21.36328125" style="9" customWidth="1"/>
    <col min="16" max="16" width="22" style="9" customWidth="1"/>
    <col min="17" max="17" width="16.36328125" style="9" customWidth="1"/>
    <col min="18" max="18" width="20.26953125" style="9" bestFit="1" customWidth="1"/>
    <col min="19" max="19" width="17" style="9" customWidth="1"/>
    <col min="20" max="20" width="13.6328125" style="8" customWidth="1"/>
    <col min="21" max="21" width="6.26953125" style="8" customWidth="1"/>
    <col min="22" max="22" width="13.6328125" style="9" customWidth="1"/>
    <col min="23" max="23" width="15.269531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1" t="s">
        <v>171</v>
      </c>
      <c r="C4" s="124" t="s">
        <v>175</v>
      </c>
      <c r="E4" s="9"/>
      <c r="T4" s="9"/>
      <c r="V4" s="8"/>
    </row>
    <row r="5" spans="2:22" ht="26.25" customHeight="1" thickBot="1">
      <c r="C5" s="127" t="s">
        <v>172</v>
      </c>
      <c r="E5" s="9"/>
      <c r="T5" s="9"/>
      <c r="V5" s="8"/>
    </row>
    <row r="6" spans="2:22" ht="27" customHeight="1" thickBot="1">
      <c r="B6" s="81"/>
      <c r="C6" s="558" t="s">
        <v>547</v>
      </c>
      <c r="D6" s="17"/>
      <c r="E6" s="9"/>
      <c r="T6" s="9"/>
      <c r="V6" s="8"/>
    </row>
    <row r="7" spans="2:22" ht="21" customHeight="1">
      <c r="B7" s="526"/>
      <c r="C7" s="17"/>
      <c r="D7" s="17"/>
      <c r="E7" s="9"/>
      <c r="T7" s="9"/>
      <c r="V7" s="8"/>
    </row>
    <row r="8" spans="2:22" ht="24.75" customHeight="1">
      <c r="B8" s="115" t="s">
        <v>239</v>
      </c>
      <c r="C8" s="186"/>
      <c r="D8" s="589" t="s">
        <v>1035</v>
      </c>
      <c r="E8" s="9"/>
      <c r="T8" s="9"/>
      <c r="V8" s="8"/>
    </row>
    <row r="9" spans="2:22" ht="41.25" customHeight="1">
      <c r="B9" s="540" t="s">
        <v>516</v>
      </c>
      <c r="C9" s="536"/>
      <c r="D9" s="534"/>
      <c r="E9" s="534"/>
      <c r="F9" s="534"/>
      <c r="G9" s="534"/>
      <c r="H9" s="534"/>
      <c r="I9" s="534"/>
      <c r="J9" s="535"/>
      <c r="K9" s="535"/>
      <c r="L9" s="535"/>
      <c r="M9" s="18"/>
      <c r="T9" s="9"/>
      <c r="V9" s="8"/>
    </row>
    <row r="10" spans="2:22" ht="10.5" customHeight="1">
      <c r="B10" s="540"/>
      <c r="C10" s="536"/>
      <c r="D10" s="534"/>
      <c r="E10" s="534"/>
      <c r="F10" s="534"/>
      <c r="G10" s="534"/>
      <c r="H10" s="534"/>
      <c r="I10" s="534"/>
      <c r="J10" s="535"/>
      <c r="K10" s="535"/>
      <c r="L10" s="535"/>
      <c r="M10" s="18"/>
      <c r="T10" s="9"/>
      <c r="V10" s="8"/>
    </row>
    <row r="11" spans="2:22" s="538" customFormat="1" ht="26.25" customHeight="1">
      <c r="B11" s="557" t="s">
        <v>552</v>
      </c>
      <c r="C11" s="556"/>
      <c r="D11" s="556"/>
      <c r="E11" s="556"/>
      <c r="F11" s="556"/>
      <c r="G11" s="556"/>
      <c r="H11" s="556"/>
      <c r="T11" s="539"/>
      <c r="U11" s="539"/>
    </row>
    <row r="12" spans="2:22" s="32" customFormat="1" ht="18.75" customHeight="1">
      <c r="B12" s="533"/>
      <c r="T12" s="183"/>
      <c r="U12" s="183"/>
    </row>
    <row r="13" spans="2:22" s="32" customFormat="1" ht="22.5" customHeight="1" thickBot="1">
      <c r="B13" s="182" t="s">
        <v>504</v>
      </c>
      <c r="C13" s="17"/>
      <c r="F13" s="182" t="s">
        <v>505</v>
      </c>
      <c r="G13" s="36"/>
      <c r="H13" s="31"/>
      <c r="I13" s="9"/>
      <c r="J13" s="181" t="s">
        <v>502</v>
      </c>
      <c r="N13" s="101"/>
      <c r="P13" s="9"/>
      <c r="Q13" s="184"/>
      <c r="R13" s="42"/>
      <c r="T13" s="183"/>
      <c r="U13" s="183"/>
    </row>
    <row r="14" spans="2:22" ht="29.25" customHeight="1" thickBot="1">
      <c r="B14" s="122" t="s">
        <v>543</v>
      </c>
      <c r="D14" s="531" t="s">
        <v>2802</v>
      </c>
      <c r="E14" s="128"/>
      <c r="F14" s="122" t="s">
        <v>544</v>
      </c>
      <c r="H14" s="531" t="s">
        <v>2806</v>
      </c>
      <c r="J14" s="122" t="s">
        <v>511</v>
      </c>
      <c r="L14" s="130"/>
      <c r="N14" s="101"/>
      <c r="Q14" s="97"/>
      <c r="R14" s="94"/>
    </row>
    <row r="15" spans="2:22" ht="26.25" customHeight="1" thickBot="1">
      <c r="B15" s="122" t="s">
        <v>422</v>
      </c>
      <c r="C15" s="104"/>
      <c r="D15" s="531" t="s">
        <v>2803</v>
      </c>
      <c r="F15" s="122" t="s">
        <v>412</v>
      </c>
      <c r="G15" s="125"/>
      <c r="H15" s="531" t="s">
        <v>2805</v>
      </c>
      <c r="I15" s="17"/>
      <c r="J15" s="122" t="s">
        <v>512</v>
      </c>
      <c r="L15" s="130"/>
      <c r="M15" s="101"/>
      <c r="Q15" s="106"/>
      <c r="R15" s="94"/>
    </row>
    <row r="16" spans="2:22" ht="28.5" customHeight="1" thickBot="1">
      <c r="B16" s="122" t="s">
        <v>450</v>
      </c>
      <c r="C16" s="104"/>
      <c r="D16" s="532" t="s">
        <v>2804</v>
      </c>
      <c r="E16" s="101"/>
      <c r="F16" s="122" t="s">
        <v>432</v>
      </c>
      <c r="G16" s="123"/>
      <c r="H16" s="532" t="s">
        <v>2807</v>
      </c>
      <c r="I16" s="101"/>
      <c r="K16" s="192"/>
      <c r="L16" s="192"/>
      <c r="M16" s="192"/>
      <c r="N16" s="192"/>
      <c r="Q16" s="113"/>
      <c r="R16" s="94"/>
    </row>
    <row r="17" spans="1:21" ht="29.25" customHeight="1">
      <c r="B17" s="122" t="s">
        <v>419</v>
      </c>
      <c r="C17" s="104"/>
      <c r="D17" s="715">
        <v>1537235.73</v>
      </c>
      <c r="E17" s="119"/>
      <c r="F17" s="722" t="s">
        <v>651</v>
      </c>
      <c r="G17" s="192"/>
      <c r="H17" s="716">
        <v>1</v>
      </c>
      <c r="I17" s="17"/>
      <c r="M17" s="192"/>
      <c r="N17" s="192"/>
      <c r="P17" s="97"/>
      <c r="Q17" s="97"/>
      <c r="R17" s="94"/>
    </row>
    <row r="18" spans="1:21" s="28" customFormat="1" ht="29.25" customHeight="1">
      <c r="B18" s="122"/>
      <c r="C18" s="717"/>
      <c r="D18" s="714"/>
      <c r="E18" s="718"/>
      <c r="F18" s="713"/>
      <c r="G18" s="719"/>
      <c r="H18" s="720"/>
      <c r="I18" s="160"/>
      <c r="M18" s="719"/>
      <c r="N18" s="719"/>
      <c r="P18" s="719"/>
      <c r="Q18" s="719"/>
      <c r="R18" s="721"/>
      <c r="T18" s="37"/>
      <c r="U18" s="37"/>
    </row>
    <row r="19" spans="1:21" ht="27.75" customHeight="1" thickBot="1">
      <c r="E19" s="9"/>
      <c r="F19" s="122" t="s">
        <v>433</v>
      </c>
      <c r="G19" s="591" t="s">
        <v>362</v>
      </c>
      <c r="H19" s="239">
        <f>SUM(R55,R58,R61,R64,R67,R70,R73,R76,R79,R82, R85, R88)</f>
        <v>2359137.8999968506</v>
      </c>
      <c r="I19" s="17"/>
      <c r="J19" s="113"/>
      <c r="K19" s="113"/>
      <c r="L19" s="113"/>
      <c r="M19" s="113"/>
      <c r="N19" s="113"/>
      <c r="P19" s="113"/>
      <c r="Q19" s="113"/>
      <c r="R19" s="94"/>
    </row>
    <row r="20" spans="1:21" ht="27.75" customHeight="1" thickBot="1">
      <c r="E20" s="9"/>
      <c r="F20" s="122" t="s">
        <v>434</v>
      </c>
      <c r="G20" s="591" t="s">
        <v>363</v>
      </c>
      <c r="H20" s="129">
        <f>-SUM(R56,R59,R62,R65,R68,R71,R74,R77,R80,R83,R86,R89)</f>
        <v>1169687.4896879999</v>
      </c>
      <c r="I20" s="17"/>
      <c r="J20" s="113"/>
      <c r="P20" s="113"/>
      <c r="Q20" s="113"/>
      <c r="R20" s="94"/>
    </row>
    <row r="21" spans="1:21" ht="27.75" customHeight="1" thickBot="1">
      <c r="C21" s="32"/>
      <c r="D21" s="32"/>
      <c r="E21" s="32"/>
      <c r="F21" s="122" t="s">
        <v>407</v>
      </c>
      <c r="G21" s="591" t="s">
        <v>364</v>
      </c>
      <c r="H21" s="185">
        <f>R91</f>
        <v>45634.771262291244</v>
      </c>
      <c r="I21" s="101"/>
      <c r="P21" s="113"/>
      <c r="Q21" s="113"/>
      <c r="R21" s="94"/>
    </row>
    <row r="22" spans="1:21" ht="27.75" customHeight="1">
      <c r="C22" s="32"/>
      <c r="D22" s="32"/>
      <c r="E22" s="32"/>
      <c r="F22" s="804" t="s">
        <v>506</v>
      </c>
      <c r="G22" s="805" t="s">
        <v>445</v>
      </c>
      <c r="H22" s="806">
        <f>H19-H20+H21</f>
        <v>1235085.181571142</v>
      </c>
      <c r="I22" s="101"/>
      <c r="P22" s="192"/>
      <c r="Q22" s="192"/>
      <c r="R22" s="94"/>
    </row>
    <row r="23" spans="1:21" ht="73.5" customHeight="1">
      <c r="C23" s="32"/>
      <c r="D23" s="32"/>
      <c r="E23" s="32"/>
      <c r="F23" s="123" t="s">
        <v>975</v>
      </c>
      <c r="G23" s="847" t="s">
        <v>976</v>
      </c>
      <c r="H23" s="807">
        <f>R121</f>
        <v>0</v>
      </c>
      <c r="I23" s="101"/>
      <c r="P23" s="192"/>
      <c r="Q23" s="192"/>
      <c r="R23" s="94"/>
    </row>
    <row r="24" spans="1:21" ht="22.5" customHeight="1">
      <c r="A24" s="28"/>
      <c r="E24" s="9"/>
    </row>
    <row r="25" spans="1:21" ht="13.5" customHeight="1">
      <c r="A25" s="28"/>
      <c r="B25" s="116" t="s">
        <v>417</v>
      </c>
      <c r="C25" s="35"/>
      <c r="E25" s="9"/>
    </row>
    <row r="26" spans="1:21" ht="13.5" customHeight="1">
      <c r="A26" s="28"/>
      <c r="B26" s="116"/>
      <c r="C26" s="35"/>
      <c r="E26" s="9"/>
    </row>
    <row r="27" spans="1:21" ht="163.5" customHeight="1">
      <c r="A27" s="28"/>
      <c r="B27" s="1292" t="s">
        <v>657</v>
      </c>
      <c r="C27" s="1292"/>
      <c r="D27" s="1292"/>
      <c r="E27" s="1292"/>
      <c r="F27" s="1292"/>
      <c r="G27" s="1292"/>
    </row>
    <row r="28" spans="1:21" ht="14.25" customHeight="1">
      <c r="A28" s="28"/>
      <c r="B28" s="537"/>
      <c r="C28" s="537"/>
      <c r="D28" s="527"/>
      <c r="E28" s="527"/>
      <c r="F28" s="527"/>
      <c r="G28" s="537"/>
    </row>
    <row r="29" spans="1:21" s="17" customFormat="1" ht="37.5" customHeight="1">
      <c r="B29" s="1293" t="s">
        <v>503</v>
      </c>
      <c r="C29" s="1294"/>
      <c r="D29" s="131" t="s">
        <v>41</v>
      </c>
      <c r="E29" s="132" t="s">
        <v>2886</v>
      </c>
      <c r="F29" s="132" t="s">
        <v>407</v>
      </c>
      <c r="G29" s="133" t="s">
        <v>408</v>
      </c>
      <c r="T29" s="134"/>
      <c r="U29" s="134"/>
    </row>
    <row r="30" spans="1:21" ht="20.25" customHeight="1">
      <c r="B30" s="1295" t="s">
        <v>29</v>
      </c>
      <c r="C30" s="1296"/>
      <c r="D30" s="624" t="s">
        <v>27</v>
      </c>
      <c r="E30" s="136">
        <f>SUM(D55:D90)</f>
        <v>0</v>
      </c>
      <c r="F30" s="767">
        <f>D91</f>
        <v>0</v>
      </c>
      <c r="G30" s="136">
        <f>E30+F30</f>
        <v>0</v>
      </c>
    </row>
    <row r="31" spans="1:21" ht="20.25" customHeight="1">
      <c r="B31" s="1295" t="s">
        <v>370</v>
      </c>
      <c r="C31" s="1296"/>
      <c r="D31" s="624" t="s">
        <v>27</v>
      </c>
      <c r="E31" s="137">
        <f>SUM(E55:E90)</f>
        <v>289233.99142366066</v>
      </c>
      <c r="F31" s="765">
        <f>E91</f>
        <v>11110.346307060414</v>
      </c>
      <c r="G31" s="137">
        <f>E31+F31</f>
        <v>300344.33773072105</v>
      </c>
    </row>
    <row r="32" spans="1:21" ht="20.25" customHeight="1">
      <c r="B32" s="1295" t="s">
        <v>2809</v>
      </c>
      <c r="C32" s="1296"/>
      <c r="D32" s="624" t="s">
        <v>28</v>
      </c>
      <c r="E32" s="137">
        <f>SUM(F55:F90)</f>
        <v>1269621.6495868182</v>
      </c>
      <c r="F32" s="765">
        <f>F91</f>
        <v>48671.49918832499</v>
      </c>
      <c r="G32" s="137">
        <f>E32+F32</f>
        <v>1318293.1487751431</v>
      </c>
    </row>
    <row r="33" spans="2:22" ht="20.25" customHeight="1">
      <c r="B33" s="1295" t="s">
        <v>2808</v>
      </c>
      <c r="C33" s="1296"/>
      <c r="D33" s="624" t="s">
        <v>28</v>
      </c>
      <c r="E33" s="137">
        <f>SUM(G55:G90)</f>
        <v>57260.837644388026</v>
      </c>
      <c r="F33" s="765">
        <f>G91</f>
        <v>2193.2202337857607</v>
      </c>
      <c r="G33" s="137">
        <f>E33+F33</f>
        <v>59454.057878173786</v>
      </c>
    </row>
    <row r="34" spans="2:22" ht="20.25" customHeight="1">
      <c r="B34" s="1295" t="s">
        <v>2732</v>
      </c>
      <c r="C34" s="1296"/>
      <c r="D34" s="624" t="s">
        <v>28</v>
      </c>
      <c r="E34" s="137">
        <f>SUM(H55:H90)</f>
        <v>-154749.78034601608</v>
      </c>
      <c r="F34" s="766">
        <f>H91</f>
        <v>-5926.5269283465868</v>
      </c>
      <c r="G34" s="137">
        <f>E34+F34</f>
        <v>-160676.30727436265</v>
      </c>
    </row>
    <row r="35" spans="2:22" ht="20.25" customHeight="1">
      <c r="B35" s="1295" t="s">
        <v>31</v>
      </c>
      <c r="C35" s="1296"/>
      <c r="D35" s="624" t="s">
        <v>28</v>
      </c>
      <c r="E35" s="137">
        <f>SUM(I55:I90)</f>
        <v>-271916.288</v>
      </c>
      <c r="F35" s="138">
        <f>I91</f>
        <v>-10413.76753853333</v>
      </c>
      <c r="G35" s="137">
        <f t="shared" ref="G35" si="0">E35+F35</f>
        <v>-282330.05553853331</v>
      </c>
    </row>
    <row r="36" spans="2:22" ht="20.25" customHeight="1">
      <c r="B36" s="1295" t="s">
        <v>30</v>
      </c>
      <c r="C36" s="1296"/>
      <c r="D36" s="624" t="s">
        <v>28</v>
      </c>
      <c r="E36" s="137">
        <f>SUM(J55:J90)</f>
        <v>0</v>
      </c>
      <c r="F36" s="138">
        <f>J91</f>
        <v>0</v>
      </c>
      <c r="G36" s="137">
        <f>E36+F36</f>
        <v>0</v>
      </c>
    </row>
    <row r="37" spans="2:22" ht="20.25" customHeight="1">
      <c r="B37" s="1295" t="s">
        <v>32</v>
      </c>
      <c r="C37" s="1296"/>
      <c r="D37" s="624" t="s">
        <v>27</v>
      </c>
      <c r="E37" s="137">
        <f>SUM(K55:K90)</f>
        <v>0</v>
      </c>
      <c r="F37" s="138">
        <f>K91</f>
        <v>0</v>
      </c>
      <c r="G37" s="137">
        <f t="shared" ref="G37:G40" si="1">E37+F37</f>
        <v>0</v>
      </c>
    </row>
    <row r="38" spans="2:22" ht="20.25" hidden="1" customHeight="1">
      <c r="B38" s="1295"/>
      <c r="C38" s="1296"/>
      <c r="D38" s="624"/>
      <c r="E38" s="137">
        <f>SUM(L55:L90)</f>
        <v>0</v>
      </c>
      <c r="F38" s="138">
        <f>L91</f>
        <v>0</v>
      </c>
      <c r="G38" s="137">
        <f t="shared" si="1"/>
        <v>0</v>
      </c>
    </row>
    <row r="39" spans="2:22" ht="20.25" hidden="1" customHeight="1">
      <c r="B39" s="1295"/>
      <c r="C39" s="1296"/>
      <c r="D39" s="624"/>
      <c r="E39" s="137">
        <f>SUM(M55:M90)</f>
        <v>0</v>
      </c>
      <c r="F39" s="138">
        <f>M91</f>
        <v>0</v>
      </c>
      <c r="G39" s="137">
        <f t="shared" si="1"/>
        <v>0</v>
      </c>
    </row>
    <row r="40" spans="2:22" ht="20.25" hidden="1" customHeight="1">
      <c r="B40" s="1295"/>
      <c r="C40" s="1296"/>
      <c r="D40" s="624"/>
      <c r="E40" s="137">
        <f>SUM(N55:N90)</f>
        <v>0</v>
      </c>
      <c r="F40" s="138">
        <f>N91</f>
        <v>0</v>
      </c>
      <c r="G40" s="137">
        <f t="shared" si="1"/>
        <v>0</v>
      </c>
    </row>
    <row r="41" spans="2:22" ht="20.25" hidden="1" customHeight="1">
      <c r="B41" s="1295"/>
      <c r="C41" s="1296"/>
      <c r="D41" s="624"/>
      <c r="E41" s="137">
        <f>SUM(O55:O90)</f>
        <v>0</v>
      </c>
      <c r="F41" s="138">
        <f>O91</f>
        <v>0</v>
      </c>
      <c r="G41" s="137">
        <f>E41+F41</f>
        <v>0</v>
      </c>
    </row>
    <row r="42" spans="2:22" ht="20.25" hidden="1" customHeight="1">
      <c r="B42" s="1295"/>
      <c r="C42" s="1296"/>
      <c r="D42" s="624"/>
      <c r="E42" s="137">
        <f>SUM(P55:P90)</f>
        <v>0</v>
      </c>
      <c r="F42" s="138">
        <f>P91</f>
        <v>0</v>
      </c>
      <c r="G42" s="137">
        <f>E42+F42</f>
        <v>0</v>
      </c>
    </row>
    <row r="43" spans="2:22" ht="20.25" hidden="1" customHeight="1">
      <c r="B43" s="1295"/>
      <c r="C43" s="1296"/>
      <c r="D43" s="625"/>
      <c r="E43" s="139">
        <f>SUM(Q55:Q90)</f>
        <v>0</v>
      </c>
      <c r="F43" s="140">
        <f>Q91</f>
        <v>0</v>
      </c>
      <c r="G43" s="139">
        <f>E43+F43</f>
        <v>0</v>
      </c>
    </row>
    <row r="44" spans="2:22" s="8" customFormat="1" ht="21" customHeight="1">
      <c r="B44" s="1299" t="s">
        <v>26</v>
      </c>
      <c r="C44" s="1300"/>
      <c r="D44" s="135"/>
      <c r="E44" s="141">
        <f>SUM(E30:E43)</f>
        <v>1189450.4103088507</v>
      </c>
      <c r="F44" s="141">
        <f>SUM(F30:F43)</f>
        <v>45634.771262291244</v>
      </c>
      <c r="G44" s="141">
        <f>SUM(G30:G43)</f>
        <v>1235085.1815711423</v>
      </c>
      <c r="H44" s="197"/>
    </row>
    <row r="45" spans="2:22" ht="18" customHeight="1">
      <c r="D45" s="92"/>
      <c r="E45" s="9"/>
      <c r="F45" s="17"/>
    </row>
    <row r="46" spans="2:22" s="28" customFormat="1" ht="21">
      <c r="C46" s="35"/>
      <c r="D46" s="36"/>
      <c r="E46" s="36"/>
      <c r="F46" s="36"/>
      <c r="G46" s="36"/>
      <c r="H46" s="36"/>
      <c r="I46" s="36"/>
      <c r="J46" s="36"/>
      <c r="K46" s="36"/>
      <c r="L46" s="36"/>
      <c r="M46" s="105"/>
      <c r="N46" s="36"/>
      <c r="O46" s="36"/>
      <c r="P46" s="36"/>
      <c r="Q46" s="36"/>
      <c r="R46" s="36"/>
      <c r="T46" s="37"/>
      <c r="U46" s="19"/>
      <c r="V46" s="38"/>
    </row>
    <row r="47" spans="2:22" ht="12" customHeight="1">
      <c r="B47" s="116" t="s">
        <v>456</v>
      </c>
      <c r="C47" s="31"/>
      <c r="D47" s="31"/>
      <c r="E47" s="586"/>
      <c r="F47" s="31"/>
      <c r="G47" s="31"/>
      <c r="H47" s="31"/>
      <c r="I47" s="31"/>
      <c r="J47" s="31"/>
      <c r="K47" s="31"/>
      <c r="L47" s="31"/>
      <c r="M47" s="31"/>
      <c r="N47" s="31"/>
      <c r="O47" s="31"/>
      <c r="P47" s="31"/>
      <c r="Q47" s="31"/>
      <c r="R47" s="31"/>
      <c r="U47" s="19"/>
      <c r="V47" s="13"/>
    </row>
    <row r="48" spans="2:22" ht="12" customHeight="1">
      <c r="B48" s="116"/>
      <c r="C48" s="31"/>
      <c r="D48" s="31"/>
      <c r="E48" s="31"/>
      <c r="F48" s="31"/>
      <c r="G48" s="31"/>
      <c r="H48" s="31"/>
      <c r="I48" s="31"/>
      <c r="J48" s="31"/>
      <c r="K48" s="31"/>
      <c r="L48" s="31"/>
      <c r="M48" s="31"/>
      <c r="N48" s="31"/>
      <c r="O48" s="31"/>
      <c r="P48" s="31"/>
      <c r="Q48" s="31"/>
      <c r="R48" s="31"/>
      <c r="U48" s="19"/>
      <c r="V48" s="13"/>
    </row>
    <row r="49" spans="2:22" s="28" customFormat="1" ht="41.25" customHeight="1">
      <c r="B49" s="1292" t="s">
        <v>599</v>
      </c>
      <c r="C49" s="1292"/>
      <c r="D49" s="1292"/>
      <c r="E49" s="1292"/>
      <c r="F49" s="1292"/>
      <c r="G49" s="1292"/>
      <c r="H49" s="1292"/>
      <c r="I49" s="1292"/>
      <c r="J49" s="1292"/>
      <c r="K49" s="1292"/>
      <c r="L49" s="1292"/>
      <c r="M49" s="604"/>
      <c r="N49" s="103"/>
      <c r="O49" s="103"/>
      <c r="P49" s="103"/>
      <c r="Q49" s="103"/>
      <c r="R49" s="103"/>
      <c r="T49" s="37"/>
      <c r="U49" s="19"/>
      <c r="V49" s="38"/>
    </row>
    <row r="50" spans="2:22" s="28" customFormat="1" ht="41.15" customHeight="1">
      <c r="B50" s="1292" t="s">
        <v>558</v>
      </c>
      <c r="C50" s="1292"/>
      <c r="D50" s="1292"/>
      <c r="E50" s="1292"/>
      <c r="F50" s="1292"/>
      <c r="G50" s="1292"/>
      <c r="H50" s="1292"/>
      <c r="I50" s="1292"/>
      <c r="J50" s="1292"/>
      <c r="K50" s="1292"/>
      <c r="L50" s="1292"/>
      <c r="M50" s="604"/>
      <c r="N50" s="103"/>
      <c r="O50" s="103"/>
      <c r="P50" s="103"/>
      <c r="Q50" s="103"/>
      <c r="R50" s="103"/>
      <c r="T50" s="37"/>
      <c r="U50" s="19"/>
      <c r="V50" s="38"/>
    </row>
    <row r="51" spans="2:22" s="28" customFormat="1" ht="18" customHeight="1">
      <c r="B51" s="1292" t="s">
        <v>959</v>
      </c>
      <c r="C51" s="1292"/>
      <c r="D51" s="1292"/>
      <c r="E51" s="1292"/>
      <c r="F51" s="1292"/>
      <c r="G51" s="1292"/>
      <c r="H51" s="1292"/>
      <c r="I51" s="1292"/>
      <c r="J51" s="1292"/>
      <c r="K51" s="1292"/>
      <c r="L51" s="1292"/>
      <c r="M51" s="604"/>
      <c r="N51" s="103"/>
      <c r="O51" s="103"/>
      <c r="P51" s="103"/>
      <c r="Q51" s="103"/>
      <c r="R51" s="103"/>
      <c r="T51" s="37"/>
      <c r="U51" s="19"/>
      <c r="V51" s="38"/>
    </row>
    <row r="52" spans="2:22" ht="15" customHeight="1">
      <c r="B52" s="600"/>
      <c r="C52" s="31"/>
      <c r="D52" s="31"/>
      <c r="E52" s="31"/>
      <c r="F52" s="31"/>
      <c r="G52" s="31"/>
      <c r="H52" s="31"/>
      <c r="I52" s="31"/>
      <c r="J52" s="31"/>
      <c r="K52" s="31"/>
      <c r="L52" s="31"/>
      <c r="M52" s="31"/>
      <c r="N52" s="31"/>
      <c r="O52" s="31"/>
      <c r="P52" s="31"/>
      <c r="Q52" s="31"/>
      <c r="R52" s="31"/>
      <c r="U52" s="19"/>
      <c r="V52" s="13"/>
    </row>
    <row r="53" spans="2:22" s="17" customFormat="1" ht="63" customHeight="1">
      <c r="B53" s="240" t="s">
        <v>34</v>
      </c>
      <c r="C53" s="240" t="s">
        <v>513</v>
      </c>
      <c r="D53" s="133" t="str">
        <f>IF($B$30&lt;&gt;"",$B$30,"")</f>
        <v>Residential</v>
      </c>
      <c r="E53" s="133" t="str">
        <f>IF($B$31&lt;&gt;"",$B$31,"")</f>
        <v>GS&lt;50 kW</v>
      </c>
      <c r="F53" s="133" t="str">
        <f>IF($B$32&lt;&gt;"",$B$32,"")</f>
        <v>GS 50 - 4,999 kW</v>
      </c>
      <c r="G53" s="133" t="str">
        <f>IF($B$33&lt;&gt;"",$B$33,"")</f>
        <v>Co-Generation 1,000 - 4,999 kW</v>
      </c>
      <c r="H53" s="133" t="str">
        <f>IF($B$34&lt;&gt;"",$B$34,"")</f>
        <v>Large User</v>
      </c>
      <c r="I53" s="133" t="str">
        <f>IF($B$35&lt;&gt;"",$B$35,"")</f>
        <v>Street Lighting</v>
      </c>
      <c r="J53" s="133" t="str">
        <f>IF($B$36&lt;&gt;"",$B$36,"")</f>
        <v>Sentinel Lighting</v>
      </c>
      <c r="K53" s="133" t="str">
        <f>IF($B$37&lt;&gt;"",$B$37,"")</f>
        <v>Unmetered Scattered Load</v>
      </c>
      <c r="L53" s="133" t="str">
        <f>IF($B$38&lt;&gt;"",$B$38,"")</f>
        <v/>
      </c>
      <c r="M53" s="133" t="str">
        <f>IF($B$39&lt;&gt;"",$B$39,"")</f>
        <v/>
      </c>
      <c r="N53" s="133" t="str">
        <f>IF($B$40&lt;&gt;"",$B$40,"")</f>
        <v/>
      </c>
      <c r="O53" s="133" t="str">
        <f>IF($B$41&lt;&gt;"",$B$41,"")</f>
        <v/>
      </c>
      <c r="P53" s="133" t="str">
        <f>IF($B$42&lt;&gt;"",$B$42,"")</f>
        <v/>
      </c>
      <c r="Q53" s="133" t="str">
        <f>IF($B$43&lt;&gt;"",$B$43,"")</f>
        <v/>
      </c>
      <c r="R53" s="240" t="s">
        <v>26</v>
      </c>
      <c r="T53" s="134"/>
      <c r="U53" s="142"/>
    </row>
    <row r="54" spans="2:22" s="143" customFormat="1" ht="15.75" customHeight="1">
      <c r="B54" s="564"/>
      <c r="C54" s="565"/>
      <c r="D54" s="565" t="str">
        <f>D30</f>
        <v>kWh</v>
      </c>
      <c r="E54" s="565" t="str">
        <f>D31</f>
        <v>kWh</v>
      </c>
      <c r="F54" s="565" t="str">
        <f>D32</f>
        <v>kW</v>
      </c>
      <c r="G54" s="565" t="str">
        <f>D33</f>
        <v>kW</v>
      </c>
      <c r="H54" s="565" t="str">
        <f>D34</f>
        <v>kW</v>
      </c>
      <c r="I54" s="565" t="str">
        <f>D35</f>
        <v>kW</v>
      </c>
      <c r="J54" s="565" t="str">
        <f>D36</f>
        <v>kW</v>
      </c>
      <c r="K54" s="565" t="str">
        <f>D37</f>
        <v>kWh</v>
      </c>
      <c r="L54" s="565">
        <f>D38</f>
        <v>0</v>
      </c>
      <c r="M54" s="565">
        <f>D39</f>
        <v>0</v>
      </c>
      <c r="N54" s="565">
        <f>D40</f>
        <v>0</v>
      </c>
      <c r="O54" s="565">
        <f>D41</f>
        <v>0</v>
      </c>
      <c r="P54" s="565">
        <f>D42</f>
        <v>0</v>
      </c>
      <c r="Q54" s="565">
        <f>D43</f>
        <v>0</v>
      </c>
      <c r="R54" s="566"/>
      <c r="U54" s="144"/>
    </row>
    <row r="55" spans="2:22" s="17" customFormat="1">
      <c r="B55" s="145" t="s">
        <v>142</v>
      </c>
      <c r="C55" s="146"/>
      <c r="D55" s="147">
        <f>'4.  2011-2014 LRAM'!AM131</f>
        <v>0</v>
      </c>
      <c r="E55" s="147">
        <f>'4.  2011-2014 LRAM'!AN131</f>
        <v>0</v>
      </c>
      <c r="F55" s="147">
        <f>'4.  2011-2014 LRAM'!AO131</f>
        <v>0</v>
      </c>
      <c r="G55" s="147">
        <f>'4.  2011-2014 LRAM'!AP131</f>
        <v>0</v>
      </c>
      <c r="H55" s="147">
        <f>'4.  2011-2014 LRAM'!AQ131</f>
        <v>0</v>
      </c>
      <c r="I55" s="147">
        <f>'4.  2011-2014 LRAM'!AR131</f>
        <v>0</v>
      </c>
      <c r="J55" s="147">
        <f>'4.  2011-2014 LRAM'!AS131</f>
        <v>0</v>
      </c>
      <c r="K55" s="147">
        <f>'4.  2011-2014 LRAM'!AT131</f>
        <v>0</v>
      </c>
      <c r="L55" s="147">
        <f>'4.  2011-2014 LRAM'!AU131</f>
        <v>0</v>
      </c>
      <c r="M55" s="147">
        <f>'4.  2011-2014 LRAM'!AV131</f>
        <v>0</v>
      </c>
      <c r="N55" s="147">
        <f>'4.  2011-2014 LRAM'!AW131</f>
        <v>0</v>
      </c>
      <c r="O55" s="147">
        <f>'4.  2011-2014 LRAM'!AX131</f>
        <v>0</v>
      </c>
      <c r="P55" s="147">
        <f>'4.  2011-2014 LRAM'!AY131</f>
        <v>0</v>
      </c>
      <c r="Q55" s="147">
        <f>'4.  2011-2014 LRAM'!AZ131</f>
        <v>0</v>
      </c>
      <c r="R55" s="148">
        <f>SUM(D55:Q55)</f>
        <v>0</v>
      </c>
      <c r="U55" s="149"/>
      <c r="V55" s="150"/>
    </row>
    <row r="56" spans="2:22" s="17" customFormat="1">
      <c r="B56" s="151" t="s">
        <v>35</v>
      </c>
      <c r="C56" s="152"/>
      <c r="D56" s="153">
        <f>-'4.  2011-2014 LRAM'!AM132</f>
        <v>0</v>
      </c>
      <c r="E56" s="153">
        <f>-'4.  2011-2014 LRAM'!AN132</f>
        <v>0</v>
      </c>
      <c r="F56" s="153">
        <f>-'4.  2011-2014 LRAM'!AO132</f>
        <v>0</v>
      </c>
      <c r="G56" s="153">
        <f>-'4.  2011-2014 LRAM'!AP132</f>
        <v>0</v>
      </c>
      <c r="H56" s="153">
        <f>-'4.  2011-2014 LRAM'!AQ132</f>
        <v>0</v>
      </c>
      <c r="I56" s="153">
        <f>-'4.  2011-2014 LRAM'!AR132</f>
        <v>0</v>
      </c>
      <c r="J56" s="153">
        <f>-'4.  2011-2014 LRAM'!AS132</f>
        <v>0</v>
      </c>
      <c r="K56" s="153">
        <f>-'4.  2011-2014 LRAM'!AT132</f>
        <v>0</v>
      </c>
      <c r="L56" s="153">
        <f>-'4.  2011-2014 LRAM'!AU132</f>
        <v>0</v>
      </c>
      <c r="M56" s="153">
        <f>-'4.  2011-2014 LRAM'!AV132</f>
        <v>0</v>
      </c>
      <c r="N56" s="153">
        <f>-'4.  2011-2014 LRAM'!AW132</f>
        <v>0</v>
      </c>
      <c r="O56" s="153">
        <f>-'4.  2011-2014 LRAM'!AX132</f>
        <v>0</v>
      </c>
      <c r="P56" s="153">
        <f>-'4.  2011-2014 LRAM'!AY132</f>
        <v>0</v>
      </c>
      <c r="Q56" s="153">
        <f>-'4.  2011-2014 LRAM'!AZ132</f>
        <v>0</v>
      </c>
      <c r="R56" s="154">
        <f>SUM(D56:Q56)</f>
        <v>0</v>
      </c>
      <c r="S56" s="155"/>
      <c r="T56" s="134"/>
      <c r="U56" s="156"/>
      <c r="V56" s="150"/>
    </row>
    <row r="57" spans="2:22" s="134" customFormat="1">
      <c r="B57" s="611" t="s">
        <v>67</v>
      </c>
      <c r="C57" s="607"/>
      <c r="D57" s="157"/>
      <c r="E57" s="157"/>
      <c r="F57" s="157"/>
      <c r="G57" s="157"/>
      <c r="H57" s="157"/>
      <c r="I57" s="157"/>
      <c r="J57" s="157"/>
      <c r="K57" s="158"/>
      <c r="L57" s="158"/>
      <c r="M57" s="158"/>
      <c r="N57" s="158"/>
      <c r="O57" s="158"/>
      <c r="P57" s="158"/>
      <c r="Q57" s="158"/>
      <c r="R57" s="159"/>
      <c r="U57" s="156"/>
      <c r="V57" s="150"/>
    </row>
    <row r="58" spans="2:22" s="17" customFormat="1">
      <c r="B58" s="151" t="s">
        <v>143</v>
      </c>
      <c r="C58" s="152"/>
      <c r="D58" s="153">
        <f>'4.  2011-2014 LRAM'!AM271</f>
        <v>0</v>
      </c>
      <c r="E58" s="153">
        <f>'4.  2011-2014 LRAM'!AN271</f>
        <v>0</v>
      </c>
      <c r="F58" s="153">
        <f>'4.  2011-2014 LRAM'!AO271</f>
        <v>0</v>
      </c>
      <c r="G58" s="153">
        <f>'4.  2011-2014 LRAM'!AP271</f>
        <v>0</v>
      </c>
      <c r="H58" s="153">
        <f>'4.  2011-2014 LRAM'!AQ271</f>
        <v>0</v>
      </c>
      <c r="I58" s="153">
        <f>'4.  2011-2014 LRAM'!AR271</f>
        <v>0</v>
      </c>
      <c r="J58" s="153">
        <f>'4.  2011-2014 LRAM'!AS271</f>
        <v>0</v>
      </c>
      <c r="K58" s="153">
        <f>'4.  2011-2014 LRAM'!AT271</f>
        <v>0</v>
      </c>
      <c r="L58" s="153">
        <f>'4.  2011-2014 LRAM'!AU271</f>
        <v>0</v>
      </c>
      <c r="M58" s="153">
        <f>'4.  2011-2014 LRAM'!AV271</f>
        <v>0</v>
      </c>
      <c r="N58" s="153">
        <f>'4.  2011-2014 LRAM'!AW271</f>
        <v>0</v>
      </c>
      <c r="O58" s="153">
        <f>'4.  2011-2014 LRAM'!AX271</f>
        <v>0</v>
      </c>
      <c r="P58" s="153">
        <f>'4.  2011-2014 LRAM'!AY271</f>
        <v>0</v>
      </c>
      <c r="Q58" s="153">
        <f>'4.  2011-2014 LRAM'!AZ271</f>
        <v>0</v>
      </c>
      <c r="R58" s="154">
        <f>SUM(D58:Q58)</f>
        <v>0</v>
      </c>
      <c r="U58" s="149"/>
      <c r="V58" s="150"/>
    </row>
    <row r="59" spans="2:22" s="17" customFormat="1">
      <c r="B59" s="151" t="s">
        <v>36</v>
      </c>
      <c r="C59" s="152"/>
      <c r="D59" s="153">
        <f>-'4.  2011-2014 LRAM'!AM272</f>
        <v>0</v>
      </c>
      <c r="E59" s="153">
        <f>-'4.  2011-2014 LRAM'!AN272</f>
        <v>0</v>
      </c>
      <c r="F59" s="153">
        <f>-'4.  2011-2014 LRAM'!AO272</f>
        <v>0</v>
      </c>
      <c r="G59" s="153">
        <f>-'4.  2011-2014 LRAM'!AP272</f>
        <v>0</v>
      </c>
      <c r="H59" s="153">
        <f>-'4.  2011-2014 LRAM'!AQ272</f>
        <v>0</v>
      </c>
      <c r="I59" s="153">
        <f>-'4.  2011-2014 LRAM'!AR272</f>
        <v>0</v>
      </c>
      <c r="J59" s="153">
        <f>-'4.  2011-2014 LRAM'!AS272</f>
        <v>0</v>
      </c>
      <c r="K59" s="153">
        <f>-'4.  2011-2014 LRAM'!AT272</f>
        <v>0</v>
      </c>
      <c r="L59" s="153">
        <f>-'4.  2011-2014 LRAM'!AU272</f>
        <v>0</v>
      </c>
      <c r="M59" s="153">
        <f>-'4.  2011-2014 LRAM'!AV272</f>
        <v>0</v>
      </c>
      <c r="N59" s="153">
        <f>-'4.  2011-2014 LRAM'!AW272</f>
        <v>0</v>
      </c>
      <c r="O59" s="153">
        <f>-'4.  2011-2014 LRAM'!AX272</f>
        <v>0</v>
      </c>
      <c r="P59" s="153">
        <f>-'4.  2011-2014 LRAM'!AY272</f>
        <v>0</v>
      </c>
      <c r="Q59" s="153">
        <f>-'4.  2011-2014 LRAM'!AZ272</f>
        <v>0</v>
      </c>
      <c r="R59" s="154">
        <f>SUM(D59:Q59)</f>
        <v>0</v>
      </c>
      <c r="S59" s="155"/>
      <c r="U59" s="149"/>
      <c r="V59" s="150"/>
    </row>
    <row r="60" spans="2:22" s="134" customFormat="1">
      <c r="B60" s="611" t="s">
        <v>67</v>
      </c>
      <c r="C60" s="607"/>
      <c r="D60" s="157"/>
      <c r="E60" s="157"/>
      <c r="F60" s="157"/>
      <c r="G60" s="157"/>
      <c r="H60" s="157"/>
      <c r="I60" s="157"/>
      <c r="J60" s="157"/>
      <c r="K60" s="158"/>
      <c r="L60" s="158"/>
      <c r="M60" s="158"/>
      <c r="N60" s="158"/>
      <c r="O60" s="158"/>
      <c r="P60" s="158"/>
      <c r="Q60" s="158"/>
      <c r="R60" s="159"/>
      <c r="U60" s="156"/>
      <c r="V60" s="150"/>
    </row>
    <row r="61" spans="2:22" s="160" customFormat="1">
      <c r="B61" s="151" t="s">
        <v>38</v>
      </c>
      <c r="C61" s="152"/>
      <c r="D61" s="153">
        <f>'4.  2011-2014 LRAM'!AM408</f>
        <v>0</v>
      </c>
      <c r="E61" s="153">
        <f>'4.  2011-2014 LRAM'!AN408</f>
        <v>0</v>
      </c>
      <c r="F61" s="153">
        <f>'4.  2011-2014 LRAM'!AO408</f>
        <v>0</v>
      </c>
      <c r="G61" s="153">
        <f>'4.  2011-2014 LRAM'!AP408</f>
        <v>0</v>
      </c>
      <c r="H61" s="153">
        <f>'4.  2011-2014 LRAM'!AQ408</f>
        <v>0</v>
      </c>
      <c r="I61" s="153">
        <f>'4.  2011-2014 LRAM'!AR408</f>
        <v>0</v>
      </c>
      <c r="J61" s="153">
        <f>'4.  2011-2014 LRAM'!AS408</f>
        <v>0</v>
      </c>
      <c r="K61" s="153">
        <f>'4.  2011-2014 LRAM'!AT408</f>
        <v>0</v>
      </c>
      <c r="L61" s="153">
        <f>'4.  2011-2014 LRAM'!AU408</f>
        <v>0</v>
      </c>
      <c r="M61" s="153">
        <f>'4.  2011-2014 LRAM'!AV408</f>
        <v>0</v>
      </c>
      <c r="N61" s="153">
        <f>'4.  2011-2014 LRAM'!AW408</f>
        <v>0</v>
      </c>
      <c r="O61" s="153">
        <f>'4.  2011-2014 LRAM'!AX408</f>
        <v>0</v>
      </c>
      <c r="P61" s="153">
        <f>'4.  2011-2014 LRAM'!AY408</f>
        <v>0</v>
      </c>
      <c r="Q61" s="153">
        <f>'4.  2011-2014 LRAM'!AZ408</f>
        <v>0</v>
      </c>
      <c r="R61" s="154">
        <f>SUM(D61:Q61)</f>
        <v>0</v>
      </c>
      <c r="U61" s="149"/>
      <c r="V61" s="150"/>
    </row>
    <row r="62" spans="2:22" s="160" customFormat="1">
      <c r="B62" s="151" t="s">
        <v>37</v>
      </c>
      <c r="C62" s="152"/>
      <c r="D62" s="153">
        <f>-'4.  2011-2014 LRAM'!AM409</f>
        <v>0</v>
      </c>
      <c r="E62" s="153">
        <f>-'4.  2011-2014 LRAM'!AN409</f>
        <v>0</v>
      </c>
      <c r="F62" s="153">
        <f>-'4.  2011-2014 LRAM'!AO409</f>
        <v>0</v>
      </c>
      <c r="G62" s="153">
        <f>-'4.  2011-2014 LRAM'!AP409</f>
        <v>0</v>
      </c>
      <c r="H62" s="153">
        <f>-'4.  2011-2014 LRAM'!AQ409</f>
        <v>0</v>
      </c>
      <c r="I62" s="153">
        <f>-'4.  2011-2014 LRAM'!AR409</f>
        <v>0</v>
      </c>
      <c r="J62" s="153">
        <f>-'4.  2011-2014 LRAM'!AS409</f>
        <v>0</v>
      </c>
      <c r="K62" s="153">
        <f>-'4.  2011-2014 LRAM'!AT409</f>
        <v>0</v>
      </c>
      <c r="L62" s="153">
        <f>-'4.  2011-2014 LRAM'!AU409</f>
        <v>0</v>
      </c>
      <c r="M62" s="153">
        <f>-'4.  2011-2014 LRAM'!AV409</f>
        <v>0</v>
      </c>
      <c r="N62" s="153">
        <f>-'4.  2011-2014 LRAM'!AW409</f>
        <v>0</v>
      </c>
      <c r="O62" s="153">
        <f>-'4.  2011-2014 LRAM'!AX409</f>
        <v>0</v>
      </c>
      <c r="P62" s="153">
        <f>-'4.  2011-2014 LRAM'!AY409</f>
        <v>0</v>
      </c>
      <c r="Q62" s="153">
        <f>-'4.  2011-2014 LRAM'!AZ409</f>
        <v>0</v>
      </c>
      <c r="R62" s="154">
        <f>SUM(D62:Q62)</f>
        <v>0</v>
      </c>
      <c r="S62" s="155"/>
      <c r="U62" s="149"/>
      <c r="V62" s="150"/>
    </row>
    <row r="63" spans="2:22" s="134" customFormat="1">
      <c r="B63" s="611" t="s">
        <v>67</v>
      </c>
      <c r="C63" s="607"/>
      <c r="D63" s="157"/>
      <c r="E63" s="157"/>
      <c r="F63" s="157"/>
      <c r="G63" s="157"/>
      <c r="H63" s="157"/>
      <c r="I63" s="157"/>
      <c r="J63" s="157"/>
      <c r="K63" s="158"/>
      <c r="L63" s="158"/>
      <c r="M63" s="158"/>
      <c r="N63" s="158"/>
      <c r="O63" s="158"/>
      <c r="P63" s="158"/>
      <c r="Q63" s="158"/>
      <c r="R63" s="159"/>
      <c r="U63" s="156"/>
      <c r="V63" s="150"/>
    </row>
    <row r="64" spans="2:22" s="160" customFormat="1">
      <c r="B64" s="151" t="s">
        <v>40</v>
      </c>
      <c r="C64" s="152"/>
      <c r="D64" s="153">
        <f>'4.  2011-2014 LRAM'!AM545*0</f>
        <v>0</v>
      </c>
      <c r="E64" s="153">
        <f>'4.  2011-2014 LRAM'!AN545*0</f>
        <v>0</v>
      </c>
      <c r="F64" s="153">
        <f>'4.  2011-2014 LRAM'!AO545*0</f>
        <v>0</v>
      </c>
      <c r="G64" s="153">
        <f>'4.  2011-2014 LRAM'!AP545*0</f>
        <v>0</v>
      </c>
      <c r="H64" s="153">
        <f>'4.  2011-2014 LRAM'!AQ545*0</f>
        <v>0</v>
      </c>
      <c r="I64" s="153">
        <f>'4.  2011-2014 LRAM'!AR545*0</f>
        <v>0</v>
      </c>
      <c r="J64" s="153">
        <f>'4.  2011-2014 LRAM'!AS545*0</f>
        <v>0</v>
      </c>
      <c r="K64" s="153">
        <f>'4.  2011-2014 LRAM'!AT545*0</f>
        <v>0</v>
      </c>
      <c r="L64" s="153">
        <f>'4.  2011-2014 LRAM'!AU545</f>
        <v>0</v>
      </c>
      <c r="M64" s="153">
        <f>'4.  2011-2014 LRAM'!AV545</f>
        <v>0</v>
      </c>
      <c r="N64" s="153">
        <f>'4.  2011-2014 LRAM'!AW545</f>
        <v>0</v>
      </c>
      <c r="O64" s="153">
        <f>'4.  2011-2014 LRAM'!AX545</f>
        <v>0</v>
      </c>
      <c r="P64" s="153">
        <f>'4.  2011-2014 LRAM'!AY545</f>
        <v>0</v>
      </c>
      <c r="Q64" s="153">
        <f>'4.  2011-2014 LRAM'!AZ545</f>
        <v>0</v>
      </c>
      <c r="R64" s="154">
        <f>SUM(D64:Q64)</f>
        <v>0</v>
      </c>
      <c r="U64" s="149"/>
      <c r="V64" s="150"/>
    </row>
    <row r="65" spans="2:22" s="160" customFormat="1">
      <c r="B65" s="151" t="s">
        <v>39</v>
      </c>
      <c r="C65" s="152"/>
      <c r="D65" s="153">
        <f>-'4.  2011-2014 LRAM'!AM546*0</f>
        <v>0</v>
      </c>
      <c r="E65" s="153">
        <f>-'4.  2011-2014 LRAM'!AN546*0</f>
        <v>0</v>
      </c>
      <c r="F65" s="153">
        <f>-'4.  2011-2014 LRAM'!AO546*0</f>
        <v>0</v>
      </c>
      <c r="G65" s="153">
        <f>-'4.  2011-2014 LRAM'!AP546*0</f>
        <v>0</v>
      </c>
      <c r="H65" s="153">
        <f>-'4.  2011-2014 LRAM'!AQ546*0</f>
        <v>0</v>
      </c>
      <c r="I65" s="153">
        <f>-'4.  2011-2014 LRAM'!AR546*0</f>
        <v>0</v>
      </c>
      <c r="J65" s="153">
        <f>-'4.  2011-2014 LRAM'!AS546*0</f>
        <v>0</v>
      </c>
      <c r="K65" s="153">
        <f>-'4.  2011-2014 LRAM'!AT546*0</f>
        <v>0</v>
      </c>
      <c r="L65" s="153">
        <f>-'4.  2011-2014 LRAM'!AU546</f>
        <v>0</v>
      </c>
      <c r="M65" s="153">
        <f>-'4.  2011-2014 LRAM'!AV546</f>
        <v>0</v>
      </c>
      <c r="N65" s="153">
        <f>-'4.  2011-2014 LRAM'!AW546</f>
        <v>0</v>
      </c>
      <c r="O65" s="153">
        <f>-'4.  2011-2014 LRAM'!AX546</f>
        <v>0</v>
      </c>
      <c r="P65" s="153">
        <f>-'4.  2011-2014 LRAM'!AY546</f>
        <v>0</v>
      </c>
      <c r="Q65" s="153">
        <f>-'4.  2011-2014 LRAM'!AZ546</f>
        <v>0</v>
      </c>
      <c r="R65" s="154">
        <f>SUM(D65:Q65)</f>
        <v>0</v>
      </c>
      <c r="S65" s="155"/>
      <c r="U65" s="149"/>
      <c r="V65" s="150"/>
    </row>
    <row r="66" spans="2:22" s="134" customFormat="1">
      <c r="B66" s="611" t="s">
        <v>67</v>
      </c>
      <c r="C66" s="607"/>
      <c r="D66" s="157"/>
      <c r="E66" s="157"/>
      <c r="F66" s="157"/>
      <c r="G66" s="157"/>
      <c r="H66" s="157"/>
      <c r="I66" s="157"/>
      <c r="J66" s="157"/>
      <c r="K66" s="158"/>
      <c r="L66" s="158"/>
      <c r="M66" s="158"/>
      <c r="N66" s="158"/>
      <c r="O66" s="158"/>
      <c r="P66" s="158"/>
      <c r="Q66" s="158"/>
      <c r="R66" s="159"/>
      <c r="U66" s="156"/>
      <c r="V66" s="150"/>
    </row>
    <row r="67" spans="2:22" s="160" customFormat="1">
      <c r="B67" s="151" t="s">
        <v>94</v>
      </c>
      <c r="C67" s="524"/>
      <c r="D67" s="161">
        <f>'5.  2015-2027 LRAM'!AE205*0</f>
        <v>0</v>
      </c>
      <c r="E67" s="161">
        <f>'5.  2015-2027 LRAM'!AF205*0</f>
        <v>0</v>
      </c>
      <c r="F67" s="161">
        <f>'5.  2015-2027 LRAM'!AG205*0</f>
        <v>0</v>
      </c>
      <c r="G67" s="161">
        <f>'5.  2015-2027 LRAM'!AH205*0</f>
        <v>0</v>
      </c>
      <c r="H67" s="161">
        <f>'5.  2015-2027 LRAM'!AI205*0</f>
        <v>0</v>
      </c>
      <c r="I67" s="161">
        <f>'5.  2015-2027 LRAM'!AJ205*0</f>
        <v>0</v>
      </c>
      <c r="J67" s="161">
        <f>'5.  2015-2027 LRAM'!AK205*0</f>
        <v>0</v>
      </c>
      <c r="K67" s="161">
        <f>'5.  2015-2027 LRAM'!AL205*0</f>
        <v>0</v>
      </c>
      <c r="L67" s="161">
        <f>'5.  2015-2027 LRAM'!AM205</f>
        <v>0</v>
      </c>
      <c r="M67" s="161">
        <f>'5.  2015-2027 LRAM'!AN205</f>
        <v>0</v>
      </c>
      <c r="N67" s="161">
        <f>'5.  2015-2027 LRAM'!AO205</f>
        <v>0</v>
      </c>
      <c r="O67" s="161">
        <f>'5.  2015-2027 LRAM'!AP205</f>
        <v>0</v>
      </c>
      <c r="P67" s="161">
        <f>'5.  2015-2027 LRAM'!AQ205</f>
        <v>0</v>
      </c>
      <c r="Q67" s="161">
        <f>'5.  2015-2027 LRAM'!AR205</f>
        <v>0</v>
      </c>
      <c r="R67" s="154">
        <f>SUM(D67:Q67)</f>
        <v>0</v>
      </c>
      <c r="U67" s="149"/>
      <c r="V67" s="150"/>
    </row>
    <row r="68" spans="2:22" s="160" customFormat="1">
      <c r="B68" s="151" t="s">
        <v>93</v>
      </c>
      <c r="C68" s="152"/>
      <c r="D68" s="161">
        <f>-'5.  2015-2027 LRAM'!AE206*0</f>
        <v>0</v>
      </c>
      <c r="E68" s="161">
        <f>-'5.  2015-2027 LRAM'!AF206*0</f>
        <v>0</v>
      </c>
      <c r="F68" s="161">
        <f>-'5.  2015-2027 LRAM'!AG206*0</f>
        <v>0</v>
      </c>
      <c r="G68" s="161">
        <f>-'5.  2015-2027 LRAM'!AH206*0</f>
        <v>0</v>
      </c>
      <c r="H68" s="161">
        <f>-'5.  2015-2027 LRAM'!AI206*0</f>
        <v>0</v>
      </c>
      <c r="I68" s="161">
        <f>-'5.  2015-2027 LRAM'!AJ206*0</f>
        <v>0</v>
      </c>
      <c r="J68" s="161">
        <f>-'5.  2015-2027 LRAM'!AK206*0</f>
        <v>0</v>
      </c>
      <c r="K68" s="161">
        <f>-'5.  2015-2027 LRAM'!AL206*0</f>
        <v>0</v>
      </c>
      <c r="L68" s="161">
        <f>-'5.  2015-2027 LRAM'!AM206</f>
        <v>0</v>
      </c>
      <c r="M68" s="161">
        <f>-'5.  2015-2027 LRAM'!AN206</f>
        <v>0</v>
      </c>
      <c r="N68" s="161">
        <f>-'5.  2015-2027 LRAM'!AO206</f>
        <v>0</v>
      </c>
      <c r="O68" s="161">
        <f>-'5.  2015-2027 LRAM'!AP206</f>
        <v>0</v>
      </c>
      <c r="P68" s="161">
        <f>-'5.  2015-2027 LRAM'!AQ206</f>
        <v>0</v>
      </c>
      <c r="Q68" s="161">
        <f>-'5.  2015-2027 LRAM'!AR206</f>
        <v>0</v>
      </c>
      <c r="R68" s="154">
        <f>SUM(D68:Q68)</f>
        <v>0</v>
      </c>
      <c r="S68" s="155"/>
      <c r="U68" s="149"/>
      <c r="V68" s="150"/>
    </row>
    <row r="69" spans="2:22" s="134" customFormat="1">
      <c r="B69" s="611" t="s">
        <v>67</v>
      </c>
      <c r="C69" s="607"/>
      <c r="D69" s="157"/>
      <c r="E69" s="157"/>
      <c r="F69" s="157"/>
      <c r="G69" s="157"/>
      <c r="H69" s="157"/>
      <c r="I69" s="157"/>
      <c r="J69" s="157"/>
      <c r="K69" s="158"/>
      <c r="L69" s="158"/>
      <c r="M69" s="158"/>
      <c r="N69" s="158"/>
      <c r="O69" s="158"/>
      <c r="P69" s="158"/>
      <c r="Q69" s="158"/>
      <c r="R69" s="159"/>
      <c r="U69" s="156"/>
      <c r="V69" s="150"/>
    </row>
    <row r="70" spans="2:22" s="160" customFormat="1">
      <c r="B70" s="151" t="s">
        <v>225</v>
      </c>
      <c r="C70" s="524"/>
      <c r="D70" s="153">
        <f>'5.  2015-2027 LRAM'!AE402*0</f>
        <v>0</v>
      </c>
      <c r="E70" s="153">
        <f>'5.  2015-2027 LRAM'!AF402*0</f>
        <v>0</v>
      </c>
      <c r="F70" s="153">
        <f>'5.  2015-2027 LRAM'!AG402*0</f>
        <v>0</v>
      </c>
      <c r="G70" s="153">
        <f>'5.  2015-2027 LRAM'!AH402*0</f>
        <v>0</v>
      </c>
      <c r="H70" s="153">
        <f>'5.  2015-2027 LRAM'!AI402*0</f>
        <v>0</v>
      </c>
      <c r="I70" s="153">
        <f>'5.  2015-2027 LRAM'!AJ402*0</f>
        <v>0</v>
      </c>
      <c r="J70" s="153">
        <f>'5.  2015-2027 LRAM'!AK402*0</f>
        <v>0</v>
      </c>
      <c r="K70" s="153">
        <f>'5.  2015-2027 LRAM'!AL402*0</f>
        <v>0</v>
      </c>
      <c r="L70" s="153">
        <f>'5.  2015-2027 LRAM'!AM402</f>
        <v>0</v>
      </c>
      <c r="M70" s="153">
        <f>'5.  2015-2027 LRAM'!AN402</f>
        <v>0</v>
      </c>
      <c r="N70" s="153">
        <f>'5.  2015-2027 LRAM'!AO402</f>
        <v>0</v>
      </c>
      <c r="O70" s="153">
        <f>'5.  2015-2027 LRAM'!AP402</f>
        <v>0</v>
      </c>
      <c r="P70" s="153">
        <f>'5.  2015-2027 LRAM'!AQ402</f>
        <v>0</v>
      </c>
      <c r="Q70" s="153">
        <f>'5.  2015-2027 LRAM'!AR402</f>
        <v>0</v>
      </c>
      <c r="R70" s="154">
        <f>SUM(D70:Q70)</f>
        <v>0</v>
      </c>
      <c r="U70" s="149"/>
      <c r="V70" s="150"/>
    </row>
    <row r="71" spans="2:22" s="160" customFormat="1">
      <c r="B71" s="151" t="s">
        <v>224</v>
      </c>
      <c r="C71" s="152"/>
      <c r="D71" s="153">
        <f>-'5.  2015-2027 LRAM'!AE403*0</f>
        <v>0</v>
      </c>
      <c r="E71" s="153">
        <f>-'5.  2015-2027 LRAM'!AF403*0</f>
        <v>0</v>
      </c>
      <c r="F71" s="153">
        <f>-'5.  2015-2027 LRAM'!AG403*0</f>
        <v>0</v>
      </c>
      <c r="G71" s="153">
        <f>-'5.  2015-2027 LRAM'!AH403*0</f>
        <v>0</v>
      </c>
      <c r="H71" s="153">
        <f>-'5.  2015-2027 LRAM'!AI403*0</f>
        <v>0</v>
      </c>
      <c r="I71" s="153">
        <f>-'5.  2015-2027 LRAM'!AJ403*0</f>
        <v>0</v>
      </c>
      <c r="J71" s="153">
        <f>-'5.  2015-2027 LRAM'!AK403*0</f>
        <v>0</v>
      </c>
      <c r="K71" s="153">
        <f>-'5.  2015-2027 LRAM'!AL403*0</f>
        <v>0</v>
      </c>
      <c r="L71" s="153">
        <f>-'5.  2015-2027 LRAM'!AM403</f>
        <v>0</v>
      </c>
      <c r="M71" s="153">
        <f>-'5.  2015-2027 LRAM'!AN403</f>
        <v>0</v>
      </c>
      <c r="N71" s="153">
        <f>-'5.  2015-2027 LRAM'!AO403</f>
        <v>0</v>
      </c>
      <c r="O71" s="153">
        <f>-'5.  2015-2027 LRAM'!AP403</f>
        <v>0</v>
      </c>
      <c r="P71" s="153">
        <f>-'5.  2015-2027 LRAM'!AQ403</f>
        <v>0</v>
      </c>
      <c r="Q71" s="153">
        <f>-'5.  2015-2027 LRAM'!AR403</f>
        <v>0</v>
      </c>
      <c r="R71" s="154">
        <f>SUM(D71:Q71)</f>
        <v>0</v>
      </c>
      <c r="S71" s="155"/>
      <c r="U71" s="149"/>
      <c r="V71" s="150"/>
    </row>
    <row r="72" spans="2:22" s="134" customFormat="1">
      <c r="B72" s="611" t="s">
        <v>67</v>
      </c>
      <c r="C72" s="607"/>
      <c r="D72" s="157"/>
      <c r="E72" s="157"/>
      <c r="F72" s="157"/>
      <c r="G72" s="157"/>
      <c r="H72" s="157"/>
      <c r="I72" s="157"/>
      <c r="J72" s="157"/>
      <c r="K72" s="158"/>
      <c r="L72" s="158"/>
      <c r="M72" s="158"/>
      <c r="N72" s="158"/>
      <c r="O72" s="158"/>
      <c r="P72" s="158"/>
      <c r="Q72" s="158"/>
      <c r="R72" s="159"/>
      <c r="U72" s="156"/>
      <c r="V72" s="150"/>
    </row>
    <row r="73" spans="2:22" s="160" customFormat="1">
      <c r="B73" s="151" t="s">
        <v>227</v>
      </c>
      <c r="C73" s="524"/>
      <c r="D73" s="153">
        <f>'5.  2015-2027 LRAM'!AE606*0</f>
        <v>0</v>
      </c>
      <c r="E73" s="153">
        <f>'5.  2015-2027 LRAM'!AF606*0</f>
        <v>0</v>
      </c>
      <c r="F73" s="153">
        <f>'5.  2015-2027 LRAM'!AG606*0</f>
        <v>0</v>
      </c>
      <c r="G73" s="153">
        <f>'5.  2015-2027 LRAM'!AH606*0</f>
        <v>0</v>
      </c>
      <c r="H73" s="153">
        <f>'5.  2015-2027 LRAM'!AI606*0</f>
        <v>0</v>
      </c>
      <c r="I73" s="153">
        <f>'5.  2015-2027 LRAM'!AJ606*0</f>
        <v>0</v>
      </c>
      <c r="J73" s="153">
        <f>'5.  2015-2027 LRAM'!AK606*0</f>
        <v>0</v>
      </c>
      <c r="K73" s="153">
        <f>'5.  2015-2027 LRAM'!AL606*0</f>
        <v>0</v>
      </c>
      <c r="L73" s="153">
        <f>'5.  2015-2027 LRAM'!AM606</f>
        <v>0</v>
      </c>
      <c r="M73" s="153">
        <f>'5.  2015-2027 LRAM'!AN606</f>
        <v>0</v>
      </c>
      <c r="N73" s="153">
        <f>'5.  2015-2027 LRAM'!AO606</f>
        <v>0</v>
      </c>
      <c r="O73" s="153">
        <f>'5.  2015-2027 LRAM'!AP606</f>
        <v>0</v>
      </c>
      <c r="P73" s="153">
        <f>'5.  2015-2027 LRAM'!AQ606</f>
        <v>0</v>
      </c>
      <c r="Q73" s="153">
        <f>'5.  2015-2027 LRAM'!AR606</f>
        <v>0</v>
      </c>
      <c r="R73" s="154">
        <f>SUM(D73:Q73)</f>
        <v>0</v>
      </c>
      <c r="U73" s="149"/>
      <c r="V73" s="150"/>
    </row>
    <row r="74" spans="2:22" s="160" customFormat="1">
      <c r="B74" s="151" t="s">
        <v>226</v>
      </c>
      <c r="C74" s="152"/>
      <c r="D74" s="153">
        <f>-'5.  2015-2027 LRAM'!AE607*0</f>
        <v>0</v>
      </c>
      <c r="E74" s="153">
        <f>-'5.  2015-2027 LRAM'!AF607*0</f>
        <v>0</v>
      </c>
      <c r="F74" s="153">
        <f>-'5.  2015-2027 LRAM'!AG607*0</f>
        <v>0</v>
      </c>
      <c r="G74" s="153">
        <f>-'5.  2015-2027 LRAM'!AH607*0</f>
        <v>0</v>
      </c>
      <c r="H74" s="153">
        <f>-'5.  2015-2027 LRAM'!AI607*0</f>
        <v>0</v>
      </c>
      <c r="I74" s="153">
        <f>-'5.  2015-2027 LRAM'!AJ607*0</f>
        <v>0</v>
      </c>
      <c r="J74" s="153">
        <f>-'5.  2015-2027 LRAM'!AK607*0</f>
        <v>0</v>
      </c>
      <c r="K74" s="153">
        <f>-'5.  2015-2027 LRAM'!AL607*0</f>
        <v>0</v>
      </c>
      <c r="L74" s="153">
        <f>-'5.  2015-2027 LRAM'!AM607</f>
        <v>0</v>
      </c>
      <c r="M74" s="153">
        <f>-'5.  2015-2027 LRAM'!AN607</f>
        <v>0</v>
      </c>
      <c r="N74" s="153">
        <f>-'5.  2015-2027 LRAM'!AO607</f>
        <v>0</v>
      </c>
      <c r="O74" s="153">
        <f>-'5.  2015-2027 LRAM'!AP607</f>
        <v>0</v>
      </c>
      <c r="P74" s="153">
        <f>-'5.  2015-2027 LRAM'!AQ607</f>
        <v>0</v>
      </c>
      <c r="Q74" s="153">
        <f>-'5.  2015-2027 LRAM'!AR607</f>
        <v>0</v>
      </c>
      <c r="R74" s="154">
        <f>SUM(D74:Q74)</f>
        <v>0</v>
      </c>
      <c r="S74" s="155"/>
      <c r="U74" s="149"/>
      <c r="V74" s="150"/>
    </row>
    <row r="75" spans="2:22" s="134" customFormat="1">
      <c r="B75" s="611" t="s">
        <v>67</v>
      </c>
      <c r="C75" s="607"/>
      <c r="D75" s="157"/>
      <c r="E75" s="157"/>
      <c r="F75" s="157"/>
      <c r="G75" s="157"/>
      <c r="H75" s="157"/>
      <c r="I75" s="157"/>
      <c r="J75" s="157"/>
      <c r="K75" s="158"/>
      <c r="L75" s="158"/>
      <c r="M75" s="158"/>
      <c r="N75" s="158"/>
      <c r="O75" s="158"/>
      <c r="P75" s="158"/>
      <c r="Q75" s="158"/>
      <c r="R75" s="159"/>
      <c r="U75" s="156"/>
      <c r="V75" s="150"/>
    </row>
    <row r="76" spans="2:22" s="160" customFormat="1">
      <c r="B76" s="151" t="s">
        <v>229</v>
      </c>
      <c r="C76" s="524"/>
      <c r="D76" s="153">
        <f>'5.  2015-2027 LRAM'!AE801*0</f>
        <v>0</v>
      </c>
      <c r="E76" s="153">
        <f>'5.  2015-2027 LRAM'!AF801*0</f>
        <v>0</v>
      </c>
      <c r="F76" s="153">
        <f>'5.  2015-2027 LRAM'!AG801*0</f>
        <v>0</v>
      </c>
      <c r="G76" s="153">
        <f>'5.  2015-2027 LRAM'!AH801*0</f>
        <v>0</v>
      </c>
      <c r="H76" s="153">
        <f>'5.  2015-2027 LRAM'!AI801*0</f>
        <v>0</v>
      </c>
      <c r="I76" s="153">
        <f>'5.  2015-2027 LRAM'!AJ801*0</f>
        <v>0</v>
      </c>
      <c r="J76" s="153">
        <f>'5.  2015-2027 LRAM'!AK801*0</f>
        <v>0</v>
      </c>
      <c r="K76" s="153">
        <f>'5.  2015-2027 LRAM'!AL801*0</f>
        <v>0</v>
      </c>
      <c r="L76" s="153">
        <f>'5.  2015-2027 LRAM'!AM801</f>
        <v>0</v>
      </c>
      <c r="M76" s="153">
        <f>'5.  2015-2027 LRAM'!AN801</f>
        <v>0</v>
      </c>
      <c r="N76" s="153">
        <f>'5.  2015-2027 LRAM'!AO801</f>
        <v>0</v>
      </c>
      <c r="O76" s="153">
        <f>'5.  2015-2027 LRAM'!AP801</f>
        <v>0</v>
      </c>
      <c r="P76" s="153">
        <f>'5.  2015-2027 LRAM'!AQ801</f>
        <v>0</v>
      </c>
      <c r="Q76" s="153">
        <f>'5.  2015-2027 LRAM'!AR801</f>
        <v>0</v>
      </c>
      <c r="R76" s="154">
        <f>SUM(D76:Q76)</f>
        <v>0</v>
      </c>
      <c r="U76" s="149"/>
      <c r="V76" s="150"/>
    </row>
    <row r="77" spans="2:22" s="160" customFormat="1" ht="16.5" customHeight="1">
      <c r="B77" s="151" t="s">
        <v>228</v>
      </c>
      <c r="C77" s="152"/>
      <c r="D77" s="153">
        <f>-'5.  2015-2027 LRAM'!AE802*0</f>
        <v>0</v>
      </c>
      <c r="E77" s="153">
        <f>-'5.  2015-2027 LRAM'!AF802*0</f>
        <v>0</v>
      </c>
      <c r="F77" s="153">
        <f>-'5.  2015-2027 LRAM'!AG802*0</f>
        <v>0</v>
      </c>
      <c r="G77" s="153">
        <f>-'5.  2015-2027 LRAM'!AH802*0</f>
        <v>0</v>
      </c>
      <c r="H77" s="153">
        <f>-'5.  2015-2027 LRAM'!AI802*0</f>
        <v>0</v>
      </c>
      <c r="I77" s="153">
        <f>-'5.  2015-2027 LRAM'!AJ802*0</f>
        <v>0</v>
      </c>
      <c r="J77" s="153">
        <f>-'5.  2015-2027 LRAM'!AK802*0</f>
        <v>0</v>
      </c>
      <c r="K77" s="153">
        <f>-'5.  2015-2027 LRAM'!AL802*0</f>
        <v>0</v>
      </c>
      <c r="L77" s="153">
        <f>-'5.  2015-2027 LRAM'!AM802</f>
        <v>0</v>
      </c>
      <c r="M77" s="153">
        <f>-'5.  2015-2027 LRAM'!AN802</f>
        <v>0</v>
      </c>
      <c r="N77" s="153">
        <f>-'5.  2015-2027 LRAM'!AO802</f>
        <v>0</v>
      </c>
      <c r="O77" s="153">
        <f>-'5.  2015-2027 LRAM'!AP802</f>
        <v>0</v>
      </c>
      <c r="P77" s="153">
        <f>-'5.  2015-2027 LRAM'!AQ802</f>
        <v>0</v>
      </c>
      <c r="Q77" s="153">
        <f>-'5.  2015-2027 LRAM'!AR802</f>
        <v>0</v>
      </c>
      <c r="R77" s="154">
        <f>SUM(D77:Q77)</f>
        <v>0</v>
      </c>
      <c r="S77" s="155"/>
      <c r="U77" s="149"/>
      <c r="V77" s="150"/>
    </row>
    <row r="78" spans="2:22" s="134" customFormat="1">
      <c r="B78" s="611" t="s">
        <v>67</v>
      </c>
      <c r="C78" s="607"/>
      <c r="D78" s="157"/>
      <c r="E78" s="157"/>
      <c r="F78" s="157"/>
      <c r="G78" s="157"/>
      <c r="H78" s="157"/>
      <c r="I78" s="157"/>
      <c r="J78" s="157"/>
      <c r="K78" s="158"/>
      <c r="L78" s="158"/>
      <c r="M78" s="158"/>
      <c r="N78" s="158"/>
      <c r="O78" s="158"/>
      <c r="P78" s="158"/>
      <c r="Q78" s="158"/>
      <c r="R78" s="159"/>
      <c r="U78" s="156"/>
      <c r="V78" s="150"/>
    </row>
    <row r="79" spans="2:22" s="160" customFormat="1">
      <c r="B79" s="151" t="s">
        <v>231</v>
      </c>
      <c r="C79" s="152"/>
      <c r="D79" s="153">
        <f>'5.  2015-2027 LRAM'!AE998*0</f>
        <v>0</v>
      </c>
      <c r="E79" s="153">
        <f>'5.  2015-2027 LRAM'!AF998*0</f>
        <v>0</v>
      </c>
      <c r="F79" s="153">
        <f>'5.  2015-2027 LRAM'!AG998*0</f>
        <v>0</v>
      </c>
      <c r="G79" s="153">
        <f>'5.  2015-2027 LRAM'!AH998*0</f>
        <v>0</v>
      </c>
      <c r="H79" s="153">
        <f>'5.  2015-2027 LRAM'!AI998*0</f>
        <v>0</v>
      </c>
      <c r="I79" s="153">
        <f>'5.  2015-2027 LRAM'!AJ998*0</f>
        <v>0</v>
      </c>
      <c r="J79" s="153">
        <f>'5.  2015-2027 LRAM'!AK998*0</f>
        <v>0</v>
      </c>
      <c r="K79" s="153">
        <f>'5.  2015-2027 LRAM'!AL998*0</f>
        <v>0</v>
      </c>
      <c r="L79" s="153">
        <f>'5.  2015-2027 LRAM'!AM998</f>
        <v>0</v>
      </c>
      <c r="M79" s="153">
        <f>'5.  2015-2027 LRAM'!AN998</f>
        <v>0</v>
      </c>
      <c r="N79" s="153">
        <f>'5.  2015-2027 LRAM'!AO998</f>
        <v>0</v>
      </c>
      <c r="O79" s="153">
        <f>'5.  2015-2027 LRAM'!AP998</f>
        <v>0</v>
      </c>
      <c r="P79" s="153">
        <f>'5.  2015-2027 LRAM'!AQ998</f>
        <v>0</v>
      </c>
      <c r="Q79" s="153">
        <f>'5.  2015-2027 LRAM'!AR998</f>
        <v>0</v>
      </c>
      <c r="R79" s="154">
        <f>SUM(D79:Q79)</f>
        <v>0</v>
      </c>
      <c r="U79" s="149"/>
      <c r="V79" s="150"/>
    </row>
    <row r="80" spans="2:22" s="160" customFormat="1">
      <c r="B80" s="151" t="s">
        <v>230</v>
      </c>
      <c r="C80" s="152"/>
      <c r="D80" s="153">
        <f>-'5.  2015-2027 LRAM'!AE999*0</f>
        <v>0</v>
      </c>
      <c r="E80" s="153">
        <f>-'5.  2015-2027 LRAM'!AF999*0</f>
        <v>0</v>
      </c>
      <c r="F80" s="153">
        <f>-'5.  2015-2027 LRAM'!AG999*0</f>
        <v>0</v>
      </c>
      <c r="G80" s="153">
        <f>-'5.  2015-2027 LRAM'!AH999*0</f>
        <v>0</v>
      </c>
      <c r="H80" s="153">
        <f>-'5.  2015-2027 LRAM'!AI999*0</f>
        <v>0</v>
      </c>
      <c r="I80" s="153">
        <f>-'5.  2015-2027 LRAM'!AJ999*0</f>
        <v>0</v>
      </c>
      <c r="J80" s="153">
        <f>-'5.  2015-2027 LRAM'!AK999*0</f>
        <v>0</v>
      </c>
      <c r="K80" s="153">
        <f>-'5.  2015-2027 LRAM'!AL999*0</f>
        <v>0</v>
      </c>
      <c r="L80" s="153">
        <f>-'5.  2015-2027 LRAM'!AM999</f>
        <v>0</v>
      </c>
      <c r="M80" s="153">
        <f>-'5.  2015-2027 LRAM'!AN999</f>
        <v>0</v>
      </c>
      <c r="N80" s="153">
        <f>-'5.  2015-2027 LRAM'!AO999</f>
        <v>0</v>
      </c>
      <c r="O80" s="153">
        <f>-'5.  2015-2027 LRAM'!AP999</f>
        <v>0</v>
      </c>
      <c r="P80" s="153">
        <f>-'5.  2015-2027 LRAM'!AQ999</f>
        <v>0</v>
      </c>
      <c r="Q80" s="153">
        <f>-'5.  2015-2027 LRAM'!AR999</f>
        <v>0</v>
      </c>
      <c r="R80" s="154">
        <f>SUM(D80:Q80)</f>
        <v>0</v>
      </c>
      <c r="S80" s="155"/>
      <c r="U80" s="149"/>
      <c r="V80" s="150"/>
    </row>
    <row r="81" spans="2:22" s="134" customFormat="1">
      <c r="B81" s="611" t="s">
        <v>67</v>
      </c>
      <c r="C81" s="607"/>
      <c r="D81" s="157"/>
      <c r="E81" s="157"/>
      <c r="F81" s="157"/>
      <c r="G81" s="157"/>
      <c r="H81" s="157"/>
      <c r="I81" s="157"/>
      <c r="J81" s="157"/>
      <c r="K81" s="158"/>
      <c r="L81" s="158"/>
      <c r="M81" s="158"/>
      <c r="N81" s="158"/>
      <c r="O81" s="158"/>
      <c r="P81" s="158"/>
      <c r="Q81" s="158"/>
      <c r="R81" s="159"/>
      <c r="U81" s="156"/>
      <c r="V81" s="150"/>
    </row>
    <row r="82" spans="2:22" s="160" customFormat="1">
      <c r="B82" s="151" t="s">
        <v>233</v>
      </c>
      <c r="C82" s="524"/>
      <c r="D82" s="153">
        <f>'5.  2015-2027 LRAM'!AE1194</f>
        <v>0</v>
      </c>
      <c r="E82" s="153">
        <f>'5.  2015-2027 LRAM'!AF1194</f>
        <v>454299.6662512655</v>
      </c>
      <c r="F82" s="153">
        <f>'5.  2015-2027 LRAM'!AG1194</f>
        <v>661780.02492058999</v>
      </c>
      <c r="G82" s="153">
        <f>'5.  2015-2027 LRAM'!AH1194</f>
        <v>28251.876726867409</v>
      </c>
      <c r="H82" s="153">
        <f>'5.  2015-2027 LRAM'!AI1194</f>
        <v>29621.718776416623</v>
      </c>
      <c r="I82" s="153">
        <f>'5.  2015-2027 LRAM'!AJ1194</f>
        <v>0</v>
      </c>
      <c r="J82" s="153">
        <f>'5.  2015-2027 LRAM'!AK1194</f>
        <v>0</v>
      </c>
      <c r="K82" s="153">
        <f>'5.  2015-2027 LRAM'!AL1194</f>
        <v>0</v>
      </c>
      <c r="L82" s="153">
        <f>'5.  2015-2027 LRAM'!AM1194</f>
        <v>0</v>
      </c>
      <c r="M82" s="153">
        <f>'5.  2015-2027 LRAM'!AN1194</f>
        <v>0</v>
      </c>
      <c r="N82" s="153">
        <f>'5.  2015-2027 LRAM'!AO1194</f>
        <v>0</v>
      </c>
      <c r="O82" s="153">
        <f>'5.  2015-2027 LRAM'!AP1194</f>
        <v>0</v>
      </c>
      <c r="P82" s="153">
        <f>'5.  2015-2027 LRAM'!AQ1194</f>
        <v>0</v>
      </c>
      <c r="Q82" s="153">
        <f>'5.  2015-2027 LRAM'!AR1194</f>
        <v>0</v>
      </c>
      <c r="R82" s="154">
        <f>SUM(D82:Q82)</f>
        <v>1173953.2866751396</v>
      </c>
      <c r="U82" s="149"/>
      <c r="V82" s="150"/>
    </row>
    <row r="83" spans="2:22" s="160" customFormat="1">
      <c r="B83" s="151" t="s">
        <v>232</v>
      </c>
      <c r="C83" s="152"/>
      <c r="D83" s="153">
        <f>-'5.  2015-2027 LRAM'!AE1195</f>
        <v>0</v>
      </c>
      <c r="E83" s="153">
        <f>-'5.  2015-2027 LRAM'!AF1195</f>
        <v>-307253.3296</v>
      </c>
      <c r="F83" s="153">
        <f>-'5.  2015-2027 LRAM'!AG1195</f>
        <v>-29655.03069</v>
      </c>
      <c r="G83" s="153">
        <f>-'5.  2015-2027 LRAM'!AH1195</f>
        <v>0</v>
      </c>
      <c r="H83" s="153">
        <f>-'5.  2015-2027 LRAM'!AI1195</f>
        <v>-105873.082857</v>
      </c>
      <c r="I83" s="153">
        <f>-'5.  2015-2027 LRAM'!AJ1195</f>
        <v>-133991.872</v>
      </c>
      <c r="J83" s="153">
        <f>-'5.  2015-2027 LRAM'!AK1195</f>
        <v>0</v>
      </c>
      <c r="K83" s="153">
        <f>-'5.  2015-2027 LRAM'!AL1195</f>
        <v>0</v>
      </c>
      <c r="L83" s="153">
        <f>-'5.  2015-2027 LRAM'!AM1195</f>
        <v>0</v>
      </c>
      <c r="M83" s="153">
        <f>-'5.  2015-2027 LRAM'!AN1195</f>
        <v>0</v>
      </c>
      <c r="N83" s="153">
        <f>-'5.  2015-2027 LRAM'!AO1195</f>
        <v>0</v>
      </c>
      <c r="O83" s="153">
        <f>-'5.  2015-2027 LRAM'!AP1195</f>
        <v>0</v>
      </c>
      <c r="P83" s="153">
        <f>-'5.  2015-2027 LRAM'!AQ1195</f>
        <v>0</v>
      </c>
      <c r="Q83" s="153">
        <f>-'5.  2015-2027 LRAM'!AR1195</f>
        <v>0</v>
      </c>
      <c r="R83" s="154">
        <f>SUM(D83:Q83)</f>
        <v>-576773.31514700002</v>
      </c>
      <c r="S83" s="155"/>
      <c r="U83" s="149"/>
      <c r="V83" s="150"/>
    </row>
    <row r="84" spans="2:22" s="134" customFormat="1">
      <c r="B84" s="611" t="s">
        <v>67</v>
      </c>
      <c r="C84" s="607"/>
      <c r="D84" s="157"/>
      <c r="E84" s="157"/>
      <c r="F84" s="157"/>
      <c r="G84" s="157"/>
      <c r="H84" s="157"/>
      <c r="I84" s="157"/>
      <c r="J84" s="157"/>
      <c r="K84" s="158"/>
      <c r="L84" s="158"/>
      <c r="M84" s="158"/>
      <c r="N84" s="158"/>
      <c r="O84" s="158"/>
      <c r="P84" s="158"/>
      <c r="Q84" s="158"/>
      <c r="R84" s="159"/>
      <c r="U84" s="156"/>
      <c r="V84" s="150"/>
    </row>
    <row r="85" spans="2:22" s="160" customFormat="1">
      <c r="B85" s="151" t="s">
        <v>712</v>
      </c>
      <c r="C85" s="524"/>
      <c r="D85" s="153">
        <f>'5.  2015-2027 LRAM'!AE1390</f>
        <v>0</v>
      </c>
      <c r="E85" s="153">
        <f>'5.  2015-2027 LRAM'!AF1390</f>
        <v>457670.98427239509</v>
      </c>
      <c r="F85" s="153">
        <f>'5.  2015-2027 LRAM'!AG1390</f>
        <v>668021.76797622826</v>
      </c>
      <c r="G85" s="153">
        <f>'5.  2015-2027 LRAM'!AH1390</f>
        <v>29008.960917520617</v>
      </c>
      <c r="H85" s="153">
        <f>'5.  2015-2027 LRAM'!AI1390</f>
        <v>30482.900155567302</v>
      </c>
      <c r="I85" s="153">
        <f>'5.  2015-2027 LRAM'!AJ1390</f>
        <v>0</v>
      </c>
      <c r="J85" s="153">
        <f>'5.  2015-2027 LRAM'!AK1390</f>
        <v>0</v>
      </c>
      <c r="K85" s="153">
        <f>'5.  2015-2027 LRAM'!AL1390</f>
        <v>0</v>
      </c>
      <c r="L85" s="153">
        <f>'5.  2015-2027 LRAM'!AM1390</f>
        <v>0</v>
      </c>
      <c r="M85" s="153">
        <f>'5.  2015-2027 LRAM'!AN1390</f>
        <v>0</v>
      </c>
      <c r="N85" s="153">
        <f>'5.  2015-2027 LRAM'!AO1390</f>
        <v>0</v>
      </c>
      <c r="O85" s="153">
        <f>'5.  2015-2027 LRAM'!AP1390</f>
        <v>0</v>
      </c>
      <c r="P85" s="153">
        <f>'5.  2015-2027 LRAM'!AQ1390</f>
        <v>0</v>
      </c>
      <c r="Q85" s="153">
        <f>'5.  2015-2027 LRAM'!AR1390</f>
        <v>0</v>
      </c>
      <c r="R85" s="154">
        <f>SUM(D85:Q85)</f>
        <v>1185184.6133217113</v>
      </c>
      <c r="U85" s="149"/>
      <c r="V85" s="150"/>
    </row>
    <row r="86" spans="2:22" s="160" customFormat="1">
      <c r="B86" s="151" t="s">
        <v>713</v>
      </c>
      <c r="C86" s="152"/>
      <c r="D86" s="153">
        <f>-'5.  2015-2027 LRAM'!AE1391</f>
        <v>0</v>
      </c>
      <c r="E86" s="153">
        <f>-'5.  2015-2027 LRAM'!AF1391</f>
        <v>-315483.32949999999</v>
      </c>
      <c r="F86" s="153">
        <f>-'5.  2015-2027 LRAM'!AG1391</f>
        <v>-30525.112619999996</v>
      </c>
      <c r="G86" s="153">
        <f>-'5.  2015-2027 LRAM'!AH1391</f>
        <v>0</v>
      </c>
      <c r="H86" s="153">
        <f>-'5.  2015-2027 LRAM'!AI1391</f>
        <v>-108981.316421</v>
      </c>
      <c r="I86" s="153">
        <f>-'5.  2015-2027 LRAM'!AJ1391</f>
        <v>-137924.416</v>
      </c>
      <c r="J86" s="153">
        <f>-'5.  2015-2027 LRAM'!AK1391</f>
        <v>0</v>
      </c>
      <c r="K86" s="153">
        <f>-'5.  2015-2027 LRAM'!AL1391</f>
        <v>0</v>
      </c>
      <c r="L86" s="153">
        <f>-'5.  2015-2027 LRAM'!AM1391</f>
        <v>0</v>
      </c>
      <c r="M86" s="153">
        <f>-'5.  2015-2027 LRAM'!AN1391</f>
        <v>0</v>
      </c>
      <c r="N86" s="153">
        <f>-'5.  2015-2027 LRAM'!AO1391</f>
        <v>0</v>
      </c>
      <c r="O86" s="153">
        <f>-'5.  2015-2027 LRAM'!AP1391</f>
        <v>0</v>
      </c>
      <c r="P86" s="153">
        <f>-'5.  2015-2027 LRAM'!AQ1391</f>
        <v>0</v>
      </c>
      <c r="Q86" s="153">
        <f>-'5.  2015-2027 LRAM'!AR1391</f>
        <v>0</v>
      </c>
      <c r="R86" s="154">
        <f>SUM(D86:Q86)</f>
        <v>-592914.17454099993</v>
      </c>
      <c r="S86" s="155"/>
      <c r="U86" s="149"/>
      <c r="V86" s="150"/>
    </row>
    <row r="87" spans="2:22" s="134" customFormat="1">
      <c r="B87" s="611" t="s">
        <v>67</v>
      </c>
      <c r="C87" s="607"/>
      <c r="D87" s="157"/>
      <c r="E87" s="157"/>
      <c r="F87" s="157"/>
      <c r="G87" s="157"/>
      <c r="H87" s="157"/>
      <c r="I87" s="157"/>
      <c r="J87" s="157"/>
      <c r="K87" s="158"/>
      <c r="L87" s="158"/>
      <c r="M87" s="158"/>
      <c r="N87" s="158"/>
      <c r="O87" s="158"/>
      <c r="P87" s="158"/>
      <c r="Q87" s="158"/>
      <c r="R87" s="159"/>
      <c r="U87" s="156"/>
      <c r="V87" s="150"/>
    </row>
    <row r="88" spans="2:22" s="160" customFormat="1">
      <c r="B88" s="151" t="s">
        <v>714</v>
      </c>
      <c r="C88" s="524"/>
      <c r="D88" s="153">
        <f>'5.  2015-2027 LRAM'!AE1585</f>
        <v>0</v>
      </c>
      <c r="E88" s="153">
        <f>'5.  2015-2027 LRAM'!AF1585</f>
        <v>0</v>
      </c>
      <c r="F88" s="153">
        <f>'5.  2015-2027 LRAM'!AG1585</f>
        <v>0</v>
      </c>
      <c r="G88" s="153">
        <f>'5.  2015-2027 LRAM'!AH1585</f>
        <v>0</v>
      </c>
      <c r="H88" s="153">
        <f>'5.  2015-2027 LRAM'!AI1585</f>
        <v>0</v>
      </c>
      <c r="I88" s="153">
        <f>'5.  2015-2027 LRAM'!AJ1585</f>
        <v>0</v>
      </c>
      <c r="J88" s="153">
        <f>'5.  2015-2027 LRAM'!AK1585</f>
        <v>0</v>
      </c>
      <c r="K88" s="153">
        <f>'5.  2015-2027 LRAM'!AL1585</f>
        <v>0</v>
      </c>
      <c r="L88" s="153">
        <f>'5.  2015-2027 LRAM'!AM1585</f>
        <v>0</v>
      </c>
      <c r="M88" s="153">
        <f>'5.  2015-2027 LRAM'!AN1585</f>
        <v>0</v>
      </c>
      <c r="N88" s="153">
        <f>'5.  2015-2027 LRAM'!AO1585</f>
        <v>0</v>
      </c>
      <c r="O88" s="153">
        <f>'5.  2015-2027 LRAM'!AP1585</f>
        <v>0</v>
      </c>
      <c r="P88" s="153">
        <f>'5.  2015-2027 LRAM'!AQ1585</f>
        <v>0</v>
      </c>
      <c r="Q88" s="153">
        <f>'5.  2015-2027 LRAM'!AR1585</f>
        <v>0</v>
      </c>
      <c r="R88" s="154">
        <f>SUM(D88:Q88)</f>
        <v>0</v>
      </c>
      <c r="U88" s="149"/>
      <c r="V88" s="150"/>
    </row>
    <row r="89" spans="2:22" s="160" customFormat="1">
      <c r="B89" s="151" t="s">
        <v>715</v>
      </c>
      <c r="C89" s="152"/>
      <c r="D89" s="153">
        <f>-'5.  2015-2027 LRAM'!AE1586</f>
        <v>0</v>
      </c>
      <c r="E89" s="153">
        <f>-'5.  2015-2027 LRAM'!AF1586</f>
        <v>0</v>
      </c>
      <c r="F89" s="153">
        <f>-'5.  2015-2027 LRAM'!AG1586</f>
        <v>0</v>
      </c>
      <c r="G89" s="153">
        <f>-'5.  2015-2027 LRAM'!AH1586</f>
        <v>0</v>
      </c>
      <c r="H89" s="153">
        <f>-'5.  2015-2027 LRAM'!AI1586</f>
        <v>0</v>
      </c>
      <c r="I89" s="153">
        <f>-'5.  2015-2027 LRAM'!AJ1586</f>
        <v>0</v>
      </c>
      <c r="J89" s="153">
        <f>-'5.  2015-2027 LRAM'!AK1586</f>
        <v>0</v>
      </c>
      <c r="K89" s="153">
        <f>-'5.  2015-2027 LRAM'!AL1586</f>
        <v>0</v>
      </c>
      <c r="L89" s="153">
        <f>-'5.  2015-2027 LRAM'!AM1586</f>
        <v>0</v>
      </c>
      <c r="M89" s="153">
        <f>-'5.  2015-2027 LRAM'!AN1586</f>
        <v>0</v>
      </c>
      <c r="N89" s="153">
        <f>-'5.  2015-2027 LRAM'!AO1586</f>
        <v>0</v>
      </c>
      <c r="O89" s="153">
        <f>-'5.  2015-2027 LRAM'!AP1586</f>
        <v>0</v>
      </c>
      <c r="P89" s="153">
        <f>-'5.  2015-2027 LRAM'!AQ1586</f>
        <v>0</v>
      </c>
      <c r="Q89" s="153">
        <f>-'5.  2015-2027 LRAM'!AR1586</f>
        <v>0</v>
      </c>
      <c r="R89" s="154">
        <f>SUM(D89:Q89)</f>
        <v>0</v>
      </c>
      <c r="S89" s="155"/>
      <c r="U89" s="149"/>
      <c r="V89" s="150"/>
    </row>
    <row r="90" spans="2:22" s="134" customFormat="1">
      <c r="B90" s="757" t="s">
        <v>67</v>
      </c>
      <c r="C90" s="607"/>
      <c r="D90" s="157"/>
      <c r="E90" s="157"/>
      <c r="F90" s="157"/>
      <c r="G90" s="157"/>
      <c r="H90" s="157"/>
      <c r="I90" s="157"/>
      <c r="J90" s="157"/>
      <c r="K90" s="158"/>
      <c r="L90" s="158"/>
      <c r="M90" s="158"/>
      <c r="N90" s="158"/>
      <c r="O90" s="158"/>
      <c r="P90" s="158"/>
      <c r="Q90" s="158"/>
      <c r="R90" s="159"/>
      <c r="U90" s="156"/>
      <c r="V90" s="150"/>
    </row>
    <row r="91" spans="2:22" s="17" customFormat="1" ht="45.5" customHeight="1">
      <c r="B91" s="608" t="s">
        <v>43</v>
      </c>
      <c r="C91" s="1243" t="s">
        <v>2875</v>
      </c>
      <c r="D91" s="1244">
        <f>'6.  Carrying Charges'!I192*0+'6.  Carrying Charges'!I207</f>
        <v>0</v>
      </c>
      <c r="E91" s="1244">
        <f>'6.  Carrying Charges'!J192*0+'6.  Carrying Charges'!J207</f>
        <v>11110.346307060414</v>
      </c>
      <c r="F91" s="1244">
        <f>'6.  Carrying Charges'!K192*0+'6.  Carrying Charges'!K207</f>
        <v>48671.49918832499</v>
      </c>
      <c r="G91" s="1244">
        <f>'6.  Carrying Charges'!L192*0+'6.  Carrying Charges'!L207</f>
        <v>2193.2202337857607</v>
      </c>
      <c r="H91" s="1244">
        <f>'6.  Carrying Charges'!M192*0+'6.  Carrying Charges'!M207</f>
        <v>-5926.5269283465868</v>
      </c>
      <c r="I91" s="1244">
        <f>'6.  Carrying Charges'!N192*0+'6.  Carrying Charges'!N207</f>
        <v>-10413.76753853333</v>
      </c>
      <c r="J91" s="1244">
        <f>'6.  Carrying Charges'!O192*0+'6.  Carrying Charges'!O207</f>
        <v>0</v>
      </c>
      <c r="K91" s="1244">
        <f>'6.  Carrying Charges'!P192*0+'6.  Carrying Charges'!P207</f>
        <v>0</v>
      </c>
      <c r="L91" s="1244">
        <f>'6.  Carrying Charges'!Q192*0+'6.  Carrying Charges'!Q207</f>
        <v>0</v>
      </c>
      <c r="M91" s="1244">
        <f>'6.  Carrying Charges'!R192*0+'6.  Carrying Charges'!R207</f>
        <v>0</v>
      </c>
      <c r="N91" s="1244">
        <f>'6.  Carrying Charges'!S192*0+'6.  Carrying Charges'!S207</f>
        <v>0</v>
      </c>
      <c r="O91" s="1244">
        <f>'6.  Carrying Charges'!T192*0+'6.  Carrying Charges'!T207</f>
        <v>0</v>
      </c>
      <c r="P91" s="1244">
        <f>'6.  Carrying Charges'!U192*0+'6.  Carrying Charges'!U207</f>
        <v>0</v>
      </c>
      <c r="Q91" s="1244">
        <f>'6.  Carrying Charges'!V192*0+'6.  Carrying Charges'!V207</f>
        <v>0</v>
      </c>
      <c r="R91" s="1245">
        <f>SUM(D91:Q91)</f>
        <v>45634.771262291244</v>
      </c>
      <c r="U91" s="149"/>
      <c r="V91" s="150"/>
    </row>
    <row r="92" spans="2:22" s="160" customFormat="1" ht="36.5" customHeight="1">
      <c r="B92" s="764" t="s">
        <v>950</v>
      </c>
      <c r="C92" s="610"/>
      <c r="D92" s="797">
        <f>SUM(D55:D89)+D91</f>
        <v>0</v>
      </c>
      <c r="E92" s="797">
        <f t="shared" ref="E92:R92" si="2">SUM(E55:E89)+E91</f>
        <v>300344.33773072105</v>
      </c>
      <c r="F92" s="797">
        <f t="shared" si="2"/>
        <v>1318293.1487751431</v>
      </c>
      <c r="G92" s="797">
        <f t="shared" si="2"/>
        <v>59454.057878173786</v>
      </c>
      <c r="H92" s="797">
        <f t="shared" si="2"/>
        <v>-160676.30727436265</v>
      </c>
      <c r="I92" s="797">
        <f t="shared" si="2"/>
        <v>-282330.05553853331</v>
      </c>
      <c r="J92" s="797">
        <f t="shared" si="2"/>
        <v>0</v>
      </c>
      <c r="K92" s="797">
        <f t="shared" si="2"/>
        <v>0</v>
      </c>
      <c r="L92" s="797">
        <f t="shared" si="2"/>
        <v>0</v>
      </c>
      <c r="M92" s="797">
        <f t="shared" si="2"/>
        <v>0</v>
      </c>
      <c r="N92" s="797">
        <f t="shared" si="2"/>
        <v>0</v>
      </c>
      <c r="O92" s="797">
        <f t="shared" si="2"/>
        <v>0</v>
      </c>
      <c r="P92" s="797">
        <f t="shared" si="2"/>
        <v>0</v>
      </c>
      <c r="Q92" s="797">
        <f t="shared" si="2"/>
        <v>0</v>
      </c>
      <c r="R92" s="797">
        <f t="shared" si="2"/>
        <v>1235085.1815711423</v>
      </c>
      <c r="U92" s="149"/>
      <c r="V92" s="150"/>
    </row>
    <row r="93" spans="2:22" s="134" customFormat="1">
      <c r="B93" s="153"/>
      <c r="C93" s="153"/>
      <c r="D93" s="153"/>
      <c r="E93" s="153"/>
      <c r="F93" s="153"/>
      <c r="G93" s="153"/>
      <c r="H93" s="153"/>
      <c r="I93" s="153"/>
      <c r="J93" s="153"/>
      <c r="K93" s="153"/>
      <c r="L93" s="153"/>
      <c r="M93" s="153"/>
      <c r="N93" s="153"/>
      <c r="O93" s="153"/>
      <c r="P93" s="153"/>
      <c r="Q93" s="153"/>
      <c r="R93" s="153"/>
      <c r="U93" s="156"/>
      <c r="V93" s="150"/>
    </row>
    <row r="94" spans="2:22" s="134" customFormat="1" ht="16" thickBot="1">
      <c r="B94" s="153"/>
      <c r="C94" s="153"/>
      <c r="D94" s="153"/>
      <c r="E94" s="153"/>
      <c r="F94" s="153"/>
      <c r="G94" s="153"/>
      <c r="H94" s="153"/>
      <c r="I94" s="153"/>
      <c r="J94" s="153"/>
      <c r="K94" s="153"/>
      <c r="L94" s="153"/>
      <c r="M94" s="153"/>
      <c r="N94" s="153"/>
      <c r="O94" s="153"/>
      <c r="P94" s="153"/>
      <c r="Q94" s="153"/>
      <c r="R94" s="153"/>
      <c r="U94" s="156"/>
      <c r="V94" s="150"/>
    </row>
    <row r="95" spans="2:22" s="134" customFormat="1" ht="29" customHeight="1" thickBot="1">
      <c r="B95" s="808" t="s">
        <v>915</v>
      </c>
      <c r="C95" s="809"/>
      <c r="D95" s="809"/>
      <c r="E95" s="810"/>
      <c r="F95" s="810"/>
      <c r="G95" s="810"/>
      <c r="H95" s="810"/>
      <c r="I95" s="810"/>
      <c r="J95" s="810"/>
      <c r="K95" s="810"/>
      <c r="L95" s="811"/>
      <c r="M95" s="153"/>
      <c r="N95" s="153"/>
      <c r="O95" s="153"/>
      <c r="P95" s="153"/>
      <c r="Q95" s="153"/>
      <c r="R95" s="153"/>
      <c r="U95" s="156"/>
      <c r="V95" s="150"/>
    </row>
    <row r="96" spans="2:22" s="134" customFormat="1" ht="59" customHeight="1">
      <c r="B96" s="1297" t="s">
        <v>960</v>
      </c>
      <c r="C96" s="1297"/>
      <c r="D96" s="1297"/>
      <c r="E96" s="1297"/>
      <c r="F96" s="1297"/>
      <c r="G96" s="1297"/>
      <c r="H96" s="1297"/>
      <c r="I96" s="1297"/>
      <c r="J96" s="1297"/>
      <c r="K96" s="1297"/>
      <c r="L96" s="1297"/>
      <c r="M96" s="818"/>
      <c r="N96" s="818"/>
      <c r="O96" s="818"/>
      <c r="P96" s="818"/>
      <c r="Q96" s="818"/>
      <c r="R96" s="818"/>
      <c r="U96" s="156"/>
      <c r="V96" s="150"/>
    </row>
    <row r="97" spans="2:22" s="134" customFormat="1" ht="27.5" customHeight="1">
      <c r="B97" s="1298" t="s">
        <v>961</v>
      </c>
      <c r="C97" s="1298"/>
      <c r="D97" s="1298"/>
      <c r="E97" s="1298"/>
      <c r="F97" s="1298"/>
      <c r="G97" s="1298"/>
      <c r="H97" s="1298"/>
      <c r="I97" s="1298"/>
      <c r="J97" s="1298"/>
      <c r="K97" s="1298"/>
      <c r="L97" s="1298"/>
      <c r="M97" s="818"/>
      <c r="N97" s="818"/>
      <c r="O97" s="818"/>
      <c r="P97" s="818"/>
      <c r="Q97" s="818"/>
      <c r="R97" s="818"/>
      <c r="U97" s="156"/>
      <c r="V97" s="150"/>
    </row>
    <row r="98" spans="2:22" s="134" customFormat="1" ht="33.5" customHeight="1">
      <c r="B98" s="1298" t="s">
        <v>962</v>
      </c>
      <c r="C98" s="1298"/>
      <c r="D98" s="1298"/>
      <c r="E98" s="1298"/>
      <c r="F98" s="1298"/>
      <c r="G98" s="1298"/>
      <c r="H98" s="1298"/>
      <c r="I98" s="1298"/>
      <c r="J98" s="1298"/>
      <c r="K98" s="1298"/>
      <c r="L98" s="1298"/>
      <c r="M98" s="817"/>
      <c r="N98" s="817"/>
      <c r="O98" s="817"/>
      <c r="P98" s="817"/>
      <c r="Q98" s="817"/>
      <c r="R98" s="817"/>
      <c r="U98" s="156"/>
      <c r="V98" s="150"/>
    </row>
    <row r="99" spans="2:22" ht="12" customHeight="1">
      <c r="B99" s="116"/>
      <c r="C99" s="116"/>
      <c r="D99" s="116"/>
      <c r="E99" s="586"/>
      <c r="F99" s="31"/>
      <c r="G99" s="31"/>
      <c r="H99" s="31"/>
      <c r="I99" s="31"/>
      <c r="J99" s="31"/>
      <c r="K99" s="31"/>
      <c r="L99" s="31"/>
      <c r="M99" s="31"/>
      <c r="N99" s="31"/>
      <c r="O99" s="31"/>
      <c r="P99" s="31"/>
      <c r="Q99" s="31"/>
      <c r="R99" s="31"/>
      <c r="U99" s="19"/>
      <c r="V99" s="13"/>
    </row>
    <row r="100" spans="2:22" s="17" customFormat="1" ht="63" customHeight="1">
      <c r="B100" s="796" t="s">
        <v>34</v>
      </c>
      <c r="C100" s="796" t="s">
        <v>513</v>
      </c>
      <c r="D100" s="133" t="str">
        <f>IF($B$30&lt;&gt;"",$B$30,"")</f>
        <v>Residential</v>
      </c>
      <c r="E100" s="133" t="str">
        <f>IF($B$31&lt;&gt;"",$B$31,"")</f>
        <v>GS&lt;50 kW</v>
      </c>
      <c r="F100" s="133" t="str">
        <f>IF($B$32&lt;&gt;"",$B$32,"")</f>
        <v>GS 50 - 4,999 kW</v>
      </c>
      <c r="G100" s="133" t="str">
        <f>IF($B$33&lt;&gt;"",$B$33,"")</f>
        <v>Co-Generation 1,000 - 4,999 kW</v>
      </c>
      <c r="H100" s="133" t="str">
        <f>IF($B$34&lt;&gt;"",$B$34,"")</f>
        <v>Large User</v>
      </c>
      <c r="I100" s="133" t="str">
        <f>IF($B$35&lt;&gt;"",$B$35,"")</f>
        <v>Street Lighting</v>
      </c>
      <c r="J100" s="133" t="str">
        <f>IF($B$36&lt;&gt;"",$B$36,"")</f>
        <v>Sentinel Lighting</v>
      </c>
      <c r="K100" s="133" t="str">
        <f>IF($B$37&lt;&gt;"",$B$37,"")</f>
        <v>Unmetered Scattered Load</v>
      </c>
      <c r="L100" s="133" t="str">
        <f>IF($B$38&lt;&gt;"",$B$38,"")</f>
        <v/>
      </c>
      <c r="M100" s="133" t="str">
        <f>IF($B$39&lt;&gt;"",$B$39,"")</f>
        <v/>
      </c>
      <c r="N100" s="133" t="str">
        <f>IF($B$40&lt;&gt;"",$B$40,"")</f>
        <v/>
      </c>
      <c r="O100" s="133" t="str">
        <f>IF($B$41&lt;&gt;"",$B$41,"")</f>
        <v/>
      </c>
      <c r="P100" s="133" t="str">
        <f>IF($B$42&lt;&gt;"",$B$42,"")</f>
        <v/>
      </c>
      <c r="Q100" s="133" t="str">
        <f>IF($B$43&lt;&gt;"",$B$43,"")</f>
        <v/>
      </c>
      <c r="R100" s="240" t="s">
        <v>26</v>
      </c>
      <c r="T100" s="134"/>
      <c r="U100" s="142"/>
    </row>
    <row r="101" spans="2:22" s="160" customFormat="1">
      <c r="B101" s="151" t="s">
        <v>938</v>
      </c>
      <c r="C101" s="524"/>
      <c r="D101" s="153">
        <f>'5.  2015-2027 LRAM'!AE1619</f>
        <v>0</v>
      </c>
      <c r="E101" s="153">
        <f>'5.  2015-2027 LRAM'!AF1619</f>
        <v>0</v>
      </c>
      <c r="F101" s="153">
        <f>'5.  2015-2027 LRAM'!AG1619</f>
        <v>0</v>
      </c>
      <c r="G101" s="153">
        <f>'5.  2015-2027 LRAM'!AH1619</f>
        <v>0</v>
      </c>
      <c r="H101" s="153">
        <f>'5.  2015-2027 LRAM'!AI1619</f>
        <v>0</v>
      </c>
      <c r="I101" s="153">
        <f>'5.  2015-2027 LRAM'!AJ1619</f>
        <v>0</v>
      </c>
      <c r="J101" s="153">
        <f>'5.  2015-2027 LRAM'!AK1619</f>
        <v>0</v>
      </c>
      <c r="K101" s="153">
        <f>'5.  2015-2027 LRAM'!AL1619</f>
        <v>0</v>
      </c>
      <c r="L101" s="153">
        <f>'5.  2015-2027 LRAM'!AM1619</f>
        <v>0</v>
      </c>
      <c r="M101" s="153">
        <f>'5.  2015-2027 LRAM'!AN1619</f>
        <v>0</v>
      </c>
      <c r="N101" s="153">
        <f>'5.  2015-2027 LRAM'!AO1619</f>
        <v>0</v>
      </c>
      <c r="O101" s="153">
        <f>'5.  2015-2027 LRAM'!AP1619</f>
        <v>0</v>
      </c>
      <c r="P101" s="153">
        <f>'5.  2015-2027 LRAM'!AQ1619</f>
        <v>0</v>
      </c>
      <c r="Q101" s="153">
        <f>'5.  2015-2027 LRAM'!AR1619</f>
        <v>0</v>
      </c>
      <c r="R101" s="154">
        <f>SUM(D101:Q101)</f>
        <v>0</v>
      </c>
      <c r="U101" s="149"/>
      <c r="V101" s="150"/>
    </row>
    <row r="102" spans="2:22" s="160" customFormat="1">
      <c r="B102" s="151" t="s">
        <v>939</v>
      </c>
      <c r="C102" s="152"/>
      <c r="D102" s="153">
        <f>-'5.  2015-2027 LRAM'!AE1620</f>
        <v>0</v>
      </c>
      <c r="E102" s="153">
        <f>-'5.  2015-2027 LRAM'!AF1620</f>
        <v>0</v>
      </c>
      <c r="F102" s="153">
        <f>-'5.  2015-2027 LRAM'!AG1620</f>
        <v>0</v>
      </c>
      <c r="G102" s="153">
        <f>-'5.  2015-2027 LRAM'!AH1620</f>
        <v>0</v>
      </c>
      <c r="H102" s="153">
        <f>-'5.  2015-2027 LRAM'!AI1620</f>
        <v>0</v>
      </c>
      <c r="I102" s="153">
        <f>-'5.  2015-2027 LRAM'!AJ1620</f>
        <v>0</v>
      </c>
      <c r="J102" s="153">
        <f>-'5.  2015-2027 LRAM'!AK1620</f>
        <v>0</v>
      </c>
      <c r="K102" s="153">
        <f>-'5.  2015-2027 LRAM'!AL1620</f>
        <v>0</v>
      </c>
      <c r="L102" s="153">
        <f>-'5.  2015-2027 LRAM'!AM1620</f>
        <v>0</v>
      </c>
      <c r="M102" s="153">
        <f>-'5.  2015-2027 LRAM'!AN1620</f>
        <v>0</v>
      </c>
      <c r="N102" s="153">
        <f>-'5.  2015-2027 LRAM'!AO1620</f>
        <v>0</v>
      </c>
      <c r="O102" s="153">
        <f>-'5.  2015-2027 LRAM'!AP1620</f>
        <v>0</v>
      </c>
      <c r="P102" s="153">
        <f>-'5.  2015-2027 LRAM'!AQ1620</f>
        <v>0</v>
      </c>
      <c r="Q102" s="153">
        <f>-'5.  2015-2027 LRAM'!AR1620</f>
        <v>0</v>
      </c>
      <c r="R102" s="154">
        <f>SUM(D102:Q102)</f>
        <v>0</v>
      </c>
      <c r="S102" s="155"/>
      <c r="U102" s="149"/>
      <c r="V102" s="150"/>
    </row>
    <row r="103" spans="2:22" s="160" customFormat="1">
      <c r="B103" s="843" t="s">
        <v>969</v>
      </c>
      <c r="C103" s="844"/>
      <c r="D103" s="845">
        <f>SUM(D101:D102)</f>
        <v>0</v>
      </c>
      <c r="E103" s="845">
        <f t="shared" ref="E103:Q103" si="3">SUM(E101:E102)</f>
        <v>0</v>
      </c>
      <c r="F103" s="845">
        <f t="shared" si="3"/>
        <v>0</v>
      </c>
      <c r="G103" s="845">
        <f t="shared" si="3"/>
        <v>0</v>
      </c>
      <c r="H103" s="845">
        <f t="shared" si="3"/>
        <v>0</v>
      </c>
      <c r="I103" s="845">
        <f t="shared" si="3"/>
        <v>0</v>
      </c>
      <c r="J103" s="845">
        <f t="shared" si="3"/>
        <v>0</v>
      </c>
      <c r="K103" s="845">
        <f t="shared" si="3"/>
        <v>0</v>
      </c>
      <c r="L103" s="845">
        <f t="shared" si="3"/>
        <v>0</v>
      </c>
      <c r="M103" s="845">
        <f t="shared" si="3"/>
        <v>0</v>
      </c>
      <c r="N103" s="845">
        <f t="shared" si="3"/>
        <v>0</v>
      </c>
      <c r="O103" s="845">
        <f t="shared" si="3"/>
        <v>0</v>
      </c>
      <c r="P103" s="845">
        <f t="shared" si="3"/>
        <v>0</v>
      </c>
      <c r="Q103" s="845">
        <f t="shared" si="3"/>
        <v>0</v>
      </c>
      <c r="R103" s="846">
        <f>SUM(R101:R102)</f>
        <v>0</v>
      </c>
      <c r="S103" s="155"/>
      <c r="U103" s="149"/>
      <c r="V103" s="150"/>
    </row>
    <row r="104" spans="2:22" s="134" customFormat="1">
      <c r="B104" s="835" t="s">
        <v>67</v>
      </c>
      <c r="C104" s="665"/>
      <c r="D104" s="836"/>
      <c r="E104" s="836"/>
      <c r="F104" s="836"/>
      <c r="G104" s="836"/>
      <c r="H104" s="836"/>
      <c r="I104" s="836"/>
      <c r="J104" s="836"/>
      <c r="K104" s="837"/>
      <c r="L104" s="837"/>
      <c r="M104" s="837"/>
      <c r="N104" s="837"/>
      <c r="O104" s="837"/>
      <c r="P104" s="837"/>
      <c r="Q104" s="837"/>
      <c r="R104" s="841"/>
      <c r="U104" s="156"/>
      <c r="V104" s="150"/>
    </row>
    <row r="105" spans="2:22" s="160" customFormat="1">
      <c r="B105" s="151" t="s">
        <v>940</v>
      </c>
      <c r="C105" s="152"/>
      <c r="D105" s="153">
        <f>'5.  2015-2027 LRAM'!AE1645</f>
        <v>0</v>
      </c>
      <c r="E105" s="153">
        <f>'5.  2015-2027 LRAM'!AF1645</f>
        <v>0</v>
      </c>
      <c r="F105" s="153">
        <f>'5.  2015-2027 LRAM'!AG1645</f>
        <v>0</v>
      </c>
      <c r="G105" s="153">
        <f>'5.  2015-2027 LRAM'!AH1645</f>
        <v>0</v>
      </c>
      <c r="H105" s="153">
        <f>'5.  2015-2027 LRAM'!AI1645</f>
        <v>0</v>
      </c>
      <c r="I105" s="153">
        <f>'5.  2015-2027 LRAM'!AJ1645</f>
        <v>0</v>
      </c>
      <c r="J105" s="153">
        <f>'5.  2015-2027 LRAM'!AK1645</f>
        <v>0</v>
      </c>
      <c r="K105" s="153">
        <f>'5.  2015-2027 LRAM'!AL1645</f>
        <v>0</v>
      </c>
      <c r="L105" s="153">
        <f>'5.  2015-2027 LRAM'!AM1645</f>
        <v>0</v>
      </c>
      <c r="M105" s="153">
        <f>'5.  2015-2027 LRAM'!AN1645</f>
        <v>0</v>
      </c>
      <c r="N105" s="153">
        <f>'5.  2015-2027 LRAM'!AO1645</f>
        <v>0</v>
      </c>
      <c r="O105" s="153">
        <f>'5.  2015-2027 LRAM'!AP1645</f>
        <v>0</v>
      </c>
      <c r="P105" s="153">
        <f>'5.  2015-2027 LRAM'!AQ1645</f>
        <v>0</v>
      </c>
      <c r="Q105" s="153">
        <f>'5.  2015-2027 LRAM'!AR1645</f>
        <v>0</v>
      </c>
      <c r="R105" s="154">
        <f>SUM(D105:Q105)</f>
        <v>0</v>
      </c>
      <c r="U105" s="149"/>
      <c r="V105" s="150"/>
    </row>
    <row r="106" spans="2:22" s="160" customFormat="1">
      <c r="B106" s="151" t="s">
        <v>941</v>
      </c>
      <c r="C106" s="152"/>
      <c r="D106" s="153">
        <f>-'5.  2015-2027 LRAM'!AE1646</f>
        <v>0</v>
      </c>
      <c r="E106" s="153">
        <f>-'5.  2015-2027 LRAM'!AF1646</f>
        <v>0</v>
      </c>
      <c r="F106" s="153">
        <f>-'5.  2015-2027 LRAM'!AG1646</f>
        <v>0</v>
      </c>
      <c r="G106" s="153">
        <f>-'5.  2015-2027 LRAM'!AH1646</f>
        <v>0</v>
      </c>
      <c r="H106" s="153">
        <f>-'5.  2015-2027 LRAM'!AI1646</f>
        <v>0</v>
      </c>
      <c r="I106" s="153">
        <f>-'5.  2015-2027 LRAM'!AJ1646</f>
        <v>0</v>
      </c>
      <c r="J106" s="153">
        <f>-'5.  2015-2027 LRAM'!AK1646</f>
        <v>0</v>
      </c>
      <c r="K106" s="153">
        <f>-'5.  2015-2027 LRAM'!AL1646</f>
        <v>0</v>
      </c>
      <c r="L106" s="153">
        <f>-'5.  2015-2027 LRAM'!AM1646</f>
        <v>0</v>
      </c>
      <c r="M106" s="153">
        <f>-'5.  2015-2027 LRAM'!AN1646</f>
        <v>0</v>
      </c>
      <c r="N106" s="153">
        <f>-'5.  2015-2027 LRAM'!AO1646</f>
        <v>0</v>
      </c>
      <c r="O106" s="153">
        <f>-'5.  2015-2027 LRAM'!AP1646</f>
        <v>0</v>
      </c>
      <c r="P106" s="153">
        <f>-'5.  2015-2027 LRAM'!AQ1646</f>
        <v>0</v>
      </c>
      <c r="Q106" s="153">
        <f>-'5.  2015-2027 LRAM'!AR1646</f>
        <v>0</v>
      </c>
      <c r="R106" s="154">
        <f>SUM(D106:Q106)</f>
        <v>0</v>
      </c>
      <c r="S106" s="155"/>
      <c r="U106" s="149"/>
      <c r="V106" s="150"/>
    </row>
    <row r="107" spans="2:22" s="160" customFormat="1">
      <c r="B107" s="843" t="s">
        <v>970</v>
      </c>
      <c r="C107" s="844"/>
      <c r="D107" s="845">
        <f>SUM(D105:D106)</f>
        <v>0</v>
      </c>
      <c r="E107" s="845">
        <f t="shared" ref="E107:Q107" si="4">SUM(E105:E106)</f>
        <v>0</v>
      </c>
      <c r="F107" s="845">
        <f t="shared" si="4"/>
        <v>0</v>
      </c>
      <c r="G107" s="845">
        <f t="shared" si="4"/>
        <v>0</v>
      </c>
      <c r="H107" s="845">
        <f t="shared" si="4"/>
        <v>0</v>
      </c>
      <c r="I107" s="845">
        <f t="shared" si="4"/>
        <v>0</v>
      </c>
      <c r="J107" s="845">
        <f t="shared" si="4"/>
        <v>0</v>
      </c>
      <c r="K107" s="845">
        <f t="shared" si="4"/>
        <v>0</v>
      </c>
      <c r="L107" s="845">
        <f t="shared" si="4"/>
        <v>0</v>
      </c>
      <c r="M107" s="845">
        <f t="shared" si="4"/>
        <v>0</v>
      </c>
      <c r="N107" s="845">
        <f t="shared" si="4"/>
        <v>0</v>
      </c>
      <c r="O107" s="845">
        <f t="shared" si="4"/>
        <v>0</v>
      </c>
      <c r="P107" s="845">
        <f t="shared" si="4"/>
        <v>0</v>
      </c>
      <c r="Q107" s="845">
        <f t="shared" si="4"/>
        <v>0</v>
      </c>
      <c r="R107" s="846">
        <f>SUM(R105:R106)</f>
        <v>0</v>
      </c>
      <c r="S107" s="155"/>
      <c r="U107" s="149"/>
      <c r="V107" s="150"/>
    </row>
    <row r="108" spans="2:22" s="134" customFormat="1">
      <c r="B108" s="835" t="s">
        <v>67</v>
      </c>
      <c r="C108" s="665"/>
      <c r="D108" s="836"/>
      <c r="E108" s="836"/>
      <c r="F108" s="836"/>
      <c r="G108" s="836"/>
      <c r="H108" s="836"/>
      <c r="I108" s="836"/>
      <c r="J108" s="836"/>
      <c r="K108" s="837"/>
      <c r="L108" s="837"/>
      <c r="M108" s="837"/>
      <c r="N108" s="837"/>
      <c r="O108" s="837"/>
      <c r="P108" s="837"/>
      <c r="Q108" s="837"/>
      <c r="R108" s="841"/>
      <c r="U108" s="156"/>
      <c r="V108" s="150"/>
    </row>
    <row r="109" spans="2:22" s="160" customFormat="1">
      <c r="B109" s="151" t="s">
        <v>942</v>
      </c>
      <c r="C109" s="152"/>
      <c r="D109" s="153">
        <f>'5.  2015-2027 LRAM'!AE1672</f>
        <v>0</v>
      </c>
      <c r="E109" s="153">
        <f>'5.  2015-2027 LRAM'!AF1672</f>
        <v>0</v>
      </c>
      <c r="F109" s="153">
        <f>'5.  2015-2027 LRAM'!AG1672</f>
        <v>0</v>
      </c>
      <c r="G109" s="153">
        <f>'5.  2015-2027 LRAM'!AH1672</f>
        <v>0</v>
      </c>
      <c r="H109" s="153">
        <f>'5.  2015-2027 LRAM'!AI1672</f>
        <v>0</v>
      </c>
      <c r="I109" s="153">
        <f>'5.  2015-2027 LRAM'!AJ1672</f>
        <v>0</v>
      </c>
      <c r="J109" s="153">
        <f>'5.  2015-2027 LRAM'!AK1672</f>
        <v>0</v>
      </c>
      <c r="K109" s="153">
        <f>'5.  2015-2027 LRAM'!AL1672</f>
        <v>0</v>
      </c>
      <c r="L109" s="153">
        <f>'5.  2015-2027 LRAM'!AM1672</f>
        <v>0</v>
      </c>
      <c r="M109" s="153">
        <f>'5.  2015-2027 LRAM'!AN1672</f>
        <v>0</v>
      </c>
      <c r="N109" s="153">
        <f>'5.  2015-2027 LRAM'!AO1672</f>
        <v>0</v>
      </c>
      <c r="O109" s="153">
        <f>'5.  2015-2027 LRAM'!AP1672</f>
        <v>0</v>
      </c>
      <c r="P109" s="153">
        <f>'5.  2015-2027 LRAM'!AQ1672</f>
        <v>0</v>
      </c>
      <c r="Q109" s="153">
        <f>'5.  2015-2027 LRAM'!AR1672</f>
        <v>0</v>
      </c>
      <c r="R109" s="154">
        <f>SUM(D109:Q109)</f>
        <v>0</v>
      </c>
      <c r="U109" s="149"/>
      <c r="V109" s="150"/>
    </row>
    <row r="110" spans="2:22" s="160" customFormat="1">
      <c r="B110" s="151" t="s">
        <v>943</v>
      </c>
      <c r="C110" s="152"/>
      <c r="D110" s="153">
        <f>-'5.  2015-2027 LRAM'!AE1673</f>
        <v>0</v>
      </c>
      <c r="E110" s="153">
        <f>-'5.  2015-2027 LRAM'!AF1673</f>
        <v>0</v>
      </c>
      <c r="F110" s="153">
        <f>-'5.  2015-2027 LRAM'!AG1673</f>
        <v>0</v>
      </c>
      <c r="G110" s="153">
        <f>-'5.  2015-2027 LRAM'!AH1673</f>
        <v>0</v>
      </c>
      <c r="H110" s="153">
        <f>-'5.  2015-2027 LRAM'!AI1673</f>
        <v>0</v>
      </c>
      <c r="I110" s="153">
        <f>-'5.  2015-2027 LRAM'!AJ1673</f>
        <v>0</v>
      </c>
      <c r="J110" s="153">
        <f>-'5.  2015-2027 LRAM'!AK1673</f>
        <v>0</v>
      </c>
      <c r="K110" s="153">
        <f>-'5.  2015-2027 LRAM'!AL1673</f>
        <v>0</v>
      </c>
      <c r="L110" s="153">
        <f>-'5.  2015-2027 LRAM'!AM1673</f>
        <v>0</v>
      </c>
      <c r="M110" s="153">
        <f>-'5.  2015-2027 LRAM'!AN1673</f>
        <v>0</v>
      </c>
      <c r="N110" s="153">
        <f>-'5.  2015-2027 LRAM'!AO1673</f>
        <v>0</v>
      </c>
      <c r="O110" s="153">
        <f>-'5.  2015-2027 LRAM'!AP1673</f>
        <v>0</v>
      </c>
      <c r="P110" s="153">
        <f>-'5.  2015-2027 LRAM'!AQ1673</f>
        <v>0</v>
      </c>
      <c r="Q110" s="153">
        <f>-'5.  2015-2027 LRAM'!AR1673</f>
        <v>0</v>
      </c>
      <c r="R110" s="154">
        <f>SUM(D110:Q110)</f>
        <v>0</v>
      </c>
      <c r="S110" s="155"/>
      <c r="U110" s="149"/>
      <c r="V110" s="150"/>
    </row>
    <row r="111" spans="2:22" s="160" customFormat="1">
      <c r="B111" s="843" t="s">
        <v>971</v>
      </c>
      <c r="C111" s="844"/>
      <c r="D111" s="845">
        <f>SUM(D109:D110)</f>
        <v>0</v>
      </c>
      <c r="E111" s="845">
        <f t="shared" ref="E111:Q111" si="5">SUM(E109:E110)</f>
        <v>0</v>
      </c>
      <c r="F111" s="845">
        <f t="shared" si="5"/>
        <v>0</v>
      </c>
      <c r="G111" s="845">
        <f t="shared" si="5"/>
        <v>0</v>
      </c>
      <c r="H111" s="845">
        <f t="shared" si="5"/>
        <v>0</v>
      </c>
      <c r="I111" s="845">
        <f t="shared" si="5"/>
        <v>0</v>
      </c>
      <c r="J111" s="845">
        <f t="shared" si="5"/>
        <v>0</v>
      </c>
      <c r="K111" s="845">
        <f t="shared" si="5"/>
        <v>0</v>
      </c>
      <c r="L111" s="845">
        <f t="shared" si="5"/>
        <v>0</v>
      </c>
      <c r="M111" s="845">
        <f t="shared" si="5"/>
        <v>0</v>
      </c>
      <c r="N111" s="845">
        <f t="shared" si="5"/>
        <v>0</v>
      </c>
      <c r="O111" s="845">
        <f t="shared" si="5"/>
        <v>0</v>
      </c>
      <c r="P111" s="845">
        <f t="shared" si="5"/>
        <v>0</v>
      </c>
      <c r="Q111" s="845">
        <f t="shared" si="5"/>
        <v>0</v>
      </c>
      <c r="R111" s="846">
        <f>SUM(R109:R110)</f>
        <v>0</v>
      </c>
      <c r="S111" s="155"/>
      <c r="U111" s="149"/>
      <c r="V111" s="150"/>
    </row>
    <row r="112" spans="2:22" s="134" customFormat="1">
      <c r="B112" s="835" t="s">
        <v>67</v>
      </c>
      <c r="C112" s="665"/>
      <c r="D112" s="836"/>
      <c r="E112" s="836"/>
      <c r="F112" s="836"/>
      <c r="G112" s="836"/>
      <c r="H112" s="836"/>
      <c r="I112" s="836"/>
      <c r="J112" s="836"/>
      <c r="K112" s="837"/>
      <c r="L112" s="837"/>
      <c r="M112" s="837"/>
      <c r="N112" s="837"/>
      <c r="O112" s="837"/>
      <c r="P112" s="837"/>
      <c r="Q112" s="837"/>
      <c r="R112" s="841"/>
      <c r="U112" s="156"/>
      <c r="V112" s="150"/>
    </row>
    <row r="113" spans="2:22" s="160" customFormat="1">
      <c r="B113" s="151" t="s">
        <v>944</v>
      </c>
      <c r="C113" s="152"/>
      <c r="D113" s="153">
        <f>'5.  2015-2027 LRAM'!AE1699</f>
        <v>0</v>
      </c>
      <c r="E113" s="153">
        <f>'5.  2015-2027 LRAM'!AF1699</f>
        <v>0</v>
      </c>
      <c r="F113" s="153">
        <f>'5.  2015-2027 LRAM'!AG1699</f>
        <v>0</v>
      </c>
      <c r="G113" s="153">
        <f>'5.  2015-2027 LRAM'!AH1699</f>
        <v>0</v>
      </c>
      <c r="H113" s="153">
        <f>'5.  2015-2027 LRAM'!AI1699</f>
        <v>0</v>
      </c>
      <c r="I113" s="153">
        <f>'5.  2015-2027 LRAM'!AJ1699</f>
        <v>0</v>
      </c>
      <c r="J113" s="153">
        <f>'5.  2015-2027 LRAM'!AK1699</f>
        <v>0</v>
      </c>
      <c r="K113" s="153">
        <f>'5.  2015-2027 LRAM'!AL1699</f>
        <v>0</v>
      </c>
      <c r="L113" s="153">
        <f>'5.  2015-2027 LRAM'!AM1699</f>
        <v>0</v>
      </c>
      <c r="M113" s="153">
        <f>'5.  2015-2027 LRAM'!AN1699</f>
        <v>0</v>
      </c>
      <c r="N113" s="153">
        <f>'5.  2015-2027 LRAM'!AO1699</f>
        <v>0</v>
      </c>
      <c r="O113" s="153">
        <f>'5.  2015-2027 LRAM'!AP1699</f>
        <v>0</v>
      </c>
      <c r="P113" s="153">
        <f>'5.  2015-2027 LRAM'!AQ1699</f>
        <v>0</v>
      </c>
      <c r="Q113" s="153">
        <f>'5.  2015-2027 LRAM'!AR1699</f>
        <v>0</v>
      </c>
      <c r="R113" s="154">
        <f>SUM(D113:Q113)</f>
        <v>0</v>
      </c>
      <c r="U113" s="149"/>
      <c r="V113" s="150"/>
    </row>
    <row r="114" spans="2:22" s="160" customFormat="1">
      <c r="B114" s="151" t="s">
        <v>945</v>
      </c>
      <c r="C114" s="152"/>
      <c r="D114" s="153">
        <f>-'5.  2015-2027 LRAM'!AE1700</f>
        <v>0</v>
      </c>
      <c r="E114" s="153">
        <f>-'5.  2015-2027 LRAM'!AF1700</f>
        <v>0</v>
      </c>
      <c r="F114" s="153">
        <f>-'5.  2015-2027 LRAM'!AG1700</f>
        <v>0</v>
      </c>
      <c r="G114" s="153">
        <f>-'5.  2015-2027 LRAM'!AH1700</f>
        <v>0</v>
      </c>
      <c r="H114" s="153">
        <f>-'5.  2015-2027 LRAM'!AI1700</f>
        <v>0</v>
      </c>
      <c r="I114" s="153">
        <f>-'5.  2015-2027 LRAM'!AJ1700</f>
        <v>0</v>
      </c>
      <c r="J114" s="153">
        <f>-'5.  2015-2027 LRAM'!AK1700</f>
        <v>0</v>
      </c>
      <c r="K114" s="153">
        <f>-'5.  2015-2027 LRAM'!AL1700</f>
        <v>0</v>
      </c>
      <c r="L114" s="153">
        <f>-'5.  2015-2027 LRAM'!AM1700</f>
        <v>0</v>
      </c>
      <c r="M114" s="153">
        <f>-'5.  2015-2027 LRAM'!AN1700</f>
        <v>0</v>
      </c>
      <c r="N114" s="153">
        <f>-'5.  2015-2027 LRAM'!AO1700</f>
        <v>0</v>
      </c>
      <c r="O114" s="153">
        <f>-'5.  2015-2027 LRAM'!AP1700</f>
        <v>0</v>
      </c>
      <c r="P114" s="153">
        <f>-'5.  2015-2027 LRAM'!AQ1700</f>
        <v>0</v>
      </c>
      <c r="Q114" s="153">
        <f>-'5.  2015-2027 LRAM'!AR1700</f>
        <v>0</v>
      </c>
      <c r="R114" s="154">
        <f>SUM(D114:Q114)</f>
        <v>0</v>
      </c>
      <c r="S114" s="155"/>
      <c r="U114" s="149"/>
      <c r="V114" s="150"/>
    </row>
    <row r="115" spans="2:22" s="160" customFormat="1">
      <c r="B115" s="843" t="s">
        <v>972</v>
      </c>
      <c r="C115" s="844"/>
      <c r="D115" s="845">
        <f>SUM(D113:D114)</f>
        <v>0</v>
      </c>
      <c r="E115" s="845">
        <f t="shared" ref="E115:Q115" si="6">SUM(E113:E114)</f>
        <v>0</v>
      </c>
      <c r="F115" s="845">
        <f t="shared" si="6"/>
        <v>0</v>
      </c>
      <c r="G115" s="845">
        <f t="shared" si="6"/>
        <v>0</v>
      </c>
      <c r="H115" s="845">
        <f t="shared" si="6"/>
        <v>0</v>
      </c>
      <c r="I115" s="845">
        <f t="shared" si="6"/>
        <v>0</v>
      </c>
      <c r="J115" s="845">
        <f t="shared" si="6"/>
        <v>0</v>
      </c>
      <c r="K115" s="845">
        <f t="shared" si="6"/>
        <v>0</v>
      </c>
      <c r="L115" s="845">
        <f t="shared" si="6"/>
        <v>0</v>
      </c>
      <c r="M115" s="845">
        <f t="shared" si="6"/>
        <v>0</v>
      </c>
      <c r="N115" s="845">
        <f t="shared" si="6"/>
        <v>0</v>
      </c>
      <c r="O115" s="845">
        <f t="shared" si="6"/>
        <v>0</v>
      </c>
      <c r="P115" s="845">
        <f t="shared" si="6"/>
        <v>0</v>
      </c>
      <c r="Q115" s="845">
        <f t="shared" si="6"/>
        <v>0</v>
      </c>
      <c r="R115" s="846">
        <f>SUM(R113:R114)</f>
        <v>0</v>
      </c>
      <c r="S115" s="155"/>
      <c r="U115" s="149"/>
      <c r="V115" s="150"/>
    </row>
    <row r="116" spans="2:22" s="134" customFormat="1">
      <c r="B116" s="835" t="s">
        <v>67</v>
      </c>
      <c r="C116" s="665"/>
      <c r="D116" s="836"/>
      <c r="E116" s="836"/>
      <c r="F116" s="836"/>
      <c r="G116" s="836"/>
      <c r="H116" s="836"/>
      <c r="I116" s="836"/>
      <c r="J116" s="836"/>
      <c r="K116" s="837"/>
      <c r="L116" s="837"/>
      <c r="M116" s="837"/>
      <c r="N116" s="837"/>
      <c r="O116" s="837"/>
      <c r="P116" s="837"/>
      <c r="Q116" s="837"/>
      <c r="R116" s="841"/>
      <c r="U116" s="156"/>
      <c r="V116" s="150"/>
    </row>
    <row r="117" spans="2:22" s="160" customFormat="1">
      <c r="B117" s="151" t="s">
        <v>946</v>
      </c>
      <c r="C117" s="152"/>
      <c r="D117" s="153">
        <f>'5.  2015-2027 LRAM'!AE1726</f>
        <v>0</v>
      </c>
      <c r="E117" s="153">
        <f>'5.  2015-2027 LRAM'!AF1726</f>
        <v>0</v>
      </c>
      <c r="F117" s="153">
        <f>'5.  2015-2027 LRAM'!AG1726</f>
        <v>0</v>
      </c>
      <c r="G117" s="153">
        <f>'5.  2015-2027 LRAM'!AH1726</f>
        <v>0</v>
      </c>
      <c r="H117" s="153">
        <f>'5.  2015-2027 LRAM'!AI1726</f>
        <v>0</v>
      </c>
      <c r="I117" s="153">
        <f>'5.  2015-2027 LRAM'!AJ1726</f>
        <v>0</v>
      </c>
      <c r="J117" s="153">
        <f>'5.  2015-2027 LRAM'!AK1726</f>
        <v>0</v>
      </c>
      <c r="K117" s="153">
        <f>'5.  2015-2027 LRAM'!AL1726</f>
        <v>0</v>
      </c>
      <c r="L117" s="153">
        <f>'5.  2015-2027 LRAM'!AM1726</f>
        <v>0</v>
      </c>
      <c r="M117" s="153">
        <f>'5.  2015-2027 LRAM'!AN1726</f>
        <v>0</v>
      </c>
      <c r="N117" s="153">
        <f>'5.  2015-2027 LRAM'!AO1726</f>
        <v>0</v>
      </c>
      <c r="O117" s="153">
        <f>'5.  2015-2027 LRAM'!AP1726</f>
        <v>0</v>
      </c>
      <c r="P117" s="153">
        <f>'5.  2015-2027 LRAM'!AQ1726</f>
        <v>0</v>
      </c>
      <c r="Q117" s="153">
        <f>'5.  2015-2027 LRAM'!AR1726</f>
        <v>0</v>
      </c>
      <c r="R117" s="154">
        <f>SUM(D117:Q117)</f>
        <v>0</v>
      </c>
      <c r="U117" s="149"/>
      <c r="V117" s="150"/>
    </row>
    <row r="118" spans="2:22" s="160" customFormat="1">
      <c r="B118" s="151" t="s">
        <v>947</v>
      </c>
      <c r="C118" s="152"/>
      <c r="D118" s="153">
        <f>-'5.  2015-2027 LRAM'!AE1727</f>
        <v>0</v>
      </c>
      <c r="E118" s="153">
        <f>-'5.  2015-2027 LRAM'!AF1727</f>
        <v>0</v>
      </c>
      <c r="F118" s="153">
        <f>-'5.  2015-2027 LRAM'!AG1727</f>
        <v>0</v>
      </c>
      <c r="G118" s="153">
        <f>-'5.  2015-2027 LRAM'!AH1727</f>
        <v>0</v>
      </c>
      <c r="H118" s="153">
        <f>-'5.  2015-2027 LRAM'!AI1727</f>
        <v>0</v>
      </c>
      <c r="I118" s="153">
        <f>-'5.  2015-2027 LRAM'!AJ1727</f>
        <v>0</v>
      </c>
      <c r="J118" s="153">
        <f>-'5.  2015-2027 LRAM'!AK1727</f>
        <v>0</v>
      </c>
      <c r="K118" s="153">
        <f>-'5.  2015-2027 LRAM'!AL1727</f>
        <v>0</v>
      </c>
      <c r="L118" s="153">
        <f>-'5.  2015-2027 LRAM'!AM1727</f>
        <v>0</v>
      </c>
      <c r="M118" s="153">
        <f>-'5.  2015-2027 LRAM'!AN1727</f>
        <v>0</v>
      </c>
      <c r="N118" s="153">
        <f>-'5.  2015-2027 LRAM'!AO1727</f>
        <v>0</v>
      </c>
      <c r="O118" s="153">
        <f>-'5.  2015-2027 LRAM'!AP1727</f>
        <v>0</v>
      </c>
      <c r="P118" s="153">
        <f>-'5.  2015-2027 LRAM'!AQ1727</f>
        <v>0</v>
      </c>
      <c r="Q118" s="153">
        <f>-'5.  2015-2027 LRAM'!AR1727</f>
        <v>0</v>
      </c>
      <c r="R118" s="154">
        <f>SUM(D118:Q118)</f>
        <v>0</v>
      </c>
      <c r="S118" s="155"/>
      <c r="U118" s="149"/>
      <c r="V118" s="150"/>
    </row>
    <row r="119" spans="2:22" s="160" customFormat="1">
      <c r="B119" s="843" t="s">
        <v>974</v>
      </c>
      <c r="C119" s="844"/>
      <c r="D119" s="845">
        <f>SUM(D117:D118)</f>
        <v>0</v>
      </c>
      <c r="E119" s="845">
        <f t="shared" ref="E119:Q119" si="7">SUM(E117:E118)</f>
        <v>0</v>
      </c>
      <c r="F119" s="845">
        <f t="shared" si="7"/>
        <v>0</v>
      </c>
      <c r="G119" s="845">
        <f t="shared" si="7"/>
        <v>0</v>
      </c>
      <c r="H119" s="845">
        <f t="shared" si="7"/>
        <v>0</v>
      </c>
      <c r="I119" s="845">
        <f t="shared" si="7"/>
        <v>0</v>
      </c>
      <c r="J119" s="845">
        <f t="shared" si="7"/>
        <v>0</v>
      </c>
      <c r="K119" s="845">
        <f t="shared" si="7"/>
        <v>0</v>
      </c>
      <c r="L119" s="845">
        <f t="shared" si="7"/>
        <v>0</v>
      </c>
      <c r="M119" s="845">
        <f t="shared" si="7"/>
        <v>0</v>
      </c>
      <c r="N119" s="845">
        <f t="shared" si="7"/>
        <v>0</v>
      </c>
      <c r="O119" s="845">
        <f t="shared" si="7"/>
        <v>0</v>
      </c>
      <c r="P119" s="845">
        <f t="shared" si="7"/>
        <v>0</v>
      </c>
      <c r="Q119" s="845">
        <f t="shared" si="7"/>
        <v>0</v>
      </c>
      <c r="R119" s="846">
        <f>SUM(R117:R118)</f>
        <v>0</v>
      </c>
      <c r="S119" s="155"/>
      <c r="U119" s="149"/>
      <c r="V119" s="150"/>
    </row>
    <row r="120" spans="2:22" s="134" customFormat="1">
      <c r="B120" s="611" t="s">
        <v>67</v>
      </c>
      <c r="C120" s="607"/>
      <c r="D120" s="157"/>
      <c r="E120" s="157"/>
      <c r="F120" s="157"/>
      <c r="G120" s="157"/>
      <c r="H120" s="157"/>
      <c r="I120" s="157"/>
      <c r="J120" s="157"/>
      <c r="K120" s="158"/>
      <c r="L120" s="158"/>
      <c r="M120" s="158"/>
      <c r="N120" s="158"/>
      <c r="O120" s="158"/>
      <c r="P120" s="158"/>
      <c r="Q120" s="158"/>
      <c r="R120" s="842"/>
      <c r="U120" s="156"/>
      <c r="V120" s="150"/>
    </row>
    <row r="121" spans="2:22" s="160" customFormat="1" ht="32.25" customHeight="1">
      <c r="B121" s="764" t="s">
        <v>948</v>
      </c>
      <c r="C121" s="610"/>
      <c r="D121" s="609">
        <f>SUM(D103,D104,D107,D108,D111,D112,D115,D116,D119,D120)</f>
        <v>0</v>
      </c>
      <c r="E121" s="609">
        <f t="shared" ref="E121:R121" si="8">SUM(E103,E104,E107,E108,E111,E112,E115,E116,E119,E120)</f>
        <v>0</v>
      </c>
      <c r="F121" s="609">
        <f t="shared" si="8"/>
        <v>0</v>
      </c>
      <c r="G121" s="609">
        <f t="shared" si="8"/>
        <v>0</v>
      </c>
      <c r="H121" s="609">
        <f t="shared" si="8"/>
        <v>0</v>
      </c>
      <c r="I121" s="609">
        <f t="shared" si="8"/>
        <v>0</v>
      </c>
      <c r="J121" s="609">
        <f t="shared" si="8"/>
        <v>0</v>
      </c>
      <c r="K121" s="609">
        <f t="shared" si="8"/>
        <v>0</v>
      </c>
      <c r="L121" s="609">
        <f t="shared" si="8"/>
        <v>0</v>
      </c>
      <c r="M121" s="609">
        <f t="shared" si="8"/>
        <v>0</v>
      </c>
      <c r="N121" s="609">
        <f t="shared" si="8"/>
        <v>0</v>
      </c>
      <c r="O121" s="609">
        <f t="shared" si="8"/>
        <v>0</v>
      </c>
      <c r="P121" s="609">
        <f t="shared" si="8"/>
        <v>0</v>
      </c>
      <c r="Q121" s="609">
        <f t="shared" si="8"/>
        <v>0</v>
      </c>
      <c r="R121" s="609">
        <f t="shared" si="8"/>
        <v>0</v>
      </c>
      <c r="U121" s="149"/>
      <c r="V121" s="150"/>
    </row>
    <row r="122" spans="2:22" ht="20.25" customHeight="1">
      <c r="B122" s="449" t="s">
        <v>532</v>
      </c>
      <c r="C122" s="590"/>
      <c r="D122" s="589"/>
      <c r="E122" s="589"/>
      <c r="F122" s="589"/>
      <c r="G122" s="589"/>
      <c r="H122" s="589"/>
      <c r="I122" s="589"/>
      <c r="J122" s="589"/>
      <c r="K122" s="589"/>
      <c r="L122" s="589"/>
      <c r="M122" s="589"/>
      <c r="N122" s="589"/>
      <c r="O122" s="589"/>
      <c r="P122" s="589"/>
      <c r="Q122" s="589"/>
      <c r="R122" s="589"/>
      <c r="V122" s="13"/>
    </row>
    <row r="123" spans="2:22" ht="20.25" customHeight="1">
      <c r="B123" s="838" t="s">
        <v>973</v>
      </c>
      <c r="C123" s="839"/>
      <c r="D123" s="840"/>
      <c r="E123" s="840"/>
      <c r="F123" s="840"/>
      <c r="G123" s="840"/>
      <c r="H123" s="840"/>
      <c r="I123" s="840"/>
      <c r="J123" s="840"/>
      <c r="K123" s="840"/>
      <c r="L123" s="840"/>
      <c r="M123" s="840"/>
      <c r="N123" s="840"/>
      <c r="O123" s="840"/>
      <c r="P123" s="840"/>
      <c r="Q123" s="840"/>
      <c r="R123" s="840"/>
      <c r="V123" s="13"/>
    </row>
    <row r="124" spans="2:22" ht="14.5">
      <c r="E124" s="9"/>
    </row>
    <row r="125" spans="2:22" ht="21" hidden="1" customHeight="1">
      <c r="B125" s="116" t="s">
        <v>533</v>
      </c>
      <c r="F125" s="578"/>
    </row>
    <row r="126" spans="2:22" s="538" customFormat="1" ht="27.75" hidden="1" customHeight="1">
      <c r="B126" s="559" t="s">
        <v>553</v>
      </c>
      <c r="C126" s="555"/>
      <c r="D126" s="555"/>
      <c r="E126" s="562"/>
      <c r="F126" s="555"/>
      <c r="G126" s="555"/>
      <c r="H126" s="555"/>
      <c r="I126" s="555"/>
      <c r="J126" s="555"/>
      <c r="T126" s="539"/>
      <c r="U126" s="539"/>
    </row>
    <row r="127" spans="2:22" ht="11.25" hidden="1" customHeight="1">
      <c r="B127" s="108"/>
    </row>
    <row r="128" spans="2:22" s="551" customFormat="1" ht="25.5" hidden="1" customHeight="1">
      <c r="B128" s="553"/>
      <c r="C128" s="549">
        <v>2011</v>
      </c>
      <c r="D128" s="549">
        <v>2012</v>
      </c>
      <c r="E128" s="549">
        <v>2013</v>
      </c>
      <c r="F128" s="549">
        <v>2014</v>
      </c>
      <c r="G128" s="549">
        <v>2015</v>
      </c>
      <c r="H128" s="549">
        <v>2016</v>
      </c>
      <c r="I128" s="549">
        <v>2017</v>
      </c>
      <c r="J128" s="549">
        <v>2018</v>
      </c>
      <c r="K128" s="549">
        <v>2019</v>
      </c>
      <c r="L128" s="549">
        <v>2020</v>
      </c>
      <c r="M128" s="550" t="s">
        <v>26</v>
      </c>
      <c r="T128" s="552"/>
      <c r="U128" s="552"/>
    </row>
    <row r="129" spans="2:21" s="88" customFormat="1" ht="23.25" hidden="1" customHeight="1">
      <c r="B129" s="195">
        <v>2011</v>
      </c>
      <c r="C129" s="544">
        <f>'4.  2011-2014 LRAM'!BA131</f>
        <v>0</v>
      </c>
      <c r="D129" s="545">
        <f>SUM('4.  2011-2014 LRAM'!AM269:AZ269)</f>
        <v>0</v>
      </c>
      <c r="E129" s="545">
        <f>SUM('4.  2011-2014 LRAM'!AM405:AZ405)</f>
        <v>0</v>
      </c>
      <c r="F129" s="546">
        <f>SUM('4.  2011-2014 LRAM'!AM541:AZ541)</f>
        <v>105163.37474363571</v>
      </c>
      <c r="G129" s="546">
        <f>SUM('5.  2015-2027 LRAM'!AE200:AR200)</f>
        <v>145898.32518143364</v>
      </c>
      <c r="H129" s="545">
        <f>SUM('5.  2015-2027 LRAM'!AE396:AR396)</f>
        <v>123014.3261662251</v>
      </c>
      <c r="I129" s="546">
        <f>SUM('5.  2015-2027 LRAM'!AE599:AR599)</f>
        <v>105920.82798133377</v>
      </c>
      <c r="J129" s="545">
        <f>SUM('5.  2015-2027 LRAM'!AE793:AR793)</f>
        <v>95712.915059154213</v>
      </c>
      <c r="K129" s="545">
        <f>SUM('5.  2015-2027 LRAM'!AE989:AR989)</f>
        <v>83332.66694968121</v>
      </c>
      <c r="L129" s="545">
        <f>SUM('5.  2015-2027 LRAM'!AE1184:AR1184)</f>
        <v>80239.330190515553</v>
      </c>
      <c r="M129" s="545">
        <f>SUM(C129:L129)</f>
        <v>739281.76627197932</v>
      </c>
      <c r="T129" s="194"/>
      <c r="U129" s="194"/>
    </row>
    <row r="130" spans="2:21" s="88" customFormat="1" ht="23.25" hidden="1" customHeight="1">
      <c r="B130" s="195">
        <v>2012</v>
      </c>
      <c r="C130" s="547"/>
      <c r="D130" s="546">
        <f>SUM('4.  2011-2014 LRAM'!AM270:AZ270)</f>
        <v>0</v>
      </c>
      <c r="E130" s="545">
        <f>SUM('4.  2011-2014 LRAM'!AM406:AZ406)</f>
        <v>0</v>
      </c>
      <c r="F130" s="546">
        <f>SUM('4.  2011-2014 LRAM'!AM542:AZ542)</f>
        <v>88378.419315556835</v>
      </c>
      <c r="G130" s="546">
        <f>SUM('5.  2015-2027 LRAM'!AE201:AR201)</f>
        <v>125652.59628652265</v>
      </c>
      <c r="H130" s="545">
        <f>SUM('5.  2015-2027 LRAM'!AE397:AR397)</f>
        <v>112983.46857663993</v>
      </c>
      <c r="I130" s="546">
        <f>SUM('5.  2015-2027 LRAM'!AE600:AR600)</f>
        <v>88220.989062574023</v>
      </c>
      <c r="J130" s="545">
        <f>SUM('5.  2015-2027 LRAM'!AE794:AR794)</f>
        <v>79856.161258294247</v>
      </c>
      <c r="K130" s="545">
        <f>SUM('5.  2015-2027 LRAM'!AE990:AR990)</f>
        <v>73551.590275524199</v>
      </c>
      <c r="L130" s="545">
        <f>SUM('5.  2015-2027 LRAM'!AE1185:AR1185)</f>
        <v>70216.429062148585</v>
      </c>
      <c r="M130" s="545">
        <f>SUM(D130:L130)</f>
        <v>638859.65383726044</v>
      </c>
      <c r="T130" s="194"/>
      <c r="U130" s="194"/>
    </row>
    <row r="131" spans="2:21" s="88" customFormat="1" ht="23.25" hidden="1" customHeight="1">
      <c r="B131" s="195">
        <v>2013</v>
      </c>
      <c r="C131" s="548"/>
      <c r="D131" s="548"/>
      <c r="E131" s="546">
        <f>SUM('4.  2011-2014 LRAM'!AM407:AZ407)</f>
        <v>0</v>
      </c>
      <c r="F131" s="546">
        <f>SUM('4.  2011-2014 LRAM'!AM543:AZ543)</f>
        <v>105556.51393967609</v>
      </c>
      <c r="G131" s="546">
        <f>SUM('5.  2015-2027 LRAM'!AE202:AR202)</f>
        <v>154640.56665279833</v>
      </c>
      <c r="H131" s="545">
        <f>SUM('5.  2015-2027 LRAM'!AE398:AR398)</f>
        <v>140878.75712103385</v>
      </c>
      <c r="I131" s="546">
        <f>SUM('5.  2015-2027 LRAM'!AE601:AR601)</f>
        <v>94341.856543070258</v>
      </c>
      <c r="J131" s="545">
        <f>SUM('5.  2015-2027 LRAM'!AE795:AR795)</f>
        <v>83368.582862756681</v>
      </c>
      <c r="K131" s="545">
        <f>SUM('5.  2015-2027 LRAM'!AE991:AR991)</f>
        <v>76374.355734018653</v>
      </c>
      <c r="L131" s="545">
        <f>SUM('5.  2015-2027 LRAM'!AE1186:AR1186)</f>
        <v>74405.741433328862</v>
      </c>
      <c r="M131" s="545">
        <f>SUM(C131:L131)</f>
        <v>729566.37428668269</v>
      </c>
      <c r="T131" s="194"/>
      <c r="U131" s="194"/>
    </row>
    <row r="132" spans="2:21" s="88" customFormat="1" ht="23.25" hidden="1" customHeight="1">
      <c r="B132" s="195">
        <v>2014</v>
      </c>
      <c r="C132" s="548"/>
      <c r="D132" s="548"/>
      <c r="E132" s="548"/>
      <c r="F132" s="546">
        <f>SUM('4.  2011-2014 LRAM'!AM544:AZ544)</f>
        <v>128296.80602120355</v>
      </c>
      <c r="G132" s="546">
        <f>SUM('5.  2015-2027 LRAM'!AE203:AR203)</f>
        <v>184055.4183484627</v>
      </c>
      <c r="H132" s="545">
        <f>SUM('5.  2015-2027 LRAM'!AE399:AR399)</f>
        <v>164218.91380319561</v>
      </c>
      <c r="I132" s="546">
        <f>SUM('5.  2015-2027 LRAM'!AE602:AR602)</f>
        <v>135926.81421159639</v>
      </c>
      <c r="J132" s="545">
        <f>SUM('5.  2015-2027 LRAM'!AE796:AR796)</f>
        <v>107037.29950114776</v>
      </c>
      <c r="K132" s="545">
        <f>SUM('5.  2015-2027 LRAM'!AE992:AR992)</f>
        <v>84765.845018640859</v>
      </c>
      <c r="L132" s="545">
        <f>SUM('5.  2015-2027 LRAM'!AE1187:AR1187)</f>
        <v>76301.429430008662</v>
      </c>
      <c r="M132" s="545">
        <f>SUM(F132:L132)</f>
        <v>880602.52633425547</v>
      </c>
      <c r="T132" s="194"/>
      <c r="U132" s="194"/>
    </row>
    <row r="133" spans="2:21" s="88" customFormat="1" ht="23.25" hidden="1" customHeight="1">
      <c r="B133" s="195">
        <v>2015</v>
      </c>
      <c r="C133" s="548"/>
      <c r="D133" s="548"/>
      <c r="E133" s="548"/>
      <c r="F133" s="548"/>
      <c r="G133" s="546">
        <f>SUM('5.  2015-2027 LRAM'!AE204:AR204)</f>
        <v>361180.67981022387</v>
      </c>
      <c r="H133" s="545">
        <f>SUM('5.  2015-2027 LRAM'!AE400:AR400)</f>
        <v>341384.73740520718</v>
      </c>
      <c r="I133" s="546">
        <f>SUM('5.  2015-2027 LRAM'!AE603:AR603)</f>
        <v>320199.19829876913</v>
      </c>
      <c r="J133" s="545">
        <f>SUM('5.  2015-2027 LRAM'!AE797:AR797)</f>
        <v>294405.20225880382</v>
      </c>
      <c r="K133" s="545">
        <f>SUM('5.  2015-2027 LRAM'!AE993:AR993)</f>
        <v>267652.57166541053</v>
      </c>
      <c r="L133" s="545">
        <f>SUM('5.  2015-2027 LRAM'!AE1188:AR1188)</f>
        <v>259777.22356467866</v>
      </c>
      <c r="M133" s="545">
        <f>SUM(G133:L133)</f>
        <v>1844599.6130030931</v>
      </c>
      <c r="T133" s="194"/>
      <c r="U133" s="194"/>
    </row>
    <row r="134" spans="2:21" s="88" customFormat="1" ht="23.25" hidden="1" customHeight="1">
      <c r="B134" s="195">
        <v>2016</v>
      </c>
      <c r="C134" s="548"/>
      <c r="D134" s="548"/>
      <c r="E134" s="548"/>
      <c r="F134" s="548"/>
      <c r="G134" s="548"/>
      <c r="H134" s="545">
        <f>SUM('5.  2015-2027 LRAM'!AE401:AR401)</f>
        <v>372438.80812472728</v>
      </c>
      <c r="I134" s="546">
        <f>SUM('5.  2015-2027 LRAM'!AE604:AR604)</f>
        <v>306803.56466138986</v>
      </c>
      <c r="J134" s="545">
        <f>SUM('5.  2015-2027 LRAM'!AE798:AR798)</f>
        <v>252002.53631054042</v>
      </c>
      <c r="K134" s="545">
        <f>SUM('5.  2015-2027 LRAM'!AE994:AR994)</f>
        <v>183750.70907549228</v>
      </c>
      <c r="L134" s="545">
        <f>SUM('5.  2015-2027 LRAM'!AE1189:AR1189)</f>
        <v>161039.2769946098</v>
      </c>
      <c r="M134" s="545">
        <f>SUM(H134:L134)</f>
        <v>1276034.8951667596</v>
      </c>
      <c r="T134" s="194"/>
      <c r="U134" s="194"/>
    </row>
    <row r="135" spans="2:21" s="88" customFormat="1" ht="23.25" hidden="1" customHeight="1">
      <c r="B135" s="195">
        <v>2017</v>
      </c>
      <c r="C135" s="548"/>
      <c r="D135" s="548"/>
      <c r="E135" s="548"/>
      <c r="F135" s="548"/>
      <c r="G135" s="548"/>
      <c r="H135" s="548"/>
      <c r="I135" s="545">
        <f>SUM('5.  2015-2027 LRAM'!AE605:AR605)</f>
        <v>488749.02391864266</v>
      </c>
      <c r="J135" s="545">
        <f>SUM('5.  2015-2027 LRAM'!AE799:AR799)</f>
        <v>368580.65255488385</v>
      </c>
      <c r="K135" s="545">
        <f>SUM('5.  2015-2027 LRAM'!AE995:AR995)</f>
        <v>283595.59610039776</v>
      </c>
      <c r="L135" s="545">
        <f>SUM('5.  2015-2027 LRAM'!AE1190:AR1190)</f>
        <v>252099.91993352186</v>
      </c>
      <c r="M135" s="545">
        <f>SUM(I135:L135)</f>
        <v>1393025.192507446</v>
      </c>
      <c r="T135" s="194"/>
      <c r="U135" s="194"/>
    </row>
    <row r="136" spans="2:21" s="88" customFormat="1" ht="23.25" hidden="1" customHeight="1">
      <c r="B136" s="195">
        <v>2018</v>
      </c>
      <c r="C136" s="548"/>
      <c r="D136" s="548"/>
      <c r="E136" s="548"/>
      <c r="F136" s="548"/>
      <c r="G136" s="548"/>
      <c r="H136" s="548"/>
      <c r="I136" s="548"/>
      <c r="J136" s="545">
        <f>SUM('5.  2015-2027 LRAM'!AE800:AR800)</f>
        <v>152400.86580067902</v>
      </c>
      <c r="K136" s="545">
        <f>SUM('5.  2015-2027 LRAM'!AE996:AR996)</f>
        <v>127930.45647671765</v>
      </c>
      <c r="L136" s="545">
        <f>SUM('5.  2015-2027 LRAM'!AE1191:AR1191)</f>
        <v>119703.02313917172</v>
      </c>
      <c r="M136" s="545">
        <f>SUM(J136:L136)</f>
        <v>400034.34541656839</v>
      </c>
      <c r="T136" s="194"/>
      <c r="U136" s="194"/>
    </row>
    <row r="137" spans="2:21" s="88" customFormat="1" ht="23.25" hidden="1" customHeight="1">
      <c r="B137" s="195">
        <v>2019</v>
      </c>
      <c r="C137" s="548"/>
      <c r="D137" s="548"/>
      <c r="E137" s="548"/>
      <c r="F137" s="548"/>
      <c r="G137" s="548"/>
      <c r="H137" s="548"/>
      <c r="I137" s="548"/>
      <c r="J137" s="548"/>
      <c r="K137" s="545">
        <f>SUM('5.  2015-2027 LRAM'!AE997:AR997)</f>
        <v>60641.955907749019</v>
      </c>
      <c r="L137" s="545">
        <f>SUM('5.  2015-2027 LRAM'!AE1192:AR1192)</f>
        <v>58893.342751233075</v>
      </c>
      <c r="M137" s="545">
        <f>SUM(K137:L137)</f>
        <v>119535.29865898209</v>
      </c>
      <c r="T137" s="194"/>
      <c r="U137" s="194"/>
    </row>
    <row r="138" spans="2:21" s="88" customFormat="1" ht="23.25" hidden="1" customHeight="1">
      <c r="B138" s="195">
        <v>2020</v>
      </c>
      <c r="C138" s="548"/>
      <c r="D138" s="548"/>
      <c r="E138" s="548"/>
      <c r="F138" s="548"/>
      <c r="G138" s="548"/>
      <c r="H138" s="548"/>
      <c r="I138" s="548"/>
      <c r="J138" s="548"/>
      <c r="K138" s="548"/>
      <c r="L138" s="547">
        <f>SUM('5.  2015-2027 LRAM'!AE1193:AR1193)</f>
        <v>21277.57017592288</v>
      </c>
      <c r="M138" s="547">
        <f>L138</f>
        <v>21277.57017592288</v>
      </c>
      <c r="T138" s="194"/>
      <c r="U138" s="194"/>
    </row>
    <row r="139" spans="2:21" s="193" customFormat="1" ht="24" hidden="1" customHeight="1">
      <c r="B139" s="560" t="s">
        <v>515</v>
      </c>
      <c r="C139" s="544">
        <f>C129</f>
        <v>0</v>
      </c>
      <c r="D139" s="545">
        <f>D129+D130</f>
        <v>0</v>
      </c>
      <c r="E139" s="545">
        <f>E129+E130+E131</f>
        <v>0</v>
      </c>
      <c r="F139" s="545">
        <f>F129+F130+F131+F132</f>
        <v>427395.11402007216</v>
      </c>
      <c r="G139" s="545">
        <f>G129+G130+G131+G132+G133</f>
        <v>971427.58627944114</v>
      </c>
      <c r="H139" s="545">
        <f>H129+H130+H131+H132+H133+H134</f>
        <v>1254919.0111970289</v>
      </c>
      <c r="I139" s="545">
        <f>I129+I130+I131+I132+I133+I134+I135</f>
        <v>1540162.274677376</v>
      </c>
      <c r="J139" s="545">
        <f>J129+J130+J131+J132+J133+J134+J135+J136</f>
        <v>1433364.2156062599</v>
      </c>
      <c r="K139" s="545">
        <f>K129+K130+K131+K132+K133+K134+K135+K136+K137</f>
        <v>1241595.7472036323</v>
      </c>
      <c r="L139" s="545">
        <f>SUM(L129:L138)</f>
        <v>1173953.2866751398</v>
      </c>
      <c r="M139" s="545">
        <f>SUM(M129:M138)</f>
        <v>8042817.2356589492</v>
      </c>
      <c r="T139" s="196"/>
      <c r="U139" s="196"/>
    </row>
    <row r="140" spans="2:21" s="27" customFormat="1" ht="24.75" hidden="1" customHeight="1">
      <c r="B140" s="561" t="s">
        <v>514</v>
      </c>
      <c r="C140" s="543">
        <f>'4.  2011-2014 LRAM'!BA132</f>
        <v>0</v>
      </c>
      <c r="D140" s="543">
        <f>'4.  2011-2014 LRAM'!BA272</f>
        <v>0</v>
      </c>
      <c r="E140" s="543">
        <f>'4.  2011-2014 LRAM'!BA409</f>
        <v>0</v>
      </c>
      <c r="F140" s="543">
        <f>'4.  2011-2014 LRAM'!BA546</f>
        <v>304169.58930000005</v>
      </c>
      <c r="G140" s="543">
        <f>'5.  2015-2027 LRAM'!AS206</f>
        <v>459427.82750000007</v>
      </c>
      <c r="H140" s="543">
        <f>'5.  2015-2027 LRAM'!AS403</f>
        <v>427297.37920000002</v>
      </c>
      <c r="I140" s="543">
        <f>'5.  2015-2027 LRAM'!AS607</f>
        <v>644390.11192399997</v>
      </c>
      <c r="J140" s="543">
        <f>'5.  2015-2027 LRAM'!AS802</f>
        <v>614918.46458300005</v>
      </c>
      <c r="K140" s="543">
        <f>'5.  2015-2027 LRAM'!AS999</f>
        <v>584978.45106599992</v>
      </c>
      <c r="L140" s="543">
        <f>'5.  2015-2027 LRAM'!AS1195</f>
        <v>576773.31514700002</v>
      </c>
      <c r="M140" s="545">
        <f>SUM(C140:L140)</f>
        <v>3611955.1387200002</v>
      </c>
      <c r="T140" s="87"/>
      <c r="U140" s="87"/>
    </row>
    <row r="141" spans="2:21" ht="24.75" hidden="1" customHeight="1">
      <c r="B141" s="561" t="s">
        <v>43</v>
      </c>
      <c r="C141" s="543">
        <f>'6.  Carrying Charges'!W27</f>
        <v>0</v>
      </c>
      <c r="D141" s="543">
        <f>'6.  Carrying Charges'!W42</f>
        <v>0</v>
      </c>
      <c r="E141" s="543">
        <f>'6.  Carrying Charges'!W57</f>
        <v>0</v>
      </c>
      <c r="F141" s="543">
        <f>'6.  Carrying Charges'!W72</f>
        <v>0</v>
      </c>
      <c r="G141" s="543">
        <f>'6.  Carrying Charges'!W87</f>
        <v>0</v>
      </c>
      <c r="H141" s="543">
        <f>'6.  Carrying Charges'!W102</f>
        <v>0</v>
      </c>
      <c r="I141" s="543">
        <f>'6.  Carrying Charges'!W117</f>
        <v>0</v>
      </c>
      <c r="J141" s="543">
        <f>'6.  Carrying Charges'!W132</f>
        <v>0</v>
      </c>
      <c r="K141" s="543">
        <f>'6.  Carrying Charges'!W147</f>
        <v>0</v>
      </c>
      <c r="L141" s="543">
        <f>'6.  Carrying Charges'!W162</f>
        <v>2561.6532528675816</v>
      </c>
      <c r="M141" s="545">
        <f>SUM(C141:L141)</f>
        <v>2561.6532528675816</v>
      </c>
    </row>
    <row r="142" spans="2:21" ht="23.25" hidden="1" customHeight="1">
      <c r="B142" s="560" t="s">
        <v>26</v>
      </c>
      <c r="C142" s="543">
        <f>C139-C140+C141</f>
        <v>0</v>
      </c>
      <c r="D142" s="543">
        <f t="shared" ref="D142:J142" si="9">D139-D140+D141</f>
        <v>0</v>
      </c>
      <c r="E142" s="543">
        <f t="shared" si="9"/>
        <v>0</v>
      </c>
      <c r="F142" s="543">
        <f t="shared" si="9"/>
        <v>123225.52472007211</v>
      </c>
      <c r="G142" s="543">
        <f t="shared" si="9"/>
        <v>511999.75877944106</v>
      </c>
      <c r="H142" s="543">
        <f t="shared" si="9"/>
        <v>827621.63199702883</v>
      </c>
      <c r="I142" s="543">
        <f t="shared" si="9"/>
        <v>895772.16275337606</v>
      </c>
      <c r="J142" s="543">
        <f t="shared" si="9"/>
        <v>818445.75102325983</v>
      </c>
      <c r="K142" s="543">
        <f>K139-K140+K141</f>
        <v>656617.29613763234</v>
      </c>
      <c r="L142" s="543">
        <f>L139-L140+L141</f>
        <v>599741.62478100741</v>
      </c>
      <c r="M142" s="543">
        <f>M139-M140+M141</f>
        <v>4433423.7501918171</v>
      </c>
    </row>
    <row r="143" spans="2:21" ht="15.65" hidden="1" customHeight="1"/>
    <row r="144" spans="2:21">
      <c r="B144" s="578" t="s">
        <v>522</v>
      </c>
    </row>
  </sheetData>
  <mergeCells count="23">
    <mergeCell ref="B96:L96"/>
    <mergeCell ref="B98:L98"/>
    <mergeCell ref="B97:L97"/>
    <mergeCell ref="B38:C38"/>
    <mergeCell ref="B39:C39"/>
    <mergeCell ref="B40:C40"/>
    <mergeCell ref="B41:C41"/>
    <mergeCell ref="B49:L49"/>
    <mergeCell ref="B50:L50"/>
    <mergeCell ref="B51:L51"/>
    <mergeCell ref="B42:C42"/>
    <mergeCell ref="B43:C43"/>
    <mergeCell ref="B44:C44"/>
    <mergeCell ref="B33:C33"/>
    <mergeCell ref="B34:C34"/>
    <mergeCell ref="B35:C35"/>
    <mergeCell ref="B36:C36"/>
    <mergeCell ref="B37:C37"/>
    <mergeCell ref="B27:G27"/>
    <mergeCell ref="B29:C29"/>
    <mergeCell ref="B30:C30"/>
    <mergeCell ref="B31:C31"/>
    <mergeCell ref="B32:C32"/>
  </mergeCells>
  <hyperlinks>
    <hyperlink ref="B144"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965200</xdr:colOff>
                    <xdr:row>54</xdr:row>
                    <xdr:rowOff>31750</xdr:rowOff>
                  </from>
                  <to>
                    <xdr:col>3</xdr:col>
                    <xdr:colOff>419100</xdr:colOff>
                    <xdr:row>55</xdr:row>
                    <xdr:rowOff>165100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965200</xdr:colOff>
                    <xdr:row>57</xdr:row>
                    <xdr:rowOff>31750</xdr:rowOff>
                  </from>
                  <to>
                    <xdr:col>3</xdr:col>
                    <xdr:colOff>419100</xdr:colOff>
                    <xdr:row>58</xdr:row>
                    <xdr:rowOff>165100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965200</xdr:colOff>
                    <xdr:row>60</xdr:row>
                    <xdr:rowOff>31750</xdr:rowOff>
                  </from>
                  <to>
                    <xdr:col>3</xdr:col>
                    <xdr:colOff>419100</xdr:colOff>
                    <xdr:row>61</xdr:row>
                    <xdr:rowOff>165100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965200</xdr:colOff>
                    <xdr:row>63</xdr:row>
                    <xdr:rowOff>31750</xdr:rowOff>
                  </from>
                  <to>
                    <xdr:col>3</xdr:col>
                    <xdr:colOff>419100</xdr:colOff>
                    <xdr:row>64</xdr:row>
                    <xdr:rowOff>165100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965200</xdr:colOff>
                    <xdr:row>66</xdr:row>
                    <xdr:rowOff>31750</xdr:rowOff>
                  </from>
                  <to>
                    <xdr:col>3</xdr:col>
                    <xdr:colOff>419100</xdr:colOff>
                    <xdr:row>67</xdr:row>
                    <xdr:rowOff>165100</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965200</xdr:colOff>
                    <xdr:row>69</xdr:row>
                    <xdr:rowOff>38100</xdr:rowOff>
                  </from>
                  <to>
                    <xdr:col>3</xdr:col>
                    <xdr:colOff>419100</xdr:colOff>
                    <xdr:row>70</xdr:row>
                    <xdr:rowOff>184150</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965200</xdr:colOff>
                    <xdr:row>72</xdr:row>
                    <xdr:rowOff>38100</xdr:rowOff>
                  </from>
                  <to>
                    <xdr:col>3</xdr:col>
                    <xdr:colOff>419100</xdr:colOff>
                    <xdr:row>73</xdr:row>
                    <xdr:rowOff>184150</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3</xdr:col>
                    <xdr:colOff>419100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965200</xdr:colOff>
                    <xdr:row>78</xdr:row>
                    <xdr:rowOff>76200</xdr:rowOff>
                  </from>
                  <to>
                    <xdr:col>3</xdr:col>
                    <xdr:colOff>419100</xdr:colOff>
                    <xdr:row>80</xdr:row>
                    <xdr:rowOff>12700</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965200</xdr:colOff>
                    <xdr:row>100</xdr:row>
                    <xdr:rowOff>31750</xdr:rowOff>
                  </from>
                  <to>
                    <xdr:col>3</xdr:col>
                    <xdr:colOff>419100</xdr:colOff>
                    <xdr:row>101</xdr:row>
                    <xdr:rowOff>165100</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965200</xdr:colOff>
                    <xdr:row>104</xdr:row>
                    <xdr:rowOff>31750</xdr:rowOff>
                  </from>
                  <to>
                    <xdr:col>3</xdr:col>
                    <xdr:colOff>419100</xdr:colOff>
                    <xdr:row>105</xdr:row>
                    <xdr:rowOff>165100</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965200</xdr:colOff>
                    <xdr:row>108</xdr:row>
                    <xdr:rowOff>31750</xdr:rowOff>
                  </from>
                  <to>
                    <xdr:col>3</xdr:col>
                    <xdr:colOff>419100</xdr:colOff>
                    <xdr:row>109</xdr:row>
                    <xdr:rowOff>165100</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965200</xdr:colOff>
                    <xdr:row>112</xdr:row>
                    <xdr:rowOff>31750</xdr:rowOff>
                  </from>
                  <to>
                    <xdr:col>3</xdr:col>
                    <xdr:colOff>419100</xdr:colOff>
                    <xdr:row>113</xdr:row>
                    <xdr:rowOff>165100</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965200</xdr:colOff>
                    <xdr:row>116</xdr:row>
                    <xdr:rowOff>50800</xdr:rowOff>
                  </from>
                  <to>
                    <xdr:col>3</xdr:col>
                    <xdr:colOff>419100</xdr:colOff>
                    <xdr:row>117</xdr:row>
                    <xdr:rowOff>184150</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965200</xdr:colOff>
                    <xdr:row>81</xdr:row>
                    <xdr:rowOff>76200</xdr:rowOff>
                  </from>
                  <to>
                    <xdr:col>3</xdr:col>
                    <xdr:colOff>419100</xdr:colOff>
                    <xdr:row>83</xdr:row>
                    <xdr:rowOff>12700</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965200</xdr:colOff>
                    <xdr:row>84</xdr:row>
                    <xdr:rowOff>76200</xdr:rowOff>
                  </from>
                  <to>
                    <xdr:col>3</xdr:col>
                    <xdr:colOff>419100</xdr:colOff>
                    <xdr:row>86</xdr:row>
                    <xdr:rowOff>12700</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965200</xdr:colOff>
                    <xdr:row>87</xdr:row>
                    <xdr:rowOff>76200</xdr:rowOff>
                  </from>
                  <to>
                    <xdr:col>3</xdr:col>
                    <xdr:colOff>419100</xdr:colOff>
                    <xdr:row>89</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7"/>
  <sheetViews>
    <sheetView topLeftCell="A4" zoomScale="70" zoomScaleNormal="70" workbookViewId="0">
      <selection activeCell="B41" sqref="B41"/>
    </sheetView>
  </sheetViews>
  <sheetFormatPr defaultColWidth="9" defaultRowHeight="14.5"/>
  <cols>
    <col min="1" max="1" width="5.36328125" style="12" customWidth="1"/>
    <col min="2" max="2" width="27" style="12" customWidth="1"/>
    <col min="3" max="3" width="24.26953125" style="12" customWidth="1"/>
    <col min="4" max="4" width="23.36328125" style="12" customWidth="1"/>
    <col min="5" max="5" width="28.6328125" style="12" customWidth="1"/>
    <col min="6" max="6" width="44" style="12" customWidth="1"/>
    <col min="7" max="7" width="72.6328125" style="12" customWidth="1"/>
    <col min="8" max="16384" width="9" style="12"/>
  </cols>
  <sheetData>
    <row r="13" spans="2:3" ht="15" thickBot="1"/>
    <row r="14" spans="2:3" ht="26.25" customHeight="1" thickBot="1">
      <c r="B14" s="526" t="s">
        <v>171</v>
      </c>
      <c r="C14" s="124" t="s">
        <v>175</v>
      </c>
    </row>
    <row r="15" spans="2:3" ht="26.25" customHeight="1" thickBot="1">
      <c r="C15" s="126" t="s">
        <v>405</v>
      </c>
    </row>
    <row r="16" spans="2:3" ht="27" customHeight="1" thickBot="1">
      <c r="C16" s="558" t="s">
        <v>547</v>
      </c>
    </row>
    <row r="19" spans="2:8" ht="15.5">
      <c r="B19" s="526" t="s">
        <v>604</v>
      </c>
    </row>
    <row r="20" spans="2:8" ht="13.5" customHeight="1"/>
    <row r="21" spans="2:8" ht="41.15" customHeight="1">
      <c r="B21" s="1292" t="s">
        <v>656</v>
      </c>
      <c r="C21" s="1292"/>
      <c r="D21" s="1292"/>
      <c r="E21" s="1292"/>
      <c r="F21" s="1292"/>
      <c r="G21" s="1292"/>
      <c r="H21" s="1292"/>
    </row>
    <row r="23" spans="2:8" s="596" customFormat="1" ht="15.5">
      <c r="B23" s="606" t="s">
        <v>542</v>
      </c>
      <c r="C23" s="606" t="s">
        <v>557</v>
      </c>
      <c r="D23" s="606" t="s">
        <v>541</v>
      </c>
      <c r="E23" s="1305" t="s">
        <v>34</v>
      </c>
      <c r="F23" s="1306"/>
      <c r="G23" s="1305" t="s">
        <v>540</v>
      </c>
      <c r="H23" s="1306"/>
    </row>
    <row r="24" spans="2:8" ht="30.5" customHeight="1">
      <c r="B24" s="595">
        <v>1</v>
      </c>
      <c r="C24" s="630" t="s">
        <v>368</v>
      </c>
      <c r="D24" s="594" t="s">
        <v>2831</v>
      </c>
      <c r="E24" s="1301" t="s">
        <v>2829</v>
      </c>
      <c r="F24" s="1302"/>
      <c r="G24" s="1301" t="s">
        <v>2830</v>
      </c>
      <c r="H24" s="1302"/>
    </row>
    <row r="25" spans="2:8" ht="34" customHeight="1">
      <c r="B25" s="595">
        <v>2</v>
      </c>
      <c r="C25" s="630" t="s">
        <v>368</v>
      </c>
      <c r="D25" s="594" t="s">
        <v>2834</v>
      </c>
      <c r="E25" s="1301" t="s">
        <v>2832</v>
      </c>
      <c r="F25" s="1302"/>
      <c r="G25" s="1301" t="s">
        <v>2833</v>
      </c>
      <c r="H25" s="1302"/>
    </row>
    <row r="26" spans="2:8" ht="47" customHeight="1">
      <c r="B26" s="595">
        <v>3</v>
      </c>
      <c r="C26" s="630" t="s">
        <v>368</v>
      </c>
      <c r="D26" s="594" t="s">
        <v>2837</v>
      </c>
      <c r="E26" s="1301" t="s">
        <v>2835</v>
      </c>
      <c r="F26" s="1302"/>
      <c r="G26" s="1301" t="s">
        <v>2836</v>
      </c>
      <c r="H26" s="1302"/>
    </row>
    <row r="27" spans="2:8" ht="21.5" customHeight="1">
      <c r="B27" s="595">
        <v>4</v>
      </c>
      <c r="C27" s="630" t="s">
        <v>368</v>
      </c>
      <c r="D27" s="594" t="s">
        <v>2840</v>
      </c>
      <c r="E27" s="1301" t="s">
        <v>2838</v>
      </c>
      <c r="F27" s="1302"/>
      <c r="G27" s="1301" t="s">
        <v>2839</v>
      </c>
      <c r="H27" s="1302"/>
    </row>
    <row r="28" spans="2:8" ht="47" customHeight="1">
      <c r="B28" s="595">
        <v>5</v>
      </c>
      <c r="C28" s="630" t="s">
        <v>368</v>
      </c>
      <c r="D28" s="594" t="s">
        <v>2843</v>
      </c>
      <c r="E28" s="1301" t="s">
        <v>2841</v>
      </c>
      <c r="F28" s="1302"/>
      <c r="G28" s="1301" t="s">
        <v>2842</v>
      </c>
      <c r="H28" s="1302"/>
    </row>
    <row r="29" spans="2:8" ht="45.5" customHeight="1">
      <c r="B29" s="595">
        <v>6</v>
      </c>
      <c r="C29" s="630" t="s">
        <v>368</v>
      </c>
      <c r="D29" s="594" t="s">
        <v>2845</v>
      </c>
      <c r="E29" s="1301" t="s">
        <v>2835</v>
      </c>
      <c r="F29" s="1302"/>
      <c r="G29" s="1301" t="s">
        <v>2844</v>
      </c>
      <c r="H29" s="1302"/>
    </row>
    <row r="30" spans="2:8" ht="49" customHeight="1">
      <c r="B30" s="595">
        <v>7</v>
      </c>
      <c r="C30" s="630" t="s">
        <v>368</v>
      </c>
      <c r="D30" s="594" t="s">
        <v>2848</v>
      </c>
      <c r="E30" s="1301" t="s">
        <v>2846</v>
      </c>
      <c r="F30" s="1302"/>
      <c r="G30" s="1301" t="s">
        <v>2847</v>
      </c>
      <c r="H30" s="1302"/>
    </row>
    <row r="31" spans="2:8" ht="48" customHeight="1">
      <c r="B31" s="595">
        <v>8</v>
      </c>
      <c r="C31" s="630" t="s">
        <v>368</v>
      </c>
      <c r="D31" s="594" t="s">
        <v>2851</v>
      </c>
      <c r="E31" s="1301" t="s">
        <v>2849</v>
      </c>
      <c r="F31" s="1302"/>
      <c r="G31" s="1301" t="s">
        <v>2842</v>
      </c>
      <c r="H31" s="1302"/>
    </row>
    <row r="32" spans="2:8" ht="48" customHeight="1">
      <c r="B32" s="595">
        <v>9</v>
      </c>
      <c r="C32" s="630" t="s">
        <v>368</v>
      </c>
      <c r="D32" s="594" t="s">
        <v>2852</v>
      </c>
      <c r="E32" s="1301" t="s">
        <v>2835</v>
      </c>
      <c r="F32" s="1302"/>
      <c r="G32" s="1301" t="s">
        <v>2850</v>
      </c>
      <c r="H32" s="1302"/>
    </row>
    <row r="33" spans="2:8" ht="49.5" customHeight="1">
      <c r="B33" s="595">
        <v>10</v>
      </c>
      <c r="C33" s="630" t="s">
        <v>368</v>
      </c>
      <c r="D33" s="594" t="s">
        <v>2853</v>
      </c>
      <c r="E33" s="1301" t="s">
        <v>2835</v>
      </c>
      <c r="F33" s="1302"/>
      <c r="G33" s="1301" t="s">
        <v>2854</v>
      </c>
      <c r="H33" s="1302"/>
    </row>
    <row r="34" spans="2:8" ht="34.5" customHeight="1">
      <c r="B34" s="595">
        <v>11</v>
      </c>
      <c r="C34" s="630" t="s">
        <v>368</v>
      </c>
      <c r="D34" s="594" t="s">
        <v>2855</v>
      </c>
      <c r="E34" s="1301" t="s">
        <v>2824</v>
      </c>
      <c r="F34" s="1302"/>
      <c r="G34" s="1301" t="s">
        <v>2825</v>
      </c>
      <c r="H34" s="1302"/>
    </row>
    <row r="35" spans="2:8" ht="34.5" customHeight="1">
      <c r="B35" s="595">
        <v>12</v>
      </c>
      <c r="C35" s="630" t="s">
        <v>368</v>
      </c>
      <c r="D35" s="594" t="s">
        <v>2858</v>
      </c>
      <c r="E35" s="1301" t="s">
        <v>2856</v>
      </c>
      <c r="F35" s="1302"/>
      <c r="G35" s="1301" t="s">
        <v>2857</v>
      </c>
      <c r="H35" s="1302"/>
    </row>
    <row r="36" spans="2:8" ht="34.5" customHeight="1">
      <c r="B36" s="595">
        <v>13</v>
      </c>
      <c r="C36" s="630" t="s">
        <v>368</v>
      </c>
      <c r="D36" s="594" t="s">
        <v>2861</v>
      </c>
      <c r="E36" s="1301" t="s">
        <v>2859</v>
      </c>
      <c r="F36" s="1302"/>
      <c r="G36" s="1301" t="s">
        <v>2860</v>
      </c>
      <c r="H36" s="1302"/>
    </row>
    <row r="37" spans="2:8" ht="33.5" customHeight="1">
      <c r="B37" s="595">
        <v>14</v>
      </c>
      <c r="C37" s="630"/>
      <c r="D37" s="594" t="s">
        <v>2862</v>
      </c>
      <c r="E37" s="1301" t="s">
        <v>2863</v>
      </c>
      <c r="F37" s="1302"/>
      <c r="G37" s="1301" t="s">
        <v>2864</v>
      </c>
      <c r="H37" s="1302"/>
    </row>
    <row r="38" spans="2:8" ht="34.5" customHeight="1">
      <c r="B38" s="595">
        <v>15</v>
      </c>
      <c r="C38" s="630" t="s">
        <v>369</v>
      </c>
      <c r="D38" s="594" t="s">
        <v>2869</v>
      </c>
      <c r="E38" s="1301" t="s">
        <v>2867</v>
      </c>
      <c r="F38" s="1302"/>
      <c r="G38" s="1301" t="s">
        <v>2868</v>
      </c>
      <c r="H38" s="1302"/>
    </row>
    <row r="39" spans="2:8" ht="34.5" customHeight="1">
      <c r="B39" s="595">
        <v>16</v>
      </c>
      <c r="C39" s="630" t="s">
        <v>369</v>
      </c>
      <c r="D39" s="594" t="s">
        <v>2871</v>
      </c>
      <c r="E39" s="1301" t="s">
        <v>2872</v>
      </c>
      <c r="F39" s="1302"/>
      <c r="G39" s="1301" t="s">
        <v>2868</v>
      </c>
      <c r="H39" s="1302"/>
    </row>
    <row r="40" spans="2:8" ht="34.5" customHeight="1">
      <c r="B40" s="595">
        <v>17</v>
      </c>
      <c r="C40" s="630" t="s">
        <v>170</v>
      </c>
      <c r="D40" s="594" t="s">
        <v>2876</v>
      </c>
      <c r="E40" s="1301" t="s">
        <v>2877</v>
      </c>
      <c r="F40" s="1302"/>
      <c r="G40" s="1301" t="s">
        <v>2868</v>
      </c>
      <c r="H40" s="1302"/>
    </row>
    <row r="41" spans="2:8">
      <c r="B41" s="595" t="s">
        <v>476</v>
      </c>
      <c r="C41" s="630"/>
      <c r="D41" s="594"/>
      <c r="E41" s="1301"/>
      <c r="F41" s="1302"/>
      <c r="G41" s="1301"/>
      <c r="H41" s="1302"/>
    </row>
    <row r="43" spans="2:8" ht="30.75" customHeight="1">
      <c r="B43" s="526" t="s">
        <v>600</v>
      </c>
    </row>
    <row r="44" spans="2:8" ht="23.25" customHeight="1">
      <c r="B44" s="557" t="s">
        <v>605</v>
      </c>
      <c r="C44" s="593"/>
      <c r="D44" s="593"/>
      <c r="E44" s="593"/>
      <c r="F44" s="593"/>
      <c r="G44" s="593"/>
      <c r="H44" s="593"/>
    </row>
    <row r="46" spans="2:8" s="88" customFormat="1" ht="15.5">
      <c r="B46" s="606" t="s">
        <v>542</v>
      </c>
      <c r="C46" s="606" t="s">
        <v>557</v>
      </c>
      <c r="D46" s="606" t="s">
        <v>541</v>
      </c>
      <c r="E46" s="1305" t="s">
        <v>34</v>
      </c>
      <c r="F46" s="1306"/>
      <c r="G46" s="1305" t="s">
        <v>540</v>
      </c>
      <c r="H46" s="1306"/>
    </row>
    <row r="47" spans="2:8">
      <c r="B47" s="595">
        <v>1</v>
      </c>
      <c r="C47" s="630"/>
      <c r="D47" s="594"/>
      <c r="E47" s="1301"/>
      <c r="F47" s="1302"/>
      <c r="G47" s="1303"/>
      <c r="H47" s="1304"/>
    </row>
    <row r="48" spans="2:8">
      <c r="B48" s="595">
        <v>2</v>
      </c>
      <c r="C48" s="630"/>
      <c r="D48" s="594"/>
      <c r="E48" s="1301"/>
      <c r="F48" s="1302"/>
      <c r="G48" s="1303"/>
      <c r="H48" s="1304"/>
    </row>
    <row r="49" spans="2:8">
      <c r="B49" s="595">
        <v>3</v>
      </c>
      <c r="C49" s="630"/>
      <c r="D49" s="594"/>
      <c r="E49" s="1301"/>
      <c r="F49" s="1302"/>
      <c r="G49" s="1303"/>
      <c r="H49" s="1304"/>
    </row>
    <row r="50" spans="2:8">
      <c r="B50" s="595">
        <v>4</v>
      </c>
      <c r="C50" s="630"/>
      <c r="D50" s="594"/>
      <c r="E50" s="1301"/>
      <c r="F50" s="1302"/>
      <c r="G50" s="1303"/>
      <c r="H50" s="1304"/>
    </row>
    <row r="51" spans="2:8">
      <c r="B51" s="595">
        <v>5</v>
      </c>
      <c r="C51" s="630"/>
      <c r="D51" s="594"/>
      <c r="E51" s="1301"/>
      <c r="F51" s="1302"/>
      <c r="G51" s="1303"/>
      <c r="H51" s="1304"/>
    </row>
    <row r="52" spans="2:8">
      <c r="B52" s="595">
        <v>6</v>
      </c>
      <c r="C52" s="630"/>
      <c r="D52" s="594"/>
      <c r="E52" s="1301"/>
      <c r="F52" s="1302"/>
      <c r="G52" s="1303"/>
      <c r="H52" s="1304"/>
    </row>
    <row r="53" spans="2:8">
      <c r="B53" s="595">
        <v>7</v>
      </c>
      <c r="C53" s="630"/>
      <c r="D53" s="594"/>
      <c r="E53" s="1301"/>
      <c r="F53" s="1302"/>
      <c r="G53" s="1303"/>
      <c r="H53" s="1304"/>
    </row>
    <row r="54" spans="2:8">
      <c r="B54" s="595">
        <v>8</v>
      </c>
      <c r="C54" s="630"/>
      <c r="D54" s="594"/>
      <c r="E54" s="1301"/>
      <c r="F54" s="1302"/>
      <c r="G54" s="1303"/>
      <c r="H54" s="1304"/>
    </row>
    <row r="55" spans="2:8">
      <c r="B55" s="595">
        <v>9</v>
      </c>
      <c r="C55" s="630"/>
      <c r="D55" s="594"/>
      <c r="E55" s="1301"/>
      <c r="F55" s="1302"/>
      <c r="G55" s="1303"/>
      <c r="H55" s="1304"/>
    </row>
    <row r="56" spans="2:8">
      <c r="B56" s="595">
        <v>10</v>
      </c>
      <c r="C56" s="630"/>
      <c r="D56" s="594"/>
      <c r="E56" s="1301"/>
      <c r="F56" s="1302"/>
      <c r="G56" s="1303"/>
      <c r="H56" s="1304"/>
    </row>
    <row r="57" spans="2:8">
      <c r="B57" s="595" t="s">
        <v>476</v>
      </c>
      <c r="C57" s="630"/>
      <c r="D57" s="594"/>
      <c r="E57" s="1301"/>
      <c r="F57" s="1302"/>
      <c r="G57" s="1303"/>
      <c r="H57" s="1304"/>
    </row>
  </sheetData>
  <mergeCells count="63">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29:H29"/>
    <mergeCell ref="G30:H30"/>
    <mergeCell ref="G31:H31"/>
    <mergeCell ref="G32:H32"/>
    <mergeCell ref="G33:H33"/>
    <mergeCell ref="G41:H41"/>
    <mergeCell ref="E46:F46"/>
    <mergeCell ref="G46:H46"/>
    <mergeCell ref="E41:F41"/>
    <mergeCell ref="E35:F35"/>
    <mergeCell ref="G35:H35"/>
    <mergeCell ref="G38:H38"/>
    <mergeCell ref="E38:F38"/>
    <mergeCell ref="E39:F39"/>
    <mergeCell ref="G39:H39"/>
    <mergeCell ref="E40:F40"/>
    <mergeCell ref="G40:H40"/>
    <mergeCell ref="E34:F34"/>
    <mergeCell ref="G34:H34"/>
    <mergeCell ref="E36:F36"/>
    <mergeCell ref="E37:F37"/>
    <mergeCell ref="G36:H36"/>
    <mergeCell ref="G37:H37"/>
    <mergeCell ref="E47:F47"/>
    <mergeCell ref="G47:H47"/>
    <mergeCell ref="E48:F48"/>
    <mergeCell ref="G48:H48"/>
    <mergeCell ref="E49:F49"/>
    <mergeCell ref="G49:H49"/>
    <mergeCell ref="E50:F50"/>
    <mergeCell ref="G50:H50"/>
    <mergeCell ref="E51:F51"/>
    <mergeCell ref="G51:H51"/>
    <mergeCell ref="E52:F52"/>
    <mergeCell ref="G52:H52"/>
    <mergeCell ref="E56:F56"/>
    <mergeCell ref="G56:H56"/>
    <mergeCell ref="E57:F57"/>
    <mergeCell ref="G57:H57"/>
    <mergeCell ref="E53:F53"/>
    <mergeCell ref="G53:H53"/>
    <mergeCell ref="E54:F54"/>
    <mergeCell ref="G54:H54"/>
    <mergeCell ref="E55:F55"/>
    <mergeCell ref="G55:H55"/>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C47:C57 C24:C41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103"/>
  <sheetViews>
    <sheetView zoomScale="60" zoomScaleNormal="60" workbookViewId="0">
      <selection activeCell="H27" sqref="H27"/>
    </sheetView>
  </sheetViews>
  <sheetFormatPr defaultColWidth="9" defaultRowHeight="14.5"/>
  <cols>
    <col min="1" max="1" width="5.26953125" style="12" customWidth="1"/>
    <col min="2" max="2" width="27.26953125" style="10" customWidth="1"/>
    <col min="3" max="3" width="23" style="10" customWidth="1"/>
    <col min="4" max="4" width="32.26953125" style="12" customWidth="1"/>
    <col min="5" max="5" width="26.26953125" style="12" customWidth="1"/>
    <col min="6" max="6" width="24" style="12" customWidth="1"/>
    <col min="7" max="7" width="21.36328125" style="12" customWidth="1"/>
    <col min="8" max="8" width="24" style="12" customWidth="1"/>
    <col min="9" max="13" width="22" style="12" customWidth="1"/>
    <col min="14" max="14" width="26" style="12" customWidth="1"/>
    <col min="15" max="16" width="22" style="12" customWidth="1"/>
    <col min="17" max="17" width="16.26953125" style="12" customWidth="1"/>
    <col min="18" max="18" width="13.6328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0"/>
      <c r="C2" s="90"/>
      <c r="D2" s="90"/>
      <c r="E2" s="90"/>
      <c r="F2" s="90"/>
      <c r="G2" s="90"/>
      <c r="H2" s="90"/>
      <c r="I2" s="90"/>
      <c r="J2" s="98"/>
      <c r="K2" s="98"/>
      <c r="L2" s="98"/>
      <c r="M2" s="98"/>
      <c r="N2" s="98"/>
      <c r="O2" s="98"/>
      <c r="P2" s="98"/>
      <c r="Q2" s="90"/>
    </row>
    <row r="3" spans="2:17" ht="22.5" customHeight="1" thickBot="1">
      <c r="B3" s="49"/>
      <c r="C3" s="29"/>
      <c r="D3" s="17"/>
      <c r="E3" s="162"/>
      <c r="F3" s="17"/>
      <c r="G3" s="17"/>
      <c r="H3" s="67"/>
      <c r="I3" s="162"/>
      <c r="J3" s="162"/>
      <c r="K3" s="162"/>
      <c r="L3" s="162"/>
      <c r="M3" s="162"/>
      <c r="N3" s="162"/>
      <c r="O3" s="162"/>
      <c r="P3" s="162"/>
      <c r="Q3" s="162"/>
    </row>
    <row r="4" spans="2:17" s="2" customFormat="1" ht="27" customHeight="1" thickBot="1">
      <c r="B4" s="270" t="s">
        <v>171</v>
      </c>
      <c r="C4" s="452"/>
      <c r="D4" s="254" t="s">
        <v>175</v>
      </c>
      <c r="E4" s="434"/>
      <c r="F4" s="434"/>
      <c r="G4" s="434"/>
      <c r="H4" s="434"/>
      <c r="I4" s="434"/>
      <c r="J4" s="434"/>
      <c r="K4" s="434"/>
      <c r="L4" s="434"/>
      <c r="M4" s="434"/>
      <c r="N4" s="434"/>
      <c r="O4" s="434"/>
      <c r="P4" s="434"/>
      <c r="Q4" s="453"/>
    </row>
    <row r="5" spans="2:17" s="2" customFormat="1" ht="24" customHeight="1" thickBot="1">
      <c r="B5" s="454"/>
      <c r="C5" s="452"/>
      <c r="D5" s="455" t="s">
        <v>405</v>
      </c>
      <c r="F5" s="434"/>
      <c r="G5" s="434"/>
      <c r="H5" s="434"/>
      <c r="I5" s="434"/>
      <c r="J5" s="434"/>
      <c r="K5" s="434"/>
      <c r="L5" s="434"/>
      <c r="M5" s="434"/>
      <c r="N5" s="434"/>
      <c r="O5" s="434"/>
      <c r="P5" s="434"/>
      <c r="Q5" s="453"/>
    </row>
    <row r="6" spans="2:17" s="2" customFormat="1" ht="28.5" customHeight="1" thickBot="1">
      <c r="B6" s="454"/>
      <c r="C6" s="452"/>
      <c r="D6" s="258" t="s">
        <v>172</v>
      </c>
      <c r="E6" s="434"/>
      <c r="F6" s="434"/>
      <c r="G6" s="434"/>
      <c r="H6" s="434"/>
      <c r="I6" s="434"/>
      <c r="J6" s="434"/>
      <c r="K6" s="434"/>
      <c r="L6" s="434"/>
      <c r="M6" s="434"/>
      <c r="N6" s="434"/>
      <c r="O6" s="434"/>
      <c r="P6" s="434"/>
      <c r="Q6" s="453"/>
    </row>
    <row r="7" spans="2:17" s="102" customFormat="1" ht="29.25" customHeight="1" thickBot="1">
      <c r="D7" s="558" t="s">
        <v>547</v>
      </c>
      <c r="P7" s="103"/>
      <c r="Q7" s="103"/>
    </row>
    <row r="8" spans="2:17" s="102" customFormat="1" ht="30" customHeight="1">
      <c r="D8" s="563"/>
      <c r="P8" s="103"/>
      <c r="Q8" s="103"/>
    </row>
    <row r="9" spans="2:17" s="2" customFormat="1" ht="24.75" customHeight="1">
      <c r="B9" s="116" t="s">
        <v>410</v>
      </c>
      <c r="C9" s="17"/>
      <c r="D9" s="451">
        <v>2013</v>
      </c>
    </row>
    <row r="10" spans="2:17" s="17" customFormat="1" ht="16.5" customHeight="1"/>
    <row r="11" spans="2:17" s="17" customFormat="1" ht="36.75" customHeight="1">
      <c r="B11" s="1307" t="s">
        <v>898</v>
      </c>
      <c r="C11" s="1307"/>
      <c r="D11" s="1307"/>
      <c r="E11" s="1307"/>
      <c r="F11" s="1307"/>
      <c r="G11" s="1307"/>
      <c r="H11" s="1307"/>
      <c r="I11" s="1307"/>
      <c r="J11" s="1307"/>
      <c r="K11" s="1307"/>
      <c r="L11" s="1307"/>
      <c r="M11" s="1307"/>
      <c r="N11" s="601"/>
      <c r="O11" s="601"/>
      <c r="P11" s="601"/>
      <c r="Q11" s="601"/>
    </row>
    <row r="12" spans="2:17" s="2" customFormat="1" ht="15.75" customHeight="1">
      <c r="D12" s="20"/>
    </row>
    <row r="13" spans="2:17" s="17" customFormat="1" ht="48" customHeight="1">
      <c r="C13" s="240" t="str">
        <f>'1.  LRAMVA Summary'!R53</f>
        <v>Total</v>
      </c>
      <c r="D13" s="240" t="str">
        <f>'1.  LRAMVA Summary'!D53</f>
        <v>Residential</v>
      </c>
      <c r="E13" s="240" t="str">
        <f>'1.  LRAMVA Summary'!E53</f>
        <v>GS&lt;50 kW</v>
      </c>
      <c r="F13" s="240" t="str">
        <f>'1.  LRAMVA Summary'!F53</f>
        <v>GS 50 - 4,999 kW</v>
      </c>
      <c r="G13" s="240" t="str">
        <f>'1.  LRAMVA Summary'!G53</f>
        <v>Co-Generation 1,000 - 4,999 kW</v>
      </c>
      <c r="H13" s="240" t="str">
        <f>'1.  LRAMVA Summary'!H53</f>
        <v>Large User</v>
      </c>
      <c r="I13" s="240" t="str">
        <f>'1.  LRAMVA Summary'!I53</f>
        <v>Street Lighting</v>
      </c>
      <c r="J13" s="240" t="str">
        <f>'1.  LRAMVA Summary'!J53</f>
        <v>Sentinel Lighting</v>
      </c>
      <c r="K13" s="240" t="str">
        <f>'1.  LRAMVA Summary'!K53</f>
        <v>Unmetered Scattered Load</v>
      </c>
      <c r="L13" s="240" t="str">
        <f>'1.  LRAMVA Summary'!L53</f>
        <v/>
      </c>
      <c r="M13" s="240" t="str">
        <f>'1.  LRAMVA Summary'!M53</f>
        <v/>
      </c>
      <c r="N13" s="240" t="str">
        <f>'1.  LRAMVA Summary'!N53</f>
        <v/>
      </c>
      <c r="O13" s="240" t="str">
        <f>'1.  LRAMVA Summary'!O53</f>
        <v/>
      </c>
      <c r="P13" s="240" t="str">
        <f>'1.  LRAMVA Summary'!P53</f>
        <v/>
      </c>
      <c r="Q13" s="240" t="str">
        <f>'1.  LRAMVA Summary'!Q53</f>
        <v/>
      </c>
    </row>
    <row r="14" spans="2:17" s="2" customFormat="1" ht="15.75" customHeight="1">
      <c r="B14" s="80"/>
      <c r="C14" s="567"/>
      <c r="D14" s="568" t="str">
        <f>'1.  LRAMVA Summary'!D54</f>
        <v>kWh</v>
      </c>
      <c r="E14" s="568" t="str">
        <f>'1.  LRAMVA Summary'!E54</f>
        <v>kWh</v>
      </c>
      <c r="F14" s="568" t="str">
        <f>'1.  LRAMVA Summary'!F54</f>
        <v>kW</v>
      </c>
      <c r="G14" s="568" t="str">
        <f>'1.  LRAMVA Summary'!G54</f>
        <v>kW</v>
      </c>
      <c r="H14" s="568" t="str">
        <f>'1.  LRAMVA Summary'!H54</f>
        <v>kW</v>
      </c>
      <c r="I14" s="568" t="str">
        <f>'1.  LRAMVA Summary'!I54</f>
        <v>kW</v>
      </c>
      <c r="J14" s="568" t="str">
        <f>'1.  LRAMVA Summary'!J54</f>
        <v>kW</v>
      </c>
      <c r="K14" s="568" t="str">
        <f>'1.  LRAMVA Summary'!K54</f>
        <v>kWh</v>
      </c>
      <c r="L14" s="568">
        <f>'1.  LRAMVA Summary'!L54</f>
        <v>0</v>
      </c>
      <c r="M14" s="568">
        <f>'1.  LRAMVA Summary'!M54</f>
        <v>0</v>
      </c>
      <c r="N14" s="568">
        <f>'1.  LRAMVA Summary'!N54</f>
        <v>0</v>
      </c>
      <c r="O14" s="568">
        <f>'1.  LRAMVA Summary'!O54</f>
        <v>0</v>
      </c>
      <c r="P14" s="568">
        <f>'1.  LRAMVA Summary'!P54</f>
        <v>0</v>
      </c>
      <c r="Q14" s="569">
        <f>'1.  LRAMVA Summary'!Q54</f>
        <v>0</v>
      </c>
    </row>
    <row r="15" spans="2:17" s="452" customFormat="1" ht="15.75" customHeight="1">
      <c r="B15" s="457" t="s">
        <v>27</v>
      </c>
      <c r="C15" s="612">
        <f>SUM(D15:Q15)</f>
        <v>45191286</v>
      </c>
      <c r="D15" s="447">
        <v>14896090</v>
      </c>
      <c r="E15" s="447">
        <v>5412016</v>
      </c>
      <c r="F15" s="447">
        <v>21361865</v>
      </c>
      <c r="G15" s="447">
        <v>552808</v>
      </c>
      <c r="H15" s="447">
        <v>2576753</v>
      </c>
      <c r="I15" s="447">
        <v>315677</v>
      </c>
      <c r="J15" s="447">
        <v>10286</v>
      </c>
      <c r="K15" s="447">
        <v>65791</v>
      </c>
      <c r="L15" s="447"/>
      <c r="M15" s="447"/>
      <c r="N15" s="447"/>
      <c r="O15" s="447"/>
      <c r="P15" s="448"/>
      <c r="Q15" s="448"/>
    </row>
    <row r="16" spans="2:17" s="452" customFormat="1" ht="15.75" customHeight="1">
      <c r="B16" s="457" t="s">
        <v>28</v>
      </c>
      <c r="C16" s="612">
        <f>SUM(D16:Q16)</f>
        <v>62262</v>
      </c>
      <c r="D16" s="446"/>
      <c r="E16" s="446"/>
      <c r="F16" s="446">
        <v>53512</v>
      </c>
      <c r="G16" s="446">
        <v>2704</v>
      </c>
      <c r="H16" s="446">
        <v>5133</v>
      </c>
      <c r="I16" s="446">
        <v>885</v>
      </c>
      <c r="J16" s="446">
        <v>28</v>
      </c>
      <c r="K16" s="448"/>
      <c r="L16" s="448"/>
      <c r="M16" s="448"/>
      <c r="N16" s="448"/>
      <c r="O16" s="448"/>
      <c r="P16" s="448"/>
      <c r="Q16" s="448"/>
    </row>
    <row r="17" spans="2:17" s="17" customFormat="1" ht="15.75" customHeight="1"/>
    <row r="18" spans="2:17" s="25" customFormat="1" ht="15.75" customHeight="1">
      <c r="B18" s="188" t="s">
        <v>447</v>
      </c>
      <c r="C18" s="189"/>
      <c r="D18" s="189">
        <f t="shared" ref="D18:E18" si="0">IF(D14="kw",HLOOKUP(D14,D14:D16,3,FALSE),HLOOKUP(D14,D14:D16,2,FALSE))</f>
        <v>14896090</v>
      </c>
      <c r="E18" s="189">
        <f t="shared" si="0"/>
        <v>5412016</v>
      </c>
      <c r="F18" s="189">
        <f>IF(F14="kw",HLOOKUP(F14,F14:F16,3,FALSE),HLOOKUP(F14,F14:F16,2,FALSE))</f>
        <v>53512</v>
      </c>
      <c r="G18" s="189">
        <f t="shared" ref="G18:Q18" si="1">IF(G14="kw",HLOOKUP(G14,G14:G16,3,FALSE),HLOOKUP(G14,G14:G16,2,FALSE))</f>
        <v>2704</v>
      </c>
      <c r="H18" s="189">
        <f t="shared" si="1"/>
        <v>5133</v>
      </c>
      <c r="I18" s="189">
        <f t="shared" si="1"/>
        <v>885</v>
      </c>
      <c r="J18" s="189">
        <f t="shared" si="1"/>
        <v>28</v>
      </c>
      <c r="K18" s="189">
        <f t="shared" si="1"/>
        <v>65791</v>
      </c>
      <c r="L18" s="189">
        <f t="shared" si="1"/>
        <v>0</v>
      </c>
      <c r="M18" s="189">
        <f t="shared" si="1"/>
        <v>0</v>
      </c>
      <c r="N18" s="189">
        <f t="shared" si="1"/>
        <v>0</v>
      </c>
      <c r="O18" s="189">
        <f t="shared" si="1"/>
        <v>0</v>
      </c>
      <c r="P18" s="189">
        <f t="shared" si="1"/>
        <v>0</v>
      </c>
      <c r="Q18" s="189">
        <f t="shared" si="1"/>
        <v>0</v>
      </c>
    </row>
    <row r="19" spans="2:17" s="2" customFormat="1" ht="15.75" customHeight="1">
      <c r="B19" s="93"/>
      <c r="C19" s="91"/>
      <c r="D19" s="91"/>
      <c r="E19" s="91"/>
      <c r="F19" s="91"/>
      <c r="G19" s="91"/>
      <c r="H19" s="91"/>
      <c r="I19" s="91"/>
      <c r="J19" s="91"/>
      <c r="K19" s="91"/>
      <c r="L19" s="91"/>
      <c r="M19" s="91"/>
      <c r="N19" s="91"/>
      <c r="O19" s="91"/>
      <c r="P19" s="91"/>
      <c r="Q19" s="91"/>
    </row>
    <row r="20" spans="2:17" s="434" customFormat="1" ht="32.5" customHeight="1">
      <c r="B20" s="456" t="s">
        <v>650</v>
      </c>
      <c r="C20" s="449"/>
      <c r="D20" s="450"/>
    </row>
    <row r="21" spans="2:17" s="434" customFormat="1" ht="21" customHeight="1">
      <c r="B21" s="456" t="s">
        <v>365</v>
      </c>
      <c r="C21" s="449" t="s">
        <v>2810</v>
      </c>
      <c r="D21" s="450"/>
    </row>
    <row r="22" spans="2:17" s="17" customFormat="1" ht="15.75" customHeight="1">
      <c r="B22" s="163"/>
      <c r="C22" s="164"/>
      <c r="D22" s="160"/>
    </row>
    <row r="23" spans="2:17" s="17" customFormat="1" ht="23.25" customHeight="1">
      <c r="B23" s="165"/>
      <c r="C23" s="165"/>
      <c r="D23" s="160"/>
    </row>
    <row r="24" spans="2:17" s="17" customFormat="1" ht="22.5" customHeight="1">
      <c r="B24" s="116" t="s">
        <v>411</v>
      </c>
      <c r="C24" s="116"/>
      <c r="D24" s="451">
        <v>2017</v>
      </c>
    </row>
    <row r="25" spans="2:17" s="2" customFormat="1" ht="15.75" customHeight="1">
      <c r="D25" s="20"/>
    </row>
    <row r="26" spans="2:17" s="2" customFormat="1" ht="42" customHeight="1">
      <c r="B26" s="1307" t="s">
        <v>710</v>
      </c>
      <c r="C26" s="1307"/>
      <c r="D26" s="1307"/>
      <c r="E26" s="1307"/>
      <c r="F26" s="1307"/>
      <c r="G26" s="1307"/>
      <c r="H26" s="1307"/>
      <c r="I26" s="1307"/>
      <c r="J26" s="1307"/>
      <c r="K26" s="1307"/>
      <c r="L26" s="1307"/>
      <c r="M26" s="1307"/>
      <c r="N26" s="601"/>
      <c r="O26" s="601"/>
      <c r="P26" s="601"/>
      <c r="Q26" s="601"/>
    </row>
    <row r="27" spans="2:17" s="2" customFormat="1" ht="15.75" customHeight="1">
      <c r="D27" s="20"/>
    </row>
    <row r="28" spans="2:17" s="17" customFormat="1" ht="44.25" customHeight="1">
      <c r="C28" s="240" t="str">
        <f>'1.  LRAMVA Summary'!R53</f>
        <v>Total</v>
      </c>
      <c r="D28" s="240" t="str">
        <f>'1.  LRAMVA Summary'!D53</f>
        <v>Residential</v>
      </c>
      <c r="E28" s="240" t="str">
        <f>'1.  LRAMVA Summary'!E53</f>
        <v>GS&lt;50 kW</v>
      </c>
      <c r="F28" s="240" t="str">
        <f>'1.  LRAMVA Summary'!F53</f>
        <v>GS 50 - 4,999 kW</v>
      </c>
      <c r="G28" s="240" t="str">
        <f>'1.  LRAMVA Summary'!G53</f>
        <v>Co-Generation 1,000 - 4,999 kW</v>
      </c>
      <c r="H28" s="240" t="str">
        <f>'1.  LRAMVA Summary'!H53</f>
        <v>Large User</v>
      </c>
      <c r="I28" s="240" t="str">
        <f>'1.  LRAMVA Summary'!I53</f>
        <v>Street Lighting</v>
      </c>
      <c r="J28" s="240" t="str">
        <f>'1.  LRAMVA Summary'!J53</f>
        <v>Sentinel Lighting</v>
      </c>
      <c r="K28" s="240" t="str">
        <f>'1.  LRAMVA Summary'!K53</f>
        <v>Unmetered Scattered Load</v>
      </c>
      <c r="L28" s="240" t="str">
        <f>'1.  LRAMVA Summary'!L53</f>
        <v/>
      </c>
      <c r="M28" s="240" t="str">
        <f>'1.  LRAMVA Summary'!M53</f>
        <v/>
      </c>
      <c r="N28" s="240" t="str">
        <f>'1.  LRAMVA Summary'!N53</f>
        <v/>
      </c>
      <c r="O28" s="240" t="str">
        <f>'1.  LRAMVA Summary'!O53</f>
        <v/>
      </c>
      <c r="P28" s="240" t="str">
        <f>'1.  LRAMVA Summary'!P53</f>
        <v/>
      </c>
      <c r="Q28" s="240" t="str">
        <f>'1.  LRAMVA Summary'!Q53</f>
        <v/>
      </c>
    </row>
    <row r="29" spans="2:17" s="2" customFormat="1" ht="15.75" customHeight="1">
      <c r="B29" s="80"/>
      <c r="C29" s="567"/>
      <c r="D29" s="568" t="str">
        <f>'1.  LRAMVA Summary'!D54</f>
        <v>kWh</v>
      </c>
      <c r="E29" s="568" t="str">
        <f>'1.  LRAMVA Summary'!E54</f>
        <v>kWh</v>
      </c>
      <c r="F29" s="568" t="str">
        <f>'1.  LRAMVA Summary'!F54</f>
        <v>kW</v>
      </c>
      <c r="G29" s="568" t="str">
        <f>'1.  LRAMVA Summary'!G54</f>
        <v>kW</v>
      </c>
      <c r="H29" s="568" t="str">
        <f>'1.  LRAMVA Summary'!H54</f>
        <v>kW</v>
      </c>
      <c r="I29" s="568" t="str">
        <f>'1.  LRAMVA Summary'!I54</f>
        <v>kW</v>
      </c>
      <c r="J29" s="568" t="str">
        <f>'1.  LRAMVA Summary'!J54</f>
        <v>kW</v>
      </c>
      <c r="K29" s="568" t="str">
        <f>'1.  LRAMVA Summary'!K54</f>
        <v>kWh</v>
      </c>
      <c r="L29" s="568">
        <f>'1.  LRAMVA Summary'!L54</f>
        <v>0</v>
      </c>
      <c r="M29" s="568">
        <f>'1.  LRAMVA Summary'!M54</f>
        <v>0</v>
      </c>
      <c r="N29" s="568">
        <f>'1.  LRAMVA Summary'!N54</f>
        <v>0</v>
      </c>
      <c r="O29" s="568">
        <f>'1.  LRAMVA Summary'!O54</f>
        <v>0</v>
      </c>
      <c r="P29" s="568">
        <f>'1.  LRAMVA Summary'!P54</f>
        <v>0</v>
      </c>
      <c r="Q29" s="569">
        <f>'1.  LRAMVA Summary'!Q54</f>
        <v>0</v>
      </c>
    </row>
    <row r="30" spans="2:17" s="452" customFormat="1" ht="15.75" customHeight="1">
      <c r="B30" s="457" t="s">
        <v>27</v>
      </c>
      <c r="C30" s="612">
        <f>SUM(D30:Q30)</f>
        <v>70113851</v>
      </c>
      <c r="D30" s="458">
        <v>9641185</v>
      </c>
      <c r="E30" s="458">
        <v>27433333</v>
      </c>
      <c r="F30" s="458">
        <v>4106000</v>
      </c>
      <c r="G30" s="458"/>
      <c r="H30" s="458">
        <v>23333333</v>
      </c>
      <c r="I30" s="458">
        <v>5600000</v>
      </c>
      <c r="J30" s="458"/>
      <c r="K30" s="458"/>
      <c r="L30" s="458"/>
      <c r="M30" s="458"/>
      <c r="N30" s="458"/>
      <c r="O30" s="458"/>
      <c r="P30" s="458"/>
      <c r="Q30" s="448"/>
    </row>
    <row r="31" spans="2:17" s="459" customFormat="1" ht="15" customHeight="1">
      <c r="B31" s="457" t="s">
        <v>28</v>
      </c>
      <c r="C31" s="612">
        <f>SUM(D31:Q31)</f>
        <v>71066.97</v>
      </c>
      <c r="D31" s="446"/>
      <c r="E31" s="446"/>
      <c r="F31" s="446">
        <v>10470.299999999999</v>
      </c>
      <c r="G31" s="446"/>
      <c r="H31" s="446">
        <v>44916.67</v>
      </c>
      <c r="I31" s="446">
        <v>15680</v>
      </c>
      <c r="J31" s="446"/>
      <c r="K31" s="448"/>
      <c r="L31" s="448"/>
      <c r="M31" s="448"/>
      <c r="N31" s="448"/>
      <c r="O31" s="448"/>
      <c r="P31" s="448"/>
      <c r="Q31" s="448"/>
    </row>
    <row r="32" spans="2:17" s="17" customFormat="1" ht="15.75" customHeight="1"/>
    <row r="33" spans="2:32" s="25" customFormat="1" ht="15.75" customHeight="1">
      <c r="B33" s="188" t="s">
        <v>447</v>
      </c>
      <c r="C33" s="189"/>
      <c r="D33" s="189">
        <f>IF(D29="kw",HLOOKUP(D29,D29:D31,3,FALSE),HLOOKUP(D29,D29:D31,2,FALSE))</f>
        <v>9641185</v>
      </c>
      <c r="E33" s="189">
        <f>IF(E29="kw",HLOOKUP(E29,E29:E31,3,FALSE),HLOOKUP(E29,E29:E31,2,FALSE))</f>
        <v>27433333</v>
      </c>
      <c r="F33" s="189">
        <f>IF(F29="kw",HLOOKUP(F29,F29:F31,3,FALSE),HLOOKUP(F29,F29:F31,2,FALSE))</f>
        <v>10470.299999999999</v>
      </c>
      <c r="G33" s="189">
        <f>IF(G29="kw",HLOOKUP(G29,G29:G31,3,FALSE),HLOOKUP(G29,G29:G31,2,FALSE))</f>
        <v>0</v>
      </c>
      <c r="H33" s="189">
        <f t="shared" ref="H33:Q33" si="2">IF(H29="kw",HLOOKUP(H29,H29:H31,3,FALSE),HLOOKUP(H29,H29:H31,2,FALSE))</f>
        <v>44916.67</v>
      </c>
      <c r="I33" s="189">
        <f t="shared" si="2"/>
        <v>15680</v>
      </c>
      <c r="J33" s="189">
        <f t="shared" si="2"/>
        <v>0</v>
      </c>
      <c r="K33" s="189">
        <f t="shared" si="2"/>
        <v>0</v>
      </c>
      <c r="L33" s="189">
        <f t="shared" si="2"/>
        <v>0</v>
      </c>
      <c r="M33" s="189">
        <f t="shared" si="2"/>
        <v>0</v>
      </c>
      <c r="N33" s="189">
        <f t="shared" si="2"/>
        <v>0</v>
      </c>
      <c r="O33" s="189">
        <f t="shared" si="2"/>
        <v>0</v>
      </c>
      <c r="P33" s="189">
        <f t="shared" si="2"/>
        <v>0</v>
      </c>
      <c r="Q33" s="189">
        <f t="shared" si="2"/>
        <v>0</v>
      </c>
    </row>
    <row r="34" spans="2:32" s="20" customFormat="1" ht="15.75" customHeight="1">
      <c r="B34" s="91"/>
      <c r="C34" s="91"/>
      <c r="D34" s="91"/>
      <c r="E34" s="91"/>
      <c r="F34" s="91"/>
      <c r="G34" s="91"/>
      <c r="H34" s="91"/>
      <c r="I34" s="91"/>
      <c r="J34" s="91"/>
      <c r="K34" s="91"/>
      <c r="L34" s="91"/>
      <c r="M34" s="91"/>
      <c r="N34" s="91"/>
      <c r="O34" s="91"/>
      <c r="P34" s="91"/>
      <c r="Q34" s="91"/>
    </row>
    <row r="35" spans="2:32" s="20" customFormat="1" ht="15.75" customHeight="1">
      <c r="B35" s="456" t="s">
        <v>650</v>
      </c>
      <c r="C35" s="449"/>
      <c r="D35" s="450"/>
      <c r="E35" s="91"/>
      <c r="F35" s="91"/>
      <c r="G35" s="91"/>
      <c r="H35" s="91"/>
      <c r="I35" s="91"/>
      <c r="J35" s="91"/>
      <c r="K35" s="91"/>
      <c r="L35" s="91"/>
      <c r="M35" s="91"/>
      <c r="N35" s="91"/>
      <c r="O35" s="91"/>
      <c r="P35" s="91"/>
      <c r="Q35" s="91"/>
    </row>
    <row r="36" spans="2:32" s="434" customFormat="1" ht="21" customHeight="1">
      <c r="B36" s="456" t="s">
        <v>365</v>
      </c>
      <c r="C36" s="449" t="s">
        <v>2811</v>
      </c>
      <c r="D36" s="450"/>
    </row>
    <row r="37" spans="2:32" s="17" customFormat="1" ht="15.75" customHeight="1">
      <c r="B37" s="163"/>
      <c r="C37" s="164"/>
      <c r="D37" s="160"/>
      <c r="R37" s="160"/>
    </row>
    <row r="38" spans="2:32" s="17" customFormat="1" ht="15.75" customHeight="1">
      <c r="B38" s="163"/>
      <c r="C38" s="163"/>
      <c r="D38" s="160"/>
      <c r="R38" s="160"/>
    </row>
    <row r="39" spans="2:32" s="20" customFormat="1" ht="15.5">
      <c r="B39" s="116" t="s">
        <v>449</v>
      </c>
      <c r="C39" s="35"/>
      <c r="D39" s="34"/>
      <c r="E39" s="39"/>
      <c r="F39" s="40"/>
    </row>
    <row r="40" spans="2:32" s="70" customFormat="1" ht="39" customHeight="1">
      <c r="B40" s="1307" t="s">
        <v>598</v>
      </c>
      <c r="C40" s="1307"/>
      <c r="D40" s="1307"/>
      <c r="E40" s="1307"/>
      <c r="F40" s="1307"/>
      <c r="G40" s="1307"/>
      <c r="H40" s="1307"/>
      <c r="I40" s="1307"/>
      <c r="J40" s="1307"/>
      <c r="K40" s="1307"/>
      <c r="L40" s="1307"/>
      <c r="M40" s="1307"/>
      <c r="N40" s="601"/>
      <c r="O40" s="601"/>
      <c r="P40" s="601"/>
      <c r="Q40" s="601"/>
    </row>
    <row r="41" spans="2:32" s="2" customFormat="1" ht="16.5" customHeight="1">
      <c r="B41" s="10"/>
      <c r="C41" s="10"/>
      <c r="D41" s="22"/>
      <c r="E41" s="20"/>
      <c r="F41" s="20"/>
      <c r="G41" s="20"/>
      <c r="R41" s="20"/>
    </row>
    <row r="42" spans="2:32" s="17" customFormat="1" ht="56.25" customHeight="1">
      <c r="B42" s="240" t="s">
        <v>234</v>
      </c>
      <c r="C42" s="240" t="s">
        <v>595</v>
      </c>
      <c r="D42" s="240" t="str">
        <f>'1.  LRAMVA Summary'!D53</f>
        <v>Residential</v>
      </c>
      <c r="E42" s="240" t="str">
        <f>'1.  LRAMVA Summary'!E53</f>
        <v>GS&lt;50 kW</v>
      </c>
      <c r="F42" s="240" t="str">
        <f>'1.  LRAMVA Summary'!F53</f>
        <v>GS 50 - 4,999 kW</v>
      </c>
      <c r="G42" s="240" t="str">
        <f>'1.  LRAMVA Summary'!G53</f>
        <v>Co-Generation 1,000 - 4,999 kW</v>
      </c>
      <c r="H42" s="240" t="str">
        <f>'1.  LRAMVA Summary'!H53</f>
        <v>Large User</v>
      </c>
      <c r="I42" s="240" t="str">
        <f>'1.  LRAMVA Summary'!I53</f>
        <v>Street Lighting</v>
      </c>
      <c r="J42" s="240" t="str">
        <f>'1.  LRAMVA Summary'!J53</f>
        <v>Sentinel Lighting</v>
      </c>
      <c r="K42" s="240" t="str">
        <f>'1.  LRAMVA Summary'!K53</f>
        <v>Unmetered Scattered Load</v>
      </c>
      <c r="L42" s="240" t="str">
        <f>'1.  LRAMVA Summary'!L53</f>
        <v/>
      </c>
      <c r="M42" s="240" t="str">
        <f>'1.  LRAMVA Summary'!M53</f>
        <v/>
      </c>
      <c r="N42" s="240" t="str">
        <f>'1.  LRAMVA Summary'!N53</f>
        <v/>
      </c>
      <c r="O42" s="240" t="str">
        <f>'1.  LRAMVA Summary'!O53</f>
        <v/>
      </c>
      <c r="P42" s="240" t="str">
        <f>'1.  LRAMVA Summary'!P53</f>
        <v/>
      </c>
      <c r="Q42" s="240" t="str">
        <f>'1.  LRAMVA Summary'!Q53</f>
        <v/>
      </c>
      <c r="R42" s="190"/>
    </row>
    <row r="43" spans="2:32" s="143" customFormat="1" ht="18" customHeight="1">
      <c r="B43" s="570"/>
      <c r="C43" s="571"/>
      <c r="D43" s="572" t="str">
        <f>'1.  LRAMVA Summary'!D54</f>
        <v>kWh</v>
      </c>
      <c r="E43" s="572" t="str">
        <f>'1.  LRAMVA Summary'!E54</f>
        <v>kWh</v>
      </c>
      <c r="F43" s="572" t="str">
        <f>'1.  LRAMVA Summary'!F54</f>
        <v>kW</v>
      </c>
      <c r="G43" s="572" t="str">
        <f>'1.  LRAMVA Summary'!G54</f>
        <v>kW</v>
      </c>
      <c r="H43" s="572" t="str">
        <f>'1.  LRAMVA Summary'!H54</f>
        <v>kW</v>
      </c>
      <c r="I43" s="572" t="str">
        <f>'1.  LRAMVA Summary'!I54</f>
        <v>kW</v>
      </c>
      <c r="J43" s="572" t="str">
        <f>'1.  LRAMVA Summary'!J54</f>
        <v>kW</v>
      </c>
      <c r="K43" s="572" t="str">
        <f>'1.  LRAMVA Summary'!K54</f>
        <v>kWh</v>
      </c>
      <c r="L43" s="572">
        <f>'1.  LRAMVA Summary'!L54</f>
        <v>0</v>
      </c>
      <c r="M43" s="572">
        <f>'1.  LRAMVA Summary'!M54</f>
        <v>0</v>
      </c>
      <c r="N43" s="572">
        <f>'1.  LRAMVA Summary'!N54</f>
        <v>0</v>
      </c>
      <c r="O43" s="572">
        <f>'1.  LRAMVA Summary'!O54</f>
        <v>0</v>
      </c>
      <c r="P43" s="572">
        <f>'1.  LRAMVA Summary'!P54</f>
        <v>0</v>
      </c>
      <c r="Q43" s="573">
        <f>'1.  LRAMVA Summary'!Q54</f>
        <v>0</v>
      </c>
      <c r="R43" s="166"/>
    </row>
    <row r="44" spans="2:32" s="17" customFormat="1" ht="15.5">
      <c r="B44" s="167">
        <v>2011</v>
      </c>
      <c r="C44" s="523"/>
      <c r="D44" s="187">
        <f t="shared" ref="D44:Q44" si="3">IF(ISBLANK($C$44),0,IF($C44=$D$9,HLOOKUP(D43,D14:D18,5,FALSE),HLOOKUP(D43,D29:D33,5,FALSE)))</f>
        <v>0</v>
      </c>
      <c r="E44" s="187">
        <f>IF(ISBLANK($C$44),0,IF($C44=$D$9,HLOOKUP(E43,E14:E18,5,FALSE),HLOOKUP(E43,E29:E33,5,FALSE)))</f>
        <v>0</v>
      </c>
      <c r="F44" s="187">
        <f t="shared" si="3"/>
        <v>0</v>
      </c>
      <c r="G44" s="187">
        <f t="shared" si="3"/>
        <v>0</v>
      </c>
      <c r="H44" s="187">
        <f t="shared" si="3"/>
        <v>0</v>
      </c>
      <c r="I44" s="187">
        <f t="shared" si="3"/>
        <v>0</v>
      </c>
      <c r="J44" s="187">
        <f t="shared" si="3"/>
        <v>0</v>
      </c>
      <c r="K44" s="187">
        <f t="shared" si="3"/>
        <v>0</v>
      </c>
      <c r="L44" s="187">
        <f t="shared" si="3"/>
        <v>0</v>
      </c>
      <c r="M44" s="187">
        <f t="shared" si="3"/>
        <v>0</v>
      </c>
      <c r="N44" s="187">
        <f t="shared" si="3"/>
        <v>0</v>
      </c>
      <c r="O44" s="187">
        <f t="shared" si="3"/>
        <v>0</v>
      </c>
      <c r="P44" s="187">
        <f t="shared" si="3"/>
        <v>0</v>
      </c>
      <c r="Q44" s="187">
        <f t="shared" si="3"/>
        <v>0</v>
      </c>
      <c r="R44" s="191"/>
    </row>
    <row r="45" spans="2:32" s="17" customFormat="1" ht="15.5">
      <c r="B45" s="167">
        <v>2012</v>
      </c>
      <c r="C45" s="523"/>
      <c r="D45" s="187">
        <f t="shared" ref="D45:Q45" si="4">IF(ISBLANK($C$45),0,IF($C$45=$D$9,HLOOKUP(D43,D14:D18,5,FALSE),HLOOKUP(D43,D29:D33,5,FALSE)))</f>
        <v>0</v>
      </c>
      <c r="E45" s="187">
        <f t="shared" si="4"/>
        <v>0</v>
      </c>
      <c r="F45" s="187">
        <f t="shared" si="4"/>
        <v>0</v>
      </c>
      <c r="G45" s="187">
        <f t="shared" si="4"/>
        <v>0</v>
      </c>
      <c r="H45" s="187">
        <f t="shared" si="4"/>
        <v>0</v>
      </c>
      <c r="I45" s="187">
        <f t="shared" si="4"/>
        <v>0</v>
      </c>
      <c r="J45" s="187">
        <f t="shared" si="4"/>
        <v>0</v>
      </c>
      <c r="K45" s="187">
        <f t="shared" si="4"/>
        <v>0</v>
      </c>
      <c r="L45" s="187">
        <f t="shared" si="4"/>
        <v>0</v>
      </c>
      <c r="M45" s="187">
        <f t="shared" si="4"/>
        <v>0</v>
      </c>
      <c r="N45" s="187">
        <f t="shared" si="4"/>
        <v>0</v>
      </c>
      <c r="O45" s="187">
        <f t="shared" si="4"/>
        <v>0</v>
      </c>
      <c r="P45" s="187">
        <f t="shared" si="4"/>
        <v>0</v>
      </c>
      <c r="Q45" s="187">
        <f t="shared" si="4"/>
        <v>0</v>
      </c>
      <c r="R45" s="160"/>
    </row>
    <row r="46" spans="2:32" s="17" customFormat="1" ht="15.5">
      <c r="B46" s="168">
        <v>2013</v>
      </c>
      <c r="C46" s="523">
        <v>2013</v>
      </c>
      <c r="D46" s="187">
        <f t="shared" ref="D46:Q46" si="5">IF(ISBLANK($C$46),0,IF($C$46=$D$9,HLOOKUP(D43,D14:D18,5,FALSE),HLOOKUP(D43,D29:D33,5,FALSE)))</f>
        <v>14896090</v>
      </c>
      <c r="E46" s="187">
        <f t="shared" si="5"/>
        <v>5412016</v>
      </c>
      <c r="F46" s="187">
        <f t="shared" si="5"/>
        <v>53512</v>
      </c>
      <c r="G46" s="187">
        <f t="shared" si="5"/>
        <v>2704</v>
      </c>
      <c r="H46" s="187">
        <f t="shared" si="5"/>
        <v>5133</v>
      </c>
      <c r="I46" s="187">
        <f t="shared" si="5"/>
        <v>885</v>
      </c>
      <c r="J46" s="187">
        <f t="shared" si="5"/>
        <v>28</v>
      </c>
      <c r="K46" s="187">
        <f t="shared" si="5"/>
        <v>65791</v>
      </c>
      <c r="L46" s="187">
        <f t="shared" si="5"/>
        <v>0</v>
      </c>
      <c r="M46" s="187">
        <f t="shared" si="5"/>
        <v>0</v>
      </c>
      <c r="N46" s="187">
        <f t="shared" si="5"/>
        <v>0</v>
      </c>
      <c r="O46" s="187">
        <f t="shared" si="5"/>
        <v>0</v>
      </c>
      <c r="P46" s="187">
        <f t="shared" si="5"/>
        <v>0</v>
      </c>
      <c r="Q46" s="187">
        <f t="shared" si="5"/>
        <v>0</v>
      </c>
      <c r="R46" s="160"/>
    </row>
    <row r="47" spans="2:32" s="17" customFormat="1" ht="15.5">
      <c r="B47" s="168">
        <v>2014</v>
      </c>
      <c r="C47" s="523">
        <v>2013</v>
      </c>
      <c r="D47" s="187">
        <f t="shared" ref="D47:Q47" si="6">IF(ISBLANK($C$47),0,IF($C$47=$D$9,HLOOKUP(D43,D14:D18,5,FALSE),HLOOKUP(D43,D29:D33,5,FALSE)))</f>
        <v>14896090</v>
      </c>
      <c r="E47" s="187">
        <f t="shared" si="6"/>
        <v>5412016</v>
      </c>
      <c r="F47" s="187">
        <f t="shared" si="6"/>
        <v>53512</v>
      </c>
      <c r="G47" s="187">
        <f t="shared" si="6"/>
        <v>2704</v>
      </c>
      <c r="H47" s="187">
        <f t="shared" si="6"/>
        <v>5133</v>
      </c>
      <c r="I47" s="187">
        <f t="shared" si="6"/>
        <v>885</v>
      </c>
      <c r="J47" s="187">
        <f t="shared" si="6"/>
        <v>28</v>
      </c>
      <c r="K47" s="187">
        <f t="shared" si="6"/>
        <v>65791</v>
      </c>
      <c r="L47" s="187">
        <f t="shared" si="6"/>
        <v>0</v>
      </c>
      <c r="M47" s="187">
        <f t="shared" si="6"/>
        <v>0</v>
      </c>
      <c r="N47" s="187">
        <f t="shared" si="6"/>
        <v>0</v>
      </c>
      <c r="O47" s="187">
        <f t="shared" si="6"/>
        <v>0</v>
      </c>
      <c r="P47" s="187">
        <f t="shared" si="6"/>
        <v>0</v>
      </c>
      <c r="Q47" s="187">
        <f t="shared" si="6"/>
        <v>0</v>
      </c>
      <c r="R47" s="160"/>
    </row>
    <row r="48" spans="2:32" s="17" customFormat="1" ht="15.5">
      <c r="B48" s="168">
        <v>2015</v>
      </c>
      <c r="C48" s="523">
        <v>2013</v>
      </c>
      <c r="D48" s="187">
        <f t="shared" ref="D48:Q48" si="7">IF(ISBLANK($C$48),0,IF($C$48=$D$9,HLOOKUP(D43,D14:D18,5,FALSE),HLOOKUP(D43,D29:D33,5,FALSE)))</f>
        <v>14896090</v>
      </c>
      <c r="E48" s="187">
        <f t="shared" si="7"/>
        <v>5412016</v>
      </c>
      <c r="F48" s="187">
        <f t="shared" si="7"/>
        <v>53512</v>
      </c>
      <c r="G48" s="187">
        <f t="shared" si="7"/>
        <v>2704</v>
      </c>
      <c r="H48" s="187">
        <f t="shared" si="7"/>
        <v>5133</v>
      </c>
      <c r="I48" s="187">
        <f t="shared" si="7"/>
        <v>885</v>
      </c>
      <c r="J48" s="187">
        <f t="shared" si="7"/>
        <v>28</v>
      </c>
      <c r="K48" s="187">
        <f t="shared" si="7"/>
        <v>65791</v>
      </c>
      <c r="L48" s="187">
        <f t="shared" si="7"/>
        <v>0</v>
      </c>
      <c r="M48" s="187">
        <f t="shared" si="7"/>
        <v>0</v>
      </c>
      <c r="N48" s="187">
        <f t="shared" si="7"/>
        <v>0</v>
      </c>
      <c r="O48" s="187">
        <f t="shared" si="7"/>
        <v>0</v>
      </c>
      <c r="P48" s="187">
        <f t="shared" si="7"/>
        <v>0</v>
      </c>
      <c r="Q48" s="187">
        <f t="shared" si="7"/>
        <v>0</v>
      </c>
      <c r="R48" s="160"/>
      <c r="AF48" s="160"/>
    </row>
    <row r="49" spans="2:32" s="17" customFormat="1" ht="15.5">
      <c r="B49" s="168">
        <v>2016</v>
      </c>
      <c r="C49" s="523">
        <v>2013</v>
      </c>
      <c r="D49" s="187">
        <f t="shared" ref="D49:Q49" si="8">IF(ISBLANK($C$49),0,IF($C$49=$D$9,HLOOKUP(D43,D14:D18,5,FALSE),HLOOKUP(D43,D29:D33,5,FALSE)))</f>
        <v>14896090</v>
      </c>
      <c r="E49" s="187">
        <f t="shared" si="8"/>
        <v>5412016</v>
      </c>
      <c r="F49" s="187">
        <f t="shared" si="8"/>
        <v>53512</v>
      </c>
      <c r="G49" s="187">
        <f t="shared" si="8"/>
        <v>2704</v>
      </c>
      <c r="H49" s="187">
        <f t="shared" si="8"/>
        <v>5133</v>
      </c>
      <c r="I49" s="187">
        <f t="shared" si="8"/>
        <v>885</v>
      </c>
      <c r="J49" s="187">
        <f t="shared" si="8"/>
        <v>28</v>
      </c>
      <c r="K49" s="187">
        <f t="shared" si="8"/>
        <v>65791</v>
      </c>
      <c r="L49" s="187">
        <f t="shared" si="8"/>
        <v>0</v>
      </c>
      <c r="M49" s="187">
        <f t="shared" si="8"/>
        <v>0</v>
      </c>
      <c r="N49" s="187">
        <f t="shared" si="8"/>
        <v>0</v>
      </c>
      <c r="O49" s="187">
        <f t="shared" si="8"/>
        <v>0</v>
      </c>
      <c r="P49" s="187">
        <f t="shared" si="8"/>
        <v>0</v>
      </c>
      <c r="Q49" s="187">
        <f t="shared" si="8"/>
        <v>0</v>
      </c>
      <c r="R49" s="160"/>
      <c r="AF49" s="160"/>
    </row>
    <row r="50" spans="2:32" s="17" customFormat="1" ht="15.5">
      <c r="B50" s="168">
        <v>2017</v>
      </c>
      <c r="C50" s="523">
        <v>2017</v>
      </c>
      <c r="D50" s="187">
        <f t="shared" ref="D50:I50" si="9">IF(ISBLANK($C$50),0,IF($C$50=$D$9,HLOOKUP(D43,D14:D18,5,FALSE),HLOOKUP(D43,D29:D33,5,FALSE)))</f>
        <v>9641185</v>
      </c>
      <c r="E50" s="187">
        <f t="shared" si="9"/>
        <v>27433333</v>
      </c>
      <c r="F50" s="187">
        <f t="shared" si="9"/>
        <v>10470.299999999999</v>
      </c>
      <c r="G50" s="187">
        <f t="shared" si="9"/>
        <v>0</v>
      </c>
      <c r="H50" s="187">
        <f t="shared" si="9"/>
        <v>44916.67</v>
      </c>
      <c r="I50" s="187">
        <f t="shared" si="9"/>
        <v>15680</v>
      </c>
      <c r="J50" s="187">
        <f t="shared" ref="J50:Q50" si="10">IF(ISBLANK($C$50),0,IF($C$50=$D$9,HLOOKUP(J43,J14:J18,5,FALSE),HLOOKUP(J43,J29:J33,5,FALSE)))</f>
        <v>0</v>
      </c>
      <c r="K50" s="187">
        <f t="shared" si="10"/>
        <v>0</v>
      </c>
      <c r="L50" s="187">
        <f t="shared" si="10"/>
        <v>0</v>
      </c>
      <c r="M50" s="187">
        <f t="shared" si="10"/>
        <v>0</v>
      </c>
      <c r="N50" s="187">
        <f t="shared" si="10"/>
        <v>0</v>
      </c>
      <c r="O50" s="187">
        <f t="shared" si="10"/>
        <v>0</v>
      </c>
      <c r="P50" s="187">
        <f t="shared" si="10"/>
        <v>0</v>
      </c>
      <c r="Q50" s="187">
        <f t="shared" si="10"/>
        <v>0</v>
      </c>
      <c r="R50" s="160"/>
      <c r="AF50" s="160"/>
    </row>
    <row r="51" spans="2:32" s="17" customFormat="1" ht="15.5">
      <c r="B51" s="168">
        <v>2018</v>
      </c>
      <c r="C51" s="523">
        <v>2017</v>
      </c>
      <c r="D51" s="187">
        <f>IF(ISBLANK($C$51),0,IF($C$51=$D$9,HLOOKUP(D43,D14:D18,5,FALSE),HLOOKUP(D43,D29:D33,5,FALSE)))</f>
        <v>9641185</v>
      </c>
      <c r="E51" s="187">
        <f t="shared" ref="E51:Q51" si="11">IF(ISBLANK($C$51),0,IF($C$51=$D$9,HLOOKUP(E43,E14:E18,5,FALSE),HLOOKUP(E43,E29:E33,5,FALSE)))</f>
        <v>27433333</v>
      </c>
      <c r="F51" s="187">
        <f t="shared" si="11"/>
        <v>10470.299999999999</v>
      </c>
      <c r="G51" s="187">
        <f t="shared" si="11"/>
        <v>0</v>
      </c>
      <c r="H51" s="187">
        <f t="shared" si="11"/>
        <v>44916.67</v>
      </c>
      <c r="I51" s="187">
        <f t="shared" si="11"/>
        <v>15680</v>
      </c>
      <c r="J51" s="187">
        <f t="shared" si="11"/>
        <v>0</v>
      </c>
      <c r="K51" s="187">
        <f t="shared" si="11"/>
        <v>0</v>
      </c>
      <c r="L51" s="187">
        <f t="shared" si="11"/>
        <v>0</v>
      </c>
      <c r="M51" s="187">
        <f t="shared" si="11"/>
        <v>0</v>
      </c>
      <c r="N51" s="187">
        <f t="shared" si="11"/>
        <v>0</v>
      </c>
      <c r="O51" s="187">
        <f t="shared" si="11"/>
        <v>0</v>
      </c>
      <c r="P51" s="187">
        <f t="shared" si="11"/>
        <v>0</v>
      </c>
      <c r="Q51" s="187">
        <f t="shared" si="11"/>
        <v>0</v>
      </c>
      <c r="R51" s="160"/>
      <c r="AF51" s="160"/>
    </row>
    <row r="52" spans="2:32" s="17" customFormat="1" ht="15.5">
      <c r="B52" s="168">
        <v>2019</v>
      </c>
      <c r="C52" s="523">
        <v>2017</v>
      </c>
      <c r="D52" s="187">
        <f>IF(ISBLANK($C$52),0,IF($C$52=$D$9,HLOOKUP(D43,D14:D18,5,FALSE),HLOOKUP(D43,D29:D33,5,FALSE)))</f>
        <v>9641185</v>
      </c>
      <c r="E52" s="187">
        <f t="shared" ref="E52:Q52" si="12">IF(ISBLANK($C$52),0,IF($C$52=$D$9,HLOOKUP(E43,E14:E18,5,FALSE),HLOOKUP(E43,E29:E33,5,FALSE)))</f>
        <v>27433333</v>
      </c>
      <c r="F52" s="187">
        <f t="shared" si="12"/>
        <v>10470.299999999999</v>
      </c>
      <c r="G52" s="187">
        <f t="shared" si="12"/>
        <v>0</v>
      </c>
      <c r="H52" s="187">
        <f t="shared" si="12"/>
        <v>44916.67</v>
      </c>
      <c r="I52" s="187">
        <f t="shared" si="12"/>
        <v>15680</v>
      </c>
      <c r="J52" s="187">
        <f t="shared" si="12"/>
        <v>0</v>
      </c>
      <c r="K52" s="187">
        <f t="shared" si="12"/>
        <v>0</v>
      </c>
      <c r="L52" s="187">
        <f t="shared" si="12"/>
        <v>0</v>
      </c>
      <c r="M52" s="187">
        <f t="shared" si="12"/>
        <v>0</v>
      </c>
      <c r="N52" s="187">
        <f t="shared" si="12"/>
        <v>0</v>
      </c>
      <c r="O52" s="187">
        <f t="shared" si="12"/>
        <v>0</v>
      </c>
      <c r="P52" s="187">
        <f t="shared" si="12"/>
        <v>0</v>
      </c>
      <c r="Q52" s="187">
        <f t="shared" si="12"/>
        <v>0</v>
      </c>
      <c r="R52" s="160"/>
      <c r="AF52" s="160"/>
    </row>
    <row r="53" spans="2:32" s="17" customFormat="1" ht="15.5">
      <c r="B53" s="168">
        <v>2020</v>
      </c>
      <c r="C53" s="523">
        <v>2017</v>
      </c>
      <c r="D53" s="187">
        <f>IF(ISBLANK($C$53),0,IF($C$53=$D$9,HLOOKUP(D43,D14:D18,5,FALSE),HLOOKUP(D43,D29:D33,5,FALSE)))</f>
        <v>9641185</v>
      </c>
      <c r="E53" s="187">
        <f t="shared" ref="E53:Q53" si="13">IF(ISBLANK($C$53),0,IF($C$53=$D$9,HLOOKUP(E43,E14:E18,5,FALSE),HLOOKUP(E43,E29:E33,5,FALSE)))</f>
        <v>27433333</v>
      </c>
      <c r="F53" s="187">
        <f t="shared" si="13"/>
        <v>10470.299999999999</v>
      </c>
      <c r="G53" s="187">
        <f t="shared" si="13"/>
        <v>0</v>
      </c>
      <c r="H53" s="187">
        <f t="shared" si="13"/>
        <v>44916.67</v>
      </c>
      <c r="I53" s="187">
        <f t="shared" si="13"/>
        <v>15680</v>
      </c>
      <c r="J53" s="187">
        <f t="shared" si="13"/>
        <v>0</v>
      </c>
      <c r="K53" s="187">
        <f t="shared" si="13"/>
        <v>0</v>
      </c>
      <c r="L53" s="187">
        <f t="shared" si="13"/>
        <v>0</v>
      </c>
      <c r="M53" s="187">
        <f t="shared" si="13"/>
        <v>0</v>
      </c>
      <c r="N53" s="187">
        <f t="shared" si="13"/>
        <v>0</v>
      </c>
      <c r="O53" s="187">
        <f t="shared" si="13"/>
        <v>0</v>
      </c>
      <c r="P53" s="187">
        <f t="shared" si="13"/>
        <v>0</v>
      </c>
      <c r="Q53" s="187">
        <f t="shared" si="13"/>
        <v>0</v>
      </c>
      <c r="R53" s="160"/>
      <c r="AF53" s="160"/>
    </row>
    <row r="54" spans="2:32" s="17" customFormat="1" ht="15.5">
      <c r="B54" s="168">
        <v>2021</v>
      </c>
      <c r="C54" s="523">
        <v>2017</v>
      </c>
      <c r="D54" s="187">
        <f>IF(ISBLANK($C$54),0,IF($C$54=$D$9,HLOOKUP(D43,D14:D18,5,FALSE),HLOOKUP(D43,D29:D33,5,FALSE)))</f>
        <v>9641185</v>
      </c>
      <c r="E54" s="187">
        <f>IF(ISBLANK($C$54),0,IF($C$54=$D$9,HLOOKUP(E43,E14:E18,5,FALSE),HLOOKUP(E43,E29:E33,5,FALSE)))</f>
        <v>27433333</v>
      </c>
      <c r="F54" s="187">
        <f>IF(ISBLANK($C$54),0,IF($C$54=$D$9,HLOOKUP(F43,F14:F18,5,FALSE),HLOOKUP(F43,F29:F33,5,FALSE)))</f>
        <v>10470.299999999999</v>
      </c>
      <c r="G54" s="187">
        <f>IF(ISBLANK($C$54),0,IF($C$54=$D$9,HLOOKUP(G43,G14:G18,5,FALSE),HLOOKUP(G43,G29:G33,5,FALSE)))</f>
        <v>0</v>
      </c>
      <c r="H54" s="187">
        <f t="shared" ref="H54:Q54" si="14">IF(ISBLANK($C$54),0,IF($C$54=$D$9,HLOOKUP(H43,H14:H18,5,FALSE),HLOOKUP(H43,H29:H33,5,FALSE)))</f>
        <v>44916.67</v>
      </c>
      <c r="I54" s="187">
        <f t="shared" si="14"/>
        <v>15680</v>
      </c>
      <c r="J54" s="187">
        <f t="shared" si="14"/>
        <v>0</v>
      </c>
      <c r="K54" s="187">
        <f t="shared" si="14"/>
        <v>0</v>
      </c>
      <c r="L54" s="187">
        <f t="shared" si="14"/>
        <v>0</v>
      </c>
      <c r="M54" s="187">
        <f t="shared" si="14"/>
        <v>0</v>
      </c>
      <c r="N54" s="187">
        <f t="shared" si="14"/>
        <v>0</v>
      </c>
      <c r="O54" s="187">
        <f t="shared" si="14"/>
        <v>0</v>
      </c>
      <c r="P54" s="187">
        <f t="shared" si="14"/>
        <v>0</v>
      </c>
      <c r="Q54" s="187">
        <f t="shared" si="14"/>
        <v>0</v>
      </c>
      <c r="R54" s="160"/>
      <c r="AF54" s="160"/>
    </row>
    <row r="55" spans="2:32" s="17" customFormat="1" ht="15.5">
      <c r="B55" s="168">
        <v>2022</v>
      </c>
      <c r="C55" s="523"/>
      <c r="D55" s="187">
        <f>IF(ISBLANK($C$55),0,IF($C$55=$D$9,HLOOKUP(D43,D14:D18,5,FALSE),HLOOKUP(D43,D29:D33,5,FALSE)))</f>
        <v>0</v>
      </c>
      <c r="E55" s="187">
        <f>IF(ISBLANK($C$55),0,IF($C$55=$D$9,HLOOKUP(E43,E14:E18,5,FALSE),HLOOKUP(E43,E29:E33,5,FALSE)))</f>
        <v>0</v>
      </c>
      <c r="F55" s="187">
        <f>IF(ISBLANK($C$55),0,IF($C$55=$D$9,HLOOKUP(F43,F14:F18,5,FALSE),HLOOKUP(F43,F29:F33,5,FALSE)))</f>
        <v>0</v>
      </c>
      <c r="G55" s="187">
        <f t="shared" ref="G55:Q55" si="15">IF(ISBLANK($C$55),0,IF($C$55=$D$9,HLOOKUP(G43,G14:G18,5,FALSE),HLOOKUP(G43,G29:G33,5,FALSE)))</f>
        <v>0</v>
      </c>
      <c r="H55" s="187">
        <f t="shared" si="15"/>
        <v>0</v>
      </c>
      <c r="I55" s="187">
        <f t="shared" si="15"/>
        <v>0</v>
      </c>
      <c r="J55" s="187">
        <f>IF(ISBLANK($C$55),0,IF($C$55=$D$9,HLOOKUP(J43,J14:J18,5,FALSE),HLOOKUP(J43,J29:J33,5,FALSE)))</f>
        <v>0</v>
      </c>
      <c r="K55" s="187">
        <f t="shared" si="15"/>
        <v>0</v>
      </c>
      <c r="L55" s="187">
        <f t="shared" si="15"/>
        <v>0</v>
      </c>
      <c r="M55" s="187">
        <f t="shared" si="15"/>
        <v>0</v>
      </c>
      <c r="N55" s="187">
        <f t="shared" si="15"/>
        <v>0</v>
      </c>
      <c r="O55" s="187">
        <f t="shared" si="15"/>
        <v>0</v>
      </c>
      <c r="P55" s="187">
        <f t="shared" si="15"/>
        <v>0</v>
      </c>
      <c r="Q55" s="187">
        <f t="shared" si="15"/>
        <v>0</v>
      </c>
      <c r="R55" s="160"/>
      <c r="AF55" s="160"/>
    </row>
    <row r="56" spans="2:32" s="17" customFormat="1" ht="15.5">
      <c r="B56" s="168">
        <v>2023</v>
      </c>
      <c r="C56" s="523"/>
      <c r="D56" s="187">
        <f>IF(ISBLANK($C$56),0,IF($C$56=$D$9,HLOOKUP(D43,D14:D18,5,FALSE),HLOOKUP(D43,D29:D33,5,FALSE)))</f>
        <v>0</v>
      </c>
      <c r="E56" s="187">
        <f t="shared" ref="E56:Q56" si="16">IF(ISBLANK($C$56),0,IF($C$56=$D$9,HLOOKUP(E43,E14:E18,5,FALSE),HLOOKUP(E43,E29:E33,5,FALSE)))</f>
        <v>0</v>
      </c>
      <c r="F56" s="187">
        <f t="shared" si="16"/>
        <v>0</v>
      </c>
      <c r="G56" s="187">
        <f t="shared" si="16"/>
        <v>0</v>
      </c>
      <c r="H56" s="187">
        <f t="shared" si="16"/>
        <v>0</v>
      </c>
      <c r="I56" s="187">
        <f t="shared" si="16"/>
        <v>0</v>
      </c>
      <c r="J56" s="187">
        <f t="shared" si="16"/>
        <v>0</v>
      </c>
      <c r="K56" s="187">
        <f>IF(ISBLANK($C$56),0,IF($C$56=$D$9,HLOOKUP(K43,K14:K18,5,FALSE),HLOOKUP(K43,K29:K33,5,FALSE)))</f>
        <v>0</v>
      </c>
      <c r="L56" s="187">
        <f t="shared" si="16"/>
        <v>0</v>
      </c>
      <c r="M56" s="187">
        <f t="shared" si="16"/>
        <v>0</v>
      </c>
      <c r="N56" s="187">
        <f t="shared" si="16"/>
        <v>0</v>
      </c>
      <c r="O56" s="187">
        <f t="shared" si="16"/>
        <v>0</v>
      </c>
      <c r="P56" s="187">
        <f t="shared" si="16"/>
        <v>0</v>
      </c>
      <c r="Q56" s="187">
        <f t="shared" si="16"/>
        <v>0</v>
      </c>
      <c r="R56" s="160"/>
      <c r="AF56" s="160"/>
    </row>
    <row r="57" spans="2:32" s="17" customFormat="1" ht="15.5">
      <c r="B57" s="168">
        <v>2024</v>
      </c>
      <c r="C57" s="523"/>
      <c r="D57" s="187">
        <f>IF(ISBLANK($C$57),0,IF($C$57=$D$9,HLOOKUP(D43,D14:D18,5,FALSE),HLOOKUP(D43,D29:D33,5,FALSE)))</f>
        <v>0</v>
      </c>
      <c r="E57" s="187">
        <f t="shared" ref="E57:Q57" si="17">IF(ISBLANK($C$57),0,IF($C$57=$D$9,HLOOKUP(E43,E14:E18,5,FALSE),HLOOKUP(E43,E29:E33,5,FALSE)))</f>
        <v>0</v>
      </c>
      <c r="F57" s="187">
        <f t="shared" si="17"/>
        <v>0</v>
      </c>
      <c r="G57" s="187">
        <f>IF(ISBLANK($C$57),0,IF($C$57=$D$9,HLOOKUP(G43,G14:G18,5,FALSE),HLOOKUP(G43,G29:G33,5,FALSE)))</f>
        <v>0</v>
      </c>
      <c r="H57" s="187">
        <f t="shared" si="17"/>
        <v>0</v>
      </c>
      <c r="I57" s="187">
        <f t="shared" si="17"/>
        <v>0</v>
      </c>
      <c r="J57" s="187">
        <f t="shared" si="17"/>
        <v>0</v>
      </c>
      <c r="K57" s="187">
        <f t="shared" si="17"/>
        <v>0</v>
      </c>
      <c r="L57" s="187">
        <f t="shared" si="17"/>
        <v>0</v>
      </c>
      <c r="M57" s="187">
        <f t="shared" si="17"/>
        <v>0</v>
      </c>
      <c r="N57" s="187">
        <f t="shared" si="17"/>
        <v>0</v>
      </c>
      <c r="O57" s="187">
        <f t="shared" si="17"/>
        <v>0</v>
      </c>
      <c r="P57" s="187">
        <f t="shared" si="17"/>
        <v>0</v>
      </c>
      <c r="Q57" s="187">
        <f t="shared" si="17"/>
        <v>0</v>
      </c>
      <c r="R57" s="160"/>
      <c r="AF57" s="160"/>
    </row>
    <row r="58" spans="2:32" s="17" customFormat="1" ht="15.5">
      <c r="B58" s="168">
        <v>2025</v>
      </c>
      <c r="C58" s="523"/>
      <c r="D58" s="187">
        <f>IF(ISBLANK($C$58),0,IF($C$58=$D$9,HLOOKUP(D43,D14:D18,5,FALSE),HLOOKUP(D43,D29:D33,5,FALSE)))</f>
        <v>0</v>
      </c>
      <c r="E58" s="187">
        <f t="shared" ref="E58:Q58" si="18">IF(ISBLANK($C$58),0,IF($C$58=$D$9,HLOOKUP(E43,E14:E18,5,FALSE),HLOOKUP(E43,E29:E33,5,FALSE)))</f>
        <v>0</v>
      </c>
      <c r="F58" s="187">
        <f t="shared" si="18"/>
        <v>0</v>
      </c>
      <c r="G58" s="187">
        <f t="shared" si="18"/>
        <v>0</v>
      </c>
      <c r="H58" s="187">
        <f t="shared" si="18"/>
        <v>0</v>
      </c>
      <c r="I58" s="187">
        <f t="shared" si="18"/>
        <v>0</v>
      </c>
      <c r="J58" s="187">
        <f t="shared" si="18"/>
        <v>0</v>
      </c>
      <c r="K58" s="187">
        <f t="shared" si="18"/>
        <v>0</v>
      </c>
      <c r="L58" s="187">
        <f t="shared" si="18"/>
        <v>0</v>
      </c>
      <c r="M58" s="187">
        <f t="shared" si="18"/>
        <v>0</v>
      </c>
      <c r="N58" s="187">
        <f t="shared" si="18"/>
        <v>0</v>
      </c>
      <c r="O58" s="187">
        <f t="shared" si="18"/>
        <v>0</v>
      </c>
      <c r="P58" s="187">
        <f t="shared" si="18"/>
        <v>0</v>
      </c>
      <c r="Q58" s="187">
        <f t="shared" si="18"/>
        <v>0</v>
      </c>
      <c r="R58" s="160"/>
      <c r="AF58" s="160"/>
    </row>
    <row r="59" spans="2:32" s="17" customFormat="1" ht="15.5">
      <c r="B59" s="168">
        <v>2026</v>
      </c>
      <c r="C59" s="523"/>
      <c r="D59" s="187">
        <f>IF(ISBLANK($C$59),0,IF($C$59=$D$9,HLOOKUP(D43,D14:D18,5,FALSE),HLOOKUP(D43,D29:D33,5,FALSE)))</f>
        <v>0</v>
      </c>
      <c r="E59" s="187">
        <f t="shared" ref="E59:Q59" si="19">IF(ISBLANK($C$59),0,IF($C$59=$D$9,HLOOKUP(E43,E14:E18,5,FALSE),HLOOKUP(E43,E29:E33,5,FALSE)))</f>
        <v>0</v>
      </c>
      <c r="F59" s="187">
        <f>IF(ISBLANK($C$59),0,IF($C$59=$D$9,HLOOKUP(F43,F14:F18,5,FALSE),HLOOKUP(F43,F29:F33,5,FALSE)))</f>
        <v>0</v>
      </c>
      <c r="G59" s="187">
        <f t="shared" si="19"/>
        <v>0</v>
      </c>
      <c r="H59" s="187">
        <f>IF(ISBLANK($C$59),0,IF($C$59=$D$9,HLOOKUP(H43,H14:H18,5,FALSE),HLOOKUP(H43,H29:H33,5,FALSE)))</f>
        <v>0</v>
      </c>
      <c r="I59" s="187">
        <f t="shared" si="19"/>
        <v>0</v>
      </c>
      <c r="J59" s="187">
        <f t="shared" si="19"/>
        <v>0</v>
      </c>
      <c r="K59" s="187">
        <f t="shared" si="19"/>
        <v>0</v>
      </c>
      <c r="L59" s="187">
        <f t="shared" si="19"/>
        <v>0</v>
      </c>
      <c r="M59" s="187">
        <f t="shared" si="19"/>
        <v>0</v>
      </c>
      <c r="N59" s="187">
        <f t="shared" si="19"/>
        <v>0</v>
      </c>
      <c r="O59" s="187">
        <f t="shared" si="19"/>
        <v>0</v>
      </c>
      <c r="P59" s="187">
        <f t="shared" si="19"/>
        <v>0</v>
      </c>
      <c r="Q59" s="187">
        <f t="shared" si="19"/>
        <v>0</v>
      </c>
      <c r="R59" s="160"/>
      <c r="AF59" s="160"/>
    </row>
    <row r="60" spans="2:32" s="17" customFormat="1" ht="15.5">
      <c r="B60" s="168">
        <v>2027</v>
      </c>
      <c r="C60" s="523"/>
      <c r="D60" s="187">
        <f>IF(ISBLANK($C$60),0,IF($C$60=$D$9,HLOOKUP(D43,D14:D18,5,FALSE),HLOOKUP(D43,D29:D33,5,FALSE)))</f>
        <v>0</v>
      </c>
      <c r="E60" s="187">
        <f t="shared" ref="E60:Q60" si="20">IF(ISBLANK($C$60),0,IF($C$60=$D$9,HLOOKUP(E43,E14:E18,5,FALSE),HLOOKUP(E43,E29:E33,5,FALSE)))</f>
        <v>0</v>
      </c>
      <c r="F60" s="187">
        <f t="shared" si="20"/>
        <v>0</v>
      </c>
      <c r="G60" s="187">
        <f t="shared" si="20"/>
        <v>0</v>
      </c>
      <c r="H60" s="187">
        <f t="shared" si="20"/>
        <v>0</v>
      </c>
      <c r="I60" s="187">
        <f>IF(ISBLANK($C$60),0,IF($C$60=$D$9,HLOOKUP(I43,I14:I18,5,FALSE),HLOOKUP(I43,I29:I33,5,FALSE)))</f>
        <v>0</v>
      </c>
      <c r="J60" s="187">
        <f t="shared" si="20"/>
        <v>0</v>
      </c>
      <c r="K60" s="187">
        <f t="shared" si="20"/>
        <v>0</v>
      </c>
      <c r="L60" s="187">
        <f t="shared" si="20"/>
        <v>0</v>
      </c>
      <c r="M60" s="187">
        <f t="shared" si="20"/>
        <v>0</v>
      </c>
      <c r="N60" s="187">
        <f t="shared" si="20"/>
        <v>0</v>
      </c>
      <c r="O60" s="187">
        <f t="shared" si="20"/>
        <v>0</v>
      </c>
      <c r="P60" s="187">
        <f t="shared" si="20"/>
        <v>0</v>
      </c>
      <c r="Q60" s="187">
        <f t="shared" si="20"/>
        <v>0</v>
      </c>
      <c r="R60" s="160"/>
      <c r="AF60" s="160"/>
    </row>
    <row r="61" spans="2:32" s="434" customFormat="1" ht="21" customHeight="1">
      <c r="B61" s="449" t="s">
        <v>532</v>
      </c>
      <c r="C61" s="460"/>
      <c r="D61" s="461"/>
      <c r="E61" s="462"/>
      <c r="F61" s="462"/>
      <c r="G61" s="462"/>
      <c r="H61" s="462"/>
      <c r="I61" s="462"/>
      <c r="J61" s="462"/>
      <c r="K61" s="462"/>
      <c r="L61" s="462"/>
      <c r="M61" s="462"/>
      <c r="N61" s="462"/>
      <c r="O61" s="462"/>
      <c r="P61" s="462"/>
      <c r="Q61" s="461"/>
      <c r="R61" s="453"/>
    </row>
    <row r="62" spans="2:32" s="17" customFormat="1" ht="15.75" customHeight="1">
      <c r="B62" s="165"/>
      <c r="C62" s="165"/>
      <c r="D62" s="160"/>
    </row>
    <row r="63" spans="2:32" s="17" customFormat="1" ht="15.75" customHeight="1">
      <c r="B63" s="165"/>
      <c r="C63" s="165"/>
      <c r="D63" s="160"/>
    </row>
    <row r="64" spans="2:32" s="2" customFormat="1" ht="15.75" customHeight="1">
      <c r="B64" s="80"/>
      <c r="C64" s="80"/>
      <c r="D64" s="20"/>
    </row>
    <row r="65" spans="2:4" s="2" customFormat="1" ht="15.75" customHeight="1">
      <c r="B65" s="80"/>
      <c r="C65" s="80"/>
      <c r="D65" s="20"/>
    </row>
    <row r="66" spans="2:4" s="2" customFormat="1" ht="15.75" customHeight="1">
      <c r="B66" s="80"/>
      <c r="C66" s="80"/>
      <c r="D66" s="20"/>
    </row>
    <row r="67" spans="2:4" s="2" customFormat="1" ht="15.75" customHeight="1">
      <c r="B67" s="80"/>
      <c r="C67" s="80"/>
      <c r="D67" s="20"/>
    </row>
    <row r="68" spans="2:4" s="2" customFormat="1" ht="15.75" customHeight="1">
      <c r="B68" s="80"/>
      <c r="C68" s="80"/>
      <c r="D68" s="20"/>
    </row>
    <row r="69" spans="2:4" s="2" customFormat="1" ht="15.75" customHeight="1">
      <c r="B69" s="80"/>
      <c r="C69" s="80"/>
      <c r="D69" s="20"/>
    </row>
    <row r="70" spans="2:4" s="9" customFormat="1">
      <c r="B70" s="26"/>
      <c r="C70" s="26"/>
    </row>
    <row r="71" spans="2:4" s="9" customFormat="1">
      <c r="B71" s="26"/>
      <c r="C71" s="26"/>
    </row>
    <row r="72" spans="2:4" s="9" customFormat="1">
      <c r="B72" s="26"/>
      <c r="C72" s="26"/>
    </row>
    <row r="73" spans="2:4" s="9" customFormat="1">
      <c r="B73" s="26"/>
      <c r="C73" s="26"/>
    </row>
    <row r="74" spans="2:4" s="9" customFormat="1">
      <c r="B74" s="26"/>
      <c r="C74" s="26"/>
    </row>
    <row r="75" spans="2:4" s="9" customFormat="1">
      <c r="B75" s="26"/>
      <c r="C75" s="26"/>
    </row>
    <row r="76" spans="2:4" s="9" customFormat="1">
      <c r="B76" s="26"/>
      <c r="C76" s="26"/>
    </row>
    <row r="77" spans="2:4" s="9" customFormat="1">
      <c r="B77" s="26"/>
      <c r="C77" s="26"/>
    </row>
    <row r="78" spans="2:4" s="9" customFormat="1">
      <c r="B78" s="26"/>
      <c r="C78" s="26"/>
    </row>
    <row r="79" spans="2:4" s="9" customFormat="1">
      <c r="B79" s="26"/>
      <c r="C79" s="26"/>
    </row>
    <row r="80" spans="2:4"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row r="97" spans="2:3" s="9" customFormat="1">
      <c r="B97" s="26"/>
      <c r="C97" s="26"/>
    </row>
    <row r="98" spans="2:3" s="9" customFormat="1">
      <c r="B98" s="26"/>
      <c r="C98" s="26"/>
    </row>
    <row r="99" spans="2:3" s="9" customFormat="1">
      <c r="B99" s="26"/>
      <c r="C99" s="26"/>
    </row>
    <row r="100" spans="2:3" s="9" customFormat="1">
      <c r="B100" s="26"/>
      <c r="C100" s="26"/>
    </row>
    <row r="101" spans="2:3" s="9" customFormat="1">
      <c r="B101" s="26"/>
      <c r="C101" s="26"/>
    </row>
    <row r="102" spans="2:3" s="9" customFormat="1">
      <c r="B102" s="26"/>
      <c r="C102" s="26"/>
    </row>
    <row r="103" spans="2:3" s="9" customFormat="1">
      <c r="B103" s="26"/>
      <c r="C103"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zoomScale="60" zoomScaleNormal="60" workbookViewId="0">
      <selection activeCell="P25" sqref="P25"/>
    </sheetView>
  </sheetViews>
  <sheetFormatPr defaultColWidth="9" defaultRowHeight="14.5" outlineLevelRow="1"/>
  <cols>
    <col min="1" max="1" width="6.6328125" style="4" customWidth="1"/>
    <col min="2" max="2" width="36.6328125" style="5" customWidth="1"/>
    <col min="3" max="3" width="17" style="76" customWidth="1"/>
    <col min="4" max="16" width="16.453125" style="5" customWidth="1"/>
    <col min="17" max="16384" width="9" style="5"/>
  </cols>
  <sheetData>
    <row r="1" spans="1:25" ht="143.25" customHeight="1">
      <c r="B1" s="18"/>
    </row>
    <row r="2" spans="1:25" s="18" customFormat="1" ht="14.25" customHeight="1">
      <c r="A2" s="4"/>
      <c r="B2" s="82"/>
      <c r="C2" s="82"/>
      <c r="D2" s="82"/>
      <c r="E2" s="82"/>
      <c r="F2" s="82"/>
      <c r="G2" s="82"/>
      <c r="H2" s="82"/>
      <c r="I2" s="82"/>
      <c r="J2" s="82"/>
      <c r="K2" s="82"/>
      <c r="L2" s="82"/>
      <c r="M2" s="82"/>
      <c r="N2" s="82"/>
      <c r="O2" s="82"/>
    </row>
    <row r="3" spans="1:25" s="18" customFormat="1" ht="16.5" hidden="1" customHeight="1" outlineLevel="1" thickBot="1">
      <c r="A3" s="4"/>
      <c r="B3" s="47"/>
      <c r="C3" s="77"/>
      <c r="D3" s="47"/>
      <c r="E3" s="47"/>
      <c r="F3" s="47"/>
      <c r="G3" s="47"/>
      <c r="H3" s="47"/>
      <c r="I3" s="47"/>
      <c r="J3" s="47"/>
      <c r="K3" s="47"/>
    </row>
    <row r="4" spans="1:25" s="18" customFormat="1" ht="26.25" hidden="1" customHeight="1" outlineLevel="1" thickBot="1">
      <c r="A4" s="4"/>
      <c r="B4" s="1313" t="s">
        <v>171</v>
      </c>
      <c r="C4" s="83" t="s">
        <v>175</v>
      </c>
      <c r="D4" s="83"/>
      <c r="E4" s="49"/>
    </row>
    <row r="5" spans="1:25" s="18" customFormat="1" ht="26.25" hidden="1" customHeight="1" outlineLevel="1" thickBot="1">
      <c r="A5" s="4"/>
      <c r="B5" s="1313"/>
      <c r="C5" s="84" t="s">
        <v>172</v>
      </c>
      <c r="D5" s="84"/>
      <c r="E5" s="49"/>
    </row>
    <row r="6" spans="1:25" ht="26.25" hidden="1" customHeight="1" outlineLevel="1" thickBot="1">
      <c r="B6" s="1313"/>
      <c r="C6" s="1316" t="s">
        <v>547</v>
      </c>
      <c r="D6" s="1317"/>
      <c r="F6" s="18"/>
      <c r="M6" s="6"/>
      <c r="N6" s="6"/>
      <c r="O6" s="6"/>
      <c r="P6" s="6"/>
      <c r="Q6" s="6"/>
      <c r="R6" s="6"/>
      <c r="S6" s="6"/>
      <c r="T6" s="6"/>
      <c r="U6" s="6"/>
      <c r="V6" s="6"/>
      <c r="W6" s="6"/>
      <c r="X6" s="6"/>
      <c r="Y6" s="6"/>
    </row>
    <row r="7" spans="1:25" s="18" customFormat="1" ht="26.25" hidden="1" customHeight="1" outlineLevel="1">
      <c r="A7" s="4"/>
      <c r="B7" s="529"/>
      <c r="M7" s="6"/>
      <c r="N7" s="6"/>
      <c r="O7" s="6"/>
      <c r="P7" s="6"/>
      <c r="Q7" s="6"/>
      <c r="R7" s="6"/>
      <c r="S7" s="6"/>
      <c r="T7" s="6"/>
      <c r="U7" s="6"/>
      <c r="V7" s="6"/>
      <c r="W7" s="6"/>
      <c r="X7" s="6"/>
      <c r="Y7" s="6"/>
    </row>
    <row r="8" spans="1:25" s="18" customFormat="1" ht="19.5" hidden="1" customHeight="1" outlineLevel="1">
      <c r="A8" s="4"/>
      <c r="B8" s="529" t="s">
        <v>523</v>
      </c>
      <c r="C8" s="583" t="s">
        <v>478</v>
      </c>
      <c r="D8" s="582"/>
      <c r="M8" s="6"/>
      <c r="N8" s="6"/>
      <c r="O8" s="6"/>
      <c r="P8" s="6"/>
      <c r="Q8" s="6"/>
      <c r="R8" s="6"/>
      <c r="S8" s="6"/>
      <c r="T8" s="6"/>
      <c r="U8" s="6"/>
      <c r="V8" s="6"/>
      <c r="W8" s="6"/>
      <c r="X8" s="6"/>
      <c r="Y8" s="6"/>
    </row>
    <row r="9" spans="1:25" s="18" customFormat="1" ht="19.5" hidden="1" customHeight="1" outlineLevel="1">
      <c r="A9" s="4"/>
      <c r="B9" s="529"/>
      <c r="C9" s="583" t="s">
        <v>524</v>
      </c>
      <c r="D9" s="582"/>
      <c r="M9" s="6"/>
      <c r="N9" s="6"/>
      <c r="O9" s="6"/>
      <c r="P9" s="6"/>
      <c r="Q9" s="6"/>
      <c r="R9" s="6"/>
      <c r="S9" s="6"/>
      <c r="T9" s="6"/>
      <c r="U9" s="6"/>
      <c r="V9" s="6"/>
      <c r="W9" s="6"/>
      <c r="X9" s="6"/>
      <c r="Y9" s="6"/>
    </row>
    <row r="10" spans="1:25" s="18" customFormat="1" hidden="1" outlineLevel="1">
      <c r="A10" s="4"/>
      <c r="B10" s="99"/>
      <c r="C10" s="85"/>
      <c r="D10" s="85"/>
      <c r="E10" s="85"/>
      <c r="M10" s="6"/>
      <c r="N10" s="6"/>
      <c r="O10" s="6"/>
      <c r="P10" s="6"/>
      <c r="Q10" s="6"/>
      <c r="R10" s="6"/>
      <c r="S10" s="6"/>
      <c r="T10" s="6"/>
      <c r="U10" s="6"/>
      <c r="V10" s="6"/>
      <c r="W10" s="6"/>
      <c r="X10" s="6"/>
      <c r="Y10" s="6"/>
    </row>
    <row r="11" spans="1:25" s="18" customFormat="1" ht="32.25" customHeight="1" collapsed="1">
      <c r="A11" s="15"/>
      <c r="B11" s="116" t="s">
        <v>479</v>
      </c>
      <c r="O11" s="541"/>
    </row>
    <row r="12" spans="1:25" ht="58.5" customHeight="1">
      <c r="B12" s="1311" t="s">
        <v>606</v>
      </c>
      <c r="C12" s="1311"/>
      <c r="D12" s="1311"/>
      <c r="E12" s="1311"/>
      <c r="F12" s="1311"/>
      <c r="G12" s="1311"/>
      <c r="H12" s="1311"/>
      <c r="I12" s="1311"/>
      <c r="J12" s="1311"/>
      <c r="K12" s="1311"/>
      <c r="L12" s="1311"/>
      <c r="M12" s="1311"/>
      <c r="N12" s="1311"/>
      <c r="O12" s="1311"/>
    </row>
    <row r="13" spans="1:25" s="14" customFormat="1" ht="15.75" customHeight="1">
      <c r="A13" s="41"/>
      <c r="O13" s="18"/>
      <c r="P13" s="7"/>
      <c r="Q13" s="41"/>
      <c r="R13" s="41"/>
      <c r="S13" s="41"/>
      <c r="T13" s="41"/>
      <c r="U13" s="41"/>
      <c r="V13" s="41"/>
      <c r="W13" s="41"/>
      <c r="X13" s="41"/>
      <c r="Y13" s="41"/>
    </row>
    <row r="14" spans="1:25" s="54" customFormat="1" ht="46.5" customHeight="1">
      <c r="A14" s="53"/>
      <c r="B14" s="542"/>
      <c r="C14" s="467" t="s">
        <v>41</v>
      </c>
      <c r="D14" s="468" t="s">
        <v>559</v>
      </c>
      <c r="E14" s="468" t="s">
        <v>560</v>
      </c>
      <c r="F14" s="468" t="s">
        <v>561</v>
      </c>
      <c r="G14" s="468" t="s">
        <v>562</v>
      </c>
      <c r="H14" s="468" t="s">
        <v>2812</v>
      </c>
      <c r="I14" s="468" t="s">
        <v>2813</v>
      </c>
      <c r="J14" s="468" t="s">
        <v>2814</v>
      </c>
      <c r="K14" s="468" t="s">
        <v>2815</v>
      </c>
      <c r="L14" s="468" t="s">
        <v>2816</v>
      </c>
      <c r="M14" s="468" t="s">
        <v>2817</v>
      </c>
      <c r="N14" s="468" t="s">
        <v>2818</v>
      </c>
      <c r="O14" s="468" t="s">
        <v>2819</v>
      </c>
      <c r="P14" s="468" t="s">
        <v>716</v>
      </c>
    </row>
    <row r="15" spans="1:25" s="7" customFormat="1" ht="18.75" customHeight="1">
      <c r="B15" s="469" t="s">
        <v>188</v>
      </c>
      <c r="C15" s="1314"/>
      <c r="D15" s="470">
        <v>2010</v>
      </c>
      <c r="E15" s="470">
        <v>2011</v>
      </c>
      <c r="F15" s="470">
        <v>2012</v>
      </c>
      <c r="G15" s="470">
        <v>2013</v>
      </c>
      <c r="H15" s="470">
        <v>2014</v>
      </c>
      <c r="I15" s="470">
        <v>2015</v>
      </c>
      <c r="J15" s="470">
        <v>2016</v>
      </c>
      <c r="K15" s="470">
        <v>2017</v>
      </c>
      <c r="L15" s="470">
        <v>2018</v>
      </c>
      <c r="M15" s="470">
        <v>2019</v>
      </c>
      <c r="N15" s="470">
        <v>2020</v>
      </c>
      <c r="O15" s="471">
        <v>2021</v>
      </c>
      <c r="P15" s="471">
        <v>2022</v>
      </c>
    </row>
    <row r="16" spans="1:25" s="109" customFormat="1" ht="18" customHeight="1">
      <c r="B16" s="472" t="s">
        <v>555</v>
      </c>
      <c r="C16" s="1309"/>
      <c r="D16" s="772">
        <v>0</v>
      </c>
      <c r="E16" s="772">
        <v>0</v>
      </c>
      <c r="F16" s="772">
        <v>0</v>
      </c>
      <c r="G16" s="772">
        <v>0</v>
      </c>
      <c r="H16" s="772">
        <v>4</v>
      </c>
      <c r="I16" s="772">
        <v>4</v>
      </c>
      <c r="J16" s="772">
        <v>4</v>
      </c>
      <c r="K16" s="772">
        <v>4</v>
      </c>
      <c r="L16" s="772">
        <v>4</v>
      </c>
      <c r="M16" s="772">
        <v>4</v>
      </c>
      <c r="N16" s="772">
        <v>10</v>
      </c>
      <c r="O16" s="773">
        <v>4</v>
      </c>
      <c r="P16" s="773">
        <v>0</v>
      </c>
    </row>
    <row r="17" spans="1:16" s="109" customFormat="1" ht="17.25" customHeight="1">
      <c r="B17" s="473" t="s">
        <v>556</v>
      </c>
      <c r="C17" s="1315"/>
      <c r="D17" s="110">
        <f>12-D16</f>
        <v>12</v>
      </c>
      <c r="E17" s="110">
        <f>12-E16</f>
        <v>12</v>
      </c>
      <c r="F17" s="110">
        <f t="shared" ref="F17:K17" si="0">12-F16</f>
        <v>12</v>
      </c>
      <c r="G17" s="110">
        <f t="shared" si="0"/>
        <v>12</v>
      </c>
      <c r="H17" s="110">
        <f t="shared" si="0"/>
        <v>8</v>
      </c>
      <c r="I17" s="110">
        <f t="shared" si="0"/>
        <v>8</v>
      </c>
      <c r="J17" s="110">
        <f t="shared" si="0"/>
        <v>8</v>
      </c>
      <c r="K17" s="110">
        <f t="shared" si="0"/>
        <v>8</v>
      </c>
      <c r="L17" s="110">
        <f t="shared" ref="L17:O17" si="1">12-L16</f>
        <v>8</v>
      </c>
      <c r="M17" s="110">
        <f t="shared" si="1"/>
        <v>8</v>
      </c>
      <c r="N17" s="110">
        <f t="shared" si="1"/>
        <v>2</v>
      </c>
      <c r="O17" s="111">
        <f t="shared" si="1"/>
        <v>8</v>
      </c>
      <c r="P17" s="111">
        <f t="shared" ref="P17" si="2">12-P16</f>
        <v>12</v>
      </c>
    </row>
    <row r="18" spans="1:16" s="7" customFormat="1" ht="17.25" customHeight="1">
      <c r="B18" s="474" t="str">
        <f>'1.  LRAMVA Summary'!B30</f>
        <v>Residential</v>
      </c>
      <c r="C18" s="1308" t="str">
        <f>'2. LRAMVA Threshold'!D43</f>
        <v>kWh</v>
      </c>
      <c r="D18" s="46"/>
      <c r="E18" s="46"/>
      <c r="F18" s="46"/>
      <c r="G18" s="46"/>
      <c r="H18" s="46">
        <v>1.5699999999999999E-2</v>
      </c>
      <c r="I18" s="46">
        <v>1.5900000000000001E-2</v>
      </c>
      <c r="J18" s="46">
        <v>1.21E-2</v>
      </c>
      <c r="K18" s="46">
        <v>8.2000000000000007E-3</v>
      </c>
      <c r="L18" s="46">
        <v>4.1000000000000003E-3</v>
      </c>
      <c r="M18" s="46">
        <v>0</v>
      </c>
      <c r="N18" s="46">
        <v>0</v>
      </c>
      <c r="O18" s="46">
        <v>0</v>
      </c>
      <c r="P18" s="69">
        <v>0</v>
      </c>
    </row>
    <row r="19" spans="1:16" s="7" customFormat="1" ht="15" customHeight="1" outlineLevel="1">
      <c r="B19" s="525" t="s">
        <v>507</v>
      </c>
      <c r="C19" s="1309"/>
      <c r="D19" s="46"/>
      <c r="E19" s="46"/>
      <c r="F19" s="46"/>
      <c r="G19" s="46"/>
      <c r="H19" s="46"/>
      <c r="I19" s="46"/>
      <c r="J19" s="46"/>
      <c r="K19" s="46"/>
      <c r="L19" s="46"/>
      <c r="M19" s="46"/>
      <c r="N19" s="46"/>
      <c r="O19" s="69"/>
      <c r="P19" s="69"/>
    </row>
    <row r="20" spans="1:16" s="7" customFormat="1" ht="15" customHeight="1" outlineLevel="1">
      <c r="B20" s="525" t="s">
        <v>508</v>
      </c>
      <c r="C20" s="1309"/>
      <c r="D20" s="46"/>
      <c r="E20" s="46"/>
      <c r="F20" s="46"/>
      <c r="G20" s="46"/>
      <c r="H20" s="46"/>
      <c r="I20" s="46"/>
      <c r="J20" s="46"/>
      <c r="K20" s="46"/>
      <c r="L20" s="46"/>
      <c r="M20" s="46"/>
      <c r="N20" s="46"/>
      <c r="O20" s="69"/>
      <c r="P20" s="69"/>
    </row>
    <row r="21" spans="1:16" s="7" customFormat="1" ht="15" customHeight="1" outlineLevel="1">
      <c r="B21" s="525" t="s">
        <v>486</v>
      </c>
      <c r="C21" s="1309"/>
      <c r="D21" s="46"/>
      <c r="E21" s="46"/>
      <c r="F21" s="46"/>
      <c r="G21" s="46"/>
      <c r="H21" s="46"/>
      <c r="I21" s="46"/>
      <c r="J21" s="46"/>
      <c r="K21" s="46"/>
      <c r="L21" s="46"/>
      <c r="M21" s="46"/>
      <c r="N21" s="46"/>
      <c r="O21" s="69"/>
      <c r="P21" s="69"/>
    </row>
    <row r="22" spans="1:16" s="7" customFormat="1" ht="14.25" customHeight="1">
      <c r="B22" s="525" t="s">
        <v>509</v>
      </c>
      <c r="C22" s="1310"/>
      <c r="D22" s="65">
        <f>SUM(D18:D21)</f>
        <v>0</v>
      </c>
      <c r="E22" s="65">
        <f t="shared" ref="E22:P22" si="3">SUM(E18:E21)</f>
        <v>0</v>
      </c>
      <c r="F22" s="65">
        <f t="shared" si="3"/>
        <v>0</v>
      </c>
      <c r="G22" s="65">
        <f t="shared" si="3"/>
        <v>0</v>
      </c>
      <c r="H22" s="65">
        <f t="shared" si="3"/>
        <v>1.5699999999999999E-2</v>
      </c>
      <c r="I22" s="65">
        <f t="shared" si="3"/>
        <v>1.5900000000000001E-2</v>
      </c>
      <c r="J22" s="65">
        <f t="shared" si="3"/>
        <v>1.21E-2</v>
      </c>
      <c r="K22" s="65">
        <f t="shared" si="3"/>
        <v>8.2000000000000007E-3</v>
      </c>
      <c r="L22" s="65">
        <f t="shared" si="3"/>
        <v>4.1000000000000003E-3</v>
      </c>
      <c r="M22" s="65">
        <f t="shared" si="3"/>
        <v>0</v>
      </c>
      <c r="N22" s="65">
        <f t="shared" si="3"/>
        <v>0</v>
      </c>
      <c r="O22" s="65">
        <f t="shared" si="3"/>
        <v>0</v>
      </c>
      <c r="P22" s="65">
        <f t="shared" si="3"/>
        <v>0</v>
      </c>
    </row>
    <row r="23" spans="1:16" s="63" customFormat="1">
      <c r="A23" s="62"/>
      <c r="B23" s="484" t="s">
        <v>510</v>
      </c>
      <c r="C23" s="476"/>
      <c r="D23" s="477"/>
      <c r="E23" s="478">
        <f>ROUND(SUM(D22*E16+E22*E17)/12,4)</f>
        <v>0</v>
      </c>
      <c r="F23" s="478">
        <f t="shared" ref="F23:P23" si="4">ROUND(SUM(E22*F16+F22*F17)/12,4)</f>
        <v>0</v>
      </c>
      <c r="G23" s="478">
        <f t="shared" si="4"/>
        <v>0</v>
      </c>
      <c r="H23" s="478">
        <f t="shared" si="4"/>
        <v>1.0500000000000001E-2</v>
      </c>
      <c r="I23" s="478">
        <f t="shared" si="4"/>
        <v>1.5800000000000002E-2</v>
      </c>
      <c r="J23" s="478">
        <f t="shared" si="4"/>
        <v>1.34E-2</v>
      </c>
      <c r="K23" s="478">
        <f t="shared" si="4"/>
        <v>9.4999999999999998E-3</v>
      </c>
      <c r="L23" s="478">
        <f t="shared" si="4"/>
        <v>5.4999999999999997E-3</v>
      </c>
      <c r="M23" s="478">
        <f t="shared" si="4"/>
        <v>1.4E-3</v>
      </c>
      <c r="N23" s="478">
        <f t="shared" si="4"/>
        <v>0</v>
      </c>
      <c r="O23" s="478">
        <f t="shared" si="4"/>
        <v>0</v>
      </c>
      <c r="P23" s="478">
        <f t="shared" si="4"/>
        <v>0</v>
      </c>
    </row>
    <row r="24" spans="1:16" s="63" customFormat="1">
      <c r="A24" s="62"/>
      <c r="B24" s="475"/>
      <c r="C24" s="479"/>
      <c r="D24" s="477"/>
      <c r="E24" s="478"/>
      <c r="F24" s="478"/>
      <c r="G24" s="478"/>
      <c r="H24" s="478"/>
      <c r="I24" s="478"/>
      <c r="J24" s="478"/>
      <c r="K24" s="478"/>
      <c r="L24" s="480"/>
      <c r="M24" s="480"/>
      <c r="N24" s="480"/>
      <c r="O24" s="480"/>
      <c r="P24" s="480"/>
    </row>
    <row r="25" spans="1:16" s="63" customFormat="1" ht="15.75" customHeight="1">
      <c r="A25" s="62"/>
      <c r="B25" s="592" t="str">
        <f>'1.  LRAMVA Summary'!B31</f>
        <v>GS&lt;50 kW</v>
      </c>
      <c r="C25" s="1308" t="str">
        <f>'2. LRAMVA Threshold'!E43</f>
        <v>kWh</v>
      </c>
      <c r="D25" s="46"/>
      <c r="E25" s="46"/>
      <c r="F25" s="46"/>
      <c r="G25" s="46"/>
      <c r="H25" s="46">
        <v>1.01E-2</v>
      </c>
      <c r="I25" s="46">
        <v>1.0200000000000001E-2</v>
      </c>
      <c r="J25" s="46">
        <v>1.04E-2</v>
      </c>
      <c r="K25" s="46">
        <v>1.0800000000000001E-2</v>
      </c>
      <c r="L25" s="46">
        <v>1.09E-2</v>
      </c>
      <c r="M25" s="46">
        <v>1.0999999999999999E-2</v>
      </c>
      <c r="N25" s="46">
        <v>1.12E-2</v>
      </c>
      <c r="O25" s="69">
        <v>1.14E-2</v>
      </c>
      <c r="P25" s="46"/>
    </row>
    <row r="26" spans="1:16" s="18" customFormat="1" outlineLevel="1">
      <c r="A26" s="4"/>
      <c r="B26" s="525" t="s">
        <v>507</v>
      </c>
      <c r="C26" s="1309"/>
      <c r="D26" s="46"/>
      <c r="E26" s="46"/>
      <c r="F26" s="46"/>
      <c r="G26" s="46"/>
      <c r="H26" s="46"/>
      <c r="I26" s="46"/>
      <c r="J26" s="46"/>
      <c r="K26" s="46"/>
      <c r="L26" s="46"/>
      <c r="M26" s="46"/>
      <c r="N26" s="46"/>
      <c r="O26" s="69"/>
      <c r="P26" s="46"/>
    </row>
    <row r="27" spans="1:16" s="18" customFormat="1" outlineLevel="1">
      <c r="A27" s="4"/>
      <c r="B27" s="525" t="s">
        <v>508</v>
      </c>
      <c r="C27" s="1309"/>
      <c r="D27" s="46"/>
      <c r="E27" s="46"/>
      <c r="F27" s="46"/>
      <c r="G27" s="46"/>
      <c r="H27" s="46"/>
      <c r="I27" s="46"/>
      <c r="J27" s="46"/>
      <c r="K27" s="46"/>
      <c r="L27" s="46"/>
      <c r="M27" s="46"/>
      <c r="N27" s="46">
        <v>2.0000000000000001E-4</v>
      </c>
      <c r="O27" s="69"/>
      <c r="P27" s="46"/>
    </row>
    <row r="28" spans="1:16" s="18" customFormat="1" outlineLevel="1">
      <c r="A28" s="4"/>
      <c r="B28" s="525" t="s">
        <v>486</v>
      </c>
      <c r="C28" s="1309"/>
      <c r="D28" s="46"/>
      <c r="E28" s="46"/>
      <c r="F28" s="46"/>
      <c r="G28" s="46"/>
      <c r="H28" s="46"/>
      <c r="I28" s="46"/>
      <c r="J28" s="46"/>
      <c r="K28" s="46"/>
      <c r="L28" s="46">
        <v>1E-4</v>
      </c>
      <c r="M28" s="46">
        <v>1E-4</v>
      </c>
      <c r="N28" s="46">
        <v>1E-4</v>
      </c>
      <c r="O28" s="69">
        <v>1E-4</v>
      </c>
      <c r="P28" s="46"/>
    </row>
    <row r="29" spans="1:16" s="18" customFormat="1">
      <c r="A29" s="4"/>
      <c r="B29" s="525" t="s">
        <v>509</v>
      </c>
      <c r="C29" s="1310"/>
      <c r="D29" s="65">
        <f>SUM(D25:D28)</f>
        <v>0</v>
      </c>
      <c r="E29" s="65">
        <f t="shared" ref="E29:P29" si="5">SUM(E25:E28)</f>
        <v>0</v>
      </c>
      <c r="F29" s="65">
        <f t="shared" si="5"/>
        <v>0</v>
      </c>
      <c r="G29" s="65">
        <f t="shared" si="5"/>
        <v>0</v>
      </c>
      <c r="H29" s="65">
        <f t="shared" si="5"/>
        <v>1.01E-2</v>
      </c>
      <c r="I29" s="65">
        <f t="shared" si="5"/>
        <v>1.0200000000000001E-2</v>
      </c>
      <c r="J29" s="65">
        <f t="shared" si="5"/>
        <v>1.04E-2</v>
      </c>
      <c r="K29" s="65">
        <f t="shared" si="5"/>
        <v>1.0800000000000001E-2</v>
      </c>
      <c r="L29" s="65">
        <f t="shared" si="5"/>
        <v>1.0999999999999999E-2</v>
      </c>
      <c r="M29" s="65">
        <f t="shared" si="5"/>
        <v>1.1099999999999999E-2</v>
      </c>
      <c r="N29" s="65">
        <f t="shared" si="5"/>
        <v>1.15E-2</v>
      </c>
      <c r="O29" s="65">
        <f t="shared" si="5"/>
        <v>1.15E-2</v>
      </c>
      <c r="P29" s="65">
        <f t="shared" si="5"/>
        <v>0</v>
      </c>
    </row>
    <row r="30" spans="1:16" s="18" customFormat="1">
      <c r="A30" s="4"/>
      <c r="B30" s="484" t="s">
        <v>510</v>
      </c>
      <c r="C30" s="481"/>
      <c r="D30" s="71"/>
      <c r="E30" s="478">
        <f>ROUND(SUM(D29*E16+E29*E17)/12,4)</f>
        <v>0</v>
      </c>
      <c r="F30" s="478">
        <f t="shared" ref="F30:P30" si="6">ROUND(SUM(E29*F16+F29*F17)/12,4)</f>
        <v>0</v>
      </c>
      <c r="G30" s="478">
        <f t="shared" si="6"/>
        <v>0</v>
      </c>
      <c r="H30" s="478">
        <f t="shared" si="6"/>
        <v>6.7000000000000002E-3</v>
      </c>
      <c r="I30" s="478">
        <f t="shared" si="6"/>
        <v>1.0200000000000001E-2</v>
      </c>
      <c r="J30" s="478">
        <f t="shared" si="6"/>
        <v>1.03E-2</v>
      </c>
      <c r="K30" s="478">
        <f t="shared" si="6"/>
        <v>1.0699999999999999E-2</v>
      </c>
      <c r="L30" s="478">
        <f t="shared" si="6"/>
        <v>1.09E-2</v>
      </c>
      <c r="M30" s="478">
        <f t="shared" si="6"/>
        <v>1.11E-2</v>
      </c>
      <c r="N30" s="478">
        <f t="shared" si="6"/>
        <v>1.12E-2</v>
      </c>
      <c r="O30" s="478">
        <f t="shared" si="6"/>
        <v>1.15E-2</v>
      </c>
      <c r="P30" s="478">
        <f t="shared" si="6"/>
        <v>0</v>
      </c>
    </row>
    <row r="31" spans="1:16" s="18" customFormat="1">
      <c r="A31" s="4"/>
      <c r="B31" s="475"/>
      <c r="C31" s="482"/>
      <c r="D31" s="483"/>
      <c r="E31" s="483"/>
      <c r="F31" s="483"/>
      <c r="G31" s="483"/>
      <c r="H31" s="483"/>
      <c r="I31" s="483"/>
      <c r="J31" s="483"/>
      <c r="K31" s="483"/>
      <c r="L31" s="483"/>
      <c r="M31" s="483"/>
      <c r="N31" s="480"/>
      <c r="O31" s="480"/>
      <c r="P31" s="480"/>
    </row>
    <row r="32" spans="1:16" s="64" customFormat="1" ht="14">
      <c r="B32" s="592" t="str">
        <f>'1.  LRAMVA Summary'!B32</f>
        <v>GS 50 - 4,999 kW</v>
      </c>
      <c r="C32" s="1308" t="str">
        <f>'2. LRAMVA Threshold'!F43</f>
        <v>kW</v>
      </c>
      <c r="D32" s="46"/>
      <c r="E32" s="46"/>
      <c r="F32" s="46"/>
      <c r="G32" s="46"/>
      <c r="H32" s="46">
        <v>2.5426000000000002</v>
      </c>
      <c r="I32" s="46">
        <v>2.5794999999999999</v>
      </c>
      <c r="J32" s="46">
        <v>2.6297999999999999</v>
      </c>
      <c r="K32" s="46">
        <v>2.7202000000000002</v>
      </c>
      <c r="L32" s="46">
        <v>2.7488000000000001</v>
      </c>
      <c r="M32" s="46">
        <v>2.7818000000000001</v>
      </c>
      <c r="N32" s="46">
        <v>2.8290999999999999</v>
      </c>
      <c r="O32" s="69">
        <v>2.8828999999999998</v>
      </c>
      <c r="P32" s="46"/>
    </row>
    <row r="33" spans="1:16" s="18" customFormat="1" outlineLevel="1">
      <c r="A33" s="4"/>
      <c r="B33" s="525" t="s">
        <v>507</v>
      </c>
      <c r="C33" s="1309"/>
      <c r="D33" s="46"/>
      <c r="E33" s="46"/>
      <c r="F33" s="46"/>
      <c r="G33" s="46"/>
      <c r="H33" s="46"/>
      <c r="I33" s="46"/>
      <c r="J33" s="46">
        <v>1.5E-3</v>
      </c>
      <c r="K33" s="46"/>
      <c r="L33" s="46"/>
      <c r="M33" s="46"/>
      <c r="N33" s="46"/>
      <c r="O33" s="69"/>
      <c r="P33" s="46"/>
    </row>
    <row r="34" spans="1:16" s="18" customFormat="1" outlineLevel="1">
      <c r="A34" s="4"/>
      <c r="B34" s="525" t="s">
        <v>508</v>
      </c>
      <c r="C34" s="1309"/>
      <c r="D34" s="46"/>
      <c r="E34" s="46"/>
      <c r="F34" s="46"/>
      <c r="G34" s="46"/>
      <c r="H34" s="46"/>
      <c r="I34" s="46"/>
      <c r="J34" s="46"/>
      <c r="K34" s="46"/>
      <c r="L34" s="46"/>
      <c r="M34" s="46"/>
      <c r="N34" s="46">
        <v>4.7300000000000002E-2</v>
      </c>
      <c r="O34" s="69"/>
      <c r="P34" s="46"/>
    </row>
    <row r="35" spans="1:16" s="18" customFormat="1" outlineLevel="1">
      <c r="A35" s="4"/>
      <c r="B35" s="525" t="s">
        <v>486</v>
      </c>
      <c r="C35" s="1309"/>
      <c r="D35" s="46"/>
      <c r="E35" s="46"/>
      <c r="F35" s="46"/>
      <c r="G35" s="46"/>
      <c r="H35" s="46"/>
      <c r="I35" s="46"/>
      <c r="J35" s="46"/>
      <c r="K35" s="46"/>
      <c r="L35" s="46">
        <v>3.4700000000000002E-2</v>
      </c>
      <c r="M35" s="46">
        <v>3.4700000000000002E-2</v>
      </c>
      <c r="N35" s="46">
        <v>3.4700000000000002E-2</v>
      </c>
      <c r="O35" s="69">
        <v>3.4700000000000002E-2</v>
      </c>
      <c r="P35" s="46"/>
    </row>
    <row r="36" spans="1:16" s="18" customFormat="1">
      <c r="A36" s="4"/>
      <c r="B36" s="525" t="s">
        <v>509</v>
      </c>
      <c r="C36" s="1310"/>
      <c r="D36" s="65">
        <f>SUM(D32:D35)</f>
        <v>0</v>
      </c>
      <c r="E36" s="65">
        <f>SUM(E32:E35)</f>
        <v>0</v>
      </c>
      <c r="F36" s="65">
        <f t="shared" ref="F36:M36" si="7">SUM(F32:F35)</f>
        <v>0</v>
      </c>
      <c r="G36" s="65">
        <f t="shared" si="7"/>
        <v>0</v>
      </c>
      <c r="H36" s="65">
        <f t="shared" si="7"/>
        <v>2.5426000000000002</v>
      </c>
      <c r="I36" s="65">
        <f t="shared" si="7"/>
        <v>2.5794999999999999</v>
      </c>
      <c r="J36" s="65">
        <f t="shared" si="7"/>
        <v>2.6313</v>
      </c>
      <c r="K36" s="65">
        <f t="shared" si="7"/>
        <v>2.7202000000000002</v>
      </c>
      <c r="L36" s="65">
        <f t="shared" si="7"/>
        <v>2.7835000000000001</v>
      </c>
      <c r="M36" s="65">
        <f t="shared" si="7"/>
        <v>2.8165</v>
      </c>
      <c r="N36" s="65">
        <f>SUM(N32:N35)</f>
        <v>2.9110999999999998</v>
      </c>
      <c r="O36" s="65">
        <f t="shared" ref="O36:P36" si="8">SUM(O32:O35)</f>
        <v>2.9175999999999997</v>
      </c>
      <c r="P36" s="65">
        <f t="shared" si="8"/>
        <v>0</v>
      </c>
    </row>
    <row r="37" spans="1:16" s="18" customFormat="1">
      <c r="A37" s="4"/>
      <c r="B37" s="484" t="s">
        <v>510</v>
      </c>
      <c r="C37" s="481"/>
      <c r="D37" s="71"/>
      <c r="E37" s="478">
        <f t="shared" ref="E37:M37" si="9">ROUND(SUM(D36*E16+E36*E17)/12,4)</f>
        <v>0</v>
      </c>
      <c r="F37" s="478">
        <f t="shared" si="9"/>
        <v>0</v>
      </c>
      <c r="G37" s="478">
        <f t="shared" si="9"/>
        <v>0</v>
      </c>
      <c r="H37" s="478">
        <f t="shared" si="9"/>
        <v>1.6951000000000001</v>
      </c>
      <c r="I37" s="478">
        <f t="shared" si="9"/>
        <v>2.5672000000000001</v>
      </c>
      <c r="J37" s="478">
        <f t="shared" si="9"/>
        <v>2.6139999999999999</v>
      </c>
      <c r="K37" s="478">
        <f t="shared" si="9"/>
        <v>2.6905999999999999</v>
      </c>
      <c r="L37" s="478">
        <f t="shared" si="9"/>
        <v>2.7624</v>
      </c>
      <c r="M37" s="478">
        <f t="shared" si="9"/>
        <v>2.8054999999999999</v>
      </c>
      <c r="N37" s="478">
        <f>ROUND(SUM(M36*N16+N36*N17)/12,4)</f>
        <v>2.8323</v>
      </c>
      <c r="O37" s="478">
        <f t="shared" ref="O37:P37" si="10">ROUND(SUM(N36*O16+O36*O17)/12,4)</f>
        <v>2.9154</v>
      </c>
      <c r="P37" s="478">
        <f t="shared" si="10"/>
        <v>0</v>
      </c>
    </row>
    <row r="38" spans="1:16" s="70" customFormat="1" ht="15.75" customHeight="1">
      <c r="B38" s="484"/>
      <c r="C38" s="481"/>
      <c r="D38" s="71"/>
      <c r="E38" s="71"/>
      <c r="F38" s="71"/>
      <c r="G38" s="71"/>
      <c r="H38" s="71"/>
      <c r="I38" s="71"/>
      <c r="J38" s="71"/>
      <c r="K38" s="71"/>
      <c r="L38" s="480"/>
      <c r="M38" s="480"/>
      <c r="N38" s="480"/>
      <c r="O38" s="480"/>
      <c r="P38" s="480"/>
    </row>
    <row r="39" spans="1:16" s="64" customFormat="1" ht="14">
      <c r="A39" s="62"/>
      <c r="B39" s="592" t="str">
        <f>'1.  LRAMVA Summary'!B33</f>
        <v>Co-Generation 1,000 - 4,999 kW</v>
      </c>
      <c r="C39" s="1308" t="str">
        <f>'2. LRAMVA Threshold'!G43</f>
        <v>kW</v>
      </c>
      <c r="D39" s="46"/>
      <c r="E39" s="46"/>
      <c r="F39" s="46"/>
      <c r="G39" s="46"/>
      <c r="H39" s="46">
        <v>4.2629000000000001</v>
      </c>
      <c r="I39" s="46">
        <v>4.3247</v>
      </c>
      <c r="J39" s="46">
        <v>4.4089999999999998</v>
      </c>
      <c r="K39" s="46">
        <v>3.7572999999999999</v>
      </c>
      <c r="L39" s="46">
        <v>3.7968000000000002</v>
      </c>
      <c r="M39" s="46">
        <v>3.8424</v>
      </c>
      <c r="N39" s="46">
        <v>3.9077000000000002</v>
      </c>
      <c r="O39" s="69">
        <v>3.9819</v>
      </c>
      <c r="P39" s="46"/>
    </row>
    <row r="40" spans="1:16" s="18" customFormat="1" outlineLevel="1">
      <c r="A40" s="4"/>
      <c r="B40" s="525" t="s">
        <v>507</v>
      </c>
      <c r="C40" s="1309"/>
      <c r="D40" s="46"/>
      <c r="E40" s="46"/>
      <c r="F40" s="46"/>
      <c r="G40" s="46"/>
      <c r="H40" s="46"/>
      <c r="I40" s="46"/>
      <c r="J40" s="46">
        <v>1.6000000000000001E-3</v>
      </c>
      <c r="K40" s="46"/>
      <c r="L40" s="46"/>
      <c r="M40" s="46"/>
      <c r="N40" s="46"/>
      <c r="O40" s="69"/>
      <c r="P40" s="46"/>
    </row>
    <row r="41" spans="1:16" s="18" customFormat="1" outlineLevel="1">
      <c r="A41" s="4"/>
      <c r="B41" s="525" t="s">
        <v>508</v>
      </c>
      <c r="C41" s="1309"/>
      <c r="D41" s="46"/>
      <c r="E41" s="46"/>
      <c r="F41" s="46"/>
      <c r="G41" s="46"/>
      <c r="H41" s="46"/>
      <c r="I41" s="46"/>
      <c r="J41" s="46"/>
      <c r="K41" s="46"/>
      <c r="L41" s="46"/>
      <c r="M41" s="46"/>
      <c r="N41" s="46">
        <v>6.5299999999999997E-2</v>
      </c>
      <c r="O41" s="69"/>
      <c r="P41" s="46"/>
    </row>
    <row r="42" spans="1:16" s="18" customFormat="1" outlineLevel="1">
      <c r="A42" s="4"/>
      <c r="B42" s="525" t="s">
        <v>486</v>
      </c>
      <c r="C42" s="1309"/>
      <c r="D42" s="46"/>
      <c r="E42" s="46"/>
      <c r="F42" s="46"/>
      <c r="G42" s="46"/>
      <c r="H42" s="46"/>
      <c r="I42" s="46"/>
      <c r="J42" s="46"/>
      <c r="K42" s="46"/>
      <c r="L42" s="46">
        <v>4.8000000000000001E-2</v>
      </c>
      <c r="M42" s="46">
        <v>4.8000000000000001E-2</v>
      </c>
      <c r="N42" s="46">
        <v>4.8000000000000001E-2</v>
      </c>
      <c r="O42" s="69">
        <v>4.8000000000000001E-2</v>
      </c>
      <c r="P42" s="46"/>
    </row>
    <row r="43" spans="1:16" s="18" customFormat="1">
      <c r="A43" s="4"/>
      <c r="B43" s="525" t="s">
        <v>509</v>
      </c>
      <c r="C43" s="1310"/>
      <c r="D43" s="65">
        <f>SUM(D39:D42)</f>
        <v>0</v>
      </c>
      <c r="E43" s="65">
        <f t="shared" ref="E43:N43" si="11">SUM(E39:E42)</f>
        <v>0</v>
      </c>
      <c r="F43" s="65">
        <f t="shared" si="11"/>
        <v>0</v>
      </c>
      <c r="G43" s="65">
        <f t="shared" si="11"/>
        <v>0</v>
      </c>
      <c r="H43" s="65">
        <f t="shared" si="11"/>
        <v>4.2629000000000001</v>
      </c>
      <c r="I43" s="65">
        <f t="shared" si="11"/>
        <v>4.3247</v>
      </c>
      <c r="J43" s="65">
        <f t="shared" si="11"/>
        <v>4.4105999999999996</v>
      </c>
      <c r="K43" s="65">
        <f t="shared" si="11"/>
        <v>3.7572999999999999</v>
      </c>
      <c r="L43" s="65">
        <f t="shared" si="11"/>
        <v>3.8448000000000002</v>
      </c>
      <c r="M43" s="65">
        <f t="shared" si="11"/>
        <v>3.8904000000000001</v>
      </c>
      <c r="N43" s="65">
        <f t="shared" si="11"/>
        <v>4.0209999999999999</v>
      </c>
      <c r="O43" s="65">
        <f t="shared" ref="O43:P43" si="12">SUM(O39:O42)</f>
        <v>4.0298999999999996</v>
      </c>
      <c r="P43" s="65">
        <f t="shared" si="12"/>
        <v>0</v>
      </c>
    </row>
    <row r="44" spans="1:16" s="14" customFormat="1">
      <c r="A44" s="72"/>
      <c r="B44" s="484" t="s">
        <v>510</v>
      </c>
      <c r="C44" s="481"/>
      <c r="D44" s="71"/>
      <c r="E44" s="478">
        <f t="shared" ref="E44:M44" si="13">ROUND(SUM(D43*E16+E43*E17)/12,4)</f>
        <v>0</v>
      </c>
      <c r="F44" s="478">
        <f t="shared" si="13"/>
        <v>0</v>
      </c>
      <c r="G44" s="478">
        <f t="shared" si="13"/>
        <v>0</v>
      </c>
      <c r="H44" s="478">
        <f t="shared" si="13"/>
        <v>2.8418999999999999</v>
      </c>
      <c r="I44" s="478">
        <f t="shared" si="13"/>
        <v>4.3041</v>
      </c>
      <c r="J44" s="478">
        <f t="shared" si="13"/>
        <v>4.3819999999999997</v>
      </c>
      <c r="K44" s="478">
        <f t="shared" si="13"/>
        <v>3.9750999999999999</v>
      </c>
      <c r="L44" s="478">
        <f t="shared" si="13"/>
        <v>3.8155999999999999</v>
      </c>
      <c r="M44" s="478">
        <f t="shared" si="13"/>
        <v>3.8752</v>
      </c>
      <c r="N44" s="478">
        <f>ROUND(SUM(M43*N16+N43*N17)/12,4)</f>
        <v>3.9121999999999999</v>
      </c>
      <c r="O44" s="478">
        <f t="shared" ref="O44:P44" si="14">ROUND(SUM(N43*O16+O43*O17)/12,4)</f>
        <v>4.0269000000000004</v>
      </c>
      <c r="P44" s="478">
        <f t="shared" si="14"/>
        <v>0</v>
      </c>
    </row>
    <row r="45" spans="1:16" s="70" customFormat="1" ht="14">
      <c r="A45" s="72"/>
      <c r="B45" s="484"/>
      <c r="C45" s="481"/>
      <c r="D45" s="71"/>
      <c r="E45" s="71"/>
      <c r="F45" s="71"/>
      <c r="G45" s="71"/>
      <c r="H45" s="71"/>
      <c r="I45" s="71"/>
      <c r="J45" s="71"/>
      <c r="K45" s="71"/>
      <c r="L45" s="480"/>
      <c r="M45" s="480"/>
      <c r="N45" s="480"/>
      <c r="O45" s="480"/>
      <c r="P45" s="480"/>
    </row>
    <row r="46" spans="1:16" s="64" customFormat="1" ht="14">
      <c r="A46" s="62"/>
      <c r="B46" s="592" t="str">
        <f>'1.  LRAMVA Summary'!B34</f>
        <v>Large User</v>
      </c>
      <c r="C46" s="1308" t="str">
        <f>'2. LRAMVA Threshold'!H43</f>
        <v>kW</v>
      </c>
      <c r="D46" s="46"/>
      <c r="E46" s="46"/>
      <c r="F46" s="46"/>
      <c r="G46" s="46"/>
      <c r="H46" s="46">
        <v>2.1274000000000002</v>
      </c>
      <c r="I46" s="46">
        <v>2.1581999999999999</v>
      </c>
      <c r="J46" s="46">
        <v>2.2002999999999999</v>
      </c>
      <c r="K46" s="46">
        <v>2.2637999999999998</v>
      </c>
      <c r="L46" s="46">
        <v>2.2875999999999999</v>
      </c>
      <c r="M46" s="46">
        <v>2.3151000000000002</v>
      </c>
      <c r="N46" s="46">
        <v>2.3544999999999998</v>
      </c>
      <c r="O46" s="69">
        <v>2.3992</v>
      </c>
      <c r="P46" s="46"/>
    </row>
    <row r="47" spans="1:16" s="18" customFormat="1" outlineLevel="1">
      <c r="A47" s="4"/>
      <c r="B47" s="525" t="s">
        <v>507</v>
      </c>
      <c r="C47" s="1309"/>
      <c r="D47" s="46"/>
      <c r="E47" s="46"/>
      <c r="F47" s="46"/>
      <c r="G47" s="46"/>
      <c r="H47" s="46"/>
      <c r="I47" s="46"/>
      <c r="J47" s="46">
        <v>1.6999999999999999E-3</v>
      </c>
      <c r="K47" s="46"/>
      <c r="L47" s="46"/>
      <c r="M47" s="46"/>
      <c r="N47" s="46"/>
      <c r="O47" s="69"/>
      <c r="P47" s="46"/>
    </row>
    <row r="48" spans="1:16" s="18" customFormat="1" outlineLevel="1">
      <c r="A48" s="4"/>
      <c r="B48" s="525" t="s">
        <v>508</v>
      </c>
      <c r="C48" s="1309"/>
      <c r="D48" s="46"/>
      <c r="E48" s="46"/>
      <c r="F48" s="46"/>
      <c r="G48" s="46"/>
      <c r="H48" s="46"/>
      <c r="I48" s="46"/>
      <c r="J48" s="46"/>
      <c r="K48" s="46"/>
      <c r="L48" s="46"/>
      <c r="M48" s="46"/>
      <c r="N48" s="46">
        <v>3.9399999999999998E-2</v>
      </c>
      <c r="O48" s="69"/>
      <c r="P48" s="46"/>
    </row>
    <row r="49" spans="1:16" s="18" customFormat="1" outlineLevel="1">
      <c r="A49" s="4"/>
      <c r="B49" s="525" t="s">
        <v>486</v>
      </c>
      <c r="C49" s="1309"/>
      <c r="D49" s="46"/>
      <c r="E49" s="46"/>
      <c r="F49" s="46"/>
      <c r="G49" s="46"/>
      <c r="H49" s="46"/>
      <c r="I49" s="46"/>
      <c r="J49" s="46"/>
      <c r="K49" s="46"/>
      <c r="L49" s="46">
        <v>2.8899999999999999E-2</v>
      </c>
      <c r="M49" s="46">
        <v>2.8899999999999999E-2</v>
      </c>
      <c r="N49" s="46">
        <v>2.8899999999999999E-2</v>
      </c>
      <c r="O49" s="69">
        <v>2.8899999999999999E-2</v>
      </c>
      <c r="P49" s="46"/>
    </row>
    <row r="50" spans="1:16" s="18" customFormat="1">
      <c r="A50" s="4"/>
      <c r="B50" s="525" t="s">
        <v>509</v>
      </c>
      <c r="C50" s="1310"/>
      <c r="D50" s="65">
        <f>SUM(D46:D49)</f>
        <v>0</v>
      </c>
      <c r="E50" s="65">
        <f t="shared" ref="E50:N50" si="15">SUM(E46:E49)</f>
        <v>0</v>
      </c>
      <c r="F50" s="65">
        <f t="shared" si="15"/>
        <v>0</v>
      </c>
      <c r="G50" s="65">
        <f t="shared" si="15"/>
        <v>0</v>
      </c>
      <c r="H50" s="65">
        <f t="shared" si="15"/>
        <v>2.1274000000000002</v>
      </c>
      <c r="I50" s="65">
        <f t="shared" si="15"/>
        <v>2.1581999999999999</v>
      </c>
      <c r="J50" s="65">
        <f t="shared" si="15"/>
        <v>2.202</v>
      </c>
      <c r="K50" s="65">
        <f t="shared" si="15"/>
        <v>2.2637999999999998</v>
      </c>
      <c r="L50" s="65">
        <f t="shared" si="15"/>
        <v>2.3165</v>
      </c>
      <c r="M50" s="65">
        <f t="shared" si="15"/>
        <v>2.3440000000000003</v>
      </c>
      <c r="N50" s="65">
        <f t="shared" si="15"/>
        <v>2.4228000000000001</v>
      </c>
      <c r="O50" s="65">
        <f t="shared" ref="O50:P50" si="16">SUM(O46:O49)</f>
        <v>2.4281000000000001</v>
      </c>
      <c r="P50" s="65">
        <f t="shared" si="16"/>
        <v>0</v>
      </c>
    </row>
    <row r="51" spans="1:16" s="14" customFormat="1">
      <c r="A51" s="72"/>
      <c r="B51" s="484" t="s">
        <v>510</v>
      </c>
      <c r="C51" s="481"/>
      <c r="D51" s="71"/>
      <c r="E51" s="478">
        <f t="shared" ref="E51:M51" si="17">ROUND(SUM(D50*E16+E50*E17)/12,4)</f>
        <v>0</v>
      </c>
      <c r="F51" s="478">
        <f t="shared" si="17"/>
        <v>0</v>
      </c>
      <c r="G51" s="478">
        <f t="shared" si="17"/>
        <v>0</v>
      </c>
      <c r="H51" s="478">
        <f t="shared" si="17"/>
        <v>1.4182999999999999</v>
      </c>
      <c r="I51" s="478">
        <f t="shared" si="17"/>
        <v>2.1478999999999999</v>
      </c>
      <c r="J51" s="478">
        <f t="shared" si="17"/>
        <v>2.1873999999999998</v>
      </c>
      <c r="K51" s="478">
        <f t="shared" si="17"/>
        <v>2.2431999999999999</v>
      </c>
      <c r="L51" s="478">
        <f t="shared" si="17"/>
        <v>2.2989000000000002</v>
      </c>
      <c r="M51" s="478">
        <f t="shared" si="17"/>
        <v>2.3348</v>
      </c>
      <c r="N51" s="478">
        <f>ROUND(SUM(M50*N16+N50*N17)/12,4)</f>
        <v>2.3571</v>
      </c>
      <c r="O51" s="478">
        <f t="shared" ref="O51:P51" si="18">ROUND(SUM(N50*O16+O50*O17)/12,4)</f>
        <v>2.4262999999999999</v>
      </c>
      <c r="P51" s="478">
        <f t="shared" si="18"/>
        <v>0</v>
      </c>
    </row>
    <row r="52" spans="1:16" s="70" customFormat="1" ht="14">
      <c r="A52" s="72"/>
      <c r="B52" s="484"/>
      <c r="C52" s="481"/>
      <c r="D52" s="71"/>
      <c r="E52" s="71"/>
      <c r="F52" s="71"/>
      <c r="G52" s="71"/>
      <c r="H52" s="71"/>
      <c r="I52" s="71"/>
      <c r="J52" s="71"/>
      <c r="K52" s="71"/>
      <c r="L52" s="485"/>
      <c r="M52" s="485"/>
      <c r="N52" s="485"/>
      <c r="O52" s="485"/>
      <c r="P52" s="485"/>
    </row>
    <row r="53" spans="1:16" s="64" customFormat="1" ht="14">
      <c r="A53" s="62"/>
      <c r="B53" s="592" t="str">
        <f>'1.  LRAMVA Summary'!B35</f>
        <v>Street Lighting</v>
      </c>
      <c r="C53" s="1308" t="str">
        <f>'2. LRAMVA Threshold'!I43</f>
        <v>kW</v>
      </c>
      <c r="D53" s="46"/>
      <c r="E53" s="46"/>
      <c r="F53" s="46"/>
      <c r="G53" s="46"/>
      <c r="H53" s="46">
        <v>8.2319999999999993</v>
      </c>
      <c r="I53" s="46">
        <v>8.3513999999999999</v>
      </c>
      <c r="J53" s="46">
        <v>8.5143000000000004</v>
      </c>
      <c r="K53" s="46">
        <v>8.2073</v>
      </c>
      <c r="L53" s="46">
        <v>8.2934999999999999</v>
      </c>
      <c r="M53" s="46">
        <v>8.3930000000000007</v>
      </c>
      <c r="N53" s="46">
        <v>8.5357000000000003</v>
      </c>
      <c r="O53" s="69">
        <v>8.6979000000000006</v>
      </c>
      <c r="P53" s="46"/>
    </row>
    <row r="54" spans="1:16" s="18" customFormat="1" outlineLevel="1">
      <c r="A54" s="4"/>
      <c r="B54" s="525" t="s">
        <v>507</v>
      </c>
      <c r="C54" s="1309"/>
      <c r="D54" s="46"/>
      <c r="E54" s="46"/>
      <c r="F54" s="46"/>
      <c r="G54" s="46"/>
      <c r="H54" s="46"/>
      <c r="I54" s="46"/>
      <c r="J54" s="46">
        <v>7.4000000000000003E-3</v>
      </c>
      <c r="K54" s="46"/>
      <c r="L54" s="46"/>
      <c r="M54" s="46"/>
      <c r="N54" s="46"/>
      <c r="O54" s="69"/>
      <c r="P54" s="46"/>
    </row>
    <row r="55" spans="1:16" s="18" customFormat="1" outlineLevel="1">
      <c r="A55" s="4"/>
      <c r="B55" s="525" t="s">
        <v>508</v>
      </c>
      <c r="C55" s="1309"/>
      <c r="D55" s="46"/>
      <c r="E55" s="46"/>
      <c r="F55" s="46"/>
      <c r="G55" s="46"/>
      <c r="H55" s="46"/>
      <c r="I55" s="46"/>
      <c r="J55" s="46"/>
      <c r="K55" s="46"/>
      <c r="L55" s="46"/>
      <c r="M55" s="46"/>
      <c r="N55" s="46">
        <v>0.14269999999999999</v>
      </c>
      <c r="O55" s="69"/>
      <c r="P55" s="46"/>
    </row>
    <row r="56" spans="1:16" s="18" customFormat="1" outlineLevel="1">
      <c r="A56" s="4"/>
      <c r="B56" s="525" t="s">
        <v>486</v>
      </c>
      <c r="C56" s="1309"/>
      <c r="D56" s="46"/>
      <c r="E56" s="46"/>
      <c r="F56" s="46"/>
      <c r="G56" s="46"/>
      <c r="H56" s="46"/>
      <c r="I56" s="46"/>
      <c r="J56" s="46"/>
      <c r="K56" s="46"/>
      <c r="L56" s="46">
        <v>0.1048</v>
      </c>
      <c r="M56" s="46">
        <v>0.1048</v>
      </c>
      <c r="N56" s="46">
        <v>0.1048</v>
      </c>
      <c r="O56" s="69">
        <v>0.1048</v>
      </c>
      <c r="P56" s="46"/>
    </row>
    <row r="57" spans="1:16" s="18" customFormat="1">
      <c r="A57" s="4"/>
      <c r="B57" s="525" t="s">
        <v>509</v>
      </c>
      <c r="C57" s="1310"/>
      <c r="D57" s="65">
        <f>SUM(D53:D56)</f>
        <v>0</v>
      </c>
      <c r="E57" s="65">
        <f t="shared" ref="E57:N57" si="19">SUM(E53:E56)</f>
        <v>0</v>
      </c>
      <c r="F57" s="65">
        <f t="shared" si="19"/>
        <v>0</v>
      </c>
      <c r="G57" s="65">
        <f t="shared" si="19"/>
        <v>0</v>
      </c>
      <c r="H57" s="65">
        <f t="shared" si="19"/>
        <v>8.2319999999999993</v>
      </c>
      <c r="I57" s="65">
        <f t="shared" si="19"/>
        <v>8.3513999999999999</v>
      </c>
      <c r="J57" s="65">
        <f t="shared" si="19"/>
        <v>8.5217000000000009</v>
      </c>
      <c r="K57" s="65">
        <f t="shared" si="19"/>
        <v>8.2073</v>
      </c>
      <c r="L57" s="65">
        <f t="shared" si="19"/>
        <v>8.398299999999999</v>
      </c>
      <c r="M57" s="65">
        <f t="shared" si="19"/>
        <v>8.4978000000000016</v>
      </c>
      <c r="N57" s="65">
        <f t="shared" si="19"/>
        <v>8.7832000000000008</v>
      </c>
      <c r="O57" s="65">
        <f t="shared" ref="O57:P57" si="20">SUM(O53:O56)</f>
        <v>8.8027000000000015</v>
      </c>
      <c r="P57" s="65">
        <f t="shared" si="20"/>
        <v>0</v>
      </c>
    </row>
    <row r="58" spans="1:16" s="14" customFormat="1">
      <c r="A58" s="72"/>
      <c r="B58" s="484" t="s">
        <v>510</v>
      </c>
      <c r="C58" s="481"/>
      <c r="D58" s="71"/>
      <c r="E58" s="478">
        <f t="shared" ref="E58:M58" si="21">ROUND(SUM(D57*E16+E57*E17)/12,4)</f>
        <v>0</v>
      </c>
      <c r="F58" s="478">
        <f t="shared" si="21"/>
        <v>0</v>
      </c>
      <c r="G58" s="478">
        <f t="shared" si="21"/>
        <v>0</v>
      </c>
      <c r="H58" s="478">
        <f t="shared" si="21"/>
        <v>5.4880000000000004</v>
      </c>
      <c r="I58" s="478">
        <f t="shared" si="21"/>
        <v>8.3116000000000003</v>
      </c>
      <c r="J58" s="478">
        <f t="shared" si="21"/>
        <v>8.4649000000000001</v>
      </c>
      <c r="K58" s="478">
        <f t="shared" si="21"/>
        <v>8.3120999999999992</v>
      </c>
      <c r="L58" s="478">
        <f t="shared" si="21"/>
        <v>8.3346</v>
      </c>
      <c r="M58" s="478">
        <f t="shared" si="21"/>
        <v>8.4646000000000008</v>
      </c>
      <c r="N58" s="478">
        <f>ROUND(SUM(M57*N16+N57*N17)/12,4)</f>
        <v>8.5454000000000008</v>
      </c>
      <c r="O58" s="478">
        <f t="shared" ref="O58:P58" si="22">ROUND(SUM(N57*O16+O57*O17)/12,4)</f>
        <v>8.7962000000000007</v>
      </c>
      <c r="P58" s="478">
        <f t="shared" si="22"/>
        <v>0</v>
      </c>
    </row>
    <row r="59" spans="1:16" s="70" customFormat="1" ht="14">
      <c r="A59" s="72"/>
      <c r="B59" s="484"/>
      <c r="C59" s="481"/>
      <c r="D59" s="71"/>
      <c r="E59" s="71"/>
      <c r="F59" s="71"/>
      <c r="G59" s="71"/>
      <c r="H59" s="71"/>
      <c r="I59" s="71"/>
      <c r="J59" s="71"/>
      <c r="K59" s="71"/>
      <c r="L59" s="485"/>
      <c r="M59" s="485"/>
      <c r="N59" s="485"/>
      <c r="O59" s="485"/>
      <c r="P59" s="485"/>
    </row>
    <row r="60" spans="1:16" s="64" customFormat="1" ht="14">
      <c r="A60" s="62"/>
      <c r="B60" s="592" t="str">
        <f>'1.  LRAMVA Summary'!B36</f>
        <v>Sentinel Lighting</v>
      </c>
      <c r="C60" s="1308" t="str">
        <f>'2. LRAMVA Threshold'!J43</f>
        <v>kW</v>
      </c>
      <c r="D60" s="46"/>
      <c r="E60" s="46"/>
      <c r="F60" s="46"/>
      <c r="G60" s="46"/>
      <c r="H60" s="46">
        <v>11.1031</v>
      </c>
      <c r="I60" s="46">
        <v>11.264099999999999</v>
      </c>
      <c r="J60" s="46">
        <v>11.483700000000001</v>
      </c>
      <c r="K60" s="46">
        <v>15.217599999999999</v>
      </c>
      <c r="L60" s="46">
        <v>15.3774</v>
      </c>
      <c r="M60" s="46">
        <v>15.5619</v>
      </c>
      <c r="N60" s="46">
        <v>15.826499999999999</v>
      </c>
      <c r="O60" s="69">
        <v>16.127199999999998</v>
      </c>
      <c r="P60" s="46"/>
    </row>
    <row r="61" spans="1:16" s="18" customFormat="1" outlineLevel="1">
      <c r="A61" s="4"/>
      <c r="B61" s="525" t="s">
        <v>507</v>
      </c>
      <c r="C61" s="1309"/>
      <c r="D61" s="46"/>
      <c r="E61" s="46"/>
      <c r="F61" s="46"/>
      <c r="G61" s="46"/>
      <c r="H61" s="46"/>
      <c r="I61" s="46"/>
      <c r="J61" s="46">
        <v>1.06E-2</v>
      </c>
      <c r="K61" s="46"/>
      <c r="L61" s="46"/>
      <c r="M61" s="46"/>
      <c r="N61" s="46"/>
      <c r="O61" s="69"/>
      <c r="P61" s="46"/>
    </row>
    <row r="62" spans="1:16" s="18" customFormat="1" outlineLevel="1">
      <c r="A62" s="4"/>
      <c r="B62" s="525" t="s">
        <v>508</v>
      </c>
      <c r="C62" s="1309"/>
      <c r="D62" s="46"/>
      <c r="E62" s="46"/>
      <c r="F62" s="46"/>
      <c r="G62" s="46"/>
      <c r="H62" s="46"/>
      <c r="I62" s="46"/>
      <c r="J62" s="46"/>
      <c r="K62" s="46"/>
      <c r="L62" s="46"/>
      <c r="M62" s="46"/>
      <c r="N62" s="46">
        <v>0.2646</v>
      </c>
      <c r="O62" s="69"/>
      <c r="P62" s="46"/>
    </row>
    <row r="63" spans="1:16" s="18" customFormat="1" outlineLevel="1">
      <c r="A63" s="4"/>
      <c r="B63" s="525" t="s">
        <v>486</v>
      </c>
      <c r="C63" s="1309"/>
      <c r="D63" s="46"/>
      <c r="E63" s="46"/>
      <c r="F63" s="46"/>
      <c r="G63" s="46"/>
      <c r="H63" s="46"/>
      <c r="I63" s="46"/>
      <c r="J63" s="46"/>
      <c r="K63" s="46"/>
      <c r="L63" s="46">
        <v>0.1943</v>
      </c>
      <c r="M63" s="46">
        <v>0.1943</v>
      </c>
      <c r="N63" s="46">
        <v>0.1943</v>
      </c>
      <c r="O63" s="69">
        <v>0.1943</v>
      </c>
      <c r="P63" s="46"/>
    </row>
    <row r="64" spans="1:16" s="18" customFormat="1">
      <c r="A64" s="4"/>
      <c r="B64" s="525" t="s">
        <v>509</v>
      </c>
      <c r="C64" s="1310"/>
      <c r="D64" s="65">
        <f>SUM(D60:D63)</f>
        <v>0</v>
      </c>
      <c r="E64" s="65">
        <f t="shared" ref="E64:N64" si="23">SUM(E60:E63)</f>
        <v>0</v>
      </c>
      <c r="F64" s="65">
        <f t="shared" si="23"/>
        <v>0</v>
      </c>
      <c r="G64" s="65">
        <f t="shared" si="23"/>
        <v>0</v>
      </c>
      <c r="H64" s="65">
        <f t="shared" si="23"/>
        <v>11.1031</v>
      </c>
      <c r="I64" s="65">
        <f t="shared" si="23"/>
        <v>11.264099999999999</v>
      </c>
      <c r="J64" s="65">
        <f t="shared" si="23"/>
        <v>11.494300000000001</v>
      </c>
      <c r="K64" s="65">
        <f t="shared" si="23"/>
        <v>15.217599999999999</v>
      </c>
      <c r="L64" s="65">
        <f t="shared" si="23"/>
        <v>15.5717</v>
      </c>
      <c r="M64" s="65">
        <f t="shared" si="23"/>
        <v>15.7562</v>
      </c>
      <c r="N64" s="65">
        <f t="shared" si="23"/>
        <v>16.285399999999999</v>
      </c>
      <c r="O64" s="65">
        <f t="shared" ref="O64:P64" si="24">SUM(O60:O63)</f>
        <v>16.321499999999997</v>
      </c>
      <c r="P64" s="65">
        <f t="shared" si="24"/>
        <v>0</v>
      </c>
    </row>
    <row r="65" spans="1:16" s="14" customFormat="1">
      <c r="A65" s="72"/>
      <c r="B65" s="484" t="s">
        <v>510</v>
      </c>
      <c r="C65" s="481"/>
      <c r="D65" s="71"/>
      <c r="E65" s="478">
        <f t="shared" ref="E65:M65" si="25">ROUND(SUM(D64*E16+E64*E17)/12,4)</f>
        <v>0</v>
      </c>
      <c r="F65" s="478">
        <f t="shared" si="25"/>
        <v>0</v>
      </c>
      <c r="G65" s="478">
        <f t="shared" si="25"/>
        <v>0</v>
      </c>
      <c r="H65" s="478">
        <f t="shared" si="25"/>
        <v>7.4020999999999999</v>
      </c>
      <c r="I65" s="478">
        <f>ROUND(SUM(H64*I16+I64*I17)/12,4)</f>
        <v>11.2104</v>
      </c>
      <c r="J65" s="478">
        <f t="shared" si="25"/>
        <v>11.4176</v>
      </c>
      <c r="K65" s="478">
        <f t="shared" si="25"/>
        <v>13.9765</v>
      </c>
      <c r="L65" s="478">
        <f t="shared" si="25"/>
        <v>15.4537</v>
      </c>
      <c r="M65" s="478">
        <f t="shared" si="25"/>
        <v>15.694699999999999</v>
      </c>
      <c r="N65" s="478">
        <f>ROUND(SUM(M64*N16+N64*N17)/12,4)</f>
        <v>15.8444</v>
      </c>
      <c r="O65" s="478">
        <f t="shared" ref="O65:P65" si="26">ROUND(SUM(N64*O16+O64*O17)/12,4)</f>
        <v>16.3095</v>
      </c>
      <c r="P65" s="478">
        <f t="shared" si="26"/>
        <v>0</v>
      </c>
    </row>
    <row r="66" spans="1:16" s="14" customFormat="1">
      <c r="A66" s="72"/>
      <c r="B66" s="73"/>
      <c r="C66" s="78"/>
      <c r="D66" s="71"/>
      <c r="E66" s="71"/>
      <c r="F66" s="71"/>
      <c r="G66" s="71"/>
      <c r="H66" s="71"/>
      <c r="I66" s="71"/>
      <c r="J66" s="71"/>
      <c r="K66" s="71"/>
      <c r="L66" s="480"/>
      <c r="M66" s="480"/>
      <c r="N66" s="480"/>
      <c r="O66" s="480"/>
      <c r="P66" s="480"/>
    </row>
    <row r="67" spans="1:16" s="64" customFormat="1" ht="14">
      <c r="A67" s="62"/>
      <c r="B67" s="592" t="str">
        <f>'1.  LRAMVA Summary'!B37</f>
        <v>Unmetered Scattered Load</v>
      </c>
      <c r="C67" s="1308" t="str">
        <f>'2. LRAMVA Threshold'!K43</f>
        <v>kWh</v>
      </c>
      <c r="D67" s="46"/>
      <c r="E67" s="46"/>
      <c r="F67" s="46"/>
      <c r="G67" s="46"/>
      <c r="H67" s="46">
        <v>1.7399999999999999E-2</v>
      </c>
      <c r="I67" s="46">
        <v>1.77E-2</v>
      </c>
      <c r="J67" s="46">
        <v>1.7999999999999999E-2</v>
      </c>
      <c r="K67" s="46">
        <v>0.02</v>
      </c>
      <c r="L67" s="46">
        <v>2.0199999999999999E-2</v>
      </c>
      <c r="M67" s="46">
        <v>2.0400000000000001E-2</v>
      </c>
      <c r="N67" s="46">
        <v>2.07E-2</v>
      </c>
      <c r="O67" s="69">
        <v>2.1100000000000001E-2</v>
      </c>
      <c r="P67" s="46"/>
    </row>
    <row r="68" spans="1:16" s="18" customFormat="1" outlineLevel="1">
      <c r="A68" s="4"/>
      <c r="B68" s="525" t="s">
        <v>507</v>
      </c>
      <c r="C68" s="1309"/>
      <c r="D68" s="46"/>
      <c r="E68" s="46"/>
      <c r="F68" s="46"/>
      <c r="G68" s="46"/>
      <c r="H68" s="46"/>
      <c r="I68" s="46"/>
      <c r="J68" s="46"/>
      <c r="K68" s="46"/>
      <c r="L68" s="46"/>
      <c r="M68" s="46"/>
      <c r="N68" s="46"/>
      <c r="O68" s="69"/>
      <c r="P68" s="46"/>
    </row>
    <row r="69" spans="1:16" s="18" customFormat="1" outlineLevel="1">
      <c r="A69" s="4"/>
      <c r="B69" s="525" t="s">
        <v>508</v>
      </c>
      <c r="C69" s="1309"/>
      <c r="D69" s="46"/>
      <c r="E69" s="46"/>
      <c r="F69" s="46"/>
      <c r="G69" s="46"/>
      <c r="H69" s="46"/>
      <c r="I69" s="46"/>
      <c r="J69" s="46"/>
      <c r="K69" s="46"/>
      <c r="L69" s="46"/>
      <c r="M69" s="46"/>
      <c r="N69" s="46">
        <v>2.9999999999999997E-4</v>
      </c>
      <c r="O69" s="69"/>
      <c r="P69" s="46"/>
    </row>
    <row r="70" spans="1:16" s="18" customFormat="1" outlineLevel="1">
      <c r="A70" s="4"/>
      <c r="B70" s="525" t="s">
        <v>486</v>
      </c>
      <c r="C70" s="1309"/>
      <c r="D70" s="46"/>
      <c r="E70" s="46"/>
      <c r="F70" s="46"/>
      <c r="G70" s="46"/>
      <c r="H70" s="46"/>
      <c r="I70" s="46"/>
      <c r="J70" s="46"/>
      <c r="K70" s="46"/>
      <c r="L70" s="46">
        <v>2.9999999999999997E-4</v>
      </c>
      <c r="M70" s="46">
        <v>2.9999999999999997E-4</v>
      </c>
      <c r="N70" s="46">
        <v>2.9999999999999997E-4</v>
      </c>
      <c r="O70" s="69">
        <v>2.9999999999999997E-4</v>
      </c>
      <c r="P70" s="46"/>
    </row>
    <row r="71" spans="1:16" s="18" customFormat="1">
      <c r="A71" s="4"/>
      <c r="B71" s="525" t="s">
        <v>509</v>
      </c>
      <c r="C71" s="1310"/>
      <c r="D71" s="65">
        <f>SUM(D67:D70)</f>
        <v>0</v>
      </c>
      <c r="E71" s="65">
        <f t="shared" ref="E71:N71" si="27">SUM(E67:E70)</f>
        <v>0</v>
      </c>
      <c r="F71" s="65">
        <f>SUM(F67:F70)</f>
        <v>0</v>
      </c>
      <c r="G71" s="65">
        <f t="shared" si="27"/>
        <v>0</v>
      </c>
      <c r="H71" s="65">
        <f t="shared" si="27"/>
        <v>1.7399999999999999E-2</v>
      </c>
      <c r="I71" s="65">
        <f t="shared" si="27"/>
        <v>1.77E-2</v>
      </c>
      <c r="J71" s="65">
        <f t="shared" si="27"/>
        <v>1.7999999999999999E-2</v>
      </c>
      <c r="K71" s="65">
        <f t="shared" si="27"/>
        <v>0.02</v>
      </c>
      <c r="L71" s="65">
        <f t="shared" si="27"/>
        <v>2.0500000000000001E-2</v>
      </c>
      <c r="M71" s="65">
        <f t="shared" si="27"/>
        <v>2.0700000000000003E-2</v>
      </c>
      <c r="N71" s="65">
        <f t="shared" si="27"/>
        <v>2.1300000000000003E-2</v>
      </c>
      <c r="O71" s="65">
        <f t="shared" ref="O71:P71" si="28">SUM(O67:O70)</f>
        <v>2.1400000000000002E-2</v>
      </c>
      <c r="P71" s="65">
        <f t="shared" si="28"/>
        <v>0</v>
      </c>
    </row>
    <row r="72" spans="1:16" s="14" customFormat="1">
      <c r="A72" s="72"/>
      <c r="B72" s="484" t="s">
        <v>510</v>
      </c>
      <c r="C72" s="481"/>
      <c r="D72" s="71"/>
      <c r="E72" s="478">
        <f t="shared" ref="E72:N72" si="29">ROUND(SUM(D71*E16+E71*E17)/12,4)</f>
        <v>0</v>
      </c>
      <c r="F72" s="478">
        <f t="shared" si="29"/>
        <v>0</v>
      </c>
      <c r="G72" s="478">
        <f t="shared" si="29"/>
        <v>0</v>
      </c>
      <c r="H72" s="478">
        <f t="shared" si="29"/>
        <v>1.1599999999999999E-2</v>
      </c>
      <c r="I72" s="478">
        <f t="shared" si="29"/>
        <v>1.7600000000000001E-2</v>
      </c>
      <c r="J72" s="478">
        <f t="shared" si="29"/>
        <v>1.7899999999999999E-2</v>
      </c>
      <c r="K72" s="478">
        <f t="shared" si="29"/>
        <v>1.9300000000000001E-2</v>
      </c>
      <c r="L72" s="478">
        <f t="shared" si="29"/>
        <v>2.0299999999999999E-2</v>
      </c>
      <c r="M72" s="478">
        <f t="shared" si="29"/>
        <v>2.06E-2</v>
      </c>
      <c r="N72" s="478">
        <f t="shared" si="29"/>
        <v>2.0799999999999999E-2</v>
      </c>
      <c r="O72" s="478">
        <f t="shared" ref="O72" si="30">ROUND(SUM(N71*O16+O71*O17)/12,4)</f>
        <v>2.1399999999999999E-2</v>
      </c>
      <c r="P72" s="478">
        <f t="shared" ref="P72" si="31">ROUND(SUM(O71*P16+P71*P17)/12,4)</f>
        <v>0</v>
      </c>
    </row>
    <row r="73" spans="1:16" s="14" customFormat="1">
      <c r="A73" s="72"/>
      <c r="B73" s="475"/>
      <c r="C73" s="481"/>
      <c r="D73" s="71"/>
      <c r="E73" s="478"/>
      <c r="F73" s="478"/>
      <c r="G73" s="478"/>
      <c r="H73" s="478"/>
      <c r="I73" s="478"/>
      <c r="J73" s="478"/>
      <c r="K73" s="478"/>
      <c r="L73" s="478"/>
      <c r="M73" s="478"/>
      <c r="N73" s="478"/>
      <c r="O73" s="478"/>
      <c r="P73" s="478"/>
    </row>
    <row r="74" spans="1:16" s="64" customFormat="1" ht="14">
      <c r="A74" s="62"/>
      <c r="B74" s="592">
        <f>'1.  LRAMVA Summary'!B38</f>
        <v>0</v>
      </c>
      <c r="C74" s="1308">
        <f>'2. LRAMVA Threshold'!L43</f>
        <v>0</v>
      </c>
      <c r="D74" s="46"/>
      <c r="E74" s="46"/>
      <c r="F74" s="46"/>
      <c r="G74" s="46"/>
      <c r="H74" s="46"/>
      <c r="I74" s="46"/>
      <c r="J74" s="46"/>
      <c r="K74" s="46"/>
      <c r="L74" s="46"/>
      <c r="M74" s="46"/>
      <c r="N74" s="46"/>
      <c r="O74" s="46"/>
      <c r="P74" s="46"/>
    </row>
    <row r="75" spans="1:16" s="18" customFormat="1" outlineLevel="1">
      <c r="A75" s="4"/>
      <c r="B75" s="525" t="s">
        <v>507</v>
      </c>
      <c r="C75" s="1309"/>
      <c r="D75" s="46"/>
      <c r="E75" s="46"/>
      <c r="F75" s="46"/>
      <c r="G75" s="46"/>
      <c r="H75" s="46"/>
      <c r="I75" s="46"/>
      <c r="J75" s="46"/>
      <c r="K75" s="46"/>
      <c r="L75" s="46"/>
      <c r="M75" s="46"/>
      <c r="N75" s="46"/>
      <c r="O75" s="46"/>
      <c r="P75" s="46"/>
    </row>
    <row r="76" spans="1:16" s="18" customFormat="1" outlineLevel="1">
      <c r="A76" s="4"/>
      <c r="B76" s="525" t="s">
        <v>508</v>
      </c>
      <c r="C76" s="1309"/>
      <c r="D76" s="46"/>
      <c r="E76" s="46"/>
      <c r="F76" s="46"/>
      <c r="G76" s="46"/>
      <c r="H76" s="46"/>
      <c r="I76" s="46"/>
      <c r="J76" s="46"/>
      <c r="K76" s="46"/>
      <c r="L76" s="46"/>
      <c r="M76" s="46"/>
      <c r="N76" s="46"/>
      <c r="O76" s="46"/>
      <c r="P76" s="46"/>
    </row>
    <row r="77" spans="1:16" s="18" customFormat="1" outlineLevel="1">
      <c r="A77" s="4"/>
      <c r="B77" s="525" t="s">
        <v>486</v>
      </c>
      <c r="C77" s="1309"/>
      <c r="D77" s="46"/>
      <c r="E77" s="46"/>
      <c r="F77" s="46"/>
      <c r="G77" s="46"/>
      <c r="H77" s="46"/>
      <c r="I77" s="46"/>
      <c r="J77" s="46"/>
      <c r="K77" s="46"/>
      <c r="L77" s="46"/>
      <c r="M77" s="46"/>
      <c r="N77" s="46"/>
      <c r="O77" s="46"/>
      <c r="P77" s="46"/>
    </row>
    <row r="78" spans="1:16" s="18" customFormat="1">
      <c r="A78" s="4"/>
      <c r="B78" s="525" t="s">
        <v>509</v>
      </c>
      <c r="C78" s="1310"/>
      <c r="D78" s="65">
        <f>SUM(D74:D77)</f>
        <v>0</v>
      </c>
      <c r="E78" s="65">
        <f>SUM(E74:E77)</f>
        <v>0</v>
      </c>
      <c r="F78" s="65">
        <f t="shared" ref="F78:N78" si="32">SUM(F74:F77)</f>
        <v>0</v>
      </c>
      <c r="G78" s="65">
        <f t="shared" si="32"/>
        <v>0</v>
      </c>
      <c r="H78" s="65">
        <f t="shared" si="32"/>
        <v>0</v>
      </c>
      <c r="I78" s="65">
        <f t="shared" si="32"/>
        <v>0</v>
      </c>
      <c r="J78" s="65">
        <f t="shared" si="32"/>
        <v>0</v>
      </c>
      <c r="K78" s="65">
        <f t="shared" si="32"/>
        <v>0</v>
      </c>
      <c r="L78" s="65">
        <f t="shared" si="32"/>
        <v>0</v>
      </c>
      <c r="M78" s="65">
        <f t="shared" si="32"/>
        <v>0</v>
      </c>
      <c r="N78" s="65">
        <f t="shared" si="32"/>
        <v>0</v>
      </c>
      <c r="O78" s="65">
        <f t="shared" ref="O78:P78" si="33">SUM(O74:O77)</f>
        <v>0</v>
      </c>
      <c r="P78" s="65">
        <f t="shared" si="33"/>
        <v>0</v>
      </c>
    </row>
    <row r="79" spans="1:16" s="14" customFormat="1">
      <c r="A79" s="72"/>
      <c r="B79" s="484" t="s">
        <v>510</v>
      </c>
      <c r="C79" s="481"/>
      <c r="D79" s="71"/>
      <c r="E79" s="478">
        <f t="shared" ref="E79:M79" si="34">ROUND(SUM(D78*E16+E78*E17)/12,4)</f>
        <v>0</v>
      </c>
      <c r="F79" s="478">
        <f t="shared" si="34"/>
        <v>0</v>
      </c>
      <c r="G79" s="478">
        <f t="shared" si="34"/>
        <v>0</v>
      </c>
      <c r="H79" s="478">
        <f t="shared" si="34"/>
        <v>0</v>
      </c>
      <c r="I79" s="478">
        <f t="shared" si="34"/>
        <v>0</v>
      </c>
      <c r="J79" s="478">
        <f t="shared" si="34"/>
        <v>0</v>
      </c>
      <c r="K79" s="478">
        <f t="shared" si="34"/>
        <v>0</v>
      </c>
      <c r="L79" s="478">
        <f t="shared" si="34"/>
        <v>0</v>
      </c>
      <c r="M79" s="478">
        <f t="shared" si="34"/>
        <v>0</v>
      </c>
      <c r="N79" s="478">
        <f>ROUND(SUM(M78*N16+N78*N17)/12,4)</f>
        <v>0</v>
      </c>
      <c r="O79" s="478">
        <f t="shared" ref="O79:P79" si="35">ROUND(SUM(N78*O16+O78*O17)/12,4)</f>
        <v>0</v>
      </c>
      <c r="P79" s="478">
        <f t="shared" si="35"/>
        <v>0</v>
      </c>
    </row>
    <row r="80" spans="1:16" s="14" customFormat="1">
      <c r="A80" s="72"/>
      <c r="B80" s="475"/>
      <c r="C80" s="481"/>
      <c r="D80" s="71"/>
      <c r="E80" s="478"/>
      <c r="F80" s="478"/>
      <c r="G80" s="478"/>
      <c r="H80" s="478"/>
      <c r="I80" s="478"/>
      <c r="J80" s="478"/>
      <c r="K80" s="478"/>
      <c r="L80" s="478"/>
      <c r="M80" s="478"/>
      <c r="N80" s="478"/>
      <c r="O80" s="478"/>
      <c r="P80" s="478"/>
    </row>
    <row r="81" spans="1:16" s="64" customFormat="1" ht="14">
      <c r="A81" s="62"/>
      <c r="B81" s="592">
        <f>'1.  LRAMVA Summary'!B39</f>
        <v>0</v>
      </c>
      <c r="C81" s="1308">
        <f>'2. LRAMVA Threshold'!M43</f>
        <v>0</v>
      </c>
      <c r="D81" s="46"/>
      <c r="E81" s="46"/>
      <c r="F81" s="46"/>
      <c r="G81" s="46"/>
      <c r="H81" s="46"/>
      <c r="I81" s="46"/>
      <c r="J81" s="46"/>
      <c r="K81" s="46"/>
      <c r="L81" s="46"/>
      <c r="M81" s="46"/>
      <c r="N81" s="46"/>
      <c r="O81" s="46"/>
      <c r="P81" s="46"/>
    </row>
    <row r="82" spans="1:16" s="18" customFormat="1" outlineLevel="1">
      <c r="A82" s="4"/>
      <c r="B82" s="525" t="s">
        <v>507</v>
      </c>
      <c r="C82" s="1309"/>
      <c r="D82" s="46"/>
      <c r="E82" s="46"/>
      <c r="F82" s="46"/>
      <c r="G82" s="46"/>
      <c r="H82" s="46"/>
      <c r="I82" s="46"/>
      <c r="J82" s="46"/>
      <c r="K82" s="46"/>
      <c r="L82" s="46"/>
      <c r="M82" s="46"/>
      <c r="N82" s="46"/>
      <c r="O82" s="46"/>
      <c r="P82" s="46"/>
    </row>
    <row r="83" spans="1:16" s="18" customFormat="1" outlineLevel="1">
      <c r="A83" s="4"/>
      <c r="B83" s="525" t="s">
        <v>508</v>
      </c>
      <c r="C83" s="1309"/>
      <c r="D83" s="46"/>
      <c r="E83" s="46"/>
      <c r="F83" s="46"/>
      <c r="G83" s="46"/>
      <c r="H83" s="46"/>
      <c r="I83" s="46"/>
      <c r="J83" s="46"/>
      <c r="K83" s="46"/>
      <c r="L83" s="46"/>
      <c r="M83" s="46"/>
      <c r="N83" s="46"/>
      <c r="O83" s="46"/>
      <c r="P83" s="46"/>
    </row>
    <row r="84" spans="1:16" s="18" customFormat="1" outlineLevel="1">
      <c r="A84" s="4"/>
      <c r="B84" s="525" t="s">
        <v>486</v>
      </c>
      <c r="C84" s="1309"/>
      <c r="D84" s="46"/>
      <c r="E84" s="46"/>
      <c r="F84" s="46"/>
      <c r="G84" s="46"/>
      <c r="H84" s="46"/>
      <c r="I84" s="46"/>
      <c r="J84" s="46"/>
      <c r="K84" s="46"/>
      <c r="L84" s="46"/>
      <c r="M84" s="46"/>
      <c r="N84" s="46"/>
      <c r="O84" s="46"/>
      <c r="P84" s="46"/>
    </row>
    <row r="85" spans="1:16" s="18" customFormat="1">
      <c r="A85" s="4"/>
      <c r="B85" s="525" t="s">
        <v>509</v>
      </c>
      <c r="C85" s="1310"/>
      <c r="D85" s="65">
        <f>SUM(D81:D84)</f>
        <v>0</v>
      </c>
      <c r="E85" s="65">
        <f>SUM(E81:E84)</f>
        <v>0</v>
      </c>
      <c r="F85" s="65">
        <f t="shared" ref="F85:N85" si="36">SUM(F81:F84)</f>
        <v>0</v>
      </c>
      <c r="G85" s="65">
        <f t="shared" si="36"/>
        <v>0</v>
      </c>
      <c r="H85" s="65">
        <f t="shared" si="36"/>
        <v>0</v>
      </c>
      <c r="I85" s="65">
        <f t="shared" si="36"/>
        <v>0</v>
      </c>
      <c r="J85" s="65">
        <f t="shared" si="36"/>
        <v>0</v>
      </c>
      <c r="K85" s="65">
        <f t="shared" si="36"/>
        <v>0</v>
      </c>
      <c r="L85" s="65">
        <f t="shared" si="36"/>
        <v>0</v>
      </c>
      <c r="M85" s="65">
        <f t="shared" si="36"/>
        <v>0</v>
      </c>
      <c r="N85" s="65">
        <f t="shared" si="36"/>
        <v>0</v>
      </c>
      <c r="O85" s="65">
        <f t="shared" ref="O85:P85" si="37">SUM(O81:O84)</f>
        <v>0</v>
      </c>
      <c r="P85" s="65">
        <f t="shared" si="37"/>
        <v>0</v>
      </c>
    </row>
    <row r="86" spans="1:16" s="14" customFormat="1">
      <c r="A86" s="72"/>
      <c r="B86" s="484" t="s">
        <v>510</v>
      </c>
      <c r="C86" s="481"/>
      <c r="D86" s="71"/>
      <c r="E86" s="478">
        <f t="shared" ref="E86:N86" si="38">ROUND(SUM(D85*E16+E85*E17)/12,4)</f>
        <v>0</v>
      </c>
      <c r="F86" s="478">
        <f t="shared" si="38"/>
        <v>0</v>
      </c>
      <c r="G86" s="478">
        <f t="shared" si="38"/>
        <v>0</v>
      </c>
      <c r="H86" s="478">
        <f t="shared" si="38"/>
        <v>0</v>
      </c>
      <c r="I86" s="478">
        <f t="shared" si="38"/>
        <v>0</v>
      </c>
      <c r="J86" s="478">
        <f t="shared" si="38"/>
        <v>0</v>
      </c>
      <c r="K86" s="478">
        <f t="shared" si="38"/>
        <v>0</v>
      </c>
      <c r="L86" s="478">
        <f t="shared" si="38"/>
        <v>0</v>
      </c>
      <c r="M86" s="478">
        <f t="shared" si="38"/>
        <v>0</v>
      </c>
      <c r="N86" s="478">
        <f t="shared" si="38"/>
        <v>0</v>
      </c>
      <c r="O86" s="478">
        <f t="shared" ref="O86" si="39">ROUND(SUM(N85*O16+O85*O17)/12,4)</f>
        <v>0</v>
      </c>
      <c r="P86" s="478">
        <f t="shared" ref="P86" si="40">ROUND(SUM(O85*P16+P85*P17)/12,4)</f>
        <v>0</v>
      </c>
    </row>
    <row r="87" spans="1:16" s="14" customFormat="1">
      <c r="A87" s="72"/>
      <c r="B87" s="475"/>
      <c r="C87" s="481"/>
      <c r="D87" s="71"/>
      <c r="E87" s="478"/>
      <c r="F87" s="478"/>
      <c r="G87" s="478"/>
      <c r="H87" s="478"/>
      <c r="I87" s="478"/>
      <c r="J87" s="478"/>
      <c r="K87" s="478"/>
      <c r="L87" s="478"/>
      <c r="M87" s="478"/>
      <c r="N87" s="478"/>
      <c r="O87" s="478"/>
      <c r="P87" s="478"/>
    </row>
    <row r="88" spans="1:16" s="64" customFormat="1" ht="14">
      <c r="A88" s="62"/>
      <c r="B88" s="592">
        <f>'1.  LRAMVA Summary'!B40</f>
        <v>0</v>
      </c>
      <c r="C88" s="1308">
        <f>'2. LRAMVA Threshold'!N43</f>
        <v>0</v>
      </c>
      <c r="D88" s="46"/>
      <c r="E88" s="46"/>
      <c r="F88" s="46"/>
      <c r="G88" s="46"/>
      <c r="H88" s="46"/>
      <c r="I88" s="46"/>
      <c r="J88" s="46"/>
      <c r="K88" s="46"/>
      <c r="L88" s="46"/>
      <c r="M88" s="46"/>
      <c r="N88" s="46"/>
      <c r="O88" s="46"/>
      <c r="P88" s="46"/>
    </row>
    <row r="89" spans="1:16" s="18" customFormat="1" outlineLevel="1">
      <c r="A89" s="4"/>
      <c r="B89" s="525" t="s">
        <v>507</v>
      </c>
      <c r="C89" s="1309"/>
      <c r="D89" s="46"/>
      <c r="E89" s="46"/>
      <c r="F89" s="46"/>
      <c r="G89" s="46"/>
      <c r="H89" s="46"/>
      <c r="I89" s="46"/>
      <c r="J89" s="46"/>
      <c r="K89" s="46"/>
      <c r="L89" s="46"/>
      <c r="M89" s="46"/>
      <c r="N89" s="46"/>
      <c r="O89" s="46"/>
      <c r="P89" s="46"/>
    </row>
    <row r="90" spans="1:16" s="18" customFormat="1" outlineLevel="1">
      <c r="A90" s="4"/>
      <c r="B90" s="525" t="s">
        <v>508</v>
      </c>
      <c r="C90" s="1309"/>
      <c r="D90" s="46"/>
      <c r="E90" s="46"/>
      <c r="F90" s="46"/>
      <c r="G90" s="46"/>
      <c r="H90" s="46"/>
      <c r="I90" s="46"/>
      <c r="J90" s="46"/>
      <c r="K90" s="46"/>
      <c r="L90" s="46"/>
      <c r="M90" s="46"/>
      <c r="N90" s="46"/>
      <c r="O90" s="46"/>
      <c r="P90" s="46"/>
    </row>
    <row r="91" spans="1:16" s="18" customFormat="1" outlineLevel="1">
      <c r="A91" s="4"/>
      <c r="B91" s="525" t="s">
        <v>486</v>
      </c>
      <c r="C91" s="1309"/>
      <c r="D91" s="46"/>
      <c r="E91" s="46"/>
      <c r="F91" s="46"/>
      <c r="G91" s="46"/>
      <c r="H91" s="46"/>
      <c r="I91" s="46"/>
      <c r="J91" s="46"/>
      <c r="K91" s="46"/>
      <c r="L91" s="46"/>
      <c r="M91" s="46"/>
      <c r="N91" s="46"/>
      <c r="O91" s="46"/>
      <c r="P91" s="46"/>
    </row>
    <row r="92" spans="1:16" s="18" customFormat="1">
      <c r="A92" s="4"/>
      <c r="B92" s="525" t="s">
        <v>509</v>
      </c>
      <c r="C92" s="1310"/>
      <c r="D92" s="65">
        <f>SUM(D88:D91)</f>
        <v>0</v>
      </c>
      <c r="E92" s="65">
        <f>SUM(E88:E91)</f>
        <v>0</v>
      </c>
      <c r="F92" s="65">
        <f t="shared" ref="F92:N92" si="41">SUM(F88:F91)</f>
        <v>0</v>
      </c>
      <c r="G92" s="65">
        <f t="shared" si="41"/>
        <v>0</v>
      </c>
      <c r="H92" s="65">
        <f t="shared" si="41"/>
        <v>0</v>
      </c>
      <c r="I92" s="65">
        <f t="shared" si="41"/>
        <v>0</v>
      </c>
      <c r="J92" s="65">
        <f t="shared" si="41"/>
        <v>0</v>
      </c>
      <c r="K92" s="65">
        <f t="shared" si="41"/>
        <v>0</v>
      </c>
      <c r="L92" s="65">
        <f t="shared" si="41"/>
        <v>0</v>
      </c>
      <c r="M92" s="65">
        <f t="shared" si="41"/>
        <v>0</v>
      </c>
      <c r="N92" s="65">
        <f t="shared" si="41"/>
        <v>0</v>
      </c>
      <c r="O92" s="65">
        <f t="shared" ref="O92:P92" si="42">SUM(O88:O91)</f>
        <v>0</v>
      </c>
      <c r="P92" s="65">
        <f t="shared" si="42"/>
        <v>0</v>
      </c>
    </row>
    <row r="93" spans="1:16" s="14" customFormat="1">
      <c r="A93" s="72"/>
      <c r="B93" s="484" t="s">
        <v>510</v>
      </c>
      <c r="C93" s="481"/>
      <c r="D93" s="71"/>
      <c r="E93" s="478">
        <f t="shared" ref="E93:M93" si="43">ROUND(SUM(D92*E16+E92*E17)/12,4)</f>
        <v>0</v>
      </c>
      <c r="F93" s="478">
        <f t="shared" si="43"/>
        <v>0</v>
      </c>
      <c r="G93" s="478">
        <f t="shared" si="43"/>
        <v>0</v>
      </c>
      <c r="H93" s="478">
        <f t="shared" si="43"/>
        <v>0</v>
      </c>
      <c r="I93" s="478">
        <f t="shared" si="43"/>
        <v>0</v>
      </c>
      <c r="J93" s="478">
        <f t="shared" si="43"/>
        <v>0</v>
      </c>
      <c r="K93" s="478">
        <f t="shared" si="43"/>
        <v>0</v>
      </c>
      <c r="L93" s="478">
        <f t="shared" si="43"/>
        <v>0</v>
      </c>
      <c r="M93" s="478">
        <f t="shared" si="43"/>
        <v>0</v>
      </c>
      <c r="N93" s="478">
        <f>ROUND(SUM(M92*N16+N92*N17)/12,4)</f>
        <v>0</v>
      </c>
      <c r="O93" s="478">
        <f t="shared" ref="O93:P93" si="44">ROUND(SUM(N92*O16+O92*O17)/12,4)</f>
        <v>0</v>
      </c>
      <c r="P93" s="478">
        <f t="shared" si="44"/>
        <v>0</v>
      </c>
    </row>
    <row r="94" spans="1:16" s="14" customFormat="1">
      <c r="A94" s="72"/>
      <c r="B94" s="475"/>
      <c r="C94" s="481"/>
      <c r="D94" s="71"/>
      <c r="E94" s="478"/>
      <c r="F94" s="478"/>
      <c r="G94" s="478"/>
      <c r="H94" s="478"/>
      <c r="I94" s="478"/>
      <c r="J94" s="478"/>
      <c r="K94" s="478"/>
      <c r="L94" s="478"/>
      <c r="M94" s="478"/>
      <c r="N94" s="478"/>
      <c r="O94" s="478"/>
      <c r="P94" s="478"/>
    </row>
    <row r="95" spans="1:16" s="64" customFormat="1" ht="14">
      <c r="A95" s="62"/>
      <c r="B95" s="592">
        <f>'1.  LRAMVA Summary'!B41</f>
        <v>0</v>
      </c>
      <c r="C95" s="1308">
        <f>'2. LRAMVA Threshold'!O43</f>
        <v>0</v>
      </c>
      <c r="D95" s="46"/>
      <c r="E95" s="46"/>
      <c r="F95" s="46"/>
      <c r="G95" s="46"/>
      <c r="H95" s="46"/>
      <c r="I95" s="46"/>
      <c r="J95" s="46"/>
      <c r="K95" s="46"/>
      <c r="L95" s="46"/>
      <c r="M95" s="46"/>
      <c r="N95" s="46"/>
      <c r="O95" s="46"/>
      <c r="P95" s="46"/>
    </row>
    <row r="96" spans="1:16" s="18" customFormat="1" outlineLevel="1">
      <c r="A96" s="4"/>
      <c r="B96" s="525" t="s">
        <v>507</v>
      </c>
      <c r="C96" s="1309"/>
      <c r="D96" s="46"/>
      <c r="E96" s="46"/>
      <c r="F96" s="46"/>
      <c r="G96" s="46"/>
      <c r="H96" s="46"/>
      <c r="I96" s="46"/>
      <c r="J96" s="46"/>
      <c r="K96" s="46"/>
      <c r="L96" s="46"/>
      <c r="M96" s="46"/>
      <c r="N96" s="46"/>
      <c r="O96" s="46"/>
      <c r="P96" s="46"/>
    </row>
    <row r="97" spans="1:16" s="18" customFormat="1" outlineLevel="1">
      <c r="A97" s="4"/>
      <c r="B97" s="525" t="s">
        <v>508</v>
      </c>
      <c r="C97" s="1309"/>
      <c r="D97" s="46"/>
      <c r="E97" s="46"/>
      <c r="F97" s="46"/>
      <c r="G97" s="46"/>
      <c r="H97" s="46"/>
      <c r="I97" s="46"/>
      <c r="J97" s="46"/>
      <c r="K97" s="46"/>
      <c r="L97" s="46"/>
      <c r="M97" s="46"/>
      <c r="N97" s="46"/>
      <c r="O97" s="46"/>
      <c r="P97" s="46"/>
    </row>
    <row r="98" spans="1:16" s="18" customFormat="1" outlineLevel="1">
      <c r="A98" s="4"/>
      <c r="B98" s="525" t="s">
        <v>486</v>
      </c>
      <c r="C98" s="1309"/>
      <c r="D98" s="46"/>
      <c r="E98" s="46"/>
      <c r="F98" s="46"/>
      <c r="G98" s="46"/>
      <c r="H98" s="46"/>
      <c r="I98" s="46"/>
      <c r="J98" s="46"/>
      <c r="K98" s="46"/>
      <c r="L98" s="46"/>
      <c r="M98" s="46"/>
      <c r="N98" s="46"/>
      <c r="O98" s="46"/>
      <c r="P98" s="46"/>
    </row>
    <row r="99" spans="1:16" s="18" customFormat="1">
      <c r="A99" s="4"/>
      <c r="B99" s="525" t="s">
        <v>509</v>
      </c>
      <c r="C99" s="1310"/>
      <c r="D99" s="65">
        <f>SUM(D95:D98)</f>
        <v>0</v>
      </c>
      <c r="E99" s="65">
        <f>SUM(E95:E98)</f>
        <v>0</v>
      </c>
      <c r="F99" s="65">
        <f t="shared" ref="F99:N99" si="45">SUM(F95:F98)</f>
        <v>0</v>
      </c>
      <c r="G99" s="65">
        <f t="shared" si="45"/>
        <v>0</v>
      </c>
      <c r="H99" s="65">
        <f t="shared" si="45"/>
        <v>0</v>
      </c>
      <c r="I99" s="65">
        <f t="shared" si="45"/>
        <v>0</v>
      </c>
      <c r="J99" s="65">
        <f t="shared" si="45"/>
        <v>0</v>
      </c>
      <c r="K99" s="65">
        <f t="shared" si="45"/>
        <v>0</v>
      </c>
      <c r="L99" s="65">
        <f t="shared" si="45"/>
        <v>0</v>
      </c>
      <c r="M99" s="65">
        <f t="shared" si="45"/>
        <v>0</v>
      </c>
      <c r="N99" s="65">
        <f t="shared" si="45"/>
        <v>0</v>
      </c>
      <c r="O99" s="65">
        <f t="shared" ref="O99:P99" si="46">SUM(O95:O98)</f>
        <v>0</v>
      </c>
      <c r="P99" s="65">
        <f t="shared" si="46"/>
        <v>0</v>
      </c>
    </row>
    <row r="100" spans="1:16" s="14" customFormat="1">
      <c r="A100" s="72"/>
      <c r="B100" s="484" t="s">
        <v>510</v>
      </c>
      <c r="C100" s="481"/>
      <c r="D100" s="71"/>
      <c r="E100" s="478">
        <f t="shared" ref="E100:M100" si="47">ROUND(SUM(D99*E16+E99*E17)/12,4)</f>
        <v>0</v>
      </c>
      <c r="F100" s="478">
        <f t="shared" si="47"/>
        <v>0</v>
      </c>
      <c r="G100" s="478">
        <f t="shared" si="47"/>
        <v>0</v>
      </c>
      <c r="H100" s="478">
        <f t="shared" si="47"/>
        <v>0</v>
      </c>
      <c r="I100" s="478">
        <f t="shared" si="47"/>
        <v>0</v>
      </c>
      <c r="J100" s="478">
        <f t="shared" si="47"/>
        <v>0</v>
      </c>
      <c r="K100" s="478">
        <f t="shared" si="47"/>
        <v>0</v>
      </c>
      <c r="L100" s="478">
        <f t="shared" si="47"/>
        <v>0</v>
      </c>
      <c r="M100" s="478">
        <f t="shared" si="47"/>
        <v>0</v>
      </c>
      <c r="N100" s="478">
        <f>ROUND(SUM(M99*N16+N99*N17)/12,4)</f>
        <v>0</v>
      </c>
      <c r="O100" s="478">
        <f t="shared" ref="O100:P100" si="48">ROUND(SUM(N99*O16+O99*O17)/12,4)</f>
        <v>0</v>
      </c>
      <c r="P100" s="478">
        <f t="shared" si="48"/>
        <v>0</v>
      </c>
    </row>
    <row r="101" spans="1:16" s="14" customFormat="1">
      <c r="A101" s="72"/>
      <c r="B101" s="475"/>
      <c r="C101" s="481"/>
      <c r="D101" s="71"/>
      <c r="E101" s="478"/>
      <c r="F101" s="478"/>
      <c r="G101" s="478"/>
      <c r="H101" s="478"/>
      <c r="I101" s="478"/>
      <c r="J101" s="478"/>
      <c r="K101" s="478"/>
      <c r="L101" s="478"/>
      <c r="M101" s="478"/>
      <c r="N101" s="478"/>
      <c r="O101" s="478"/>
      <c r="P101" s="478"/>
    </row>
    <row r="102" spans="1:16" s="64" customFormat="1" ht="14">
      <c r="A102" s="62"/>
      <c r="B102" s="592">
        <f>'1.  LRAMVA Summary'!B42</f>
        <v>0</v>
      </c>
      <c r="C102" s="1308">
        <f>'2. LRAMVA Threshold'!P43</f>
        <v>0</v>
      </c>
      <c r="D102" s="46"/>
      <c r="E102" s="46"/>
      <c r="F102" s="46"/>
      <c r="G102" s="46"/>
      <c r="H102" s="46"/>
      <c r="I102" s="46"/>
      <c r="J102" s="46"/>
      <c r="K102" s="46"/>
      <c r="L102" s="46"/>
      <c r="M102" s="46"/>
      <c r="N102" s="46"/>
      <c r="O102" s="46"/>
      <c r="P102" s="46"/>
    </row>
    <row r="103" spans="1:16" s="18" customFormat="1" outlineLevel="1">
      <c r="A103" s="4"/>
      <c r="B103" s="525" t="s">
        <v>507</v>
      </c>
      <c r="C103" s="1309"/>
      <c r="D103" s="46"/>
      <c r="E103" s="46"/>
      <c r="F103" s="46"/>
      <c r="G103" s="46"/>
      <c r="H103" s="46"/>
      <c r="I103" s="46"/>
      <c r="J103" s="46"/>
      <c r="K103" s="46"/>
      <c r="L103" s="46"/>
      <c r="M103" s="46"/>
      <c r="N103" s="46"/>
      <c r="O103" s="46"/>
      <c r="P103" s="46"/>
    </row>
    <row r="104" spans="1:16" s="18" customFormat="1" outlineLevel="1">
      <c r="A104" s="4"/>
      <c r="B104" s="525" t="s">
        <v>508</v>
      </c>
      <c r="C104" s="1309"/>
      <c r="D104" s="46"/>
      <c r="E104" s="46"/>
      <c r="F104" s="46"/>
      <c r="G104" s="46"/>
      <c r="H104" s="46"/>
      <c r="I104" s="46"/>
      <c r="J104" s="46"/>
      <c r="K104" s="46"/>
      <c r="L104" s="46"/>
      <c r="M104" s="46"/>
      <c r="N104" s="46"/>
      <c r="O104" s="46"/>
      <c r="P104" s="46"/>
    </row>
    <row r="105" spans="1:16" s="18" customFormat="1" outlineLevel="1">
      <c r="A105" s="4"/>
      <c r="B105" s="525" t="s">
        <v>486</v>
      </c>
      <c r="C105" s="1309"/>
      <c r="D105" s="46"/>
      <c r="E105" s="46"/>
      <c r="F105" s="46"/>
      <c r="G105" s="46"/>
      <c r="H105" s="46"/>
      <c r="I105" s="46"/>
      <c r="J105" s="46"/>
      <c r="K105" s="46"/>
      <c r="L105" s="46"/>
      <c r="M105" s="46"/>
      <c r="N105" s="46"/>
      <c r="O105" s="46"/>
      <c r="P105" s="46"/>
    </row>
    <row r="106" spans="1:16" s="18" customFormat="1">
      <c r="A106" s="4"/>
      <c r="B106" s="525" t="s">
        <v>509</v>
      </c>
      <c r="C106" s="1310"/>
      <c r="D106" s="65">
        <f>SUM(D102:D105)</f>
        <v>0</v>
      </c>
      <c r="E106" s="65">
        <f>SUM(E102:E105)</f>
        <v>0</v>
      </c>
      <c r="F106" s="65">
        <f>SUM(F102:F105)</f>
        <v>0</v>
      </c>
      <c r="G106" s="65">
        <f t="shared" ref="G106:N106" si="49">SUM(G102:G105)</f>
        <v>0</v>
      </c>
      <c r="H106" s="65">
        <f t="shared" si="49"/>
        <v>0</v>
      </c>
      <c r="I106" s="65">
        <f t="shared" si="49"/>
        <v>0</v>
      </c>
      <c r="J106" s="65">
        <f t="shared" si="49"/>
        <v>0</v>
      </c>
      <c r="K106" s="65">
        <f t="shared" si="49"/>
        <v>0</v>
      </c>
      <c r="L106" s="65">
        <f t="shared" si="49"/>
        <v>0</v>
      </c>
      <c r="M106" s="65">
        <f t="shared" si="49"/>
        <v>0</v>
      </c>
      <c r="N106" s="65">
        <f t="shared" si="49"/>
        <v>0</v>
      </c>
      <c r="O106" s="65">
        <f t="shared" ref="O106:P106" si="50">SUM(O102:O105)</f>
        <v>0</v>
      </c>
      <c r="P106" s="65">
        <f t="shared" si="50"/>
        <v>0</v>
      </c>
    </row>
    <row r="107" spans="1:16" s="14" customFormat="1">
      <c r="A107" s="72"/>
      <c r="B107" s="484" t="s">
        <v>510</v>
      </c>
      <c r="C107" s="481"/>
      <c r="D107" s="71"/>
      <c r="E107" s="478">
        <f t="shared" ref="E107:M107" si="51">ROUND(SUM(D106*E16+E106*E17)/12,4)</f>
        <v>0</v>
      </c>
      <c r="F107" s="478">
        <f t="shared" si="51"/>
        <v>0</v>
      </c>
      <c r="G107" s="478">
        <f t="shared" si="51"/>
        <v>0</v>
      </c>
      <c r="H107" s="478">
        <f t="shared" si="51"/>
        <v>0</v>
      </c>
      <c r="I107" s="478">
        <f t="shared" si="51"/>
        <v>0</v>
      </c>
      <c r="J107" s="478">
        <f t="shared" si="51"/>
        <v>0</v>
      </c>
      <c r="K107" s="478">
        <f t="shared" si="51"/>
        <v>0</v>
      </c>
      <c r="L107" s="478">
        <f t="shared" si="51"/>
        <v>0</v>
      </c>
      <c r="M107" s="478">
        <f t="shared" si="51"/>
        <v>0</v>
      </c>
      <c r="N107" s="478">
        <f>ROUND(SUM(M106*N16+N106*N17)/12,4)</f>
        <v>0</v>
      </c>
      <c r="O107" s="478">
        <f t="shared" ref="O107:P107" si="52">ROUND(SUM(N106*O16+O106*O17)/12,4)</f>
        <v>0</v>
      </c>
      <c r="P107" s="478">
        <f t="shared" si="52"/>
        <v>0</v>
      </c>
    </row>
    <row r="108" spans="1:16" s="14" customFormat="1">
      <c r="A108" s="72"/>
      <c r="B108" s="475"/>
      <c r="C108" s="481"/>
      <c r="D108" s="71"/>
      <c r="E108" s="478"/>
      <c r="F108" s="478"/>
      <c r="G108" s="478"/>
      <c r="H108" s="478"/>
      <c r="I108" s="478"/>
      <c r="J108" s="478"/>
      <c r="K108" s="478"/>
      <c r="L108" s="478"/>
      <c r="M108" s="478"/>
      <c r="N108" s="478"/>
      <c r="O108" s="478"/>
      <c r="P108" s="478"/>
    </row>
    <row r="109" spans="1:16" s="64" customFormat="1" ht="14">
      <c r="A109" s="62"/>
      <c r="B109" s="592">
        <f>'1.  LRAMVA Summary'!B43</f>
        <v>0</v>
      </c>
      <c r="C109" s="1308">
        <f>'2. LRAMVA Threshold'!Q43</f>
        <v>0</v>
      </c>
      <c r="D109" s="46"/>
      <c r="E109" s="46"/>
      <c r="F109" s="46"/>
      <c r="G109" s="46"/>
      <c r="H109" s="46"/>
      <c r="I109" s="46"/>
      <c r="J109" s="46"/>
      <c r="K109" s="46"/>
      <c r="L109" s="46"/>
      <c r="M109" s="46"/>
      <c r="N109" s="46"/>
      <c r="O109" s="46"/>
      <c r="P109" s="46"/>
    </row>
    <row r="110" spans="1:16" s="18" customFormat="1" outlineLevel="1">
      <c r="A110" s="4"/>
      <c r="B110" s="525" t="s">
        <v>507</v>
      </c>
      <c r="C110" s="1309"/>
      <c r="D110" s="46"/>
      <c r="E110" s="46"/>
      <c r="F110" s="46"/>
      <c r="G110" s="46"/>
      <c r="H110" s="46"/>
      <c r="I110" s="46"/>
      <c r="J110" s="46"/>
      <c r="K110" s="46"/>
      <c r="L110" s="46"/>
      <c r="M110" s="46"/>
      <c r="N110" s="46"/>
      <c r="O110" s="46"/>
      <c r="P110" s="46"/>
    </row>
    <row r="111" spans="1:16" s="18" customFormat="1" outlineLevel="1">
      <c r="A111" s="4"/>
      <c r="B111" s="525" t="s">
        <v>508</v>
      </c>
      <c r="C111" s="1309"/>
      <c r="D111" s="46"/>
      <c r="E111" s="46"/>
      <c r="F111" s="46"/>
      <c r="G111" s="46"/>
      <c r="H111" s="46"/>
      <c r="I111" s="46"/>
      <c r="J111" s="46"/>
      <c r="K111" s="46"/>
      <c r="L111" s="46"/>
      <c r="M111" s="46"/>
      <c r="N111" s="46"/>
      <c r="O111" s="46"/>
      <c r="P111" s="46"/>
    </row>
    <row r="112" spans="1:16" s="18" customFormat="1" outlineLevel="1">
      <c r="A112" s="4"/>
      <c r="B112" s="525" t="s">
        <v>486</v>
      </c>
      <c r="C112" s="1309"/>
      <c r="D112" s="46"/>
      <c r="E112" s="46"/>
      <c r="F112" s="46"/>
      <c r="G112" s="46"/>
      <c r="H112" s="46"/>
      <c r="I112" s="46"/>
      <c r="J112" s="46"/>
      <c r="K112" s="46"/>
      <c r="L112" s="46"/>
      <c r="M112" s="46"/>
      <c r="N112" s="46"/>
      <c r="O112" s="46"/>
      <c r="P112" s="46"/>
    </row>
    <row r="113" spans="1:16" s="18" customFormat="1">
      <c r="A113" s="4"/>
      <c r="B113" s="525" t="s">
        <v>509</v>
      </c>
      <c r="C113" s="1310"/>
      <c r="D113" s="65">
        <f>SUM(D109:D112)</f>
        <v>0</v>
      </c>
      <c r="E113" s="65">
        <f>SUM(E109:E112)</f>
        <v>0</v>
      </c>
      <c r="F113" s="65">
        <f>SUM(F109:F112)</f>
        <v>0</v>
      </c>
      <c r="G113" s="65">
        <f>SUM(G109:G112)</f>
        <v>0</v>
      </c>
      <c r="H113" s="65">
        <f t="shared" ref="H113:N113" si="53">SUM(H109:H112)</f>
        <v>0</v>
      </c>
      <c r="I113" s="65">
        <f t="shared" si="53"/>
        <v>0</v>
      </c>
      <c r="J113" s="65">
        <f t="shared" si="53"/>
        <v>0</v>
      </c>
      <c r="K113" s="65">
        <f t="shared" si="53"/>
        <v>0</v>
      </c>
      <c r="L113" s="65">
        <f t="shared" si="53"/>
        <v>0</v>
      </c>
      <c r="M113" s="65">
        <f t="shared" si="53"/>
        <v>0</v>
      </c>
      <c r="N113" s="65">
        <f t="shared" si="53"/>
        <v>0</v>
      </c>
      <c r="O113" s="65">
        <f t="shared" ref="O113:P113" si="54">SUM(O109:O112)</f>
        <v>0</v>
      </c>
      <c r="P113" s="65">
        <f t="shared" si="54"/>
        <v>0</v>
      </c>
    </row>
    <row r="114" spans="1:16" s="14" customFormat="1">
      <c r="A114" s="72"/>
      <c r="B114" s="484" t="s">
        <v>510</v>
      </c>
      <c r="C114" s="481"/>
      <c r="D114" s="71"/>
      <c r="E114" s="478">
        <f t="shared" ref="E114:M114" si="55">ROUND(SUM(D113*E16+E113*E17)/12,4)</f>
        <v>0</v>
      </c>
      <c r="F114" s="478">
        <f t="shared" si="55"/>
        <v>0</v>
      </c>
      <c r="G114" s="478">
        <f t="shared" si="55"/>
        <v>0</v>
      </c>
      <c r="H114" s="478">
        <f t="shared" si="55"/>
        <v>0</v>
      </c>
      <c r="I114" s="478">
        <f t="shared" si="55"/>
        <v>0</v>
      </c>
      <c r="J114" s="478">
        <f t="shared" si="55"/>
        <v>0</v>
      </c>
      <c r="K114" s="478">
        <f t="shared" si="55"/>
        <v>0</v>
      </c>
      <c r="L114" s="478">
        <f t="shared" si="55"/>
        <v>0</v>
      </c>
      <c r="M114" s="478">
        <f t="shared" si="55"/>
        <v>0</v>
      </c>
      <c r="N114" s="478">
        <f>ROUND(SUM(M113*N16+N113*N17)/12,4)</f>
        <v>0</v>
      </c>
      <c r="O114" s="478">
        <f t="shared" ref="O114:P114" si="56">ROUND(SUM(N113*O16+O113*O17)/12,4)</f>
        <v>0</v>
      </c>
      <c r="P114" s="478">
        <f t="shared" si="56"/>
        <v>0</v>
      </c>
    </row>
    <row r="115" spans="1:16" s="70" customFormat="1" ht="14">
      <c r="A115" s="72"/>
      <c r="B115" s="74"/>
      <c r="C115" s="79"/>
      <c r="D115" s="75"/>
      <c r="E115" s="75"/>
      <c r="F115" s="75"/>
      <c r="G115" s="75"/>
      <c r="H115" s="75"/>
      <c r="I115" s="75"/>
      <c r="J115" s="75"/>
      <c r="K115" s="486"/>
      <c r="L115" s="487"/>
      <c r="M115" s="487"/>
      <c r="N115" s="487"/>
      <c r="O115" s="487"/>
      <c r="P115" s="487"/>
    </row>
    <row r="116" spans="1:16" s="3" customFormat="1" ht="21" customHeight="1">
      <c r="A116" s="4"/>
      <c r="B116" s="488" t="s">
        <v>602</v>
      </c>
      <c r="C116" s="96"/>
      <c r="D116" s="489"/>
      <c r="E116" s="489"/>
      <c r="F116" s="489"/>
      <c r="G116" s="489"/>
      <c r="H116" s="489"/>
      <c r="I116" s="489"/>
      <c r="J116" s="489"/>
      <c r="K116" s="489"/>
      <c r="L116" s="489"/>
      <c r="M116" s="489"/>
      <c r="N116" s="489"/>
      <c r="O116" s="489"/>
      <c r="P116" s="489"/>
    </row>
    <row r="119" spans="1:16" ht="15.5">
      <c r="B119" s="116" t="s">
        <v>480</v>
      </c>
      <c r="J119" s="18"/>
    </row>
    <row r="120" spans="1:16" s="14" customFormat="1" ht="75.75" customHeight="1">
      <c r="A120" s="72"/>
      <c r="B120" s="1312" t="s">
        <v>652</v>
      </c>
      <c r="C120" s="1312"/>
      <c r="D120" s="1312"/>
      <c r="E120" s="1312"/>
      <c r="F120" s="1312"/>
      <c r="G120" s="1312"/>
      <c r="H120" s="1312"/>
      <c r="I120" s="1312"/>
      <c r="J120" s="1312"/>
      <c r="K120" s="1312"/>
      <c r="L120" s="1312"/>
      <c r="M120" s="1312"/>
      <c r="N120" s="1312"/>
      <c r="O120" s="1312"/>
      <c r="P120" s="1312"/>
    </row>
    <row r="121" spans="1:16" s="18" customFormat="1" ht="9" customHeight="1">
      <c r="A121" s="4"/>
      <c r="B121" s="116"/>
      <c r="C121" s="76"/>
    </row>
    <row r="122" spans="1:16" ht="63.75" customHeight="1">
      <c r="B122" s="241" t="s">
        <v>234</v>
      </c>
      <c r="C122" s="241" t="str">
        <f>'1.  LRAMVA Summary'!D53</f>
        <v>Residential</v>
      </c>
      <c r="D122" s="241" t="str">
        <f>'1.  LRAMVA Summary'!E53</f>
        <v>GS&lt;50 kW</v>
      </c>
      <c r="E122" s="241" t="str">
        <f>'1.  LRAMVA Summary'!F53</f>
        <v>GS 50 - 4,999 kW</v>
      </c>
      <c r="F122" s="241" t="str">
        <f>'1.  LRAMVA Summary'!G53</f>
        <v>Co-Generation 1,000 - 4,999 kW</v>
      </c>
      <c r="G122" s="241" t="str">
        <f>'1.  LRAMVA Summary'!H53</f>
        <v>Large User</v>
      </c>
      <c r="H122" s="241" t="str">
        <f>'1.  LRAMVA Summary'!I53</f>
        <v>Street Lighting</v>
      </c>
      <c r="I122" s="241" t="str">
        <f>'1.  LRAMVA Summary'!J53</f>
        <v>Sentinel Lighting</v>
      </c>
      <c r="J122" s="241" t="str">
        <f>'1.  LRAMVA Summary'!K53</f>
        <v>Unmetered Scattered Load</v>
      </c>
      <c r="K122" s="241" t="str">
        <f>'1.  LRAMVA Summary'!L53</f>
        <v/>
      </c>
      <c r="L122" s="241" t="str">
        <f>'1.  LRAMVA Summary'!M53</f>
        <v/>
      </c>
      <c r="M122" s="241" t="str">
        <f>'1.  LRAMVA Summary'!N53</f>
        <v/>
      </c>
      <c r="N122" s="241" t="str">
        <f>'1.  LRAMVA Summary'!O53</f>
        <v/>
      </c>
      <c r="O122" s="241" t="str">
        <f>'1.  LRAMVA Summary'!P53</f>
        <v/>
      </c>
      <c r="P122" s="241" t="str">
        <f>'1.  LRAMVA Summary'!Q53</f>
        <v/>
      </c>
    </row>
    <row r="123" spans="1:16" s="18" customFormat="1">
      <c r="A123" s="89"/>
      <c r="B123" s="574"/>
      <c r="C123" s="575" t="str">
        <f>'1.  LRAMVA Summary'!D54</f>
        <v>kWh</v>
      </c>
      <c r="D123" s="575" t="str">
        <f>'1.  LRAMVA Summary'!E54</f>
        <v>kWh</v>
      </c>
      <c r="E123" s="575" t="str">
        <f>'1.  LRAMVA Summary'!F54</f>
        <v>kW</v>
      </c>
      <c r="F123" s="575" t="str">
        <f>'1.  LRAMVA Summary'!G54</f>
        <v>kW</v>
      </c>
      <c r="G123" s="575" t="str">
        <f>'1.  LRAMVA Summary'!H54</f>
        <v>kW</v>
      </c>
      <c r="H123" s="575" t="str">
        <f>'1.  LRAMVA Summary'!I54</f>
        <v>kW</v>
      </c>
      <c r="I123" s="575" t="str">
        <f>'1.  LRAMVA Summary'!J54</f>
        <v>kW</v>
      </c>
      <c r="J123" s="575" t="str">
        <f>'1.  LRAMVA Summary'!K54</f>
        <v>kWh</v>
      </c>
      <c r="K123" s="575">
        <f>'1.  LRAMVA Summary'!L54</f>
        <v>0</v>
      </c>
      <c r="L123" s="575">
        <f>'1.  LRAMVA Summary'!M54</f>
        <v>0</v>
      </c>
      <c r="M123" s="575">
        <f>'1.  LRAMVA Summary'!N54</f>
        <v>0</v>
      </c>
      <c r="N123" s="575">
        <f>'1.  LRAMVA Summary'!O54</f>
        <v>0</v>
      </c>
      <c r="O123" s="575">
        <f>'1.  LRAMVA Summary'!P54</f>
        <v>0</v>
      </c>
      <c r="P123" s="576">
        <f>'1.  LRAMVA Summary'!Q54</f>
        <v>0</v>
      </c>
    </row>
    <row r="124" spans="1:16">
      <c r="B124" s="490">
        <v>2011</v>
      </c>
      <c r="C124" s="666">
        <f>HLOOKUP(B124,$E$15:$P$114,9,FALSE)</f>
        <v>0</v>
      </c>
      <c r="D124" s="667">
        <f>HLOOKUP(B124,$E$15:$P$114,16,FALSE)</f>
        <v>0</v>
      </c>
      <c r="E124" s="668">
        <f t="shared" ref="E124:E135" si="57">HLOOKUP(B124,$E$15:$P$114,23,FALSE)</f>
        <v>0</v>
      </c>
      <c r="F124" s="667">
        <f t="shared" ref="F124:F135" si="58">HLOOKUP(B124,$E$15:$P$114,30,FALSE)</f>
        <v>0</v>
      </c>
      <c r="G124" s="668">
        <f t="shared" ref="G124:G135" si="59">HLOOKUP(B124,$E$15:$P$114,37,FALSE)</f>
        <v>0</v>
      </c>
      <c r="H124" s="667">
        <f t="shared" ref="H124:H135" si="60">HLOOKUP(B124,$E$15:$P$114,44,FALSE)</f>
        <v>0</v>
      </c>
      <c r="I124" s="668">
        <f t="shared" ref="I124:I135" si="61">HLOOKUP(B124,$E$15:$P$114,51,FALSE)</f>
        <v>0</v>
      </c>
      <c r="J124" s="668">
        <f t="shared" ref="J124:J135" si="62">HLOOKUP(B124,$E$15:$P$114,58,FALSE)</f>
        <v>0</v>
      </c>
      <c r="K124" s="668">
        <f t="shared" ref="K124:K135" si="63">HLOOKUP(B124,$E$15:$P$114,65,FALSE)</f>
        <v>0</v>
      </c>
      <c r="L124" s="668">
        <f t="shared" ref="L124:L135" si="64">HLOOKUP(B124,$E$15:$P$114,72,FALSE)</f>
        <v>0</v>
      </c>
      <c r="M124" s="668">
        <f t="shared" ref="M124:M135" si="65">HLOOKUP(B124,$E$15:$P$114,79,FALSE)</f>
        <v>0</v>
      </c>
      <c r="N124" s="668">
        <f t="shared" ref="N124:N135" si="66">HLOOKUP(B124,$E$15:$P$114,86,FALSE)</f>
        <v>0</v>
      </c>
      <c r="O124" s="668">
        <f t="shared" ref="O124:O135" si="67">HLOOKUP(B124,$E$15:$P$114,93,FALSE)</f>
        <v>0</v>
      </c>
      <c r="P124" s="668">
        <f t="shared" ref="P124:P135" si="68">HLOOKUP(B124,$E$15:$P$114,100,FALSE)</f>
        <v>0</v>
      </c>
    </row>
    <row r="125" spans="1:16">
      <c r="B125" s="491">
        <v>2012</v>
      </c>
      <c r="C125" s="669">
        <f>HLOOKUP(B125,$E$15:$P$114,9,FALSE)</f>
        <v>0</v>
      </c>
      <c r="D125" s="670">
        <f>HLOOKUP(B125,$E$15:$P$114,16,FALSE)</f>
        <v>0</v>
      </c>
      <c r="E125" s="671">
        <f t="shared" si="57"/>
        <v>0</v>
      </c>
      <c r="F125" s="670">
        <f t="shared" si="58"/>
        <v>0</v>
      </c>
      <c r="G125" s="671">
        <f t="shared" si="59"/>
        <v>0</v>
      </c>
      <c r="H125" s="670">
        <f t="shared" si="60"/>
        <v>0</v>
      </c>
      <c r="I125" s="671">
        <f t="shared" si="61"/>
        <v>0</v>
      </c>
      <c r="J125" s="671">
        <f t="shared" si="62"/>
        <v>0</v>
      </c>
      <c r="K125" s="671">
        <f t="shared" si="63"/>
        <v>0</v>
      </c>
      <c r="L125" s="671">
        <f t="shared" si="64"/>
        <v>0</v>
      </c>
      <c r="M125" s="671">
        <f t="shared" si="65"/>
        <v>0</v>
      </c>
      <c r="N125" s="671">
        <f t="shared" si="66"/>
        <v>0</v>
      </c>
      <c r="O125" s="671">
        <f t="shared" si="67"/>
        <v>0</v>
      </c>
      <c r="P125" s="671">
        <f t="shared" si="68"/>
        <v>0</v>
      </c>
    </row>
    <row r="126" spans="1:16">
      <c r="B126" s="491">
        <v>2013</v>
      </c>
      <c r="C126" s="669">
        <f>HLOOKUP(B126,$E$15:$P$114,9,FALSE)</f>
        <v>0</v>
      </c>
      <c r="D126" s="670">
        <f>HLOOKUP(B126,$E$15:$P$114,16,FALSE)</f>
        <v>0</v>
      </c>
      <c r="E126" s="671">
        <f t="shared" si="57"/>
        <v>0</v>
      </c>
      <c r="F126" s="670">
        <f t="shared" si="58"/>
        <v>0</v>
      </c>
      <c r="G126" s="671">
        <f t="shared" si="59"/>
        <v>0</v>
      </c>
      <c r="H126" s="670">
        <f t="shared" si="60"/>
        <v>0</v>
      </c>
      <c r="I126" s="671">
        <f t="shared" si="61"/>
        <v>0</v>
      </c>
      <c r="J126" s="671">
        <f t="shared" si="62"/>
        <v>0</v>
      </c>
      <c r="K126" s="671">
        <f t="shared" si="63"/>
        <v>0</v>
      </c>
      <c r="L126" s="671">
        <f t="shared" si="64"/>
        <v>0</v>
      </c>
      <c r="M126" s="671">
        <f t="shared" si="65"/>
        <v>0</v>
      </c>
      <c r="N126" s="671">
        <f t="shared" si="66"/>
        <v>0</v>
      </c>
      <c r="O126" s="671">
        <f t="shared" si="67"/>
        <v>0</v>
      </c>
      <c r="P126" s="671">
        <f t="shared" si="68"/>
        <v>0</v>
      </c>
    </row>
    <row r="127" spans="1:16">
      <c r="B127" s="491">
        <v>2014</v>
      </c>
      <c r="C127" s="778">
        <f t="shared" ref="C127:C135" si="69">HLOOKUP(B127,$E$15:$P$114,9,FALSE)</f>
        <v>1.0500000000000001E-2</v>
      </c>
      <c r="D127" s="819">
        <f t="shared" ref="D127:D134" si="70">HLOOKUP(B127,$E$15:$P$114,16,FALSE)</f>
        <v>6.7000000000000002E-3</v>
      </c>
      <c r="E127" s="671">
        <f t="shared" si="57"/>
        <v>1.6951000000000001</v>
      </c>
      <c r="F127" s="670">
        <f t="shared" si="58"/>
        <v>2.8418999999999999</v>
      </c>
      <c r="G127" s="671">
        <f t="shared" si="59"/>
        <v>1.4182999999999999</v>
      </c>
      <c r="H127" s="670">
        <f t="shared" si="60"/>
        <v>5.4880000000000004</v>
      </c>
      <c r="I127" s="671">
        <f t="shared" si="61"/>
        <v>7.4020999999999999</v>
      </c>
      <c r="J127" s="671">
        <f t="shared" si="62"/>
        <v>1.1599999999999999E-2</v>
      </c>
      <c r="K127" s="671">
        <f t="shared" si="63"/>
        <v>0</v>
      </c>
      <c r="L127" s="671">
        <f t="shared" si="64"/>
        <v>0</v>
      </c>
      <c r="M127" s="671">
        <f t="shared" si="65"/>
        <v>0</v>
      </c>
      <c r="N127" s="671">
        <f t="shared" si="66"/>
        <v>0</v>
      </c>
      <c r="O127" s="671">
        <f t="shared" si="67"/>
        <v>0</v>
      </c>
      <c r="P127" s="671">
        <f t="shared" si="68"/>
        <v>0</v>
      </c>
    </row>
    <row r="128" spans="1:16">
      <c r="B128" s="491">
        <v>2015</v>
      </c>
      <c r="C128" s="669">
        <f t="shared" si="69"/>
        <v>1.5800000000000002E-2</v>
      </c>
      <c r="D128" s="670">
        <f t="shared" si="70"/>
        <v>1.0200000000000001E-2</v>
      </c>
      <c r="E128" s="671">
        <f t="shared" si="57"/>
        <v>2.5672000000000001</v>
      </c>
      <c r="F128" s="670">
        <f t="shared" si="58"/>
        <v>4.3041</v>
      </c>
      <c r="G128" s="671">
        <f t="shared" si="59"/>
        <v>2.1478999999999999</v>
      </c>
      <c r="H128" s="670">
        <f t="shared" si="60"/>
        <v>8.3116000000000003</v>
      </c>
      <c r="I128" s="671">
        <f t="shared" si="61"/>
        <v>11.2104</v>
      </c>
      <c r="J128" s="671">
        <f t="shared" si="62"/>
        <v>1.7600000000000001E-2</v>
      </c>
      <c r="K128" s="671">
        <f t="shared" si="63"/>
        <v>0</v>
      </c>
      <c r="L128" s="671">
        <f t="shared" si="64"/>
        <v>0</v>
      </c>
      <c r="M128" s="671">
        <f t="shared" si="65"/>
        <v>0</v>
      </c>
      <c r="N128" s="671">
        <f t="shared" si="66"/>
        <v>0</v>
      </c>
      <c r="O128" s="671">
        <f t="shared" si="67"/>
        <v>0</v>
      </c>
      <c r="P128" s="671">
        <f t="shared" si="68"/>
        <v>0</v>
      </c>
    </row>
    <row r="129" spans="1:16">
      <c r="B129" s="491">
        <v>2016</v>
      </c>
      <c r="C129" s="778">
        <f t="shared" si="69"/>
        <v>1.34E-2</v>
      </c>
      <c r="D129" s="670">
        <f t="shared" si="70"/>
        <v>1.03E-2</v>
      </c>
      <c r="E129" s="671">
        <f t="shared" si="57"/>
        <v>2.6139999999999999</v>
      </c>
      <c r="F129" s="670">
        <f t="shared" si="58"/>
        <v>4.3819999999999997</v>
      </c>
      <c r="G129" s="671">
        <f t="shared" si="59"/>
        <v>2.1873999999999998</v>
      </c>
      <c r="H129" s="670">
        <f t="shared" si="60"/>
        <v>8.4649000000000001</v>
      </c>
      <c r="I129" s="671">
        <f t="shared" si="61"/>
        <v>11.4176</v>
      </c>
      <c r="J129" s="671">
        <f t="shared" si="62"/>
        <v>1.7899999999999999E-2</v>
      </c>
      <c r="K129" s="671">
        <f t="shared" si="63"/>
        <v>0</v>
      </c>
      <c r="L129" s="671">
        <f t="shared" si="64"/>
        <v>0</v>
      </c>
      <c r="M129" s="671">
        <f t="shared" si="65"/>
        <v>0</v>
      </c>
      <c r="N129" s="671">
        <f t="shared" si="66"/>
        <v>0</v>
      </c>
      <c r="O129" s="671">
        <f t="shared" si="67"/>
        <v>0</v>
      </c>
      <c r="P129" s="671">
        <f t="shared" si="68"/>
        <v>0</v>
      </c>
    </row>
    <row r="130" spans="1:16">
      <c r="B130" s="491">
        <v>2017</v>
      </c>
      <c r="C130" s="820">
        <f t="shared" si="69"/>
        <v>9.4999999999999998E-3</v>
      </c>
      <c r="D130" s="819">
        <f t="shared" si="70"/>
        <v>1.0699999999999999E-2</v>
      </c>
      <c r="E130" s="671">
        <f t="shared" si="57"/>
        <v>2.6905999999999999</v>
      </c>
      <c r="F130" s="670">
        <f t="shared" si="58"/>
        <v>3.9750999999999999</v>
      </c>
      <c r="G130" s="671">
        <f t="shared" si="59"/>
        <v>2.2431999999999999</v>
      </c>
      <c r="H130" s="670">
        <f t="shared" si="60"/>
        <v>8.3120999999999992</v>
      </c>
      <c r="I130" s="671">
        <f t="shared" si="61"/>
        <v>13.9765</v>
      </c>
      <c r="J130" s="671">
        <f t="shared" si="62"/>
        <v>1.9300000000000001E-2</v>
      </c>
      <c r="K130" s="671">
        <f t="shared" si="63"/>
        <v>0</v>
      </c>
      <c r="L130" s="671">
        <f t="shared" si="64"/>
        <v>0</v>
      </c>
      <c r="M130" s="671">
        <f t="shared" si="65"/>
        <v>0</v>
      </c>
      <c r="N130" s="671">
        <f t="shared" si="66"/>
        <v>0</v>
      </c>
      <c r="O130" s="671">
        <f t="shared" si="67"/>
        <v>0</v>
      </c>
      <c r="P130" s="671">
        <f t="shared" si="68"/>
        <v>0</v>
      </c>
    </row>
    <row r="131" spans="1:16">
      <c r="B131" s="491">
        <v>2018</v>
      </c>
      <c r="C131" s="669">
        <f t="shared" si="69"/>
        <v>5.4999999999999997E-3</v>
      </c>
      <c r="D131" s="670">
        <f t="shared" si="70"/>
        <v>1.09E-2</v>
      </c>
      <c r="E131" s="671">
        <f t="shared" si="57"/>
        <v>2.7624</v>
      </c>
      <c r="F131" s="670">
        <f t="shared" si="58"/>
        <v>3.8155999999999999</v>
      </c>
      <c r="G131" s="671">
        <f t="shared" si="59"/>
        <v>2.2989000000000002</v>
      </c>
      <c r="H131" s="670">
        <f t="shared" si="60"/>
        <v>8.3346</v>
      </c>
      <c r="I131" s="671">
        <f t="shared" si="61"/>
        <v>15.4537</v>
      </c>
      <c r="J131" s="671">
        <f t="shared" si="62"/>
        <v>2.0299999999999999E-2</v>
      </c>
      <c r="K131" s="671">
        <f t="shared" si="63"/>
        <v>0</v>
      </c>
      <c r="L131" s="671">
        <f t="shared" si="64"/>
        <v>0</v>
      </c>
      <c r="M131" s="671">
        <f t="shared" si="65"/>
        <v>0</v>
      </c>
      <c r="N131" s="671">
        <f t="shared" si="66"/>
        <v>0</v>
      </c>
      <c r="O131" s="671">
        <f t="shared" si="67"/>
        <v>0</v>
      </c>
      <c r="P131" s="671">
        <f t="shared" si="68"/>
        <v>0</v>
      </c>
    </row>
    <row r="132" spans="1:16">
      <c r="B132" s="491">
        <v>2019</v>
      </c>
      <c r="C132" s="669">
        <f t="shared" si="69"/>
        <v>1.4E-3</v>
      </c>
      <c r="D132" s="670">
        <f t="shared" si="70"/>
        <v>1.11E-2</v>
      </c>
      <c r="E132" s="671">
        <f t="shared" si="57"/>
        <v>2.8054999999999999</v>
      </c>
      <c r="F132" s="670">
        <f t="shared" si="58"/>
        <v>3.8752</v>
      </c>
      <c r="G132" s="671">
        <f t="shared" si="59"/>
        <v>2.3348</v>
      </c>
      <c r="H132" s="670">
        <f t="shared" si="60"/>
        <v>8.4646000000000008</v>
      </c>
      <c r="I132" s="671">
        <f t="shared" si="61"/>
        <v>15.694699999999999</v>
      </c>
      <c r="J132" s="671">
        <f t="shared" si="62"/>
        <v>2.06E-2</v>
      </c>
      <c r="K132" s="671">
        <f t="shared" si="63"/>
        <v>0</v>
      </c>
      <c r="L132" s="671">
        <f t="shared" si="64"/>
        <v>0</v>
      </c>
      <c r="M132" s="671">
        <f t="shared" si="65"/>
        <v>0</v>
      </c>
      <c r="N132" s="671">
        <f t="shared" si="66"/>
        <v>0</v>
      </c>
      <c r="O132" s="671">
        <f t="shared" si="67"/>
        <v>0</v>
      </c>
      <c r="P132" s="671">
        <f t="shared" si="68"/>
        <v>0</v>
      </c>
    </row>
    <row r="133" spans="1:16">
      <c r="B133" s="491">
        <v>2020</v>
      </c>
      <c r="C133" s="778">
        <f t="shared" si="69"/>
        <v>0</v>
      </c>
      <c r="D133" s="819">
        <f t="shared" si="70"/>
        <v>1.12E-2</v>
      </c>
      <c r="E133" s="671">
        <f t="shared" si="57"/>
        <v>2.8323</v>
      </c>
      <c r="F133" s="670">
        <f t="shared" si="58"/>
        <v>3.9121999999999999</v>
      </c>
      <c r="G133" s="671">
        <f t="shared" si="59"/>
        <v>2.3571</v>
      </c>
      <c r="H133" s="670">
        <f t="shared" si="60"/>
        <v>8.5454000000000008</v>
      </c>
      <c r="I133" s="671">
        <f t="shared" si="61"/>
        <v>15.8444</v>
      </c>
      <c r="J133" s="671">
        <f t="shared" si="62"/>
        <v>2.0799999999999999E-2</v>
      </c>
      <c r="K133" s="671">
        <f t="shared" si="63"/>
        <v>0</v>
      </c>
      <c r="L133" s="671">
        <f t="shared" si="64"/>
        <v>0</v>
      </c>
      <c r="M133" s="671">
        <f t="shared" si="65"/>
        <v>0</v>
      </c>
      <c r="N133" s="671">
        <f t="shared" si="66"/>
        <v>0</v>
      </c>
      <c r="O133" s="671">
        <f t="shared" si="67"/>
        <v>0</v>
      </c>
      <c r="P133" s="671">
        <f t="shared" si="68"/>
        <v>0</v>
      </c>
    </row>
    <row r="134" spans="1:16" s="18" customFormat="1">
      <c r="A134" s="4"/>
      <c r="B134" s="777">
        <v>2021</v>
      </c>
      <c r="C134" s="669">
        <f t="shared" si="69"/>
        <v>0</v>
      </c>
      <c r="D134" s="670">
        <f t="shared" si="70"/>
        <v>1.15E-2</v>
      </c>
      <c r="E134" s="780">
        <f t="shared" si="57"/>
        <v>2.9154</v>
      </c>
      <c r="F134" s="779">
        <f t="shared" si="58"/>
        <v>4.0269000000000004</v>
      </c>
      <c r="G134" s="780">
        <f t="shared" si="59"/>
        <v>2.4262999999999999</v>
      </c>
      <c r="H134" s="779">
        <f t="shared" si="60"/>
        <v>8.7962000000000007</v>
      </c>
      <c r="I134" s="780">
        <f t="shared" si="61"/>
        <v>16.3095</v>
      </c>
      <c r="J134" s="780">
        <f t="shared" si="62"/>
        <v>2.1399999999999999E-2</v>
      </c>
      <c r="K134" s="780">
        <f t="shared" si="63"/>
        <v>0</v>
      </c>
      <c r="L134" s="780">
        <f t="shared" si="64"/>
        <v>0</v>
      </c>
      <c r="M134" s="780">
        <f t="shared" si="65"/>
        <v>0</v>
      </c>
      <c r="N134" s="780">
        <f t="shared" si="66"/>
        <v>0</v>
      </c>
      <c r="O134" s="780">
        <f t="shared" si="67"/>
        <v>0</v>
      </c>
      <c r="P134" s="780">
        <f t="shared" si="68"/>
        <v>0</v>
      </c>
    </row>
    <row r="135" spans="1:16" s="18" customFormat="1">
      <c r="A135" s="4"/>
      <c r="B135" s="774">
        <v>2022</v>
      </c>
      <c r="C135" s="823">
        <f t="shared" si="69"/>
        <v>0</v>
      </c>
      <c r="D135" s="821">
        <f>HLOOKUP(B135,$E$15:$P$114,16,FALSE)</f>
        <v>0</v>
      </c>
      <c r="E135" s="776">
        <f t="shared" si="57"/>
        <v>0</v>
      </c>
      <c r="F135" s="775">
        <f t="shared" si="58"/>
        <v>0</v>
      </c>
      <c r="G135" s="776">
        <f t="shared" si="59"/>
        <v>0</v>
      </c>
      <c r="H135" s="775">
        <f t="shared" si="60"/>
        <v>0</v>
      </c>
      <c r="I135" s="776">
        <f t="shared" si="61"/>
        <v>0</v>
      </c>
      <c r="J135" s="776">
        <f t="shared" si="62"/>
        <v>0</v>
      </c>
      <c r="K135" s="776">
        <f t="shared" si="63"/>
        <v>0</v>
      </c>
      <c r="L135" s="776">
        <f t="shared" si="64"/>
        <v>0</v>
      </c>
      <c r="M135" s="776">
        <f t="shared" si="65"/>
        <v>0</v>
      </c>
      <c r="N135" s="776">
        <f t="shared" si="66"/>
        <v>0</v>
      </c>
      <c r="O135" s="776">
        <f t="shared" si="67"/>
        <v>0</v>
      </c>
      <c r="P135" s="776">
        <f t="shared" si="68"/>
        <v>0</v>
      </c>
    </row>
    <row r="136" spans="1:16" ht="18.75" customHeight="1">
      <c r="B136" s="488" t="s">
        <v>617</v>
      </c>
      <c r="C136" s="822"/>
      <c r="D136" s="587"/>
      <c r="E136" s="588"/>
      <c r="F136" s="587"/>
      <c r="G136" s="587"/>
      <c r="H136" s="587"/>
      <c r="I136" s="587"/>
      <c r="J136" s="587"/>
      <c r="K136" s="587"/>
      <c r="L136" s="587"/>
      <c r="M136" s="587"/>
      <c r="N136" s="587"/>
      <c r="O136" s="587"/>
      <c r="P136" s="587"/>
    </row>
    <row r="138" spans="1:16">
      <c r="B138" s="581" t="s">
        <v>522</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zoomScale="55" zoomScaleNormal="55" zoomScaleSheetLayoutView="80" zoomScalePageLayoutView="85" workbookViewId="0">
      <pane xSplit="2" topLeftCell="C1" activePane="topRight" state="frozen"/>
      <selection pane="topRight" activeCell="A144" sqref="A144:XFD144"/>
    </sheetView>
  </sheetViews>
  <sheetFormatPr defaultColWidth="9" defaultRowHeight="14" outlineLevelRow="1" outlineLevelCol="1"/>
  <cols>
    <col min="1" max="1" width="4.6328125" style="498" customWidth="1"/>
    <col min="2" max="2" width="43.6328125" style="251" customWidth="1"/>
    <col min="3" max="3" width="14" style="251" customWidth="1"/>
    <col min="4" max="4" width="18" style="250" customWidth="1"/>
    <col min="5" max="11" width="15.453125" style="250" customWidth="1" outlineLevel="1"/>
    <col min="12" max="14" width="13.36328125" style="250" customWidth="1" outlineLevel="1"/>
    <col min="15" max="20" width="9" style="250" customWidth="1" outlineLevel="1"/>
    <col min="21" max="21" width="12.36328125" style="250" customWidth="1" outlineLevel="1"/>
    <col min="22" max="22" width="17.6328125" style="250" customWidth="1"/>
    <col min="23" max="38" width="9.36328125" style="250" customWidth="1" outlineLevel="1"/>
    <col min="39" max="39" width="15.26953125" style="252" customWidth="1"/>
    <col min="40" max="40" width="14.6328125" style="252" customWidth="1"/>
    <col min="41" max="41" width="17" style="252" customWidth="1"/>
    <col min="42" max="42" width="17.6328125" style="252" customWidth="1"/>
    <col min="43" max="49" width="14.6328125" style="252" customWidth="1"/>
    <col min="50" max="52" width="15" style="252" customWidth="1"/>
    <col min="53" max="53" width="17.26953125" style="253" customWidth="1"/>
    <col min="54" max="54" width="14.6328125" style="250" customWidth="1"/>
    <col min="55" max="55" width="15" style="250" customWidth="1"/>
    <col min="56" max="56" width="14" style="250" customWidth="1"/>
    <col min="57" max="57" width="9.6328125" style="250" customWidth="1"/>
    <col min="58" max="58" width="11" style="250" customWidth="1"/>
    <col min="59" max="59" width="12" style="250" customWidth="1"/>
    <col min="60" max="60" width="6.36328125" style="250" bestFit="1" customWidth="1"/>
    <col min="61" max="65" width="9" style="250"/>
    <col min="66" max="66" width="6.36328125" style="250" bestFit="1" customWidth="1"/>
    <col min="67" max="16384" width="9" style="250"/>
  </cols>
  <sheetData>
    <row r="1" spans="1:53" ht="164.25" customHeight="1"/>
    <row r="2" spans="1:53" ht="23.25" customHeight="1" thickBot="1"/>
    <row r="3" spans="1:53" ht="25.5" customHeight="1" thickBot="1">
      <c r="B3" s="1322" t="s">
        <v>171</v>
      </c>
      <c r="C3" s="254" t="s">
        <v>175</v>
      </c>
      <c r="D3" s="496"/>
      <c r="E3" s="255"/>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7"/>
    </row>
    <row r="4" spans="1:53" ht="24" customHeight="1" thickBot="1">
      <c r="B4" s="1322"/>
      <c r="C4" s="258" t="s">
        <v>172</v>
      </c>
      <c r="D4" s="259"/>
      <c r="E4" s="260"/>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7"/>
    </row>
    <row r="5" spans="1:53" ht="29.25" customHeight="1" thickBot="1">
      <c r="B5" s="554"/>
      <c r="C5" s="1316" t="s">
        <v>547</v>
      </c>
      <c r="D5" s="1317"/>
      <c r="E5" s="260"/>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7"/>
    </row>
    <row r="6" spans="1:53" ht="20.25" customHeight="1">
      <c r="B6" s="261"/>
      <c r="C6" s="262"/>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4"/>
      <c r="AN6" s="264"/>
      <c r="AO6" s="264"/>
      <c r="AP6" s="264"/>
      <c r="AQ6" s="264"/>
      <c r="AR6" s="264"/>
      <c r="AS6" s="264"/>
      <c r="AT6" s="265"/>
      <c r="AU6" s="265"/>
      <c r="AV6" s="265"/>
      <c r="AW6" s="265"/>
      <c r="AX6" s="265"/>
      <c r="AY6" s="265"/>
      <c r="AZ6" s="265"/>
      <c r="BA6" s="266"/>
    </row>
    <row r="7" spans="1:53" ht="70.5" customHeight="1">
      <c r="B7" s="1322" t="s">
        <v>501</v>
      </c>
      <c r="C7" s="1323" t="s">
        <v>897</v>
      </c>
      <c r="D7" s="1323"/>
      <c r="E7" s="1323"/>
      <c r="F7" s="1323"/>
      <c r="G7" s="1323"/>
      <c r="H7" s="1323"/>
      <c r="I7" s="1323"/>
      <c r="J7" s="1323"/>
      <c r="K7" s="1323"/>
      <c r="L7" s="1323"/>
      <c r="M7" s="1323"/>
      <c r="N7" s="1323"/>
      <c r="O7" s="1323"/>
      <c r="P7" s="1323"/>
      <c r="Q7" s="1323"/>
      <c r="R7" s="1323"/>
      <c r="S7" s="1323"/>
      <c r="T7" s="1323"/>
      <c r="U7" s="1323"/>
      <c r="V7" s="1323"/>
      <c r="W7" s="1323"/>
      <c r="X7" s="1323"/>
      <c r="Y7" s="1323"/>
      <c r="Z7" s="1323"/>
      <c r="AA7" s="1323"/>
      <c r="AB7" s="1323"/>
      <c r="AC7" s="1323"/>
      <c r="AD7" s="1323"/>
      <c r="AE7" s="1323"/>
      <c r="AF7" s="1323"/>
      <c r="AG7" s="1323"/>
      <c r="AH7" s="1323"/>
      <c r="AI7" s="1323"/>
      <c r="AJ7" s="1323"/>
      <c r="AK7" s="1323"/>
      <c r="AL7" s="1323"/>
      <c r="AM7" s="424"/>
      <c r="AN7" s="424"/>
      <c r="AO7" s="424"/>
      <c r="AP7" s="424"/>
      <c r="AQ7" s="424"/>
      <c r="AR7" s="424"/>
      <c r="AS7" s="424"/>
      <c r="AT7" s="424"/>
      <c r="AU7" s="424"/>
      <c r="AV7" s="424"/>
      <c r="AW7" s="424"/>
      <c r="AX7" s="424"/>
      <c r="AY7" s="424"/>
      <c r="AZ7" s="424"/>
      <c r="BA7" s="424"/>
    </row>
    <row r="8" spans="1:53" s="268" customFormat="1" ht="58.5" customHeight="1">
      <c r="A8" s="498"/>
      <c r="B8" s="1322"/>
      <c r="C8" s="1323" t="s">
        <v>564</v>
      </c>
      <c r="D8" s="1323"/>
      <c r="E8" s="1323"/>
      <c r="F8" s="1323"/>
      <c r="G8" s="1323"/>
      <c r="H8" s="1323"/>
      <c r="I8" s="1323"/>
      <c r="J8" s="1323"/>
      <c r="K8" s="1323"/>
      <c r="L8" s="1323"/>
      <c r="M8" s="1323"/>
      <c r="N8" s="1323"/>
      <c r="O8" s="1323"/>
      <c r="P8" s="1323"/>
      <c r="Q8" s="1323"/>
      <c r="R8" s="1323"/>
      <c r="S8" s="1323"/>
      <c r="T8" s="1323"/>
      <c r="U8" s="1323"/>
      <c r="V8" s="1323"/>
      <c r="W8" s="1323"/>
      <c r="X8" s="1323"/>
      <c r="Y8" s="1323"/>
      <c r="Z8" s="1323"/>
      <c r="AA8" s="1323"/>
      <c r="AB8" s="1323"/>
      <c r="AC8" s="1323"/>
      <c r="AD8" s="1323"/>
      <c r="AE8" s="1323"/>
      <c r="AF8" s="1323"/>
      <c r="AG8" s="1323"/>
      <c r="AH8" s="1323"/>
      <c r="AI8" s="1323"/>
      <c r="AJ8" s="1323"/>
      <c r="AK8" s="1323"/>
      <c r="AL8" s="1323"/>
      <c r="AM8" s="424"/>
      <c r="AN8" s="424"/>
      <c r="AO8" s="424"/>
      <c r="AP8" s="424"/>
      <c r="AQ8" s="424"/>
      <c r="AR8" s="424"/>
      <c r="AS8" s="424"/>
      <c r="AT8" s="424"/>
      <c r="AU8" s="424"/>
      <c r="AV8" s="424"/>
      <c r="AW8" s="424"/>
      <c r="AX8" s="424"/>
      <c r="AY8" s="424"/>
      <c r="AZ8" s="424"/>
      <c r="BA8" s="424"/>
    </row>
    <row r="9" spans="1:53" s="268" customFormat="1" ht="57.75" customHeight="1">
      <c r="A9" s="498"/>
      <c r="B9" s="270"/>
      <c r="C9" s="1323" t="s">
        <v>563</v>
      </c>
      <c r="D9" s="1323"/>
      <c r="E9" s="1323"/>
      <c r="F9" s="1323"/>
      <c r="G9" s="1323"/>
      <c r="H9" s="1323"/>
      <c r="I9" s="1323"/>
      <c r="J9" s="1323"/>
      <c r="K9" s="1323"/>
      <c r="L9" s="1323"/>
      <c r="M9" s="1323"/>
      <c r="N9" s="1323"/>
      <c r="O9" s="1323"/>
      <c r="P9" s="1323"/>
      <c r="Q9" s="1323"/>
      <c r="R9" s="1323"/>
      <c r="S9" s="1323"/>
      <c r="T9" s="1323"/>
      <c r="U9" s="1323"/>
      <c r="V9" s="1323"/>
      <c r="W9" s="1323"/>
      <c r="X9" s="1323"/>
      <c r="Y9" s="1323"/>
      <c r="Z9" s="1323"/>
      <c r="AA9" s="1323"/>
      <c r="AB9" s="1323"/>
      <c r="AC9" s="1323"/>
      <c r="AD9" s="1323"/>
      <c r="AE9" s="1323"/>
      <c r="AF9" s="1323"/>
      <c r="AG9" s="1323"/>
      <c r="AH9" s="1323"/>
      <c r="AI9" s="1323"/>
      <c r="AJ9" s="1323"/>
      <c r="AK9" s="1323"/>
      <c r="AL9" s="1323"/>
      <c r="AM9" s="424"/>
      <c r="AN9" s="424"/>
      <c r="AO9" s="424"/>
      <c r="AP9" s="424"/>
      <c r="AQ9" s="424"/>
      <c r="AR9" s="424"/>
      <c r="AS9" s="424"/>
      <c r="AT9" s="424"/>
      <c r="AU9" s="424"/>
      <c r="AV9" s="424"/>
      <c r="AW9" s="424"/>
      <c r="AX9" s="424"/>
      <c r="AY9" s="424"/>
      <c r="AZ9" s="424"/>
      <c r="BA9" s="424"/>
    </row>
    <row r="10" spans="1:53" ht="41.25" customHeight="1">
      <c r="B10" s="272"/>
      <c r="C10" s="1323" t="s">
        <v>619</v>
      </c>
      <c r="D10" s="1323"/>
      <c r="E10" s="1323"/>
      <c r="F10" s="1323"/>
      <c r="G10" s="1323"/>
      <c r="H10" s="1323"/>
      <c r="I10" s="1323"/>
      <c r="J10" s="1323"/>
      <c r="K10" s="1323"/>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3"/>
      <c r="AL10" s="1323"/>
      <c r="AM10" s="424"/>
      <c r="AN10" s="424"/>
      <c r="AO10" s="424"/>
      <c r="AP10" s="424"/>
      <c r="AQ10" s="424"/>
      <c r="AR10" s="424"/>
      <c r="AS10" s="424"/>
      <c r="AT10" s="424"/>
      <c r="AU10" s="424"/>
      <c r="AV10" s="424"/>
      <c r="AW10" s="424"/>
      <c r="AX10" s="424"/>
      <c r="AY10" s="424"/>
      <c r="AZ10" s="424"/>
      <c r="BA10" s="424"/>
    </row>
    <row r="11" spans="1:53" ht="53.25" customHeight="1">
      <c r="C11" s="1323" t="s">
        <v>607</v>
      </c>
      <c r="D11" s="1323"/>
      <c r="E11" s="1323"/>
      <c r="F11" s="1323"/>
      <c r="G11" s="1323"/>
      <c r="H11" s="1323"/>
      <c r="I11" s="1323"/>
      <c r="J11" s="1323"/>
      <c r="K11" s="1323"/>
      <c r="L11" s="1323"/>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c r="AK11" s="1323"/>
      <c r="AL11" s="1323"/>
      <c r="AM11" s="424"/>
      <c r="AN11" s="424"/>
      <c r="AO11" s="424"/>
      <c r="AP11" s="424"/>
      <c r="AQ11" s="424"/>
      <c r="AR11" s="424"/>
      <c r="AS11" s="424"/>
      <c r="AT11" s="424"/>
      <c r="AU11" s="424"/>
      <c r="AV11" s="424"/>
      <c r="AW11" s="424"/>
      <c r="AX11" s="424"/>
      <c r="AY11" s="424"/>
      <c r="AZ11" s="424"/>
      <c r="BA11" s="424"/>
    </row>
    <row r="12" spans="1:53" ht="20.25" customHeight="1">
      <c r="C12" s="271"/>
      <c r="D12" s="271"/>
      <c r="E12" s="271"/>
      <c r="F12" s="271"/>
      <c r="G12" s="271"/>
      <c r="H12" s="271"/>
      <c r="I12" s="271"/>
      <c r="J12" s="271"/>
      <c r="K12" s="271"/>
      <c r="L12" s="271"/>
      <c r="M12" s="271"/>
      <c r="N12" s="530"/>
      <c r="O12" s="530"/>
      <c r="P12" s="530"/>
      <c r="Q12" s="530"/>
      <c r="R12" s="530"/>
      <c r="S12" s="530"/>
      <c r="T12" s="530"/>
      <c r="U12" s="271"/>
      <c r="V12" s="271"/>
      <c r="W12" s="271"/>
      <c r="X12" s="271"/>
      <c r="Y12" s="271"/>
      <c r="Z12" s="271"/>
      <c r="AA12" s="271"/>
      <c r="AB12" s="271"/>
      <c r="AC12" s="271"/>
      <c r="AD12" s="271"/>
      <c r="AE12" s="271"/>
      <c r="AF12" s="530"/>
      <c r="AG12" s="530"/>
      <c r="AH12" s="530"/>
      <c r="AI12" s="530"/>
      <c r="AJ12" s="530"/>
      <c r="AK12" s="530"/>
      <c r="AL12" s="530"/>
      <c r="AM12" s="271"/>
      <c r="AN12" s="271"/>
      <c r="AO12" s="271"/>
      <c r="AP12" s="271"/>
      <c r="AQ12" s="271"/>
      <c r="AR12" s="271"/>
      <c r="AS12" s="269"/>
      <c r="AT12" s="273"/>
      <c r="AU12" s="273"/>
      <c r="AV12" s="273"/>
      <c r="AW12" s="273"/>
      <c r="AX12" s="273"/>
      <c r="AY12" s="273"/>
      <c r="AZ12" s="273"/>
      <c r="BA12" s="250"/>
    </row>
    <row r="13" spans="1:53" ht="20.25" customHeight="1">
      <c r="B13" s="1322" t="s">
        <v>523</v>
      </c>
      <c r="C13" s="580" t="s">
        <v>518</v>
      </c>
      <c r="D13" s="530"/>
      <c r="E13" s="530"/>
      <c r="F13" s="530"/>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269"/>
      <c r="AT13" s="273"/>
      <c r="AU13" s="273"/>
      <c r="AV13" s="273"/>
      <c r="AW13" s="273"/>
      <c r="AX13" s="273"/>
      <c r="AY13" s="273"/>
      <c r="AZ13" s="273"/>
      <c r="BA13" s="250"/>
    </row>
    <row r="14" spans="1:53" ht="20.25" customHeight="1">
      <c r="B14" s="1322"/>
      <c r="C14" s="580" t="s">
        <v>519</v>
      </c>
      <c r="D14" s="530"/>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269"/>
      <c r="AT14" s="273"/>
      <c r="AU14" s="273"/>
      <c r="AV14" s="273"/>
      <c r="AW14" s="273"/>
      <c r="AX14" s="273"/>
      <c r="AY14" s="273"/>
      <c r="AZ14" s="273"/>
      <c r="BA14" s="250"/>
    </row>
    <row r="15" spans="1:53" ht="20.25" customHeight="1">
      <c r="C15" s="580" t="s">
        <v>520</v>
      </c>
      <c r="D15" s="530"/>
      <c r="E15" s="530"/>
      <c r="F15" s="530"/>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269"/>
      <c r="AT15" s="273"/>
      <c r="AU15" s="273"/>
      <c r="AV15" s="273"/>
      <c r="AW15" s="273"/>
      <c r="AX15" s="273"/>
      <c r="AY15" s="273"/>
      <c r="AZ15" s="273"/>
      <c r="BA15" s="250"/>
    </row>
    <row r="16" spans="1:53" ht="20.25" customHeight="1">
      <c r="C16" s="580" t="s">
        <v>521</v>
      </c>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269"/>
      <c r="AT16" s="273"/>
      <c r="AU16" s="273"/>
      <c r="AV16" s="273"/>
      <c r="AW16" s="273"/>
      <c r="AX16" s="273"/>
      <c r="AY16" s="273"/>
      <c r="AZ16" s="273"/>
      <c r="BA16" s="250"/>
    </row>
    <row r="17" spans="1:53" ht="23.25" customHeight="1">
      <c r="B17" s="274"/>
      <c r="C17" s="275"/>
      <c r="D17" s="276"/>
      <c r="E17" s="276"/>
      <c r="F17" s="276"/>
      <c r="G17" s="276"/>
      <c r="H17" s="276"/>
      <c r="I17" s="276"/>
      <c r="J17" s="276"/>
      <c r="K17" s="276"/>
      <c r="L17" s="276"/>
      <c r="M17" s="276"/>
      <c r="N17" s="276"/>
      <c r="O17" s="276"/>
      <c r="P17" s="276"/>
      <c r="Q17" s="276"/>
      <c r="R17" s="276"/>
      <c r="S17" s="276"/>
      <c r="T17" s="276"/>
      <c r="U17" s="276"/>
      <c r="W17" s="276"/>
      <c r="X17" s="276"/>
      <c r="Y17" s="276"/>
      <c r="Z17" s="276"/>
      <c r="AA17" s="276"/>
      <c r="AB17" s="276"/>
      <c r="AC17" s="276"/>
      <c r="AD17" s="276"/>
      <c r="AE17" s="276"/>
      <c r="AF17" s="276"/>
      <c r="AG17" s="276"/>
      <c r="AH17" s="276"/>
      <c r="AI17" s="276"/>
      <c r="AJ17" s="276"/>
      <c r="AK17" s="276"/>
      <c r="AL17" s="276"/>
      <c r="AM17" s="267"/>
    </row>
    <row r="18" spans="1:53" ht="15.5">
      <c r="B18" s="277" t="s">
        <v>240</v>
      </c>
      <c r="C18" s="278"/>
      <c r="E18" s="579"/>
      <c r="V18" s="278"/>
      <c r="AM18" s="267"/>
      <c r="AN18" s="264"/>
      <c r="AO18" s="264"/>
      <c r="AP18" s="264"/>
      <c r="AQ18" s="264"/>
      <c r="AR18" s="264"/>
      <c r="AS18" s="264"/>
      <c r="AT18" s="264"/>
      <c r="AU18" s="264"/>
      <c r="AV18" s="264"/>
      <c r="AW18" s="264"/>
      <c r="AX18" s="264"/>
      <c r="AY18" s="264"/>
      <c r="AZ18" s="264"/>
      <c r="BA18" s="279"/>
    </row>
    <row r="19" spans="1:53" s="280" customFormat="1" ht="36" customHeight="1">
      <c r="A19" s="498"/>
      <c r="B19" s="1318" t="s">
        <v>211</v>
      </c>
      <c r="C19" s="1320" t="s">
        <v>33</v>
      </c>
      <c r="D19" s="281" t="s">
        <v>420</v>
      </c>
      <c r="E19" s="1329" t="s">
        <v>209</v>
      </c>
      <c r="F19" s="1330"/>
      <c r="G19" s="1330"/>
      <c r="H19" s="1330"/>
      <c r="I19" s="1330"/>
      <c r="J19" s="1330"/>
      <c r="K19" s="1330"/>
      <c r="L19" s="1330"/>
      <c r="M19" s="1330"/>
      <c r="N19" s="1330"/>
      <c r="O19" s="1330"/>
      <c r="P19" s="1330"/>
      <c r="Q19" s="1330"/>
      <c r="R19" s="1330"/>
      <c r="S19" s="1330"/>
      <c r="T19" s="1331"/>
      <c r="U19" s="1327" t="s">
        <v>213</v>
      </c>
      <c r="V19" s="281" t="s">
        <v>421</v>
      </c>
      <c r="W19" s="1324" t="s">
        <v>212</v>
      </c>
      <c r="X19" s="1325"/>
      <c r="Y19" s="1325"/>
      <c r="Z19" s="1325"/>
      <c r="AA19" s="1325"/>
      <c r="AB19" s="1325"/>
      <c r="AC19" s="1325"/>
      <c r="AD19" s="1325"/>
      <c r="AE19" s="1325"/>
      <c r="AF19" s="1325"/>
      <c r="AG19" s="1325"/>
      <c r="AH19" s="1325"/>
      <c r="AI19" s="1325"/>
      <c r="AJ19" s="1325"/>
      <c r="AK19" s="1325"/>
      <c r="AL19" s="1332"/>
      <c r="AM19" s="1324" t="s">
        <v>242</v>
      </c>
      <c r="AN19" s="1325"/>
      <c r="AO19" s="1325"/>
      <c r="AP19" s="1325"/>
      <c r="AQ19" s="1325"/>
      <c r="AR19" s="1325"/>
      <c r="AS19" s="1325"/>
      <c r="AT19" s="1325"/>
      <c r="AU19" s="1325"/>
      <c r="AV19" s="1325"/>
      <c r="AW19" s="1325"/>
      <c r="AX19" s="1325"/>
      <c r="AY19" s="1325"/>
      <c r="AZ19" s="1325"/>
      <c r="BA19" s="1326"/>
    </row>
    <row r="20" spans="1:53" s="280" customFormat="1" ht="59.25" customHeight="1">
      <c r="A20" s="498"/>
      <c r="B20" s="1319"/>
      <c r="C20" s="1321"/>
      <c r="D20" s="282">
        <v>2011</v>
      </c>
      <c r="E20" s="282">
        <v>2012</v>
      </c>
      <c r="F20" s="282">
        <v>2013</v>
      </c>
      <c r="G20" s="282">
        <v>2014</v>
      </c>
      <c r="H20" s="282">
        <v>2015</v>
      </c>
      <c r="I20" s="282">
        <v>2016</v>
      </c>
      <c r="J20" s="282">
        <v>2017</v>
      </c>
      <c r="K20" s="282">
        <v>2018</v>
      </c>
      <c r="L20" s="282">
        <v>2019</v>
      </c>
      <c r="M20" s="282">
        <v>2020</v>
      </c>
      <c r="N20" s="282">
        <v>2021</v>
      </c>
      <c r="O20" s="282">
        <v>2022</v>
      </c>
      <c r="P20" s="282">
        <v>2023</v>
      </c>
      <c r="Q20" s="282">
        <v>2024</v>
      </c>
      <c r="R20" s="282">
        <v>2025</v>
      </c>
      <c r="S20" s="282">
        <v>2026</v>
      </c>
      <c r="T20" s="282">
        <v>2027</v>
      </c>
      <c r="U20" s="1328"/>
      <c r="V20" s="282">
        <v>2011</v>
      </c>
      <c r="W20" s="282">
        <v>2012</v>
      </c>
      <c r="X20" s="282">
        <v>2013</v>
      </c>
      <c r="Y20" s="282">
        <v>2014</v>
      </c>
      <c r="Z20" s="282">
        <v>2015</v>
      </c>
      <c r="AA20" s="282">
        <v>2016</v>
      </c>
      <c r="AB20" s="282">
        <v>2017</v>
      </c>
      <c r="AC20" s="282">
        <v>2018</v>
      </c>
      <c r="AD20" s="282">
        <v>2019</v>
      </c>
      <c r="AE20" s="282">
        <v>2020</v>
      </c>
      <c r="AF20" s="282">
        <v>2021</v>
      </c>
      <c r="AG20" s="282">
        <v>2022</v>
      </c>
      <c r="AH20" s="282">
        <v>2023</v>
      </c>
      <c r="AI20" s="282">
        <v>2024</v>
      </c>
      <c r="AJ20" s="282">
        <v>2025</v>
      </c>
      <c r="AK20" s="282">
        <v>2026</v>
      </c>
      <c r="AL20" s="282">
        <v>2027</v>
      </c>
      <c r="AM20" s="282" t="str">
        <f>'1.  LRAMVA Summary'!D53</f>
        <v>Residential</v>
      </c>
      <c r="AN20" s="283" t="str">
        <f>'1.  LRAMVA Summary'!E53</f>
        <v>GS&lt;50 kW</v>
      </c>
      <c r="AO20" s="283" t="str">
        <f>'1.  LRAMVA Summary'!F53</f>
        <v>GS 50 - 4,999 kW</v>
      </c>
      <c r="AP20" s="283" t="str">
        <f>'1.  LRAMVA Summary'!G53</f>
        <v>Co-Generation 1,000 - 4,999 kW</v>
      </c>
      <c r="AQ20" s="283" t="str">
        <f>'1.  LRAMVA Summary'!H53</f>
        <v>Large User</v>
      </c>
      <c r="AR20" s="283" t="str">
        <f>'1.  LRAMVA Summary'!I53</f>
        <v>Street Lighting</v>
      </c>
      <c r="AS20" s="283" t="str">
        <f>'1.  LRAMVA Summary'!J53</f>
        <v>Sentinel Lighting</v>
      </c>
      <c r="AT20" s="283" t="str">
        <f>'1.  LRAMVA Summary'!K53</f>
        <v>Unmetered Scattered Load</v>
      </c>
      <c r="AU20" s="283" t="str">
        <f>'1.  LRAMVA Summary'!L53</f>
        <v/>
      </c>
      <c r="AV20" s="283" t="str">
        <f>'1.  LRAMVA Summary'!M53</f>
        <v/>
      </c>
      <c r="AW20" s="283" t="str">
        <f>'1.  LRAMVA Summary'!N53</f>
        <v/>
      </c>
      <c r="AX20" s="283" t="str">
        <f>'1.  LRAMVA Summary'!O53</f>
        <v/>
      </c>
      <c r="AY20" s="283" t="str">
        <f>'1.  LRAMVA Summary'!P53</f>
        <v/>
      </c>
      <c r="AZ20" s="283" t="str">
        <f>'1.  LRAMVA Summary'!Q53</f>
        <v/>
      </c>
      <c r="BA20" s="284" t="str">
        <f>'1.  LRAMVA Summary'!R53</f>
        <v>Total</v>
      </c>
    </row>
    <row r="21" spans="1:53" s="290" customFormat="1" ht="15.75" customHeight="1">
      <c r="A21" s="499"/>
      <c r="B21" s="285" t="s">
        <v>0</v>
      </c>
      <c r="C21" s="286"/>
      <c r="D21" s="286"/>
      <c r="E21" s="286"/>
      <c r="F21" s="286"/>
      <c r="G21" s="286"/>
      <c r="H21" s="286"/>
      <c r="I21" s="286"/>
      <c r="J21" s="286"/>
      <c r="K21" s="286"/>
      <c r="L21" s="286"/>
      <c r="M21" s="286"/>
      <c r="N21" s="286"/>
      <c r="O21" s="286"/>
      <c r="P21" s="286"/>
      <c r="Q21" s="286"/>
      <c r="R21" s="286"/>
      <c r="S21" s="286"/>
      <c r="T21" s="286"/>
      <c r="U21" s="287"/>
      <c r="V21" s="286"/>
      <c r="W21" s="286"/>
      <c r="X21" s="286"/>
      <c r="Y21" s="286"/>
      <c r="Z21" s="286"/>
      <c r="AA21" s="286"/>
      <c r="AB21" s="286"/>
      <c r="AC21" s="286"/>
      <c r="AD21" s="286"/>
      <c r="AE21" s="286"/>
      <c r="AF21" s="286"/>
      <c r="AG21" s="286"/>
      <c r="AH21" s="286"/>
      <c r="AI21" s="286"/>
      <c r="AJ21" s="286"/>
      <c r="AK21" s="286"/>
      <c r="AL21" s="286"/>
      <c r="AM21" s="288" t="str">
        <f>'1.  LRAMVA Summary'!D54</f>
        <v>kWh</v>
      </c>
      <c r="AN21" s="288" t="str">
        <f>'1.  LRAMVA Summary'!E54</f>
        <v>kWh</v>
      </c>
      <c r="AO21" s="288" t="str">
        <f>'1.  LRAMVA Summary'!F54</f>
        <v>kW</v>
      </c>
      <c r="AP21" s="288" t="str">
        <f>'1.  LRAMVA Summary'!G54</f>
        <v>kW</v>
      </c>
      <c r="AQ21" s="288" t="str">
        <f>'1.  LRAMVA Summary'!H54</f>
        <v>kW</v>
      </c>
      <c r="AR21" s="288" t="str">
        <f>'1.  LRAMVA Summary'!I54</f>
        <v>kW</v>
      </c>
      <c r="AS21" s="288" t="str">
        <f>'1.  LRAMVA Summary'!J54</f>
        <v>kW</v>
      </c>
      <c r="AT21" s="288" t="str">
        <f>'1.  LRAMVA Summary'!K54</f>
        <v>kWh</v>
      </c>
      <c r="AU21" s="288">
        <f>'1.  LRAMVA Summary'!L54</f>
        <v>0</v>
      </c>
      <c r="AV21" s="288">
        <f>'1.  LRAMVA Summary'!M54</f>
        <v>0</v>
      </c>
      <c r="AW21" s="288">
        <f>'1.  LRAMVA Summary'!N54</f>
        <v>0</v>
      </c>
      <c r="AX21" s="288">
        <f>'1.  LRAMVA Summary'!O54</f>
        <v>0</v>
      </c>
      <c r="AY21" s="288">
        <f>'1.  LRAMVA Summary'!P54</f>
        <v>0</v>
      </c>
      <c r="AZ21" s="288">
        <f>'1.  LRAMVA Summary'!Q54</f>
        <v>0</v>
      </c>
      <c r="BA21" s="289"/>
    </row>
    <row r="22" spans="1:53" s="280" customFormat="1" ht="15" customHeight="1" outlineLevel="1">
      <c r="A22" s="498">
        <v>1</v>
      </c>
      <c r="B22" s="291" t="s">
        <v>1</v>
      </c>
      <c r="C22" s="288" t="s">
        <v>25</v>
      </c>
      <c r="D22" s="292">
        <f>+'7.  Persistence Report'!AQ28</f>
        <v>1002610.1028071475</v>
      </c>
      <c r="E22" s="292">
        <f>+'7.  Persistence Report'!AR28</f>
        <v>1002610.1028071475</v>
      </c>
      <c r="F22" s="292">
        <f>+'7.  Persistence Report'!AS28</f>
        <v>1002610.1028071475</v>
      </c>
      <c r="G22" s="292">
        <f>+'7.  Persistence Report'!AT28</f>
        <v>990700.80680557282</v>
      </c>
      <c r="H22" s="292">
        <f>+'7.  Persistence Report'!AU28</f>
        <v>640759.69350864447</v>
      </c>
      <c r="I22" s="292">
        <f>+'7.  Persistence Report'!AV28</f>
        <v>0</v>
      </c>
      <c r="J22" s="292">
        <f>+'7.  Persistence Report'!AW28</f>
        <v>0</v>
      </c>
      <c r="K22" s="292">
        <f>+'7.  Persistence Report'!AX28</f>
        <v>0</v>
      </c>
      <c r="L22" s="292">
        <f>+'7.  Persistence Report'!AY28</f>
        <v>0</v>
      </c>
      <c r="M22" s="292">
        <f>+'7.  Persistence Report'!AZ28</f>
        <v>0</v>
      </c>
      <c r="N22" s="292">
        <f>+'7.  Persistence Report'!BA28</f>
        <v>0</v>
      </c>
      <c r="O22" s="292">
        <f>+'7.  Persistence Report'!BB28</f>
        <v>0</v>
      </c>
      <c r="P22" s="292">
        <f>+'7.  Persistence Report'!BC28</f>
        <v>0</v>
      </c>
      <c r="Q22" s="292">
        <f>+'7.  Persistence Report'!BD28</f>
        <v>0</v>
      </c>
      <c r="R22" s="292">
        <f>+'7.  Persistence Report'!BE28</f>
        <v>0</v>
      </c>
      <c r="S22" s="292">
        <f>+'7.  Persistence Report'!BF28</f>
        <v>0</v>
      </c>
      <c r="T22" s="292">
        <f>+'7.  Persistence Report'!BG28</f>
        <v>0</v>
      </c>
      <c r="U22" s="288"/>
      <c r="V22" s="292">
        <f>+'7.  Persistence Report'!L28</f>
        <v>166.58710682609188</v>
      </c>
      <c r="W22" s="292">
        <f>+'7.  Persistence Report'!M28</f>
        <v>166.58710682609188</v>
      </c>
      <c r="X22" s="292">
        <f>+'7.  Persistence Report'!N28</f>
        <v>166.58710682609188</v>
      </c>
      <c r="Y22" s="292">
        <f>+'7.  Persistence Report'!O28</f>
        <v>153.26953664588436</v>
      </c>
      <c r="Z22" s="292">
        <f>+'7.  Persistence Report'!P28</f>
        <v>84.246907234997494</v>
      </c>
      <c r="AA22" s="292">
        <f>+'7.  Persistence Report'!Q28</f>
        <v>0</v>
      </c>
      <c r="AB22" s="292">
        <f>+'7.  Persistence Report'!R28</f>
        <v>0</v>
      </c>
      <c r="AC22" s="292">
        <f>+'7.  Persistence Report'!S28</f>
        <v>0</v>
      </c>
      <c r="AD22" s="292">
        <f>+'7.  Persistence Report'!T28</f>
        <v>0</v>
      </c>
      <c r="AE22" s="292">
        <f>+'7.  Persistence Report'!U28</f>
        <v>0</v>
      </c>
      <c r="AF22" s="292">
        <f>+'7.  Persistence Report'!V28</f>
        <v>0</v>
      </c>
      <c r="AG22" s="292">
        <f>+'7.  Persistence Report'!W28</f>
        <v>0</v>
      </c>
      <c r="AH22" s="292">
        <f>+'7.  Persistence Report'!X28</f>
        <v>0</v>
      </c>
      <c r="AI22" s="292">
        <f>+'7.  Persistence Report'!Y28</f>
        <v>0</v>
      </c>
      <c r="AJ22" s="292">
        <f>+'7.  Persistence Report'!Z28</f>
        <v>0</v>
      </c>
      <c r="AK22" s="292">
        <f>+'7.  Persistence Report'!AA28</f>
        <v>0</v>
      </c>
      <c r="AL22" s="292">
        <f>+'7.  Persistence Report'!AB28</f>
        <v>0</v>
      </c>
      <c r="AM22" s="406">
        <f>+'A. Rate Class Allocations'!D7</f>
        <v>1</v>
      </c>
      <c r="AN22" s="406"/>
      <c r="AO22" s="406"/>
      <c r="AP22" s="406"/>
      <c r="AQ22" s="406"/>
      <c r="AR22" s="406"/>
      <c r="AS22" s="406"/>
      <c r="AT22" s="406"/>
      <c r="AU22" s="406"/>
      <c r="AV22" s="406"/>
      <c r="AW22" s="406"/>
      <c r="AX22" s="406"/>
      <c r="AY22" s="406"/>
      <c r="AZ22" s="406"/>
      <c r="BA22" s="293">
        <f>SUM(AM22:AZ22)</f>
        <v>1</v>
      </c>
    </row>
    <row r="23" spans="1:53" s="280" customFormat="1" ht="15.5" outlineLevel="1">
      <c r="A23" s="498"/>
      <c r="B23" s="291" t="s">
        <v>214</v>
      </c>
      <c r="C23" s="288" t="s">
        <v>163</v>
      </c>
      <c r="D23" s="292"/>
      <c r="E23" s="292"/>
      <c r="F23" s="292"/>
      <c r="G23" s="292"/>
      <c r="H23" s="292"/>
      <c r="I23" s="292"/>
      <c r="J23" s="292"/>
      <c r="K23" s="292"/>
      <c r="L23" s="292"/>
      <c r="M23" s="292"/>
      <c r="N23" s="292"/>
      <c r="O23" s="292"/>
      <c r="P23" s="292"/>
      <c r="Q23" s="292"/>
      <c r="R23" s="292"/>
      <c r="S23" s="292"/>
      <c r="T23" s="292"/>
      <c r="U23" s="464"/>
      <c r="V23" s="292"/>
      <c r="W23" s="292"/>
      <c r="X23" s="292"/>
      <c r="Y23" s="292"/>
      <c r="Z23" s="292"/>
      <c r="AA23" s="292"/>
      <c r="AB23" s="292"/>
      <c r="AC23" s="292"/>
      <c r="AD23" s="292"/>
      <c r="AE23" s="292"/>
      <c r="AF23" s="292"/>
      <c r="AG23" s="292"/>
      <c r="AH23" s="292"/>
      <c r="AI23" s="292"/>
      <c r="AJ23" s="292"/>
      <c r="AK23" s="292"/>
      <c r="AL23" s="292"/>
      <c r="AM23" s="407">
        <f>AM22</f>
        <v>1</v>
      </c>
      <c r="AN23" s="407">
        <f>AN22</f>
        <v>0</v>
      </c>
      <c r="AO23" s="407">
        <f t="shared" ref="AO23:AZ23" si="0">AO22</f>
        <v>0</v>
      </c>
      <c r="AP23" s="407">
        <f t="shared" si="0"/>
        <v>0</v>
      </c>
      <c r="AQ23" s="407">
        <f t="shared" si="0"/>
        <v>0</v>
      </c>
      <c r="AR23" s="407">
        <f t="shared" si="0"/>
        <v>0</v>
      </c>
      <c r="AS23" s="407">
        <f t="shared" si="0"/>
        <v>0</v>
      </c>
      <c r="AT23" s="407">
        <f t="shared" si="0"/>
        <v>0</v>
      </c>
      <c r="AU23" s="407">
        <f t="shared" si="0"/>
        <v>0</v>
      </c>
      <c r="AV23" s="407">
        <f t="shared" si="0"/>
        <v>0</v>
      </c>
      <c r="AW23" s="407">
        <f t="shared" si="0"/>
        <v>0</v>
      </c>
      <c r="AX23" s="407">
        <f t="shared" si="0"/>
        <v>0</v>
      </c>
      <c r="AY23" s="407">
        <f t="shared" si="0"/>
        <v>0</v>
      </c>
      <c r="AZ23" s="407">
        <f t="shared" si="0"/>
        <v>0</v>
      </c>
      <c r="BA23" s="294"/>
    </row>
    <row r="24" spans="1:53" s="300" customFormat="1" ht="15.5" outlineLevel="1">
      <c r="A24" s="500"/>
      <c r="B24" s="295"/>
      <c r="C24" s="296"/>
      <c r="D24" s="296"/>
      <c r="E24" s="296"/>
      <c r="F24" s="296"/>
      <c r="G24" s="296"/>
      <c r="H24" s="296"/>
      <c r="I24" s="296"/>
      <c r="J24" s="296"/>
      <c r="K24" s="296"/>
      <c r="L24" s="296"/>
      <c r="M24" s="296"/>
      <c r="N24" s="296"/>
      <c r="O24" s="296"/>
      <c r="P24" s="296"/>
      <c r="Q24" s="296"/>
      <c r="R24" s="296"/>
      <c r="S24" s="296"/>
      <c r="T24" s="296"/>
      <c r="V24" s="296"/>
      <c r="W24" s="296"/>
      <c r="X24" s="296"/>
      <c r="Y24" s="296"/>
      <c r="Z24" s="296"/>
      <c r="AA24" s="296"/>
      <c r="AB24" s="296"/>
      <c r="AC24" s="296"/>
      <c r="AD24" s="296"/>
      <c r="AE24" s="296"/>
      <c r="AF24" s="296"/>
      <c r="AG24" s="296"/>
      <c r="AH24" s="296"/>
      <c r="AI24" s="296"/>
      <c r="AJ24" s="296"/>
      <c r="AK24" s="296"/>
      <c r="AL24" s="296"/>
      <c r="AM24" s="408"/>
      <c r="AN24" s="409"/>
      <c r="AO24" s="409"/>
      <c r="AP24" s="409"/>
      <c r="AQ24" s="409"/>
      <c r="AR24" s="409"/>
      <c r="AS24" s="409"/>
      <c r="AT24" s="409"/>
      <c r="AU24" s="409"/>
      <c r="AV24" s="409"/>
      <c r="AW24" s="409"/>
      <c r="AX24" s="409"/>
      <c r="AY24" s="409"/>
      <c r="AZ24" s="409"/>
      <c r="BA24" s="299"/>
    </row>
    <row r="25" spans="1:53" s="280" customFormat="1" ht="15.5" outlineLevel="1">
      <c r="A25" s="498">
        <v>2</v>
      </c>
      <c r="B25" s="291" t="s">
        <v>2</v>
      </c>
      <c r="C25" s="288" t="s">
        <v>25</v>
      </c>
      <c r="D25" s="292">
        <f>+'7.  Persistence Report'!AQ27</f>
        <v>15909.726688812758</v>
      </c>
      <c r="E25" s="292">
        <f>+'7.  Persistence Report'!AR27</f>
        <v>15909.726688812758</v>
      </c>
      <c r="F25" s="292">
        <f>+'7.  Persistence Report'!AS27</f>
        <v>15909.726688812758</v>
      </c>
      <c r="G25" s="292">
        <f>+'7.  Persistence Report'!AT27</f>
        <v>9765.405008980455</v>
      </c>
      <c r="H25" s="292">
        <f>+'7.  Persistence Report'!AU27</f>
        <v>0</v>
      </c>
      <c r="I25" s="292">
        <f>+'7.  Persistence Report'!AV27</f>
        <v>0</v>
      </c>
      <c r="J25" s="292">
        <f>+'7.  Persistence Report'!AW27</f>
        <v>0</v>
      </c>
      <c r="K25" s="292">
        <f>+'7.  Persistence Report'!AX27</f>
        <v>0</v>
      </c>
      <c r="L25" s="292">
        <f>+'7.  Persistence Report'!AY27</f>
        <v>0</v>
      </c>
      <c r="M25" s="292">
        <f>+'7.  Persistence Report'!AZ27</f>
        <v>0</v>
      </c>
      <c r="N25" s="292">
        <f>+'7.  Persistence Report'!BA27</f>
        <v>0</v>
      </c>
      <c r="O25" s="292">
        <f>+'7.  Persistence Report'!BB27</f>
        <v>0</v>
      </c>
      <c r="P25" s="292">
        <f>+'7.  Persistence Report'!BC27</f>
        <v>0</v>
      </c>
      <c r="Q25" s="292">
        <f>+'7.  Persistence Report'!BD27</f>
        <v>0</v>
      </c>
      <c r="R25" s="292">
        <f>+'7.  Persistence Report'!BE27</f>
        <v>0</v>
      </c>
      <c r="S25" s="292">
        <f>+'7.  Persistence Report'!BF27</f>
        <v>0</v>
      </c>
      <c r="T25" s="292">
        <f>+'7.  Persistence Report'!BG27</f>
        <v>0</v>
      </c>
      <c r="U25" s="288"/>
      <c r="V25" s="292">
        <f>+'7.  Persistence Report'!L27</f>
        <v>12.347649701395289</v>
      </c>
      <c r="W25" s="292">
        <f>+'7.  Persistence Report'!M27</f>
        <v>12.347649701395289</v>
      </c>
      <c r="X25" s="292">
        <f>+'7.  Persistence Report'!N27</f>
        <v>12.347649701395289</v>
      </c>
      <c r="Y25" s="292">
        <f>+'7.  Persistence Report'!O27</f>
        <v>5.4767620208709475</v>
      </c>
      <c r="Z25" s="292">
        <f>+'7.  Persistence Report'!P27</f>
        <v>0</v>
      </c>
      <c r="AA25" s="292">
        <f>+'7.  Persistence Report'!Q27</f>
        <v>0</v>
      </c>
      <c r="AB25" s="292">
        <f>+'7.  Persistence Report'!R27</f>
        <v>0</v>
      </c>
      <c r="AC25" s="292">
        <f>+'7.  Persistence Report'!S27</f>
        <v>0</v>
      </c>
      <c r="AD25" s="292">
        <f>+'7.  Persistence Report'!T27</f>
        <v>0</v>
      </c>
      <c r="AE25" s="292">
        <f>+'7.  Persistence Report'!U27</f>
        <v>0</v>
      </c>
      <c r="AF25" s="292">
        <f>+'7.  Persistence Report'!V27</f>
        <v>0</v>
      </c>
      <c r="AG25" s="292">
        <f>+'7.  Persistence Report'!W27</f>
        <v>0</v>
      </c>
      <c r="AH25" s="292">
        <f>+'7.  Persistence Report'!X27</f>
        <v>0</v>
      </c>
      <c r="AI25" s="292">
        <f>+'7.  Persistence Report'!Y27</f>
        <v>0</v>
      </c>
      <c r="AJ25" s="292">
        <f>+'7.  Persistence Report'!Z27</f>
        <v>0</v>
      </c>
      <c r="AK25" s="292">
        <f>+'7.  Persistence Report'!AA27</f>
        <v>0</v>
      </c>
      <c r="AL25" s="292">
        <f>+'7.  Persistence Report'!AB27</f>
        <v>0</v>
      </c>
      <c r="AM25" s="406">
        <f>+'A. Rate Class Allocations'!D8</f>
        <v>1</v>
      </c>
      <c r="AN25" s="406"/>
      <c r="AO25" s="406"/>
      <c r="AP25" s="406"/>
      <c r="AQ25" s="406"/>
      <c r="AR25" s="406"/>
      <c r="AS25" s="406"/>
      <c r="AT25" s="406"/>
      <c r="AU25" s="406"/>
      <c r="AV25" s="406"/>
      <c r="AW25" s="406"/>
      <c r="AX25" s="406"/>
      <c r="AY25" s="406"/>
      <c r="AZ25" s="406"/>
      <c r="BA25" s="293">
        <f>SUM(AM25:AZ25)</f>
        <v>1</v>
      </c>
    </row>
    <row r="26" spans="1:53" s="280" customFormat="1" ht="15.5" outlineLevel="1">
      <c r="A26" s="498"/>
      <c r="B26" s="291" t="s">
        <v>214</v>
      </c>
      <c r="C26" s="288" t="s">
        <v>163</v>
      </c>
      <c r="D26" s="292"/>
      <c r="E26" s="292"/>
      <c r="F26" s="292"/>
      <c r="G26" s="292"/>
      <c r="H26" s="292"/>
      <c r="I26" s="292"/>
      <c r="J26" s="292"/>
      <c r="K26" s="292"/>
      <c r="L26" s="292"/>
      <c r="M26" s="292"/>
      <c r="N26" s="292"/>
      <c r="O26" s="292"/>
      <c r="P26" s="292"/>
      <c r="Q26" s="292"/>
      <c r="R26" s="292"/>
      <c r="S26" s="292"/>
      <c r="T26" s="292"/>
      <c r="U26" s="464"/>
      <c r="V26" s="292"/>
      <c r="W26" s="292"/>
      <c r="X26" s="292"/>
      <c r="Y26" s="292"/>
      <c r="Z26" s="292"/>
      <c r="AA26" s="292"/>
      <c r="AB26" s="292"/>
      <c r="AC26" s="292"/>
      <c r="AD26" s="292"/>
      <c r="AE26" s="292"/>
      <c r="AF26" s="292"/>
      <c r="AG26" s="292"/>
      <c r="AH26" s="292"/>
      <c r="AI26" s="292"/>
      <c r="AJ26" s="292"/>
      <c r="AK26" s="292"/>
      <c r="AL26" s="292"/>
      <c r="AM26" s="407">
        <f>AM25</f>
        <v>1</v>
      </c>
      <c r="AN26" s="407">
        <f>AN25</f>
        <v>0</v>
      </c>
      <c r="AO26" s="407">
        <f t="shared" ref="AO26:AZ26" si="1">AO25</f>
        <v>0</v>
      </c>
      <c r="AP26" s="407">
        <f t="shared" si="1"/>
        <v>0</v>
      </c>
      <c r="AQ26" s="407">
        <f t="shared" si="1"/>
        <v>0</v>
      </c>
      <c r="AR26" s="407">
        <f t="shared" si="1"/>
        <v>0</v>
      </c>
      <c r="AS26" s="407">
        <f t="shared" si="1"/>
        <v>0</v>
      </c>
      <c r="AT26" s="407">
        <f t="shared" si="1"/>
        <v>0</v>
      </c>
      <c r="AU26" s="407">
        <f t="shared" si="1"/>
        <v>0</v>
      </c>
      <c r="AV26" s="407">
        <f t="shared" si="1"/>
        <v>0</v>
      </c>
      <c r="AW26" s="407">
        <f t="shared" si="1"/>
        <v>0</v>
      </c>
      <c r="AX26" s="407">
        <f t="shared" si="1"/>
        <v>0</v>
      </c>
      <c r="AY26" s="407">
        <f t="shared" si="1"/>
        <v>0</v>
      </c>
      <c r="AZ26" s="407">
        <f t="shared" si="1"/>
        <v>0</v>
      </c>
      <c r="BA26" s="294"/>
    </row>
    <row r="27" spans="1:53" s="300" customFormat="1" ht="15.5" outlineLevel="1">
      <c r="A27" s="500"/>
      <c r="B27" s="295"/>
      <c r="C27" s="296"/>
      <c r="D27" s="301"/>
      <c r="E27" s="301"/>
      <c r="F27" s="301"/>
      <c r="G27" s="301"/>
      <c r="H27" s="301"/>
      <c r="I27" s="301"/>
      <c r="J27" s="301"/>
      <c r="K27" s="301"/>
      <c r="L27" s="301"/>
      <c r="M27" s="301"/>
      <c r="N27" s="301"/>
      <c r="O27" s="301"/>
      <c r="P27" s="301"/>
      <c r="Q27" s="301"/>
      <c r="R27" s="301"/>
      <c r="S27" s="301"/>
      <c r="T27" s="301"/>
      <c r="V27" s="301"/>
      <c r="W27" s="301"/>
      <c r="X27" s="301"/>
      <c r="Y27" s="301"/>
      <c r="Z27" s="301"/>
      <c r="AA27" s="301"/>
      <c r="AB27" s="301"/>
      <c r="AC27" s="301"/>
      <c r="AD27" s="301"/>
      <c r="AE27" s="301"/>
      <c r="AF27" s="301"/>
      <c r="AG27" s="301"/>
      <c r="AH27" s="301"/>
      <c r="AI27" s="301"/>
      <c r="AJ27" s="301"/>
      <c r="AK27" s="301"/>
      <c r="AL27" s="301"/>
      <c r="AM27" s="408"/>
      <c r="AN27" s="409"/>
      <c r="AO27" s="409"/>
      <c r="AP27" s="409"/>
      <c r="AQ27" s="409"/>
      <c r="AR27" s="409"/>
      <c r="AS27" s="409"/>
      <c r="AT27" s="409"/>
      <c r="AU27" s="409"/>
      <c r="AV27" s="409"/>
      <c r="AW27" s="409"/>
      <c r="AX27" s="409"/>
      <c r="AY27" s="409"/>
      <c r="AZ27" s="409"/>
      <c r="BA27" s="299"/>
    </row>
    <row r="28" spans="1:53" s="280" customFormat="1" ht="15.5" outlineLevel="1">
      <c r="A28" s="498">
        <v>3</v>
      </c>
      <c r="B28" s="291" t="s">
        <v>3</v>
      </c>
      <c r="C28" s="288" t="s">
        <v>25</v>
      </c>
      <c r="D28" s="292">
        <f>+'7.  Persistence Report'!AQ31</f>
        <v>1901868.190360378</v>
      </c>
      <c r="E28" s="292">
        <f>+'7.  Persistence Report'!AR31</f>
        <v>1901868.190360378</v>
      </c>
      <c r="F28" s="292">
        <f>+'7.  Persistence Report'!AS31</f>
        <v>1901868.190360378</v>
      </c>
      <c r="G28" s="292">
        <f>+'7.  Persistence Report'!AT31</f>
        <v>1901868.190360378</v>
      </c>
      <c r="H28" s="292">
        <f>+'7.  Persistence Report'!AU31</f>
        <v>1901868.190360378</v>
      </c>
      <c r="I28" s="292">
        <f>+'7.  Persistence Report'!AV31</f>
        <v>1901868.190360378</v>
      </c>
      <c r="J28" s="292">
        <f>+'7.  Persistence Report'!AW31</f>
        <v>1901868.190360378</v>
      </c>
      <c r="K28" s="292">
        <f>+'7.  Persistence Report'!AX31</f>
        <v>1901868.190360378</v>
      </c>
      <c r="L28" s="292">
        <f>+'7.  Persistence Report'!AY31</f>
        <v>1901868.190360378</v>
      </c>
      <c r="M28" s="292">
        <f>+'7.  Persistence Report'!AZ31</f>
        <v>1901868.190360378</v>
      </c>
      <c r="N28" s="292">
        <f>+'7.  Persistence Report'!BA31</f>
        <v>1901868.190360378</v>
      </c>
      <c r="O28" s="292">
        <f>+'7.  Persistence Report'!BB31</f>
        <v>1901868.190360378</v>
      </c>
      <c r="P28" s="292">
        <f>+'7.  Persistence Report'!BC31</f>
        <v>1901868.190360378</v>
      </c>
      <c r="Q28" s="292">
        <f>+'7.  Persistence Report'!BD31</f>
        <v>1901868.190360378</v>
      </c>
      <c r="R28" s="292">
        <f>+'7.  Persistence Report'!BE31</f>
        <v>1901868.190360378</v>
      </c>
      <c r="S28" s="292">
        <f>+'7.  Persistence Report'!BF31</f>
        <v>1901868.190360378</v>
      </c>
      <c r="T28" s="292">
        <f>+'7.  Persistence Report'!BG31</f>
        <v>1901868.190360378</v>
      </c>
      <c r="U28" s="288"/>
      <c r="V28" s="292">
        <f>+'7.  Persistence Report'!L31</f>
        <v>1052.0535760732341</v>
      </c>
      <c r="W28" s="292">
        <f>+'7.  Persistence Report'!M31</f>
        <v>1052.0535760732341</v>
      </c>
      <c r="X28" s="292">
        <f>+'7.  Persistence Report'!N31</f>
        <v>1052.0535760732341</v>
      </c>
      <c r="Y28" s="292">
        <f>+'7.  Persistence Report'!O31</f>
        <v>1052.0535760732341</v>
      </c>
      <c r="Z28" s="292">
        <f>+'7.  Persistence Report'!P31</f>
        <v>1052.0535760732341</v>
      </c>
      <c r="AA28" s="292">
        <f>+'7.  Persistence Report'!Q31</f>
        <v>1052.0535760732341</v>
      </c>
      <c r="AB28" s="292">
        <f>+'7.  Persistence Report'!R31</f>
        <v>1052.0535760732341</v>
      </c>
      <c r="AC28" s="292">
        <f>+'7.  Persistence Report'!S31</f>
        <v>1052.0535760732341</v>
      </c>
      <c r="AD28" s="292">
        <f>+'7.  Persistence Report'!T31</f>
        <v>1052.0535760732341</v>
      </c>
      <c r="AE28" s="292">
        <f>+'7.  Persistence Report'!U31</f>
        <v>1052.0535760732341</v>
      </c>
      <c r="AF28" s="292">
        <f>+'7.  Persistence Report'!V31</f>
        <v>1052.0535760732341</v>
      </c>
      <c r="AG28" s="292">
        <f>+'7.  Persistence Report'!W31</f>
        <v>1052.0535760732341</v>
      </c>
      <c r="AH28" s="292">
        <f>+'7.  Persistence Report'!X31</f>
        <v>1052.0535760732341</v>
      </c>
      <c r="AI28" s="292">
        <f>+'7.  Persistence Report'!Y31</f>
        <v>1052.0535760732341</v>
      </c>
      <c r="AJ28" s="292">
        <f>+'7.  Persistence Report'!Z31</f>
        <v>1052.0535760732341</v>
      </c>
      <c r="AK28" s="292">
        <f>+'7.  Persistence Report'!AA31</f>
        <v>1052.0535760732341</v>
      </c>
      <c r="AL28" s="292">
        <f>+'7.  Persistence Report'!AB31</f>
        <v>1052.0535760732341</v>
      </c>
      <c r="AM28" s="406">
        <f>+'A. Rate Class Allocations'!D9</f>
        <v>1</v>
      </c>
      <c r="AN28" s="406"/>
      <c r="AO28" s="406"/>
      <c r="AP28" s="406"/>
      <c r="AQ28" s="406"/>
      <c r="AR28" s="406"/>
      <c r="AS28" s="406"/>
      <c r="AT28" s="406"/>
      <c r="AU28" s="406"/>
      <c r="AV28" s="406"/>
      <c r="AW28" s="406"/>
      <c r="AX28" s="406"/>
      <c r="AY28" s="406"/>
      <c r="AZ28" s="406"/>
      <c r="BA28" s="293">
        <f>SUM(AM28:AZ28)</f>
        <v>1</v>
      </c>
    </row>
    <row r="29" spans="1:53" s="280" customFormat="1" ht="15.5" outlineLevel="1">
      <c r="A29" s="498"/>
      <c r="B29" s="291" t="s">
        <v>214</v>
      </c>
      <c r="C29" s="288" t="s">
        <v>163</v>
      </c>
      <c r="D29" s="292">
        <f>+'7.  Persistence Report'!AQ59</f>
        <v>-245123.94888494851</v>
      </c>
      <c r="E29" s="292">
        <f>+'7.  Persistence Report'!AR59</f>
        <v>-245123.94888494851</v>
      </c>
      <c r="F29" s="292">
        <f>+'7.  Persistence Report'!AS59</f>
        <v>-245123.94888494851</v>
      </c>
      <c r="G29" s="292">
        <f>+'7.  Persistence Report'!AT59</f>
        <v>-245123.94888494851</v>
      </c>
      <c r="H29" s="292">
        <f>+'7.  Persistence Report'!AU59</f>
        <v>-245123.94888494851</v>
      </c>
      <c r="I29" s="292">
        <f>+'7.  Persistence Report'!AV59</f>
        <v>-245123.94888494851</v>
      </c>
      <c r="J29" s="292">
        <f>+'7.  Persistence Report'!AW59</f>
        <v>-245123.94888494851</v>
      </c>
      <c r="K29" s="292">
        <f>+'7.  Persistence Report'!AX59</f>
        <v>-245123.94888494851</v>
      </c>
      <c r="L29" s="292">
        <f>+'7.  Persistence Report'!AY59</f>
        <v>-245123.94888494851</v>
      </c>
      <c r="M29" s="292">
        <f>+'7.  Persistence Report'!AZ59</f>
        <v>-245123.94888494851</v>
      </c>
      <c r="N29" s="292">
        <f>+'7.  Persistence Report'!BA59</f>
        <v>-245123.94888494851</v>
      </c>
      <c r="O29" s="292">
        <f>+'7.  Persistence Report'!BB59</f>
        <v>-245123.94888494851</v>
      </c>
      <c r="P29" s="292">
        <f>+'7.  Persistence Report'!BC59</f>
        <v>-245123.94888494851</v>
      </c>
      <c r="Q29" s="292">
        <f>+'7.  Persistence Report'!BD59</f>
        <v>-245123.94888494851</v>
      </c>
      <c r="R29" s="292">
        <f>+'7.  Persistence Report'!BE59</f>
        <v>-245123.94888494851</v>
      </c>
      <c r="S29" s="292">
        <f>+'7.  Persistence Report'!BF59</f>
        <v>-245123.94888494851</v>
      </c>
      <c r="T29" s="292">
        <f>+'7.  Persistence Report'!BG59</f>
        <v>-245123.94888494851</v>
      </c>
      <c r="U29" s="464"/>
      <c r="V29" s="292">
        <f>+'7.  Persistence Report'!L59</f>
        <v>-136.99677966259429</v>
      </c>
      <c r="W29" s="292">
        <f>+'7.  Persistence Report'!M59</f>
        <v>-136.99677966259429</v>
      </c>
      <c r="X29" s="292">
        <f>+'7.  Persistence Report'!N59</f>
        <v>-136.99677966259429</v>
      </c>
      <c r="Y29" s="292">
        <f>+'7.  Persistence Report'!O59</f>
        <v>-136.99677966259429</v>
      </c>
      <c r="Z29" s="292">
        <f>+'7.  Persistence Report'!P59</f>
        <v>-136.99677966259429</v>
      </c>
      <c r="AA29" s="292">
        <f>+'7.  Persistence Report'!Q59</f>
        <v>-136.99677966259429</v>
      </c>
      <c r="AB29" s="292">
        <f>+'7.  Persistence Report'!R59</f>
        <v>-136.99677966259429</v>
      </c>
      <c r="AC29" s="292">
        <f>+'7.  Persistence Report'!S59</f>
        <v>-136.99677966259429</v>
      </c>
      <c r="AD29" s="292">
        <f>+'7.  Persistence Report'!T59</f>
        <v>-136.99677966259429</v>
      </c>
      <c r="AE29" s="292">
        <f>+'7.  Persistence Report'!U59</f>
        <v>-136.99677966259429</v>
      </c>
      <c r="AF29" s="292">
        <f>+'7.  Persistence Report'!V59</f>
        <v>-136.99677966259429</v>
      </c>
      <c r="AG29" s="292">
        <f>+'7.  Persistence Report'!W59</f>
        <v>-136.99677966259429</v>
      </c>
      <c r="AH29" s="292">
        <f>+'7.  Persistence Report'!X59</f>
        <v>-136.99677966259429</v>
      </c>
      <c r="AI29" s="292">
        <f>+'7.  Persistence Report'!Y59</f>
        <v>-136.99677966259429</v>
      </c>
      <c r="AJ29" s="292">
        <f>+'7.  Persistence Report'!Z59</f>
        <v>-136.99677966259429</v>
      </c>
      <c r="AK29" s="292">
        <f>+'7.  Persistence Report'!AA59</f>
        <v>-136.99677966259429</v>
      </c>
      <c r="AL29" s="292">
        <f>+'7.  Persistence Report'!AB59</f>
        <v>-136.99677966259429</v>
      </c>
      <c r="AM29" s="407">
        <f>AM28</f>
        <v>1</v>
      </c>
      <c r="AN29" s="407">
        <f>AN28</f>
        <v>0</v>
      </c>
      <c r="AO29" s="407">
        <f t="shared" ref="AO29:AZ29" si="2">AO28</f>
        <v>0</v>
      </c>
      <c r="AP29" s="407">
        <f t="shared" si="2"/>
        <v>0</v>
      </c>
      <c r="AQ29" s="407">
        <f t="shared" si="2"/>
        <v>0</v>
      </c>
      <c r="AR29" s="407">
        <f t="shared" si="2"/>
        <v>0</v>
      </c>
      <c r="AS29" s="407">
        <f t="shared" si="2"/>
        <v>0</v>
      </c>
      <c r="AT29" s="407">
        <f t="shared" si="2"/>
        <v>0</v>
      </c>
      <c r="AU29" s="407">
        <f t="shared" si="2"/>
        <v>0</v>
      </c>
      <c r="AV29" s="407">
        <f t="shared" si="2"/>
        <v>0</v>
      </c>
      <c r="AW29" s="407">
        <f t="shared" si="2"/>
        <v>0</v>
      </c>
      <c r="AX29" s="407">
        <f t="shared" si="2"/>
        <v>0</v>
      </c>
      <c r="AY29" s="407">
        <f t="shared" si="2"/>
        <v>0</v>
      </c>
      <c r="AZ29" s="407">
        <f t="shared" si="2"/>
        <v>0</v>
      </c>
      <c r="BA29" s="294"/>
    </row>
    <row r="30" spans="1:53" s="280" customFormat="1" ht="15.5" outlineLevel="1">
      <c r="A30" s="498"/>
      <c r="B30" s="291"/>
      <c r="C30" s="302"/>
      <c r="D30" s="288"/>
      <c r="E30" s="288"/>
      <c r="F30" s="288"/>
      <c r="G30" s="288"/>
      <c r="H30" s="288"/>
      <c r="I30" s="288"/>
      <c r="J30" s="288"/>
      <c r="K30" s="288"/>
      <c r="L30" s="288"/>
      <c r="M30" s="288"/>
      <c r="N30" s="288"/>
      <c r="O30" s="288"/>
      <c r="P30" s="288"/>
      <c r="Q30" s="288"/>
      <c r="R30" s="288"/>
      <c r="S30" s="288"/>
      <c r="T30" s="288"/>
      <c r="V30" s="288"/>
      <c r="W30" s="288"/>
      <c r="X30" s="288"/>
      <c r="Y30" s="288"/>
      <c r="Z30" s="288"/>
      <c r="AA30" s="288"/>
      <c r="AB30" s="288"/>
      <c r="AC30" s="288"/>
      <c r="AD30" s="288"/>
      <c r="AE30" s="288"/>
      <c r="AF30" s="288"/>
      <c r="AG30" s="288"/>
      <c r="AH30" s="288"/>
      <c r="AI30" s="288"/>
      <c r="AJ30" s="288"/>
      <c r="AK30" s="288"/>
      <c r="AL30" s="288"/>
      <c r="AM30" s="408"/>
      <c r="AN30" s="408"/>
      <c r="AO30" s="408"/>
      <c r="AP30" s="408"/>
      <c r="AQ30" s="408"/>
      <c r="AR30" s="408"/>
      <c r="AS30" s="408"/>
      <c r="AT30" s="408"/>
      <c r="AU30" s="408"/>
      <c r="AV30" s="408"/>
      <c r="AW30" s="408"/>
      <c r="AX30" s="408"/>
      <c r="AY30" s="408"/>
      <c r="AZ30" s="408"/>
      <c r="BA30" s="303"/>
    </row>
    <row r="31" spans="1:53" s="280" customFormat="1" ht="15.5" outlineLevel="1">
      <c r="A31" s="498">
        <v>4</v>
      </c>
      <c r="B31" s="291" t="s">
        <v>4</v>
      </c>
      <c r="C31" s="288" t="s">
        <v>25</v>
      </c>
      <c r="D31" s="292">
        <f>+'7.  Persistence Report'!AQ30</f>
        <v>512644.05706321611</v>
      </c>
      <c r="E31" s="292">
        <f>+'7.  Persistence Report'!AR30</f>
        <v>512644.05706321611</v>
      </c>
      <c r="F31" s="292">
        <f>+'7.  Persistence Report'!AS30</f>
        <v>512644.05706321611</v>
      </c>
      <c r="G31" s="292">
        <f>+'7.  Persistence Report'!AT30</f>
        <v>512644.05706321611</v>
      </c>
      <c r="H31" s="292">
        <f>+'7.  Persistence Report'!AU30</f>
        <v>471653.68536461063</v>
      </c>
      <c r="I31" s="292">
        <f>+'7.  Persistence Report'!AV30</f>
        <v>426873.43091912864</v>
      </c>
      <c r="J31" s="292">
        <f>+'7.  Persistence Report'!AW30</f>
        <v>334116.50178385893</v>
      </c>
      <c r="K31" s="292">
        <f>+'7.  Persistence Report'!AX30</f>
        <v>331973.62450160919</v>
      </c>
      <c r="L31" s="292">
        <f>+'7.  Persistence Report'!AY30</f>
        <v>417744.25064569671</v>
      </c>
      <c r="M31" s="292">
        <f>+'7.  Persistence Report'!AZ30</f>
        <v>160311.77964261107</v>
      </c>
      <c r="N31" s="292">
        <f>+'7.  Persistence Report'!BA30</f>
        <v>51683.809280899877</v>
      </c>
      <c r="O31" s="292">
        <f>+'7.  Persistence Report'!BB30</f>
        <v>42224.953101272025</v>
      </c>
      <c r="P31" s="292">
        <f>+'7.  Persistence Report'!BC30</f>
        <v>42224.953101272025</v>
      </c>
      <c r="Q31" s="292">
        <f>+'7.  Persistence Report'!BD30</f>
        <v>38977.881990543341</v>
      </c>
      <c r="R31" s="292">
        <f>+'7.  Persistence Report'!BE30</f>
        <v>38977.881990543341</v>
      </c>
      <c r="S31" s="292">
        <f>+'7.  Persistence Report'!BF30</f>
        <v>37791.676894929224</v>
      </c>
      <c r="T31" s="292">
        <f>+'7.  Persistence Report'!BG30</f>
        <v>0</v>
      </c>
      <c r="U31" s="288"/>
      <c r="V31" s="292">
        <f>+'7.  Persistence Report'!L30</f>
        <v>31.770678402816777</v>
      </c>
      <c r="W31" s="292">
        <f>+'7.  Persistence Report'!M30</f>
        <v>31.770678402816777</v>
      </c>
      <c r="X31" s="292">
        <f>+'7.  Persistence Report'!N30</f>
        <v>31.770678402816777</v>
      </c>
      <c r="Y31" s="292">
        <f>+'7.  Persistence Report'!O30</f>
        <v>31.770678402816777</v>
      </c>
      <c r="Z31" s="292">
        <f>+'7.  Persistence Report'!P30</f>
        <v>29.872703267353447</v>
      </c>
      <c r="AA31" s="292">
        <f>+'7.  Persistence Report'!Q30</f>
        <v>27.799245380165342</v>
      </c>
      <c r="AB31" s="292">
        <f>+'7.  Persistence Report'!R30</f>
        <v>23.504325918708858</v>
      </c>
      <c r="AC31" s="292">
        <f>+'7.  Persistence Report'!S30</f>
        <v>23.259705224388114</v>
      </c>
      <c r="AD31" s="292">
        <f>+'7.  Persistence Report'!T30</f>
        <v>27.231138247039549</v>
      </c>
      <c r="AE31" s="292">
        <f>+'7.  Persistence Report'!U30</f>
        <v>15.311255387295622</v>
      </c>
      <c r="AF31" s="292">
        <f>+'7.  Persistence Report'!V30</f>
        <v>1.8872912208333121</v>
      </c>
      <c r="AG31" s="292">
        <f>+'7.  Persistence Report'!W30</f>
        <v>1.886143460738273</v>
      </c>
      <c r="AH31" s="292">
        <f>+'7.  Persistence Report'!X30</f>
        <v>1.886143460738273</v>
      </c>
      <c r="AI31" s="292">
        <f>+'7.  Persistence Report'!Y30</f>
        <v>1.8507665442976375</v>
      </c>
      <c r="AJ31" s="292">
        <f>+'7.  Persistence Report'!Z30</f>
        <v>1.8507665442976375</v>
      </c>
      <c r="AK31" s="292">
        <f>+'7.  Persistence Report'!AA30</f>
        <v>1.7498661295740274</v>
      </c>
      <c r="AL31" s="292">
        <f>+'7.  Persistence Report'!AB30</f>
        <v>0</v>
      </c>
      <c r="AM31" s="406">
        <f>+'A. Rate Class Allocations'!D10</f>
        <v>1</v>
      </c>
      <c r="AN31" s="406"/>
      <c r="AO31" s="406"/>
      <c r="AP31" s="406"/>
      <c r="AQ31" s="406"/>
      <c r="AR31" s="406"/>
      <c r="AS31" s="406"/>
      <c r="AT31" s="406"/>
      <c r="AU31" s="406"/>
      <c r="AV31" s="406"/>
      <c r="AW31" s="406"/>
      <c r="AX31" s="406"/>
      <c r="AY31" s="406"/>
      <c r="AZ31" s="406"/>
      <c r="BA31" s="293">
        <f>SUM(AM31:AZ31)</f>
        <v>1</v>
      </c>
    </row>
    <row r="32" spans="1:53" s="280" customFormat="1" ht="15.5" outlineLevel="1">
      <c r="A32" s="498"/>
      <c r="B32" s="291" t="s">
        <v>214</v>
      </c>
      <c r="C32" s="288" t="s">
        <v>163</v>
      </c>
      <c r="D32" s="292">
        <f>+'7.  Persistence Report'!AQ61</f>
        <v>7527.6647101171238</v>
      </c>
      <c r="E32" s="292">
        <f>+'7.  Persistence Report'!AR61</f>
        <v>7527.6647101171238</v>
      </c>
      <c r="F32" s="292">
        <f>+'7.  Persistence Report'!AS61</f>
        <v>7527.6647101171238</v>
      </c>
      <c r="G32" s="292">
        <f>+'7.  Persistence Report'!AT61</f>
        <v>7527.6647101171238</v>
      </c>
      <c r="H32" s="292">
        <f>+'7.  Persistence Report'!AU61</f>
        <v>7527.6647101171238</v>
      </c>
      <c r="I32" s="292">
        <f>+'7.  Persistence Report'!AV61</f>
        <v>6877.882555975164</v>
      </c>
      <c r="J32" s="292">
        <f>+'7.  Persistence Report'!AW61</f>
        <v>4219.521490463766</v>
      </c>
      <c r="K32" s="292">
        <f>+'7.  Persistence Report'!AX61</f>
        <v>4213.7765111547851</v>
      </c>
      <c r="L32" s="292">
        <f>+'7.  Persistence Report'!AY61</f>
        <v>4213.7765111547851</v>
      </c>
      <c r="M32" s="292">
        <f>+'7.  Persistence Report'!AZ61</f>
        <v>1492.5812959316615</v>
      </c>
      <c r="N32" s="292">
        <f>+'7.  Persistence Report'!BA61</f>
        <v>674.11124834564407</v>
      </c>
      <c r="O32" s="292">
        <f>+'7.  Persistence Report'!BB61</f>
        <v>490.48465584460246</v>
      </c>
      <c r="P32" s="292">
        <f>+'7.  Persistence Report'!BC61</f>
        <v>490.48465584460246</v>
      </c>
      <c r="Q32" s="292">
        <f>+'7.  Persistence Report'!BD61</f>
        <v>440.19691671700326</v>
      </c>
      <c r="R32" s="292">
        <f>+'7.  Persistence Report'!BE61</f>
        <v>440.19691671700326</v>
      </c>
      <c r="S32" s="292">
        <f>+'7.  Persistence Report'!BF61</f>
        <v>435.77758258552251</v>
      </c>
      <c r="T32" s="292">
        <f>+'7.  Persistence Report'!BG61</f>
        <v>0</v>
      </c>
      <c r="U32" s="464"/>
      <c r="V32" s="292">
        <f>+'7.  Persistence Report'!L61</f>
        <v>0.43963560258204665</v>
      </c>
      <c r="W32" s="292">
        <f>+'7.  Persistence Report'!M61</f>
        <v>0.43963560258204665</v>
      </c>
      <c r="X32" s="292">
        <f>+'7.  Persistence Report'!N61</f>
        <v>0.43963560258204665</v>
      </c>
      <c r="Y32" s="292">
        <f>+'7.  Persistence Report'!O61</f>
        <v>0.43963560258204665</v>
      </c>
      <c r="Z32" s="292">
        <f>+'7.  Persistence Report'!P61</f>
        <v>0.43963560258204665</v>
      </c>
      <c r="AA32" s="292">
        <f>+'7.  Persistence Report'!Q61</f>
        <v>0.40954877192100159</v>
      </c>
      <c r="AB32" s="292">
        <f>+'7.  Persistence Report'!R61</f>
        <v>0.28645881214891011</v>
      </c>
      <c r="AC32" s="292">
        <f>+'7.  Persistence Report'!S61</f>
        <v>0.28580299259309039</v>
      </c>
      <c r="AD32" s="292">
        <f>+'7.  Persistence Report'!T61</f>
        <v>0.28580299259309039</v>
      </c>
      <c r="AE32" s="292">
        <f>+'7.  Persistence Report'!U61</f>
        <v>0.15980362632213338</v>
      </c>
      <c r="AF32" s="292">
        <f>+'7.  Persistence Report'!V61</f>
        <v>2.1123870757139535E-2</v>
      </c>
      <c r="AG32" s="292">
        <f>+'7.  Persistence Report'!W61</f>
        <v>2.1101589069876473E-2</v>
      </c>
      <c r="AH32" s="292">
        <f>+'7.  Persistence Report'!X61</f>
        <v>2.1101589069876473E-2</v>
      </c>
      <c r="AI32" s="292">
        <f>+'7.  Persistence Report'!Y61</f>
        <v>2.0553702964386685E-2</v>
      </c>
      <c r="AJ32" s="292">
        <f>+'7.  Persistence Report'!Z61</f>
        <v>2.0553702964386685E-2</v>
      </c>
      <c r="AK32" s="292">
        <f>+'7.  Persistence Report'!AA61</f>
        <v>2.0177787662456738E-2</v>
      </c>
      <c r="AL32" s="292">
        <f>+'7.  Persistence Report'!AB61</f>
        <v>0</v>
      </c>
      <c r="AM32" s="407">
        <f>AM31</f>
        <v>1</v>
      </c>
      <c r="AN32" s="407">
        <f>AN31</f>
        <v>0</v>
      </c>
      <c r="AO32" s="407">
        <f t="shared" ref="AO32:AZ32" si="3">AO31</f>
        <v>0</v>
      </c>
      <c r="AP32" s="407">
        <f t="shared" si="3"/>
        <v>0</v>
      </c>
      <c r="AQ32" s="407">
        <f t="shared" si="3"/>
        <v>0</v>
      </c>
      <c r="AR32" s="407">
        <f t="shared" si="3"/>
        <v>0</v>
      </c>
      <c r="AS32" s="407">
        <f t="shared" si="3"/>
        <v>0</v>
      </c>
      <c r="AT32" s="407">
        <f t="shared" si="3"/>
        <v>0</v>
      </c>
      <c r="AU32" s="407">
        <f t="shared" si="3"/>
        <v>0</v>
      </c>
      <c r="AV32" s="407">
        <f t="shared" si="3"/>
        <v>0</v>
      </c>
      <c r="AW32" s="407">
        <f t="shared" si="3"/>
        <v>0</v>
      </c>
      <c r="AX32" s="407">
        <f t="shared" si="3"/>
        <v>0</v>
      </c>
      <c r="AY32" s="407">
        <f t="shared" si="3"/>
        <v>0</v>
      </c>
      <c r="AZ32" s="407">
        <f t="shared" si="3"/>
        <v>0</v>
      </c>
      <c r="BA32" s="294"/>
    </row>
    <row r="33" spans="1:53" s="280" customFormat="1" ht="15.5" outlineLevel="1">
      <c r="A33" s="498"/>
      <c r="B33" s="291"/>
      <c r="C33" s="302"/>
      <c r="D33" s="301"/>
      <c r="E33" s="301"/>
      <c r="F33" s="301"/>
      <c r="G33" s="301"/>
      <c r="H33" s="301"/>
      <c r="I33" s="301"/>
      <c r="J33" s="301"/>
      <c r="K33" s="301"/>
      <c r="L33" s="301"/>
      <c r="M33" s="301"/>
      <c r="N33" s="301"/>
      <c r="O33" s="301"/>
      <c r="P33" s="301"/>
      <c r="Q33" s="301"/>
      <c r="R33" s="301"/>
      <c r="S33" s="301"/>
      <c r="T33" s="301"/>
      <c r="U33" s="288"/>
      <c r="V33" s="301"/>
      <c r="W33" s="301"/>
      <c r="X33" s="301"/>
      <c r="Y33" s="301"/>
      <c r="Z33" s="301"/>
      <c r="AA33" s="301"/>
      <c r="AB33" s="301"/>
      <c r="AC33" s="301"/>
      <c r="AD33" s="301"/>
      <c r="AE33" s="301"/>
      <c r="AF33" s="301"/>
      <c r="AG33" s="301"/>
      <c r="AH33" s="301"/>
      <c r="AI33" s="301"/>
      <c r="AJ33" s="301"/>
      <c r="AK33" s="301"/>
      <c r="AL33" s="301"/>
      <c r="AM33" s="408"/>
      <c r="AN33" s="408"/>
      <c r="AO33" s="408"/>
      <c r="AP33" s="408"/>
      <c r="AQ33" s="408"/>
      <c r="AR33" s="408"/>
      <c r="AS33" s="408"/>
      <c r="AT33" s="408"/>
      <c r="AU33" s="408"/>
      <c r="AV33" s="408"/>
      <c r="AW33" s="408"/>
      <c r="AX33" s="408"/>
      <c r="AY33" s="408"/>
      <c r="AZ33" s="408"/>
      <c r="BA33" s="303"/>
    </row>
    <row r="34" spans="1:53" s="280" customFormat="1" ht="15.5" outlineLevel="1">
      <c r="A34" s="498">
        <v>5</v>
      </c>
      <c r="B34" s="291" t="s">
        <v>5</v>
      </c>
      <c r="C34" s="288" t="s">
        <v>25</v>
      </c>
      <c r="D34" s="292">
        <f>+'7.  Persistence Report'!AQ29</f>
        <v>802520.90508921072</v>
      </c>
      <c r="E34" s="292">
        <f>+'7.  Persistence Report'!AR29</f>
        <v>802520.90508921072</v>
      </c>
      <c r="F34" s="292">
        <f>+'7.  Persistence Report'!AS29</f>
        <v>802520.90508921072</v>
      </c>
      <c r="G34" s="292">
        <f>+'7.  Persistence Report'!AT29</f>
        <v>802520.90508921072</v>
      </c>
      <c r="H34" s="292">
        <f>+'7.  Persistence Report'!AU29</f>
        <v>733445.00574889511</v>
      </c>
      <c r="I34" s="292">
        <f>+'7.  Persistence Report'!AV29</f>
        <v>657982.49540003017</v>
      </c>
      <c r="J34" s="292">
        <f>+'7.  Persistence Report'!AW29</f>
        <v>496076.85619454773</v>
      </c>
      <c r="K34" s="292">
        <f>+'7.  Persistence Report'!AX29</f>
        <v>494267.18771221885</v>
      </c>
      <c r="L34" s="292">
        <f>+'7.  Persistence Report'!AY29</f>
        <v>638805.59740139928</v>
      </c>
      <c r="M34" s="292">
        <f>+'7.  Persistence Report'!AZ29</f>
        <v>204987.14889626345</v>
      </c>
      <c r="N34" s="292">
        <f>+'7.  Persistence Report'!BA29</f>
        <v>73809.240517128099</v>
      </c>
      <c r="O34" s="292">
        <f>+'7.  Persistence Report'!BB29</f>
        <v>64972.210753015177</v>
      </c>
      <c r="P34" s="292">
        <f>+'7.  Persistence Report'!BC29</f>
        <v>64972.210753015177</v>
      </c>
      <c r="Q34" s="292">
        <f>+'7.  Persistence Report'!BD29</f>
        <v>47984.706583553329</v>
      </c>
      <c r="R34" s="292">
        <f>+'7.  Persistence Report'!BE29</f>
        <v>47984.706583553329</v>
      </c>
      <c r="S34" s="292">
        <f>+'7.  Persistence Report'!BF29</f>
        <v>43599.254013747232</v>
      </c>
      <c r="T34" s="292">
        <f>+'7.  Persistence Report'!BG29</f>
        <v>0</v>
      </c>
      <c r="U34" s="288"/>
      <c r="V34" s="292">
        <f>+'7.  Persistence Report'!L29</f>
        <v>45.918256791882662</v>
      </c>
      <c r="W34" s="292">
        <f>+'7.  Persistence Report'!M29</f>
        <v>45.918256791882662</v>
      </c>
      <c r="X34" s="292">
        <f>+'7.  Persistence Report'!N29</f>
        <v>45.918256791882662</v>
      </c>
      <c r="Y34" s="292">
        <f>+'7.  Persistence Report'!O29</f>
        <v>45.918256791882662</v>
      </c>
      <c r="Z34" s="292">
        <f>+'7.  Persistence Report'!P29</f>
        <v>42.71983887140923</v>
      </c>
      <c r="AA34" s="292">
        <f>+'7.  Persistence Report'!Q29</f>
        <v>39.225702020079787</v>
      </c>
      <c r="AB34" s="292">
        <f>+'7.  Persistence Report'!R29</f>
        <v>31.728993286556491</v>
      </c>
      <c r="AC34" s="292">
        <f>+'7.  Persistence Report'!S29</f>
        <v>31.522410126473282</v>
      </c>
      <c r="AD34" s="292">
        <f>+'7.  Persistence Report'!T29</f>
        <v>38.214964898276165</v>
      </c>
      <c r="AE34" s="292">
        <f>+'7.  Persistence Report'!U29</f>
        <v>18.127890923388634</v>
      </c>
      <c r="AF34" s="292">
        <f>+'7.  Persistence Report'!V29</f>
        <v>2.5779589330773209</v>
      </c>
      <c r="AG34" s="292">
        <f>+'7.  Persistence Report'!W29</f>
        <v>2.5768866268777861</v>
      </c>
      <c r="AH34" s="292">
        <f>+'7.  Persistence Report'!X29</f>
        <v>2.5768866268777861</v>
      </c>
      <c r="AI34" s="292">
        <f>+'7.  Persistence Report'!Y29</f>
        <v>2.3918073677410403</v>
      </c>
      <c r="AJ34" s="292">
        <f>+'7.  Persistence Report'!Z29</f>
        <v>2.3918073677410403</v>
      </c>
      <c r="AK34" s="292">
        <f>+'7.  Persistence Report'!AA29</f>
        <v>2.0187740831258933</v>
      </c>
      <c r="AL34" s="292">
        <f>+'7.  Persistence Report'!AB29</f>
        <v>0</v>
      </c>
      <c r="AM34" s="406">
        <f>+'A. Rate Class Allocations'!D11</f>
        <v>1</v>
      </c>
      <c r="AN34" s="406"/>
      <c r="AO34" s="406"/>
      <c r="AP34" s="406"/>
      <c r="AQ34" s="406"/>
      <c r="AR34" s="406"/>
      <c r="AS34" s="406"/>
      <c r="AT34" s="406"/>
      <c r="AU34" s="406"/>
      <c r="AV34" s="406"/>
      <c r="AW34" s="406"/>
      <c r="AX34" s="406"/>
      <c r="AY34" s="406"/>
      <c r="AZ34" s="406"/>
      <c r="BA34" s="293">
        <f>SUM(AM34:AZ34)</f>
        <v>1</v>
      </c>
    </row>
    <row r="35" spans="1:53" s="280" customFormat="1" ht="15.5" outlineLevel="1">
      <c r="A35" s="498"/>
      <c r="B35" s="291" t="s">
        <v>214</v>
      </c>
      <c r="C35" s="288" t="s">
        <v>163</v>
      </c>
      <c r="D35" s="292">
        <f>+'7.  Persistence Report'!AQ60</f>
        <v>59624.623371841466</v>
      </c>
      <c r="E35" s="292">
        <f>+'7.  Persistence Report'!AR60</f>
        <v>59624.623371841466</v>
      </c>
      <c r="F35" s="292">
        <f>+'7.  Persistence Report'!AS60</f>
        <v>59624.623371841466</v>
      </c>
      <c r="G35" s="292">
        <f>+'7.  Persistence Report'!AT60</f>
        <v>59624.623371841466</v>
      </c>
      <c r="H35" s="292">
        <f>+'7.  Persistence Report'!AU60</f>
        <v>59624.623371841466</v>
      </c>
      <c r="I35" s="292">
        <f>+'7.  Persistence Report'!AV60</f>
        <v>54181.692081116591</v>
      </c>
      <c r="J35" s="292">
        <f>+'7.  Persistence Report'!AW60</f>
        <v>29252.107976573792</v>
      </c>
      <c r="K35" s="292">
        <f>+'7.  Persistence Report'!AX60</f>
        <v>29246.148598924308</v>
      </c>
      <c r="L35" s="292">
        <f>+'7.  Persistence Report'!AY60</f>
        <v>29246.148598924308</v>
      </c>
      <c r="M35" s="292">
        <f>+'7.  Persistence Report'!AZ60</f>
        <v>6451.9267344178397</v>
      </c>
      <c r="N35" s="292">
        <f>+'7.  Persistence Report'!BA60</f>
        <v>5420.3370364196371</v>
      </c>
      <c r="O35" s="292">
        <f>+'7.  Persistence Report'!BB60</f>
        <v>4977.5059120762207</v>
      </c>
      <c r="P35" s="292">
        <f>+'7.  Persistence Report'!BC60</f>
        <v>4977.5059120762207</v>
      </c>
      <c r="Q35" s="292">
        <f>+'7.  Persistence Report'!BD60</f>
        <v>4130.5937035342031</v>
      </c>
      <c r="R35" s="292">
        <f>+'7.  Persistence Report'!BE60</f>
        <v>4130.5937035342031</v>
      </c>
      <c r="S35" s="292">
        <f>+'7.  Persistence Report'!BF60</f>
        <v>4125.6267311897291</v>
      </c>
      <c r="T35" s="292">
        <f>+'7.  Persistence Report'!BG60</f>
        <v>0</v>
      </c>
      <c r="U35" s="464"/>
      <c r="V35" s="292">
        <f>+'7.  Persistence Report'!L60</f>
        <v>2.9455811146351376</v>
      </c>
      <c r="W35" s="292">
        <f>+'7.  Persistence Report'!M60</f>
        <v>2.9455811146351376</v>
      </c>
      <c r="X35" s="292">
        <f>+'7.  Persistence Report'!N60</f>
        <v>2.9455811146351376</v>
      </c>
      <c r="Y35" s="292">
        <f>+'7.  Persistence Report'!O60</f>
        <v>2.9455811146351376</v>
      </c>
      <c r="Z35" s="292">
        <f>+'7.  Persistence Report'!P60</f>
        <v>2.9455811146351376</v>
      </c>
      <c r="AA35" s="292">
        <f>+'7.  Persistence Report'!Q60</f>
        <v>2.6935573386667295</v>
      </c>
      <c r="AB35" s="292">
        <f>+'7.  Persistence Report'!R60</f>
        <v>1.5392440497859243</v>
      </c>
      <c r="AC35" s="292">
        <f>+'7.  Persistence Report'!S60</f>
        <v>1.5385637555337</v>
      </c>
      <c r="AD35" s="292">
        <f>+'7.  Persistence Report'!T60</f>
        <v>1.5385637555337</v>
      </c>
      <c r="AE35" s="292">
        <f>+'7.  Persistence Report'!U60</f>
        <v>0.48312403790509451</v>
      </c>
      <c r="AF35" s="292">
        <f>+'7.  Persistence Report'!V60</f>
        <v>0.20073204961721641</v>
      </c>
      <c r="AG35" s="292">
        <f>+'7.  Persistence Report'!W60</f>
        <v>0.20067831543586187</v>
      </c>
      <c r="AH35" s="292">
        <f>+'7.  Persistence Report'!X60</f>
        <v>0.20067831543586187</v>
      </c>
      <c r="AI35" s="292">
        <f>+'7.  Persistence Report'!Y60</f>
        <v>0.19145118692144472</v>
      </c>
      <c r="AJ35" s="292">
        <f>+'7.  Persistence Report'!Z60</f>
        <v>0.19145118692144472</v>
      </c>
      <c r="AK35" s="292">
        <f>+'7.  Persistence Report'!AA60</f>
        <v>0.19102868867781783</v>
      </c>
      <c r="AL35" s="292">
        <f>+'7.  Persistence Report'!AB60</f>
        <v>0</v>
      </c>
      <c r="AM35" s="407">
        <f>AM34</f>
        <v>1</v>
      </c>
      <c r="AN35" s="407">
        <f>AN34</f>
        <v>0</v>
      </c>
      <c r="AO35" s="407">
        <f t="shared" ref="AO35:AZ35" si="4">AO34</f>
        <v>0</v>
      </c>
      <c r="AP35" s="407">
        <f t="shared" si="4"/>
        <v>0</v>
      </c>
      <c r="AQ35" s="407">
        <f t="shared" si="4"/>
        <v>0</v>
      </c>
      <c r="AR35" s="407">
        <f t="shared" si="4"/>
        <v>0</v>
      </c>
      <c r="AS35" s="407">
        <f t="shared" si="4"/>
        <v>0</v>
      </c>
      <c r="AT35" s="407">
        <f t="shared" si="4"/>
        <v>0</v>
      </c>
      <c r="AU35" s="407">
        <f t="shared" si="4"/>
        <v>0</v>
      </c>
      <c r="AV35" s="407">
        <f t="shared" si="4"/>
        <v>0</v>
      </c>
      <c r="AW35" s="407">
        <f t="shared" si="4"/>
        <v>0</v>
      </c>
      <c r="AX35" s="407">
        <f t="shared" si="4"/>
        <v>0</v>
      </c>
      <c r="AY35" s="407">
        <f t="shared" si="4"/>
        <v>0</v>
      </c>
      <c r="AZ35" s="407">
        <f t="shared" si="4"/>
        <v>0</v>
      </c>
      <c r="BA35" s="294"/>
    </row>
    <row r="36" spans="1:53" s="280" customFormat="1" ht="15.5" outlineLevel="1">
      <c r="A36" s="498"/>
      <c r="B36" s="291"/>
      <c r="C36" s="302"/>
      <c r="D36" s="301"/>
      <c r="E36" s="301"/>
      <c r="F36" s="301"/>
      <c r="G36" s="301"/>
      <c r="H36" s="301"/>
      <c r="I36" s="301"/>
      <c r="J36" s="301"/>
      <c r="K36" s="301"/>
      <c r="L36" s="301"/>
      <c r="M36" s="301"/>
      <c r="N36" s="301"/>
      <c r="O36" s="301"/>
      <c r="P36" s="301"/>
      <c r="Q36" s="301"/>
      <c r="R36" s="301"/>
      <c r="S36" s="301"/>
      <c r="T36" s="301"/>
      <c r="U36" s="288"/>
      <c r="V36" s="301"/>
      <c r="W36" s="301"/>
      <c r="X36" s="301"/>
      <c r="Y36" s="301"/>
      <c r="Z36" s="301"/>
      <c r="AA36" s="301"/>
      <c r="AB36" s="301"/>
      <c r="AC36" s="301"/>
      <c r="AD36" s="301"/>
      <c r="AE36" s="301"/>
      <c r="AF36" s="301"/>
      <c r="AG36" s="301"/>
      <c r="AH36" s="301"/>
      <c r="AI36" s="301"/>
      <c r="AJ36" s="301"/>
      <c r="AK36" s="301"/>
      <c r="AL36" s="301"/>
      <c r="AM36" s="408"/>
      <c r="AN36" s="408"/>
      <c r="AO36" s="408"/>
      <c r="AP36" s="408"/>
      <c r="AQ36" s="408"/>
      <c r="AR36" s="408"/>
      <c r="AS36" s="408"/>
      <c r="AT36" s="408"/>
      <c r="AU36" s="408"/>
      <c r="AV36" s="408"/>
      <c r="AW36" s="408"/>
      <c r="AX36" s="408"/>
      <c r="AY36" s="408"/>
      <c r="AZ36" s="408"/>
      <c r="BA36" s="303"/>
    </row>
    <row r="37" spans="1:53" s="280" customFormat="1" ht="15.5" outlineLevel="1">
      <c r="A37" s="498">
        <v>6</v>
      </c>
      <c r="B37" s="291" t="s">
        <v>6</v>
      </c>
      <c r="C37" s="288" t="s">
        <v>25</v>
      </c>
      <c r="D37" s="292"/>
      <c r="E37" s="292"/>
      <c r="F37" s="292"/>
      <c r="G37" s="292"/>
      <c r="H37" s="292"/>
      <c r="I37" s="292"/>
      <c r="J37" s="292"/>
      <c r="K37" s="292"/>
      <c r="L37" s="292"/>
      <c r="M37" s="292"/>
      <c r="N37" s="292"/>
      <c r="O37" s="292"/>
      <c r="P37" s="292"/>
      <c r="Q37" s="292"/>
      <c r="R37" s="292"/>
      <c r="S37" s="292"/>
      <c r="T37" s="292"/>
      <c r="U37" s="288"/>
      <c r="V37" s="292"/>
      <c r="W37" s="292"/>
      <c r="X37" s="292"/>
      <c r="Y37" s="292"/>
      <c r="Z37" s="292"/>
      <c r="AA37" s="292"/>
      <c r="AB37" s="292"/>
      <c r="AC37" s="292"/>
      <c r="AD37" s="292"/>
      <c r="AE37" s="292"/>
      <c r="AF37" s="292"/>
      <c r="AG37" s="292"/>
      <c r="AH37" s="292"/>
      <c r="AI37" s="292"/>
      <c r="AJ37" s="292"/>
      <c r="AK37" s="292"/>
      <c r="AL37" s="292"/>
      <c r="AM37" s="406"/>
      <c r="AN37" s="406"/>
      <c r="AO37" s="406"/>
      <c r="AP37" s="406"/>
      <c r="AQ37" s="406"/>
      <c r="AR37" s="406"/>
      <c r="AS37" s="406"/>
      <c r="AT37" s="406"/>
      <c r="AU37" s="406"/>
      <c r="AV37" s="406"/>
      <c r="AW37" s="406"/>
      <c r="AX37" s="406"/>
      <c r="AY37" s="406"/>
      <c r="AZ37" s="406"/>
      <c r="BA37" s="293">
        <f>SUM(AM37:AZ37)</f>
        <v>0</v>
      </c>
    </row>
    <row r="38" spans="1:53" s="280" customFormat="1" ht="15.5" outlineLevel="1">
      <c r="A38" s="498"/>
      <c r="B38" s="291" t="s">
        <v>214</v>
      </c>
      <c r="C38" s="288" t="s">
        <v>163</v>
      </c>
      <c r="D38" s="292"/>
      <c r="E38" s="292"/>
      <c r="F38" s="292"/>
      <c r="G38" s="292"/>
      <c r="H38" s="292"/>
      <c r="I38" s="292"/>
      <c r="J38" s="292"/>
      <c r="K38" s="292"/>
      <c r="L38" s="292"/>
      <c r="M38" s="292"/>
      <c r="N38" s="292"/>
      <c r="O38" s="292"/>
      <c r="P38" s="292"/>
      <c r="Q38" s="292"/>
      <c r="R38" s="292"/>
      <c r="S38" s="292"/>
      <c r="T38" s="292"/>
      <c r="U38" s="464"/>
      <c r="V38" s="292"/>
      <c r="W38" s="292"/>
      <c r="X38" s="292"/>
      <c r="Y38" s="292"/>
      <c r="Z38" s="292"/>
      <c r="AA38" s="292"/>
      <c r="AB38" s="292"/>
      <c r="AC38" s="292"/>
      <c r="AD38" s="292"/>
      <c r="AE38" s="292"/>
      <c r="AF38" s="292"/>
      <c r="AG38" s="292"/>
      <c r="AH38" s="292"/>
      <c r="AI38" s="292"/>
      <c r="AJ38" s="292"/>
      <c r="AK38" s="292"/>
      <c r="AL38" s="292"/>
      <c r="AM38" s="407">
        <f>AM37</f>
        <v>0</v>
      </c>
      <c r="AN38" s="407">
        <f>AN37</f>
        <v>0</v>
      </c>
      <c r="AO38" s="407">
        <f t="shared" ref="AO38:AZ38" si="5">AO37</f>
        <v>0</v>
      </c>
      <c r="AP38" s="407">
        <f t="shared" si="5"/>
        <v>0</v>
      </c>
      <c r="AQ38" s="407">
        <f t="shared" si="5"/>
        <v>0</v>
      </c>
      <c r="AR38" s="407">
        <f t="shared" si="5"/>
        <v>0</v>
      </c>
      <c r="AS38" s="407">
        <f t="shared" si="5"/>
        <v>0</v>
      </c>
      <c r="AT38" s="407">
        <f t="shared" si="5"/>
        <v>0</v>
      </c>
      <c r="AU38" s="407">
        <f t="shared" si="5"/>
        <v>0</v>
      </c>
      <c r="AV38" s="407">
        <f t="shared" si="5"/>
        <v>0</v>
      </c>
      <c r="AW38" s="407">
        <f t="shared" si="5"/>
        <v>0</v>
      </c>
      <c r="AX38" s="407">
        <f t="shared" si="5"/>
        <v>0</v>
      </c>
      <c r="AY38" s="407">
        <f t="shared" si="5"/>
        <v>0</v>
      </c>
      <c r="AZ38" s="407">
        <f t="shared" si="5"/>
        <v>0</v>
      </c>
      <c r="BA38" s="294"/>
    </row>
    <row r="39" spans="1:53" s="280" customFormat="1" ht="15.5" outlineLevel="1">
      <c r="A39" s="498"/>
      <c r="B39" s="291"/>
      <c r="C39" s="302"/>
      <c r="D39" s="301"/>
      <c r="E39" s="301"/>
      <c r="F39" s="301"/>
      <c r="G39" s="301"/>
      <c r="H39" s="301"/>
      <c r="I39" s="301"/>
      <c r="J39" s="301"/>
      <c r="K39" s="301"/>
      <c r="L39" s="301"/>
      <c r="M39" s="301"/>
      <c r="N39" s="301"/>
      <c r="O39" s="301"/>
      <c r="P39" s="301"/>
      <c r="Q39" s="301"/>
      <c r="R39" s="301"/>
      <c r="S39" s="301"/>
      <c r="T39" s="301"/>
      <c r="U39" s="288"/>
      <c r="V39" s="301"/>
      <c r="W39" s="301"/>
      <c r="X39" s="301"/>
      <c r="Y39" s="301"/>
      <c r="Z39" s="301"/>
      <c r="AA39" s="301"/>
      <c r="AB39" s="301"/>
      <c r="AC39" s="301"/>
      <c r="AD39" s="301"/>
      <c r="AE39" s="301"/>
      <c r="AF39" s="301"/>
      <c r="AG39" s="301"/>
      <c r="AH39" s="301"/>
      <c r="AI39" s="301"/>
      <c r="AJ39" s="301"/>
      <c r="AK39" s="301"/>
      <c r="AL39" s="301"/>
      <c r="AM39" s="408"/>
      <c r="AN39" s="408"/>
      <c r="AO39" s="408"/>
      <c r="AP39" s="408"/>
      <c r="AQ39" s="408"/>
      <c r="AR39" s="408"/>
      <c r="AS39" s="408"/>
      <c r="AT39" s="408"/>
      <c r="AU39" s="408"/>
      <c r="AV39" s="408"/>
      <c r="AW39" s="408"/>
      <c r="AX39" s="408"/>
      <c r="AY39" s="408"/>
      <c r="AZ39" s="408"/>
      <c r="BA39" s="303"/>
    </row>
    <row r="40" spans="1:53" s="280" customFormat="1" ht="15.5" outlineLevel="1">
      <c r="A40" s="498">
        <v>7</v>
      </c>
      <c r="B40" s="291" t="s">
        <v>42</v>
      </c>
      <c r="C40" s="288" t="s">
        <v>25</v>
      </c>
      <c r="D40" s="292"/>
      <c r="E40" s="292"/>
      <c r="F40" s="292"/>
      <c r="G40" s="292"/>
      <c r="H40" s="292"/>
      <c r="I40" s="292"/>
      <c r="J40" s="292"/>
      <c r="K40" s="292"/>
      <c r="L40" s="292"/>
      <c r="M40" s="292"/>
      <c r="N40" s="292"/>
      <c r="O40" s="292"/>
      <c r="P40" s="292"/>
      <c r="Q40" s="292"/>
      <c r="R40" s="292"/>
      <c r="S40" s="292"/>
      <c r="T40" s="292"/>
      <c r="U40" s="288"/>
      <c r="V40" s="292"/>
      <c r="W40" s="292"/>
      <c r="X40" s="292"/>
      <c r="Y40" s="292"/>
      <c r="Z40" s="292"/>
      <c r="AA40" s="292"/>
      <c r="AB40" s="292"/>
      <c r="AC40" s="292"/>
      <c r="AD40" s="292"/>
      <c r="AE40" s="292"/>
      <c r="AF40" s="292"/>
      <c r="AG40" s="292"/>
      <c r="AH40" s="292"/>
      <c r="AI40" s="292"/>
      <c r="AJ40" s="292"/>
      <c r="AK40" s="292"/>
      <c r="AL40" s="292"/>
      <c r="AM40" s="406"/>
      <c r="AN40" s="406"/>
      <c r="AO40" s="406"/>
      <c r="AP40" s="406"/>
      <c r="AQ40" s="406"/>
      <c r="AR40" s="406"/>
      <c r="AS40" s="406"/>
      <c r="AT40" s="406"/>
      <c r="AU40" s="406"/>
      <c r="AV40" s="406"/>
      <c r="AW40" s="406"/>
      <c r="AX40" s="406"/>
      <c r="AY40" s="406"/>
      <c r="AZ40" s="406"/>
      <c r="BA40" s="293">
        <f>SUM(AM40:AZ40)</f>
        <v>0</v>
      </c>
    </row>
    <row r="41" spans="1:53" s="280" customFormat="1" ht="15.5" outlineLevel="1">
      <c r="A41" s="498"/>
      <c r="B41" s="291" t="s">
        <v>214</v>
      </c>
      <c r="C41" s="288" t="s">
        <v>163</v>
      </c>
      <c r="D41" s="292"/>
      <c r="E41" s="292"/>
      <c r="F41" s="292"/>
      <c r="G41" s="292"/>
      <c r="H41" s="292"/>
      <c r="I41" s="292"/>
      <c r="J41" s="292"/>
      <c r="K41" s="292"/>
      <c r="L41" s="292"/>
      <c r="M41" s="292"/>
      <c r="N41" s="292"/>
      <c r="O41" s="292"/>
      <c r="P41" s="292"/>
      <c r="Q41" s="292"/>
      <c r="R41" s="292"/>
      <c r="S41" s="292"/>
      <c r="T41" s="292"/>
      <c r="U41" s="288"/>
      <c r="V41" s="292"/>
      <c r="W41" s="292"/>
      <c r="X41" s="292"/>
      <c r="Y41" s="292"/>
      <c r="Z41" s="292"/>
      <c r="AA41" s="292"/>
      <c r="AB41" s="292"/>
      <c r="AC41" s="292"/>
      <c r="AD41" s="292"/>
      <c r="AE41" s="292"/>
      <c r="AF41" s="292"/>
      <c r="AG41" s="292"/>
      <c r="AH41" s="292"/>
      <c r="AI41" s="292"/>
      <c r="AJ41" s="292"/>
      <c r="AK41" s="292"/>
      <c r="AL41" s="292"/>
      <c r="AM41" s="407">
        <f>AM40</f>
        <v>0</v>
      </c>
      <c r="AN41" s="407">
        <f>AN40</f>
        <v>0</v>
      </c>
      <c r="AO41" s="407">
        <f t="shared" ref="AO41:AZ41" si="6">AO40</f>
        <v>0</v>
      </c>
      <c r="AP41" s="407">
        <f t="shared" si="6"/>
        <v>0</v>
      </c>
      <c r="AQ41" s="407">
        <f t="shared" si="6"/>
        <v>0</v>
      </c>
      <c r="AR41" s="407">
        <f t="shared" si="6"/>
        <v>0</v>
      </c>
      <c r="AS41" s="407">
        <f t="shared" si="6"/>
        <v>0</v>
      </c>
      <c r="AT41" s="407">
        <f t="shared" si="6"/>
        <v>0</v>
      </c>
      <c r="AU41" s="407">
        <f t="shared" si="6"/>
        <v>0</v>
      </c>
      <c r="AV41" s="407">
        <f t="shared" si="6"/>
        <v>0</v>
      </c>
      <c r="AW41" s="407">
        <f t="shared" si="6"/>
        <v>0</v>
      </c>
      <c r="AX41" s="407">
        <f t="shared" si="6"/>
        <v>0</v>
      </c>
      <c r="AY41" s="407">
        <f t="shared" si="6"/>
        <v>0</v>
      </c>
      <c r="AZ41" s="407">
        <f t="shared" si="6"/>
        <v>0</v>
      </c>
      <c r="BA41" s="294"/>
    </row>
    <row r="42" spans="1:53" s="280" customFormat="1" ht="15.5" outlineLevel="1">
      <c r="A42" s="498"/>
      <c r="B42" s="291"/>
      <c r="C42" s="302"/>
      <c r="D42" s="301"/>
      <c r="E42" s="301"/>
      <c r="F42" s="301"/>
      <c r="G42" s="301"/>
      <c r="H42" s="301"/>
      <c r="I42" s="301"/>
      <c r="J42" s="301"/>
      <c r="K42" s="301"/>
      <c r="L42" s="301"/>
      <c r="M42" s="301"/>
      <c r="N42" s="301"/>
      <c r="O42" s="301"/>
      <c r="P42" s="301"/>
      <c r="Q42" s="301"/>
      <c r="R42" s="301"/>
      <c r="S42" s="301"/>
      <c r="T42" s="301"/>
      <c r="U42" s="288"/>
      <c r="V42" s="301"/>
      <c r="W42" s="301"/>
      <c r="X42" s="301"/>
      <c r="Y42" s="301"/>
      <c r="Z42" s="301"/>
      <c r="AA42" s="301"/>
      <c r="AB42" s="301"/>
      <c r="AC42" s="301"/>
      <c r="AD42" s="301"/>
      <c r="AE42" s="301"/>
      <c r="AF42" s="301"/>
      <c r="AG42" s="301"/>
      <c r="AH42" s="301"/>
      <c r="AI42" s="301"/>
      <c r="AJ42" s="301"/>
      <c r="AK42" s="301"/>
      <c r="AL42" s="301"/>
      <c r="AM42" s="408"/>
      <c r="AN42" s="408"/>
      <c r="AO42" s="408"/>
      <c r="AP42" s="408"/>
      <c r="AQ42" s="408"/>
      <c r="AR42" s="408"/>
      <c r="AS42" s="408"/>
      <c r="AT42" s="408"/>
      <c r="AU42" s="408"/>
      <c r="AV42" s="408"/>
      <c r="AW42" s="408"/>
      <c r="AX42" s="408"/>
      <c r="AY42" s="408"/>
      <c r="AZ42" s="408"/>
      <c r="BA42" s="303"/>
    </row>
    <row r="43" spans="1:53" s="280" customFormat="1" ht="15.5" outlineLevel="1">
      <c r="A43" s="498">
        <v>8</v>
      </c>
      <c r="B43" s="291" t="s">
        <v>481</v>
      </c>
      <c r="C43" s="288" t="s">
        <v>25</v>
      </c>
      <c r="D43" s="292"/>
      <c r="E43" s="292"/>
      <c r="F43" s="292"/>
      <c r="G43" s="292"/>
      <c r="H43" s="292"/>
      <c r="I43" s="292"/>
      <c r="J43" s="292"/>
      <c r="K43" s="292"/>
      <c r="L43" s="292"/>
      <c r="M43" s="292"/>
      <c r="N43" s="292"/>
      <c r="O43" s="292"/>
      <c r="P43" s="292"/>
      <c r="Q43" s="292"/>
      <c r="R43" s="292"/>
      <c r="S43" s="292"/>
      <c r="T43" s="292"/>
      <c r="U43" s="288"/>
      <c r="V43" s="292"/>
      <c r="W43" s="292"/>
      <c r="X43" s="292"/>
      <c r="Y43" s="292"/>
      <c r="Z43" s="292"/>
      <c r="AA43" s="292"/>
      <c r="AB43" s="292"/>
      <c r="AC43" s="292"/>
      <c r="AD43" s="292"/>
      <c r="AE43" s="292"/>
      <c r="AF43" s="292"/>
      <c r="AG43" s="292"/>
      <c r="AH43" s="292"/>
      <c r="AI43" s="292"/>
      <c r="AJ43" s="292"/>
      <c r="AK43" s="292"/>
      <c r="AL43" s="292"/>
      <c r="AM43" s="406"/>
      <c r="AN43" s="406"/>
      <c r="AO43" s="406"/>
      <c r="AP43" s="406"/>
      <c r="AQ43" s="406"/>
      <c r="AR43" s="406"/>
      <c r="AS43" s="406"/>
      <c r="AT43" s="406"/>
      <c r="AU43" s="406"/>
      <c r="AV43" s="406"/>
      <c r="AW43" s="406"/>
      <c r="AX43" s="406"/>
      <c r="AY43" s="406"/>
      <c r="AZ43" s="406"/>
      <c r="BA43" s="293">
        <f>SUM(AM43:AZ43)</f>
        <v>0</v>
      </c>
    </row>
    <row r="44" spans="1:53" s="280" customFormat="1" ht="15.5" outlineLevel="1">
      <c r="A44" s="498"/>
      <c r="B44" s="291" t="s">
        <v>214</v>
      </c>
      <c r="C44" s="288" t="s">
        <v>163</v>
      </c>
      <c r="D44" s="292"/>
      <c r="E44" s="292"/>
      <c r="F44" s="292"/>
      <c r="G44" s="292"/>
      <c r="H44" s="292"/>
      <c r="I44" s="292"/>
      <c r="J44" s="292"/>
      <c r="K44" s="292"/>
      <c r="L44" s="292"/>
      <c r="M44" s="292"/>
      <c r="N44" s="292"/>
      <c r="O44" s="292"/>
      <c r="P44" s="292"/>
      <c r="Q44" s="292"/>
      <c r="R44" s="292"/>
      <c r="S44" s="292"/>
      <c r="T44" s="292"/>
      <c r="U44" s="288"/>
      <c r="V44" s="292"/>
      <c r="W44" s="292"/>
      <c r="X44" s="292"/>
      <c r="Y44" s="292"/>
      <c r="Z44" s="292"/>
      <c r="AA44" s="292"/>
      <c r="AB44" s="292"/>
      <c r="AC44" s="292"/>
      <c r="AD44" s="292"/>
      <c r="AE44" s="292"/>
      <c r="AF44" s="292"/>
      <c r="AG44" s="292"/>
      <c r="AH44" s="292"/>
      <c r="AI44" s="292"/>
      <c r="AJ44" s="292"/>
      <c r="AK44" s="292"/>
      <c r="AL44" s="292"/>
      <c r="AM44" s="407">
        <f>AM43</f>
        <v>0</v>
      </c>
      <c r="AN44" s="407">
        <f>AN43</f>
        <v>0</v>
      </c>
      <c r="AO44" s="407">
        <f t="shared" ref="AO44:AZ44" si="7">AO43</f>
        <v>0</v>
      </c>
      <c r="AP44" s="407">
        <f t="shared" si="7"/>
        <v>0</v>
      </c>
      <c r="AQ44" s="407">
        <f t="shared" si="7"/>
        <v>0</v>
      </c>
      <c r="AR44" s="407">
        <f t="shared" si="7"/>
        <v>0</v>
      </c>
      <c r="AS44" s="407">
        <f t="shared" si="7"/>
        <v>0</v>
      </c>
      <c r="AT44" s="407">
        <f t="shared" si="7"/>
        <v>0</v>
      </c>
      <c r="AU44" s="407">
        <f t="shared" si="7"/>
        <v>0</v>
      </c>
      <c r="AV44" s="407">
        <f t="shared" si="7"/>
        <v>0</v>
      </c>
      <c r="AW44" s="407">
        <f t="shared" si="7"/>
        <v>0</v>
      </c>
      <c r="AX44" s="407">
        <f t="shared" si="7"/>
        <v>0</v>
      </c>
      <c r="AY44" s="407">
        <f t="shared" si="7"/>
        <v>0</v>
      </c>
      <c r="AZ44" s="407">
        <f t="shared" si="7"/>
        <v>0</v>
      </c>
      <c r="BA44" s="294"/>
    </row>
    <row r="45" spans="1:53" s="280" customFormat="1" ht="15.5" outlineLevel="1">
      <c r="A45" s="498"/>
      <c r="B45" s="291"/>
      <c r="C45" s="302"/>
      <c r="D45" s="301"/>
      <c r="E45" s="301"/>
      <c r="F45" s="301"/>
      <c r="G45" s="301"/>
      <c r="H45" s="301"/>
      <c r="I45" s="301"/>
      <c r="J45" s="301"/>
      <c r="K45" s="301"/>
      <c r="L45" s="301"/>
      <c r="M45" s="301"/>
      <c r="N45" s="301"/>
      <c r="O45" s="301"/>
      <c r="P45" s="301"/>
      <c r="Q45" s="301"/>
      <c r="R45" s="301"/>
      <c r="S45" s="301"/>
      <c r="T45" s="301"/>
      <c r="U45" s="288"/>
      <c r="V45" s="301"/>
      <c r="W45" s="301"/>
      <c r="X45" s="301"/>
      <c r="Y45" s="301"/>
      <c r="Z45" s="301"/>
      <c r="AA45" s="301"/>
      <c r="AB45" s="301"/>
      <c r="AC45" s="301"/>
      <c r="AD45" s="301"/>
      <c r="AE45" s="301"/>
      <c r="AF45" s="301"/>
      <c r="AG45" s="301"/>
      <c r="AH45" s="301"/>
      <c r="AI45" s="301"/>
      <c r="AJ45" s="301"/>
      <c r="AK45" s="301"/>
      <c r="AL45" s="301"/>
      <c r="AM45" s="408"/>
      <c r="AN45" s="408"/>
      <c r="AO45" s="408"/>
      <c r="AP45" s="408"/>
      <c r="AQ45" s="408"/>
      <c r="AR45" s="408"/>
      <c r="AS45" s="408"/>
      <c r="AT45" s="408"/>
      <c r="AU45" s="408"/>
      <c r="AV45" s="408"/>
      <c r="AW45" s="408"/>
      <c r="AX45" s="408"/>
      <c r="AY45" s="408"/>
      <c r="AZ45" s="408"/>
      <c r="BA45" s="303"/>
    </row>
    <row r="46" spans="1:53" s="280" customFormat="1" ht="15.5" outlineLevel="1">
      <c r="A46" s="498">
        <v>9</v>
      </c>
      <c r="B46" s="291" t="s">
        <v>7</v>
      </c>
      <c r="C46" s="288" t="s">
        <v>25</v>
      </c>
      <c r="D46" s="292"/>
      <c r="E46" s="292"/>
      <c r="F46" s="292"/>
      <c r="G46" s="292"/>
      <c r="H46" s="292"/>
      <c r="I46" s="292"/>
      <c r="J46" s="292"/>
      <c r="K46" s="292"/>
      <c r="L46" s="292"/>
      <c r="M46" s="292"/>
      <c r="N46" s="292"/>
      <c r="O46" s="292"/>
      <c r="P46" s="292"/>
      <c r="Q46" s="292"/>
      <c r="R46" s="292"/>
      <c r="S46" s="292"/>
      <c r="T46" s="292"/>
      <c r="U46" s="288"/>
      <c r="V46" s="292"/>
      <c r="W46" s="292"/>
      <c r="X46" s="292"/>
      <c r="Y46" s="292"/>
      <c r="Z46" s="292"/>
      <c r="AA46" s="292"/>
      <c r="AB46" s="292"/>
      <c r="AC46" s="292"/>
      <c r="AD46" s="292"/>
      <c r="AE46" s="292"/>
      <c r="AF46" s="292"/>
      <c r="AG46" s="292"/>
      <c r="AH46" s="292"/>
      <c r="AI46" s="292"/>
      <c r="AJ46" s="292"/>
      <c r="AK46" s="292"/>
      <c r="AL46" s="292"/>
      <c r="AM46" s="406"/>
      <c r="AN46" s="406"/>
      <c r="AO46" s="406"/>
      <c r="AP46" s="406"/>
      <c r="AQ46" s="406"/>
      <c r="AR46" s="406"/>
      <c r="AS46" s="406"/>
      <c r="AT46" s="406"/>
      <c r="AU46" s="406"/>
      <c r="AV46" s="406"/>
      <c r="AW46" s="406"/>
      <c r="AX46" s="406"/>
      <c r="AY46" s="406"/>
      <c r="AZ46" s="406"/>
      <c r="BA46" s="293">
        <f>SUM(AM46:AZ46)</f>
        <v>0</v>
      </c>
    </row>
    <row r="47" spans="1:53" s="280" customFormat="1" ht="15.5" outlineLevel="1">
      <c r="A47" s="498"/>
      <c r="B47" s="291" t="s">
        <v>214</v>
      </c>
      <c r="C47" s="288" t="s">
        <v>163</v>
      </c>
      <c r="D47" s="292"/>
      <c r="E47" s="292"/>
      <c r="F47" s="292"/>
      <c r="G47" s="292"/>
      <c r="H47" s="292"/>
      <c r="I47" s="292"/>
      <c r="J47" s="292"/>
      <c r="K47" s="292"/>
      <c r="L47" s="292"/>
      <c r="M47" s="292"/>
      <c r="N47" s="292"/>
      <c r="O47" s="292"/>
      <c r="P47" s="292"/>
      <c r="Q47" s="292"/>
      <c r="R47" s="292"/>
      <c r="S47" s="292"/>
      <c r="T47" s="292"/>
      <c r="U47" s="288"/>
      <c r="V47" s="292"/>
      <c r="W47" s="292"/>
      <c r="X47" s="292"/>
      <c r="Y47" s="292"/>
      <c r="Z47" s="292"/>
      <c r="AA47" s="292"/>
      <c r="AB47" s="292"/>
      <c r="AC47" s="292"/>
      <c r="AD47" s="292"/>
      <c r="AE47" s="292"/>
      <c r="AF47" s="292"/>
      <c r="AG47" s="292"/>
      <c r="AH47" s="292"/>
      <c r="AI47" s="292"/>
      <c r="AJ47" s="292"/>
      <c r="AK47" s="292"/>
      <c r="AL47" s="292"/>
      <c r="AM47" s="407">
        <f>AM46</f>
        <v>0</v>
      </c>
      <c r="AN47" s="407">
        <f>AN46</f>
        <v>0</v>
      </c>
      <c r="AO47" s="407">
        <f t="shared" ref="AO47:AZ47" si="8">AO46</f>
        <v>0</v>
      </c>
      <c r="AP47" s="407">
        <f t="shared" si="8"/>
        <v>0</v>
      </c>
      <c r="AQ47" s="407">
        <f t="shared" si="8"/>
        <v>0</v>
      </c>
      <c r="AR47" s="407">
        <f t="shared" si="8"/>
        <v>0</v>
      </c>
      <c r="AS47" s="407">
        <f t="shared" si="8"/>
        <v>0</v>
      </c>
      <c r="AT47" s="407">
        <f t="shared" si="8"/>
        <v>0</v>
      </c>
      <c r="AU47" s="407">
        <f t="shared" si="8"/>
        <v>0</v>
      </c>
      <c r="AV47" s="407">
        <f t="shared" si="8"/>
        <v>0</v>
      </c>
      <c r="AW47" s="407">
        <f t="shared" si="8"/>
        <v>0</v>
      </c>
      <c r="AX47" s="407">
        <f t="shared" si="8"/>
        <v>0</v>
      </c>
      <c r="AY47" s="407">
        <f t="shared" si="8"/>
        <v>0</v>
      </c>
      <c r="AZ47" s="407">
        <f t="shared" si="8"/>
        <v>0</v>
      </c>
      <c r="BA47" s="294"/>
    </row>
    <row r="48" spans="1:53" s="280" customFormat="1" ht="15.5" outlineLevel="1">
      <c r="A48" s="498"/>
      <c r="B48" s="304"/>
      <c r="C48" s="305"/>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408"/>
      <c r="AN48" s="408"/>
      <c r="AO48" s="408"/>
      <c r="AP48" s="408"/>
      <c r="AQ48" s="408"/>
      <c r="AR48" s="408"/>
      <c r="AS48" s="408"/>
      <c r="AT48" s="408"/>
      <c r="AU48" s="408"/>
      <c r="AV48" s="408"/>
      <c r="AW48" s="408"/>
      <c r="AX48" s="408"/>
      <c r="AY48" s="408"/>
      <c r="AZ48" s="408"/>
      <c r="BA48" s="303"/>
    </row>
    <row r="49" spans="1:56" s="290" customFormat="1" ht="15.5" outlineLevel="1">
      <c r="A49" s="499"/>
      <c r="B49" s="285" t="s">
        <v>8</v>
      </c>
      <c r="C49" s="286"/>
      <c r="D49" s="286"/>
      <c r="E49" s="286"/>
      <c r="F49" s="286"/>
      <c r="G49" s="286"/>
      <c r="H49" s="286"/>
      <c r="I49" s="286"/>
      <c r="J49" s="286"/>
      <c r="K49" s="286"/>
      <c r="L49" s="286"/>
      <c r="M49" s="286"/>
      <c r="N49" s="286"/>
      <c r="O49" s="286"/>
      <c r="P49" s="286"/>
      <c r="Q49" s="286"/>
      <c r="R49" s="286"/>
      <c r="S49" s="286"/>
      <c r="T49" s="286"/>
      <c r="U49" s="288"/>
      <c r="V49" s="286"/>
      <c r="W49" s="286"/>
      <c r="X49" s="286"/>
      <c r="Y49" s="286"/>
      <c r="Z49" s="286"/>
      <c r="AA49" s="286"/>
      <c r="AB49" s="286"/>
      <c r="AC49" s="286"/>
      <c r="AD49" s="286"/>
      <c r="AE49" s="286"/>
      <c r="AF49" s="286"/>
      <c r="AG49" s="286"/>
      <c r="AH49" s="286"/>
      <c r="AI49" s="286"/>
      <c r="AJ49" s="286"/>
      <c r="AK49" s="286"/>
      <c r="AL49" s="286"/>
      <c r="AM49" s="410"/>
      <c r="AN49" s="410"/>
      <c r="AO49" s="410"/>
      <c r="AP49" s="410"/>
      <c r="AQ49" s="410"/>
      <c r="AR49" s="410"/>
      <c r="AS49" s="410"/>
      <c r="AT49" s="410"/>
      <c r="AU49" s="410"/>
      <c r="AV49" s="410"/>
      <c r="AW49" s="410"/>
      <c r="AX49" s="410"/>
      <c r="AY49" s="410"/>
      <c r="AZ49" s="410"/>
      <c r="BA49" s="289"/>
      <c r="BC49" s="306"/>
      <c r="BD49" s="306"/>
    </row>
    <row r="50" spans="1:56" s="280" customFormat="1" ht="15.5" outlineLevel="1">
      <c r="A50" s="498">
        <v>10</v>
      </c>
      <c r="B50" s="307" t="s">
        <v>22</v>
      </c>
      <c r="C50" s="288" t="s">
        <v>25</v>
      </c>
      <c r="D50" s="292">
        <f>+'7.  Persistence Report'!AQ35</f>
        <v>5260353.2070921771</v>
      </c>
      <c r="E50" s="292">
        <f>+'7.  Persistence Report'!AR35</f>
        <v>5260353.2070921771</v>
      </c>
      <c r="F50" s="292">
        <f>+'7.  Persistence Report'!AS35</f>
        <v>5260353.2070921771</v>
      </c>
      <c r="G50" s="292">
        <f>+'7.  Persistence Report'!AT35</f>
        <v>5224701.1992085502</v>
      </c>
      <c r="H50" s="292">
        <f>+'7.  Persistence Report'!AU35</f>
        <v>4362380.7742387922</v>
      </c>
      <c r="I50" s="292">
        <f>+'7.  Persistence Report'!AV35</f>
        <v>3995992.8917881618</v>
      </c>
      <c r="J50" s="292">
        <f>+'7.  Persistence Report'!AW35</f>
        <v>3496930.6005774019</v>
      </c>
      <c r="K50" s="292">
        <f>+'7.  Persistence Report'!AX35</f>
        <v>3223770.0424540779</v>
      </c>
      <c r="L50" s="292">
        <f>+'7.  Persistence Report'!AY35</f>
        <v>2853944.9025876089</v>
      </c>
      <c r="M50" s="292">
        <f>+'7.  Persistence Report'!AZ35</f>
        <v>2853944.9025876089</v>
      </c>
      <c r="N50" s="292">
        <f>+'7.  Persistence Report'!BA35</f>
        <v>2816964.9672229257</v>
      </c>
      <c r="O50" s="292">
        <f>+'7.  Persistence Report'!BB35</f>
        <v>2383564.9922527107</v>
      </c>
      <c r="P50" s="292">
        <f>+'7.  Persistence Report'!BC35</f>
        <v>636497.23979497526</v>
      </c>
      <c r="Q50" s="292">
        <f>+'7.  Persistence Report'!BD35</f>
        <v>423700.09334918868</v>
      </c>
      <c r="R50" s="292">
        <f>+'7.  Persistence Report'!BE35</f>
        <v>415687.03883761435</v>
      </c>
      <c r="S50" s="292">
        <f>+'7.  Persistence Report'!BF35</f>
        <v>310764.0141486075</v>
      </c>
      <c r="T50" s="292">
        <f>+'7.  Persistence Report'!BG35</f>
        <v>165471.96928394207</v>
      </c>
      <c r="U50" s="292">
        <v>12</v>
      </c>
      <c r="V50" s="292">
        <f>+'7.  Persistence Report'!L35</f>
        <v>1033.790126365408</v>
      </c>
      <c r="W50" s="292">
        <f>+'7.  Persistence Report'!M35</f>
        <v>1033.790126365408</v>
      </c>
      <c r="X50" s="292">
        <f>+'7.  Persistence Report'!N35</f>
        <v>1033.790126365408</v>
      </c>
      <c r="Y50" s="292">
        <f>+'7.  Persistence Report'!O35</f>
        <v>1024.4983947403766</v>
      </c>
      <c r="Z50" s="292">
        <f>+'7.  Persistence Report'!P35</f>
        <v>860.51588354302521</v>
      </c>
      <c r="AA50" s="292">
        <f>+'7.  Persistence Report'!Q35</f>
        <v>765.02679116126899</v>
      </c>
      <c r="AB50" s="292">
        <f>+'7.  Persistence Report'!R35</f>
        <v>639.73889490811018</v>
      </c>
      <c r="AC50" s="292">
        <f>+'7.  Persistence Report'!S35</f>
        <v>583.51773106103292</v>
      </c>
      <c r="AD50" s="292">
        <f>+'7.  Persistence Report'!T35</f>
        <v>500.18507117671152</v>
      </c>
      <c r="AE50" s="292">
        <f>+'7.  Persistence Report'!U35</f>
        <v>500.18507117671152</v>
      </c>
      <c r="AF50" s="292">
        <f>+'7.  Persistence Report'!V35</f>
        <v>497.33113223815775</v>
      </c>
      <c r="AG50" s="292">
        <f>+'7.  Persistence Report'!W35</f>
        <v>415.81507522125059</v>
      </c>
      <c r="AH50" s="292">
        <f>+'7.  Persistence Report'!X35</f>
        <v>158.67377983080291</v>
      </c>
      <c r="AI50" s="292">
        <f>+'7.  Persistence Report'!Y35</f>
        <v>103.213958835566</v>
      </c>
      <c r="AJ50" s="292">
        <f>+'7.  Persistence Report'!Z35</f>
        <v>102.06423063350337</v>
      </c>
      <c r="AK50" s="292">
        <f>+'7.  Persistence Report'!AA35</f>
        <v>33.977964352268053</v>
      </c>
      <c r="AL50" s="292">
        <f>+'7.  Persistence Report'!AB35</f>
        <v>32.315637636453225</v>
      </c>
      <c r="AM50" s="411"/>
      <c r="AN50" s="411">
        <f>+'A. Rate Class Allocations'!E14</f>
        <v>8.2000000000000003E-2</v>
      </c>
      <c r="AO50" s="411">
        <f>+'A. Rate Class Allocations'!F14</f>
        <v>0.91800000000000004</v>
      </c>
      <c r="AP50" s="411"/>
      <c r="AQ50" s="411"/>
      <c r="AR50" s="411"/>
      <c r="AS50" s="411"/>
      <c r="AT50" s="411"/>
      <c r="AU50" s="411"/>
      <c r="AV50" s="411"/>
      <c r="AW50" s="411"/>
      <c r="AX50" s="411"/>
      <c r="AY50" s="411"/>
      <c r="AZ50" s="411"/>
      <c r="BA50" s="293">
        <f>SUM(AM50:AZ50)</f>
        <v>1</v>
      </c>
    </row>
    <row r="51" spans="1:56" s="280" customFormat="1" ht="15.5" outlineLevel="1">
      <c r="A51" s="498"/>
      <c r="B51" s="291" t="s">
        <v>214</v>
      </c>
      <c r="C51" s="288" t="s">
        <v>163</v>
      </c>
      <c r="D51" s="292">
        <f>+'7.  Persistence Report'!AQ55</f>
        <v>297630.48032766144</v>
      </c>
      <c r="E51" s="292">
        <f>+'7.  Persistence Report'!AR55</f>
        <v>297630.48032766144</v>
      </c>
      <c r="F51" s="292">
        <f>+'7.  Persistence Report'!AS55</f>
        <v>297630.48032766144</v>
      </c>
      <c r="G51" s="292">
        <f>+'7.  Persistence Report'!AT55</f>
        <v>282788.57278358418</v>
      </c>
      <c r="H51" s="292">
        <f>+'7.  Persistence Report'!AU55</f>
        <v>263665.20897658088</v>
      </c>
      <c r="I51" s="292">
        <f>+'7.  Persistence Report'!AV55</f>
        <v>247873.22034083944</v>
      </c>
      <c r="J51" s="292">
        <f>+'7.  Persistence Report'!AW55</f>
        <v>220043.23454668917</v>
      </c>
      <c r="K51" s="292">
        <f>+'7.  Persistence Report'!AX55</f>
        <v>220043.23454668917</v>
      </c>
      <c r="L51" s="292">
        <f>+'7.  Persistence Report'!AY55</f>
        <v>200292.1445136347</v>
      </c>
      <c r="M51" s="292">
        <f>+'7.  Persistence Report'!AZ55</f>
        <v>200292.1445136347</v>
      </c>
      <c r="N51" s="292">
        <f>+'7.  Persistence Report'!BA55</f>
        <v>192065.83070809281</v>
      </c>
      <c r="O51" s="292">
        <f>+'7.  Persistence Report'!BB55</f>
        <v>178725.41671720191</v>
      </c>
      <c r="P51" s="292">
        <f>+'7.  Persistence Report'!BC55</f>
        <v>36026.777470096276</v>
      </c>
      <c r="Q51" s="292">
        <f>+'7.  Persistence Report'!BD55</f>
        <v>36026.777470096276</v>
      </c>
      <c r="R51" s="292">
        <f>+'7.  Persistence Report'!BE55</f>
        <v>36026.777470096276</v>
      </c>
      <c r="S51" s="292">
        <f>+'7.  Persistence Report'!BF55</f>
        <v>36026.777470096276</v>
      </c>
      <c r="T51" s="292">
        <f>+'7.  Persistence Report'!BG55</f>
        <v>32088.459944048482</v>
      </c>
      <c r="U51" s="292">
        <f>U50</f>
        <v>12</v>
      </c>
      <c r="V51" s="292">
        <f>+'7.  Persistence Report'!L55</f>
        <v>56.32952183393251</v>
      </c>
      <c r="W51" s="292">
        <f>+'7.  Persistence Report'!M55</f>
        <v>56.32952183393251</v>
      </c>
      <c r="X51" s="292">
        <f>+'7.  Persistence Report'!N55</f>
        <v>56.32952183393251</v>
      </c>
      <c r="Y51" s="292">
        <f>+'7.  Persistence Report'!O55</f>
        <v>52.45339069324676</v>
      </c>
      <c r="Z51" s="292">
        <f>+'7.  Persistence Report'!P55</f>
        <v>47.460492873925205</v>
      </c>
      <c r="AA51" s="292">
        <f>+'7.  Persistence Report'!Q55</f>
        <v>43.340641711909164</v>
      </c>
      <c r="AB51" s="292">
        <f>+'7.  Persistence Report'!R55</f>
        <v>36.686503080336692</v>
      </c>
      <c r="AC51" s="292">
        <f>+'7.  Persistence Report'!S55</f>
        <v>36.686503080336692</v>
      </c>
      <c r="AD51" s="292">
        <f>+'7.  Persistence Report'!T55</f>
        <v>31.556597346582762</v>
      </c>
      <c r="AE51" s="292">
        <f>+'7.  Persistence Report'!U55</f>
        <v>31.556597346582762</v>
      </c>
      <c r="AF51" s="292">
        <f>+'7.  Persistence Report'!V55</f>
        <v>30.921391292190194</v>
      </c>
      <c r="AG51" s="292">
        <f>+'7.  Persistence Report'!W55</f>
        <v>29.774956804066271</v>
      </c>
      <c r="AH51" s="292">
        <f>+'7.  Persistence Report'!X55</f>
        <v>8.8776044273556263</v>
      </c>
      <c r="AI51" s="292">
        <f>+'7.  Persistence Report'!Y55</f>
        <v>8.8776044273556263</v>
      </c>
      <c r="AJ51" s="292">
        <f>+'7.  Persistence Report'!Z55</f>
        <v>8.8776044273556263</v>
      </c>
      <c r="AK51" s="292">
        <f>+'7.  Persistence Report'!AA55</f>
        <v>8.8776044273556263</v>
      </c>
      <c r="AL51" s="292">
        <f>+'7.  Persistence Report'!AB55</f>
        <v>8.3784102895415042</v>
      </c>
      <c r="AM51" s="407">
        <f>AM50</f>
        <v>0</v>
      </c>
      <c r="AN51" s="407">
        <f>AN50</f>
        <v>8.2000000000000003E-2</v>
      </c>
      <c r="AO51" s="407">
        <f t="shared" ref="AO51:AZ51" si="9">AO50</f>
        <v>0.91800000000000004</v>
      </c>
      <c r="AP51" s="407">
        <f t="shared" si="9"/>
        <v>0</v>
      </c>
      <c r="AQ51" s="407">
        <f t="shared" si="9"/>
        <v>0</v>
      </c>
      <c r="AR51" s="407">
        <f t="shared" si="9"/>
        <v>0</v>
      </c>
      <c r="AS51" s="407">
        <f t="shared" si="9"/>
        <v>0</v>
      </c>
      <c r="AT51" s="407">
        <f t="shared" si="9"/>
        <v>0</v>
      </c>
      <c r="AU51" s="407">
        <f t="shared" si="9"/>
        <v>0</v>
      </c>
      <c r="AV51" s="407">
        <f t="shared" si="9"/>
        <v>0</v>
      </c>
      <c r="AW51" s="407">
        <f t="shared" si="9"/>
        <v>0</v>
      </c>
      <c r="AX51" s="407">
        <f t="shared" si="9"/>
        <v>0</v>
      </c>
      <c r="AY51" s="407">
        <f t="shared" si="9"/>
        <v>0</v>
      </c>
      <c r="AZ51" s="407">
        <f t="shared" si="9"/>
        <v>0</v>
      </c>
      <c r="BA51" s="308"/>
    </row>
    <row r="52" spans="1:56" s="280" customFormat="1" ht="15.5" outlineLevel="1">
      <c r="A52" s="498"/>
      <c r="B52" s="307"/>
      <c r="C52" s="309"/>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412"/>
      <c r="AN52" s="412"/>
      <c r="AO52" s="412"/>
      <c r="AP52" s="412"/>
      <c r="AQ52" s="412"/>
      <c r="AR52" s="412"/>
      <c r="AS52" s="412"/>
      <c r="AT52" s="412"/>
      <c r="AU52" s="412"/>
      <c r="AV52" s="412"/>
      <c r="AW52" s="412"/>
      <c r="AX52" s="412"/>
      <c r="AY52" s="412"/>
      <c r="AZ52" s="412"/>
      <c r="BA52" s="310"/>
    </row>
    <row r="53" spans="1:56" s="280" customFormat="1" ht="15.5" outlineLevel="1">
      <c r="A53" s="498">
        <v>11</v>
      </c>
      <c r="B53" s="311" t="s">
        <v>21</v>
      </c>
      <c r="C53" s="288" t="s">
        <v>25</v>
      </c>
      <c r="D53" s="292">
        <f>+'7.  Persistence Report'!AQ34</f>
        <v>145929.31798808309</v>
      </c>
      <c r="E53" s="292">
        <f>+'7.  Persistence Report'!AR34</f>
        <v>145808.63898511758</v>
      </c>
      <c r="F53" s="292">
        <f>+'7.  Persistence Report'!AS34</f>
        <v>145808.63898511758</v>
      </c>
      <c r="G53" s="292">
        <f>+'7.  Persistence Report'!AT34</f>
        <v>133724.13097455451</v>
      </c>
      <c r="H53" s="292">
        <f>+'7.  Persistence Report'!AU34</f>
        <v>133724.13097455451</v>
      </c>
      <c r="I53" s="292">
        <f>+'7.  Persistence Report'!AV34</f>
        <v>133694.72607550709</v>
      </c>
      <c r="J53" s="292">
        <f>+'7.  Persistence Report'!AW34</f>
        <v>25775.032905748096</v>
      </c>
      <c r="K53" s="292">
        <f>+'7.  Persistence Report'!AX34</f>
        <v>25775.032905748096</v>
      </c>
      <c r="L53" s="292">
        <f>+'7.  Persistence Report'!AY34</f>
        <v>25775.032905748096</v>
      </c>
      <c r="M53" s="292">
        <f>+'7.  Persistence Report'!AZ34</f>
        <v>25775.032905748096</v>
      </c>
      <c r="N53" s="292">
        <f>+'7.  Persistence Report'!BA34</f>
        <v>22297.60954440189</v>
      </c>
      <c r="O53" s="292">
        <f>+'7.  Persistence Report'!BB34</f>
        <v>22297.60954440189</v>
      </c>
      <c r="P53" s="292">
        <f>+'7.  Persistence Report'!BC34</f>
        <v>0</v>
      </c>
      <c r="Q53" s="292">
        <f>+'7.  Persistence Report'!BD34</f>
        <v>0</v>
      </c>
      <c r="R53" s="292">
        <f>+'7.  Persistence Report'!BE34</f>
        <v>0</v>
      </c>
      <c r="S53" s="292">
        <f>+'7.  Persistence Report'!BF34</f>
        <v>0</v>
      </c>
      <c r="T53" s="292">
        <f>+'7.  Persistence Report'!BG34</f>
        <v>0</v>
      </c>
      <c r="U53" s="292">
        <v>12</v>
      </c>
      <c r="V53" s="292">
        <f>+'7.  Persistence Report'!L34</f>
        <v>55.929686802310655</v>
      </c>
      <c r="W53" s="292">
        <f>+'7.  Persistence Report'!M34</f>
        <v>55.886480950753047</v>
      </c>
      <c r="X53" s="292">
        <f>+'7.  Persistence Report'!N34</f>
        <v>55.886480950753047</v>
      </c>
      <c r="Y53" s="292">
        <f>+'7.  Persistence Report'!O34</f>
        <v>51.523266021455612</v>
      </c>
      <c r="Z53" s="292">
        <f>+'7.  Persistence Report'!P34</f>
        <v>51.523266021455612</v>
      </c>
      <c r="AA53" s="292">
        <f>+'7.  Persistence Report'!Q34</f>
        <v>51.484092716043385</v>
      </c>
      <c r="AB53" s="292">
        <f>+'7.  Persistence Report'!R34</f>
        <v>9.1757707147939929</v>
      </c>
      <c r="AC53" s="292">
        <f>+'7.  Persistence Report'!S34</f>
        <v>9.1757707147939929</v>
      </c>
      <c r="AD53" s="292">
        <f>+'7.  Persistence Report'!T34</f>
        <v>9.1757707147939929</v>
      </c>
      <c r="AE53" s="292">
        <f>+'7.  Persistence Report'!U34</f>
        <v>9.1757707147939929</v>
      </c>
      <c r="AF53" s="292">
        <f>+'7.  Persistence Report'!V34</f>
        <v>8.6469310917288951</v>
      </c>
      <c r="AG53" s="292">
        <f>+'7.  Persistence Report'!W34</f>
        <v>8.6469310917288951</v>
      </c>
      <c r="AH53" s="292">
        <f>+'7.  Persistence Report'!X34</f>
        <v>0</v>
      </c>
      <c r="AI53" s="292">
        <f>+'7.  Persistence Report'!Y34</f>
        <v>0</v>
      </c>
      <c r="AJ53" s="292">
        <f>+'7.  Persistence Report'!Z34</f>
        <v>0</v>
      </c>
      <c r="AK53" s="292">
        <f>+'7.  Persistence Report'!AA34</f>
        <v>0</v>
      </c>
      <c r="AL53" s="292">
        <f>+'7.  Persistence Report'!AB34</f>
        <v>0</v>
      </c>
      <c r="AM53" s="411"/>
      <c r="AN53" s="411">
        <f>+'A. Rate Class Allocations'!E15</f>
        <v>1</v>
      </c>
      <c r="AO53" s="411"/>
      <c r="AP53" s="411"/>
      <c r="AQ53" s="411"/>
      <c r="AR53" s="411"/>
      <c r="AS53" s="411"/>
      <c r="AT53" s="411"/>
      <c r="AU53" s="411"/>
      <c r="AV53" s="411"/>
      <c r="AW53" s="411"/>
      <c r="AX53" s="411"/>
      <c r="AY53" s="411"/>
      <c r="AZ53" s="411"/>
      <c r="BA53" s="293">
        <f>SUM(AM53:AZ53)</f>
        <v>1</v>
      </c>
    </row>
    <row r="54" spans="1:56" s="280" customFormat="1" ht="15.5" outlineLevel="1">
      <c r="A54" s="498"/>
      <c r="B54" s="312" t="s">
        <v>214</v>
      </c>
      <c r="C54" s="288" t="s">
        <v>163</v>
      </c>
      <c r="D54" s="292">
        <f>+'7.  Persistence Report'!AQ56</f>
        <v>23307.595179282634</v>
      </c>
      <c r="E54" s="292">
        <f>+'7.  Persistence Report'!AR56</f>
        <v>23307.595179282634</v>
      </c>
      <c r="F54" s="292">
        <f>+'7.  Persistence Report'!AS56</f>
        <v>23307.595179282634</v>
      </c>
      <c r="G54" s="292">
        <f>+'7.  Persistence Report'!AT56</f>
        <v>5599.4728733007951</v>
      </c>
      <c r="H54" s="292">
        <f>+'7.  Persistence Report'!AU56</f>
        <v>5599.4728733007951</v>
      </c>
      <c r="I54" s="292">
        <f>+'7.  Persistence Report'!AV56</f>
        <v>5599.4728733007951</v>
      </c>
      <c r="J54" s="292">
        <f>+'7.  Persistence Report'!AW56</f>
        <v>669.42414806349291</v>
      </c>
      <c r="K54" s="292">
        <f>+'7.  Persistence Report'!AX56</f>
        <v>669.42414806349291</v>
      </c>
      <c r="L54" s="292">
        <f>+'7.  Persistence Report'!AY56</f>
        <v>669.42414806349291</v>
      </c>
      <c r="M54" s="292">
        <f>+'7.  Persistence Report'!AZ56</f>
        <v>669.42414806349291</v>
      </c>
      <c r="N54" s="292">
        <f>+'7.  Persistence Report'!BA56</f>
        <v>669.42414806349291</v>
      </c>
      <c r="O54" s="292">
        <f>+'7.  Persistence Report'!BB56</f>
        <v>669.42414806349291</v>
      </c>
      <c r="P54" s="292">
        <f>+'7.  Persistence Report'!BC56</f>
        <v>0</v>
      </c>
      <c r="Q54" s="292">
        <f>+'7.  Persistence Report'!BD56</f>
        <v>0</v>
      </c>
      <c r="R54" s="292">
        <f>+'7.  Persistence Report'!BE56</f>
        <v>0</v>
      </c>
      <c r="S54" s="292">
        <f>+'7.  Persistence Report'!BF56</f>
        <v>0</v>
      </c>
      <c r="T54" s="292">
        <f>+'7.  Persistence Report'!BG56</f>
        <v>0</v>
      </c>
      <c r="U54" s="292">
        <f>U53</f>
        <v>12</v>
      </c>
      <c r="V54" s="292">
        <f>+'7.  Persistence Report'!L56</f>
        <v>9.1319887852156345</v>
      </c>
      <c r="W54" s="292">
        <f>+'7.  Persistence Report'!M56</f>
        <v>9.1319887852156345</v>
      </c>
      <c r="X54" s="292">
        <f>+'7.  Persistence Report'!N56</f>
        <v>9.1319887852156345</v>
      </c>
      <c r="Y54" s="292">
        <f>+'7.  Persistence Report'!O56</f>
        <v>2.4160712191013354</v>
      </c>
      <c r="Z54" s="292">
        <f>+'7.  Persistence Report'!P56</f>
        <v>2.4160712191013354</v>
      </c>
      <c r="AA54" s="292">
        <f>+'7.  Persistence Report'!Q56</f>
        <v>2.4160712191013354</v>
      </c>
      <c r="AB54" s="292">
        <f>+'7.  Persistence Report'!R56</f>
        <v>0.28688685434250483</v>
      </c>
      <c r="AC54" s="292">
        <f>+'7.  Persistence Report'!S56</f>
        <v>0.28688685434250483</v>
      </c>
      <c r="AD54" s="292">
        <f>+'7.  Persistence Report'!T56</f>
        <v>0.28688685434250483</v>
      </c>
      <c r="AE54" s="292">
        <f>+'7.  Persistence Report'!U56</f>
        <v>0.28688685434250483</v>
      </c>
      <c r="AF54" s="292">
        <f>+'7.  Persistence Report'!V56</f>
        <v>0.28688685434250483</v>
      </c>
      <c r="AG54" s="292">
        <f>+'7.  Persistence Report'!W56</f>
        <v>0.28688685434250483</v>
      </c>
      <c r="AH54" s="292">
        <f>+'7.  Persistence Report'!X56</f>
        <v>0</v>
      </c>
      <c r="AI54" s="292">
        <f>+'7.  Persistence Report'!Y56</f>
        <v>0</v>
      </c>
      <c r="AJ54" s="292">
        <f>+'7.  Persistence Report'!Z56</f>
        <v>0</v>
      </c>
      <c r="AK54" s="292">
        <f>+'7.  Persistence Report'!AA56</f>
        <v>0</v>
      </c>
      <c r="AL54" s="292">
        <f>+'7.  Persistence Report'!AB56</f>
        <v>0</v>
      </c>
      <c r="AM54" s="407">
        <f>AM53</f>
        <v>0</v>
      </c>
      <c r="AN54" s="407">
        <f>AN53</f>
        <v>1</v>
      </c>
      <c r="AO54" s="407">
        <f t="shared" ref="AO54:AZ54" si="10">AO53</f>
        <v>0</v>
      </c>
      <c r="AP54" s="407">
        <f t="shared" si="10"/>
        <v>0</v>
      </c>
      <c r="AQ54" s="407">
        <f t="shared" si="10"/>
        <v>0</v>
      </c>
      <c r="AR54" s="407">
        <f t="shared" si="10"/>
        <v>0</v>
      </c>
      <c r="AS54" s="407">
        <f t="shared" si="10"/>
        <v>0</v>
      </c>
      <c r="AT54" s="407">
        <f t="shared" si="10"/>
        <v>0</v>
      </c>
      <c r="AU54" s="407">
        <f t="shared" si="10"/>
        <v>0</v>
      </c>
      <c r="AV54" s="407">
        <f t="shared" si="10"/>
        <v>0</v>
      </c>
      <c r="AW54" s="407">
        <f t="shared" si="10"/>
        <v>0</v>
      </c>
      <c r="AX54" s="407">
        <f t="shared" si="10"/>
        <v>0</v>
      </c>
      <c r="AY54" s="407">
        <f t="shared" si="10"/>
        <v>0</v>
      </c>
      <c r="AZ54" s="407">
        <f t="shared" si="10"/>
        <v>0</v>
      </c>
      <c r="BA54" s="308"/>
    </row>
    <row r="55" spans="1:56" s="280" customFormat="1" ht="15.5" outlineLevel="1">
      <c r="A55" s="498"/>
      <c r="B55" s="311"/>
      <c r="C55" s="309"/>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412"/>
      <c r="AN55" s="413"/>
      <c r="AO55" s="412"/>
      <c r="AP55" s="412"/>
      <c r="AQ55" s="412"/>
      <c r="AR55" s="412"/>
      <c r="AS55" s="412"/>
      <c r="AT55" s="412"/>
      <c r="AU55" s="412"/>
      <c r="AV55" s="412"/>
      <c r="AW55" s="412"/>
      <c r="AX55" s="412"/>
      <c r="AY55" s="412"/>
      <c r="AZ55" s="412"/>
      <c r="BA55" s="310"/>
    </row>
    <row r="56" spans="1:56" s="280" customFormat="1" ht="15.5" outlineLevel="1">
      <c r="A56" s="498">
        <v>12</v>
      </c>
      <c r="B56" s="311" t="s">
        <v>23</v>
      </c>
      <c r="C56" s="288" t="s">
        <v>25</v>
      </c>
      <c r="D56" s="292"/>
      <c r="E56" s="292"/>
      <c r="F56" s="292"/>
      <c r="G56" s="292"/>
      <c r="H56" s="292"/>
      <c r="I56" s="292"/>
      <c r="J56" s="292"/>
      <c r="K56" s="292"/>
      <c r="L56" s="292"/>
      <c r="M56" s="292"/>
      <c r="N56" s="292"/>
      <c r="O56" s="292"/>
      <c r="P56" s="292"/>
      <c r="Q56" s="292"/>
      <c r="R56" s="292"/>
      <c r="S56" s="292"/>
      <c r="T56" s="292"/>
      <c r="U56" s="292">
        <v>3</v>
      </c>
      <c r="V56" s="292"/>
      <c r="W56" s="292"/>
      <c r="X56" s="292"/>
      <c r="Y56" s="292"/>
      <c r="Z56" s="292"/>
      <c r="AA56" s="292"/>
      <c r="AB56" s="292"/>
      <c r="AC56" s="292"/>
      <c r="AD56" s="292"/>
      <c r="AE56" s="292"/>
      <c r="AF56" s="292"/>
      <c r="AG56" s="292"/>
      <c r="AH56" s="292"/>
      <c r="AI56" s="292"/>
      <c r="AJ56" s="292"/>
      <c r="AK56" s="292"/>
      <c r="AL56" s="292"/>
      <c r="AM56" s="411"/>
      <c r="AN56" s="411"/>
      <c r="AO56" s="411"/>
      <c r="AP56" s="411"/>
      <c r="AQ56" s="411"/>
      <c r="AR56" s="411"/>
      <c r="AS56" s="411"/>
      <c r="AT56" s="411"/>
      <c r="AU56" s="411"/>
      <c r="AV56" s="411"/>
      <c r="AW56" s="411"/>
      <c r="AX56" s="411"/>
      <c r="AY56" s="411"/>
      <c r="AZ56" s="411"/>
      <c r="BA56" s="293">
        <f>SUM(AM56:AZ56)</f>
        <v>0</v>
      </c>
    </row>
    <row r="57" spans="1:56" s="280" customFormat="1" ht="15.5" outlineLevel="1">
      <c r="A57" s="498"/>
      <c r="B57" s="312" t="s">
        <v>214</v>
      </c>
      <c r="C57" s="288" t="s">
        <v>163</v>
      </c>
      <c r="D57" s="292"/>
      <c r="E57" s="292"/>
      <c r="F57" s="292"/>
      <c r="G57" s="292"/>
      <c r="H57" s="292"/>
      <c r="I57" s="292"/>
      <c r="J57" s="292"/>
      <c r="K57" s="292"/>
      <c r="L57" s="292"/>
      <c r="M57" s="292"/>
      <c r="N57" s="292"/>
      <c r="O57" s="292"/>
      <c r="P57" s="292"/>
      <c r="Q57" s="292"/>
      <c r="R57" s="292"/>
      <c r="S57" s="292"/>
      <c r="T57" s="292"/>
      <c r="U57" s="292">
        <f>U56</f>
        <v>3</v>
      </c>
      <c r="V57" s="292"/>
      <c r="W57" s="292"/>
      <c r="X57" s="292"/>
      <c r="Y57" s="292"/>
      <c r="Z57" s="292"/>
      <c r="AA57" s="292"/>
      <c r="AB57" s="292"/>
      <c r="AC57" s="292"/>
      <c r="AD57" s="292"/>
      <c r="AE57" s="292"/>
      <c r="AF57" s="292"/>
      <c r="AG57" s="292"/>
      <c r="AH57" s="292"/>
      <c r="AI57" s="292"/>
      <c r="AJ57" s="292"/>
      <c r="AK57" s="292"/>
      <c r="AL57" s="292"/>
      <c r="AM57" s="407">
        <f>AM56</f>
        <v>0</v>
      </c>
      <c r="AN57" s="407">
        <f>AN56</f>
        <v>0</v>
      </c>
      <c r="AO57" s="407">
        <f t="shared" ref="AO57:AZ57" si="11">AO56</f>
        <v>0</v>
      </c>
      <c r="AP57" s="407">
        <f t="shared" si="11"/>
        <v>0</v>
      </c>
      <c r="AQ57" s="407">
        <f t="shared" si="11"/>
        <v>0</v>
      </c>
      <c r="AR57" s="407">
        <f t="shared" si="11"/>
        <v>0</v>
      </c>
      <c r="AS57" s="407">
        <f t="shared" si="11"/>
        <v>0</v>
      </c>
      <c r="AT57" s="407">
        <f t="shared" si="11"/>
        <v>0</v>
      </c>
      <c r="AU57" s="407">
        <f t="shared" si="11"/>
        <v>0</v>
      </c>
      <c r="AV57" s="407">
        <f t="shared" si="11"/>
        <v>0</v>
      </c>
      <c r="AW57" s="407">
        <f t="shared" si="11"/>
        <v>0</v>
      </c>
      <c r="AX57" s="407">
        <f t="shared" si="11"/>
        <v>0</v>
      </c>
      <c r="AY57" s="407">
        <f t="shared" si="11"/>
        <v>0</v>
      </c>
      <c r="AZ57" s="407">
        <f t="shared" si="11"/>
        <v>0</v>
      </c>
      <c r="BA57" s="308"/>
    </row>
    <row r="58" spans="1:56" s="280" customFormat="1" ht="15.5" outlineLevel="1">
      <c r="A58" s="498"/>
      <c r="B58" s="311"/>
      <c r="C58" s="309"/>
      <c r="D58" s="313"/>
      <c r="E58" s="313"/>
      <c r="F58" s="313"/>
      <c r="G58" s="313"/>
      <c r="H58" s="313"/>
      <c r="I58" s="313"/>
      <c r="J58" s="313"/>
      <c r="K58" s="313"/>
      <c r="L58" s="313"/>
      <c r="M58" s="313"/>
      <c r="N58" s="313"/>
      <c r="O58" s="313"/>
      <c r="P58" s="313"/>
      <c r="Q58" s="313"/>
      <c r="R58" s="313"/>
      <c r="S58" s="313"/>
      <c r="T58" s="313"/>
      <c r="U58" s="288"/>
      <c r="V58" s="313"/>
      <c r="W58" s="313"/>
      <c r="X58" s="313"/>
      <c r="Y58" s="313"/>
      <c r="Z58" s="313"/>
      <c r="AA58" s="313"/>
      <c r="AB58" s="313"/>
      <c r="AC58" s="313"/>
      <c r="AD58" s="313"/>
      <c r="AE58" s="313"/>
      <c r="AF58" s="313"/>
      <c r="AG58" s="313"/>
      <c r="AH58" s="313"/>
      <c r="AI58" s="313"/>
      <c r="AJ58" s="313"/>
      <c r="AK58" s="313"/>
      <c r="AL58" s="313"/>
      <c r="AM58" s="412"/>
      <c r="AN58" s="413"/>
      <c r="AO58" s="412"/>
      <c r="AP58" s="412"/>
      <c r="AQ58" s="412"/>
      <c r="AR58" s="412"/>
      <c r="AS58" s="412"/>
      <c r="AT58" s="412"/>
      <c r="AU58" s="412"/>
      <c r="AV58" s="412"/>
      <c r="AW58" s="412"/>
      <c r="AX58" s="412"/>
      <c r="AY58" s="412"/>
      <c r="AZ58" s="412"/>
      <c r="BA58" s="310"/>
    </row>
    <row r="59" spans="1:56" s="280" customFormat="1" ht="15.5" outlineLevel="1">
      <c r="A59" s="498">
        <v>13</v>
      </c>
      <c r="B59" s="311" t="s">
        <v>24</v>
      </c>
      <c r="C59" s="288" t="s">
        <v>25</v>
      </c>
      <c r="D59" s="292"/>
      <c r="E59" s="292"/>
      <c r="F59" s="292"/>
      <c r="G59" s="292"/>
      <c r="H59" s="292"/>
      <c r="I59" s="292"/>
      <c r="J59" s="292"/>
      <c r="K59" s="292"/>
      <c r="L59" s="292"/>
      <c r="M59" s="292"/>
      <c r="N59" s="292"/>
      <c r="O59" s="292"/>
      <c r="P59" s="292"/>
      <c r="Q59" s="292"/>
      <c r="R59" s="292"/>
      <c r="S59" s="292"/>
      <c r="T59" s="292"/>
      <c r="U59" s="292">
        <v>12</v>
      </c>
      <c r="V59" s="292"/>
      <c r="W59" s="292"/>
      <c r="X59" s="292"/>
      <c r="Y59" s="292"/>
      <c r="Z59" s="292"/>
      <c r="AA59" s="292"/>
      <c r="AB59" s="292"/>
      <c r="AC59" s="292"/>
      <c r="AD59" s="292"/>
      <c r="AE59" s="292"/>
      <c r="AF59" s="292"/>
      <c r="AG59" s="292"/>
      <c r="AH59" s="292"/>
      <c r="AI59" s="292"/>
      <c r="AJ59" s="292"/>
      <c r="AK59" s="292"/>
      <c r="AL59" s="292"/>
      <c r="AM59" s="411"/>
      <c r="AN59" s="411"/>
      <c r="AO59" s="411"/>
      <c r="AP59" s="411"/>
      <c r="AQ59" s="411"/>
      <c r="AR59" s="411"/>
      <c r="AS59" s="411"/>
      <c r="AT59" s="411"/>
      <c r="AU59" s="411"/>
      <c r="AV59" s="411"/>
      <c r="AW59" s="411"/>
      <c r="AX59" s="411"/>
      <c r="AY59" s="411"/>
      <c r="AZ59" s="411"/>
      <c r="BA59" s="293">
        <f>SUM(AM59:AZ59)</f>
        <v>0</v>
      </c>
    </row>
    <row r="60" spans="1:56" s="280" customFormat="1" ht="15.5" outlineLevel="1">
      <c r="A60" s="498"/>
      <c r="B60" s="312" t="s">
        <v>214</v>
      </c>
      <c r="C60" s="288" t="s">
        <v>163</v>
      </c>
      <c r="D60" s="292"/>
      <c r="E60" s="292"/>
      <c r="F60" s="292"/>
      <c r="G60" s="292"/>
      <c r="H60" s="292"/>
      <c r="I60" s="292"/>
      <c r="J60" s="292"/>
      <c r="K60" s="292"/>
      <c r="L60" s="292"/>
      <c r="M60" s="292"/>
      <c r="N60" s="292"/>
      <c r="O60" s="292"/>
      <c r="P60" s="292"/>
      <c r="Q60" s="292"/>
      <c r="R60" s="292"/>
      <c r="S60" s="292"/>
      <c r="T60" s="292"/>
      <c r="U60" s="292">
        <f>U59</f>
        <v>12</v>
      </c>
      <c r="V60" s="292"/>
      <c r="W60" s="292"/>
      <c r="X60" s="292"/>
      <c r="Y60" s="292"/>
      <c r="Z60" s="292"/>
      <c r="AA60" s="292"/>
      <c r="AB60" s="292"/>
      <c r="AC60" s="292"/>
      <c r="AD60" s="292"/>
      <c r="AE60" s="292"/>
      <c r="AF60" s="292"/>
      <c r="AG60" s="292"/>
      <c r="AH60" s="292"/>
      <c r="AI60" s="292"/>
      <c r="AJ60" s="292"/>
      <c r="AK60" s="292"/>
      <c r="AL60" s="292"/>
      <c r="AM60" s="407">
        <f>AM59</f>
        <v>0</v>
      </c>
      <c r="AN60" s="407">
        <f>AN59</f>
        <v>0</v>
      </c>
      <c r="AO60" s="407">
        <f t="shared" ref="AO60:AZ60" si="12">AO59</f>
        <v>0</v>
      </c>
      <c r="AP60" s="407">
        <f t="shared" si="12"/>
        <v>0</v>
      </c>
      <c r="AQ60" s="407">
        <f t="shared" si="12"/>
        <v>0</v>
      </c>
      <c r="AR60" s="407">
        <f t="shared" si="12"/>
        <v>0</v>
      </c>
      <c r="AS60" s="407">
        <f t="shared" si="12"/>
        <v>0</v>
      </c>
      <c r="AT60" s="407">
        <f t="shared" si="12"/>
        <v>0</v>
      </c>
      <c r="AU60" s="407">
        <f t="shared" si="12"/>
        <v>0</v>
      </c>
      <c r="AV60" s="407">
        <f t="shared" si="12"/>
        <v>0</v>
      </c>
      <c r="AW60" s="407">
        <f t="shared" si="12"/>
        <v>0</v>
      </c>
      <c r="AX60" s="407">
        <f t="shared" si="12"/>
        <v>0</v>
      </c>
      <c r="AY60" s="407">
        <f t="shared" si="12"/>
        <v>0</v>
      </c>
      <c r="AZ60" s="407">
        <f t="shared" si="12"/>
        <v>0</v>
      </c>
      <c r="BA60" s="308"/>
    </row>
    <row r="61" spans="1:56" s="280" customFormat="1" ht="15.5" outlineLevel="1">
      <c r="A61" s="498"/>
      <c r="B61" s="311"/>
      <c r="C61" s="309"/>
      <c r="D61" s="313"/>
      <c r="E61" s="313"/>
      <c r="F61" s="313"/>
      <c r="G61" s="313"/>
      <c r="H61" s="313"/>
      <c r="I61" s="313"/>
      <c r="J61" s="313"/>
      <c r="K61" s="313"/>
      <c r="L61" s="313"/>
      <c r="M61" s="313"/>
      <c r="N61" s="313"/>
      <c r="O61" s="313"/>
      <c r="P61" s="313"/>
      <c r="Q61" s="313"/>
      <c r="R61" s="313"/>
      <c r="S61" s="313"/>
      <c r="T61" s="313"/>
      <c r="U61" s="288"/>
      <c r="V61" s="313"/>
      <c r="W61" s="313"/>
      <c r="X61" s="313"/>
      <c r="Y61" s="313"/>
      <c r="Z61" s="313"/>
      <c r="AA61" s="313"/>
      <c r="AB61" s="313"/>
      <c r="AC61" s="313"/>
      <c r="AD61" s="313"/>
      <c r="AE61" s="313"/>
      <c r="AF61" s="313"/>
      <c r="AG61" s="313"/>
      <c r="AH61" s="313"/>
      <c r="AI61" s="313"/>
      <c r="AJ61" s="313"/>
      <c r="AK61" s="313"/>
      <c r="AL61" s="313"/>
      <c r="AM61" s="412"/>
      <c r="AN61" s="412"/>
      <c r="AO61" s="412"/>
      <c r="AP61" s="412"/>
      <c r="AQ61" s="412"/>
      <c r="AR61" s="412"/>
      <c r="AS61" s="412"/>
      <c r="AT61" s="412"/>
      <c r="AU61" s="412"/>
      <c r="AV61" s="412"/>
      <c r="AW61" s="412"/>
      <c r="AX61" s="412"/>
      <c r="AY61" s="412"/>
      <c r="AZ61" s="412"/>
      <c r="BA61" s="310"/>
    </row>
    <row r="62" spans="1:56" s="280" customFormat="1" ht="15.5" outlineLevel="1">
      <c r="A62" s="498">
        <v>14</v>
      </c>
      <c r="B62" s="311" t="s">
        <v>20</v>
      </c>
      <c r="C62" s="288" t="s">
        <v>25</v>
      </c>
      <c r="D62" s="292"/>
      <c r="E62" s="292"/>
      <c r="F62" s="292"/>
      <c r="G62" s="292"/>
      <c r="H62" s="292"/>
      <c r="I62" s="292"/>
      <c r="J62" s="292"/>
      <c r="K62" s="292"/>
      <c r="L62" s="292"/>
      <c r="M62" s="292"/>
      <c r="N62" s="292"/>
      <c r="O62" s="292"/>
      <c r="P62" s="292"/>
      <c r="Q62" s="292"/>
      <c r="R62" s="292"/>
      <c r="S62" s="292"/>
      <c r="T62" s="292"/>
      <c r="U62" s="292">
        <v>12</v>
      </c>
      <c r="V62" s="292"/>
      <c r="W62" s="292"/>
      <c r="X62" s="292"/>
      <c r="Y62" s="292"/>
      <c r="Z62" s="292"/>
      <c r="AA62" s="292"/>
      <c r="AB62" s="292"/>
      <c r="AC62" s="292"/>
      <c r="AD62" s="292"/>
      <c r="AE62" s="292"/>
      <c r="AF62" s="292"/>
      <c r="AG62" s="292"/>
      <c r="AH62" s="292"/>
      <c r="AI62" s="292"/>
      <c r="AJ62" s="292"/>
      <c r="AK62" s="292"/>
      <c r="AL62" s="292"/>
      <c r="AM62" s="411"/>
      <c r="AN62" s="411">
        <f>+'A. Rate Class Allocations'!E17</f>
        <v>1</v>
      </c>
      <c r="AO62" s="411"/>
      <c r="AP62" s="411"/>
      <c r="AQ62" s="411"/>
      <c r="AR62" s="411"/>
      <c r="AS62" s="411"/>
      <c r="AT62" s="411"/>
      <c r="AU62" s="411"/>
      <c r="AV62" s="411"/>
      <c r="AW62" s="411"/>
      <c r="AX62" s="411"/>
      <c r="AY62" s="411"/>
      <c r="AZ62" s="411"/>
      <c r="BA62" s="293">
        <f>SUM(AM62:AZ62)</f>
        <v>1</v>
      </c>
    </row>
    <row r="63" spans="1:56" s="280" customFormat="1" ht="15.5" outlineLevel="1">
      <c r="A63" s="498"/>
      <c r="B63" s="312" t="s">
        <v>214</v>
      </c>
      <c r="C63" s="288" t="s">
        <v>163</v>
      </c>
      <c r="D63" s="292">
        <f>+'7.  Persistence Report'!AQ57+'7.  Persistence Report'!AQ86</f>
        <v>237584.65573306772</v>
      </c>
      <c r="E63" s="292">
        <f>+'7.  Persistence Report'!AR57+'7.  Persistence Report'!AR86</f>
        <v>237584.65573306772</v>
      </c>
      <c r="F63" s="292">
        <f>+'7.  Persistence Report'!AS57+'7.  Persistence Report'!AS86</f>
        <v>237584.65573306772</v>
      </c>
      <c r="G63" s="292">
        <f>+'7.  Persistence Report'!AT57+'7.  Persistence Report'!AT86</f>
        <v>237584.65573306772</v>
      </c>
      <c r="H63" s="292">
        <f>+'7.  Persistence Report'!AU57+'7.  Persistence Report'!AU86</f>
        <v>226586.29016306772</v>
      </c>
      <c r="I63" s="292">
        <f>+'7.  Persistence Report'!AV57+'7.  Persistence Report'!AV86</f>
        <v>0</v>
      </c>
      <c r="J63" s="292">
        <f>+'7.  Persistence Report'!AW57+'7.  Persistence Report'!AW86</f>
        <v>0</v>
      </c>
      <c r="K63" s="292">
        <f>+'7.  Persistence Report'!AX57+'7.  Persistence Report'!AX86</f>
        <v>0</v>
      </c>
      <c r="L63" s="292">
        <f>+'7.  Persistence Report'!AY57+'7.  Persistence Report'!AY86</f>
        <v>0</v>
      </c>
      <c r="M63" s="292">
        <f>+'7.  Persistence Report'!AZ57+'7.  Persistence Report'!AZ86</f>
        <v>0</v>
      </c>
      <c r="N63" s="292">
        <f>+'7.  Persistence Report'!BA57+'7.  Persistence Report'!BA86</f>
        <v>0</v>
      </c>
      <c r="O63" s="292">
        <f>+'7.  Persistence Report'!BB57+'7.  Persistence Report'!BB86</f>
        <v>0</v>
      </c>
      <c r="P63" s="292">
        <f>+'7.  Persistence Report'!BC57+'7.  Persistence Report'!BC86</f>
        <v>0</v>
      </c>
      <c r="Q63" s="292">
        <f>+'7.  Persistence Report'!BD57+'7.  Persistence Report'!BD86</f>
        <v>0</v>
      </c>
      <c r="R63" s="292">
        <f>+'7.  Persistence Report'!BE57+'7.  Persistence Report'!BE86</f>
        <v>0</v>
      </c>
      <c r="S63" s="292">
        <f>+'7.  Persistence Report'!BF57+'7.  Persistence Report'!BF86</f>
        <v>0</v>
      </c>
      <c r="T63" s="292">
        <f>+'7.  Persistence Report'!BG57+'7.  Persistence Report'!BG86</f>
        <v>0</v>
      </c>
      <c r="U63" s="292">
        <f>U62</f>
        <v>12</v>
      </c>
      <c r="V63" s="292">
        <f>+'7.  Persistence Report'!L57+'7.  Persistence Report'!L86</f>
        <v>48.815548695083038</v>
      </c>
      <c r="W63" s="292">
        <f>+'7.  Persistence Report'!M57+'7.  Persistence Report'!M86</f>
        <v>48.815548695083038</v>
      </c>
      <c r="X63" s="292">
        <f>+'7.  Persistence Report'!N57+'7.  Persistence Report'!N86</f>
        <v>48.815548695083038</v>
      </c>
      <c r="Y63" s="292">
        <f>+'7.  Persistence Report'!O57+'7.  Persistence Report'!O86</f>
        <v>48.815548695083038</v>
      </c>
      <c r="Z63" s="292">
        <f>+'7.  Persistence Report'!P57+'7.  Persistence Report'!P86</f>
        <v>46.594571666083041</v>
      </c>
      <c r="AA63" s="292">
        <f>+'7.  Persistence Report'!Q57+'7.  Persistence Report'!Q86</f>
        <v>0</v>
      </c>
      <c r="AB63" s="292">
        <f>+'7.  Persistence Report'!R57+'7.  Persistence Report'!R86</f>
        <v>0</v>
      </c>
      <c r="AC63" s="292">
        <f>+'7.  Persistence Report'!S57+'7.  Persistence Report'!S86</f>
        <v>0</v>
      </c>
      <c r="AD63" s="292">
        <f>+'7.  Persistence Report'!T57+'7.  Persistence Report'!T86</f>
        <v>0</v>
      </c>
      <c r="AE63" s="292">
        <f>+'7.  Persistence Report'!U57+'7.  Persistence Report'!U86</f>
        <v>0</v>
      </c>
      <c r="AF63" s="292">
        <f>+'7.  Persistence Report'!V57+'7.  Persistence Report'!V86</f>
        <v>0</v>
      </c>
      <c r="AG63" s="292">
        <f>+'7.  Persistence Report'!W57+'7.  Persistence Report'!W86</f>
        <v>0</v>
      </c>
      <c r="AH63" s="292">
        <f>+'7.  Persistence Report'!X57+'7.  Persistence Report'!X86</f>
        <v>0</v>
      </c>
      <c r="AI63" s="292">
        <f>+'7.  Persistence Report'!Y57+'7.  Persistence Report'!Y86</f>
        <v>0</v>
      </c>
      <c r="AJ63" s="292">
        <f>+'7.  Persistence Report'!Z57+'7.  Persistence Report'!Z86</f>
        <v>0</v>
      </c>
      <c r="AK63" s="292">
        <f>+'7.  Persistence Report'!AA57+'7.  Persistence Report'!AA86</f>
        <v>0</v>
      </c>
      <c r="AL63" s="292">
        <f>+'7.  Persistence Report'!AB57+'7.  Persistence Report'!AB86</f>
        <v>0</v>
      </c>
      <c r="AM63" s="407">
        <f>AM62</f>
        <v>0</v>
      </c>
      <c r="AN63" s="407">
        <f>AN62</f>
        <v>1</v>
      </c>
      <c r="AO63" s="407">
        <f t="shared" ref="AO63:AZ63" si="13">AO62</f>
        <v>0</v>
      </c>
      <c r="AP63" s="407">
        <f t="shared" si="13"/>
        <v>0</v>
      </c>
      <c r="AQ63" s="407">
        <f t="shared" si="13"/>
        <v>0</v>
      </c>
      <c r="AR63" s="407">
        <f t="shared" si="13"/>
        <v>0</v>
      </c>
      <c r="AS63" s="407">
        <f t="shared" si="13"/>
        <v>0</v>
      </c>
      <c r="AT63" s="407">
        <f t="shared" si="13"/>
        <v>0</v>
      </c>
      <c r="AU63" s="407">
        <f t="shared" si="13"/>
        <v>0</v>
      </c>
      <c r="AV63" s="407">
        <f t="shared" si="13"/>
        <v>0</v>
      </c>
      <c r="AW63" s="407">
        <f t="shared" si="13"/>
        <v>0</v>
      </c>
      <c r="AX63" s="407">
        <f t="shared" si="13"/>
        <v>0</v>
      </c>
      <c r="AY63" s="407">
        <f t="shared" si="13"/>
        <v>0</v>
      </c>
      <c r="AZ63" s="407">
        <f t="shared" si="13"/>
        <v>0</v>
      </c>
      <c r="BA63" s="308"/>
    </row>
    <row r="64" spans="1:56" s="280" customFormat="1" ht="15.5" outlineLevel="1">
      <c r="A64" s="498"/>
      <c r="B64" s="311"/>
      <c r="C64" s="309"/>
      <c r="D64" s="313"/>
      <c r="E64" s="313"/>
      <c r="F64" s="313"/>
      <c r="G64" s="313"/>
      <c r="H64" s="313"/>
      <c r="I64" s="313"/>
      <c r="J64" s="313"/>
      <c r="K64" s="313"/>
      <c r="L64" s="313"/>
      <c r="M64" s="313"/>
      <c r="N64" s="313"/>
      <c r="O64" s="313"/>
      <c r="P64" s="313"/>
      <c r="Q64" s="313"/>
      <c r="R64" s="313"/>
      <c r="S64" s="313"/>
      <c r="T64" s="313"/>
      <c r="U64" s="288"/>
      <c r="V64" s="313"/>
      <c r="W64" s="313"/>
      <c r="X64" s="313"/>
      <c r="Y64" s="313"/>
      <c r="Z64" s="313"/>
      <c r="AA64" s="313"/>
      <c r="AB64" s="313"/>
      <c r="AC64" s="313"/>
      <c r="AD64" s="313"/>
      <c r="AE64" s="313"/>
      <c r="AF64" s="313"/>
      <c r="AG64" s="313"/>
      <c r="AH64" s="313"/>
      <c r="AI64" s="313"/>
      <c r="AJ64" s="313"/>
      <c r="AK64" s="313"/>
      <c r="AL64" s="313"/>
      <c r="AM64" s="412"/>
      <c r="AN64" s="413"/>
      <c r="AO64" s="412"/>
      <c r="AP64" s="412"/>
      <c r="AQ64" s="412"/>
      <c r="AR64" s="412"/>
      <c r="AS64" s="412"/>
      <c r="AT64" s="412"/>
      <c r="AU64" s="412"/>
      <c r="AV64" s="412"/>
      <c r="AW64" s="412"/>
      <c r="AX64" s="412"/>
      <c r="AY64" s="412"/>
      <c r="AZ64" s="412"/>
      <c r="BA64" s="310"/>
    </row>
    <row r="65" spans="1:53" s="280" customFormat="1" ht="15.5" outlineLevel="1">
      <c r="A65" s="498">
        <v>15</v>
      </c>
      <c r="B65" s="311" t="s">
        <v>482</v>
      </c>
      <c r="C65" s="288" t="s">
        <v>25</v>
      </c>
      <c r="D65" s="292"/>
      <c r="E65" s="292"/>
      <c r="F65" s="292"/>
      <c r="G65" s="292"/>
      <c r="H65" s="292"/>
      <c r="I65" s="292"/>
      <c r="J65" s="292"/>
      <c r="K65" s="292"/>
      <c r="L65" s="292"/>
      <c r="M65" s="292"/>
      <c r="N65" s="292"/>
      <c r="O65" s="292"/>
      <c r="P65" s="292"/>
      <c r="Q65" s="292"/>
      <c r="R65" s="292"/>
      <c r="S65" s="292"/>
      <c r="T65" s="292"/>
      <c r="U65" s="288"/>
      <c r="V65" s="292"/>
      <c r="W65" s="292"/>
      <c r="X65" s="292"/>
      <c r="Y65" s="292"/>
      <c r="Z65" s="292"/>
      <c r="AA65" s="292"/>
      <c r="AB65" s="292"/>
      <c r="AC65" s="292"/>
      <c r="AD65" s="292"/>
      <c r="AE65" s="292"/>
      <c r="AF65" s="292"/>
      <c r="AG65" s="292"/>
      <c r="AH65" s="292"/>
      <c r="AI65" s="292"/>
      <c r="AJ65" s="292"/>
      <c r="AK65" s="292"/>
      <c r="AL65" s="292"/>
      <c r="AM65" s="411"/>
      <c r="AN65" s="411"/>
      <c r="AO65" s="411"/>
      <c r="AP65" s="411"/>
      <c r="AQ65" s="411"/>
      <c r="AR65" s="411"/>
      <c r="AS65" s="411"/>
      <c r="AT65" s="411"/>
      <c r="AU65" s="411"/>
      <c r="AV65" s="411"/>
      <c r="AW65" s="411"/>
      <c r="AX65" s="411"/>
      <c r="AY65" s="411"/>
      <c r="AZ65" s="411"/>
      <c r="BA65" s="293">
        <f>SUM(AM65:AZ65)</f>
        <v>0</v>
      </c>
    </row>
    <row r="66" spans="1:53" s="280" customFormat="1" ht="15.5" outlineLevel="1">
      <c r="A66" s="498"/>
      <c r="B66" s="312" t="s">
        <v>214</v>
      </c>
      <c r="C66" s="288" t="s">
        <v>163</v>
      </c>
      <c r="D66" s="292"/>
      <c r="E66" s="292"/>
      <c r="F66" s="292"/>
      <c r="G66" s="292"/>
      <c r="H66" s="292"/>
      <c r="I66" s="292"/>
      <c r="J66" s="292"/>
      <c r="K66" s="292"/>
      <c r="L66" s="292"/>
      <c r="M66" s="292"/>
      <c r="N66" s="292"/>
      <c r="O66" s="292"/>
      <c r="P66" s="292"/>
      <c r="Q66" s="292"/>
      <c r="R66" s="292"/>
      <c r="S66" s="292"/>
      <c r="T66" s="292"/>
      <c r="U66" s="288"/>
      <c r="V66" s="292"/>
      <c r="W66" s="292"/>
      <c r="X66" s="292"/>
      <c r="Y66" s="292"/>
      <c r="Z66" s="292"/>
      <c r="AA66" s="292"/>
      <c r="AB66" s="292"/>
      <c r="AC66" s="292"/>
      <c r="AD66" s="292"/>
      <c r="AE66" s="292"/>
      <c r="AF66" s="292"/>
      <c r="AG66" s="292"/>
      <c r="AH66" s="292"/>
      <c r="AI66" s="292"/>
      <c r="AJ66" s="292"/>
      <c r="AK66" s="292"/>
      <c r="AL66" s="292"/>
      <c r="AM66" s="407">
        <f>AM65</f>
        <v>0</v>
      </c>
      <c r="AN66" s="407">
        <f>AN65</f>
        <v>0</v>
      </c>
      <c r="AO66" s="407">
        <f t="shared" ref="AO66:AZ66" si="14">AO65</f>
        <v>0</v>
      </c>
      <c r="AP66" s="407">
        <f t="shared" si="14"/>
        <v>0</v>
      </c>
      <c r="AQ66" s="407">
        <f t="shared" si="14"/>
        <v>0</v>
      </c>
      <c r="AR66" s="407">
        <f t="shared" si="14"/>
        <v>0</v>
      </c>
      <c r="AS66" s="407">
        <f t="shared" si="14"/>
        <v>0</v>
      </c>
      <c r="AT66" s="407">
        <f t="shared" si="14"/>
        <v>0</v>
      </c>
      <c r="AU66" s="407">
        <f t="shared" si="14"/>
        <v>0</v>
      </c>
      <c r="AV66" s="407">
        <f t="shared" si="14"/>
        <v>0</v>
      </c>
      <c r="AW66" s="407">
        <f t="shared" si="14"/>
        <v>0</v>
      </c>
      <c r="AX66" s="407">
        <f t="shared" si="14"/>
        <v>0</v>
      </c>
      <c r="AY66" s="407">
        <f t="shared" si="14"/>
        <v>0</v>
      </c>
      <c r="AZ66" s="407">
        <f t="shared" si="14"/>
        <v>0</v>
      </c>
      <c r="BA66" s="308"/>
    </row>
    <row r="67" spans="1:53" s="280" customFormat="1" ht="15.5" outlineLevel="1">
      <c r="A67" s="498"/>
      <c r="B67" s="311"/>
      <c r="C67" s="309"/>
      <c r="D67" s="313"/>
      <c r="E67" s="313"/>
      <c r="F67" s="313"/>
      <c r="G67" s="313"/>
      <c r="H67" s="313"/>
      <c r="I67" s="313"/>
      <c r="J67" s="313"/>
      <c r="K67" s="313"/>
      <c r="L67" s="313"/>
      <c r="M67" s="313"/>
      <c r="N67" s="313"/>
      <c r="O67" s="313"/>
      <c r="P67" s="313"/>
      <c r="Q67" s="313"/>
      <c r="R67" s="313"/>
      <c r="S67" s="313"/>
      <c r="T67" s="313"/>
      <c r="U67" s="288"/>
      <c r="V67" s="313"/>
      <c r="W67" s="313"/>
      <c r="X67" s="313"/>
      <c r="Y67" s="313"/>
      <c r="Z67" s="313"/>
      <c r="AA67" s="313"/>
      <c r="AB67" s="313"/>
      <c r="AC67" s="313"/>
      <c r="AD67" s="313"/>
      <c r="AE67" s="313"/>
      <c r="AF67" s="313"/>
      <c r="AG67" s="313"/>
      <c r="AH67" s="313"/>
      <c r="AI67" s="313"/>
      <c r="AJ67" s="313"/>
      <c r="AK67" s="313"/>
      <c r="AL67" s="313"/>
      <c r="AM67" s="414"/>
      <c r="AN67" s="412"/>
      <c r="AO67" s="412"/>
      <c r="AP67" s="412"/>
      <c r="AQ67" s="412"/>
      <c r="AR67" s="412"/>
      <c r="AS67" s="412"/>
      <c r="AT67" s="412"/>
      <c r="AU67" s="412"/>
      <c r="AV67" s="412"/>
      <c r="AW67" s="412"/>
      <c r="AX67" s="412"/>
      <c r="AY67" s="412"/>
      <c r="AZ67" s="412"/>
      <c r="BA67" s="310"/>
    </row>
    <row r="68" spans="1:53" s="280" customFormat="1" ht="31" outlineLevel="1">
      <c r="A68" s="498">
        <v>16</v>
      </c>
      <c r="B68" s="311" t="s">
        <v>483</v>
      </c>
      <c r="C68" s="288" t="s">
        <v>25</v>
      </c>
      <c r="D68" s="292"/>
      <c r="E68" s="292"/>
      <c r="F68" s="292"/>
      <c r="G68" s="292"/>
      <c r="H68" s="292"/>
      <c r="I68" s="292"/>
      <c r="J68" s="292"/>
      <c r="K68" s="292"/>
      <c r="L68" s="292"/>
      <c r="M68" s="292"/>
      <c r="N68" s="292"/>
      <c r="O68" s="292"/>
      <c r="P68" s="292"/>
      <c r="Q68" s="292"/>
      <c r="R68" s="292"/>
      <c r="S68" s="292"/>
      <c r="T68" s="292"/>
      <c r="U68" s="288"/>
      <c r="V68" s="292"/>
      <c r="W68" s="292"/>
      <c r="X68" s="292"/>
      <c r="Y68" s="292"/>
      <c r="Z68" s="292"/>
      <c r="AA68" s="292"/>
      <c r="AB68" s="292"/>
      <c r="AC68" s="292"/>
      <c r="AD68" s="292"/>
      <c r="AE68" s="292"/>
      <c r="AF68" s="292"/>
      <c r="AG68" s="292"/>
      <c r="AH68" s="292"/>
      <c r="AI68" s="292"/>
      <c r="AJ68" s="292"/>
      <c r="AK68" s="292"/>
      <c r="AL68" s="292"/>
      <c r="AM68" s="411"/>
      <c r="AN68" s="411"/>
      <c r="AO68" s="411"/>
      <c r="AP68" s="411"/>
      <c r="AQ68" s="411"/>
      <c r="AR68" s="411"/>
      <c r="AS68" s="411"/>
      <c r="AT68" s="411"/>
      <c r="AU68" s="411"/>
      <c r="AV68" s="411"/>
      <c r="AW68" s="411"/>
      <c r="AX68" s="411"/>
      <c r="AY68" s="411"/>
      <c r="AZ68" s="411"/>
      <c r="BA68" s="293">
        <f>SUM(AM68:AZ68)</f>
        <v>0</v>
      </c>
    </row>
    <row r="69" spans="1:53" s="280" customFormat="1" ht="15.5" outlineLevel="1">
      <c r="A69" s="498"/>
      <c r="B69" s="312" t="s">
        <v>214</v>
      </c>
      <c r="C69" s="288" t="s">
        <v>163</v>
      </c>
      <c r="D69" s="292"/>
      <c r="E69" s="292"/>
      <c r="F69" s="292"/>
      <c r="G69" s="292"/>
      <c r="H69" s="292"/>
      <c r="I69" s="292"/>
      <c r="J69" s="292"/>
      <c r="K69" s="292"/>
      <c r="L69" s="292"/>
      <c r="M69" s="292"/>
      <c r="N69" s="292"/>
      <c r="O69" s="292"/>
      <c r="P69" s="292"/>
      <c r="Q69" s="292"/>
      <c r="R69" s="292"/>
      <c r="S69" s="292"/>
      <c r="T69" s="292"/>
      <c r="U69" s="288"/>
      <c r="V69" s="292"/>
      <c r="W69" s="292"/>
      <c r="X69" s="292"/>
      <c r="Y69" s="292"/>
      <c r="Z69" s="292"/>
      <c r="AA69" s="292"/>
      <c r="AB69" s="292"/>
      <c r="AC69" s="292"/>
      <c r="AD69" s="292"/>
      <c r="AE69" s="292"/>
      <c r="AF69" s="292"/>
      <c r="AG69" s="292"/>
      <c r="AH69" s="292"/>
      <c r="AI69" s="292"/>
      <c r="AJ69" s="292"/>
      <c r="AK69" s="292"/>
      <c r="AL69" s="292"/>
      <c r="AM69" s="407">
        <f>AM68</f>
        <v>0</v>
      </c>
      <c r="AN69" s="407">
        <f>AN68</f>
        <v>0</v>
      </c>
      <c r="AO69" s="407">
        <f t="shared" ref="AO69:AZ69" si="15">AO68</f>
        <v>0</v>
      </c>
      <c r="AP69" s="407">
        <f t="shared" si="15"/>
        <v>0</v>
      </c>
      <c r="AQ69" s="407">
        <f t="shared" si="15"/>
        <v>0</v>
      </c>
      <c r="AR69" s="407">
        <f t="shared" si="15"/>
        <v>0</v>
      </c>
      <c r="AS69" s="407">
        <f t="shared" si="15"/>
        <v>0</v>
      </c>
      <c r="AT69" s="407">
        <f t="shared" si="15"/>
        <v>0</v>
      </c>
      <c r="AU69" s="407">
        <f t="shared" si="15"/>
        <v>0</v>
      </c>
      <c r="AV69" s="407">
        <f t="shared" si="15"/>
        <v>0</v>
      </c>
      <c r="AW69" s="407">
        <f t="shared" si="15"/>
        <v>0</v>
      </c>
      <c r="AX69" s="407">
        <f t="shared" si="15"/>
        <v>0</v>
      </c>
      <c r="AY69" s="407">
        <f t="shared" si="15"/>
        <v>0</v>
      </c>
      <c r="AZ69" s="407">
        <f t="shared" si="15"/>
        <v>0</v>
      </c>
      <c r="BA69" s="308"/>
    </row>
    <row r="70" spans="1:53" s="280" customFormat="1" ht="15.5" outlineLevel="1">
      <c r="A70" s="498"/>
      <c r="B70" s="311"/>
      <c r="C70" s="309"/>
      <c r="D70" s="313"/>
      <c r="E70" s="313"/>
      <c r="F70" s="313"/>
      <c r="G70" s="313"/>
      <c r="H70" s="313"/>
      <c r="I70" s="313"/>
      <c r="J70" s="313"/>
      <c r="K70" s="313"/>
      <c r="L70" s="313"/>
      <c r="M70" s="313"/>
      <c r="N70" s="313"/>
      <c r="O70" s="313"/>
      <c r="P70" s="313"/>
      <c r="Q70" s="313"/>
      <c r="R70" s="313"/>
      <c r="S70" s="313"/>
      <c r="T70" s="313"/>
      <c r="U70" s="288"/>
      <c r="V70" s="313"/>
      <c r="W70" s="313"/>
      <c r="X70" s="313"/>
      <c r="Y70" s="313"/>
      <c r="Z70" s="313"/>
      <c r="AA70" s="313"/>
      <c r="AB70" s="313"/>
      <c r="AC70" s="313"/>
      <c r="AD70" s="313"/>
      <c r="AE70" s="313"/>
      <c r="AF70" s="313"/>
      <c r="AG70" s="313"/>
      <c r="AH70" s="313"/>
      <c r="AI70" s="313"/>
      <c r="AJ70" s="313"/>
      <c r="AK70" s="313"/>
      <c r="AL70" s="313"/>
      <c r="AM70" s="414"/>
      <c r="AN70" s="412"/>
      <c r="AO70" s="412"/>
      <c r="AP70" s="412"/>
      <c r="AQ70" s="412"/>
      <c r="AR70" s="412"/>
      <c r="AS70" s="412"/>
      <c r="AT70" s="412"/>
      <c r="AU70" s="412"/>
      <c r="AV70" s="412"/>
      <c r="AW70" s="412"/>
      <c r="AX70" s="412"/>
      <c r="AY70" s="412"/>
      <c r="AZ70" s="412"/>
      <c r="BA70" s="310"/>
    </row>
    <row r="71" spans="1:53" s="280" customFormat="1" ht="15.5" outlineLevel="1">
      <c r="A71" s="498">
        <v>17</v>
      </c>
      <c r="B71" s="311" t="s">
        <v>9</v>
      </c>
      <c r="C71" s="288" t="s">
        <v>25</v>
      </c>
      <c r="D71" s="292">
        <f>+'7.  Persistence Report'!AQ33</f>
        <v>19011.5</v>
      </c>
      <c r="E71" s="292">
        <f>+'7.  Persistence Report'!AR33</f>
        <v>0</v>
      </c>
      <c r="F71" s="292">
        <f>+'7.  Persistence Report'!AS33</f>
        <v>0</v>
      </c>
      <c r="G71" s="292">
        <f>+'7.  Persistence Report'!AT33</f>
        <v>0</v>
      </c>
      <c r="H71" s="292">
        <f>+'7.  Persistence Report'!AU33</f>
        <v>0</v>
      </c>
      <c r="I71" s="292">
        <f>+'7.  Persistence Report'!AV33</f>
        <v>0</v>
      </c>
      <c r="J71" s="292">
        <f>+'7.  Persistence Report'!AW33</f>
        <v>0</v>
      </c>
      <c r="K71" s="292">
        <f>+'7.  Persistence Report'!AX33</f>
        <v>0</v>
      </c>
      <c r="L71" s="292">
        <f>+'7.  Persistence Report'!AY33</f>
        <v>0</v>
      </c>
      <c r="M71" s="292">
        <f>+'7.  Persistence Report'!AZ33</f>
        <v>0</v>
      </c>
      <c r="N71" s="292">
        <f>+'7.  Persistence Report'!BA33</f>
        <v>0</v>
      </c>
      <c r="O71" s="292">
        <f>+'7.  Persistence Report'!BB33</f>
        <v>0</v>
      </c>
      <c r="P71" s="292">
        <f>+'7.  Persistence Report'!BC33</f>
        <v>0</v>
      </c>
      <c r="Q71" s="292">
        <f>+'7.  Persistence Report'!BD33</f>
        <v>0</v>
      </c>
      <c r="R71" s="292">
        <f>+'7.  Persistence Report'!BE33</f>
        <v>0</v>
      </c>
      <c r="S71" s="292">
        <f>+'7.  Persistence Report'!BF33</f>
        <v>0</v>
      </c>
      <c r="T71" s="292">
        <f>+'7.  Persistence Report'!BG33</f>
        <v>0</v>
      </c>
      <c r="U71" s="288"/>
      <c r="V71" s="292">
        <f>+'7.  Persistence Report'!L33</f>
        <v>486.93769999999995</v>
      </c>
      <c r="W71" s="292">
        <f>+'7.  Persistence Report'!M33</f>
        <v>0</v>
      </c>
      <c r="X71" s="292">
        <f>+'7.  Persistence Report'!N33</f>
        <v>0</v>
      </c>
      <c r="Y71" s="292">
        <f>+'7.  Persistence Report'!O33</f>
        <v>0</v>
      </c>
      <c r="Z71" s="292">
        <f>+'7.  Persistence Report'!P33</f>
        <v>0</v>
      </c>
      <c r="AA71" s="292">
        <f>+'7.  Persistence Report'!Q33</f>
        <v>0</v>
      </c>
      <c r="AB71" s="292">
        <f>+'7.  Persistence Report'!R33</f>
        <v>0</v>
      </c>
      <c r="AC71" s="292">
        <f>+'7.  Persistence Report'!S33</f>
        <v>0</v>
      </c>
      <c r="AD71" s="292">
        <f>+'7.  Persistence Report'!T33</f>
        <v>0</v>
      </c>
      <c r="AE71" s="292">
        <f>+'7.  Persistence Report'!U33</f>
        <v>0</v>
      </c>
      <c r="AF71" s="292">
        <f>+'7.  Persistence Report'!V33</f>
        <v>0</v>
      </c>
      <c r="AG71" s="292">
        <f>+'7.  Persistence Report'!W33</f>
        <v>0</v>
      </c>
      <c r="AH71" s="292">
        <f>+'7.  Persistence Report'!X33</f>
        <v>0</v>
      </c>
      <c r="AI71" s="292">
        <f>+'7.  Persistence Report'!Y33</f>
        <v>0</v>
      </c>
      <c r="AJ71" s="292">
        <f>+'7.  Persistence Report'!Z33</f>
        <v>0</v>
      </c>
      <c r="AK71" s="292">
        <f>+'7.  Persistence Report'!AA33</f>
        <v>0</v>
      </c>
      <c r="AL71" s="292">
        <f>+'7.  Persistence Report'!AB33</f>
        <v>0</v>
      </c>
      <c r="AM71" s="411"/>
      <c r="AN71" s="411">
        <f>+'A. Rate Class Allocations'!E18</f>
        <v>1</v>
      </c>
      <c r="AO71" s="411"/>
      <c r="AP71" s="411"/>
      <c r="AQ71" s="411"/>
      <c r="AR71" s="411"/>
      <c r="AS71" s="411"/>
      <c r="AT71" s="411"/>
      <c r="AU71" s="411"/>
      <c r="AV71" s="411"/>
      <c r="AW71" s="411"/>
      <c r="AX71" s="411"/>
      <c r="AY71" s="411"/>
      <c r="AZ71" s="411"/>
      <c r="BA71" s="293">
        <f>SUM(AM71:AZ71)</f>
        <v>1</v>
      </c>
    </row>
    <row r="72" spans="1:53" s="280" customFormat="1" ht="15.5" outlineLevel="1">
      <c r="A72" s="498"/>
      <c r="B72" s="312" t="s">
        <v>214</v>
      </c>
      <c r="C72" s="288" t="s">
        <v>163</v>
      </c>
      <c r="D72" s="292"/>
      <c r="E72" s="292"/>
      <c r="F72" s="292"/>
      <c r="G72" s="292"/>
      <c r="H72" s="292"/>
      <c r="I72" s="292"/>
      <c r="J72" s="292"/>
      <c r="K72" s="292"/>
      <c r="L72" s="292"/>
      <c r="M72" s="292"/>
      <c r="N72" s="292"/>
      <c r="O72" s="292"/>
      <c r="P72" s="292"/>
      <c r="Q72" s="292"/>
      <c r="R72" s="292"/>
      <c r="S72" s="292"/>
      <c r="T72" s="292"/>
      <c r="U72" s="288"/>
      <c r="V72" s="292"/>
      <c r="W72" s="292"/>
      <c r="X72" s="292"/>
      <c r="Y72" s="292"/>
      <c r="Z72" s="292"/>
      <c r="AA72" s="292"/>
      <c r="AB72" s="292"/>
      <c r="AC72" s="292"/>
      <c r="AD72" s="292"/>
      <c r="AE72" s="292"/>
      <c r="AF72" s="292"/>
      <c r="AG72" s="292"/>
      <c r="AH72" s="292"/>
      <c r="AI72" s="292"/>
      <c r="AJ72" s="292"/>
      <c r="AK72" s="292"/>
      <c r="AL72" s="292"/>
      <c r="AM72" s="407">
        <f>AM71</f>
        <v>0</v>
      </c>
      <c r="AN72" s="407">
        <f>AN71</f>
        <v>1</v>
      </c>
      <c r="AO72" s="407">
        <f t="shared" ref="AO72:AZ72" si="16">AO71</f>
        <v>0</v>
      </c>
      <c r="AP72" s="407">
        <f t="shared" si="16"/>
        <v>0</v>
      </c>
      <c r="AQ72" s="407">
        <f t="shared" si="16"/>
        <v>0</v>
      </c>
      <c r="AR72" s="407">
        <f t="shared" si="16"/>
        <v>0</v>
      </c>
      <c r="AS72" s="407">
        <f t="shared" si="16"/>
        <v>0</v>
      </c>
      <c r="AT72" s="407">
        <f t="shared" si="16"/>
        <v>0</v>
      </c>
      <c r="AU72" s="407">
        <f t="shared" si="16"/>
        <v>0</v>
      </c>
      <c r="AV72" s="407">
        <f t="shared" si="16"/>
        <v>0</v>
      </c>
      <c r="AW72" s="407">
        <f t="shared" si="16"/>
        <v>0</v>
      </c>
      <c r="AX72" s="407">
        <f t="shared" si="16"/>
        <v>0</v>
      </c>
      <c r="AY72" s="407">
        <f t="shared" si="16"/>
        <v>0</v>
      </c>
      <c r="AZ72" s="407">
        <f t="shared" si="16"/>
        <v>0</v>
      </c>
      <c r="BA72" s="308"/>
    </row>
    <row r="73" spans="1:53" s="280" customFormat="1" ht="15.5" outlineLevel="1">
      <c r="A73" s="498"/>
      <c r="B73" s="312"/>
      <c r="C73" s="302"/>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415"/>
      <c r="AN73" s="416"/>
      <c r="AO73" s="416"/>
      <c r="AP73" s="416"/>
      <c r="AQ73" s="416"/>
      <c r="AR73" s="416"/>
      <c r="AS73" s="416"/>
      <c r="AT73" s="416"/>
      <c r="AU73" s="416"/>
      <c r="AV73" s="416"/>
      <c r="AW73" s="416"/>
      <c r="AX73" s="416"/>
      <c r="AY73" s="416"/>
      <c r="AZ73" s="416"/>
      <c r="BA73" s="314"/>
    </row>
    <row r="74" spans="1:53" s="290" customFormat="1" ht="15.5" outlineLevel="1">
      <c r="A74" s="499"/>
      <c r="B74" s="285" t="s">
        <v>10</v>
      </c>
      <c r="C74" s="286"/>
      <c r="D74" s="286"/>
      <c r="E74" s="286"/>
      <c r="F74" s="286"/>
      <c r="G74" s="286"/>
      <c r="H74" s="286"/>
      <c r="I74" s="286"/>
      <c r="J74" s="286"/>
      <c r="K74" s="286"/>
      <c r="L74" s="286"/>
      <c r="M74" s="286"/>
      <c r="N74" s="286"/>
      <c r="O74" s="286"/>
      <c r="P74" s="286"/>
      <c r="Q74" s="286"/>
      <c r="R74" s="286"/>
      <c r="S74" s="286"/>
      <c r="T74" s="286"/>
      <c r="U74" s="287"/>
      <c r="V74" s="286"/>
      <c r="W74" s="286"/>
      <c r="X74" s="286"/>
      <c r="Y74" s="286"/>
      <c r="Z74" s="286"/>
      <c r="AA74" s="286"/>
      <c r="AB74" s="286"/>
      <c r="AC74" s="286"/>
      <c r="AD74" s="286"/>
      <c r="AE74" s="286"/>
      <c r="AF74" s="286"/>
      <c r="AG74" s="286"/>
      <c r="AH74" s="286"/>
      <c r="AI74" s="286"/>
      <c r="AJ74" s="286"/>
      <c r="AK74" s="286"/>
      <c r="AL74" s="286"/>
      <c r="AM74" s="410"/>
      <c r="AN74" s="410"/>
      <c r="AO74" s="410"/>
      <c r="AP74" s="410"/>
      <c r="AQ74" s="410"/>
      <c r="AR74" s="410"/>
      <c r="AS74" s="410"/>
      <c r="AT74" s="410"/>
      <c r="AU74" s="410"/>
      <c r="AV74" s="410"/>
      <c r="AW74" s="410"/>
      <c r="AX74" s="410"/>
      <c r="AY74" s="410"/>
      <c r="AZ74" s="410"/>
      <c r="BA74" s="289"/>
    </row>
    <row r="75" spans="1:53" s="280" customFormat="1" ht="15.5" outlineLevel="1">
      <c r="A75" s="498">
        <v>18</v>
      </c>
      <c r="B75" s="312" t="s">
        <v>11</v>
      </c>
      <c r="C75" s="288" t="s">
        <v>25</v>
      </c>
      <c r="D75" s="292"/>
      <c r="E75" s="292"/>
      <c r="F75" s="292"/>
      <c r="G75" s="292"/>
      <c r="H75" s="292"/>
      <c r="I75" s="292"/>
      <c r="J75" s="292"/>
      <c r="K75" s="292"/>
      <c r="L75" s="292"/>
      <c r="M75" s="292"/>
      <c r="N75" s="292"/>
      <c r="O75" s="292"/>
      <c r="P75" s="292"/>
      <c r="Q75" s="292"/>
      <c r="R75" s="292"/>
      <c r="S75" s="292"/>
      <c r="T75" s="292"/>
      <c r="U75" s="292">
        <v>12</v>
      </c>
      <c r="V75" s="292"/>
      <c r="W75" s="292"/>
      <c r="X75" s="292"/>
      <c r="Y75" s="292"/>
      <c r="Z75" s="292"/>
      <c r="AA75" s="292"/>
      <c r="AB75" s="292"/>
      <c r="AC75" s="292"/>
      <c r="AD75" s="292"/>
      <c r="AE75" s="292"/>
      <c r="AF75" s="292"/>
      <c r="AG75" s="292"/>
      <c r="AH75" s="292"/>
      <c r="AI75" s="292"/>
      <c r="AJ75" s="292"/>
      <c r="AK75" s="292"/>
      <c r="AL75" s="292"/>
      <c r="AM75" s="411"/>
      <c r="AN75" s="411"/>
      <c r="AO75" s="411"/>
      <c r="AP75" s="411"/>
      <c r="AQ75" s="411"/>
      <c r="AR75" s="411"/>
      <c r="AS75" s="411"/>
      <c r="AT75" s="411"/>
      <c r="AU75" s="411"/>
      <c r="AV75" s="411"/>
      <c r="AW75" s="411"/>
      <c r="AX75" s="411"/>
      <c r="AY75" s="411"/>
      <c r="AZ75" s="411"/>
      <c r="BA75" s="293">
        <f>SUM(AM75:AZ75)</f>
        <v>0</v>
      </c>
    </row>
    <row r="76" spans="1:53" s="280" customFormat="1" ht="15.5" outlineLevel="1">
      <c r="A76" s="498"/>
      <c r="B76" s="312" t="s">
        <v>214</v>
      </c>
      <c r="C76" s="288" t="s">
        <v>163</v>
      </c>
      <c r="D76" s="292"/>
      <c r="E76" s="292"/>
      <c r="F76" s="292"/>
      <c r="G76" s="292"/>
      <c r="H76" s="292"/>
      <c r="I76" s="292"/>
      <c r="J76" s="292"/>
      <c r="K76" s="292"/>
      <c r="L76" s="292"/>
      <c r="M76" s="292"/>
      <c r="N76" s="292"/>
      <c r="O76" s="292"/>
      <c r="P76" s="292"/>
      <c r="Q76" s="292"/>
      <c r="R76" s="292"/>
      <c r="S76" s="292"/>
      <c r="T76" s="292"/>
      <c r="U76" s="292">
        <f>U75</f>
        <v>12</v>
      </c>
      <c r="V76" s="292"/>
      <c r="W76" s="292"/>
      <c r="X76" s="292"/>
      <c r="Y76" s="292"/>
      <c r="Z76" s="292"/>
      <c r="AA76" s="292"/>
      <c r="AB76" s="292"/>
      <c r="AC76" s="292"/>
      <c r="AD76" s="292"/>
      <c r="AE76" s="292"/>
      <c r="AF76" s="292"/>
      <c r="AG76" s="292"/>
      <c r="AH76" s="292"/>
      <c r="AI76" s="292"/>
      <c r="AJ76" s="292"/>
      <c r="AK76" s="292"/>
      <c r="AL76" s="292"/>
      <c r="AM76" s="407">
        <f>AM75</f>
        <v>0</v>
      </c>
      <c r="AN76" s="407">
        <f>AN75</f>
        <v>0</v>
      </c>
      <c r="AO76" s="407">
        <f t="shared" ref="AO76:AZ76" si="17">AO75</f>
        <v>0</v>
      </c>
      <c r="AP76" s="407">
        <f t="shared" si="17"/>
        <v>0</v>
      </c>
      <c r="AQ76" s="407">
        <f t="shared" si="17"/>
        <v>0</v>
      </c>
      <c r="AR76" s="407">
        <f t="shared" si="17"/>
        <v>0</v>
      </c>
      <c r="AS76" s="407">
        <f t="shared" si="17"/>
        <v>0</v>
      </c>
      <c r="AT76" s="407">
        <f t="shared" si="17"/>
        <v>0</v>
      </c>
      <c r="AU76" s="407">
        <f t="shared" si="17"/>
        <v>0</v>
      </c>
      <c r="AV76" s="407">
        <f t="shared" si="17"/>
        <v>0</v>
      </c>
      <c r="AW76" s="407">
        <f t="shared" si="17"/>
        <v>0</v>
      </c>
      <c r="AX76" s="407">
        <f t="shared" si="17"/>
        <v>0</v>
      </c>
      <c r="AY76" s="407">
        <f t="shared" si="17"/>
        <v>0</v>
      </c>
      <c r="AZ76" s="407">
        <f t="shared" si="17"/>
        <v>0</v>
      </c>
      <c r="BA76" s="294"/>
    </row>
    <row r="77" spans="1:53" s="306" customFormat="1" ht="15.5" outlineLevel="1">
      <c r="A77" s="501"/>
      <c r="B77" s="312"/>
      <c r="C77" s="302"/>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408"/>
      <c r="AN77" s="417"/>
      <c r="AO77" s="417"/>
      <c r="AP77" s="417"/>
      <c r="AQ77" s="417"/>
      <c r="AR77" s="417"/>
      <c r="AS77" s="417"/>
      <c r="AT77" s="417"/>
      <c r="AU77" s="417"/>
      <c r="AV77" s="417"/>
      <c r="AW77" s="417"/>
      <c r="AX77" s="417"/>
      <c r="AY77" s="417"/>
      <c r="AZ77" s="417"/>
      <c r="BA77" s="303"/>
    </row>
    <row r="78" spans="1:53" s="280" customFormat="1" ht="15.5" outlineLevel="1">
      <c r="A78" s="498">
        <v>19</v>
      </c>
      <c r="B78" s="312" t="s">
        <v>12</v>
      </c>
      <c r="C78" s="288" t="s">
        <v>25</v>
      </c>
      <c r="D78" s="292"/>
      <c r="E78" s="292"/>
      <c r="F78" s="292"/>
      <c r="G78" s="292"/>
      <c r="H78" s="292"/>
      <c r="I78" s="292"/>
      <c r="J78" s="292"/>
      <c r="K78" s="292"/>
      <c r="L78" s="292"/>
      <c r="M78" s="292"/>
      <c r="N78" s="292"/>
      <c r="O78" s="292"/>
      <c r="P78" s="292"/>
      <c r="Q78" s="292"/>
      <c r="R78" s="292"/>
      <c r="S78" s="292"/>
      <c r="T78" s="292"/>
      <c r="U78" s="292">
        <v>12</v>
      </c>
      <c r="V78" s="292"/>
      <c r="W78" s="292"/>
      <c r="X78" s="292"/>
      <c r="Y78" s="292"/>
      <c r="Z78" s="292"/>
      <c r="AA78" s="292"/>
      <c r="AB78" s="292"/>
      <c r="AC78" s="292"/>
      <c r="AD78" s="292"/>
      <c r="AE78" s="292"/>
      <c r="AF78" s="292"/>
      <c r="AG78" s="292"/>
      <c r="AH78" s="292"/>
      <c r="AI78" s="292"/>
      <c r="AJ78" s="292"/>
      <c r="AK78" s="292"/>
      <c r="AL78" s="292"/>
      <c r="AM78" s="406"/>
      <c r="AN78" s="411"/>
      <c r="AO78" s="411"/>
      <c r="AP78" s="411"/>
      <c r="AQ78" s="411"/>
      <c r="AR78" s="411"/>
      <c r="AS78" s="411"/>
      <c r="AT78" s="411"/>
      <c r="AU78" s="411"/>
      <c r="AV78" s="411"/>
      <c r="AW78" s="411"/>
      <c r="AX78" s="411"/>
      <c r="AY78" s="411"/>
      <c r="AZ78" s="411"/>
      <c r="BA78" s="293">
        <f>SUM(AM78:AZ78)</f>
        <v>0</v>
      </c>
    </row>
    <row r="79" spans="1:53" s="280" customFormat="1" ht="15.5" outlineLevel="1">
      <c r="A79" s="498"/>
      <c r="B79" s="312" t="s">
        <v>214</v>
      </c>
      <c r="C79" s="288" t="s">
        <v>163</v>
      </c>
      <c r="D79" s="292"/>
      <c r="E79" s="292"/>
      <c r="F79" s="292"/>
      <c r="G79" s="292"/>
      <c r="H79" s="292"/>
      <c r="I79" s="292"/>
      <c r="J79" s="292"/>
      <c r="K79" s="292"/>
      <c r="L79" s="292"/>
      <c r="M79" s="292"/>
      <c r="N79" s="292"/>
      <c r="O79" s="292"/>
      <c r="P79" s="292"/>
      <c r="Q79" s="292"/>
      <c r="R79" s="292"/>
      <c r="S79" s="292"/>
      <c r="T79" s="292"/>
      <c r="U79" s="292">
        <f>U78</f>
        <v>12</v>
      </c>
      <c r="V79" s="292"/>
      <c r="W79" s="292"/>
      <c r="X79" s="292"/>
      <c r="Y79" s="292"/>
      <c r="Z79" s="292"/>
      <c r="AA79" s="292"/>
      <c r="AB79" s="292"/>
      <c r="AC79" s="292"/>
      <c r="AD79" s="292"/>
      <c r="AE79" s="292"/>
      <c r="AF79" s="292"/>
      <c r="AG79" s="292"/>
      <c r="AH79" s="292"/>
      <c r="AI79" s="292"/>
      <c r="AJ79" s="292"/>
      <c r="AK79" s="292"/>
      <c r="AL79" s="292"/>
      <c r="AM79" s="407">
        <f>AM78</f>
        <v>0</v>
      </c>
      <c r="AN79" s="407">
        <f>AN78</f>
        <v>0</v>
      </c>
      <c r="AO79" s="407">
        <f t="shared" ref="AO79:AZ79" si="18">AO78</f>
        <v>0</v>
      </c>
      <c r="AP79" s="407">
        <f t="shared" si="18"/>
        <v>0</v>
      </c>
      <c r="AQ79" s="407">
        <f t="shared" si="18"/>
        <v>0</v>
      </c>
      <c r="AR79" s="407">
        <f t="shared" si="18"/>
        <v>0</v>
      </c>
      <c r="AS79" s="407">
        <f t="shared" si="18"/>
        <v>0</v>
      </c>
      <c r="AT79" s="407">
        <f t="shared" si="18"/>
        <v>0</v>
      </c>
      <c r="AU79" s="407">
        <f t="shared" si="18"/>
        <v>0</v>
      </c>
      <c r="AV79" s="407">
        <f t="shared" si="18"/>
        <v>0</v>
      </c>
      <c r="AW79" s="407">
        <f t="shared" si="18"/>
        <v>0</v>
      </c>
      <c r="AX79" s="407">
        <f t="shared" si="18"/>
        <v>0</v>
      </c>
      <c r="AY79" s="407">
        <f t="shared" si="18"/>
        <v>0</v>
      </c>
      <c r="AZ79" s="407">
        <f t="shared" si="18"/>
        <v>0</v>
      </c>
      <c r="BA79" s="294"/>
    </row>
    <row r="80" spans="1:53" s="280" customFormat="1" ht="15.5" outlineLevel="1">
      <c r="A80" s="498"/>
      <c r="B80" s="312"/>
      <c r="C80" s="302"/>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418"/>
      <c r="AN80" s="418"/>
      <c r="AO80" s="408"/>
      <c r="AP80" s="408"/>
      <c r="AQ80" s="408"/>
      <c r="AR80" s="408"/>
      <c r="AS80" s="408"/>
      <c r="AT80" s="408"/>
      <c r="AU80" s="408"/>
      <c r="AV80" s="408"/>
      <c r="AW80" s="408"/>
      <c r="AX80" s="408"/>
      <c r="AY80" s="408"/>
      <c r="AZ80" s="408"/>
      <c r="BA80" s="303"/>
    </row>
    <row r="81" spans="1:53" s="280" customFormat="1" ht="15.5" outlineLevel="1">
      <c r="A81" s="498">
        <v>20</v>
      </c>
      <c r="B81" s="312" t="s">
        <v>13</v>
      </c>
      <c r="C81" s="288" t="s">
        <v>25</v>
      </c>
      <c r="D81" s="292"/>
      <c r="E81" s="292"/>
      <c r="F81" s="292"/>
      <c r="G81" s="292"/>
      <c r="H81" s="292"/>
      <c r="I81" s="292"/>
      <c r="J81" s="292"/>
      <c r="K81" s="292"/>
      <c r="L81" s="292"/>
      <c r="M81" s="292"/>
      <c r="N81" s="292"/>
      <c r="O81" s="292"/>
      <c r="P81" s="292"/>
      <c r="Q81" s="292"/>
      <c r="R81" s="292"/>
      <c r="S81" s="292"/>
      <c r="T81" s="292"/>
      <c r="U81" s="292">
        <v>12</v>
      </c>
      <c r="V81" s="292"/>
      <c r="W81" s="292"/>
      <c r="X81" s="292"/>
      <c r="Y81" s="292"/>
      <c r="Z81" s="292"/>
      <c r="AA81" s="292"/>
      <c r="AB81" s="292"/>
      <c r="AC81" s="292"/>
      <c r="AD81" s="292"/>
      <c r="AE81" s="292"/>
      <c r="AF81" s="292"/>
      <c r="AG81" s="292"/>
      <c r="AH81" s="292"/>
      <c r="AI81" s="292"/>
      <c r="AJ81" s="292"/>
      <c r="AK81" s="292"/>
      <c r="AL81" s="292"/>
      <c r="AM81" s="406"/>
      <c r="AN81" s="411"/>
      <c r="AO81" s="411"/>
      <c r="AP81" s="411"/>
      <c r="AQ81" s="411"/>
      <c r="AR81" s="411"/>
      <c r="AS81" s="411"/>
      <c r="AT81" s="411"/>
      <c r="AU81" s="411"/>
      <c r="AV81" s="411"/>
      <c r="AW81" s="411"/>
      <c r="AX81" s="411"/>
      <c r="AY81" s="411"/>
      <c r="AZ81" s="411"/>
      <c r="BA81" s="293">
        <f>SUM(AM81:AZ81)</f>
        <v>0</v>
      </c>
    </row>
    <row r="82" spans="1:53" s="280" customFormat="1" ht="15.5" outlineLevel="1">
      <c r="A82" s="498"/>
      <c r="B82" s="312" t="s">
        <v>214</v>
      </c>
      <c r="C82" s="288" t="s">
        <v>163</v>
      </c>
      <c r="D82" s="292"/>
      <c r="E82" s="292"/>
      <c r="F82" s="292"/>
      <c r="G82" s="292"/>
      <c r="H82" s="292"/>
      <c r="I82" s="292"/>
      <c r="J82" s="292"/>
      <c r="K82" s="292"/>
      <c r="L82" s="292"/>
      <c r="M82" s="292"/>
      <c r="N82" s="292"/>
      <c r="O82" s="292"/>
      <c r="P82" s="292"/>
      <c r="Q82" s="292"/>
      <c r="R82" s="292"/>
      <c r="S82" s="292"/>
      <c r="T82" s="292"/>
      <c r="U82" s="292">
        <f>U81</f>
        <v>12</v>
      </c>
      <c r="V82" s="292"/>
      <c r="W82" s="292"/>
      <c r="X82" s="292"/>
      <c r="Y82" s="292"/>
      <c r="Z82" s="292"/>
      <c r="AA82" s="292"/>
      <c r="AB82" s="292"/>
      <c r="AC82" s="292"/>
      <c r="AD82" s="292"/>
      <c r="AE82" s="292"/>
      <c r="AF82" s="292"/>
      <c r="AG82" s="292"/>
      <c r="AH82" s="292"/>
      <c r="AI82" s="292"/>
      <c r="AJ82" s="292"/>
      <c r="AK82" s="292"/>
      <c r="AL82" s="292"/>
      <c r="AM82" s="407">
        <f>AM81</f>
        <v>0</v>
      </c>
      <c r="AN82" s="407">
        <f>AN81</f>
        <v>0</v>
      </c>
      <c r="AO82" s="407">
        <f t="shared" ref="AO82:AZ82" si="19">AO81</f>
        <v>0</v>
      </c>
      <c r="AP82" s="407">
        <f t="shared" si="19"/>
        <v>0</v>
      </c>
      <c r="AQ82" s="407">
        <f t="shared" si="19"/>
        <v>0</v>
      </c>
      <c r="AR82" s="407">
        <f t="shared" si="19"/>
        <v>0</v>
      </c>
      <c r="AS82" s="407">
        <f t="shared" si="19"/>
        <v>0</v>
      </c>
      <c r="AT82" s="407">
        <f t="shared" si="19"/>
        <v>0</v>
      </c>
      <c r="AU82" s="407">
        <f t="shared" si="19"/>
        <v>0</v>
      </c>
      <c r="AV82" s="407">
        <f t="shared" si="19"/>
        <v>0</v>
      </c>
      <c r="AW82" s="407">
        <f t="shared" si="19"/>
        <v>0</v>
      </c>
      <c r="AX82" s="407">
        <f t="shared" si="19"/>
        <v>0</v>
      </c>
      <c r="AY82" s="407">
        <f t="shared" si="19"/>
        <v>0</v>
      </c>
      <c r="AZ82" s="407">
        <f t="shared" si="19"/>
        <v>0</v>
      </c>
      <c r="BA82" s="303"/>
    </row>
    <row r="83" spans="1:53" s="280" customFormat="1" ht="15.5" outlineLevel="1">
      <c r="A83" s="498"/>
      <c r="B83" s="312"/>
      <c r="C83" s="302"/>
      <c r="D83" s="288"/>
      <c r="E83" s="288"/>
      <c r="F83" s="288"/>
      <c r="G83" s="288"/>
      <c r="H83" s="288"/>
      <c r="I83" s="288"/>
      <c r="J83" s="288"/>
      <c r="K83" s="288"/>
      <c r="L83" s="288"/>
      <c r="M83" s="288"/>
      <c r="N83" s="288"/>
      <c r="O83" s="288"/>
      <c r="P83" s="288"/>
      <c r="Q83" s="288"/>
      <c r="R83" s="288"/>
      <c r="S83" s="288"/>
      <c r="T83" s="288"/>
      <c r="U83" s="315"/>
      <c r="V83" s="288"/>
      <c r="W83" s="288"/>
      <c r="X83" s="288"/>
      <c r="Y83" s="288"/>
      <c r="Z83" s="288"/>
      <c r="AA83" s="288"/>
      <c r="AB83" s="288"/>
      <c r="AC83" s="288"/>
      <c r="AD83" s="288"/>
      <c r="AE83" s="288"/>
      <c r="AF83" s="288"/>
      <c r="AG83" s="288"/>
      <c r="AH83" s="288"/>
      <c r="AI83" s="288"/>
      <c r="AJ83" s="288"/>
      <c r="AK83" s="288"/>
      <c r="AL83" s="288"/>
      <c r="AM83" s="408"/>
      <c r="AN83" s="408"/>
      <c r="AO83" s="408"/>
      <c r="AP83" s="408"/>
      <c r="AQ83" s="408"/>
      <c r="AR83" s="408"/>
      <c r="AS83" s="408"/>
      <c r="AT83" s="408"/>
      <c r="AU83" s="408"/>
      <c r="AV83" s="408"/>
      <c r="AW83" s="408"/>
      <c r="AX83" s="408"/>
      <c r="AY83" s="408"/>
      <c r="AZ83" s="408"/>
      <c r="BA83" s="303"/>
    </row>
    <row r="84" spans="1:53" s="280" customFormat="1" ht="15.5" outlineLevel="1">
      <c r="A84" s="498">
        <v>21</v>
      </c>
      <c r="B84" s="312" t="s">
        <v>22</v>
      </c>
      <c r="C84" s="288" t="s">
        <v>25</v>
      </c>
      <c r="D84" s="292">
        <f>+'7.  Persistence Report'!AQ37</f>
        <v>756174.20009140868</v>
      </c>
      <c r="E84" s="292">
        <f>+'7.  Persistence Report'!AR37</f>
        <v>756174.20009140868</v>
      </c>
      <c r="F84" s="292">
        <f>+'7.  Persistence Report'!AS37</f>
        <v>756174.20009140868</v>
      </c>
      <c r="G84" s="292">
        <f>+'7.  Persistence Report'!AT37</f>
        <v>753196.49288668134</v>
      </c>
      <c r="H84" s="292">
        <f>+'7.  Persistence Report'!AU37</f>
        <v>753196.49288668134</v>
      </c>
      <c r="I84" s="292">
        <f>+'7.  Persistence Report'!AV37</f>
        <v>753196.49288668134</v>
      </c>
      <c r="J84" s="292">
        <f>+'7.  Persistence Report'!AW37</f>
        <v>691185.78818136337</v>
      </c>
      <c r="K84" s="292">
        <f>+'7.  Persistence Report'!AX37</f>
        <v>669580.58272756718</v>
      </c>
      <c r="L84" s="292">
        <f>+'7.  Persistence Report'!AY37</f>
        <v>606177.72785132204</v>
      </c>
      <c r="M84" s="292">
        <f>+'7.  Persistence Report'!AZ37</f>
        <v>606177.72785132204</v>
      </c>
      <c r="N84" s="292">
        <f>+'7.  Persistence Report'!BA37</f>
        <v>591338.64550753182</v>
      </c>
      <c r="O84" s="292">
        <f>+'7.  Persistence Report'!BB37</f>
        <v>591338.64550753182</v>
      </c>
      <c r="P84" s="292">
        <f>+'7.  Persistence Report'!BC37</f>
        <v>0</v>
      </c>
      <c r="Q84" s="292">
        <f>+'7.  Persistence Report'!BD37</f>
        <v>0</v>
      </c>
      <c r="R84" s="292">
        <f>+'7.  Persistence Report'!BE37</f>
        <v>0</v>
      </c>
      <c r="S84" s="292">
        <f>+'7.  Persistence Report'!BF37</f>
        <v>0</v>
      </c>
      <c r="T84" s="292">
        <f>+'7.  Persistence Report'!BG37</f>
        <v>0</v>
      </c>
      <c r="U84" s="292">
        <v>12</v>
      </c>
      <c r="V84" s="292">
        <f>+'7.  Persistence Report'!L37</f>
        <v>128.07239331829879</v>
      </c>
      <c r="W84" s="292">
        <f>+'7.  Persistence Report'!M37</f>
        <v>128.07239331829879</v>
      </c>
      <c r="X84" s="292">
        <f>+'7.  Persistence Report'!N37</f>
        <v>128.07239331829879</v>
      </c>
      <c r="Y84" s="292">
        <f>+'7.  Persistence Report'!O37</f>
        <v>127.29633446925551</v>
      </c>
      <c r="Z84" s="292">
        <f>+'7.  Persistence Report'!P37</f>
        <v>127.29633446925551</v>
      </c>
      <c r="AA84" s="292">
        <f>+'7.  Persistence Report'!Q37</f>
        <v>127.29633446925551</v>
      </c>
      <c r="AB84" s="292">
        <f>+'7.  Persistence Report'!R37</f>
        <v>110.7646020326866</v>
      </c>
      <c r="AC84" s="292">
        <f>+'7.  Persistence Report'!S37</f>
        <v>103.8464296206716</v>
      </c>
      <c r="AD84" s="292">
        <f>+'7.  Persistence Report'!T37</f>
        <v>85.946769651251671</v>
      </c>
      <c r="AE84" s="292">
        <f>+'7.  Persistence Report'!U37</f>
        <v>85.946769651251671</v>
      </c>
      <c r="AF84" s="292">
        <f>+'7.  Persistence Report'!V37</f>
        <v>84.801558484825662</v>
      </c>
      <c r="AG84" s="292">
        <f>+'7.  Persistence Report'!W37</f>
        <v>84.801558484825662</v>
      </c>
      <c r="AH84" s="292">
        <f>+'7.  Persistence Report'!X37</f>
        <v>0</v>
      </c>
      <c r="AI84" s="292">
        <f>+'7.  Persistence Report'!Y37</f>
        <v>0</v>
      </c>
      <c r="AJ84" s="292">
        <f>+'7.  Persistence Report'!Z37</f>
        <v>0</v>
      </c>
      <c r="AK84" s="292">
        <f>+'7.  Persistence Report'!AA37</f>
        <v>0</v>
      </c>
      <c r="AL84" s="292">
        <f>+'7.  Persistence Report'!AB37</f>
        <v>0</v>
      </c>
      <c r="AM84" s="406"/>
      <c r="AN84" s="411">
        <f>+'A. Rate Class Allocations'!E23</f>
        <v>8.2000000000000003E-2</v>
      </c>
      <c r="AO84" s="411">
        <f>+'A. Rate Class Allocations'!F23</f>
        <v>0.91800000000000004</v>
      </c>
      <c r="AP84" s="411"/>
      <c r="AQ84" s="411"/>
      <c r="AR84" s="411"/>
      <c r="AS84" s="411"/>
      <c r="AT84" s="411"/>
      <c r="AU84" s="411"/>
      <c r="AV84" s="411"/>
      <c r="AW84" s="411"/>
      <c r="AX84" s="411"/>
      <c r="AY84" s="411"/>
      <c r="AZ84" s="411"/>
      <c r="BA84" s="293">
        <f>SUM(AM84:AZ84)</f>
        <v>1</v>
      </c>
    </row>
    <row r="85" spans="1:53" s="280" customFormat="1" ht="15.5" outlineLevel="1">
      <c r="A85" s="498"/>
      <c r="B85" s="312" t="s">
        <v>214</v>
      </c>
      <c r="C85" s="288" t="s">
        <v>163</v>
      </c>
      <c r="D85" s="292"/>
      <c r="E85" s="292"/>
      <c r="F85" s="292"/>
      <c r="G85" s="292"/>
      <c r="H85" s="292"/>
      <c r="I85" s="292"/>
      <c r="J85" s="292"/>
      <c r="K85" s="292"/>
      <c r="L85" s="292"/>
      <c r="M85" s="292"/>
      <c r="N85" s="292"/>
      <c r="O85" s="292"/>
      <c r="P85" s="292"/>
      <c r="Q85" s="292"/>
      <c r="R85" s="292"/>
      <c r="S85" s="292"/>
      <c r="T85" s="292"/>
      <c r="U85" s="292">
        <f>U84</f>
        <v>12</v>
      </c>
      <c r="V85" s="292"/>
      <c r="W85" s="292"/>
      <c r="X85" s="292"/>
      <c r="Y85" s="292"/>
      <c r="Z85" s="292"/>
      <c r="AA85" s="292"/>
      <c r="AB85" s="292"/>
      <c r="AC85" s="292"/>
      <c r="AD85" s="292"/>
      <c r="AE85" s="292"/>
      <c r="AF85" s="292"/>
      <c r="AG85" s="292"/>
      <c r="AH85" s="292"/>
      <c r="AI85" s="292"/>
      <c r="AJ85" s="292"/>
      <c r="AK85" s="292"/>
      <c r="AL85" s="292"/>
      <c r="AM85" s="407">
        <f>AM84</f>
        <v>0</v>
      </c>
      <c r="AN85" s="407">
        <f>AN84</f>
        <v>8.2000000000000003E-2</v>
      </c>
      <c r="AO85" s="407">
        <f t="shared" ref="AO85:AZ85" si="20">AO84</f>
        <v>0.91800000000000004</v>
      </c>
      <c r="AP85" s="407">
        <f t="shared" si="20"/>
        <v>0</v>
      </c>
      <c r="AQ85" s="407">
        <f t="shared" si="20"/>
        <v>0</v>
      </c>
      <c r="AR85" s="407">
        <f t="shared" si="20"/>
        <v>0</v>
      </c>
      <c r="AS85" s="407">
        <f t="shared" si="20"/>
        <v>0</v>
      </c>
      <c r="AT85" s="407">
        <f t="shared" si="20"/>
        <v>0</v>
      </c>
      <c r="AU85" s="407">
        <f t="shared" si="20"/>
        <v>0</v>
      </c>
      <c r="AV85" s="407">
        <f t="shared" si="20"/>
        <v>0</v>
      </c>
      <c r="AW85" s="407">
        <f t="shared" si="20"/>
        <v>0</v>
      </c>
      <c r="AX85" s="407">
        <f t="shared" si="20"/>
        <v>0</v>
      </c>
      <c r="AY85" s="407">
        <f t="shared" si="20"/>
        <v>0</v>
      </c>
      <c r="AZ85" s="407">
        <f t="shared" si="20"/>
        <v>0</v>
      </c>
      <c r="BA85" s="294"/>
    </row>
    <row r="86" spans="1:53" s="280" customFormat="1" ht="15.5" outlineLevel="1">
      <c r="A86" s="498"/>
      <c r="B86" s="312"/>
      <c r="C86" s="302"/>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418"/>
      <c r="AN86" s="408"/>
      <c r="AO86" s="408"/>
      <c r="AP86" s="408"/>
      <c r="AQ86" s="408"/>
      <c r="AR86" s="408"/>
      <c r="AS86" s="408"/>
      <c r="AT86" s="408"/>
      <c r="AU86" s="408"/>
      <c r="AV86" s="408"/>
      <c r="AW86" s="408"/>
      <c r="AX86" s="408"/>
      <c r="AY86" s="408"/>
      <c r="AZ86" s="408"/>
      <c r="BA86" s="303"/>
    </row>
    <row r="87" spans="1:53" s="280" customFormat="1" ht="15.5" outlineLevel="1">
      <c r="A87" s="498">
        <v>22</v>
      </c>
      <c r="B87" s="312" t="s">
        <v>9</v>
      </c>
      <c r="C87" s="288" t="s">
        <v>25</v>
      </c>
      <c r="D87" s="292">
        <f>+'7.  Persistence Report'!AQ36</f>
        <v>125453.59999999999</v>
      </c>
      <c r="E87" s="292">
        <f>+'7.  Persistence Report'!AR36</f>
        <v>0</v>
      </c>
      <c r="F87" s="292">
        <f>+'7.  Persistence Report'!AS36</f>
        <v>0</v>
      </c>
      <c r="G87" s="292">
        <f>+'7.  Persistence Report'!AT36</f>
        <v>0</v>
      </c>
      <c r="H87" s="292">
        <f>+'7.  Persistence Report'!AU36</f>
        <v>0</v>
      </c>
      <c r="I87" s="292">
        <f>+'7.  Persistence Report'!AV36</f>
        <v>0</v>
      </c>
      <c r="J87" s="292">
        <f>+'7.  Persistence Report'!AW36</f>
        <v>0</v>
      </c>
      <c r="K87" s="292">
        <f>+'7.  Persistence Report'!AX36</f>
        <v>0</v>
      </c>
      <c r="L87" s="292">
        <f>+'7.  Persistence Report'!AY36</f>
        <v>0</v>
      </c>
      <c r="M87" s="292">
        <f>+'7.  Persistence Report'!AZ36</f>
        <v>0</v>
      </c>
      <c r="N87" s="292">
        <f>+'7.  Persistence Report'!BA36</f>
        <v>0</v>
      </c>
      <c r="O87" s="292">
        <f>+'7.  Persistence Report'!BB36</f>
        <v>0</v>
      </c>
      <c r="P87" s="292">
        <f>+'7.  Persistence Report'!BC36</f>
        <v>0</v>
      </c>
      <c r="Q87" s="292">
        <f>+'7.  Persistence Report'!BD36</f>
        <v>0</v>
      </c>
      <c r="R87" s="292">
        <f>+'7.  Persistence Report'!BE36</f>
        <v>0</v>
      </c>
      <c r="S87" s="292">
        <f>+'7.  Persistence Report'!BF36</f>
        <v>0</v>
      </c>
      <c r="T87" s="292">
        <f>+'7.  Persistence Report'!BG36</f>
        <v>0</v>
      </c>
      <c r="U87" s="288"/>
      <c r="V87" s="292">
        <f>+'7.  Persistence Report'!L36</f>
        <v>2137.239</v>
      </c>
      <c r="W87" s="292">
        <f>+'7.  Persistence Report'!M36</f>
        <v>0</v>
      </c>
      <c r="X87" s="292">
        <f>+'7.  Persistence Report'!N36</f>
        <v>0</v>
      </c>
      <c r="Y87" s="292">
        <f>+'7.  Persistence Report'!O36</f>
        <v>0</v>
      </c>
      <c r="Z87" s="292">
        <f>+'7.  Persistence Report'!P36</f>
        <v>0</v>
      </c>
      <c r="AA87" s="292">
        <f>+'7.  Persistence Report'!Q36</f>
        <v>0</v>
      </c>
      <c r="AB87" s="292">
        <f>+'7.  Persistence Report'!R36</f>
        <v>0</v>
      </c>
      <c r="AC87" s="292">
        <f>+'7.  Persistence Report'!S36</f>
        <v>0</v>
      </c>
      <c r="AD87" s="292">
        <f>+'7.  Persistence Report'!T36</f>
        <v>0</v>
      </c>
      <c r="AE87" s="292">
        <f>+'7.  Persistence Report'!U36</f>
        <v>0</v>
      </c>
      <c r="AF87" s="292">
        <f>+'7.  Persistence Report'!V36</f>
        <v>0</v>
      </c>
      <c r="AG87" s="292">
        <f>+'7.  Persistence Report'!W36</f>
        <v>0</v>
      </c>
      <c r="AH87" s="292">
        <f>+'7.  Persistence Report'!X36</f>
        <v>0</v>
      </c>
      <c r="AI87" s="292">
        <f>+'7.  Persistence Report'!Y36</f>
        <v>0</v>
      </c>
      <c r="AJ87" s="292">
        <f>+'7.  Persistence Report'!Z36</f>
        <v>0</v>
      </c>
      <c r="AK87" s="292">
        <f>+'7.  Persistence Report'!AA36</f>
        <v>0</v>
      </c>
      <c r="AL87" s="292">
        <f>+'7.  Persistence Report'!AB36</f>
        <v>0</v>
      </c>
      <c r="AM87" s="406"/>
      <c r="AN87" s="411"/>
      <c r="AO87" s="411">
        <f>+'A. Rate Class Allocations'!F24</f>
        <v>1</v>
      </c>
      <c r="AP87" s="411"/>
      <c r="AQ87" s="411"/>
      <c r="AR87" s="411"/>
      <c r="AS87" s="411"/>
      <c r="AT87" s="411"/>
      <c r="AU87" s="411"/>
      <c r="AV87" s="411"/>
      <c r="AW87" s="411"/>
      <c r="AX87" s="411"/>
      <c r="AY87" s="411"/>
      <c r="AZ87" s="411"/>
      <c r="BA87" s="293">
        <f>SUM(AM87:AZ87)</f>
        <v>1</v>
      </c>
    </row>
    <row r="88" spans="1:53" s="280" customFormat="1" ht="15.5" outlineLevel="1">
      <c r="A88" s="498"/>
      <c r="B88" s="312" t="s">
        <v>214</v>
      </c>
      <c r="C88" s="288" t="s">
        <v>163</v>
      </c>
      <c r="D88" s="292"/>
      <c r="E88" s="292"/>
      <c r="F88" s="292"/>
      <c r="G88" s="292"/>
      <c r="H88" s="292"/>
      <c r="I88" s="292"/>
      <c r="J88" s="292"/>
      <c r="K88" s="292"/>
      <c r="L88" s="292"/>
      <c r="M88" s="292"/>
      <c r="N88" s="292"/>
      <c r="O88" s="292"/>
      <c r="P88" s="292"/>
      <c r="Q88" s="292"/>
      <c r="R88" s="292"/>
      <c r="S88" s="292"/>
      <c r="T88" s="292"/>
      <c r="U88" s="288"/>
      <c r="V88" s="292"/>
      <c r="W88" s="292"/>
      <c r="X88" s="292"/>
      <c r="Y88" s="292"/>
      <c r="Z88" s="292"/>
      <c r="AA88" s="292"/>
      <c r="AB88" s="292"/>
      <c r="AC88" s="292"/>
      <c r="AD88" s="292"/>
      <c r="AE88" s="292"/>
      <c r="AF88" s="292"/>
      <c r="AG88" s="292"/>
      <c r="AH88" s="292"/>
      <c r="AI88" s="292"/>
      <c r="AJ88" s="292"/>
      <c r="AK88" s="292"/>
      <c r="AL88" s="292"/>
      <c r="AM88" s="407">
        <f>AM87</f>
        <v>0</v>
      </c>
      <c r="AN88" s="407">
        <f>AN87</f>
        <v>0</v>
      </c>
      <c r="AO88" s="407">
        <f t="shared" ref="AO88:AZ88" si="21">AO87</f>
        <v>1</v>
      </c>
      <c r="AP88" s="407">
        <f t="shared" si="21"/>
        <v>0</v>
      </c>
      <c r="AQ88" s="407">
        <f t="shared" si="21"/>
        <v>0</v>
      </c>
      <c r="AR88" s="407">
        <f t="shared" si="21"/>
        <v>0</v>
      </c>
      <c r="AS88" s="407">
        <f t="shared" si="21"/>
        <v>0</v>
      </c>
      <c r="AT88" s="407">
        <f t="shared" si="21"/>
        <v>0</v>
      </c>
      <c r="AU88" s="407">
        <f t="shared" si="21"/>
        <v>0</v>
      </c>
      <c r="AV88" s="407">
        <f t="shared" si="21"/>
        <v>0</v>
      </c>
      <c r="AW88" s="407">
        <f t="shared" si="21"/>
        <v>0</v>
      </c>
      <c r="AX88" s="407">
        <f t="shared" si="21"/>
        <v>0</v>
      </c>
      <c r="AY88" s="407">
        <f t="shared" si="21"/>
        <v>0</v>
      </c>
      <c r="AZ88" s="407">
        <f t="shared" si="21"/>
        <v>0</v>
      </c>
      <c r="BA88" s="303"/>
    </row>
    <row r="89" spans="1:53" s="280" customFormat="1" ht="15.5" outlineLevel="1">
      <c r="A89" s="498"/>
      <c r="B89" s="312"/>
      <c r="C89" s="302"/>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408"/>
      <c r="AN89" s="408"/>
      <c r="AO89" s="408"/>
      <c r="AP89" s="408"/>
      <c r="AQ89" s="408"/>
      <c r="AR89" s="408"/>
      <c r="AS89" s="408"/>
      <c r="AT89" s="408"/>
      <c r="AU89" s="408"/>
      <c r="AV89" s="408"/>
      <c r="AW89" s="408"/>
      <c r="AX89" s="408"/>
      <c r="AY89" s="408"/>
      <c r="AZ89" s="408"/>
      <c r="BA89" s="303"/>
    </row>
    <row r="90" spans="1:53" s="290" customFormat="1" ht="15.5" outlineLevel="1">
      <c r="A90" s="499"/>
      <c r="B90" s="285" t="s">
        <v>14</v>
      </c>
      <c r="C90" s="286"/>
      <c r="D90" s="287"/>
      <c r="E90" s="287"/>
      <c r="F90" s="287"/>
      <c r="G90" s="287"/>
      <c r="H90" s="287"/>
      <c r="I90" s="287"/>
      <c r="J90" s="287"/>
      <c r="K90" s="287"/>
      <c r="L90" s="287"/>
      <c r="M90" s="287"/>
      <c r="N90" s="287"/>
      <c r="O90" s="287"/>
      <c r="P90" s="287"/>
      <c r="Q90" s="287"/>
      <c r="R90" s="287"/>
      <c r="S90" s="287"/>
      <c r="T90" s="287"/>
      <c r="U90" s="287"/>
      <c r="V90" s="287"/>
      <c r="W90" s="286"/>
      <c r="X90" s="286"/>
      <c r="Y90" s="286"/>
      <c r="Z90" s="286"/>
      <c r="AA90" s="286"/>
      <c r="AB90" s="286"/>
      <c r="AC90" s="286"/>
      <c r="AD90" s="286"/>
      <c r="AE90" s="286"/>
      <c r="AF90" s="286"/>
      <c r="AG90" s="286"/>
      <c r="AH90" s="286"/>
      <c r="AI90" s="286"/>
      <c r="AJ90" s="286"/>
      <c r="AK90" s="286"/>
      <c r="AL90" s="286"/>
      <c r="AM90" s="410"/>
      <c r="AN90" s="410"/>
      <c r="AO90" s="410"/>
      <c r="AP90" s="410"/>
      <c r="AQ90" s="410"/>
      <c r="AR90" s="410"/>
      <c r="AS90" s="410"/>
      <c r="AT90" s="410"/>
      <c r="AU90" s="410"/>
      <c r="AV90" s="410"/>
      <c r="AW90" s="410"/>
      <c r="AX90" s="410"/>
      <c r="AY90" s="410"/>
      <c r="AZ90" s="410"/>
      <c r="BA90" s="289"/>
    </row>
    <row r="91" spans="1:53" s="280" customFormat="1" ht="15.5" outlineLevel="1">
      <c r="A91" s="498">
        <v>23</v>
      </c>
      <c r="B91" s="312" t="s">
        <v>14</v>
      </c>
      <c r="C91" s="288" t="s">
        <v>25</v>
      </c>
      <c r="D91" s="292"/>
      <c r="E91" s="292"/>
      <c r="F91" s="292"/>
      <c r="G91" s="292"/>
      <c r="H91" s="292"/>
      <c r="I91" s="292"/>
      <c r="J91" s="292"/>
      <c r="K91" s="292"/>
      <c r="L91" s="292"/>
      <c r="M91" s="292"/>
      <c r="N91" s="292"/>
      <c r="O91" s="292"/>
      <c r="P91" s="292"/>
      <c r="Q91" s="292"/>
      <c r="R91" s="292"/>
      <c r="S91" s="292"/>
      <c r="T91" s="292"/>
      <c r="U91" s="288"/>
      <c r="V91" s="292"/>
      <c r="W91" s="292"/>
      <c r="X91" s="292"/>
      <c r="Y91" s="292"/>
      <c r="Z91" s="292"/>
      <c r="AA91" s="292"/>
      <c r="AB91" s="292"/>
      <c r="AC91" s="292"/>
      <c r="AD91" s="292"/>
      <c r="AE91" s="292"/>
      <c r="AF91" s="292"/>
      <c r="AG91" s="292"/>
      <c r="AH91" s="292"/>
      <c r="AI91" s="292"/>
      <c r="AJ91" s="292"/>
      <c r="AK91" s="292"/>
      <c r="AL91" s="292"/>
      <c r="AM91" s="406"/>
      <c r="AN91" s="406"/>
      <c r="AO91" s="406"/>
      <c r="AP91" s="406"/>
      <c r="AQ91" s="406"/>
      <c r="AR91" s="406"/>
      <c r="AS91" s="406"/>
      <c r="AT91" s="406"/>
      <c r="AU91" s="406"/>
      <c r="AV91" s="406"/>
      <c r="AW91" s="406"/>
      <c r="AX91" s="406"/>
      <c r="AY91" s="406"/>
      <c r="AZ91" s="406"/>
      <c r="BA91" s="293">
        <f>SUM(AM91:AZ91)</f>
        <v>0</v>
      </c>
    </row>
    <row r="92" spans="1:53" s="280" customFormat="1" ht="15.5" outlineLevel="1">
      <c r="A92" s="498"/>
      <c r="B92" s="312" t="s">
        <v>214</v>
      </c>
      <c r="C92" s="288" t="s">
        <v>163</v>
      </c>
      <c r="D92" s="292"/>
      <c r="E92" s="292"/>
      <c r="F92" s="292"/>
      <c r="G92" s="292"/>
      <c r="H92" s="292"/>
      <c r="I92" s="292"/>
      <c r="J92" s="292"/>
      <c r="K92" s="292"/>
      <c r="L92" s="292"/>
      <c r="M92" s="292"/>
      <c r="N92" s="292"/>
      <c r="O92" s="292"/>
      <c r="P92" s="292"/>
      <c r="Q92" s="292"/>
      <c r="R92" s="292"/>
      <c r="S92" s="292"/>
      <c r="T92" s="292"/>
      <c r="U92" s="464"/>
      <c r="V92" s="292"/>
      <c r="W92" s="292"/>
      <c r="X92" s="292"/>
      <c r="Y92" s="292"/>
      <c r="Z92" s="292"/>
      <c r="AA92" s="292"/>
      <c r="AB92" s="292"/>
      <c r="AC92" s="292"/>
      <c r="AD92" s="292"/>
      <c r="AE92" s="292"/>
      <c r="AF92" s="292"/>
      <c r="AG92" s="292"/>
      <c r="AH92" s="292"/>
      <c r="AI92" s="292"/>
      <c r="AJ92" s="292"/>
      <c r="AK92" s="292"/>
      <c r="AL92" s="292"/>
      <c r="AM92" s="407">
        <f>AM91</f>
        <v>0</v>
      </c>
      <c r="AN92" s="407">
        <f>AN91</f>
        <v>0</v>
      </c>
      <c r="AO92" s="407">
        <f t="shared" ref="AO92:AZ92" si="22">AO91</f>
        <v>0</v>
      </c>
      <c r="AP92" s="407">
        <f t="shared" si="22"/>
        <v>0</v>
      </c>
      <c r="AQ92" s="407">
        <f t="shared" si="22"/>
        <v>0</v>
      </c>
      <c r="AR92" s="407">
        <f t="shared" si="22"/>
        <v>0</v>
      </c>
      <c r="AS92" s="407">
        <f t="shared" si="22"/>
        <v>0</v>
      </c>
      <c r="AT92" s="407">
        <f t="shared" si="22"/>
        <v>0</v>
      </c>
      <c r="AU92" s="407">
        <f t="shared" si="22"/>
        <v>0</v>
      </c>
      <c r="AV92" s="407">
        <f t="shared" si="22"/>
        <v>0</v>
      </c>
      <c r="AW92" s="407">
        <f t="shared" si="22"/>
        <v>0</v>
      </c>
      <c r="AX92" s="407">
        <f t="shared" si="22"/>
        <v>0</v>
      </c>
      <c r="AY92" s="407">
        <f t="shared" si="22"/>
        <v>0</v>
      </c>
      <c r="AZ92" s="407">
        <f t="shared" si="22"/>
        <v>0</v>
      </c>
      <c r="BA92" s="294"/>
    </row>
    <row r="93" spans="1:53" s="280" customFormat="1" ht="15.5" outlineLevel="1">
      <c r="A93" s="498"/>
      <c r="B93" s="312"/>
      <c r="C93" s="302"/>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408"/>
      <c r="AN93" s="408"/>
      <c r="AO93" s="408"/>
      <c r="AP93" s="408"/>
      <c r="AQ93" s="408"/>
      <c r="AR93" s="408"/>
      <c r="AS93" s="408"/>
      <c r="AT93" s="408"/>
      <c r="AU93" s="408"/>
      <c r="AV93" s="408"/>
      <c r="AW93" s="408"/>
      <c r="AX93" s="408"/>
      <c r="AY93" s="408"/>
      <c r="AZ93" s="408"/>
      <c r="BA93" s="303"/>
    </row>
    <row r="94" spans="1:53" s="290" customFormat="1" ht="15.5" outlineLevel="1">
      <c r="A94" s="499"/>
      <c r="B94" s="285" t="s">
        <v>484</v>
      </c>
      <c r="C94" s="286"/>
      <c r="D94" s="287"/>
      <c r="E94" s="287"/>
      <c r="F94" s="287"/>
      <c r="G94" s="287"/>
      <c r="H94" s="287"/>
      <c r="I94" s="287"/>
      <c r="J94" s="287"/>
      <c r="K94" s="287"/>
      <c r="L94" s="287"/>
      <c r="M94" s="287"/>
      <c r="N94" s="287"/>
      <c r="O94" s="287"/>
      <c r="P94" s="287"/>
      <c r="Q94" s="287"/>
      <c r="R94" s="287"/>
      <c r="S94" s="287"/>
      <c r="T94" s="287"/>
      <c r="U94" s="287"/>
      <c r="V94" s="287"/>
      <c r="W94" s="286"/>
      <c r="X94" s="286"/>
      <c r="Y94" s="286"/>
      <c r="Z94" s="286"/>
      <c r="AA94" s="286"/>
      <c r="AB94" s="286"/>
      <c r="AC94" s="286"/>
      <c r="AD94" s="286"/>
      <c r="AE94" s="286"/>
      <c r="AF94" s="286"/>
      <c r="AG94" s="286"/>
      <c r="AH94" s="286"/>
      <c r="AI94" s="286"/>
      <c r="AJ94" s="286"/>
      <c r="AK94" s="286"/>
      <c r="AL94" s="286"/>
      <c r="AM94" s="410"/>
      <c r="AN94" s="410"/>
      <c r="AO94" s="410"/>
      <c r="AP94" s="410"/>
      <c r="AQ94" s="410"/>
      <c r="AR94" s="410"/>
      <c r="AS94" s="410"/>
      <c r="AT94" s="410"/>
      <c r="AU94" s="410"/>
      <c r="AV94" s="410"/>
      <c r="AW94" s="410"/>
      <c r="AX94" s="410"/>
      <c r="AY94" s="410"/>
      <c r="AZ94" s="410"/>
      <c r="BA94" s="289"/>
    </row>
    <row r="95" spans="1:53" s="280" customFormat="1" ht="15.5" outlineLevel="1">
      <c r="A95" s="498">
        <v>24</v>
      </c>
      <c r="B95" s="312" t="s">
        <v>14</v>
      </c>
      <c r="C95" s="288" t="s">
        <v>25</v>
      </c>
      <c r="D95" s="292"/>
      <c r="E95" s="292"/>
      <c r="F95" s="292"/>
      <c r="G95" s="292"/>
      <c r="H95" s="292"/>
      <c r="I95" s="292"/>
      <c r="J95" s="292"/>
      <c r="K95" s="292"/>
      <c r="L95" s="292"/>
      <c r="M95" s="292"/>
      <c r="N95" s="292"/>
      <c r="O95" s="292"/>
      <c r="P95" s="292"/>
      <c r="Q95" s="292"/>
      <c r="R95" s="292"/>
      <c r="S95" s="292"/>
      <c r="T95" s="292"/>
      <c r="U95" s="288"/>
      <c r="V95" s="292"/>
      <c r="W95" s="292"/>
      <c r="X95" s="292"/>
      <c r="Y95" s="292"/>
      <c r="Z95" s="292"/>
      <c r="AA95" s="292"/>
      <c r="AB95" s="292"/>
      <c r="AC95" s="292"/>
      <c r="AD95" s="292"/>
      <c r="AE95" s="292"/>
      <c r="AF95" s="292"/>
      <c r="AG95" s="292"/>
      <c r="AH95" s="292"/>
      <c r="AI95" s="292"/>
      <c r="AJ95" s="292"/>
      <c r="AK95" s="292"/>
      <c r="AL95" s="292"/>
      <c r="AM95" s="406"/>
      <c r="AN95" s="406"/>
      <c r="AO95" s="406"/>
      <c r="AP95" s="406"/>
      <c r="AQ95" s="406"/>
      <c r="AR95" s="406"/>
      <c r="AS95" s="406"/>
      <c r="AT95" s="406"/>
      <c r="AU95" s="406"/>
      <c r="AV95" s="406"/>
      <c r="AW95" s="406"/>
      <c r="AX95" s="406"/>
      <c r="AY95" s="406"/>
      <c r="AZ95" s="406"/>
      <c r="BA95" s="293">
        <f>SUM(AM95:AZ95)</f>
        <v>0</v>
      </c>
    </row>
    <row r="96" spans="1:53" s="280" customFormat="1" ht="15.5" outlineLevel="1">
      <c r="A96" s="498"/>
      <c r="B96" s="312" t="s">
        <v>214</v>
      </c>
      <c r="C96" s="288" t="s">
        <v>163</v>
      </c>
      <c r="D96" s="292"/>
      <c r="E96" s="292"/>
      <c r="F96" s="292"/>
      <c r="G96" s="292"/>
      <c r="H96" s="292"/>
      <c r="I96" s="292"/>
      <c r="J96" s="292"/>
      <c r="K96" s="292"/>
      <c r="L96" s="292"/>
      <c r="M96" s="292"/>
      <c r="N96" s="292"/>
      <c r="O96" s="292"/>
      <c r="P96" s="292"/>
      <c r="Q96" s="292"/>
      <c r="R96" s="292"/>
      <c r="S96" s="292"/>
      <c r="T96" s="292"/>
      <c r="U96" s="464"/>
      <c r="V96" s="292"/>
      <c r="W96" s="292"/>
      <c r="X96" s="292"/>
      <c r="Y96" s="292"/>
      <c r="Z96" s="292"/>
      <c r="AA96" s="292"/>
      <c r="AB96" s="292"/>
      <c r="AC96" s="292"/>
      <c r="AD96" s="292"/>
      <c r="AE96" s="292"/>
      <c r="AF96" s="292"/>
      <c r="AG96" s="292"/>
      <c r="AH96" s="292"/>
      <c r="AI96" s="292"/>
      <c r="AJ96" s="292"/>
      <c r="AK96" s="292"/>
      <c r="AL96" s="292"/>
      <c r="AM96" s="407">
        <f>AM95</f>
        <v>0</v>
      </c>
      <c r="AN96" s="407">
        <f>AN95</f>
        <v>0</v>
      </c>
      <c r="AO96" s="407">
        <f t="shared" ref="AO96:AZ96" si="23">AO95</f>
        <v>0</v>
      </c>
      <c r="AP96" s="407">
        <f t="shared" si="23"/>
        <v>0</v>
      </c>
      <c r="AQ96" s="407">
        <f t="shared" si="23"/>
        <v>0</v>
      </c>
      <c r="AR96" s="407">
        <f t="shared" si="23"/>
        <v>0</v>
      </c>
      <c r="AS96" s="407">
        <f t="shared" si="23"/>
        <v>0</v>
      </c>
      <c r="AT96" s="407">
        <f t="shared" si="23"/>
        <v>0</v>
      </c>
      <c r="AU96" s="407">
        <f t="shared" si="23"/>
        <v>0</v>
      </c>
      <c r="AV96" s="407">
        <f t="shared" si="23"/>
        <v>0</v>
      </c>
      <c r="AW96" s="407">
        <f t="shared" si="23"/>
        <v>0</v>
      </c>
      <c r="AX96" s="407">
        <f t="shared" si="23"/>
        <v>0</v>
      </c>
      <c r="AY96" s="407">
        <f t="shared" si="23"/>
        <v>0</v>
      </c>
      <c r="AZ96" s="407">
        <f t="shared" si="23"/>
        <v>0</v>
      </c>
      <c r="BA96" s="294"/>
    </row>
    <row r="97" spans="1:53" s="280" customFormat="1" ht="15.5" outlineLevel="1">
      <c r="A97" s="498"/>
      <c r="B97" s="312"/>
      <c r="C97" s="302"/>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408"/>
      <c r="AN97" s="408"/>
      <c r="AO97" s="408"/>
      <c r="AP97" s="408"/>
      <c r="AQ97" s="408"/>
      <c r="AR97" s="408"/>
      <c r="AS97" s="408"/>
      <c r="AT97" s="408"/>
      <c r="AU97" s="408"/>
      <c r="AV97" s="408"/>
      <c r="AW97" s="408"/>
      <c r="AX97" s="408"/>
      <c r="AY97" s="408"/>
      <c r="AZ97" s="408"/>
      <c r="BA97" s="303"/>
    </row>
    <row r="98" spans="1:53" s="280" customFormat="1" ht="15.5" outlineLevel="1">
      <c r="A98" s="498">
        <v>25</v>
      </c>
      <c r="B98" s="311" t="s">
        <v>21</v>
      </c>
      <c r="C98" s="288" t="s">
        <v>25</v>
      </c>
      <c r="D98" s="292"/>
      <c r="E98" s="292"/>
      <c r="F98" s="292"/>
      <c r="G98" s="292"/>
      <c r="H98" s="292"/>
      <c r="I98" s="292"/>
      <c r="J98" s="292"/>
      <c r="K98" s="292"/>
      <c r="L98" s="292"/>
      <c r="M98" s="292"/>
      <c r="N98" s="292"/>
      <c r="O98" s="292"/>
      <c r="P98" s="292"/>
      <c r="Q98" s="292"/>
      <c r="R98" s="292"/>
      <c r="S98" s="292"/>
      <c r="T98" s="292"/>
      <c r="U98" s="292">
        <v>0</v>
      </c>
      <c r="V98" s="292"/>
      <c r="W98" s="292"/>
      <c r="X98" s="292"/>
      <c r="Y98" s="292"/>
      <c r="Z98" s="292"/>
      <c r="AA98" s="292"/>
      <c r="AB98" s="292"/>
      <c r="AC98" s="292"/>
      <c r="AD98" s="292"/>
      <c r="AE98" s="292"/>
      <c r="AF98" s="292"/>
      <c r="AG98" s="292"/>
      <c r="AH98" s="292"/>
      <c r="AI98" s="292"/>
      <c r="AJ98" s="292"/>
      <c r="AK98" s="292"/>
      <c r="AL98" s="292"/>
      <c r="AM98" s="411"/>
      <c r="AN98" s="411"/>
      <c r="AO98" s="411"/>
      <c r="AP98" s="411"/>
      <c r="AQ98" s="411"/>
      <c r="AR98" s="411"/>
      <c r="AS98" s="411"/>
      <c r="AT98" s="411"/>
      <c r="AU98" s="411"/>
      <c r="AV98" s="411"/>
      <c r="AW98" s="411"/>
      <c r="AX98" s="411"/>
      <c r="AY98" s="411"/>
      <c r="AZ98" s="411"/>
      <c r="BA98" s="293">
        <f>SUM(AM98:AZ98)</f>
        <v>0</v>
      </c>
    </row>
    <row r="99" spans="1:53" s="280" customFormat="1" ht="15.5" outlineLevel="1">
      <c r="A99" s="498"/>
      <c r="B99" s="312" t="s">
        <v>214</v>
      </c>
      <c r="C99" s="288" t="s">
        <v>163</v>
      </c>
      <c r="D99" s="292"/>
      <c r="E99" s="292"/>
      <c r="F99" s="292"/>
      <c r="G99" s="292"/>
      <c r="H99" s="292"/>
      <c r="I99" s="292"/>
      <c r="J99" s="292"/>
      <c r="K99" s="292"/>
      <c r="L99" s="292"/>
      <c r="M99" s="292"/>
      <c r="N99" s="292"/>
      <c r="O99" s="292"/>
      <c r="P99" s="292"/>
      <c r="Q99" s="292"/>
      <c r="R99" s="292"/>
      <c r="S99" s="292"/>
      <c r="T99" s="292"/>
      <c r="U99" s="292">
        <f>U98</f>
        <v>0</v>
      </c>
      <c r="V99" s="292"/>
      <c r="W99" s="292"/>
      <c r="X99" s="292"/>
      <c r="Y99" s="292"/>
      <c r="Z99" s="292"/>
      <c r="AA99" s="292"/>
      <c r="AB99" s="292"/>
      <c r="AC99" s="292"/>
      <c r="AD99" s="292"/>
      <c r="AE99" s="292"/>
      <c r="AF99" s="292"/>
      <c r="AG99" s="292"/>
      <c r="AH99" s="292"/>
      <c r="AI99" s="292"/>
      <c r="AJ99" s="292"/>
      <c r="AK99" s="292"/>
      <c r="AL99" s="292"/>
      <c r="AM99" s="407">
        <f>AM98</f>
        <v>0</v>
      </c>
      <c r="AN99" s="407">
        <f>AN98</f>
        <v>0</v>
      </c>
      <c r="AO99" s="407">
        <f t="shared" ref="AO99:AZ99" si="24">AO98</f>
        <v>0</v>
      </c>
      <c r="AP99" s="407">
        <f t="shared" si="24"/>
        <v>0</v>
      </c>
      <c r="AQ99" s="407">
        <f t="shared" si="24"/>
        <v>0</v>
      </c>
      <c r="AR99" s="407">
        <f t="shared" si="24"/>
        <v>0</v>
      </c>
      <c r="AS99" s="407">
        <f t="shared" si="24"/>
        <v>0</v>
      </c>
      <c r="AT99" s="407">
        <f t="shared" si="24"/>
        <v>0</v>
      </c>
      <c r="AU99" s="407">
        <f t="shared" si="24"/>
        <v>0</v>
      </c>
      <c r="AV99" s="407">
        <f t="shared" si="24"/>
        <v>0</v>
      </c>
      <c r="AW99" s="407">
        <f t="shared" si="24"/>
        <v>0</v>
      </c>
      <c r="AX99" s="407">
        <f t="shared" si="24"/>
        <v>0</v>
      </c>
      <c r="AY99" s="407">
        <f t="shared" si="24"/>
        <v>0</v>
      </c>
      <c r="AZ99" s="407">
        <f t="shared" si="24"/>
        <v>0</v>
      </c>
      <c r="BA99" s="308"/>
    </row>
    <row r="100" spans="1:53" s="280" customFormat="1" ht="15.5" outlineLevel="1">
      <c r="A100" s="498"/>
      <c r="B100" s="311"/>
      <c r="C100" s="309"/>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412"/>
      <c r="AN100" s="413"/>
      <c r="AO100" s="412"/>
      <c r="AP100" s="412"/>
      <c r="AQ100" s="412"/>
      <c r="AR100" s="412"/>
      <c r="AS100" s="412"/>
      <c r="AT100" s="412"/>
      <c r="AU100" s="412"/>
      <c r="AV100" s="412"/>
      <c r="AW100" s="412"/>
      <c r="AX100" s="412"/>
      <c r="AY100" s="412"/>
      <c r="AZ100" s="412"/>
      <c r="BA100" s="310"/>
    </row>
    <row r="101" spans="1:53" s="290" customFormat="1" ht="15.5" outlineLevel="1">
      <c r="A101" s="499"/>
      <c r="B101" s="285" t="s">
        <v>15</v>
      </c>
      <c r="C101" s="317"/>
      <c r="D101" s="287"/>
      <c r="E101" s="286"/>
      <c r="F101" s="286"/>
      <c r="G101" s="286"/>
      <c r="H101" s="286"/>
      <c r="I101" s="286"/>
      <c r="J101" s="286"/>
      <c r="K101" s="286"/>
      <c r="L101" s="286"/>
      <c r="M101" s="286"/>
      <c r="N101" s="286"/>
      <c r="O101" s="286"/>
      <c r="P101" s="286"/>
      <c r="Q101" s="286"/>
      <c r="R101" s="286"/>
      <c r="S101" s="286"/>
      <c r="T101" s="286"/>
      <c r="U101" s="288"/>
      <c r="V101" s="286"/>
      <c r="W101" s="286"/>
      <c r="X101" s="286"/>
      <c r="Y101" s="286"/>
      <c r="Z101" s="286"/>
      <c r="AA101" s="286"/>
      <c r="AB101" s="286"/>
      <c r="AC101" s="286"/>
      <c r="AD101" s="286"/>
      <c r="AE101" s="286"/>
      <c r="AF101" s="286"/>
      <c r="AG101" s="286"/>
      <c r="AH101" s="286"/>
      <c r="AI101" s="286"/>
      <c r="AJ101" s="286"/>
      <c r="AK101" s="286"/>
      <c r="AL101" s="286"/>
      <c r="AM101" s="410"/>
      <c r="AN101" s="410"/>
      <c r="AO101" s="410"/>
      <c r="AP101" s="410"/>
      <c r="AQ101" s="410"/>
      <c r="AR101" s="410"/>
      <c r="AS101" s="410"/>
      <c r="AT101" s="410"/>
      <c r="AU101" s="410"/>
      <c r="AV101" s="410"/>
      <c r="AW101" s="410"/>
      <c r="AX101" s="410"/>
      <c r="AY101" s="410"/>
      <c r="AZ101" s="410"/>
      <c r="BA101" s="289"/>
    </row>
    <row r="102" spans="1:53" s="280" customFormat="1" ht="15.5" outlineLevel="1">
      <c r="A102" s="498">
        <v>26</v>
      </c>
      <c r="B102" s="318" t="s">
        <v>16</v>
      </c>
      <c r="C102" s="288" t="s">
        <v>25</v>
      </c>
      <c r="D102" s="292">
        <f>+'7.  Persistence Report'!AQ38</f>
        <v>9726531.2293120399</v>
      </c>
      <c r="E102" s="292">
        <f>+'7.  Persistence Report'!AR38</f>
        <v>9726531.2293120399</v>
      </c>
      <c r="F102" s="292">
        <f>+'7.  Persistence Report'!AS38</f>
        <v>9726531.2293120399</v>
      </c>
      <c r="G102" s="292">
        <f>+'7.  Persistence Report'!AT38</f>
        <v>9726531.2293120399</v>
      </c>
      <c r="H102" s="292">
        <f>+'7.  Persistence Report'!AU38</f>
        <v>9726531.2293120399</v>
      </c>
      <c r="I102" s="292">
        <f>+'7.  Persistence Report'!AV38</f>
        <v>9726531.2293120399</v>
      </c>
      <c r="J102" s="292">
        <f>+'7.  Persistence Report'!AW38</f>
        <v>9726531.2293120399</v>
      </c>
      <c r="K102" s="292">
        <f>+'7.  Persistence Report'!AX38</f>
        <v>9726531.2293120399</v>
      </c>
      <c r="L102" s="292">
        <f>+'7.  Persistence Report'!AY38</f>
        <v>9726531.2293120399</v>
      </c>
      <c r="M102" s="292">
        <f>+'7.  Persistence Report'!AZ38</f>
        <v>9726531.2293120399</v>
      </c>
      <c r="N102" s="292">
        <f>+'7.  Persistence Report'!BA38</f>
        <v>9726531.2293120399</v>
      </c>
      <c r="O102" s="292">
        <f>+'7.  Persistence Report'!BB38</f>
        <v>9726531.2293120399</v>
      </c>
      <c r="P102" s="292">
        <f>+'7.  Persistence Report'!BC38</f>
        <v>9726531.2293120399</v>
      </c>
      <c r="Q102" s="292">
        <f>+'7.  Persistence Report'!BD38</f>
        <v>0</v>
      </c>
      <c r="R102" s="292">
        <f>+'7.  Persistence Report'!BE38</f>
        <v>0</v>
      </c>
      <c r="S102" s="292">
        <f>+'7.  Persistence Report'!BF38</f>
        <v>0</v>
      </c>
      <c r="T102" s="292">
        <f>+'7.  Persistence Report'!BG38</f>
        <v>0</v>
      </c>
      <c r="U102" s="292">
        <v>12</v>
      </c>
      <c r="V102" s="292">
        <f>+'7.  Persistence Report'!L38</f>
        <v>1359.1766759999996</v>
      </c>
      <c r="W102" s="292">
        <f>+'7.  Persistence Report'!M38</f>
        <v>1359.1766759999996</v>
      </c>
      <c r="X102" s="292">
        <f>+'7.  Persistence Report'!N38</f>
        <v>1359.1766759999996</v>
      </c>
      <c r="Y102" s="292">
        <f>+'7.  Persistence Report'!O38</f>
        <v>1359.1766759999996</v>
      </c>
      <c r="Z102" s="292">
        <f>+'7.  Persistence Report'!P38</f>
        <v>1359.1766759999996</v>
      </c>
      <c r="AA102" s="292">
        <f>+'7.  Persistence Report'!Q38</f>
        <v>1359.1766759999996</v>
      </c>
      <c r="AB102" s="292">
        <f>+'7.  Persistence Report'!R38</f>
        <v>1359.1766759999996</v>
      </c>
      <c r="AC102" s="292">
        <f>+'7.  Persistence Report'!S38</f>
        <v>1359.1766759999996</v>
      </c>
      <c r="AD102" s="292">
        <f>+'7.  Persistence Report'!T38</f>
        <v>1359.1766759999996</v>
      </c>
      <c r="AE102" s="292">
        <f>+'7.  Persistence Report'!U38</f>
        <v>1359.1766759999996</v>
      </c>
      <c r="AF102" s="292">
        <f>+'7.  Persistence Report'!V38</f>
        <v>1359.1766759999996</v>
      </c>
      <c r="AG102" s="292">
        <f>+'7.  Persistence Report'!W38</f>
        <v>1359.1766759999996</v>
      </c>
      <c r="AH102" s="292">
        <f>+'7.  Persistence Report'!X38</f>
        <v>1359.1766759999996</v>
      </c>
      <c r="AI102" s="292">
        <f>+'7.  Persistence Report'!Y38</f>
        <v>0</v>
      </c>
      <c r="AJ102" s="292">
        <f>+'7.  Persistence Report'!Z38</f>
        <v>0</v>
      </c>
      <c r="AK102" s="292">
        <f>+'7.  Persistence Report'!AA38</f>
        <v>0</v>
      </c>
      <c r="AL102" s="292">
        <f>+'7.  Persistence Report'!AB38</f>
        <v>0</v>
      </c>
      <c r="AM102" s="406"/>
      <c r="AN102" s="406">
        <f>+'A. Rate Class Allocations'!E28</f>
        <v>8.2000000000000003E-2</v>
      </c>
      <c r="AO102" s="406">
        <f>+'A. Rate Class Allocations'!F28</f>
        <v>0.91800000000000004</v>
      </c>
      <c r="AP102" s="406"/>
      <c r="AQ102" s="406"/>
      <c r="AR102" s="406"/>
      <c r="AS102" s="411"/>
      <c r="AT102" s="411"/>
      <c r="AU102" s="411"/>
      <c r="AV102" s="411"/>
      <c r="AW102" s="411"/>
      <c r="AX102" s="411"/>
      <c r="AY102" s="411"/>
      <c r="AZ102" s="411"/>
      <c r="BA102" s="293">
        <f>SUM(AM102:AZ102)</f>
        <v>1</v>
      </c>
    </row>
    <row r="103" spans="1:53" s="280" customFormat="1" ht="15.5" outlineLevel="1">
      <c r="A103" s="498"/>
      <c r="B103" s="312" t="s">
        <v>214</v>
      </c>
      <c r="C103" s="288" t="s">
        <v>163</v>
      </c>
      <c r="D103" s="292"/>
      <c r="E103" s="292"/>
      <c r="F103" s="292"/>
      <c r="G103" s="292"/>
      <c r="H103" s="292"/>
      <c r="I103" s="292"/>
      <c r="J103" s="292"/>
      <c r="K103" s="292"/>
      <c r="L103" s="292"/>
      <c r="M103" s="292"/>
      <c r="N103" s="292"/>
      <c r="O103" s="292"/>
      <c r="P103" s="292"/>
      <c r="Q103" s="292"/>
      <c r="R103" s="292"/>
      <c r="S103" s="292"/>
      <c r="T103" s="292"/>
      <c r="U103" s="292">
        <f>U102</f>
        <v>12</v>
      </c>
      <c r="V103" s="292"/>
      <c r="W103" s="292"/>
      <c r="X103" s="292"/>
      <c r="Y103" s="292"/>
      <c r="Z103" s="292"/>
      <c r="AA103" s="292"/>
      <c r="AB103" s="292"/>
      <c r="AC103" s="292"/>
      <c r="AD103" s="292"/>
      <c r="AE103" s="292"/>
      <c r="AF103" s="292"/>
      <c r="AG103" s="292"/>
      <c r="AH103" s="292"/>
      <c r="AI103" s="292"/>
      <c r="AJ103" s="292"/>
      <c r="AK103" s="292"/>
      <c r="AL103" s="292"/>
      <c r="AM103" s="407">
        <f>AM102</f>
        <v>0</v>
      </c>
      <c r="AN103" s="407">
        <f>AN102</f>
        <v>8.2000000000000003E-2</v>
      </c>
      <c r="AO103" s="407">
        <f t="shared" ref="AO103:AZ103" si="25">AO102</f>
        <v>0.91800000000000004</v>
      </c>
      <c r="AP103" s="407">
        <f t="shared" si="25"/>
        <v>0</v>
      </c>
      <c r="AQ103" s="407">
        <f t="shared" si="25"/>
        <v>0</v>
      </c>
      <c r="AR103" s="407">
        <f t="shared" si="25"/>
        <v>0</v>
      </c>
      <c r="AS103" s="407">
        <f t="shared" si="25"/>
        <v>0</v>
      </c>
      <c r="AT103" s="407">
        <f t="shared" si="25"/>
        <v>0</v>
      </c>
      <c r="AU103" s="407">
        <f t="shared" si="25"/>
        <v>0</v>
      </c>
      <c r="AV103" s="407">
        <f t="shared" si="25"/>
        <v>0</v>
      </c>
      <c r="AW103" s="407">
        <f t="shared" si="25"/>
        <v>0</v>
      </c>
      <c r="AX103" s="407">
        <f t="shared" si="25"/>
        <v>0</v>
      </c>
      <c r="AY103" s="407">
        <f t="shared" si="25"/>
        <v>0</v>
      </c>
      <c r="AZ103" s="407">
        <f t="shared" si="25"/>
        <v>0</v>
      </c>
      <c r="BA103" s="303"/>
    </row>
    <row r="104" spans="1:53" s="306" customFormat="1" ht="15.5" outlineLevel="1">
      <c r="A104" s="501"/>
      <c r="B104" s="319"/>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419"/>
      <c r="AN104" s="420"/>
      <c r="AO104" s="420"/>
      <c r="AP104" s="420"/>
      <c r="AQ104" s="420"/>
      <c r="AR104" s="420"/>
      <c r="AS104" s="420"/>
      <c r="AT104" s="420"/>
      <c r="AU104" s="420"/>
      <c r="AV104" s="420"/>
      <c r="AW104" s="420"/>
      <c r="AX104" s="420"/>
      <c r="AY104" s="420"/>
      <c r="AZ104" s="420"/>
      <c r="BA104" s="294"/>
    </row>
    <row r="105" spans="1:53" s="280" customFormat="1" ht="15.5" outlineLevel="1">
      <c r="A105" s="498">
        <v>27</v>
      </c>
      <c r="B105" s="318" t="s">
        <v>17</v>
      </c>
      <c r="C105" s="288" t="s">
        <v>25</v>
      </c>
      <c r="D105" s="292">
        <f>+'7.  Persistence Report'!AQ39</f>
        <v>865904.53436369542</v>
      </c>
      <c r="E105" s="292">
        <f>+'7.  Persistence Report'!AR39</f>
        <v>865904.53436369542</v>
      </c>
      <c r="F105" s="292">
        <f>+'7.  Persistence Report'!AS39</f>
        <v>865904.53436369542</v>
      </c>
      <c r="G105" s="292">
        <f>+'7.  Persistence Report'!AT39</f>
        <v>865904.53436369542</v>
      </c>
      <c r="H105" s="292">
        <f>+'7.  Persistence Report'!AU39</f>
        <v>865904.53436369542</v>
      </c>
      <c r="I105" s="292">
        <f>+'7.  Persistence Report'!AV39</f>
        <v>865904.53436369542</v>
      </c>
      <c r="J105" s="292">
        <f>+'7.  Persistence Report'!AW39</f>
        <v>865904.53436369542</v>
      </c>
      <c r="K105" s="292">
        <f>+'7.  Persistence Report'!AX39</f>
        <v>865904.53436369542</v>
      </c>
      <c r="L105" s="292">
        <f>+'7.  Persistence Report'!AY39</f>
        <v>865904.53436369542</v>
      </c>
      <c r="M105" s="292">
        <f>+'7.  Persistence Report'!AZ39</f>
        <v>865904.53436369542</v>
      </c>
      <c r="N105" s="292">
        <f>+'7.  Persistence Report'!BA39</f>
        <v>865904.53436369542</v>
      </c>
      <c r="O105" s="292">
        <f>+'7.  Persistence Report'!BB39</f>
        <v>865904.53436369542</v>
      </c>
      <c r="P105" s="292">
        <f>+'7.  Persistence Report'!BC39</f>
        <v>865904.53436369542</v>
      </c>
      <c r="Q105" s="292">
        <f>+'7.  Persistence Report'!BD39</f>
        <v>865904.53436369542</v>
      </c>
      <c r="R105" s="292">
        <f>+'7.  Persistence Report'!BE39</f>
        <v>865904.53436369542</v>
      </c>
      <c r="S105" s="292">
        <f>+'7.  Persistence Report'!BF39</f>
        <v>235126.69436369545</v>
      </c>
      <c r="T105" s="292">
        <f>+'7.  Persistence Report'!BG39</f>
        <v>235126.69436369545</v>
      </c>
      <c r="U105" s="292">
        <v>12</v>
      </c>
      <c r="V105" s="292">
        <f>+'7.  Persistence Report'!L39</f>
        <v>168.59511961909956</v>
      </c>
      <c r="W105" s="292">
        <f>+'7.  Persistence Report'!M39</f>
        <v>168.59511961909956</v>
      </c>
      <c r="X105" s="292">
        <f>+'7.  Persistence Report'!N39</f>
        <v>168.59511961909956</v>
      </c>
      <c r="Y105" s="292">
        <f>+'7.  Persistence Report'!O39</f>
        <v>168.59511961909956</v>
      </c>
      <c r="Z105" s="292">
        <f>+'7.  Persistence Report'!P39</f>
        <v>168.59511961909956</v>
      </c>
      <c r="AA105" s="292">
        <f>+'7.  Persistence Report'!Q39</f>
        <v>168.59511961909956</v>
      </c>
      <c r="AB105" s="292">
        <f>+'7.  Persistence Report'!R39</f>
        <v>168.59511961909956</v>
      </c>
      <c r="AC105" s="292">
        <f>+'7.  Persistence Report'!S39</f>
        <v>168.59511961909956</v>
      </c>
      <c r="AD105" s="292">
        <f>+'7.  Persistence Report'!T39</f>
        <v>168.59511961909956</v>
      </c>
      <c r="AE105" s="292">
        <f>+'7.  Persistence Report'!U39</f>
        <v>168.59511961909956</v>
      </c>
      <c r="AF105" s="292">
        <f>+'7.  Persistence Report'!V39</f>
        <v>168.59511961909956</v>
      </c>
      <c r="AG105" s="292">
        <f>+'7.  Persistence Report'!W39</f>
        <v>168.59511961909956</v>
      </c>
      <c r="AH105" s="292">
        <f>+'7.  Persistence Report'!X39</f>
        <v>168.59511961909956</v>
      </c>
      <c r="AI105" s="292">
        <f>+'7.  Persistence Report'!Y39</f>
        <v>168.59511961909956</v>
      </c>
      <c r="AJ105" s="292">
        <f>+'7.  Persistence Report'!Z39</f>
        <v>168.59511961909956</v>
      </c>
      <c r="AK105" s="292">
        <f>+'7.  Persistence Report'!AA39</f>
        <v>45.78011961909958</v>
      </c>
      <c r="AL105" s="292">
        <f>+'7.  Persistence Report'!AB39</f>
        <v>45.78011961909958</v>
      </c>
      <c r="AM105" s="406"/>
      <c r="AN105" s="406">
        <f>+'A. Rate Class Allocations'!E29</f>
        <v>8.2000000000000003E-2</v>
      </c>
      <c r="AO105" s="406">
        <f>+'A. Rate Class Allocations'!F29</f>
        <v>0.91800000000000004</v>
      </c>
      <c r="AP105" s="406"/>
      <c r="AQ105" s="406"/>
      <c r="AR105" s="406"/>
      <c r="AS105" s="411"/>
      <c r="AT105" s="411"/>
      <c r="AU105" s="411"/>
      <c r="AV105" s="411"/>
      <c r="AW105" s="411"/>
      <c r="AX105" s="411"/>
      <c r="AY105" s="411"/>
      <c r="AZ105" s="411"/>
      <c r="BA105" s="293">
        <f>SUM(AM105:AZ105)</f>
        <v>1</v>
      </c>
    </row>
    <row r="106" spans="1:53" s="280" customFormat="1" ht="15.5" outlineLevel="1">
      <c r="A106" s="498"/>
      <c r="B106" s="312" t="s">
        <v>214</v>
      </c>
      <c r="C106" s="288" t="s">
        <v>163</v>
      </c>
      <c r="D106" s="292">
        <f>+'7.  Persistence Report'!AQ58</f>
        <v>-33544.694363695387</v>
      </c>
      <c r="E106" s="292">
        <f>+'7.  Persistence Report'!AR58</f>
        <v>-33544.694363695387</v>
      </c>
      <c r="F106" s="292">
        <f>+'7.  Persistence Report'!AS58</f>
        <v>-33544.694363695387</v>
      </c>
      <c r="G106" s="292">
        <f>+'7.  Persistence Report'!AT58</f>
        <v>-33544.694363695387</v>
      </c>
      <c r="H106" s="292">
        <f>+'7.  Persistence Report'!AU58</f>
        <v>-33544.694363695402</v>
      </c>
      <c r="I106" s="292">
        <f>+'7.  Persistence Report'!AV58</f>
        <v>-33544.694363695402</v>
      </c>
      <c r="J106" s="292">
        <f>+'7.  Persistence Report'!AW58</f>
        <v>-33544.694363695402</v>
      </c>
      <c r="K106" s="292">
        <f>+'7.  Persistence Report'!AX58</f>
        <v>-33544.694363695402</v>
      </c>
      <c r="L106" s="292">
        <f>+'7.  Persistence Report'!AY58</f>
        <v>-33544.694363695402</v>
      </c>
      <c r="M106" s="292">
        <f>+'7.  Persistence Report'!AZ58</f>
        <v>-33544.694363695402</v>
      </c>
      <c r="N106" s="292">
        <f>+'7.  Persistence Report'!BA58</f>
        <v>-33544.694363695402</v>
      </c>
      <c r="O106" s="292">
        <f>+'7.  Persistence Report'!BB58</f>
        <v>-33544.694363695402</v>
      </c>
      <c r="P106" s="292">
        <f>+'7.  Persistence Report'!BC58</f>
        <v>-33544.694363695402</v>
      </c>
      <c r="Q106" s="292">
        <f>+'7.  Persistence Report'!BD58</f>
        <v>-33544.694363695402</v>
      </c>
      <c r="R106" s="292">
        <f>+'7.  Persistence Report'!BE58</f>
        <v>-33544.694363695402</v>
      </c>
      <c r="S106" s="292">
        <f>+'7.  Persistence Report'!BF58</f>
        <v>0</v>
      </c>
      <c r="T106" s="292">
        <f>+'7.  Persistence Report'!BG58</f>
        <v>0</v>
      </c>
      <c r="U106" s="292">
        <f>U105</f>
        <v>12</v>
      </c>
      <c r="V106" s="292">
        <f>+'7.  Persistence Report'!L58</f>
        <v>-1.7801196190995738</v>
      </c>
      <c r="W106" s="292">
        <f>+'7.  Persistence Report'!M58</f>
        <v>-1.7801196190995738</v>
      </c>
      <c r="X106" s="292">
        <f>+'7.  Persistence Report'!N58</f>
        <v>-1.7801196190995738</v>
      </c>
      <c r="Y106" s="292">
        <f>+'7.  Persistence Report'!O58</f>
        <v>-1.7801196190995738</v>
      </c>
      <c r="Z106" s="292">
        <f>+'7.  Persistence Report'!P58</f>
        <v>-1.7801196190995698</v>
      </c>
      <c r="AA106" s="292">
        <f>+'7.  Persistence Report'!Q58</f>
        <v>-1.7801196190995698</v>
      </c>
      <c r="AB106" s="292">
        <f>+'7.  Persistence Report'!R58</f>
        <v>-1.7801196190995698</v>
      </c>
      <c r="AC106" s="292">
        <f>+'7.  Persistence Report'!S58</f>
        <v>-1.7801196190995698</v>
      </c>
      <c r="AD106" s="292">
        <f>+'7.  Persistence Report'!T58</f>
        <v>-1.7801196190995698</v>
      </c>
      <c r="AE106" s="292">
        <f>+'7.  Persistence Report'!U58</f>
        <v>-1.7801196190995698</v>
      </c>
      <c r="AF106" s="292">
        <f>+'7.  Persistence Report'!V58</f>
        <v>-1.7801196190995698</v>
      </c>
      <c r="AG106" s="292">
        <f>+'7.  Persistence Report'!W58</f>
        <v>-1.7801196190995698</v>
      </c>
      <c r="AH106" s="292">
        <f>+'7.  Persistence Report'!X58</f>
        <v>-1.7801196190995698</v>
      </c>
      <c r="AI106" s="292">
        <f>+'7.  Persistence Report'!Y58</f>
        <v>-1.7801196190995698</v>
      </c>
      <c r="AJ106" s="292">
        <f>+'7.  Persistence Report'!Z58</f>
        <v>-1.7801196190995698</v>
      </c>
      <c r="AK106" s="292">
        <f>+'7.  Persistence Report'!AA58</f>
        <v>0</v>
      </c>
      <c r="AL106" s="292">
        <f>+'7.  Persistence Report'!AB58</f>
        <v>0</v>
      </c>
      <c r="AM106" s="407">
        <f>AM105</f>
        <v>0</v>
      </c>
      <c r="AN106" s="407">
        <f>AN105</f>
        <v>8.2000000000000003E-2</v>
      </c>
      <c r="AO106" s="407">
        <f>AO105</f>
        <v>0.91800000000000004</v>
      </c>
      <c r="AP106" s="407">
        <f>AP105</f>
        <v>0</v>
      </c>
      <c r="AQ106" s="407">
        <f t="shared" ref="AQ106:AZ106" si="26">AQ105</f>
        <v>0</v>
      </c>
      <c r="AR106" s="407">
        <f t="shared" si="26"/>
        <v>0</v>
      </c>
      <c r="AS106" s="407">
        <f t="shared" si="26"/>
        <v>0</v>
      </c>
      <c r="AT106" s="407">
        <f t="shared" si="26"/>
        <v>0</v>
      </c>
      <c r="AU106" s="407">
        <f t="shared" si="26"/>
        <v>0</v>
      </c>
      <c r="AV106" s="407">
        <f t="shared" si="26"/>
        <v>0</v>
      </c>
      <c r="AW106" s="407">
        <f t="shared" si="26"/>
        <v>0</v>
      </c>
      <c r="AX106" s="407">
        <f t="shared" si="26"/>
        <v>0</v>
      </c>
      <c r="AY106" s="407">
        <f t="shared" si="26"/>
        <v>0</v>
      </c>
      <c r="AZ106" s="407">
        <f t="shared" si="26"/>
        <v>0</v>
      </c>
      <c r="BA106" s="303"/>
    </row>
    <row r="107" spans="1:53" s="306" customFormat="1" ht="15.5" outlineLevel="1">
      <c r="A107" s="501"/>
      <c r="B107" s="320"/>
      <c r="C107" s="297"/>
      <c r="D107" s="288"/>
      <c r="E107" s="288"/>
      <c r="F107" s="288"/>
      <c r="G107" s="288"/>
      <c r="H107" s="288"/>
      <c r="I107" s="288"/>
      <c r="J107" s="288"/>
      <c r="K107" s="288"/>
      <c r="L107" s="288"/>
      <c r="M107" s="288"/>
      <c r="N107" s="288"/>
      <c r="O107" s="288"/>
      <c r="P107" s="288"/>
      <c r="Q107" s="288"/>
      <c r="R107" s="288"/>
      <c r="S107" s="288"/>
      <c r="T107" s="288"/>
      <c r="U107" s="297"/>
      <c r="V107" s="288"/>
      <c r="W107" s="288"/>
      <c r="X107" s="288"/>
      <c r="Y107" s="288"/>
      <c r="Z107" s="288"/>
      <c r="AA107" s="288"/>
      <c r="AB107" s="288"/>
      <c r="AC107" s="288"/>
      <c r="AD107" s="288"/>
      <c r="AE107" s="288"/>
      <c r="AF107" s="288"/>
      <c r="AG107" s="288"/>
      <c r="AH107" s="288"/>
      <c r="AI107" s="288"/>
      <c r="AJ107" s="288"/>
      <c r="AK107" s="288"/>
      <c r="AL107" s="288"/>
      <c r="AM107" s="408"/>
      <c r="AN107" s="408"/>
      <c r="AO107" s="408"/>
      <c r="AP107" s="408"/>
      <c r="AQ107" s="408"/>
      <c r="AR107" s="408"/>
      <c r="AS107" s="408"/>
      <c r="AT107" s="408"/>
      <c r="AU107" s="408"/>
      <c r="AV107" s="408"/>
      <c r="AW107" s="408"/>
      <c r="AX107" s="408"/>
      <c r="AY107" s="408"/>
      <c r="AZ107" s="408"/>
      <c r="BA107" s="303"/>
    </row>
    <row r="108" spans="1:53" s="280" customFormat="1" ht="15.5" outlineLevel="1">
      <c r="A108" s="498">
        <v>28</v>
      </c>
      <c r="B108" s="318" t="s">
        <v>18</v>
      </c>
      <c r="C108" s="288" t="s">
        <v>25</v>
      </c>
      <c r="D108" s="292"/>
      <c r="E108" s="292"/>
      <c r="F108" s="292"/>
      <c r="G108" s="292"/>
      <c r="H108" s="292"/>
      <c r="I108" s="292"/>
      <c r="J108" s="292"/>
      <c r="K108" s="292"/>
      <c r="L108" s="292"/>
      <c r="M108" s="292"/>
      <c r="N108" s="292"/>
      <c r="O108" s="292"/>
      <c r="P108" s="292"/>
      <c r="Q108" s="292"/>
      <c r="R108" s="292"/>
      <c r="S108" s="292"/>
      <c r="T108" s="292"/>
      <c r="U108" s="292">
        <v>0</v>
      </c>
      <c r="V108" s="292"/>
      <c r="W108" s="292"/>
      <c r="X108" s="292"/>
      <c r="Y108" s="292"/>
      <c r="Z108" s="292"/>
      <c r="AA108" s="292"/>
      <c r="AB108" s="292"/>
      <c r="AC108" s="292"/>
      <c r="AD108" s="292"/>
      <c r="AE108" s="292"/>
      <c r="AF108" s="292"/>
      <c r="AG108" s="292"/>
      <c r="AH108" s="292"/>
      <c r="AI108" s="292"/>
      <c r="AJ108" s="292"/>
      <c r="AK108" s="292"/>
      <c r="AL108" s="292"/>
      <c r="AM108" s="406"/>
      <c r="AN108" s="406"/>
      <c r="AO108" s="406"/>
      <c r="AP108" s="406"/>
      <c r="AQ108" s="406"/>
      <c r="AR108" s="406"/>
      <c r="AS108" s="411"/>
      <c r="AT108" s="411"/>
      <c r="AU108" s="411"/>
      <c r="AV108" s="411"/>
      <c r="AW108" s="411"/>
      <c r="AX108" s="411"/>
      <c r="AY108" s="411"/>
      <c r="AZ108" s="411"/>
      <c r="BA108" s="293">
        <f>SUM(AM108:AZ108)</f>
        <v>0</v>
      </c>
    </row>
    <row r="109" spans="1:53" s="280" customFormat="1" ht="15.5" outlineLevel="1">
      <c r="A109" s="498"/>
      <c r="B109" s="312" t="s">
        <v>214</v>
      </c>
      <c r="C109" s="288" t="s">
        <v>163</v>
      </c>
      <c r="D109" s="292"/>
      <c r="E109" s="292"/>
      <c r="F109" s="292"/>
      <c r="G109" s="292"/>
      <c r="H109" s="292"/>
      <c r="I109" s="292"/>
      <c r="J109" s="292"/>
      <c r="K109" s="292"/>
      <c r="L109" s="292"/>
      <c r="M109" s="292"/>
      <c r="N109" s="292"/>
      <c r="O109" s="292"/>
      <c r="P109" s="292"/>
      <c r="Q109" s="292"/>
      <c r="R109" s="292"/>
      <c r="S109" s="292"/>
      <c r="T109" s="292"/>
      <c r="U109" s="292">
        <f>U108</f>
        <v>0</v>
      </c>
      <c r="V109" s="292"/>
      <c r="W109" s="292"/>
      <c r="X109" s="292"/>
      <c r="Y109" s="292"/>
      <c r="Z109" s="292"/>
      <c r="AA109" s="292"/>
      <c r="AB109" s="292"/>
      <c r="AC109" s="292"/>
      <c r="AD109" s="292"/>
      <c r="AE109" s="292"/>
      <c r="AF109" s="292"/>
      <c r="AG109" s="292"/>
      <c r="AH109" s="292"/>
      <c r="AI109" s="292"/>
      <c r="AJ109" s="292"/>
      <c r="AK109" s="292"/>
      <c r="AL109" s="292"/>
      <c r="AM109" s="407">
        <f>AM108</f>
        <v>0</v>
      </c>
      <c r="AN109" s="407">
        <f>AN108</f>
        <v>0</v>
      </c>
      <c r="AO109" s="407">
        <f t="shared" ref="AO109:AY109" si="27">AO108</f>
        <v>0</v>
      </c>
      <c r="AP109" s="407">
        <f t="shared" si="27"/>
        <v>0</v>
      </c>
      <c r="AQ109" s="407">
        <f t="shared" si="27"/>
        <v>0</v>
      </c>
      <c r="AR109" s="407">
        <f t="shared" si="27"/>
        <v>0</v>
      </c>
      <c r="AS109" s="407">
        <f t="shared" si="27"/>
        <v>0</v>
      </c>
      <c r="AT109" s="407">
        <f t="shared" si="27"/>
        <v>0</v>
      </c>
      <c r="AU109" s="407">
        <f t="shared" si="27"/>
        <v>0</v>
      </c>
      <c r="AV109" s="407">
        <f t="shared" si="27"/>
        <v>0</v>
      </c>
      <c r="AW109" s="407">
        <f t="shared" si="27"/>
        <v>0</v>
      </c>
      <c r="AX109" s="407">
        <f t="shared" si="27"/>
        <v>0</v>
      </c>
      <c r="AY109" s="407">
        <f t="shared" si="27"/>
        <v>0</v>
      </c>
      <c r="AZ109" s="407">
        <f>AZ108</f>
        <v>0</v>
      </c>
      <c r="BA109" s="294"/>
    </row>
    <row r="110" spans="1:53" s="306" customFormat="1" ht="15.5" outlineLevel="1">
      <c r="A110" s="501"/>
      <c r="B110" s="319"/>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408"/>
      <c r="AN110" s="408"/>
      <c r="AO110" s="408"/>
      <c r="AP110" s="408"/>
      <c r="AQ110" s="408"/>
      <c r="AR110" s="408"/>
      <c r="AS110" s="408"/>
      <c r="AT110" s="408"/>
      <c r="AU110" s="408"/>
      <c r="AV110" s="408"/>
      <c r="AW110" s="408"/>
      <c r="AX110" s="408"/>
      <c r="AY110" s="408"/>
      <c r="AZ110" s="408"/>
      <c r="BA110" s="303"/>
    </row>
    <row r="111" spans="1:53" s="280" customFormat="1" ht="15.5" outlineLevel="1">
      <c r="A111" s="498">
        <v>29</v>
      </c>
      <c r="B111" s="321" t="s">
        <v>19</v>
      </c>
      <c r="C111" s="288" t="s">
        <v>25</v>
      </c>
      <c r="D111" s="292"/>
      <c r="E111" s="292"/>
      <c r="F111" s="292"/>
      <c r="G111" s="292"/>
      <c r="H111" s="292"/>
      <c r="I111" s="292"/>
      <c r="J111" s="292"/>
      <c r="K111" s="292"/>
      <c r="L111" s="292"/>
      <c r="M111" s="292"/>
      <c r="N111" s="292"/>
      <c r="O111" s="292"/>
      <c r="P111" s="292"/>
      <c r="Q111" s="292"/>
      <c r="R111" s="292"/>
      <c r="S111" s="292"/>
      <c r="T111" s="292"/>
      <c r="U111" s="292">
        <v>0</v>
      </c>
      <c r="V111" s="292"/>
      <c r="W111" s="292"/>
      <c r="X111" s="292"/>
      <c r="Y111" s="292"/>
      <c r="Z111" s="292"/>
      <c r="AA111" s="292"/>
      <c r="AB111" s="292"/>
      <c r="AC111" s="292"/>
      <c r="AD111" s="292"/>
      <c r="AE111" s="292"/>
      <c r="AF111" s="292"/>
      <c r="AG111" s="292"/>
      <c r="AH111" s="292"/>
      <c r="AI111" s="292"/>
      <c r="AJ111" s="292"/>
      <c r="AK111" s="292"/>
      <c r="AL111" s="292"/>
      <c r="AM111" s="406"/>
      <c r="AN111" s="406"/>
      <c r="AO111" s="406"/>
      <c r="AP111" s="406"/>
      <c r="AQ111" s="406"/>
      <c r="AR111" s="406"/>
      <c r="AS111" s="411"/>
      <c r="AT111" s="411"/>
      <c r="AU111" s="411"/>
      <c r="AV111" s="411"/>
      <c r="AW111" s="411"/>
      <c r="AX111" s="411"/>
      <c r="AY111" s="411"/>
      <c r="AZ111" s="411"/>
      <c r="BA111" s="293">
        <f>SUM(AM111:AZ111)</f>
        <v>0</v>
      </c>
    </row>
    <row r="112" spans="1:53" s="280" customFormat="1" ht="15.5" outlineLevel="1">
      <c r="A112" s="498"/>
      <c r="B112" s="321" t="s">
        <v>214</v>
      </c>
      <c r="C112" s="288" t="s">
        <v>163</v>
      </c>
      <c r="D112" s="292"/>
      <c r="E112" s="292"/>
      <c r="F112" s="292"/>
      <c r="G112" s="292"/>
      <c r="H112" s="292"/>
      <c r="I112" s="292"/>
      <c r="J112" s="292"/>
      <c r="K112" s="292"/>
      <c r="L112" s="292"/>
      <c r="M112" s="292"/>
      <c r="N112" s="292"/>
      <c r="O112" s="292"/>
      <c r="P112" s="292"/>
      <c r="Q112" s="292"/>
      <c r="R112" s="292"/>
      <c r="S112" s="292"/>
      <c r="T112" s="292"/>
      <c r="U112" s="292">
        <f>U111</f>
        <v>0</v>
      </c>
      <c r="V112" s="292"/>
      <c r="W112" s="292"/>
      <c r="X112" s="292"/>
      <c r="Y112" s="292"/>
      <c r="Z112" s="292"/>
      <c r="AA112" s="292"/>
      <c r="AB112" s="292"/>
      <c r="AC112" s="292"/>
      <c r="AD112" s="292"/>
      <c r="AE112" s="292"/>
      <c r="AF112" s="292"/>
      <c r="AG112" s="292"/>
      <c r="AH112" s="292"/>
      <c r="AI112" s="292"/>
      <c r="AJ112" s="292"/>
      <c r="AK112" s="292"/>
      <c r="AL112" s="292"/>
      <c r="AM112" s="407">
        <f>AM111</f>
        <v>0</v>
      </c>
      <c r="AN112" s="407">
        <f t="shared" ref="AN112:AY112" si="28">AN111</f>
        <v>0</v>
      </c>
      <c r="AO112" s="407">
        <f t="shared" si="28"/>
        <v>0</v>
      </c>
      <c r="AP112" s="407">
        <f t="shared" si="28"/>
        <v>0</v>
      </c>
      <c r="AQ112" s="407">
        <f t="shared" si="28"/>
        <v>0</v>
      </c>
      <c r="AR112" s="407">
        <f t="shared" si="28"/>
        <v>0</v>
      </c>
      <c r="AS112" s="407">
        <f t="shared" si="28"/>
        <v>0</v>
      </c>
      <c r="AT112" s="407">
        <f t="shared" si="28"/>
        <v>0</v>
      </c>
      <c r="AU112" s="407">
        <f t="shared" si="28"/>
        <v>0</v>
      </c>
      <c r="AV112" s="407">
        <f t="shared" si="28"/>
        <v>0</v>
      </c>
      <c r="AW112" s="407">
        <f t="shared" si="28"/>
        <v>0</v>
      </c>
      <c r="AX112" s="407">
        <f t="shared" si="28"/>
        <v>0</v>
      </c>
      <c r="AY112" s="407">
        <f t="shared" si="28"/>
        <v>0</v>
      </c>
      <c r="AZ112" s="407">
        <f>AZ111</f>
        <v>0</v>
      </c>
      <c r="BA112" s="494"/>
    </row>
    <row r="113" spans="1:53" s="280" customFormat="1" ht="15.5" outlineLevel="1">
      <c r="A113" s="498"/>
      <c r="B113" s="321"/>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408"/>
      <c r="AO113" s="408"/>
      <c r="AP113" s="408"/>
      <c r="AQ113" s="408"/>
      <c r="AR113" s="408"/>
      <c r="AS113" s="412"/>
      <c r="AT113" s="412"/>
      <c r="AU113" s="412"/>
      <c r="AV113" s="412"/>
      <c r="AW113" s="412"/>
      <c r="AX113" s="412"/>
      <c r="AY113" s="412"/>
      <c r="AZ113" s="412"/>
      <c r="BA113" s="310"/>
    </row>
    <row r="114" spans="1:53" s="280" customFormat="1" ht="15.5" outlineLevel="1">
      <c r="A114" s="498">
        <v>30</v>
      </c>
      <c r="B114" s="321" t="s">
        <v>485</v>
      </c>
      <c r="C114" s="288" t="s">
        <v>25</v>
      </c>
      <c r="D114" s="292"/>
      <c r="E114" s="292"/>
      <c r="F114" s="292"/>
      <c r="G114" s="292"/>
      <c r="H114" s="292"/>
      <c r="I114" s="292"/>
      <c r="J114" s="292"/>
      <c r="K114" s="292"/>
      <c r="L114" s="292"/>
      <c r="M114" s="292"/>
      <c r="N114" s="292"/>
      <c r="O114" s="292"/>
      <c r="P114" s="292"/>
      <c r="Q114" s="292"/>
      <c r="R114" s="292"/>
      <c r="S114" s="292"/>
      <c r="T114" s="292"/>
      <c r="U114" s="292">
        <v>0</v>
      </c>
      <c r="V114" s="292"/>
      <c r="W114" s="292"/>
      <c r="X114" s="292"/>
      <c r="Y114" s="292"/>
      <c r="Z114" s="292"/>
      <c r="AA114" s="292"/>
      <c r="AB114" s="292"/>
      <c r="AC114" s="292"/>
      <c r="AD114" s="292"/>
      <c r="AE114" s="292"/>
      <c r="AF114" s="292"/>
      <c r="AG114" s="292"/>
      <c r="AH114" s="292"/>
      <c r="AI114" s="292"/>
      <c r="AJ114" s="292"/>
      <c r="AK114" s="292"/>
      <c r="AL114" s="292"/>
      <c r="AM114" s="406"/>
      <c r="AN114" s="406"/>
      <c r="AO114" s="406"/>
      <c r="AP114" s="406"/>
      <c r="AQ114" s="406"/>
      <c r="AR114" s="406"/>
      <c r="AS114" s="411"/>
      <c r="AT114" s="411"/>
      <c r="AU114" s="411"/>
      <c r="AV114" s="411"/>
      <c r="AW114" s="411"/>
      <c r="AX114" s="411"/>
      <c r="AY114" s="411"/>
      <c r="AZ114" s="411"/>
      <c r="BA114" s="293">
        <f>SUM(AM114:AZ114)</f>
        <v>0</v>
      </c>
    </row>
    <row r="115" spans="1:53" s="280" customFormat="1" ht="15.5" outlineLevel="1">
      <c r="A115" s="498"/>
      <c r="B115" s="321" t="s">
        <v>214</v>
      </c>
      <c r="C115" s="288" t="s">
        <v>163</v>
      </c>
      <c r="D115" s="292"/>
      <c r="E115" s="292"/>
      <c r="F115" s="292"/>
      <c r="G115" s="292"/>
      <c r="H115" s="292"/>
      <c r="I115" s="292"/>
      <c r="J115" s="292"/>
      <c r="K115" s="292"/>
      <c r="L115" s="292"/>
      <c r="M115" s="292"/>
      <c r="N115" s="292"/>
      <c r="O115" s="292"/>
      <c r="P115" s="292"/>
      <c r="Q115" s="292"/>
      <c r="R115" s="292"/>
      <c r="S115" s="292"/>
      <c r="T115" s="292"/>
      <c r="U115" s="292">
        <f>U114</f>
        <v>0</v>
      </c>
      <c r="V115" s="292"/>
      <c r="W115" s="292"/>
      <c r="X115" s="292"/>
      <c r="Y115" s="292"/>
      <c r="Z115" s="292"/>
      <c r="AA115" s="292"/>
      <c r="AB115" s="292"/>
      <c r="AC115" s="292"/>
      <c r="AD115" s="292"/>
      <c r="AE115" s="292"/>
      <c r="AF115" s="292"/>
      <c r="AG115" s="292"/>
      <c r="AH115" s="292"/>
      <c r="AI115" s="292"/>
      <c r="AJ115" s="292"/>
      <c r="AK115" s="292"/>
      <c r="AL115" s="292"/>
      <c r="AM115" s="407">
        <f>AM114</f>
        <v>0</v>
      </c>
      <c r="AN115" s="407">
        <f t="shared" ref="AN115:AZ115" si="29">AN114</f>
        <v>0</v>
      </c>
      <c r="AO115" s="407">
        <f t="shared" si="29"/>
        <v>0</v>
      </c>
      <c r="AP115" s="407">
        <f t="shared" si="29"/>
        <v>0</v>
      </c>
      <c r="AQ115" s="407">
        <f t="shared" si="29"/>
        <v>0</v>
      </c>
      <c r="AR115" s="407">
        <f t="shared" si="29"/>
        <v>0</v>
      </c>
      <c r="AS115" s="407">
        <f t="shared" si="29"/>
        <v>0</v>
      </c>
      <c r="AT115" s="407">
        <f t="shared" si="29"/>
        <v>0</v>
      </c>
      <c r="AU115" s="407">
        <f t="shared" si="29"/>
        <v>0</v>
      </c>
      <c r="AV115" s="407">
        <f t="shared" si="29"/>
        <v>0</v>
      </c>
      <c r="AW115" s="407">
        <f t="shared" si="29"/>
        <v>0</v>
      </c>
      <c r="AX115" s="407">
        <f t="shared" si="29"/>
        <v>0</v>
      </c>
      <c r="AY115" s="407">
        <f t="shared" si="29"/>
        <v>0</v>
      </c>
      <c r="AZ115" s="407">
        <f t="shared" si="29"/>
        <v>0</v>
      </c>
      <c r="BA115" s="494"/>
    </row>
    <row r="116" spans="1:53" s="280" customFormat="1" ht="15.5" outlineLevel="1">
      <c r="A116" s="498"/>
      <c r="B116" s="321"/>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408"/>
      <c r="AO116" s="408"/>
      <c r="AP116" s="408"/>
      <c r="AQ116" s="408"/>
      <c r="AR116" s="408"/>
      <c r="AS116" s="412"/>
      <c r="AT116" s="412"/>
      <c r="AU116" s="412"/>
      <c r="AV116" s="412"/>
      <c r="AW116" s="412"/>
      <c r="AX116" s="412"/>
      <c r="AY116" s="412"/>
      <c r="AZ116" s="412"/>
      <c r="BA116" s="310"/>
    </row>
    <row r="117" spans="1:53" s="280" customFormat="1" ht="15.5" outlineLevel="1">
      <c r="A117" s="498"/>
      <c r="B117" s="285" t="s">
        <v>486</v>
      </c>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408"/>
      <c r="AO117" s="408"/>
      <c r="AP117" s="408"/>
      <c r="AQ117" s="408"/>
      <c r="AR117" s="408"/>
      <c r="AS117" s="412"/>
      <c r="AT117" s="412"/>
      <c r="AU117" s="412"/>
      <c r="AV117" s="412"/>
      <c r="AW117" s="412"/>
      <c r="AX117" s="412"/>
      <c r="AY117" s="412"/>
      <c r="AZ117" s="412"/>
      <c r="BA117" s="310"/>
    </row>
    <row r="118" spans="1:53" s="280" customFormat="1" ht="15.5" outlineLevel="1">
      <c r="A118" s="498">
        <v>31</v>
      </c>
      <c r="B118" s="321" t="s">
        <v>487</v>
      </c>
      <c r="C118" s="288" t="s">
        <v>25</v>
      </c>
      <c r="D118" s="292"/>
      <c r="E118" s="292"/>
      <c r="F118" s="292"/>
      <c r="G118" s="292"/>
      <c r="H118" s="292"/>
      <c r="I118" s="292"/>
      <c r="J118" s="292"/>
      <c r="K118" s="292"/>
      <c r="L118" s="292"/>
      <c r="M118" s="292"/>
      <c r="N118" s="292"/>
      <c r="O118" s="292"/>
      <c r="P118" s="292"/>
      <c r="Q118" s="292"/>
      <c r="R118" s="292"/>
      <c r="S118" s="292"/>
      <c r="T118" s="292"/>
      <c r="U118" s="292">
        <v>0</v>
      </c>
      <c r="V118" s="292"/>
      <c r="W118" s="292"/>
      <c r="X118" s="292"/>
      <c r="Y118" s="292"/>
      <c r="Z118" s="292"/>
      <c r="AA118" s="292"/>
      <c r="AB118" s="292"/>
      <c r="AC118" s="292"/>
      <c r="AD118" s="292"/>
      <c r="AE118" s="292"/>
      <c r="AF118" s="292"/>
      <c r="AG118" s="292"/>
      <c r="AH118" s="292"/>
      <c r="AI118" s="292"/>
      <c r="AJ118" s="292"/>
      <c r="AK118" s="292"/>
      <c r="AL118" s="292"/>
      <c r="AM118" s="406"/>
      <c r="AN118" s="406"/>
      <c r="AO118" s="406"/>
      <c r="AP118" s="406"/>
      <c r="AQ118" s="406"/>
      <c r="AR118" s="406"/>
      <c r="AS118" s="411"/>
      <c r="AT118" s="411"/>
      <c r="AU118" s="411"/>
      <c r="AV118" s="411"/>
      <c r="AW118" s="411"/>
      <c r="AX118" s="411"/>
      <c r="AY118" s="411"/>
      <c r="AZ118" s="411"/>
      <c r="BA118" s="293">
        <f>SUM(AM118:AZ118)</f>
        <v>0</v>
      </c>
    </row>
    <row r="119" spans="1:53" s="280" customFormat="1" ht="15.5" outlineLevel="1">
      <c r="A119" s="498"/>
      <c r="B119" s="321" t="s">
        <v>214</v>
      </c>
      <c r="C119" s="288" t="s">
        <v>163</v>
      </c>
      <c r="D119" s="292"/>
      <c r="E119" s="292"/>
      <c r="F119" s="292"/>
      <c r="G119" s="292"/>
      <c r="H119" s="292"/>
      <c r="I119" s="292"/>
      <c r="J119" s="292"/>
      <c r="K119" s="292"/>
      <c r="L119" s="292"/>
      <c r="M119" s="292"/>
      <c r="N119" s="292"/>
      <c r="O119" s="292"/>
      <c r="P119" s="292"/>
      <c r="Q119" s="292"/>
      <c r="R119" s="292"/>
      <c r="S119" s="292"/>
      <c r="T119" s="292"/>
      <c r="U119" s="292">
        <f>U118</f>
        <v>0</v>
      </c>
      <c r="V119" s="292"/>
      <c r="W119" s="292"/>
      <c r="X119" s="292"/>
      <c r="Y119" s="292"/>
      <c r="Z119" s="292"/>
      <c r="AA119" s="292"/>
      <c r="AB119" s="292"/>
      <c r="AC119" s="292"/>
      <c r="AD119" s="292"/>
      <c r="AE119" s="292"/>
      <c r="AF119" s="292"/>
      <c r="AG119" s="292"/>
      <c r="AH119" s="292"/>
      <c r="AI119" s="292"/>
      <c r="AJ119" s="292"/>
      <c r="AK119" s="292"/>
      <c r="AL119" s="292"/>
      <c r="AM119" s="407">
        <f>AM118</f>
        <v>0</v>
      </c>
      <c r="AN119" s="407">
        <f t="shared" ref="AN119:AZ119" si="30">AN118</f>
        <v>0</v>
      </c>
      <c r="AO119" s="407">
        <f t="shared" si="30"/>
        <v>0</v>
      </c>
      <c r="AP119" s="407">
        <f t="shared" si="30"/>
        <v>0</v>
      </c>
      <c r="AQ119" s="407">
        <f t="shared" si="30"/>
        <v>0</v>
      </c>
      <c r="AR119" s="407">
        <f t="shared" si="30"/>
        <v>0</v>
      </c>
      <c r="AS119" s="407">
        <f t="shared" si="30"/>
        <v>0</v>
      </c>
      <c r="AT119" s="407">
        <f t="shared" si="30"/>
        <v>0</v>
      </c>
      <c r="AU119" s="407">
        <f t="shared" si="30"/>
        <v>0</v>
      </c>
      <c r="AV119" s="407">
        <f t="shared" si="30"/>
        <v>0</v>
      </c>
      <c r="AW119" s="407">
        <f t="shared" si="30"/>
        <v>0</v>
      </c>
      <c r="AX119" s="407">
        <f t="shared" si="30"/>
        <v>0</v>
      </c>
      <c r="AY119" s="407">
        <f t="shared" si="30"/>
        <v>0</v>
      </c>
      <c r="AZ119" s="407">
        <f t="shared" si="30"/>
        <v>0</v>
      </c>
      <c r="BA119" s="494"/>
    </row>
    <row r="120" spans="1:53" s="280" customFormat="1" ht="15.5" outlineLevel="1">
      <c r="A120" s="498"/>
      <c r="B120" s="321"/>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408"/>
      <c r="AN120" s="408"/>
      <c r="AO120" s="408"/>
      <c r="AP120" s="408"/>
      <c r="AQ120" s="408"/>
      <c r="AR120" s="408"/>
      <c r="AS120" s="412"/>
      <c r="AT120" s="412"/>
      <c r="AU120" s="412"/>
      <c r="AV120" s="412"/>
      <c r="AW120" s="412"/>
      <c r="AX120" s="412"/>
      <c r="AY120" s="412"/>
      <c r="AZ120" s="412"/>
      <c r="BA120" s="310"/>
    </row>
    <row r="121" spans="1:53" s="280" customFormat="1" ht="15.5" outlineLevel="1">
      <c r="A121" s="498">
        <v>32</v>
      </c>
      <c r="B121" s="321" t="s">
        <v>488</v>
      </c>
      <c r="C121" s="288" t="s">
        <v>25</v>
      </c>
      <c r="D121" s="292"/>
      <c r="E121" s="292"/>
      <c r="F121" s="292"/>
      <c r="G121" s="292"/>
      <c r="H121" s="292"/>
      <c r="I121" s="292"/>
      <c r="J121" s="292"/>
      <c r="K121" s="292"/>
      <c r="L121" s="292"/>
      <c r="M121" s="292"/>
      <c r="N121" s="292"/>
      <c r="O121" s="292"/>
      <c r="P121" s="292"/>
      <c r="Q121" s="292"/>
      <c r="R121" s="292"/>
      <c r="S121" s="292"/>
      <c r="T121" s="292"/>
      <c r="U121" s="292">
        <v>0</v>
      </c>
      <c r="V121" s="292"/>
      <c r="W121" s="292"/>
      <c r="X121" s="292"/>
      <c r="Y121" s="292"/>
      <c r="Z121" s="292"/>
      <c r="AA121" s="292"/>
      <c r="AB121" s="292"/>
      <c r="AC121" s="292"/>
      <c r="AD121" s="292"/>
      <c r="AE121" s="292"/>
      <c r="AF121" s="292"/>
      <c r="AG121" s="292"/>
      <c r="AH121" s="292"/>
      <c r="AI121" s="292"/>
      <c r="AJ121" s="292"/>
      <c r="AK121" s="292"/>
      <c r="AL121" s="292"/>
      <c r="AM121" s="406"/>
      <c r="AN121" s="406"/>
      <c r="AO121" s="406"/>
      <c r="AP121" s="406"/>
      <c r="AQ121" s="406"/>
      <c r="AR121" s="406"/>
      <c r="AS121" s="411"/>
      <c r="AT121" s="411"/>
      <c r="AU121" s="411"/>
      <c r="AV121" s="411"/>
      <c r="AW121" s="411"/>
      <c r="AX121" s="411"/>
      <c r="AY121" s="411"/>
      <c r="AZ121" s="411"/>
      <c r="BA121" s="293">
        <f>SUM(AM121:AZ121)</f>
        <v>0</v>
      </c>
    </row>
    <row r="122" spans="1:53" s="280" customFormat="1" ht="15.5" outlineLevel="1">
      <c r="A122" s="498"/>
      <c r="B122" s="321" t="s">
        <v>214</v>
      </c>
      <c r="C122" s="288" t="s">
        <v>163</v>
      </c>
      <c r="D122" s="292"/>
      <c r="E122" s="292"/>
      <c r="F122" s="292"/>
      <c r="G122" s="292"/>
      <c r="H122" s="292"/>
      <c r="I122" s="292"/>
      <c r="J122" s="292"/>
      <c r="K122" s="292"/>
      <c r="L122" s="292"/>
      <c r="M122" s="292"/>
      <c r="N122" s="292"/>
      <c r="O122" s="292"/>
      <c r="P122" s="292"/>
      <c r="Q122" s="292"/>
      <c r="R122" s="292"/>
      <c r="S122" s="292"/>
      <c r="T122" s="292"/>
      <c r="U122" s="292">
        <f>U121</f>
        <v>0</v>
      </c>
      <c r="V122" s="292"/>
      <c r="W122" s="292"/>
      <c r="X122" s="292"/>
      <c r="Y122" s="292"/>
      <c r="Z122" s="292"/>
      <c r="AA122" s="292"/>
      <c r="AB122" s="292"/>
      <c r="AC122" s="292"/>
      <c r="AD122" s="292"/>
      <c r="AE122" s="292"/>
      <c r="AF122" s="292"/>
      <c r="AG122" s="292"/>
      <c r="AH122" s="292"/>
      <c r="AI122" s="292"/>
      <c r="AJ122" s="292"/>
      <c r="AK122" s="292"/>
      <c r="AL122" s="292"/>
      <c r="AM122" s="407">
        <f>AM121</f>
        <v>0</v>
      </c>
      <c r="AN122" s="407">
        <f t="shared" ref="AN122:AZ122" si="31">AN121</f>
        <v>0</v>
      </c>
      <c r="AO122" s="407">
        <f t="shared" si="31"/>
        <v>0</v>
      </c>
      <c r="AP122" s="407">
        <f t="shared" si="31"/>
        <v>0</v>
      </c>
      <c r="AQ122" s="407">
        <f t="shared" si="31"/>
        <v>0</v>
      </c>
      <c r="AR122" s="407">
        <f t="shared" si="31"/>
        <v>0</v>
      </c>
      <c r="AS122" s="407">
        <f t="shared" si="31"/>
        <v>0</v>
      </c>
      <c r="AT122" s="407">
        <f t="shared" si="31"/>
        <v>0</v>
      </c>
      <c r="AU122" s="407">
        <f t="shared" si="31"/>
        <v>0</v>
      </c>
      <c r="AV122" s="407">
        <f t="shared" si="31"/>
        <v>0</v>
      </c>
      <c r="AW122" s="407">
        <f t="shared" si="31"/>
        <v>0</v>
      </c>
      <c r="AX122" s="407">
        <f t="shared" si="31"/>
        <v>0</v>
      </c>
      <c r="AY122" s="407">
        <f t="shared" si="31"/>
        <v>0</v>
      </c>
      <c r="AZ122" s="407">
        <f t="shared" si="31"/>
        <v>0</v>
      </c>
      <c r="BA122" s="494"/>
    </row>
    <row r="123" spans="1:53" s="280" customFormat="1" ht="15.5" outlineLevel="1">
      <c r="A123" s="498"/>
      <c r="B123" s="321"/>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408"/>
      <c r="AN123" s="408"/>
      <c r="AO123" s="408"/>
      <c r="AP123" s="408"/>
      <c r="AQ123" s="408"/>
      <c r="AR123" s="408"/>
      <c r="AS123" s="412"/>
      <c r="AT123" s="412"/>
      <c r="AU123" s="412"/>
      <c r="AV123" s="412"/>
      <c r="AW123" s="412"/>
      <c r="AX123" s="412"/>
      <c r="AY123" s="412"/>
      <c r="AZ123" s="412"/>
      <c r="BA123" s="310"/>
    </row>
    <row r="124" spans="1:53" s="280" customFormat="1" ht="15.5" outlineLevel="1">
      <c r="A124" s="498">
        <v>33</v>
      </c>
      <c r="B124" s="321" t="s">
        <v>489</v>
      </c>
      <c r="C124" s="288" t="s">
        <v>25</v>
      </c>
      <c r="D124" s="292"/>
      <c r="E124" s="292"/>
      <c r="F124" s="292"/>
      <c r="G124" s="292"/>
      <c r="H124" s="292"/>
      <c r="I124" s="292"/>
      <c r="J124" s="292"/>
      <c r="K124" s="292"/>
      <c r="L124" s="292"/>
      <c r="M124" s="292"/>
      <c r="N124" s="292"/>
      <c r="O124" s="292"/>
      <c r="P124" s="292"/>
      <c r="Q124" s="292"/>
      <c r="R124" s="292"/>
      <c r="S124" s="292"/>
      <c r="T124" s="292"/>
      <c r="U124" s="292">
        <v>12</v>
      </c>
      <c r="V124" s="292"/>
      <c r="W124" s="292"/>
      <c r="X124" s="292"/>
      <c r="Y124" s="292"/>
      <c r="Z124" s="292"/>
      <c r="AA124" s="292"/>
      <c r="AB124" s="292"/>
      <c r="AC124" s="292"/>
      <c r="AD124" s="292"/>
      <c r="AE124" s="292"/>
      <c r="AF124" s="292"/>
      <c r="AG124" s="292"/>
      <c r="AH124" s="292"/>
      <c r="AI124" s="292"/>
      <c r="AJ124" s="292"/>
      <c r="AK124" s="292"/>
      <c r="AL124" s="292"/>
      <c r="AM124" s="406"/>
      <c r="AN124" s="406"/>
      <c r="AO124" s="406"/>
      <c r="AP124" s="406"/>
      <c r="AQ124" s="406"/>
      <c r="AR124" s="406"/>
      <c r="AS124" s="411"/>
      <c r="AT124" s="411"/>
      <c r="AU124" s="411"/>
      <c r="AV124" s="411"/>
      <c r="AW124" s="411"/>
      <c r="AX124" s="411"/>
      <c r="AY124" s="411"/>
      <c r="AZ124" s="411"/>
      <c r="BA124" s="293">
        <f>SUM(AM124:AZ124)</f>
        <v>0</v>
      </c>
    </row>
    <row r="125" spans="1:53" s="280" customFormat="1" ht="15.5" outlineLevel="1">
      <c r="A125" s="498"/>
      <c r="B125" s="321" t="s">
        <v>214</v>
      </c>
      <c r="C125" s="288" t="s">
        <v>163</v>
      </c>
      <c r="D125" s="292"/>
      <c r="E125" s="292"/>
      <c r="F125" s="292"/>
      <c r="G125" s="292"/>
      <c r="H125" s="292"/>
      <c r="I125" s="292"/>
      <c r="J125" s="292"/>
      <c r="K125" s="292"/>
      <c r="L125" s="292"/>
      <c r="M125" s="292"/>
      <c r="N125" s="292"/>
      <c r="O125" s="292"/>
      <c r="P125" s="292"/>
      <c r="Q125" s="292"/>
      <c r="R125" s="292"/>
      <c r="S125" s="292"/>
      <c r="T125" s="292"/>
      <c r="U125" s="292">
        <f>U124</f>
        <v>12</v>
      </c>
      <c r="V125" s="292"/>
      <c r="W125" s="292"/>
      <c r="X125" s="292"/>
      <c r="Y125" s="292"/>
      <c r="Z125" s="292"/>
      <c r="AA125" s="292"/>
      <c r="AB125" s="292"/>
      <c r="AC125" s="292"/>
      <c r="AD125" s="292"/>
      <c r="AE125" s="292"/>
      <c r="AF125" s="292"/>
      <c r="AG125" s="292"/>
      <c r="AH125" s="292"/>
      <c r="AI125" s="292"/>
      <c r="AJ125" s="292"/>
      <c r="AK125" s="292"/>
      <c r="AL125" s="292"/>
      <c r="AM125" s="407">
        <f>AM124</f>
        <v>0</v>
      </c>
      <c r="AN125" s="407">
        <f t="shared" ref="AN125:AZ125" si="32">AN124</f>
        <v>0</v>
      </c>
      <c r="AO125" s="407">
        <f t="shared" si="32"/>
        <v>0</v>
      </c>
      <c r="AP125" s="407">
        <f t="shared" si="32"/>
        <v>0</v>
      </c>
      <c r="AQ125" s="407">
        <f t="shared" si="32"/>
        <v>0</v>
      </c>
      <c r="AR125" s="407">
        <f t="shared" si="32"/>
        <v>0</v>
      </c>
      <c r="AS125" s="407">
        <f t="shared" si="32"/>
        <v>0</v>
      </c>
      <c r="AT125" s="407">
        <f t="shared" si="32"/>
        <v>0</v>
      </c>
      <c r="AU125" s="407">
        <f t="shared" si="32"/>
        <v>0</v>
      </c>
      <c r="AV125" s="407">
        <f t="shared" si="32"/>
        <v>0</v>
      </c>
      <c r="AW125" s="407">
        <f t="shared" si="32"/>
        <v>0</v>
      </c>
      <c r="AX125" s="407">
        <f t="shared" si="32"/>
        <v>0</v>
      </c>
      <c r="AY125" s="407">
        <f t="shared" si="32"/>
        <v>0</v>
      </c>
      <c r="AZ125" s="407">
        <f t="shared" si="32"/>
        <v>0</v>
      </c>
      <c r="BA125" s="494"/>
    </row>
    <row r="126" spans="1:53" s="280" customFormat="1" ht="15.5" outlineLevel="1">
      <c r="A126" s="498"/>
      <c r="B126" s="312"/>
      <c r="C126" s="322"/>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288"/>
      <c r="AG126" s="288"/>
      <c r="AH126" s="288"/>
      <c r="AI126" s="288"/>
      <c r="AJ126" s="288"/>
      <c r="AK126" s="288"/>
      <c r="AL126" s="288"/>
      <c r="AM126" s="408"/>
      <c r="AN126" s="408"/>
      <c r="AO126" s="408"/>
      <c r="AP126" s="408"/>
      <c r="AQ126" s="408"/>
      <c r="AR126" s="408"/>
      <c r="AS126" s="408"/>
      <c r="AT126" s="408"/>
      <c r="AU126" s="408"/>
      <c r="AV126" s="408"/>
      <c r="AW126" s="408"/>
      <c r="AX126" s="408"/>
      <c r="AY126" s="408"/>
      <c r="AZ126" s="408"/>
      <c r="BA126" s="303"/>
    </row>
    <row r="127" spans="1:53" s="280" customFormat="1" ht="15.5">
      <c r="A127" s="498"/>
      <c r="B127" s="324" t="s">
        <v>237</v>
      </c>
      <c r="C127" s="325"/>
      <c r="D127" s="325">
        <f>SUM(D22:D125)</f>
        <v>21481916.946929496</v>
      </c>
      <c r="E127" s="325">
        <f t="shared" ref="E127:T127" si="33">SUM(E22:E125)</f>
        <v>21337331.167926531</v>
      </c>
      <c r="F127" s="325">
        <f t="shared" si="33"/>
        <v>21337331.167926531</v>
      </c>
      <c r="G127" s="325">
        <f t="shared" si="33"/>
        <v>21236013.297296148</v>
      </c>
      <c r="H127" s="325">
        <f t="shared" si="33"/>
        <v>19873798.353604555</v>
      </c>
      <c r="I127" s="325">
        <f t="shared" si="33"/>
        <v>18497907.61570821</v>
      </c>
      <c r="J127" s="325">
        <f t="shared" si="33"/>
        <v>17513904.378592182</v>
      </c>
      <c r="K127" s="325">
        <f t="shared" si="33"/>
        <v>17215174.364893522</v>
      </c>
      <c r="L127" s="325">
        <f t="shared" si="33"/>
        <v>16992504.315951023</v>
      </c>
      <c r="M127" s="325">
        <f t="shared" si="33"/>
        <v>16275737.979363069</v>
      </c>
      <c r="N127" s="325">
        <f t="shared" si="33"/>
        <v>15970559.28600128</v>
      </c>
      <c r="O127" s="325">
        <f t="shared" si="33"/>
        <v>15504896.553379588</v>
      </c>
      <c r="P127" s="325">
        <f t="shared" si="33"/>
        <v>13000824.482474748</v>
      </c>
      <c r="Q127" s="325">
        <f t="shared" si="33"/>
        <v>3040364.3314890624</v>
      </c>
      <c r="R127" s="325">
        <f t="shared" si="33"/>
        <v>3032351.2769774878</v>
      </c>
      <c r="S127" s="325">
        <f t="shared" si="33"/>
        <v>2324614.0626802803</v>
      </c>
      <c r="T127" s="325">
        <f t="shared" si="33"/>
        <v>2089431.3650671155</v>
      </c>
      <c r="U127" s="325"/>
      <c r="V127" s="325">
        <f>SUM(V22:V125)</f>
        <v>6657.303346650293</v>
      </c>
      <c r="W127" s="325">
        <f t="shared" ref="W127:AL127" si="34">SUM(W22:W125)</f>
        <v>4033.083440798735</v>
      </c>
      <c r="X127" s="325">
        <f t="shared" si="34"/>
        <v>4033.083440798735</v>
      </c>
      <c r="Y127" s="325">
        <f t="shared" si="34"/>
        <v>3987.8719288278307</v>
      </c>
      <c r="Z127" s="325">
        <f t="shared" si="34"/>
        <v>3737.0797582944629</v>
      </c>
      <c r="AA127" s="325">
        <f t="shared" si="34"/>
        <v>3500.7404571990505</v>
      </c>
      <c r="AB127" s="325">
        <f t="shared" si="34"/>
        <v>3294.7601520681096</v>
      </c>
      <c r="AC127" s="325">
        <f t="shared" si="34"/>
        <v>3231.1682758408056</v>
      </c>
      <c r="AD127" s="325">
        <f t="shared" si="34"/>
        <v>3135.4700380477648</v>
      </c>
      <c r="AE127" s="325">
        <f t="shared" si="34"/>
        <v>3102.2816421292337</v>
      </c>
      <c r="AF127" s="325">
        <f t="shared" si="34"/>
        <v>3067.7234784461693</v>
      </c>
      <c r="AG127" s="325">
        <f t="shared" si="34"/>
        <v>2985.0586908589753</v>
      </c>
      <c r="AH127" s="325">
        <f t="shared" si="34"/>
        <v>2613.2846666609198</v>
      </c>
      <c r="AI127" s="325">
        <f t="shared" si="34"/>
        <v>1198.4179384754859</v>
      </c>
      <c r="AJ127" s="325">
        <f t="shared" si="34"/>
        <v>1197.2682102734232</v>
      </c>
      <c r="AK127" s="325">
        <f t="shared" si="34"/>
        <v>1007.6723314984032</v>
      </c>
      <c r="AL127" s="325">
        <f t="shared" si="34"/>
        <v>1001.5309639557341</v>
      </c>
      <c r="AM127" s="326">
        <f>IF(AM21="kWh",SUMPRODUCT(D22:D125,AM22:AM125))</f>
        <v>4057581.3212057748</v>
      </c>
      <c r="AN127" s="326">
        <f>IF(AN21="kWh",SUMPRODUCT(D22:D125,AN22:AN125))</f>
        <v>1809423.083359943</v>
      </c>
      <c r="AO127" s="326">
        <f>IF(AO21="kW",SUMPRODUCT(U22:U125,V22:V125,AO22:AO125),SUMPRODUCT(D22:D125,AO22:AO125))</f>
        <v>30229.927832174311</v>
      </c>
      <c r="AP127" s="326">
        <f>IF(AP21="kW",SUMPRODUCT(U22:U125,V22:V125,AP22:AP125),SUMPRODUCT(D22:D125,AP22:AP125))</f>
        <v>0</v>
      </c>
      <c r="AQ127" s="326">
        <f>IF(AQ21="kW",SUMPRODUCT(U22:U125,V22:V125,AQ22:AQ125),SUMPRODUCT(D22:D125,AQ22:AQ125))</f>
        <v>0</v>
      </c>
      <c r="AR127" s="326">
        <f>IF(AR21="kW",SUMPRODUCT(U22:U125,V22:V125,AR22:AR125),SUMPRODUCT(D22:D125,AR22:AR125))</f>
        <v>0</v>
      </c>
      <c r="AS127" s="326">
        <f>IF(AS21="kW",SUMPRODUCT(U22:U125,V22:V125,AS22:AS125),SUMPRODUCT(D22:D125,AS22:AS125))</f>
        <v>0</v>
      </c>
      <c r="AT127" s="326">
        <f>IF(AT21="kW",SUMPRODUCT(U22:U125,V22:V125,AT22:AT125),SUMPRODUCT(D22:D125,AT22:AT125))</f>
        <v>0</v>
      </c>
      <c r="AU127" s="326">
        <f>IF(AU21="kW",SUMPRODUCT(U22:U125,V22:V125,AU22:AU125),SUMPRODUCT(D22:D125,AU22:AU125))</f>
        <v>0</v>
      </c>
      <c r="AV127" s="326">
        <f>IF(AV21="kW",SUMPRODUCT(U22:U125,V22:V125,AV22:AV125),SUMPRODUCT(D22:D125,AV22:AV125))</f>
        <v>0</v>
      </c>
      <c r="AW127" s="326">
        <f>IF(AW21="kW",SUMPRODUCT(U22:U125,V22:V125,AW22:AW125),SUMPRODUCT(D22:D125,AW22:AW125))</f>
        <v>0</v>
      </c>
      <c r="AX127" s="326">
        <f>IF(AX21="kW",SUMPRODUCT(U22:U125,V22:V125,AX22:AX125),SUMPRODUCT(D22:D125,AX22:AX125))</f>
        <v>0</v>
      </c>
      <c r="AY127" s="326">
        <f>IF(AY21="kW",SUMPRODUCT(U22:U125,V22:V125,AY22:AY125),SUMPRODUCT(D22:D125,AY22:AY125))</f>
        <v>0</v>
      </c>
      <c r="AZ127" s="326">
        <f>IF(AZ21="kW",SUMPRODUCT(U22:U125,V22:V125,AZ22:AZ125),SUMPRODUCT(D22:D125,AZ22:AZ125))</f>
        <v>0</v>
      </c>
      <c r="BA127" s="327"/>
    </row>
    <row r="128" spans="1:53" s="280" customFormat="1" ht="15.5">
      <c r="A128" s="498"/>
      <c r="B128" s="328" t="s">
        <v>238</v>
      </c>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f>HLOOKUP(AM20,'2. LRAMVA Threshold'!$B$42:$Q$53,3,FALSE)</f>
        <v>0</v>
      </c>
      <c r="AN128" s="325">
        <f>HLOOKUP(AN20,'2. LRAMVA Threshold'!$B$42:$Q$53,3,FALSE)</f>
        <v>0</v>
      </c>
      <c r="AO128" s="325">
        <f>HLOOKUP(AO20,'2. LRAMVA Threshold'!$B$42:$Q$53,3,FALSE)</f>
        <v>0</v>
      </c>
      <c r="AP128" s="325">
        <f>HLOOKUP(AP20,'2. LRAMVA Threshold'!$B$42:$Q$53,3,FALSE)</f>
        <v>0</v>
      </c>
      <c r="AQ128" s="325">
        <f>HLOOKUP(AQ20,'2. LRAMVA Threshold'!$B$42:$Q$53,3,FALSE)</f>
        <v>0</v>
      </c>
      <c r="AR128" s="325">
        <f>HLOOKUP(AR20,'2. LRAMVA Threshold'!$B$42:$Q$53,3,FALSE)</f>
        <v>0</v>
      </c>
      <c r="AS128" s="325">
        <f>HLOOKUP(AS20,'2. LRAMVA Threshold'!$B$42:$Q$53,3,FALSE)</f>
        <v>0</v>
      </c>
      <c r="AT128" s="325">
        <f>HLOOKUP(AT20,'2. LRAMVA Threshold'!$B$42:$Q$53,3,FALSE)</f>
        <v>0</v>
      </c>
      <c r="AU128" s="325">
        <f>HLOOKUP(AU20,'2. LRAMVA Threshold'!$B$42:$Q$53,3,FALSE)</f>
        <v>0</v>
      </c>
      <c r="AV128" s="325">
        <f>HLOOKUP(AV20,'2. LRAMVA Threshold'!$B$42:$Q$53,3,FALSE)</f>
        <v>0</v>
      </c>
      <c r="AW128" s="325">
        <f>HLOOKUP(AW20,'2. LRAMVA Threshold'!$B$42:$Q$53,3,FALSE)</f>
        <v>0</v>
      </c>
      <c r="AX128" s="325">
        <f>HLOOKUP(AX20,'2. LRAMVA Threshold'!$B$42:$Q$53,3,FALSE)</f>
        <v>0</v>
      </c>
      <c r="AY128" s="325">
        <f>HLOOKUP(AY20,'2. LRAMVA Threshold'!$B$42:$Q$53,3,FALSE)</f>
        <v>0</v>
      </c>
      <c r="AZ128" s="325">
        <f>HLOOKUP(AZ20,'2. LRAMVA Threshold'!$B$42:$Q$53,3,FALSE)</f>
        <v>0</v>
      </c>
      <c r="BA128" s="329"/>
    </row>
    <row r="129" spans="1:54" s="300" customFormat="1" ht="15.5">
      <c r="A129" s="500"/>
      <c r="B129" s="321"/>
      <c r="C129" s="330"/>
      <c r="D129" s="331"/>
      <c r="E129" s="331"/>
      <c r="F129" s="331"/>
      <c r="G129" s="331"/>
      <c r="H129" s="331"/>
      <c r="I129" s="331"/>
      <c r="J129" s="331"/>
      <c r="K129" s="331"/>
      <c r="L129" s="331"/>
      <c r="M129" s="331"/>
      <c r="N129" s="331"/>
      <c r="O129" s="331"/>
      <c r="P129" s="331"/>
      <c r="Q129" s="331"/>
      <c r="R129" s="331"/>
      <c r="S129" s="331"/>
      <c r="T129" s="331"/>
      <c r="U129" s="331"/>
      <c r="V129" s="332"/>
      <c r="W129" s="331"/>
      <c r="X129" s="331"/>
      <c r="Y129" s="331"/>
      <c r="Z129" s="333"/>
      <c r="AA129" s="333"/>
      <c r="AB129" s="333"/>
      <c r="AC129" s="333"/>
      <c r="AD129" s="331"/>
      <c r="AE129" s="331"/>
      <c r="AF129" s="331"/>
      <c r="AG129" s="331"/>
      <c r="AH129" s="331"/>
      <c r="AI129" s="331"/>
      <c r="AJ129" s="331"/>
      <c r="AK129" s="331"/>
      <c r="AL129" s="331"/>
      <c r="AM129" s="297"/>
      <c r="AN129" s="297"/>
      <c r="AO129" s="297"/>
      <c r="AP129" s="297"/>
      <c r="AQ129" s="297"/>
      <c r="AR129" s="297"/>
      <c r="AS129" s="297"/>
      <c r="AT129" s="297"/>
      <c r="AU129" s="297"/>
      <c r="AV129" s="297"/>
      <c r="AW129" s="297"/>
      <c r="AX129" s="297"/>
      <c r="AY129" s="297"/>
      <c r="AZ129" s="297"/>
      <c r="BA129" s="334"/>
    </row>
    <row r="130" spans="1:54" s="341" customFormat="1" ht="15.5">
      <c r="A130" s="497"/>
      <c r="B130" s="321" t="s">
        <v>164</v>
      </c>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6"/>
      <c r="AB130" s="336"/>
      <c r="AC130" s="336"/>
      <c r="AD130" s="337"/>
      <c r="AE130" s="337"/>
      <c r="AF130" s="337"/>
      <c r="AG130" s="337"/>
      <c r="AH130" s="337"/>
      <c r="AI130" s="337"/>
      <c r="AJ130" s="337"/>
      <c r="AK130" s="337"/>
      <c r="AL130" s="337"/>
      <c r="AM130" s="824">
        <f>HLOOKUP(AM$20,'3.  Distribution Rates'!$C$122:$P$133,3,FALSE)</f>
        <v>0</v>
      </c>
      <c r="AN130" s="824">
        <f>HLOOKUP(AN$20,'3.  Distribution Rates'!$C$122:$P$133,3,FALSE)</f>
        <v>0</v>
      </c>
      <c r="AO130" s="338">
        <f>HLOOKUP(AO$20,'3.  Distribution Rates'!$C$122:$P$133,3,FALSE)</f>
        <v>0</v>
      </c>
      <c r="AP130" s="338">
        <f>HLOOKUP(AP$20,'3.  Distribution Rates'!$C$122:$P$133,3,FALSE)</f>
        <v>0</v>
      </c>
      <c r="AQ130" s="338">
        <f>HLOOKUP(AQ$20,'3.  Distribution Rates'!$C$122:$P$133,3,FALSE)</f>
        <v>0</v>
      </c>
      <c r="AR130" s="338">
        <f>HLOOKUP(AR$20,'3.  Distribution Rates'!$C$122:$P$133,3,FALSE)</f>
        <v>0</v>
      </c>
      <c r="AS130" s="338">
        <f>HLOOKUP(AS$20,'3.  Distribution Rates'!$C$122:$P$133,3,FALSE)</f>
        <v>0</v>
      </c>
      <c r="AT130" s="338">
        <f>HLOOKUP(AT$20,'3.  Distribution Rates'!$C$122:$P$133,3,FALSE)</f>
        <v>0</v>
      </c>
      <c r="AU130" s="338">
        <f>HLOOKUP(AU$20,'3.  Distribution Rates'!$C$122:$P$133,3,FALSE)</f>
        <v>0</v>
      </c>
      <c r="AV130" s="338">
        <f>HLOOKUP(AV$20,'3.  Distribution Rates'!$C$122:$P$133,3,FALSE)</f>
        <v>0</v>
      </c>
      <c r="AW130" s="338">
        <f>HLOOKUP(AW$20,'3.  Distribution Rates'!$C$122:$P$133,3,FALSE)</f>
        <v>0</v>
      </c>
      <c r="AX130" s="338">
        <f>HLOOKUP(AX$20,'3.  Distribution Rates'!$C$122:$P$133,3,FALSE)</f>
        <v>0</v>
      </c>
      <c r="AY130" s="338">
        <f>HLOOKUP(AY$20,'3.  Distribution Rates'!$C$122:$P$133,3,FALSE)</f>
        <v>0</v>
      </c>
      <c r="AZ130" s="338">
        <f>HLOOKUP(AZ$20,'3.  Distribution Rates'!$C$122:$P$133,3,FALSE)</f>
        <v>0</v>
      </c>
      <c r="BA130" s="339"/>
      <c r="BB130" s="340"/>
    </row>
    <row r="131" spans="1:54" s="300" customFormat="1" ht="15.5">
      <c r="A131" s="500"/>
      <c r="B131" s="295" t="s">
        <v>252</v>
      </c>
      <c r="C131" s="342"/>
      <c r="D131" s="333"/>
      <c r="E131" s="331"/>
      <c r="F131" s="331"/>
      <c r="G131" s="331"/>
      <c r="H131" s="331"/>
      <c r="I131" s="331"/>
      <c r="J131" s="331"/>
      <c r="K131" s="331"/>
      <c r="L131" s="331"/>
      <c r="M131" s="331"/>
      <c r="N131" s="331"/>
      <c r="O131" s="331"/>
      <c r="P131" s="331"/>
      <c r="Q131" s="331"/>
      <c r="R131" s="331"/>
      <c r="S131" s="331"/>
      <c r="T131" s="331"/>
      <c r="U131" s="331"/>
      <c r="V131" s="297"/>
      <c r="W131" s="331"/>
      <c r="X131" s="331"/>
      <c r="Y131" s="331"/>
      <c r="Z131" s="333"/>
      <c r="AA131" s="333"/>
      <c r="AB131" s="333"/>
      <c r="AC131" s="333"/>
      <c r="AD131" s="331"/>
      <c r="AE131" s="331"/>
      <c r="AF131" s="331"/>
      <c r="AG131" s="331"/>
      <c r="AH131" s="331"/>
      <c r="AI131" s="331"/>
      <c r="AJ131" s="331"/>
      <c r="AK131" s="331"/>
      <c r="AL131" s="331"/>
      <c r="AM131" s="343">
        <f t="shared" ref="AM131:AR131" si="35">AM127*AM130</f>
        <v>0</v>
      </c>
      <c r="AN131" s="343">
        <f t="shared" si="35"/>
        <v>0</v>
      </c>
      <c r="AO131" s="344">
        <f t="shared" si="35"/>
        <v>0</v>
      </c>
      <c r="AP131" s="344">
        <f t="shared" si="35"/>
        <v>0</v>
      </c>
      <c r="AQ131" s="344">
        <f t="shared" si="35"/>
        <v>0</v>
      </c>
      <c r="AR131" s="344">
        <f t="shared" si="35"/>
        <v>0</v>
      </c>
      <c r="AS131" s="344">
        <f>AS127*AS130</f>
        <v>0</v>
      </c>
      <c r="AT131" s="344">
        <f t="shared" ref="AT131:AZ131" si="36">AT127*AT130</f>
        <v>0</v>
      </c>
      <c r="AU131" s="344">
        <f t="shared" si="36"/>
        <v>0</v>
      </c>
      <c r="AV131" s="344">
        <f t="shared" si="36"/>
        <v>0</v>
      </c>
      <c r="AW131" s="344">
        <f t="shared" si="36"/>
        <v>0</v>
      </c>
      <c r="AX131" s="344">
        <f t="shared" si="36"/>
        <v>0</v>
      </c>
      <c r="AY131" s="344">
        <f t="shared" si="36"/>
        <v>0</v>
      </c>
      <c r="AZ131" s="344">
        <f t="shared" si="36"/>
        <v>0</v>
      </c>
      <c r="BA131" s="403">
        <f>SUM(AM131:AZ131)</f>
        <v>0</v>
      </c>
    </row>
    <row r="132" spans="1:54" s="300" customFormat="1" ht="15.5">
      <c r="A132" s="500"/>
      <c r="B132" s="346" t="s">
        <v>210</v>
      </c>
      <c r="C132" s="342"/>
      <c r="D132" s="347"/>
      <c r="E132" s="331"/>
      <c r="F132" s="331"/>
      <c r="G132" s="331"/>
      <c r="H132" s="331"/>
      <c r="I132" s="331"/>
      <c r="J132" s="331"/>
      <c r="K132" s="331"/>
      <c r="L132" s="331"/>
      <c r="M132" s="331"/>
      <c r="N132" s="331"/>
      <c r="O132" s="331"/>
      <c r="P132" s="331"/>
      <c r="Q132" s="331"/>
      <c r="R132" s="331"/>
      <c r="S132" s="331"/>
      <c r="T132" s="331"/>
      <c r="U132" s="331"/>
      <c r="V132" s="297"/>
      <c r="W132" s="331"/>
      <c r="X132" s="331"/>
      <c r="Y132" s="331"/>
      <c r="Z132" s="333"/>
      <c r="AA132" s="333"/>
      <c r="AB132" s="333"/>
      <c r="AC132" s="333"/>
      <c r="AD132" s="331"/>
      <c r="AE132" s="331"/>
      <c r="AF132" s="331"/>
      <c r="AG132" s="331"/>
      <c r="AH132" s="331"/>
      <c r="AI132" s="331"/>
      <c r="AJ132" s="331"/>
      <c r="AK132" s="331"/>
      <c r="AL132" s="331"/>
      <c r="AM132" s="344">
        <f t="shared" ref="AM132:AR132" si="37">AM128*AM130</f>
        <v>0</v>
      </c>
      <c r="AN132" s="344">
        <f t="shared" si="37"/>
        <v>0</v>
      </c>
      <c r="AO132" s="344">
        <f t="shared" si="37"/>
        <v>0</v>
      </c>
      <c r="AP132" s="344">
        <f t="shared" si="37"/>
        <v>0</v>
      </c>
      <c r="AQ132" s="344">
        <f t="shared" si="37"/>
        <v>0</v>
      </c>
      <c r="AR132" s="344">
        <f t="shared" si="37"/>
        <v>0</v>
      </c>
      <c r="AS132" s="344">
        <f>AS128*AS130</f>
        <v>0</v>
      </c>
      <c r="AT132" s="344">
        <f t="shared" ref="AT132:AZ132" si="38">AT128*AT130</f>
        <v>0</v>
      </c>
      <c r="AU132" s="344">
        <f t="shared" si="38"/>
        <v>0</v>
      </c>
      <c r="AV132" s="344">
        <f t="shared" si="38"/>
        <v>0</v>
      </c>
      <c r="AW132" s="344">
        <f t="shared" si="38"/>
        <v>0</v>
      </c>
      <c r="AX132" s="344">
        <f t="shared" si="38"/>
        <v>0</v>
      </c>
      <c r="AY132" s="344">
        <f t="shared" si="38"/>
        <v>0</v>
      </c>
      <c r="AZ132" s="344">
        <f t="shared" si="38"/>
        <v>0</v>
      </c>
      <c r="BA132" s="403">
        <f>SUM(AM132:AZ132)</f>
        <v>0</v>
      </c>
    </row>
    <row r="133" spans="1:54" s="347" customFormat="1" ht="17.25" customHeight="1">
      <c r="A133" s="502"/>
      <c r="B133" s="346" t="s">
        <v>255</v>
      </c>
      <c r="C133" s="342"/>
      <c r="E133" s="331"/>
      <c r="F133" s="331"/>
      <c r="G133" s="331"/>
      <c r="H133" s="331"/>
      <c r="I133" s="331"/>
      <c r="J133" s="331"/>
      <c r="K133" s="331"/>
      <c r="L133" s="331"/>
      <c r="M133" s="331"/>
      <c r="N133" s="331"/>
      <c r="O133" s="331"/>
      <c r="P133" s="331"/>
      <c r="Q133" s="331"/>
      <c r="R133" s="331"/>
      <c r="S133" s="331"/>
      <c r="T133" s="331"/>
      <c r="U133" s="331"/>
      <c r="V133" s="297"/>
      <c r="W133" s="331"/>
      <c r="X133" s="331"/>
      <c r="Y133" s="331"/>
      <c r="AD133" s="331"/>
      <c r="AE133" s="331"/>
      <c r="AF133" s="331"/>
      <c r="AG133" s="331"/>
      <c r="AH133" s="331"/>
      <c r="AI133" s="331"/>
      <c r="AJ133" s="331"/>
      <c r="AK133" s="331"/>
      <c r="AL133" s="331"/>
      <c r="AM133" s="348"/>
      <c r="AN133" s="348"/>
      <c r="AO133" s="348"/>
      <c r="AP133" s="348"/>
      <c r="AQ133" s="348"/>
      <c r="AR133" s="348"/>
      <c r="AS133" s="348"/>
      <c r="AT133" s="348"/>
      <c r="AU133" s="348"/>
      <c r="AV133" s="348"/>
      <c r="AW133" s="348"/>
      <c r="AX133" s="348"/>
      <c r="AY133" s="348"/>
      <c r="AZ133" s="348"/>
      <c r="BA133" s="403">
        <f>BA131-BA132</f>
        <v>0</v>
      </c>
    </row>
    <row r="134" spans="1:54" s="351" customFormat="1" ht="19.5" customHeight="1">
      <c r="A134" s="497"/>
      <c r="B134" s="321"/>
      <c r="C134" s="347"/>
      <c r="D134" s="347"/>
      <c r="E134" s="331"/>
      <c r="F134" s="331"/>
      <c r="G134" s="331"/>
      <c r="H134" s="331"/>
      <c r="I134" s="331"/>
      <c r="J134" s="331"/>
      <c r="K134" s="331"/>
      <c r="L134" s="331"/>
      <c r="M134" s="331"/>
      <c r="N134" s="331"/>
      <c r="O134" s="331"/>
      <c r="P134" s="331"/>
      <c r="Q134" s="331"/>
      <c r="R134" s="331"/>
      <c r="S134" s="331"/>
      <c r="T134" s="331"/>
      <c r="U134" s="331"/>
      <c r="V134" s="297"/>
      <c r="W134" s="331"/>
      <c r="X134" s="331"/>
      <c r="Y134" s="331"/>
      <c r="Z134" s="347"/>
      <c r="AA134" s="342"/>
      <c r="AB134" s="347"/>
      <c r="AC134" s="347"/>
      <c r="AD134" s="331"/>
      <c r="AE134" s="331"/>
      <c r="AF134" s="331"/>
      <c r="AG134" s="331"/>
      <c r="AH134" s="331"/>
      <c r="AI134" s="331"/>
      <c r="AJ134" s="331"/>
      <c r="AK134" s="331"/>
      <c r="AL134" s="331"/>
      <c r="AM134" s="349"/>
      <c r="AN134" s="349"/>
      <c r="AO134" s="349"/>
      <c r="AP134" s="349"/>
      <c r="AQ134" s="349"/>
      <c r="AR134" s="349"/>
      <c r="AS134" s="349"/>
      <c r="AT134" s="349"/>
      <c r="AU134" s="349"/>
      <c r="AV134" s="349"/>
      <c r="AW134" s="349"/>
      <c r="AX134" s="349"/>
      <c r="AY134" s="349"/>
      <c r="AZ134" s="349"/>
      <c r="BA134" s="350"/>
    </row>
    <row r="135" spans="1:54" s="280" customFormat="1" ht="15.5">
      <c r="A135" s="498"/>
      <c r="B135" s="352" t="s">
        <v>215</v>
      </c>
      <c r="C135" s="353"/>
      <c r="D135" s="276"/>
      <c r="E135" s="276"/>
      <c r="F135" s="276"/>
      <c r="G135" s="276"/>
      <c r="H135" s="276"/>
      <c r="I135" s="276"/>
      <c r="J135" s="276"/>
      <c r="K135" s="276"/>
      <c r="L135" s="276"/>
      <c r="M135" s="276"/>
      <c r="N135" s="276"/>
      <c r="O135" s="276"/>
      <c r="P135" s="276"/>
      <c r="Q135" s="276"/>
      <c r="R135" s="276"/>
      <c r="S135" s="276"/>
      <c r="T135" s="276"/>
      <c r="U135" s="276"/>
      <c r="V135" s="354"/>
      <c r="W135" s="276"/>
      <c r="X135" s="276"/>
      <c r="Y135" s="276"/>
      <c r="Z135" s="301"/>
      <c r="AA135" s="306"/>
      <c r="AB135" s="306"/>
      <c r="AC135" s="276"/>
      <c r="AD135" s="276"/>
      <c r="AE135" s="306"/>
      <c r="AF135" s="306"/>
      <c r="AG135" s="306"/>
      <c r="AH135" s="306"/>
      <c r="AI135" s="306"/>
      <c r="AJ135" s="306"/>
      <c r="AK135" s="306"/>
      <c r="AL135" s="306"/>
      <c r="AM135" s="288">
        <f>SUMPRODUCT($E$22:$E$125,AM22:AM125)</f>
        <v>4057581.3212057748</v>
      </c>
      <c r="AN135" s="288">
        <f>SUMPRODUCT($E$22:$E$125,AN22:AN125)</f>
        <v>1790290.9043569774</v>
      </c>
      <c r="AO135" s="288">
        <f>IF(AO21="kW",SUMPRODUCT($U$22:$U$125,$W$22:$W$125,AO22:AO125),SUMPRODUCT($E$22:$E$125,AO22:AO125))</f>
        <v>30229.927832174311</v>
      </c>
      <c r="AP135" s="288">
        <f t="shared" ref="AP135:AZ135" si="39">IF(AP21="kW",SUMPRODUCT($U$22:$U$125,$W$22:$W$125,AP22:AP125),SUMPRODUCT($E$22:$E$125,AP22:AP125))</f>
        <v>0</v>
      </c>
      <c r="AQ135" s="288">
        <f t="shared" si="39"/>
        <v>0</v>
      </c>
      <c r="AR135" s="288">
        <f t="shared" si="39"/>
        <v>0</v>
      </c>
      <c r="AS135" s="288">
        <f t="shared" si="39"/>
        <v>0</v>
      </c>
      <c r="AT135" s="288">
        <f t="shared" si="39"/>
        <v>0</v>
      </c>
      <c r="AU135" s="288">
        <f t="shared" si="39"/>
        <v>0</v>
      </c>
      <c r="AV135" s="288">
        <f t="shared" si="39"/>
        <v>0</v>
      </c>
      <c r="AW135" s="288">
        <f t="shared" si="39"/>
        <v>0</v>
      </c>
      <c r="AX135" s="288">
        <f t="shared" si="39"/>
        <v>0</v>
      </c>
      <c r="AY135" s="288">
        <f t="shared" si="39"/>
        <v>0</v>
      </c>
      <c r="AZ135" s="288">
        <f t="shared" si="39"/>
        <v>0</v>
      </c>
      <c r="BA135" s="334"/>
    </row>
    <row r="136" spans="1:54" s="280" customFormat="1" ht="15.5">
      <c r="A136" s="498"/>
      <c r="B136" s="352" t="s">
        <v>216</v>
      </c>
      <c r="C136" s="353"/>
      <c r="D136" s="276"/>
      <c r="E136" s="276"/>
      <c r="F136" s="276"/>
      <c r="G136" s="276"/>
      <c r="H136" s="276"/>
      <c r="I136" s="276"/>
      <c r="J136" s="276"/>
      <c r="K136" s="276"/>
      <c r="L136" s="276"/>
      <c r="M136" s="276"/>
      <c r="N136" s="276"/>
      <c r="O136" s="276"/>
      <c r="P136" s="276"/>
      <c r="Q136" s="276"/>
      <c r="R136" s="276"/>
      <c r="S136" s="276"/>
      <c r="T136" s="276"/>
      <c r="U136" s="276"/>
      <c r="V136" s="354"/>
      <c r="W136" s="276"/>
      <c r="X136" s="276"/>
      <c r="Y136" s="276"/>
      <c r="Z136" s="301"/>
      <c r="AA136" s="306"/>
      <c r="AB136" s="306"/>
      <c r="AC136" s="276"/>
      <c r="AD136" s="276"/>
      <c r="AE136" s="306"/>
      <c r="AF136" s="306"/>
      <c r="AG136" s="306"/>
      <c r="AH136" s="306"/>
      <c r="AI136" s="306"/>
      <c r="AJ136" s="306"/>
      <c r="AK136" s="306"/>
      <c r="AL136" s="306"/>
      <c r="AM136" s="288">
        <f>SUMPRODUCT($F$22:$F$125,AM22:AM125)</f>
        <v>4057581.3212057748</v>
      </c>
      <c r="AN136" s="288">
        <f>SUMPRODUCT($F$22:$F$125,AN22:AN125)</f>
        <v>1790290.9043569774</v>
      </c>
      <c r="AO136" s="288">
        <f>IF(AO21="kW",SUMPRODUCT($U$22:$U$125,$X$22:$X$125,AO22:AO125),SUMPRODUCT($F$22:$F$125,AO22:AO125))</f>
        <v>30229.927832174311</v>
      </c>
      <c r="AP136" s="288">
        <f t="shared" ref="AP136:AZ136" si="40">IF(AP21="kW",SUMPRODUCT($U$22:$U$125,$X$22:$X$125,AP22:AP125),SUMPRODUCT($F$22:$F$125,AP22:AP125))</f>
        <v>0</v>
      </c>
      <c r="AQ136" s="288">
        <f t="shared" si="40"/>
        <v>0</v>
      </c>
      <c r="AR136" s="288">
        <f t="shared" si="40"/>
        <v>0</v>
      </c>
      <c r="AS136" s="288">
        <f t="shared" si="40"/>
        <v>0</v>
      </c>
      <c r="AT136" s="288">
        <f t="shared" si="40"/>
        <v>0</v>
      </c>
      <c r="AU136" s="288">
        <f t="shared" si="40"/>
        <v>0</v>
      </c>
      <c r="AV136" s="288">
        <f t="shared" si="40"/>
        <v>0</v>
      </c>
      <c r="AW136" s="288">
        <f t="shared" si="40"/>
        <v>0</v>
      </c>
      <c r="AX136" s="288">
        <f t="shared" si="40"/>
        <v>0</v>
      </c>
      <c r="AY136" s="288">
        <f t="shared" si="40"/>
        <v>0</v>
      </c>
      <c r="AZ136" s="288">
        <f t="shared" si="40"/>
        <v>0</v>
      </c>
      <c r="BA136" s="334"/>
    </row>
    <row r="137" spans="1:54" s="280" customFormat="1" ht="15.5">
      <c r="A137" s="498"/>
      <c r="B137" s="352" t="s">
        <v>217</v>
      </c>
      <c r="C137" s="353"/>
      <c r="D137" s="276"/>
      <c r="E137" s="276"/>
      <c r="F137" s="276"/>
      <c r="G137" s="276"/>
      <c r="H137" s="276"/>
      <c r="I137" s="276"/>
      <c r="J137" s="276"/>
      <c r="K137" s="276"/>
      <c r="L137" s="276"/>
      <c r="M137" s="276"/>
      <c r="N137" s="276"/>
      <c r="O137" s="276"/>
      <c r="P137" s="276"/>
      <c r="Q137" s="276"/>
      <c r="R137" s="276"/>
      <c r="S137" s="276"/>
      <c r="T137" s="276"/>
      <c r="U137" s="276"/>
      <c r="V137" s="354"/>
      <c r="W137" s="276"/>
      <c r="X137" s="276"/>
      <c r="Y137" s="276"/>
      <c r="Z137" s="301"/>
      <c r="AA137" s="306"/>
      <c r="AB137" s="306"/>
      <c r="AC137" s="276"/>
      <c r="AD137" s="276"/>
      <c r="AE137" s="306"/>
      <c r="AF137" s="306"/>
      <c r="AG137" s="306"/>
      <c r="AH137" s="306"/>
      <c r="AI137" s="306"/>
      <c r="AJ137" s="306"/>
      <c r="AK137" s="306"/>
      <c r="AL137" s="306"/>
      <c r="AM137" s="288">
        <f>SUMPRODUCT($G$22:$G$125,AM22:AM125)</f>
        <v>4039527.7035243674</v>
      </c>
      <c r="AN137" s="288">
        <f>SUMPRODUCT($G$22:$G$125,AN22:AN125)</f>
        <v>1756113.6009845734</v>
      </c>
      <c r="AO137" s="288">
        <f>IF(AO21="kW",SUMPRODUCT($U$22:$U$125,$Y$22:$Y$125,AO22:AO125),SUMPRODUCT($G$22:$G$125,AO22:AO125))</f>
        <v>30076.321591666107</v>
      </c>
      <c r="AP137" s="288">
        <f t="shared" ref="AP137:AZ137" si="41">IF(AP21="kW",SUMPRODUCT($U$22:$U$125,$Y$22:$Y$125,AP22:AP125),SUMPRODUCT($G$22:$G$125,AP22:AP125))</f>
        <v>0</v>
      </c>
      <c r="AQ137" s="288">
        <f t="shared" si="41"/>
        <v>0</v>
      </c>
      <c r="AR137" s="288">
        <f t="shared" si="41"/>
        <v>0</v>
      </c>
      <c r="AS137" s="288">
        <f t="shared" si="41"/>
        <v>0</v>
      </c>
      <c r="AT137" s="288">
        <f t="shared" si="41"/>
        <v>0</v>
      </c>
      <c r="AU137" s="288">
        <f t="shared" si="41"/>
        <v>0</v>
      </c>
      <c r="AV137" s="288">
        <f t="shared" si="41"/>
        <v>0</v>
      </c>
      <c r="AW137" s="288">
        <f t="shared" si="41"/>
        <v>0</v>
      </c>
      <c r="AX137" s="288">
        <f t="shared" si="41"/>
        <v>0</v>
      </c>
      <c r="AY137" s="288">
        <f t="shared" si="41"/>
        <v>0</v>
      </c>
      <c r="AZ137" s="288">
        <f t="shared" si="41"/>
        <v>0</v>
      </c>
      <c r="BA137" s="334"/>
    </row>
    <row r="138" spans="1:54" s="280" customFormat="1" ht="15.5">
      <c r="A138" s="498"/>
      <c r="B138" s="352" t="s">
        <v>218</v>
      </c>
      <c r="C138" s="353"/>
      <c r="D138" s="276"/>
      <c r="E138" s="276"/>
      <c r="F138" s="276"/>
      <c r="G138" s="276"/>
      <c r="H138" s="276"/>
      <c r="I138" s="276"/>
      <c r="J138" s="276"/>
      <c r="K138" s="276"/>
      <c r="L138" s="276"/>
      <c r="M138" s="276"/>
      <c r="N138" s="276"/>
      <c r="O138" s="276"/>
      <c r="P138" s="276"/>
      <c r="Q138" s="276"/>
      <c r="R138" s="276"/>
      <c r="S138" s="276"/>
      <c r="T138" s="276"/>
      <c r="U138" s="276"/>
      <c r="V138" s="354"/>
      <c r="W138" s="276"/>
      <c r="X138" s="276"/>
      <c r="Y138" s="276"/>
      <c r="Z138" s="301"/>
      <c r="AA138" s="306"/>
      <c r="AB138" s="306"/>
      <c r="AC138" s="276"/>
      <c r="AD138" s="276"/>
      <c r="AE138" s="306"/>
      <c r="AF138" s="306"/>
      <c r="AG138" s="306"/>
      <c r="AH138" s="306"/>
      <c r="AI138" s="306"/>
      <c r="AJ138" s="306"/>
      <c r="AK138" s="306"/>
      <c r="AL138" s="306"/>
      <c r="AM138" s="288">
        <f>SUMPRODUCT($H$22:$H$125,AM22:AM125)</f>
        <v>3569754.9141795379</v>
      </c>
      <c r="AN138" s="288">
        <f>SUMPRODUCT($H$22:$H$125,AN22:AN125)</f>
        <v>1672836.844734879</v>
      </c>
      <c r="AO138" s="288">
        <f>IF(AO21="kW",SUMPRODUCT($U$22:$U$125,$Z$22:$Z$125,AO22:AO125),SUMPRODUCT($H$22:$H$125,AO22:AO125))</f>
        <v>28214.888485938442</v>
      </c>
      <c r="AP138" s="288">
        <f t="shared" ref="AP138:AZ138" si="42">IF(AP21="kW",SUMPRODUCT($U$22:$U$125,$Z$22:$Z$125,AP22:AP125),SUMPRODUCT($H$22:$H$125,AP22:AP125))</f>
        <v>0</v>
      </c>
      <c r="AQ138" s="288">
        <f t="shared" si="42"/>
        <v>0</v>
      </c>
      <c r="AR138" s="288">
        <f t="shared" si="42"/>
        <v>0</v>
      </c>
      <c r="AS138" s="288">
        <f t="shared" si="42"/>
        <v>0</v>
      </c>
      <c r="AT138" s="288">
        <f t="shared" si="42"/>
        <v>0</v>
      </c>
      <c r="AU138" s="288">
        <f t="shared" si="42"/>
        <v>0</v>
      </c>
      <c r="AV138" s="288">
        <f t="shared" si="42"/>
        <v>0</v>
      </c>
      <c r="AW138" s="288">
        <f t="shared" si="42"/>
        <v>0</v>
      </c>
      <c r="AX138" s="288">
        <f t="shared" si="42"/>
        <v>0</v>
      </c>
      <c r="AY138" s="288">
        <f t="shared" si="42"/>
        <v>0</v>
      </c>
      <c r="AZ138" s="288">
        <f t="shared" si="42"/>
        <v>0</v>
      </c>
      <c r="BA138" s="334"/>
    </row>
    <row r="139" spans="1:54" s="280" customFormat="1" ht="15.5">
      <c r="A139" s="498"/>
      <c r="B139" s="352" t="s">
        <v>219</v>
      </c>
      <c r="C139" s="353"/>
      <c r="D139" s="276"/>
      <c r="E139" s="276"/>
      <c r="F139" s="276"/>
      <c r="G139" s="276"/>
      <c r="H139" s="276"/>
      <c r="I139" s="276"/>
      <c r="J139" s="276"/>
      <c r="K139" s="276"/>
      <c r="L139" s="276"/>
      <c r="M139" s="276"/>
      <c r="N139" s="276"/>
      <c r="O139" s="276"/>
      <c r="P139" s="276"/>
      <c r="Q139" s="276"/>
      <c r="R139" s="276"/>
      <c r="S139" s="276"/>
      <c r="T139" s="276"/>
      <c r="U139" s="276"/>
      <c r="V139" s="354"/>
      <c r="W139" s="276"/>
      <c r="X139" s="276"/>
      <c r="Y139" s="276"/>
      <c r="Z139" s="301"/>
      <c r="AA139" s="306"/>
      <c r="AB139" s="306"/>
      <c r="AC139" s="276"/>
      <c r="AD139" s="276"/>
      <c r="AE139" s="306"/>
      <c r="AF139" s="306"/>
      <c r="AG139" s="306"/>
      <c r="AH139" s="306"/>
      <c r="AI139" s="306"/>
      <c r="AJ139" s="306"/>
      <c r="AK139" s="306"/>
      <c r="AL139" s="306"/>
      <c r="AM139" s="288">
        <f>SUMPRODUCT($I$22:$I$125,AM22:AM125)</f>
        <v>2802659.7424316802</v>
      </c>
      <c r="AN139" s="288">
        <f>SUMPRODUCT($I$22:$I$125,AN22:AN125)</f>
        <v>1414882.4002436812</v>
      </c>
      <c r="AO139" s="288">
        <f>IF(AO21="kW",SUMPRODUCT($U$22:$U$125,$AA$22:$AA$125,AO22:AO125),SUMPRODUCT($I$22:$I$125,AO22:AO125))</f>
        <v>27117.596363860244</v>
      </c>
      <c r="AP139" s="288">
        <f t="shared" ref="AP139:AZ139" si="43">IF(AP21="kW",SUMPRODUCT($U$22:$U$125,$AA$22:$AA$125,AP22:AP125),SUMPRODUCT($I$22:$I$125,AP22:AP125))</f>
        <v>0</v>
      </c>
      <c r="AQ139" s="288">
        <f t="shared" si="43"/>
        <v>0</v>
      </c>
      <c r="AR139" s="288">
        <f t="shared" si="43"/>
        <v>0</v>
      </c>
      <c r="AS139" s="288">
        <f t="shared" si="43"/>
        <v>0</v>
      </c>
      <c r="AT139" s="288">
        <f t="shared" si="43"/>
        <v>0</v>
      </c>
      <c r="AU139" s="288">
        <f t="shared" si="43"/>
        <v>0</v>
      </c>
      <c r="AV139" s="288">
        <f t="shared" si="43"/>
        <v>0</v>
      </c>
      <c r="AW139" s="288">
        <f t="shared" si="43"/>
        <v>0</v>
      </c>
      <c r="AX139" s="288">
        <f t="shared" si="43"/>
        <v>0</v>
      </c>
      <c r="AY139" s="288">
        <f t="shared" si="43"/>
        <v>0</v>
      </c>
      <c r="AZ139" s="288">
        <f t="shared" si="43"/>
        <v>0</v>
      </c>
      <c r="BA139" s="334"/>
    </row>
    <row r="140" spans="1:54" s="280" customFormat="1" ht="15.5">
      <c r="A140" s="498"/>
      <c r="B140" s="352" t="s">
        <v>220</v>
      </c>
      <c r="C140" s="353"/>
      <c r="D140" s="306"/>
      <c r="E140" s="306"/>
      <c r="F140" s="306"/>
      <c r="G140" s="306"/>
      <c r="H140" s="306"/>
      <c r="I140" s="306"/>
      <c r="J140" s="306"/>
      <c r="K140" s="306"/>
      <c r="L140" s="306"/>
      <c r="M140" s="306"/>
      <c r="N140" s="306"/>
      <c r="O140" s="306"/>
      <c r="P140" s="306"/>
      <c r="Q140" s="306"/>
      <c r="R140" s="306"/>
      <c r="S140" s="306"/>
      <c r="T140" s="306"/>
      <c r="U140" s="306"/>
      <c r="V140" s="354"/>
      <c r="W140" s="306"/>
      <c r="X140" s="306"/>
      <c r="Y140" s="306"/>
      <c r="Z140" s="301"/>
      <c r="AA140" s="306"/>
      <c r="AB140" s="306"/>
      <c r="AC140" s="306"/>
      <c r="AD140" s="306"/>
      <c r="AE140" s="306"/>
      <c r="AF140" s="306"/>
      <c r="AG140" s="306"/>
      <c r="AH140" s="306"/>
      <c r="AI140" s="306"/>
      <c r="AJ140" s="306"/>
      <c r="AK140" s="306"/>
      <c r="AL140" s="306"/>
      <c r="AM140" s="288">
        <f>SUMPRODUCT($J$22:$J$125,AM22:AM125)</f>
        <v>2520409.2289208737</v>
      </c>
      <c r="AN140" s="288">
        <f>SUMPRODUCT($J$22:$J$125,AN22:AN125)</f>
        <v>1253742.6138484462</v>
      </c>
      <c r="AO140" s="288">
        <f>IF(AO21="kW",SUMPRODUCT($U$22:$U$125,$AB$22:$AB$125,AO22:AO125),SUMPRODUCT($J$22:$J$125,AO22:AO125))</f>
        <v>25482.009343048801</v>
      </c>
      <c r="AP140" s="288">
        <f t="shared" ref="AP140:AZ140" si="44">IF(AP21="kW",SUMPRODUCT($U$22:$U$125,$AB$22:$AB$125,AP22:AP125),SUMPRODUCT($J$22:$J$125,AP22:AP125))</f>
        <v>0</v>
      </c>
      <c r="AQ140" s="288">
        <f t="shared" si="44"/>
        <v>0</v>
      </c>
      <c r="AR140" s="288">
        <f t="shared" si="44"/>
        <v>0</v>
      </c>
      <c r="AS140" s="288">
        <f t="shared" si="44"/>
        <v>0</v>
      </c>
      <c r="AT140" s="288">
        <f t="shared" si="44"/>
        <v>0</v>
      </c>
      <c r="AU140" s="288">
        <f t="shared" si="44"/>
        <v>0</v>
      </c>
      <c r="AV140" s="288">
        <f t="shared" si="44"/>
        <v>0</v>
      </c>
      <c r="AW140" s="288">
        <f t="shared" si="44"/>
        <v>0</v>
      </c>
      <c r="AX140" s="288">
        <f t="shared" si="44"/>
        <v>0</v>
      </c>
      <c r="AY140" s="288">
        <f t="shared" si="44"/>
        <v>0</v>
      </c>
      <c r="AZ140" s="288">
        <f t="shared" si="44"/>
        <v>0</v>
      </c>
      <c r="BA140" s="334"/>
    </row>
    <row r="141" spans="1:54" s="280" customFormat="1" ht="15.5">
      <c r="A141" s="498"/>
      <c r="B141" s="352" t="s">
        <v>221</v>
      </c>
      <c r="C141" s="353"/>
      <c r="D141" s="332"/>
      <c r="E141" s="332"/>
      <c r="F141" s="332"/>
      <c r="G141" s="332"/>
      <c r="H141" s="332"/>
      <c r="I141" s="332"/>
      <c r="J141" s="332"/>
      <c r="K141" s="332"/>
      <c r="L141" s="332"/>
      <c r="M141" s="332"/>
      <c r="N141" s="332"/>
      <c r="O141" s="332"/>
      <c r="P141" s="332"/>
      <c r="Q141" s="332"/>
      <c r="R141" s="332"/>
      <c r="S141" s="332"/>
      <c r="T141" s="332"/>
      <c r="U141" s="332"/>
      <c r="V141" s="306"/>
      <c r="W141" s="276"/>
      <c r="X141" s="276"/>
      <c r="Y141" s="306"/>
      <c r="Z141" s="301"/>
      <c r="AA141" s="306"/>
      <c r="AB141" s="306"/>
      <c r="AC141" s="354"/>
      <c r="AD141" s="354"/>
      <c r="AE141" s="306"/>
      <c r="AF141" s="306"/>
      <c r="AG141" s="306"/>
      <c r="AH141" s="306"/>
      <c r="AI141" s="306"/>
      <c r="AJ141" s="306"/>
      <c r="AK141" s="306"/>
      <c r="AL141" s="306"/>
      <c r="AM141" s="288">
        <f>SUMPRODUCT($K$22:$K$125,AM22:AM125)</f>
        <v>2516444.9787993366</v>
      </c>
      <c r="AN141" s="288">
        <f>SUMPRODUCT($K$22:$K$125,AN22:AN125)</f>
        <v>1229571.8212351224</v>
      </c>
      <c r="AO141" s="288">
        <f>IF(AO21="kW",SUMPRODUCT($U$22:$U$125,$AC$22:$AC$125,AO22:AO125),SUMPRODUCT($K$22:$K$125,AO22:AO125))</f>
        <v>24786.466414818642</v>
      </c>
      <c r="AP141" s="288">
        <f t="shared" ref="AP141:AZ141" si="45">IF(AP21="kW",SUMPRODUCT($U$22:$U$125,$AC$22:$AC$125,AP22:AP125),SUMPRODUCT($K$22:$K$125,AP22:AP125))</f>
        <v>0</v>
      </c>
      <c r="AQ141" s="288">
        <f t="shared" si="45"/>
        <v>0</v>
      </c>
      <c r="AR141" s="288">
        <f t="shared" si="45"/>
        <v>0</v>
      </c>
      <c r="AS141" s="288">
        <f t="shared" si="45"/>
        <v>0</v>
      </c>
      <c r="AT141" s="288">
        <f t="shared" si="45"/>
        <v>0</v>
      </c>
      <c r="AU141" s="288">
        <f t="shared" si="45"/>
        <v>0</v>
      </c>
      <c r="AV141" s="288">
        <f t="shared" si="45"/>
        <v>0</v>
      </c>
      <c r="AW141" s="288">
        <f t="shared" si="45"/>
        <v>0</v>
      </c>
      <c r="AX141" s="288">
        <f t="shared" si="45"/>
        <v>0</v>
      </c>
      <c r="AY141" s="288">
        <f t="shared" si="45"/>
        <v>0</v>
      </c>
      <c r="AZ141" s="288">
        <f t="shared" si="45"/>
        <v>0</v>
      </c>
      <c r="BA141" s="334"/>
    </row>
    <row r="142" spans="1:54" s="280" customFormat="1" ht="15.5">
      <c r="A142" s="498"/>
      <c r="B142" s="352" t="s">
        <v>222</v>
      </c>
      <c r="C142" s="353"/>
      <c r="D142" s="332"/>
      <c r="E142" s="332"/>
      <c r="F142" s="332"/>
      <c r="G142" s="332"/>
      <c r="H142" s="332"/>
      <c r="I142" s="332"/>
      <c r="J142" s="332"/>
      <c r="K142" s="332"/>
      <c r="L142" s="332"/>
      <c r="M142" s="332"/>
      <c r="N142" s="332"/>
      <c r="O142" s="332"/>
      <c r="P142" s="332"/>
      <c r="Q142" s="332"/>
      <c r="R142" s="332"/>
      <c r="S142" s="332"/>
      <c r="T142" s="332"/>
      <c r="U142" s="332"/>
      <c r="V142" s="354"/>
      <c r="W142" s="276"/>
      <c r="X142" s="276"/>
      <c r="Y142" s="306"/>
      <c r="Z142" s="301"/>
      <c r="AA142" s="306"/>
      <c r="AB142" s="306"/>
      <c r="AC142" s="354"/>
      <c r="AD142" s="354"/>
      <c r="AE142" s="306"/>
      <c r="AF142" s="306"/>
      <c r="AG142" s="306"/>
      <c r="AH142" s="306"/>
      <c r="AI142" s="306"/>
      <c r="AJ142" s="306"/>
      <c r="AK142" s="306"/>
      <c r="AL142" s="306"/>
      <c r="AM142" s="288">
        <f>SUMPRODUCT($L$22:$L$125,AM22:AM125)</f>
        <v>2746754.0146326046</v>
      </c>
      <c r="AN142" s="288">
        <f>SUMPRODUCT($L$22:$L$125,AN22:AN125)</f>
        <v>1192427.5362835091</v>
      </c>
      <c r="AO142" s="288">
        <f>IF(AO21="kW",SUMPRODUCT($U$22:$U$125,$AD$22:$AD$125,AO22:AO125),SUMPRODUCT($L$22:$L$125,AO22:AO125))</f>
        <v>23614.780137746791</v>
      </c>
      <c r="AP142" s="288">
        <f t="shared" ref="AP142:AZ142" si="46">IF(AP21="kW",SUMPRODUCT($U$22:$U$125,$AD$22:$AD$125,AP22:AP125),SUMPRODUCT($L$22:$L$125,AP22:AP125))</f>
        <v>0</v>
      </c>
      <c r="AQ142" s="288">
        <f t="shared" si="46"/>
        <v>0</v>
      </c>
      <c r="AR142" s="288">
        <f t="shared" si="46"/>
        <v>0</v>
      </c>
      <c r="AS142" s="288">
        <f t="shared" si="46"/>
        <v>0</v>
      </c>
      <c r="AT142" s="288">
        <f t="shared" si="46"/>
        <v>0</v>
      </c>
      <c r="AU142" s="288">
        <f t="shared" si="46"/>
        <v>0</v>
      </c>
      <c r="AV142" s="288">
        <f t="shared" si="46"/>
        <v>0</v>
      </c>
      <c r="AW142" s="288">
        <f t="shared" si="46"/>
        <v>0</v>
      </c>
      <c r="AX142" s="288">
        <f t="shared" si="46"/>
        <v>0</v>
      </c>
      <c r="AY142" s="288">
        <f t="shared" si="46"/>
        <v>0</v>
      </c>
      <c r="AZ142" s="288">
        <f t="shared" si="46"/>
        <v>0</v>
      </c>
      <c r="BA142" s="334"/>
    </row>
    <row r="143" spans="1:54" s="280" customFormat="1" ht="15.5">
      <c r="A143" s="498"/>
      <c r="B143" s="352" t="s">
        <v>223</v>
      </c>
      <c r="C143" s="353"/>
      <c r="D143" s="332"/>
      <c r="E143" s="332"/>
      <c r="F143" s="332"/>
      <c r="G143" s="332"/>
      <c r="H143" s="332"/>
      <c r="I143" s="332"/>
      <c r="J143" s="332"/>
      <c r="K143" s="332"/>
      <c r="L143" s="332"/>
      <c r="M143" s="332"/>
      <c r="N143" s="332"/>
      <c r="O143" s="332"/>
      <c r="P143" s="332"/>
      <c r="Q143" s="332"/>
      <c r="R143" s="332"/>
      <c r="S143" s="332"/>
      <c r="T143" s="332"/>
      <c r="U143" s="332"/>
      <c r="V143" s="354"/>
      <c r="W143" s="276"/>
      <c r="X143" s="276"/>
      <c r="Y143" s="306"/>
      <c r="Z143" s="301"/>
      <c r="AA143" s="306"/>
      <c r="AB143" s="306"/>
      <c r="AC143" s="354"/>
      <c r="AD143" s="354"/>
      <c r="AE143" s="306"/>
      <c r="AF143" s="306"/>
      <c r="AG143" s="306"/>
      <c r="AH143" s="306"/>
      <c r="AI143" s="306"/>
      <c r="AJ143" s="306"/>
      <c r="AK143" s="306"/>
      <c r="AL143" s="306"/>
      <c r="AM143" s="288">
        <f>SUMPRODUCT($M$22:$M$125,AM22:AM125)</f>
        <v>2029987.6780446535</v>
      </c>
      <c r="AN143" s="288">
        <f>SUMPRODUCT($M$22:$M$125,AN22:AN125)</f>
        <v>1192427.5362835091</v>
      </c>
      <c r="AO143" s="288">
        <f>IF(AO21="kW",SUMPRODUCT($U$22:$U$125,$AE$22:$AE$125,AO22:AO125),SUMPRODUCT($M$22:$M$125,AO22:AO125))</f>
        <v>23614.780137746791</v>
      </c>
      <c r="AP143" s="288">
        <f t="shared" ref="AP143:AZ143" si="47">IF(AP21="kW",SUMPRODUCT($U$22:$U$125,$AE$22:$AE$125,AP22:AP125),SUMPRODUCT($M$22:$M$125,AP22:AP125))</f>
        <v>0</v>
      </c>
      <c r="AQ143" s="288">
        <f t="shared" si="47"/>
        <v>0</v>
      </c>
      <c r="AR143" s="288">
        <f t="shared" si="47"/>
        <v>0</v>
      </c>
      <c r="AS143" s="288">
        <f t="shared" si="47"/>
        <v>0</v>
      </c>
      <c r="AT143" s="288">
        <f t="shared" si="47"/>
        <v>0</v>
      </c>
      <c r="AU143" s="288">
        <f t="shared" si="47"/>
        <v>0</v>
      </c>
      <c r="AV143" s="288">
        <f t="shared" si="47"/>
        <v>0</v>
      </c>
      <c r="AW143" s="288">
        <f t="shared" si="47"/>
        <v>0</v>
      </c>
      <c r="AX143" s="288">
        <f t="shared" si="47"/>
        <v>0</v>
      </c>
      <c r="AY143" s="288">
        <f t="shared" si="47"/>
        <v>0</v>
      </c>
      <c r="AZ143" s="288">
        <f t="shared" si="47"/>
        <v>0</v>
      </c>
      <c r="BA143" s="334"/>
    </row>
    <row r="144" spans="1:54" s="280" customFormat="1" ht="15.5">
      <c r="A144" s="498"/>
      <c r="B144" s="352" t="s">
        <v>837</v>
      </c>
      <c r="C144" s="353"/>
      <c r="D144" s="332"/>
      <c r="E144" s="332"/>
      <c r="F144" s="332"/>
      <c r="G144" s="332"/>
      <c r="H144" s="332"/>
      <c r="I144" s="332"/>
      <c r="J144" s="332"/>
      <c r="K144" s="332"/>
      <c r="L144" s="332"/>
      <c r="M144" s="332"/>
      <c r="N144" s="332"/>
      <c r="O144" s="332"/>
      <c r="P144" s="332"/>
      <c r="Q144" s="332"/>
      <c r="R144" s="332"/>
      <c r="S144" s="332"/>
      <c r="T144" s="332"/>
      <c r="U144" s="332"/>
      <c r="V144" s="354"/>
      <c r="W144" s="276"/>
      <c r="X144" s="276"/>
      <c r="Y144" s="306"/>
      <c r="Z144" s="301"/>
      <c r="AA144" s="306"/>
      <c r="AB144" s="306"/>
      <c r="AC144" s="354"/>
      <c r="AD144" s="354"/>
      <c r="AE144" s="306"/>
      <c r="AF144" s="306"/>
      <c r="AG144" s="306"/>
      <c r="AH144" s="306"/>
      <c r="AI144" s="306"/>
      <c r="AJ144" s="306"/>
      <c r="AK144" s="306"/>
      <c r="AL144" s="306"/>
      <c r="AM144" s="288">
        <f>SUMPRODUCT($N$22:$N$125,AM22:AM125)</f>
        <v>1788331.7395582225</v>
      </c>
      <c r="AN144" s="288">
        <f>SUMPRODUCT($N$22:$N$125,AN22:AN125)</f>
        <v>1184026.3957380138</v>
      </c>
      <c r="AO144" s="288">
        <f>IF(AO21="kW",SUMPRODUCT($U$22:$U$125,$AF$22:$AF$125,AO22:AO125),SUMPRODUCT($N$22:$N$125,AO22:AO125))</f>
        <v>23563.728070295147</v>
      </c>
      <c r="AP144" s="288">
        <f t="shared" ref="AP144:AZ144" si="48">IF(AP21="kW",SUMPRODUCT($U$22:$U$125,$AF$22:$AF$125,AP22:AP125),SUMPRODUCT($N$22:$N$125,AP22:AP125))</f>
        <v>0</v>
      </c>
      <c r="AQ144" s="288">
        <f t="shared" si="48"/>
        <v>0</v>
      </c>
      <c r="AR144" s="288">
        <f t="shared" si="48"/>
        <v>0</v>
      </c>
      <c r="AS144" s="288">
        <f t="shared" si="48"/>
        <v>0</v>
      </c>
      <c r="AT144" s="288">
        <f t="shared" si="48"/>
        <v>0</v>
      </c>
      <c r="AU144" s="288">
        <f t="shared" si="48"/>
        <v>0</v>
      </c>
      <c r="AV144" s="288">
        <f t="shared" si="48"/>
        <v>0</v>
      </c>
      <c r="AW144" s="288">
        <f t="shared" si="48"/>
        <v>0</v>
      </c>
      <c r="AX144" s="288">
        <f t="shared" si="48"/>
        <v>0</v>
      </c>
      <c r="AY144" s="288">
        <f t="shared" si="48"/>
        <v>0</v>
      </c>
      <c r="AZ144" s="288">
        <f t="shared" si="48"/>
        <v>0</v>
      </c>
      <c r="BA144" s="334"/>
    </row>
    <row r="145" spans="1:54" s="280" customFormat="1" ht="15.5">
      <c r="A145" s="498"/>
      <c r="B145" s="352" t="s">
        <v>838</v>
      </c>
      <c r="C145" s="353"/>
      <c r="D145" s="332"/>
      <c r="E145" s="332"/>
      <c r="F145" s="332"/>
      <c r="G145" s="332"/>
      <c r="H145" s="332"/>
      <c r="I145" s="332"/>
      <c r="J145" s="332"/>
      <c r="K145" s="332"/>
      <c r="L145" s="332"/>
      <c r="M145" s="332"/>
      <c r="N145" s="332"/>
      <c r="O145" s="332"/>
      <c r="P145" s="332"/>
      <c r="Q145" s="332"/>
      <c r="R145" s="332"/>
      <c r="S145" s="332"/>
      <c r="T145" s="332"/>
      <c r="U145" s="332"/>
      <c r="V145" s="354"/>
      <c r="W145" s="276"/>
      <c r="X145" s="276"/>
      <c r="Y145" s="306"/>
      <c r="Z145" s="301"/>
      <c r="AA145" s="306"/>
      <c r="AB145" s="306"/>
      <c r="AC145" s="354"/>
      <c r="AD145" s="354"/>
      <c r="AE145" s="306"/>
      <c r="AF145" s="306"/>
      <c r="AG145" s="306"/>
      <c r="AH145" s="306"/>
      <c r="AI145" s="306"/>
      <c r="AJ145" s="306"/>
      <c r="AK145" s="306"/>
      <c r="AL145" s="306"/>
      <c r="AM145" s="288">
        <f>SUMPRODUCT($O$22:$O$125,AM22:AM125)</f>
        <v>1769409.3958976374</v>
      </c>
      <c r="AN145" s="288">
        <f>SUMPRODUCT($O$22:$O$125,AN22:AN125)</f>
        <v>1147393.6838432031</v>
      </c>
      <c r="AO145" s="288">
        <f>IF(AO21="kW",SUMPRODUCT($U$22:$U$125,$AG$22:$AG$125,AO22:AO125),SUMPRODUCT($O$22:$O$125,AO22:AO125))</f>
        <v>22653.118063875725</v>
      </c>
      <c r="AP145" s="288">
        <f t="shared" ref="AP145:AZ145" si="49">IF(AP21="kW",SUMPRODUCT($U$22:$U$125,$AG$22:$AG$125,AP22:AP125),SUMPRODUCT($O$22:$O$125,AP22:AP125))</f>
        <v>0</v>
      </c>
      <c r="AQ145" s="288">
        <f t="shared" si="49"/>
        <v>0</v>
      </c>
      <c r="AR145" s="288">
        <f t="shared" si="49"/>
        <v>0</v>
      </c>
      <c r="AS145" s="288">
        <f t="shared" si="49"/>
        <v>0</v>
      </c>
      <c r="AT145" s="288">
        <f t="shared" si="49"/>
        <v>0</v>
      </c>
      <c r="AU145" s="288">
        <f t="shared" si="49"/>
        <v>0</v>
      </c>
      <c r="AV145" s="288">
        <f t="shared" si="49"/>
        <v>0</v>
      </c>
      <c r="AW145" s="288">
        <f t="shared" si="49"/>
        <v>0</v>
      </c>
      <c r="AX145" s="288">
        <f t="shared" si="49"/>
        <v>0</v>
      </c>
      <c r="AY145" s="288">
        <f t="shared" si="49"/>
        <v>0</v>
      </c>
      <c r="AZ145" s="288">
        <f t="shared" si="49"/>
        <v>0</v>
      </c>
      <c r="BA145" s="334"/>
    </row>
    <row r="146" spans="1:54" s="280" customFormat="1" ht="15.5">
      <c r="A146" s="498"/>
      <c r="B146" s="352" t="s">
        <v>839</v>
      </c>
      <c r="C146" s="353"/>
      <c r="D146" s="332"/>
      <c r="E146" s="332"/>
      <c r="F146" s="332"/>
      <c r="G146" s="332"/>
      <c r="H146" s="332"/>
      <c r="I146" s="332"/>
      <c r="J146" s="332"/>
      <c r="K146" s="332"/>
      <c r="L146" s="332"/>
      <c r="M146" s="332"/>
      <c r="N146" s="332"/>
      <c r="O146" s="332"/>
      <c r="P146" s="332"/>
      <c r="Q146" s="332"/>
      <c r="R146" s="332"/>
      <c r="S146" s="332"/>
      <c r="T146" s="332"/>
      <c r="U146" s="332"/>
      <c r="V146" s="354"/>
      <c r="W146" s="276"/>
      <c r="X146" s="276"/>
      <c r="Y146" s="306"/>
      <c r="Z146" s="301"/>
      <c r="AA146" s="306"/>
      <c r="AB146" s="306"/>
      <c r="AC146" s="354"/>
      <c r="AD146" s="354"/>
      <c r="AE146" s="306"/>
      <c r="AF146" s="306"/>
      <c r="AG146" s="306"/>
      <c r="AH146" s="306"/>
      <c r="AI146" s="306"/>
      <c r="AJ146" s="306"/>
      <c r="AK146" s="306"/>
      <c r="AL146" s="306"/>
      <c r="AM146" s="288">
        <f>SUMPRODUCT($P$22:$P$125,AM22:AM125)</f>
        <v>1769409.3958976374</v>
      </c>
      <c r="AN146" s="288">
        <f>SUMPRODUCT($P$22:$P$125,AN22:AN125)</f>
        <v>920976.03709932324</v>
      </c>
      <c r="AO146" s="288">
        <f>IF(AO21="kW",SUMPRODUCT($U$22:$U$125,$AH$22:$AH$125,AO22:AO125),SUMPRODUCT($P$22:$P$125,AO22:AO125))</f>
        <v>18656.070351803868</v>
      </c>
      <c r="AP146" s="288">
        <f t="shared" ref="AP146:AZ146" si="50">IF(AP21="kW",SUMPRODUCT($U$22:$U$125,$AH$22:$AH$125,AP22:AP125),SUMPRODUCT($P$22:$P$125,AP22:AP125))</f>
        <v>0</v>
      </c>
      <c r="AQ146" s="288">
        <f t="shared" si="50"/>
        <v>0</v>
      </c>
      <c r="AR146" s="288">
        <f t="shared" si="50"/>
        <v>0</v>
      </c>
      <c r="AS146" s="288">
        <f t="shared" si="50"/>
        <v>0</v>
      </c>
      <c r="AT146" s="288">
        <f t="shared" si="50"/>
        <v>0</v>
      </c>
      <c r="AU146" s="288">
        <f t="shared" si="50"/>
        <v>0</v>
      </c>
      <c r="AV146" s="288">
        <f t="shared" si="50"/>
        <v>0</v>
      </c>
      <c r="AW146" s="288">
        <f t="shared" si="50"/>
        <v>0</v>
      </c>
      <c r="AX146" s="288">
        <f t="shared" si="50"/>
        <v>0</v>
      </c>
      <c r="AY146" s="288">
        <f t="shared" si="50"/>
        <v>0</v>
      </c>
      <c r="AZ146" s="288">
        <f t="shared" si="50"/>
        <v>0</v>
      </c>
      <c r="BA146" s="334"/>
    </row>
    <row r="147" spans="1:54" s="280" customFormat="1" ht="15.5">
      <c r="A147" s="498"/>
      <c r="B147" s="352" t="s">
        <v>840</v>
      </c>
      <c r="C147" s="353"/>
      <c r="D147" s="332"/>
      <c r="E147" s="332"/>
      <c r="F147" s="332"/>
      <c r="G147" s="332"/>
      <c r="H147" s="332"/>
      <c r="I147" s="332"/>
      <c r="J147" s="332"/>
      <c r="K147" s="332"/>
      <c r="L147" s="332"/>
      <c r="M147" s="332"/>
      <c r="N147" s="332"/>
      <c r="O147" s="332"/>
      <c r="P147" s="332"/>
      <c r="Q147" s="332"/>
      <c r="R147" s="332"/>
      <c r="S147" s="332"/>
      <c r="T147" s="332"/>
      <c r="U147" s="332"/>
      <c r="V147" s="354"/>
      <c r="W147" s="276"/>
      <c r="X147" s="276"/>
      <c r="Y147" s="306"/>
      <c r="Z147" s="301"/>
      <c r="AA147" s="306"/>
      <c r="AB147" s="306"/>
      <c r="AC147" s="354"/>
      <c r="AD147" s="354"/>
      <c r="AE147" s="306"/>
      <c r="AF147" s="306"/>
      <c r="AG147" s="306"/>
      <c r="AH147" s="306"/>
      <c r="AI147" s="306"/>
      <c r="AJ147" s="306"/>
      <c r="AK147" s="306"/>
      <c r="AL147" s="306"/>
      <c r="AM147" s="288">
        <f>SUMPRODUCT($Q$22:$Q$125,AM22:AM125)</f>
        <v>1748277.6206697773</v>
      </c>
      <c r="AN147" s="288">
        <f>SUMPRODUCT($Q$22:$Q$125,AN22:AN125)</f>
        <v>105951.11028718136</v>
      </c>
      <c r="AO147" s="288">
        <f>IF(AO21="kW",SUMPRODUCT($U$22:$U$125,$AI$22:$AI$125,AO22:AO125),SUMPRODUCT($Q$22:$Q$125,AO22:AO125))</f>
        <v>3072.4347009043445</v>
      </c>
      <c r="AP147" s="288">
        <f t="shared" ref="AP147:AZ147" si="51">IF(AP21="kW",SUMPRODUCT($U$22:$U$125,$AI$22:$AI$125,AP22:AP125),SUMPRODUCT($Q$22:$Q$125,AP22:AP125))</f>
        <v>0</v>
      </c>
      <c r="AQ147" s="288">
        <f t="shared" si="51"/>
        <v>0</v>
      </c>
      <c r="AR147" s="288">
        <f t="shared" si="51"/>
        <v>0</v>
      </c>
      <c r="AS147" s="288">
        <f t="shared" si="51"/>
        <v>0</v>
      </c>
      <c r="AT147" s="288">
        <f t="shared" si="51"/>
        <v>0</v>
      </c>
      <c r="AU147" s="288">
        <f t="shared" si="51"/>
        <v>0</v>
      </c>
      <c r="AV147" s="288">
        <f t="shared" si="51"/>
        <v>0</v>
      </c>
      <c r="AW147" s="288">
        <f t="shared" si="51"/>
        <v>0</v>
      </c>
      <c r="AX147" s="288">
        <f t="shared" si="51"/>
        <v>0</v>
      </c>
      <c r="AY147" s="288">
        <f t="shared" si="51"/>
        <v>0</v>
      </c>
      <c r="AZ147" s="288">
        <f t="shared" si="51"/>
        <v>0</v>
      </c>
      <c r="BA147" s="334"/>
    </row>
    <row r="148" spans="1:54" s="280" customFormat="1" ht="15.5">
      <c r="A148" s="498"/>
      <c r="B148" s="352" t="s">
        <v>841</v>
      </c>
      <c r="C148" s="353"/>
      <c r="D148" s="332"/>
      <c r="E148" s="332"/>
      <c r="F148" s="332"/>
      <c r="G148" s="332"/>
      <c r="H148" s="332"/>
      <c r="I148" s="332"/>
      <c r="J148" s="332"/>
      <c r="K148" s="332"/>
      <c r="L148" s="332"/>
      <c r="M148" s="332"/>
      <c r="N148" s="332"/>
      <c r="O148" s="332"/>
      <c r="P148" s="332"/>
      <c r="Q148" s="332"/>
      <c r="R148" s="332"/>
      <c r="S148" s="332"/>
      <c r="T148" s="332"/>
      <c r="U148" s="332"/>
      <c r="V148" s="354"/>
      <c r="W148" s="276"/>
      <c r="X148" s="276"/>
      <c r="Y148" s="306"/>
      <c r="Z148" s="301"/>
      <c r="AA148" s="306"/>
      <c r="AB148" s="306"/>
      <c r="AC148" s="354"/>
      <c r="AD148" s="354"/>
      <c r="AE148" s="306"/>
      <c r="AF148" s="306"/>
      <c r="AG148" s="306"/>
      <c r="AH148" s="306"/>
      <c r="AI148" s="306"/>
      <c r="AJ148" s="306"/>
      <c r="AK148" s="306"/>
      <c r="AL148" s="306"/>
      <c r="AM148" s="288">
        <f>SUMPRODUCT($R$22:$R$125,AM22:AM125)</f>
        <v>1748277.6206697773</v>
      </c>
      <c r="AN148" s="288">
        <f>SUMPRODUCT($R$22:$R$125,AN22:AN125)</f>
        <v>105294.03981723227</v>
      </c>
      <c r="AO148" s="288">
        <f>IF(AO21="kW",SUMPRODUCT($U$22:$U$125,$AJ$22:$AJ$125,AO22:AO125),SUMPRODUCT($R$22:$R$125,AO22:AO125))</f>
        <v>3059.7692950304222</v>
      </c>
      <c r="AP148" s="288">
        <f t="shared" ref="AP148:AZ148" si="52">IF(AP21="kW",SUMPRODUCT($U$22:$U$125,$AJ$22:$AJ$125,AP22:AP125),SUMPRODUCT($R$22:$R$125,AP22:AP125))</f>
        <v>0</v>
      </c>
      <c r="AQ148" s="288">
        <f t="shared" si="52"/>
        <v>0</v>
      </c>
      <c r="AR148" s="288">
        <f t="shared" si="52"/>
        <v>0</v>
      </c>
      <c r="AS148" s="288">
        <f t="shared" si="52"/>
        <v>0</v>
      </c>
      <c r="AT148" s="288">
        <f t="shared" si="52"/>
        <v>0</v>
      </c>
      <c r="AU148" s="288">
        <f t="shared" si="52"/>
        <v>0</v>
      </c>
      <c r="AV148" s="288">
        <f t="shared" si="52"/>
        <v>0</v>
      </c>
      <c r="AW148" s="288">
        <f t="shared" si="52"/>
        <v>0</v>
      </c>
      <c r="AX148" s="288">
        <f t="shared" si="52"/>
        <v>0</v>
      </c>
      <c r="AY148" s="288">
        <f t="shared" si="52"/>
        <v>0</v>
      </c>
      <c r="AZ148" s="288">
        <f t="shared" si="52"/>
        <v>0</v>
      </c>
      <c r="BA148" s="334"/>
    </row>
    <row r="149" spans="1:54" s="280" customFormat="1" ht="15.5">
      <c r="A149" s="498"/>
      <c r="B149" s="352" t="s">
        <v>842</v>
      </c>
      <c r="C149" s="353"/>
      <c r="D149" s="332"/>
      <c r="E149" s="332"/>
      <c r="F149" s="332"/>
      <c r="G149" s="332"/>
      <c r="H149" s="332"/>
      <c r="I149" s="332"/>
      <c r="J149" s="332"/>
      <c r="K149" s="332"/>
      <c r="L149" s="332"/>
      <c r="M149" s="332"/>
      <c r="N149" s="332"/>
      <c r="O149" s="332"/>
      <c r="P149" s="332"/>
      <c r="Q149" s="332"/>
      <c r="R149" s="332"/>
      <c r="S149" s="332"/>
      <c r="T149" s="332"/>
      <c r="U149" s="332"/>
      <c r="V149" s="354"/>
      <c r="W149" s="276"/>
      <c r="X149" s="276"/>
      <c r="Y149" s="306"/>
      <c r="Z149" s="301"/>
      <c r="AA149" s="306"/>
      <c r="AB149" s="306"/>
      <c r="AC149" s="354"/>
      <c r="AD149" s="354"/>
      <c r="AE149" s="306"/>
      <c r="AF149" s="306"/>
      <c r="AG149" s="306"/>
      <c r="AH149" s="306"/>
      <c r="AI149" s="306"/>
      <c r="AJ149" s="306"/>
      <c r="AK149" s="306"/>
      <c r="AL149" s="306"/>
      <c r="AM149" s="288">
        <f>SUMPRODUCT($S$22:$S$125,AM22:AM125)</f>
        <v>1742696.5766978811</v>
      </c>
      <c r="AN149" s="288">
        <f>SUMPRODUCT($S$22:$S$125,AN22:AN125)</f>
        <v>47717.233850556739</v>
      </c>
      <c r="AO149" s="288">
        <f>IF(AO21="kW",SUMPRODUCT($U$22:$U$125,$AK$22:$AK$125,AO22:AO125),SUMPRODUCT($S$22:$S$125,AO22:AO125))</f>
        <v>976.41074340033538</v>
      </c>
      <c r="AP149" s="288">
        <f t="shared" ref="AP149:AZ149" si="53">IF(AP21="kW",SUMPRODUCT($U$22:$U$125,$AK$22:$AK$125,AP22:AP125),SUMPRODUCT($S$22:$S$125,AP22:AP125))</f>
        <v>0</v>
      </c>
      <c r="AQ149" s="288">
        <f t="shared" si="53"/>
        <v>0</v>
      </c>
      <c r="AR149" s="288">
        <f t="shared" si="53"/>
        <v>0</v>
      </c>
      <c r="AS149" s="288">
        <f t="shared" si="53"/>
        <v>0</v>
      </c>
      <c r="AT149" s="288">
        <f t="shared" si="53"/>
        <v>0</v>
      </c>
      <c r="AU149" s="288">
        <f t="shared" si="53"/>
        <v>0</v>
      </c>
      <c r="AV149" s="288">
        <f t="shared" si="53"/>
        <v>0</v>
      </c>
      <c r="AW149" s="288">
        <f t="shared" si="53"/>
        <v>0</v>
      </c>
      <c r="AX149" s="288">
        <f t="shared" si="53"/>
        <v>0</v>
      </c>
      <c r="AY149" s="288">
        <f t="shared" si="53"/>
        <v>0</v>
      </c>
      <c r="AZ149" s="288">
        <f t="shared" si="53"/>
        <v>0</v>
      </c>
      <c r="BA149" s="334"/>
    </row>
    <row r="150" spans="1:54" ht="15.5">
      <c r="B150" s="355" t="s">
        <v>843</v>
      </c>
      <c r="C150" s="356"/>
      <c r="D150" s="357"/>
      <c r="E150" s="357"/>
      <c r="F150" s="357"/>
      <c r="G150" s="357"/>
      <c r="H150" s="357"/>
      <c r="I150" s="357"/>
      <c r="J150" s="357"/>
      <c r="K150" s="357"/>
      <c r="L150" s="357"/>
      <c r="M150" s="357"/>
      <c r="N150" s="357"/>
      <c r="O150" s="357"/>
      <c r="P150" s="357"/>
      <c r="Q150" s="357"/>
      <c r="R150" s="357"/>
      <c r="S150" s="357"/>
      <c r="T150" s="357"/>
      <c r="U150" s="357"/>
      <c r="V150" s="358"/>
      <c r="W150" s="359"/>
      <c r="X150" s="360"/>
      <c r="Y150" s="358"/>
      <c r="Z150" s="361"/>
      <c r="AA150" s="362"/>
      <c r="AB150" s="362"/>
      <c r="AC150" s="358"/>
      <c r="AD150" s="358"/>
      <c r="AE150" s="362"/>
      <c r="AF150" s="362"/>
      <c r="AG150" s="362"/>
      <c r="AH150" s="362"/>
      <c r="AI150" s="362"/>
      <c r="AJ150" s="362"/>
      <c r="AK150" s="362"/>
      <c r="AL150" s="362"/>
      <c r="AM150" s="323">
        <f>SUMPRODUCT($T$22:$T$125,AM22:AM125)</f>
        <v>1656744.2414754294</v>
      </c>
      <c r="AN150" s="323">
        <f>SUMPRODUCT($T$22:$T$125,AN22:AN125)</f>
        <v>35480.344134518251</v>
      </c>
      <c r="AO150" s="323">
        <f>IF(AO21="kW",SUMPRODUCT($U$22:$U$125,$AL$22:$AL$125,AO22:AO125),SUMPRODUCT($T$22:$T$125,AO22:AO125))</f>
        <v>952.59942967675886</v>
      </c>
      <c r="AP150" s="323">
        <f t="shared" ref="AP150:AZ150" si="54">IF(AP21="kW",SUMPRODUCT($U$22:$U$125,$AL$22:$AL$125,AP22:AP125),SUMPRODUCT($T$22:$T$125,AP22:AP125))</f>
        <v>0</v>
      </c>
      <c r="AQ150" s="323">
        <f t="shared" si="54"/>
        <v>0</v>
      </c>
      <c r="AR150" s="323">
        <f t="shared" si="54"/>
        <v>0</v>
      </c>
      <c r="AS150" s="323">
        <f t="shared" si="54"/>
        <v>0</v>
      </c>
      <c r="AT150" s="323">
        <f t="shared" si="54"/>
        <v>0</v>
      </c>
      <c r="AU150" s="323">
        <f t="shared" si="54"/>
        <v>0</v>
      </c>
      <c r="AV150" s="323">
        <f t="shared" si="54"/>
        <v>0</v>
      </c>
      <c r="AW150" s="323">
        <f t="shared" si="54"/>
        <v>0</v>
      </c>
      <c r="AX150" s="323">
        <f t="shared" si="54"/>
        <v>0</v>
      </c>
      <c r="AY150" s="323">
        <f t="shared" si="54"/>
        <v>0</v>
      </c>
      <c r="AZ150" s="323">
        <f t="shared" si="54"/>
        <v>0</v>
      </c>
      <c r="BA150" s="795"/>
      <c r="BB150" s="363"/>
    </row>
    <row r="151" spans="1:54" ht="15.5">
      <c r="B151" s="741"/>
      <c r="C151" s="353"/>
      <c r="D151" s="742"/>
      <c r="E151" s="742"/>
      <c r="F151" s="742"/>
      <c r="G151" s="742"/>
      <c r="H151" s="742"/>
      <c r="I151" s="742"/>
      <c r="J151" s="742"/>
      <c r="K151" s="742"/>
      <c r="L151" s="742"/>
      <c r="M151" s="742"/>
      <c r="N151" s="742"/>
      <c r="O151" s="742"/>
      <c r="P151" s="742"/>
      <c r="Q151" s="742"/>
      <c r="R151" s="742"/>
      <c r="S151" s="742"/>
      <c r="T151" s="742"/>
      <c r="U151" s="742"/>
      <c r="V151" s="743"/>
      <c r="W151" s="744"/>
      <c r="X151" s="745"/>
      <c r="Y151" s="743"/>
      <c r="Z151" s="301"/>
      <c r="AA151" s="386"/>
      <c r="AB151" s="386"/>
      <c r="AC151" s="743"/>
      <c r="AD151" s="743"/>
      <c r="AE151" s="386"/>
      <c r="AF151" s="386"/>
      <c r="AG151" s="386"/>
      <c r="AH151" s="386"/>
      <c r="AI151" s="386"/>
      <c r="AJ151" s="386"/>
      <c r="AK151" s="386"/>
      <c r="AL151" s="386"/>
      <c r="AM151" s="288"/>
      <c r="AN151" s="288"/>
      <c r="AO151" s="288"/>
      <c r="AP151" s="288"/>
      <c r="AQ151" s="288"/>
      <c r="AR151" s="288"/>
      <c r="AS151" s="288"/>
      <c r="AT151" s="288"/>
      <c r="AU151" s="288"/>
      <c r="AV151" s="288"/>
      <c r="AW151" s="288"/>
      <c r="AX151" s="288"/>
      <c r="AY151" s="288"/>
      <c r="AZ151" s="288"/>
      <c r="BB151" s="363"/>
    </row>
    <row r="152" spans="1:54" ht="15.5">
      <c r="B152" s="741"/>
      <c r="C152" s="353"/>
      <c r="D152" s="742"/>
      <c r="E152" s="742"/>
      <c r="F152" s="742"/>
      <c r="G152" s="742"/>
      <c r="H152" s="742"/>
      <c r="I152" s="742"/>
      <c r="J152" s="742"/>
      <c r="K152" s="742"/>
      <c r="L152" s="742"/>
      <c r="M152" s="742"/>
      <c r="N152" s="742"/>
      <c r="O152" s="742"/>
      <c r="P152" s="742"/>
      <c r="Q152" s="742"/>
      <c r="R152" s="742"/>
      <c r="S152" s="742"/>
      <c r="T152" s="742"/>
      <c r="U152" s="742"/>
      <c r="V152" s="743"/>
      <c r="W152" s="744"/>
      <c r="X152" s="745"/>
      <c r="Y152" s="743"/>
      <c r="Z152" s="301"/>
      <c r="AA152" s="386"/>
      <c r="AB152" s="386"/>
      <c r="AC152" s="743"/>
      <c r="AD152" s="743"/>
      <c r="AE152" s="386"/>
      <c r="AF152" s="386"/>
      <c r="AG152" s="386"/>
      <c r="AH152" s="386"/>
      <c r="AI152" s="386"/>
      <c r="AJ152" s="386"/>
      <c r="AK152" s="386"/>
      <c r="AL152" s="386"/>
      <c r="AM152" s="288"/>
      <c r="AN152" s="288"/>
      <c r="AO152" s="288"/>
      <c r="AP152" s="288"/>
      <c r="AQ152" s="288"/>
      <c r="AR152" s="288"/>
      <c r="AS152" s="288"/>
      <c r="AT152" s="288"/>
      <c r="AU152" s="288"/>
      <c r="AV152" s="288"/>
      <c r="AW152" s="288"/>
      <c r="AX152" s="288"/>
      <c r="AY152" s="288"/>
      <c r="AZ152" s="288"/>
      <c r="BB152" s="363"/>
    </row>
    <row r="153" spans="1:54" ht="15.5">
      <c r="B153" s="741"/>
      <c r="C153" s="353"/>
      <c r="D153" s="742"/>
      <c r="E153" s="742"/>
      <c r="F153" s="742"/>
      <c r="G153" s="742"/>
      <c r="H153" s="742"/>
      <c r="I153" s="742"/>
      <c r="J153" s="742"/>
      <c r="K153" s="742"/>
      <c r="L153" s="742"/>
      <c r="M153" s="742"/>
      <c r="N153" s="742"/>
      <c r="O153" s="742"/>
      <c r="P153" s="742"/>
      <c r="Q153" s="742"/>
      <c r="R153" s="742"/>
      <c r="S153" s="742"/>
      <c r="T153" s="742"/>
      <c r="U153" s="742"/>
      <c r="V153" s="743"/>
      <c r="W153" s="744"/>
      <c r="X153" s="745"/>
      <c r="Y153" s="743"/>
      <c r="Z153" s="301"/>
      <c r="AA153" s="386"/>
      <c r="AB153" s="386"/>
      <c r="AC153" s="743"/>
      <c r="AD153" s="743"/>
      <c r="AE153" s="386"/>
      <c r="AF153" s="386"/>
      <c r="AG153" s="386"/>
      <c r="AH153" s="386"/>
      <c r="AI153" s="386"/>
      <c r="AJ153" s="386"/>
      <c r="AK153" s="386"/>
      <c r="AL153" s="386"/>
      <c r="AM153" s="288"/>
      <c r="AN153" s="288"/>
      <c r="AO153" s="288"/>
      <c r="AP153" s="288"/>
      <c r="AQ153" s="288"/>
      <c r="AR153" s="288"/>
      <c r="AS153" s="288"/>
      <c r="AT153" s="288"/>
      <c r="AU153" s="288"/>
      <c r="AV153" s="288"/>
      <c r="AW153" s="288"/>
      <c r="AX153" s="288"/>
      <c r="AY153" s="288"/>
      <c r="AZ153" s="288"/>
      <c r="BB153" s="363"/>
    </row>
    <row r="154" spans="1:54" ht="21.75" customHeight="1">
      <c r="B154" s="364" t="s">
        <v>581</v>
      </c>
      <c r="C154" s="365"/>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7"/>
      <c r="AA154" s="368"/>
      <c r="AB154" s="366"/>
      <c r="AC154" s="366"/>
      <c r="AD154" s="366"/>
      <c r="AE154" s="366"/>
      <c r="AF154" s="366"/>
      <c r="AG154" s="366"/>
      <c r="AH154" s="366"/>
      <c r="AI154" s="366"/>
      <c r="AJ154" s="366"/>
      <c r="AK154" s="366"/>
      <c r="AL154" s="366"/>
      <c r="AM154" s="369"/>
      <c r="AN154" s="369"/>
      <c r="AO154" s="369"/>
      <c r="AP154" s="369"/>
      <c r="AQ154" s="369"/>
      <c r="AR154" s="369"/>
      <c r="AS154" s="369"/>
      <c r="AT154" s="369"/>
      <c r="AU154" s="369"/>
      <c r="AV154" s="369"/>
      <c r="AW154" s="369"/>
      <c r="AX154" s="369"/>
      <c r="AY154" s="369"/>
      <c r="AZ154" s="369"/>
      <c r="BA154" s="370"/>
      <c r="BB154" s="363"/>
    </row>
    <row r="156" spans="1:54" ht="15.5">
      <c r="B156" s="277" t="s">
        <v>241</v>
      </c>
      <c r="C156" s="278"/>
      <c r="D156" s="579" t="s">
        <v>522</v>
      </c>
      <c r="F156" s="579"/>
      <c r="V156" s="278"/>
      <c r="AM156" s="267"/>
      <c r="AN156" s="264"/>
      <c r="AO156" s="264"/>
      <c r="AP156" s="264"/>
      <c r="AQ156" s="264"/>
      <c r="AR156" s="264"/>
      <c r="AS156" s="264"/>
      <c r="AT156" s="264"/>
      <c r="AU156" s="264"/>
      <c r="AV156" s="264"/>
      <c r="AW156" s="264"/>
      <c r="AX156" s="264"/>
      <c r="AY156" s="264"/>
      <c r="AZ156" s="264"/>
      <c r="BA156" s="279"/>
    </row>
    <row r="157" spans="1:54" ht="34.5" customHeight="1">
      <c r="B157" s="1318" t="s">
        <v>211</v>
      </c>
      <c r="C157" s="1320" t="s">
        <v>33</v>
      </c>
      <c r="D157" s="281" t="s">
        <v>420</v>
      </c>
      <c r="E157" s="1329" t="s">
        <v>209</v>
      </c>
      <c r="F157" s="1330"/>
      <c r="G157" s="1330"/>
      <c r="H157" s="1330"/>
      <c r="I157" s="1330"/>
      <c r="J157" s="1330"/>
      <c r="K157" s="1330"/>
      <c r="L157" s="1330"/>
      <c r="M157" s="1330"/>
      <c r="N157" s="1330"/>
      <c r="O157" s="1330"/>
      <c r="P157" s="1330"/>
      <c r="Q157" s="1330"/>
      <c r="R157" s="1330"/>
      <c r="S157" s="1330"/>
      <c r="T157" s="1331"/>
      <c r="U157" s="1327" t="s">
        <v>213</v>
      </c>
      <c r="V157" s="281" t="s">
        <v>421</v>
      </c>
      <c r="W157" s="1324" t="s">
        <v>212</v>
      </c>
      <c r="X157" s="1325"/>
      <c r="Y157" s="1325"/>
      <c r="Z157" s="1325"/>
      <c r="AA157" s="1325"/>
      <c r="AB157" s="1325"/>
      <c r="AC157" s="1325"/>
      <c r="AD157" s="1325"/>
      <c r="AE157" s="1325"/>
      <c r="AF157" s="1325"/>
      <c r="AG157" s="1325"/>
      <c r="AH157" s="1325"/>
      <c r="AI157" s="1325"/>
      <c r="AJ157" s="1325"/>
      <c r="AK157" s="1325"/>
      <c r="AL157" s="1332"/>
      <c r="AM157" s="1324" t="s">
        <v>242</v>
      </c>
      <c r="AN157" s="1325"/>
      <c r="AO157" s="1325"/>
      <c r="AP157" s="1325"/>
      <c r="AQ157" s="1325"/>
      <c r="AR157" s="1325"/>
      <c r="AS157" s="1325"/>
      <c r="AT157" s="1325"/>
      <c r="AU157" s="1325"/>
      <c r="AV157" s="1325"/>
      <c r="AW157" s="1325"/>
      <c r="AX157" s="1325"/>
      <c r="AY157" s="1325"/>
      <c r="AZ157" s="1325"/>
      <c r="BA157" s="1326"/>
    </row>
    <row r="158" spans="1:54" ht="60.75" customHeight="1">
      <c r="B158" s="1319"/>
      <c r="C158" s="1321"/>
      <c r="D158" s="282">
        <v>2012</v>
      </c>
      <c r="E158" s="282">
        <v>2013</v>
      </c>
      <c r="F158" s="282">
        <v>2014</v>
      </c>
      <c r="G158" s="282">
        <v>2015</v>
      </c>
      <c r="H158" s="282">
        <v>2016</v>
      </c>
      <c r="I158" s="282">
        <v>2017</v>
      </c>
      <c r="J158" s="282">
        <v>2018</v>
      </c>
      <c r="K158" s="282">
        <v>2019</v>
      </c>
      <c r="L158" s="282">
        <v>2020</v>
      </c>
      <c r="M158" s="282">
        <v>2021</v>
      </c>
      <c r="N158" s="282">
        <v>2022</v>
      </c>
      <c r="O158" s="282">
        <v>2023</v>
      </c>
      <c r="P158" s="282">
        <v>2024</v>
      </c>
      <c r="Q158" s="282">
        <v>2025</v>
      </c>
      <c r="R158" s="282">
        <v>2026</v>
      </c>
      <c r="S158" s="282">
        <v>2027</v>
      </c>
      <c r="T158" s="282">
        <v>2028</v>
      </c>
      <c r="U158" s="1328"/>
      <c r="V158" s="282">
        <v>2012</v>
      </c>
      <c r="W158" s="282">
        <v>2013</v>
      </c>
      <c r="X158" s="282">
        <v>2014</v>
      </c>
      <c r="Y158" s="282">
        <v>2015</v>
      </c>
      <c r="Z158" s="282">
        <v>2016</v>
      </c>
      <c r="AA158" s="282">
        <v>2017</v>
      </c>
      <c r="AB158" s="282">
        <v>2018</v>
      </c>
      <c r="AC158" s="282">
        <v>2019</v>
      </c>
      <c r="AD158" s="282">
        <v>2020</v>
      </c>
      <c r="AE158" s="282">
        <v>2021</v>
      </c>
      <c r="AF158" s="282">
        <v>2022</v>
      </c>
      <c r="AG158" s="282">
        <v>2023</v>
      </c>
      <c r="AH158" s="282">
        <v>2024</v>
      </c>
      <c r="AI158" s="282">
        <v>2025</v>
      </c>
      <c r="AJ158" s="282">
        <v>2026</v>
      </c>
      <c r="AK158" s="282">
        <v>2027</v>
      </c>
      <c r="AL158" s="282">
        <v>2028</v>
      </c>
      <c r="AM158" s="282" t="str">
        <f>'1.  LRAMVA Summary'!D53</f>
        <v>Residential</v>
      </c>
      <c r="AN158" s="282" t="str">
        <f>'1.  LRAMVA Summary'!E53</f>
        <v>GS&lt;50 kW</v>
      </c>
      <c r="AO158" s="282" t="str">
        <f>'1.  LRAMVA Summary'!F53</f>
        <v>GS 50 - 4,999 kW</v>
      </c>
      <c r="AP158" s="282" t="str">
        <f>'1.  LRAMVA Summary'!G53</f>
        <v>Co-Generation 1,000 - 4,999 kW</v>
      </c>
      <c r="AQ158" s="282" t="str">
        <f>'1.  LRAMVA Summary'!H53</f>
        <v>Large User</v>
      </c>
      <c r="AR158" s="282" t="str">
        <f>'1.  LRAMVA Summary'!I53</f>
        <v>Street Lighting</v>
      </c>
      <c r="AS158" s="282" t="str">
        <f>'1.  LRAMVA Summary'!J53</f>
        <v>Sentinel Lighting</v>
      </c>
      <c r="AT158" s="282" t="str">
        <f>'1.  LRAMVA Summary'!K53</f>
        <v>Unmetered Scattered Load</v>
      </c>
      <c r="AU158" s="282" t="str">
        <f>'1.  LRAMVA Summary'!L53</f>
        <v/>
      </c>
      <c r="AV158" s="282" t="str">
        <f>'1.  LRAMVA Summary'!M53</f>
        <v/>
      </c>
      <c r="AW158" s="282" t="str">
        <f>'1.  LRAMVA Summary'!N53</f>
        <v/>
      </c>
      <c r="AX158" s="282" t="str">
        <f>'1.  LRAMVA Summary'!O53</f>
        <v/>
      </c>
      <c r="AY158" s="282" t="str">
        <f>'1.  LRAMVA Summary'!P53</f>
        <v/>
      </c>
      <c r="AZ158" s="282" t="str">
        <f>'1.  LRAMVA Summary'!Q53</f>
        <v/>
      </c>
      <c r="BA158" s="284" t="str">
        <f>'1.  LRAMVA Summary'!R53</f>
        <v>Total</v>
      </c>
    </row>
    <row r="159" spans="1:54" ht="15.75" customHeight="1">
      <c r="A159" s="499"/>
      <c r="B159" s="285" t="s">
        <v>0</v>
      </c>
      <c r="C159" s="286"/>
      <c r="D159" s="286"/>
      <c r="E159" s="286"/>
      <c r="F159" s="286"/>
      <c r="G159" s="286"/>
      <c r="H159" s="286"/>
      <c r="I159" s="286"/>
      <c r="J159" s="286"/>
      <c r="K159" s="286"/>
      <c r="L159" s="286"/>
      <c r="M159" s="286"/>
      <c r="N159" s="286"/>
      <c r="O159" s="286"/>
      <c r="P159" s="286"/>
      <c r="Q159" s="286"/>
      <c r="R159" s="286"/>
      <c r="S159" s="286"/>
      <c r="T159" s="286"/>
      <c r="U159" s="287"/>
      <c r="V159" s="286"/>
      <c r="W159" s="286"/>
      <c r="X159" s="286"/>
      <c r="Y159" s="286"/>
      <c r="Z159" s="286"/>
      <c r="AA159" s="286"/>
      <c r="AB159" s="286"/>
      <c r="AC159" s="286"/>
      <c r="AD159" s="286"/>
      <c r="AE159" s="286"/>
      <c r="AF159" s="286"/>
      <c r="AG159" s="286"/>
      <c r="AH159" s="286"/>
      <c r="AI159" s="286"/>
      <c r="AJ159" s="286"/>
      <c r="AK159" s="286"/>
      <c r="AL159" s="286"/>
      <c r="AM159" s="288" t="str">
        <f>'1.  LRAMVA Summary'!D54</f>
        <v>kWh</v>
      </c>
      <c r="AN159" s="288" t="str">
        <f>'1.  LRAMVA Summary'!E54</f>
        <v>kWh</v>
      </c>
      <c r="AO159" s="288" t="str">
        <f>'1.  LRAMVA Summary'!F54</f>
        <v>kW</v>
      </c>
      <c r="AP159" s="288" t="str">
        <f>'1.  LRAMVA Summary'!G54</f>
        <v>kW</v>
      </c>
      <c r="AQ159" s="288" t="str">
        <f>'1.  LRAMVA Summary'!H54</f>
        <v>kW</v>
      </c>
      <c r="AR159" s="288" t="str">
        <f>'1.  LRAMVA Summary'!I54</f>
        <v>kW</v>
      </c>
      <c r="AS159" s="288" t="str">
        <f>'1.  LRAMVA Summary'!J54</f>
        <v>kW</v>
      </c>
      <c r="AT159" s="288" t="str">
        <f>'1.  LRAMVA Summary'!K54</f>
        <v>kWh</v>
      </c>
      <c r="AU159" s="288">
        <f>'1.  LRAMVA Summary'!L54</f>
        <v>0</v>
      </c>
      <c r="AV159" s="288">
        <f>'1.  LRAMVA Summary'!M54</f>
        <v>0</v>
      </c>
      <c r="AW159" s="288">
        <f>'1.  LRAMVA Summary'!N54</f>
        <v>0</v>
      </c>
      <c r="AX159" s="288">
        <f>'1.  LRAMVA Summary'!O54</f>
        <v>0</v>
      </c>
      <c r="AY159" s="288">
        <f>'1.  LRAMVA Summary'!P54</f>
        <v>0</v>
      </c>
      <c r="AZ159" s="288">
        <f>'1.  LRAMVA Summary'!Q54</f>
        <v>0</v>
      </c>
      <c r="BA159" s="371"/>
    </row>
    <row r="160" spans="1:54" ht="15.5" outlineLevel="1">
      <c r="A160" s="498">
        <v>1</v>
      </c>
      <c r="B160" s="291" t="s">
        <v>1</v>
      </c>
      <c r="C160" s="288" t="s">
        <v>25</v>
      </c>
      <c r="D160" s="292">
        <f>+'7.  Persistence Report'!AR44</f>
        <v>855872.57084482047</v>
      </c>
      <c r="E160" s="292">
        <f>+'7.  Persistence Report'!AS44</f>
        <v>855872.57084482047</v>
      </c>
      <c r="F160" s="292">
        <f>+'7.  Persistence Report'!AT44</f>
        <v>855872.57084482047</v>
      </c>
      <c r="G160" s="292">
        <f>+'7.  Persistence Report'!AU44</f>
        <v>833428.34379982296</v>
      </c>
      <c r="H160" s="292">
        <f>+'7.  Persistence Report'!AV44</f>
        <v>466327.5741558944</v>
      </c>
      <c r="I160" s="292">
        <f>+'7.  Persistence Report'!AW44</f>
        <v>0</v>
      </c>
      <c r="J160" s="292">
        <f>+'7.  Persistence Report'!AX44</f>
        <v>0</v>
      </c>
      <c r="K160" s="292">
        <f>+'7.  Persistence Report'!AY44</f>
        <v>0</v>
      </c>
      <c r="L160" s="292">
        <f>+'7.  Persistence Report'!AZ44</f>
        <v>0</v>
      </c>
      <c r="M160" s="292">
        <f>+'7.  Persistence Report'!BA44</f>
        <v>0</v>
      </c>
      <c r="N160" s="292">
        <f>+'7.  Persistence Report'!BB44</f>
        <v>0</v>
      </c>
      <c r="O160" s="292">
        <f>+'7.  Persistence Report'!BC44</f>
        <v>0</v>
      </c>
      <c r="P160" s="292">
        <f>+'7.  Persistence Report'!BD44</f>
        <v>0</v>
      </c>
      <c r="Q160" s="292">
        <f>+'7.  Persistence Report'!BE44</f>
        <v>0</v>
      </c>
      <c r="R160" s="292">
        <f>+'7.  Persistence Report'!BF44</f>
        <v>0</v>
      </c>
      <c r="S160" s="292">
        <f>+'7.  Persistence Report'!BG44</f>
        <v>0</v>
      </c>
      <c r="T160" s="292">
        <f>+'7.  Persistence Report'!BH44</f>
        <v>0</v>
      </c>
      <c r="U160" s="288"/>
      <c r="V160" s="292">
        <f>+'7.  Persistence Report'!M44</f>
        <v>178.8497180755846</v>
      </c>
      <c r="W160" s="292">
        <f>+'7.  Persistence Report'!N44</f>
        <v>178.8497180755846</v>
      </c>
      <c r="X160" s="292">
        <f>+'7.  Persistence Report'!O44</f>
        <v>178.8497180755846</v>
      </c>
      <c r="Y160" s="292">
        <f>+'7.  Persistence Report'!P44</f>
        <v>153.75146132113238</v>
      </c>
      <c r="Z160" s="292">
        <f>+'7.  Persistence Report'!Q44</f>
        <v>61.312620439510439</v>
      </c>
      <c r="AA160" s="292">
        <f>+'7.  Persistence Report'!R44</f>
        <v>0</v>
      </c>
      <c r="AB160" s="292">
        <f>+'7.  Persistence Report'!S44</f>
        <v>0</v>
      </c>
      <c r="AC160" s="292">
        <f>+'7.  Persistence Report'!T44</f>
        <v>0</v>
      </c>
      <c r="AD160" s="292">
        <f>+'7.  Persistence Report'!U44</f>
        <v>0</v>
      </c>
      <c r="AE160" s="292">
        <f>+'7.  Persistence Report'!V44</f>
        <v>0</v>
      </c>
      <c r="AF160" s="292">
        <f>+'7.  Persistence Report'!W44</f>
        <v>0</v>
      </c>
      <c r="AG160" s="292">
        <f>+'7.  Persistence Report'!X44</f>
        <v>0</v>
      </c>
      <c r="AH160" s="292">
        <f>+'7.  Persistence Report'!Y44</f>
        <v>0</v>
      </c>
      <c r="AI160" s="292">
        <f>+'7.  Persistence Report'!Z44</f>
        <v>0</v>
      </c>
      <c r="AJ160" s="292">
        <f>+'7.  Persistence Report'!AA44</f>
        <v>0</v>
      </c>
      <c r="AK160" s="292">
        <f>+'7.  Persistence Report'!AB44</f>
        <v>0</v>
      </c>
      <c r="AL160" s="292">
        <f>+'7.  Persistence Report'!AC44</f>
        <v>0</v>
      </c>
      <c r="AM160" s="406">
        <f>+'A. Rate Class Allocations'!G7</f>
        <v>1</v>
      </c>
      <c r="AN160" s="406"/>
      <c r="AO160" s="406"/>
      <c r="AP160" s="406"/>
      <c r="AQ160" s="406"/>
      <c r="AR160" s="406"/>
      <c r="AS160" s="406"/>
      <c r="AT160" s="406"/>
      <c r="AU160" s="406"/>
      <c r="AV160" s="406"/>
      <c r="AW160" s="406"/>
      <c r="AX160" s="406"/>
      <c r="AY160" s="406"/>
      <c r="AZ160" s="406"/>
      <c r="BA160" s="293">
        <f>SUM(AM160:AZ160)</f>
        <v>1</v>
      </c>
    </row>
    <row r="161" spans="1:53" ht="15.5" outlineLevel="1">
      <c r="B161" s="291" t="s">
        <v>243</v>
      </c>
      <c r="C161" s="288" t="s">
        <v>163</v>
      </c>
      <c r="D161" s="292"/>
      <c r="E161" s="292"/>
      <c r="F161" s="292"/>
      <c r="G161" s="292"/>
      <c r="H161" s="292"/>
      <c r="I161" s="292"/>
      <c r="J161" s="292"/>
      <c r="K161" s="292"/>
      <c r="L161" s="292"/>
      <c r="M161" s="292"/>
      <c r="N161" s="292"/>
      <c r="O161" s="292"/>
      <c r="P161" s="292"/>
      <c r="Q161" s="292"/>
      <c r="R161" s="292"/>
      <c r="S161" s="292"/>
      <c r="T161" s="292"/>
      <c r="U161" s="464"/>
      <c r="V161" s="292"/>
      <c r="W161" s="292"/>
      <c r="X161" s="292"/>
      <c r="Y161" s="292"/>
      <c r="Z161" s="292"/>
      <c r="AA161" s="292"/>
      <c r="AB161" s="292"/>
      <c r="AC161" s="292"/>
      <c r="AD161" s="292"/>
      <c r="AE161" s="292"/>
      <c r="AF161" s="292"/>
      <c r="AG161" s="292"/>
      <c r="AH161" s="292"/>
      <c r="AI161" s="292"/>
      <c r="AJ161" s="292"/>
      <c r="AK161" s="292"/>
      <c r="AL161" s="292"/>
      <c r="AM161" s="407">
        <f>AM160</f>
        <v>1</v>
      </c>
      <c r="AN161" s="407">
        <f>AN160</f>
        <v>0</v>
      </c>
      <c r="AO161" s="407">
        <f t="shared" ref="AO161:AZ161" si="55">AO160</f>
        <v>0</v>
      </c>
      <c r="AP161" s="407">
        <f t="shared" si="55"/>
        <v>0</v>
      </c>
      <c r="AQ161" s="407">
        <f t="shared" si="55"/>
        <v>0</v>
      </c>
      <c r="AR161" s="407">
        <f t="shared" si="55"/>
        <v>0</v>
      </c>
      <c r="AS161" s="407">
        <f t="shared" si="55"/>
        <v>0</v>
      </c>
      <c r="AT161" s="407">
        <f t="shared" si="55"/>
        <v>0</v>
      </c>
      <c r="AU161" s="407">
        <f t="shared" si="55"/>
        <v>0</v>
      </c>
      <c r="AV161" s="407">
        <f t="shared" si="55"/>
        <v>0</v>
      </c>
      <c r="AW161" s="407">
        <f t="shared" si="55"/>
        <v>0</v>
      </c>
      <c r="AX161" s="407">
        <f t="shared" si="55"/>
        <v>0</v>
      </c>
      <c r="AY161" s="407">
        <f t="shared" si="55"/>
        <v>0</v>
      </c>
      <c r="AZ161" s="407">
        <f t="shared" si="55"/>
        <v>0</v>
      </c>
      <c r="BA161" s="494"/>
    </row>
    <row r="162" spans="1:53" ht="15.5" outlineLevel="1">
      <c r="A162" s="500"/>
      <c r="B162" s="295"/>
      <c r="C162" s="296"/>
      <c r="D162" s="296"/>
      <c r="E162" s="296"/>
      <c r="F162" s="296"/>
      <c r="G162" s="296"/>
      <c r="H162" s="296"/>
      <c r="I162" s="296"/>
      <c r="J162" s="296"/>
      <c r="K162" s="296"/>
      <c r="L162" s="296"/>
      <c r="M162" s="296"/>
      <c r="N162" s="296"/>
      <c r="O162" s="296"/>
      <c r="P162" s="296"/>
      <c r="Q162" s="296"/>
      <c r="R162" s="296"/>
      <c r="S162" s="296"/>
      <c r="T162" s="296"/>
      <c r="U162" s="300"/>
      <c r="V162" s="296"/>
      <c r="W162" s="296"/>
      <c r="X162" s="296"/>
      <c r="Y162" s="296"/>
      <c r="Z162" s="296"/>
      <c r="AA162" s="296"/>
      <c r="AB162" s="296"/>
      <c r="AC162" s="296"/>
      <c r="AD162" s="296"/>
      <c r="AE162" s="296"/>
      <c r="AF162" s="296"/>
      <c r="AG162" s="296"/>
      <c r="AH162" s="296"/>
      <c r="AI162" s="296"/>
      <c r="AJ162" s="296"/>
      <c r="AK162" s="296"/>
      <c r="AL162" s="296"/>
      <c r="AM162" s="408"/>
      <c r="AN162" s="409"/>
      <c r="AO162" s="409"/>
      <c r="AP162" s="409"/>
      <c r="AQ162" s="409"/>
      <c r="AR162" s="409"/>
      <c r="AS162" s="409"/>
      <c r="AT162" s="409"/>
      <c r="AU162" s="409"/>
      <c r="AV162" s="409"/>
      <c r="AW162" s="409"/>
      <c r="AX162" s="409"/>
      <c r="AY162" s="409"/>
      <c r="AZ162" s="409"/>
      <c r="BA162" s="299"/>
    </row>
    <row r="163" spans="1:53" ht="15.5" outlineLevel="1">
      <c r="A163" s="498">
        <v>2</v>
      </c>
      <c r="B163" s="291" t="s">
        <v>2</v>
      </c>
      <c r="C163" s="288" t="s">
        <v>25</v>
      </c>
      <c r="D163" s="292">
        <f>+'7.  Persistence Report'!AR43</f>
        <v>17215.249939992696</v>
      </c>
      <c r="E163" s="292">
        <f>+'7.  Persistence Report'!AS43</f>
        <v>17215.249939992696</v>
      </c>
      <c r="F163" s="292">
        <f>+'7.  Persistence Report'!AT43</f>
        <v>17215.249939992696</v>
      </c>
      <c r="G163" s="292">
        <f>+'7.  Persistence Report'!AU43</f>
        <v>17163.334355536423</v>
      </c>
      <c r="H163" s="292">
        <f>+'7.  Persistence Report'!AV43</f>
        <v>0</v>
      </c>
      <c r="I163" s="292">
        <f>+'7.  Persistence Report'!AW43</f>
        <v>0</v>
      </c>
      <c r="J163" s="292">
        <f>+'7.  Persistence Report'!AX43</f>
        <v>0</v>
      </c>
      <c r="K163" s="292">
        <f>+'7.  Persistence Report'!AY43</f>
        <v>0</v>
      </c>
      <c r="L163" s="292">
        <f>+'7.  Persistence Report'!AZ43</f>
        <v>0</v>
      </c>
      <c r="M163" s="292">
        <f>+'7.  Persistence Report'!BA43</f>
        <v>0</v>
      </c>
      <c r="N163" s="292">
        <f>+'7.  Persistence Report'!BB43</f>
        <v>0</v>
      </c>
      <c r="O163" s="292">
        <f>+'7.  Persistence Report'!BC43</f>
        <v>0</v>
      </c>
      <c r="P163" s="292">
        <f>+'7.  Persistence Report'!BD43</f>
        <v>0</v>
      </c>
      <c r="Q163" s="292">
        <f>+'7.  Persistence Report'!BE43</f>
        <v>0</v>
      </c>
      <c r="R163" s="292">
        <f>+'7.  Persistence Report'!BF43</f>
        <v>0</v>
      </c>
      <c r="S163" s="292">
        <f>+'7.  Persistence Report'!BG43</f>
        <v>0</v>
      </c>
      <c r="T163" s="292">
        <f>+'7.  Persistence Report'!BH43</f>
        <v>0</v>
      </c>
      <c r="U163" s="288"/>
      <c r="V163" s="292">
        <f>+'7.  Persistence Report'!M43</f>
        <v>9.6838200119798508</v>
      </c>
      <c r="W163" s="292">
        <f>+'7.  Persistence Report'!N43</f>
        <v>9.6838200119798508</v>
      </c>
      <c r="X163" s="292">
        <f>+'7.  Persistence Report'!O43</f>
        <v>9.6838200119798508</v>
      </c>
      <c r="Y163" s="292">
        <f>+'7.  Persistence Report'!P43</f>
        <v>9.6257654099822609</v>
      </c>
      <c r="Z163" s="292">
        <f>+'7.  Persistence Report'!Q43</f>
        <v>0</v>
      </c>
      <c r="AA163" s="292">
        <f>+'7.  Persistence Report'!R43</f>
        <v>0</v>
      </c>
      <c r="AB163" s="292">
        <f>+'7.  Persistence Report'!S43</f>
        <v>0</v>
      </c>
      <c r="AC163" s="292">
        <f>+'7.  Persistence Report'!T43</f>
        <v>0</v>
      </c>
      <c r="AD163" s="292">
        <f>+'7.  Persistence Report'!U43</f>
        <v>0</v>
      </c>
      <c r="AE163" s="292">
        <f>+'7.  Persistence Report'!V43</f>
        <v>0</v>
      </c>
      <c r="AF163" s="292">
        <f>+'7.  Persistence Report'!W43</f>
        <v>0</v>
      </c>
      <c r="AG163" s="292">
        <f>+'7.  Persistence Report'!X43</f>
        <v>0</v>
      </c>
      <c r="AH163" s="292">
        <f>+'7.  Persistence Report'!Y43</f>
        <v>0</v>
      </c>
      <c r="AI163" s="292">
        <f>+'7.  Persistence Report'!Z43</f>
        <v>0</v>
      </c>
      <c r="AJ163" s="292">
        <f>+'7.  Persistence Report'!AA43</f>
        <v>0</v>
      </c>
      <c r="AK163" s="292">
        <f>+'7.  Persistence Report'!AB43</f>
        <v>0</v>
      </c>
      <c r="AL163" s="292">
        <f>+'7.  Persistence Report'!AC43</f>
        <v>0</v>
      </c>
      <c r="AM163" s="406">
        <f>+'A. Rate Class Allocations'!G8</f>
        <v>1</v>
      </c>
      <c r="AN163" s="406"/>
      <c r="AO163" s="406"/>
      <c r="AP163" s="406"/>
      <c r="AQ163" s="406"/>
      <c r="AR163" s="406"/>
      <c r="AS163" s="406"/>
      <c r="AT163" s="406"/>
      <c r="AU163" s="406"/>
      <c r="AV163" s="406"/>
      <c r="AW163" s="406"/>
      <c r="AX163" s="406"/>
      <c r="AY163" s="406"/>
      <c r="AZ163" s="406"/>
      <c r="BA163" s="293">
        <f>SUM(AM163:AZ163)</f>
        <v>1</v>
      </c>
    </row>
    <row r="164" spans="1:53" ht="15.5" outlineLevel="1">
      <c r="B164" s="291" t="s">
        <v>243</v>
      </c>
      <c r="C164" s="288" t="s">
        <v>163</v>
      </c>
      <c r="D164" s="292"/>
      <c r="E164" s="292"/>
      <c r="F164" s="292"/>
      <c r="G164" s="292"/>
      <c r="H164" s="292"/>
      <c r="I164" s="292"/>
      <c r="J164" s="292"/>
      <c r="K164" s="292"/>
      <c r="L164" s="292"/>
      <c r="M164" s="292"/>
      <c r="N164" s="292"/>
      <c r="O164" s="292"/>
      <c r="P164" s="292"/>
      <c r="Q164" s="292"/>
      <c r="R164" s="292"/>
      <c r="S164" s="292"/>
      <c r="T164" s="292"/>
      <c r="U164" s="464"/>
      <c r="V164" s="292"/>
      <c r="W164" s="292"/>
      <c r="X164" s="292"/>
      <c r="Y164" s="292"/>
      <c r="Z164" s="292"/>
      <c r="AA164" s="292"/>
      <c r="AB164" s="292"/>
      <c r="AC164" s="292"/>
      <c r="AD164" s="292"/>
      <c r="AE164" s="292"/>
      <c r="AF164" s="292"/>
      <c r="AG164" s="292"/>
      <c r="AH164" s="292"/>
      <c r="AI164" s="292"/>
      <c r="AJ164" s="292"/>
      <c r="AK164" s="292"/>
      <c r="AL164" s="292"/>
      <c r="AM164" s="407">
        <f>AM163</f>
        <v>1</v>
      </c>
      <c r="AN164" s="407">
        <f>AN163</f>
        <v>0</v>
      </c>
      <c r="AO164" s="407">
        <f t="shared" ref="AO164:AZ164" si="56">AO163</f>
        <v>0</v>
      </c>
      <c r="AP164" s="407">
        <f t="shared" si="56"/>
        <v>0</v>
      </c>
      <c r="AQ164" s="407">
        <f t="shared" si="56"/>
        <v>0</v>
      </c>
      <c r="AR164" s="407">
        <f t="shared" si="56"/>
        <v>0</v>
      </c>
      <c r="AS164" s="407">
        <f t="shared" si="56"/>
        <v>0</v>
      </c>
      <c r="AT164" s="407">
        <f t="shared" si="56"/>
        <v>0</v>
      </c>
      <c r="AU164" s="407">
        <f t="shared" si="56"/>
        <v>0</v>
      </c>
      <c r="AV164" s="407">
        <f t="shared" si="56"/>
        <v>0</v>
      </c>
      <c r="AW164" s="407">
        <f t="shared" si="56"/>
        <v>0</v>
      </c>
      <c r="AX164" s="407">
        <f t="shared" si="56"/>
        <v>0</v>
      </c>
      <c r="AY164" s="407">
        <f t="shared" si="56"/>
        <v>0</v>
      </c>
      <c r="AZ164" s="407">
        <f t="shared" si="56"/>
        <v>0</v>
      </c>
      <c r="BA164" s="494"/>
    </row>
    <row r="165" spans="1:53" ht="15.5" outlineLevel="1">
      <c r="A165" s="500"/>
      <c r="B165" s="295"/>
      <c r="C165" s="296"/>
      <c r="D165" s="301"/>
      <c r="E165" s="301"/>
      <c r="F165" s="301"/>
      <c r="G165" s="301"/>
      <c r="H165" s="301"/>
      <c r="I165" s="301"/>
      <c r="J165" s="301"/>
      <c r="K165" s="301"/>
      <c r="L165" s="301"/>
      <c r="M165" s="301"/>
      <c r="N165" s="301"/>
      <c r="O165" s="301"/>
      <c r="P165" s="301"/>
      <c r="Q165" s="301"/>
      <c r="R165" s="301"/>
      <c r="S165" s="301"/>
      <c r="T165" s="301"/>
      <c r="U165" s="300"/>
      <c r="V165" s="301"/>
      <c r="W165" s="301"/>
      <c r="X165" s="301"/>
      <c r="Y165" s="301"/>
      <c r="Z165" s="301"/>
      <c r="AA165" s="301"/>
      <c r="AB165" s="301"/>
      <c r="AC165" s="301"/>
      <c r="AD165" s="301"/>
      <c r="AE165" s="301"/>
      <c r="AF165" s="301"/>
      <c r="AG165" s="301"/>
      <c r="AH165" s="301"/>
      <c r="AI165" s="301"/>
      <c r="AJ165" s="301"/>
      <c r="AK165" s="301"/>
      <c r="AL165" s="301"/>
      <c r="AM165" s="408"/>
      <c r="AN165" s="409"/>
      <c r="AO165" s="409"/>
      <c r="AP165" s="409"/>
      <c r="AQ165" s="409"/>
      <c r="AR165" s="409"/>
      <c r="AS165" s="409"/>
      <c r="AT165" s="409"/>
      <c r="AU165" s="409"/>
      <c r="AV165" s="409"/>
      <c r="AW165" s="409"/>
      <c r="AX165" s="409"/>
      <c r="AY165" s="409"/>
      <c r="AZ165" s="409"/>
      <c r="BA165" s="299"/>
    </row>
    <row r="166" spans="1:53" ht="15.5" outlineLevel="1">
      <c r="A166" s="498">
        <v>3</v>
      </c>
      <c r="B166" s="291" t="s">
        <v>3</v>
      </c>
      <c r="C166" s="288" t="s">
        <v>25</v>
      </c>
      <c r="D166" s="292">
        <f>+'7.  Persistence Report'!AR47</f>
        <v>1100981.4338764725</v>
      </c>
      <c r="E166" s="292">
        <f>+'7.  Persistence Report'!AS47</f>
        <v>1100981.4338764725</v>
      </c>
      <c r="F166" s="292">
        <f>+'7.  Persistence Report'!AT47</f>
        <v>1100981.4338764725</v>
      </c>
      <c r="G166" s="292">
        <f>+'7.  Persistence Report'!AU47</f>
        <v>1100981.4338764725</v>
      </c>
      <c r="H166" s="292">
        <f>+'7.  Persistence Report'!AV47</f>
        <v>1100981.4338764725</v>
      </c>
      <c r="I166" s="292">
        <f>+'7.  Persistence Report'!AW47</f>
        <v>1100981.4338764725</v>
      </c>
      <c r="J166" s="292">
        <f>+'7.  Persistence Report'!AX47</f>
        <v>1100981.4338764725</v>
      </c>
      <c r="K166" s="292">
        <f>+'7.  Persistence Report'!AY47</f>
        <v>1100981.4338764725</v>
      </c>
      <c r="L166" s="292">
        <f>+'7.  Persistence Report'!AZ47</f>
        <v>1100981.4338764725</v>
      </c>
      <c r="M166" s="292">
        <f>+'7.  Persistence Report'!BA47</f>
        <v>1100981.4338764725</v>
      </c>
      <c r="N166" s="292">
        <f>+'7.  Persistence Report'!BB47</f>
        <v>1100981.4338764725</v>
      </c>
      <c r="O166" s="292">
        <f>+'7.  Persistence Report'!BC47</f>
        <v>1100981.4338764725</v>
      </c>
      <c r="P166" s="292">
        <f>+'7.  Persistence Report'!BD47</f>
        <v>1100981.4338764725</v>
      </c>
      <c r="Q166" s="292">
        <f>+'7.  Persistence Report'!BE47</f>
        <v>1100981.4338764725</v>
      </c>
      <c r="R166" s="292">
        <f>+'7.  Persistence Report'!BF47</f>
        <v>1100981.4338764725</v>
      </c>
      <c r="S166" s="292">
        <f>+'7.  Persistence Report'!BG47</f>
        <v>1100981.4338764725</v>
      </c>
      <c r="T166" s="292">
        <f>+'7.  Persistence Report'!BH47</f>
        <v>1100981.4338764725</v>
      </c>
      <c r="U166" s="288"/>
      <c r="V166" s="292">
        <f>+'7.  Persistence Report'!M47</f>
        <v>651.58252157138111</v>
      </c>
      <c r="W166" s="292">
        <f>+'7.  Persistence Report'!N47</f>
        <v>651.58252157138111</v>
      </c>
      <c r="X166" s="292">
        <f>+'7.  Persistence Report'!O47</f>
        <v>651.58252157138111</v>
      </c>
      <c r="Y166" s="292">
        <f>+'7.  Persistence Report'!P47</f>
        <v>651.58252157138111</v>
      </c>
      <c r="Z166" s="292">
        <f>+'7.  Persistence Report'!Q47</f>
        <v>651.58252157138111</v>
      </c>
      <c r="AA166" s="292">
        <f>+'7.  Persistence Report'!R47</f>
        <v>651.58252157138111</v>
      </c>
      <c r="AB166" s="292">
        <f>+'7.  Persistence Report'!S47</f>
        <v>651.58252157138111</v>
      </c>
      <c r="AC166" s="292">
        <f>+'7.  Persistence Report'!T47</f>
        <v>651.58252157138111</v>
      </c>
      <c r="AD166" s="292">
        <f>+'7.  Persistence Report'!U47</f>
        <v>651.58252157138111</v>
      </c>
      <c r="AE166" s="292">
        <f>+'7.  Persistence Report'!V47</f>
        <v>651.58252157138111</v>
      </c>
      <c r="AF166" s="292">
        <f>+'7.  Persistence Report'!W47</f>
        <v>651.58252157138111</v>
      </c>
      <c r="AG166" s="292">
        <f>+'7.  Persistence Report'!X47</f>
        <v>651.58252157138111</v>
      </c>
      <c r="AH166" s="292">
        <f>+'7.  Persistence Report'!Y47</f>
        <v>651.58252157138111</v>
      </c>
      <c r="AI166" s="292">
        <f>+'7.  Persistence Report'!Z47</f>
        <v>651.58252157138111</v>
      </c>
      <c r="AJ166" s="292">
        <f>+'7.  Persistence Report'!AA47</f>
        <v>651.58252157138111</v>
      </c>
      <c r="AK166" s="292">
        <f>+'7.  Persistence Report'!AB47</f>
        <v>651.58252157138111</v>
      </c>
      <c r="AL166" s="292">
        <f>+'7.  Persistence Report'!AC47</f>
        <v>651.58252157138111</v>
      </c>
      <c r="AM166" s="406">
        <f>+'A. Rate Class Allocations'!G9</f>
        <v>1</v>
      </c>
      <c r="AN166" s="406"/>
      <c r="AO166" s="406"/>
      <c r="AP166" s="406"/>
      <c r="AQ166" s="406"/>
      <c r="AR166" s="406"/>
      <c r="AS166" s="406"/>
      <c r="AT166" s="406"/>
      <c r="AU166" s="406"/>
      <c r="AV166" s="406"/>
      <c r="AW166" s="406"/>
      <c r="AX166" s="406"/>
      <c r="AY166" s="406"/>
      <c r="AZ166" s="406"/>
      <c r="BA166" s="293">
        <f>SUM(AM166:AZ166)</f>
        <v>1</v>
      </c>
    </row>
    <row r="167" spans="1:53" ht="15.5" outlineLevel="1">
      <c r="B167" s="291" t="s">
        <v>243</v>
      </c>
      <c r="C167" s="288" t="s">
        <v>163</v>
      </c>
      <c r="D167" s="292">
        <f>+'7.  Persistence Report'!AR76+'7.  Persistence Report'!AR83</f>
        <v>13782.709759182977</v>
      </c>
      <c r="E167" s="292">
        <f>+'7.  Persistence Report'!AS76+'7.  Persistence Report'!AS83</f>
        <v>13782.709759182977</v>
      </c>
      <c r="F167" s="292">
        <f>+'7.  Persistence Report'!AT76+'7.  Persistence Report'!AT83</f>
        <v>13782.709759182977</v>
      </c>
      <c r="G167" s="292">
        <f>+'7.  Persistence Report'!AU76+'7.  Persistence Report'!AU83</f>
        <v>13782.709759182977</v>
      </c>
      <c r="H167" s="292">
        <f>+'7.  Persistence Report'!AV76+'7.  Persistence Report'!AV83</f>
        <v>13782.709759182977</v>
      </c>
      <c r="I167" s="292">
        <f>+'7.  Persistence Report'!AW76+'7.  Persistence Report'!AW83</f>
        <v>13782.709759182977</v>
      </c>
      <c r="J167" s="292">
        <f>+'7.  Persistence Report'!AX76+'7.  Persistence Report'!AX83</f>
        <v>13782.709759182977</v>
      </c>
      <c r="K167" s="292">
        <f>+'7.  Persistence Report'!AY76+'7.  Persistence Report'!AY83</f>
        <v>13782.709759182977</v>
      </c>
      <c r="L167" s="292">
        <f>+'7.  Persistence Report'!AZ76+'7.  Persistence Report'!AZ83</f>
        <v>13782.709759182977</v>
      </c>
      <c r="M167" s="292">
        <f>+'7.  Persistence Report'!BA76+'7.  Persistence Report'!BA83</f>
        <v>13782.709759182977</v>
      </c>
      <c r="N167" s="292">
        <f>+'7.  Persistence Report'!BB76+'7.  Persistence Report'!BB83</f>
        <v>13782.709759182977</v>
      </c>
      <c r="O167" s="292">
        <f>+'7.  Persistence Report'!BC76+'7.  Persistence Report'!BC83</f>
        <v>13782.709759182977</v>
      </c>
      <c r="P167" s="292">
        <f>+'7.  Persistence Report'!BD76+'7.  Persistence Report'!BD83</f>
        <v>13782.709759182977</v>
      </c>
      <c r="Q167" s="292">
        <f>+'7.  Persistence Report'!BE76+'7.  Persistence Report'!BE83</f>
        <v>13782.709759182977</v>
      </c>
      <c r="R167" s="292">
        <f>+'7.  Persistence Report'!BF76+'7.  Persistence Report'!BF83</f>
        <v>13782.709759182977</v>
      </c>
      <c r="S167" s="292">
        <f>+'7.  Persistence Report'!BG76+'7.  Persistence Report'!BG83</f>
        <v>13782.709759182977</v>
      </c>
      <c r="T167" s="292">
        <f>+'7.  Persistence Report'!BH76+'7.  Persistence Report'!BH83</f>
        <v>13782.709759182977</v>
      </c>
      <c r="U167" s="464"/>
      <c r="V167" s="292">
        <f>+'7.  Persistence Report'!M76+'7.  Persistence Report'!M83</f>
        <v>7.0453351146003511</v>
      </c>
      <c r="W167" s="292">
        <f>+'7.  Persistence Report'!N76+'7.  Persistence Report'!N83</f>
        <v>7.0453351146003511</v>
      </c>
      <c r="X167" s="292">
        <f>+'7.  Persistence Report'!O76+'7.  Persistence Report'!O83</f>
        <v>7.0453351146003511</v>
      </c>
      <c r="Y167" s="292">
        <f>+'7.  Persistence Report'!P76+'7.  Persistence Report'!P83</f>
        <v>7.0453351146003511</v>
      </c>
      <c r="Z167" s="292">
        <f>+'7.  Persistence Report'!Q76+'7.  Persistence Report'!Q83</f>
        <v>7.0453351146003511</v>
      </c>
      <c r="AA167" s="292">
        <f>+'7.  Persistence Report'!R76+'7.  Persistence Report'!R83</f>
        <v>7.0453351146003511</v>
      </c>
      <c r="AB167" s="292">
        <f>+'7.  Persistence Report'!S76+'7.  Persistence Report'!S83</f>
        <v>7.0453351146003511</v>
      </c>
      <c r="AC167" s="292">
        <f>+'7.  Persistence Report'!T76+'7.  Persistence Report'!T83</f>
        <v>7.0453351146003511</v>
      </c>
      <c r="AD167" s="292">
        <f>+'7.  Persistence Report'!U76+'7.  Persistence Report'!U83</f>
        <v>7.0453351146003511</v>
      </c>
      <c r="AE167" s="292">
        <f>+'7.  Persistence Report'!V76+'7.  Persistence Report'!V83</f>
        <v>7.0453351146003511</v>
      </c>
      <c r="AF167" s="292">
        <f>+'7.  Persistence Report'!W76+'7.  Persistence Report'!W83</f>
        <v>7.0453351146003511</v>
      </c>
      <c r="AG167" s="292">
        <f>+'7.  Persistence Report'!X76+'7.  Persistence Report'!X83</f>
        <v>7.0453351146003511</v>
      </c>
      <c r="AH167" s="292">
        <f>+'7.  Persistence Report'!Y76+'7.  Persistence Report'!Y83</f>
        <v>7.0453351146003511</v>
      </c>
      <c r="AI167" s="292">
        <f>+'7.  Persistence Report'!Z76+'7.  Persistence Report'!Z83</f>
        <v>7.0453351146003511</v>
      </c>
      <c r="AJ167" s="292">
        <f>+'7.  Persistence Report'!AA76+'7.  Persistence Report'!AA83</f>
        <v>7.0453351146003511</v>
      </c>
      <c r="AK167" s="292">
        <f>+'7.  Persistence Report'!AB76+'7.  Persistence Report'!AB83</f>
        <v>7.0453351146003511</v>
      </c>
      <c r="AL167" s="292">
        <f>+'7.  Persistence Report'!AC76+'7.  Persistence Report'!AC83</f>
        <v>7.0453351146003511</v>
      </c>
      <c r="AM167" s="407">
        <f>AM166</f>
        <v>1</v>
      </c>
      <c r="AN167" s="407">
        <f>AN166</f>
        <v>0</v>
      </c>
      <c r="AO167" s="407">
        <f t="shared" ref="AO167:AZ167" si="57">AO166</f>
        <v>0</v>
      </c>
      <c r="AP167" s="407">
        <f t="shared" si="57"/>
        <v>0</v>
      </c>
      <c r="AQ167" s="407">
        <f t="shared" si="57"/>
        <v>0</v>
      </c>
      <c r="AR167" s="407">
        <f t="shared" si="57"/>
        <v>0</v>
      </c>
      <c r="AS167" s="407">
        <f t="shared" si="57"/>
        <v>0</v>
      </c>
      <c r="AT167" s="407">
        <f t="shared" si="57"/>
        <v>0</v>
      </c>
      <c r="AU167" s="407">
        <f t="shared" si="57"/>
        <v>0</v>
      </c>
      <c r="AV167" s="407">
        <f t="shared" si="57"/>
        <v>0</v>
      </c>
      <c r="AW167" s="407">
        <f t="shared" si="57"/>
        <v>0</v>
      </c>
      <c r="AX167" s="407">
        <f t="shared" si="57"/>
        <v>0</v>
      </c>
      <c r="AY167" s="407">
        <f t="shared" si="57"/>
        <v>0</v>
      </c>
      <c r="AZ167" s="407">
        <f t="shared" si="57"/>
        <v>0</v>
      </c>
      <c r="BA167" s="494"/>
    </row>
    <row r="168" spans="1:53" ht="15.5" outlineLevel="1">
      <c r="B168" s="291"/>
      <c r="C168" s="302"/>
      <c r="D168" s="288"/>
      <c r="E168" s="288"/>
      <c r="F168" s="288"/>
      <c r="G168" s="288"/>
      <c r="H168" s="288"/>
      <c r="I168" s="288"/>
      <c r="J168" s="288"/>
      <c r="K168" s="288"/>
      <c r="L168" s="288"/>
      <c r="M168" s="288"/>
      <c r="N168" s="288"/>
      <c r="O168" s="288"/>
      <c r="P168" s="288"/>
      <c r="Q168" s="288"/>
      <c r="R168" s="288"/>
      <c r="S168" s="288"/>
      <c r="T168" s="288"/>
      <c r="U168" s="280"/>
      <c r="V168" s="288"/>
      <c r="W168" s="288"/>
      <c r="X168" s="288"/>
      <c r="Y168" s="288"/>
      <c r="Z168" s="288"/>
      <c r="AA168" s="288"/>
      <c r="AB168" s="288"/>
      <c r="AC168" s="288"/>
      <c r="AD168" s="288"/>
      <c r="AE168" s="288"/>
      <c r="AF168" s="288"/>
      <c r="AG168" s="288"/>
      <c r="AH168" s="288"/>
      <c r="AI168" s="288"/>
      <c r="AJ168" s="288"/>
      <c r="AK168" s="288"/>
      <c r="AL168" s="288"/>
      <c r="AM168" s="408"/>
      <c r="AN168" s="408"/>
      <c r="AO168" s="408"/>
      <c r="AP168" s="408"/>
      <c r="AQ168" s="408"/>
      <c r="AR168" s="408"/>
      <c r="AS168" s="408"/>
      <c r="AT168" s="408"/>
      <c r="AU168" s="408"/>
      <c r="AV168" s="408"/>
      <c r="AW168" s="408"/>
      <c r="AX168" s="408"/>
      <c r="AY168" s="408"/>
      <c r="AZ168" s="408"/>
      <c r="BA168" s="303"/>
    </row>
    <row r="169" spans="1:53" ht="15.5" outlineLevel="1">
      <c r="A169" s="498">
        <v>4</v>
      </c>
      <c r="B169" s="291" t="s">
        <v>4</v>
      </c>
      <c r="C169" s="288" t="s">
        <v>25</v>
      </c>
      <c r="D169" s="292">
        <f>+'7.  Persistence Report'!AR46</f>
        <v>38182.472865509808</v>
      </c>
      <c r="E169" s="292">
        <f>+'7.  Persistence Report'!AS46</f>
        <v>38182.472865509808</v>
      </c>
      <c r="F169" s="292">
        <f>+'7.  Persistence Report'!AT46</f>
        <v>38182.472865509808</v>
      </c>
      <c r="G169" s="292">
        <f>+'7.  Persistence Report'!AU46</f>
        <v>38182.472865509808</v>
      </c>
      <c r="H169" s="292">
        <f>+'7.  Persistence Report'!AV46</f>
        <v>37608.838887985548</v>
      </c>
      <c r="I169" s="292">
        <f>+'7.  Persistence Report'!AW46</f>
        <v>37608.838887985548</v>
      </c>
      <c r="J169" s="292">
        <f>+'7.  Persistence Report'!AX46</f>
        <v>17709.87438417333</v>
      </c>
      <c r="K169" s="292">
        <f>+'7.  Persistence Report'!AY46</f>
        <v>17612.1330505894</v>
      </c>
      <c r="L169" s="292">
        <f>+'7.  Persistence Report'!AZ46</f>
        <v>17612.1330505894</v>
      </c>
      <c r="M169" s="292">
        <f>+'7.  Persistence Report'!BA46</f>
        <v>17612.1330505894</v>
      </c>
      <c r="N169" s="292">
        <f>+'7.  Persistence Report'!BB46</f>
        <v>2860.4803749655839</v>
      </c>
      <c r="O169" s="292">
        <f>+'7.  Persistence Report'!BC46</f>
        <v>2303.6990593185092</v>
      </c>
      <c r="P169" s="292">
        <f>+'7.  Persistence Report'!BD46</f>
        <v>2303.6990593185092</v>
      </c>
      <c r="Q169" s="292">
        <f>+'7.  Persistence Report'!BE46</f>
        <v>1979.6869268124576</v>
      </c>
      <c r="R169" s="292">
        <f>+'7.  Persistence Report'!BF46</f>
        <v>1979.6869268124576</v>
      </c>
      <c r="S169" s="292">
        <f>+'7.  Persistence Report'!BG46</f>
        <v>1906.4483248779131</v>
      </c>
      <c r="T169" s="292">
        <f>+'7.  Persistence Report'!BH46</f>
        <v>0</v>
      </c>
      <c r="U169" s="288"/>
      <c r="V169" s="292">
        <f>+'7.  Persistence Report'!M46</f>
        <v>6.2922503370783707</v>
      </c>
      <c r="W169" s="292">
        <f>+'7.  Persistence Report'!N46</f>
        <v>6.2922503370783707</v>
      </c>
      <c r="X169" s="292">
        <f>+'7.  Persistence Report'!O46</f>
        <v>6.2922503370783707</v>
      </c>
      <c r="Y169" s="292">
        <f>+'7.  Persistence Report'!P46</f>
        <v>6.2922503370783707</v>
      </c>
      <c r="Z169" s="292">
        <f>+'7.  Persistence Report'!Q46</f>
        <v>6.2656893916396879</v>
      </c>
      <c r="AA169" s="292">
        <f>+'7.  Persistence Report'!R46</f>
        <v>6.2656893916396879</v>
      </c>
      <c r="AB169" s="292">
        <f>+'7.  Persistence Report'!S46</f>
        <v>5.3443086311186079</v>
      </c>
      <c r="AC169" s="292">
        <f>+'7.  Persistence Report'!T46</f>
        <v>5.3331509446364249</v>
      </c>
      <c r="AD169" s="292">
        <f>+'7.  Persistence Report'!U46</f>
        <v>5.3331509446364249</v>
      </c>
      <c r="AE169" s="292">
        <f>+'7.  Persistence Report'!V46</f>
        <v>5.3331509446364249</v>
      </c>
      <c r="AF169" s="292">
        <f>+'7.  Persistence Report'!W46</f>
        <v>9.8101649855027562E-2</v>
      </c>
      <c r="AG169" s="292">
        <f>+'7.  Persistence Report'!X46</f>
        <v>9.8034088686570486E-2</v>
      </c>
      <c r="AH169" s="292">
        <f>+'7.  Persistence Report'!Y46</f>
        <v>9.8034088686570486E-2</v>
      </c>
      <c r="AI169" s="292">
        <f>+'7.  Persistence Report'!Z46</f>
        <v>9.4503968850406406E-2</v>
      </c>
      <c r="AJ169" s="292">
        <f>+'7.  Persistence Report'!AA46</f>
        <v>9.4503968850406406E-2</v>
      </c>
      <c r="AK169" s="292">
        <f>+'7.  Persistence Report'!AB46</f>
        <v>8.8274181660740747E-2</v>
      </c>
      <c r="AL169" s="292">
        <f>+'7.  Persistence Report'!AC46</f>
        <v>0</v>
      </c>
      <c r="AM169" s="406">
        <f>+'A. Rate Class Allocations'!G10</f>
        <v>1</v>
      </c>
      <c r="AN169" s="406"/>
      <c r="AO169" s="406"/>
      <c r="AP169" s="406"/>
      <c r="AQ169" s="406"/>
      <c r="AR169" s="406"/>
      <c r="AS169" s="406"/>
      <c r="AT169" s="406"/>
      <c r="AU169" s="406"/>
      <c r="AV169" s="406"/>
      <c r="AW169" s="406"/>
      <c r="AX169" s="406"/>
      <c r="AY169" s="406"/>
      <c r="AZ169" s="406"/>
      <c r="BA169" s="293">
        <f>SUM(AM169:AZ169)</f>
        <v>1</v>
      </c>
    </row>
    <row r="170" spans="1:53" ht="15.5" outlineLevel="1">
      <c r="B170" s="291" t="s">
        <v>243</v>
      </c>
      <c r="C170" s="288" t="s">
        <v>163</v>
      </c>
      <c r="D170" s="292"/>
      <c r="E170" s="292"/>
      <c r="F170" s="292"/>
      <c r="G170" s="292"/>
      <c r="H170" s="292"/>
      <c r="I170" s="292"/>
      <c r="J170" s="292"/>
      <c r="K170" s="292"/>
      <c r="L170" s="292"/>
      <c r="M170" s="292"/>
      <c r="N170" s="292"/>
      <c r="O170" s="292"/>
      <c r="P170" s="292"/>
      <c r="Q170" s="292"/>
      <c r="R170" s="292"/>
      <c r="S170" s="292"/>
      <c r="T170" s="292"/>
      <c r="U170" s="464"/>
      <c r="V170" s="292"/>
      <c r="W170" s="292"/>
      <c r="X170" s="292"/>
      <c r="Y170" s="292"/>
      <c r="Z170" s="292"/>
      <c r="AA170" s="292"/>
      <c r="AB170" s="292"/>
      <c r="AC170" s="292"/>
      <c r="AD170" s="292"/>
      <c r="AE170" s="292"/>
      <c r="AF170" s="292"/>
      <c r="AG170" s="292"/>
      <c r="AH170" s="292"/>
      <c r="AI170" s="292"/>
      <c r="AJ170" s="292"/>
      <c r="AK170" s="292"/>
      <c r="AL170" s="292"/>
      <c r="AM170" s="407">
        <f>AM169</f>
        <v>1</v>
      </c>
      <c r="AN170" s="407">
        <f>AN169</f>
        <v>0</v>
      </c>
      <c r="AO170" s="407">
        <f t="shared" ref="AO170:AZ170" si="58">AO169</f>
        <v>0</v>
      </c>
      <c r="AP170" s="407">
        <f t="shared" si="58"/>
        <v>0</v>
      </c>
      <c r="AQ170" s="407">
        <f t="shared" si="58"/>
        <v>0</v>
      </c>
      <c r="AR170" s="407">
        <f t="shared" si="58"/>
        <v>0</v>
      </c>
      <c r="AS170" s="407">
        <f t="shared" si="58"/>
        <v>0</v>
      </c>
      <c r="AT170" s="407">
        <f t="shared" si="58"/>
        <v>0</v>
      </c>
      <c r="AU170" s="407">
        <f t="shared" si="58"/>
        <v>0</v>
      </c>
      <c r="AV170" s="407">
        <f t="shared" si="58"/>
        <v>0</v>
      </c>
      <c r="AW170" s="407">
        <f t="shared" si="58"/>
        <v>0</v>
      </c>
      <c r="AX170" s="407">
        <f t="shared" si="58"/>
        <v>0</v>
      </c>
      <c r="AY170" s="407">
        <f t="shared" si="58"/>
        <v>0</v>
      </c>
      <c r="AZ170" s="407">
        <f t="shared" si="58"/>
        <v>0</v>
      </c>
      <c r="BA170" s="494"/>
    </row>
    <row r="171" spans="1:53" ht="15.5" outlineLevel="1">
      <c r="B171" s="291"/>
      <c r="C171" s="302"/>
      <c r="D171" s="301"/>
      <c r="E171" s="301"/>
      <c r="F171" s="301"/>
      <c r="G171" s="301"/>
      <c r="H171" s="301"/>
      <c r="I171" s="301"/>
      <c r="J171" s="301"/>
      <c r="K171" s="301"/>
      <c r="L171" s="301"/>
      <c r="M171" s="301"/>
      <c r="N171" s="301"/>
      <c r="O171" s="301"/>
      <c r="P171" s="301"/>
      <c r="Q171" s="301"/>
      <c r="R171" s="301"/>
      <c r="S171" s="301"/>
      <c r="T171" s="301"/>
      <c r="U171" s="288"/>
      <c r="V171" s="301"/>
      <c r="W171" s="301"/>
      <c r="X171" s="301"/>
      <c r="Y171" s="301"/>
      <c r="Z171" s="301"/>
      <c r="AA171" s="301"/>
      <c r="AB171" s="301"/>
      <c r="AC171" s="301"/>
      <c r="AD171" s="301"/>
      <c r="AE171" s="301"/>
      <c r="AF171" s="301"/>
      <c r="AG171" s="301"/>
      <c r="AH171" s="301"/>
      <c r="AI171" s="301"/>
      <c r="AJ171" s="301"/>
      <c r="AK171" s="301"/>
      <c r="AL171" s="301"/>
      <c r="AM171" s="408"/>
      <c r="AN171" s="408"/>
      <c r="AO171" s="408"/>
      <c r="AP171" s="408"/>
      <c r="AQ171" s="408"/>
      <c r="AR171" s="408"/>
      <c r="AS171" s="408"/>
      <c r="AT171" s="408"/>
      <c r="AU171" s="408"/>
      <c r="AV171" s="408"/>
      <c r="AW171" s="408"/>
      <c r="AX171" s="408"/>
      <c r="AY171" s="408"/>
      <c r="AZ171" s="408"/>
      <c r="BA171" s="303"/>
    </row>
    <row r="172" spans="1:53" ht="15.5" outlineLevel="1">
      <c r="A172" s="498">
        <v>5</v>
      </c>
      <c r="B172" s="291" t="s">
        <v>5</v>
      </c>
      <c r="C172" s="288" t="s">
        <v>25</v>
      </c>
      <c r="D172" s="292">
        <f>+'7.  Persistence Report'!AR45</f>
        <v>731361.17532777414</v>
      </c>
      <c r="E172" s="292">
        <f>+'7.  Persistence Report'!AS45</f>
        <v>731361.17532777414</v>
      </c>
      <c r="F172" s="292">
        <f>+'7.  Persistence Report'!AT45</f>
        <v>731361.17532777414</v>
      </c>
      <c r="G172" s="292">
        <f>+'7.  Persistence Report'!AU45</f>
        <v>731361.17532777414</v>
      </c>
      <c r="H172" s="292">
        <f>+'7.  Persistence Report'!AV45</f>
        <v>657447.17067367653</v>
      </c>
      <c r="I172" s="292">
        <f>+'7.  Persistence Report'!AW45</f>
        <v>534598.4556720769</v>
      </c>
      <c r="J172" s="292">
        <f>+'7.  Persistence Report'!AX45</f>
        <v>364650.97705116658</v>
      </c>
      <c r="K172" s="292">
        <f>+'7.  Persistence Report'!AY45</f>
        <v>363892.98303561774</v>
      </c>
      <c r="L172" s="292">
        <f>+'7.  Persistence Report'!AZ45</f>
        <v>363892.98303561774</v>
      </c>
      <c r="M172" s="292">
        <f>+'7.  Persistence Report'!BA45</f>
        <v>184829.94424398663</v>
      </c>
      <c r="N172" s="292">
        <f>+'7.  Persistence Report'!BB45</f>
        <v>137167.92689326682</v>
      </c>
      <c r="O172" s="292">
        <f>+'7.  Persistence Report'!BC45</f>
        <v>132904.97274190193</v>
      </c>
      <c r="P172" s="292">
        <f>+'7.  Persistence Report'!BD45</f>
        <v>132904.97274190193</v>
      </c>
      <c r="Q172" s="292">
        <f>+'7.  Persistence Report'!BE45</f>
        <v>123626.22702524613</v>
      </c>
      <c r="R172" s="292">
        <f>+'7.  Persistence Report'!BF45</f>
        <v>123626.22702524613</v>
      </c>
      <c r="S172" s="292">
        <f>+'7.  Persistence Report'!BG45</f>
        <v>121935.0811260303</v>
      </c>
      <c r="T172" s="292">
        <f>+'7.  Persistence Report'!BH45</f>
        <v>34212.631792235406</v>
      </c>
      <c r="U172" s="288"/>
      <c r="V172" s="292">
        <f>+'7.  Persistence Report'!M45</f>
        <v>40.415784665990714</v>
      </c>
      <c r="W172" s="292">
        <f>+'7.  Persistence Report'!N45</f>
        <v>40.415784665990714</v>
      </c>
      <c r="X172" s="292">
        <f>+'7.  Persistence Report'!O45</f>
        <v>40.415784665990714</v>
      </c>
      <c r="Y172" s="292">
        <f>+'7.  Persistence Report'!P45</f>
        <v>40.415784665990714</v>
      </c>
      <c r="Z172" s="292">
        <f>+'7.  Persistence Report'!Q45</f>
        <v>36.99334819658025</v>
      </c>
      <c r="AA172" s="292">
        <f>+'7.  Persistence Report'!R45</f>
        <v>31.305090275645391</v>
      </c>
      <c r="AB172" s="292">
        <f>+'7.  Persistence Report'!S45</f>
        <v>23.436020652933301</v>
      </c>
      <c r="AC172" s="292">
        <f>+'7.  Persistence Report'!T45</f>
        <v>23.349491655724535</v>
      </c>
      <c r="AD172" s="292">
        <f>+'7.  Persistence Report'!U45</f>
        <v>23.349491655724535</v>
      </c>
      <c r="AE172" s="292">
        <f>+'7.  Persistence Report'!V45</f>
        <v>15.05834470526683</v>
      </c>
      <c r="AF172" s="292">
        <f>+'7.  Persistence Report'!W45</f>
        <v>5.8914148575533023</v>
      </c>
      <c r="AG172" s="292">
        <f>+'7.  Persistence Report'!X45</f>
        <v>5.8908975805624051</v>
      </c>
      <c r="AH172" s="292">
        <f>+'7.  Persistence Report'!Y45</f>
        <v>5.8908975805624051</v>
      </c>
      <c r="AI172" s="292">
        <f>+'7.  Persistence Report'!Z45</f>
        <v>5.7898054268342518</v>
      </c>
      <c r="AJ172" s="292">
        <f>+'7.  Persistence Report'!AA45</f>
        <v>5.7898054268342518</v>
      </c>
      <c r="AK172" s="292">
        <f>+'7.  Persistence Report'!AB45</f>
        <v>5.6459539771819713</v>
      </c>
      <c r="AL172" s="292">
        <f>+'7.  Persistence Report'!AC45</f>
        <v>1.5841457827676633</v>
      </c>
      <c r="AM172" s="406">
        <f>+'A. Rate Class Allocations'!G11</f>
        <v>1</v>
      </c>
      <c r="AN172" s="406"/>
      <c r="AO172" s="406"/>
      <c r="AP172" s="406"/>
      <c r="AQ172" s="406"/>
      <c r="AR172" s="406"/>
      <c r="AS172" s="406"/>
      <c r="AT172" s="406"/>
      <c r="AU172" s="406"/>
      <c r="AV172" s="406"/>
      <c r="AW172" s="406"/>
      <c r="AX172" s="406"/>
      <c r="AY172" s="406"/>
      <c r="AZ172" s="406"/>
      <c r="BA172" s="293">
        <f>SUM(AM172:AZ172)</f>
        <v>1</v>
      </c>
    </row>
    <row r="173" spans="1:53" ht="15.5" outlineLevel="1">
      <c r="B173" s="291" t="s">
        <v>243</v>
      </c>
      <c r="C173" s="288" t="s">
        <v>163</v>
      </c>
      <c r="D173" s="292"/>
      <c r="E173" s="292"/>
      <c r="F173" s="292"/>
      <c r="G173" s="292"/>
      <c r="H173" s="292"/>
      <c r="I173" s="292"/>
      <c r="J173" s="292"/>
      <c r="K173" s="292"/>
      <c r="L173" s="292"/>
      <c r="M173" s="292"/>
      <c r="N173" s="292"/>
      <c r="O173" s="292"/>
      <c r="P173" s="292"/>
      <c r="Q173" s="292"/>
      <c r="R173" s="292"/>
      <c r="S173" s="292"/>
      <c r="T173" s="292"/>
      <c r="U173" s="464"/>
      <c r="V173" s="292"/>
      <c r="W173" s="292"/>
      <c r="X173" s="292"/>
      <c r="Y173" s="292"/>
      <c r="Z173" s="292"/>
      <c r="AA173" s="292"/>
      <c r="AB173" s="292"/>
      <c r="AC173" s="292"/>
      <c r="AD173" s="292"/>
      <c r="AE173" s="292"/>
      <c r="AF173" s="292"/>
      <c r="AG173" s="292"/>
      <c r="AH173" s="292"/>
      <c r="AI173" s="292"/>
      <c r="AJ173" s="292"/>
      <c r="AK173" s="292"/>
      <c r="AL173" s="292"/>
      <c r="AM173" s="407">
        <f>AM172</f>
        <v>1</v>
      </c>
      <c r="AN173" s="407">
        <f>AN172</f>
        <v>0</v>
      </c>
      <c r="AO173" s="407">
        <f t="shared" ref="AO173:AZ173" si="59">AO172</f>
        <v>0</v>
      </c>
      <c r="AP173" s="407">
        <f t="shared" si="59"/>
        <v>0</v>
      </c>
      <c r="AQ173" s="407">
        <f t="shared" si="59"/>
        <v>0</v>
      </c>
      <c r="AR173" s="407">
        <f t="shared" si="59"/>
        <v>0</v>
      </c>
      <c r="AS173" s="407">
        <f t="shared" si="59"/>
        <v>0</v>
      </c>
      <c r="AT173" s="407">
        <f t="shared" si="59"/>
        <v>0</v>
      </c>
      <c r="AU173" s="407">
        <f t="shared" si="59"/>
        <v>0</v>
      </c>
      <c r="AV173" s="407">
        <f t="shared" si="59"/>
        <v>0</v>
      </c>
      <c r="AW173" s="407">
        <f t="shared" si="59"/>
        <v>0</v>
      </c>
      <c r="AX173" s="407">
        <f t="shared" si="59"/>
        <v>0</v>
      </c>
      <c r="AY173" s="407">
        <f t="shared" si="59"/>
        <v>0</v>
      </c>
      <c r="AZ173" s="407">
        <f t="shared" si="59"/>
        <v>0</v>
      </c>
      <c r="BA173" s="494"/>
    </row>
    <row r="174" spans="1:53" ht="15.5" outlineLevel="1">
      <c r="B174" s="291"/>
      <c r="C174" s="302"/>
      <c r="D174" s="301"/>
      <c r="E174" s="301"/>
      <c r="F174" s="301"/>
      <c r="G174" s="301"/>
      <c r="H174" s="301"/>
      <c r="I174" s="301"/>
      <c r="J174" s="301"/>
      <c r="K174" s="301"/>
      <c r="L174" s="301"/>
      <c r="M174" s="301"/>
      <c r="N174" s="301"/>
      <c r="O174" s="301"/>
      <c r="P174" s="301"/>
      <c r="Q174" s="301"/>
      <c r="R174" s="301"/>
      <c r="S174" s="301"/>
      <c r="T174" s="301"/>
      <c r="U174" s="288"/>
      <c r="V174" s="301"/>
      <c r="W174" s="301"/>
      <c r="X174" s="301"/>
      <c r="Y174" s="301"/>
      <c r="Z174" s="301"/>
      <c r="AA174" s="301"/>
      <c r="AB174" s="301"/>
      <c r="AC174" s="301"/>
      <c r="AD174" s="301"/>
      <c r="AE174" s="301"/>
      <c r="AF174" s="301"/>
      <c r="AG174" s="301"/>
      <c r="AH174" s="301"/>
      <c r="AI174" s="301"/>
      <c r="AJ174" s="301"/>
      <c r="AK174" s="301"/>
      <c r="AL174" s="301"/>
      <c r="AM174" s="408"/>
      <c r="AN174" s="408"/>
      <c r="AO174" s="408"/>
      <c r="AP174" s="408"/>
      <c r="AQ174" s="408"/>
      <c r="AR174" s="408"/>
      <c r="AS174" s="408"/>
      <c r="AT174" s="408"/>
      <c r="AU174" s="408"/>
      <c r="AV174" s="408"/>
      <c r="AW174" s="408"/>
      <c r="AX174" s="408"/>
      <c r="AY174" s="408"/>
      <c r="AZ174" s="408"/>
      <c r="BA174" s="303"/>
    </row>
    <row r="175" spans="1:53" ht="15.5" outlineLevel="1">
      <c r="A175" s="498">
        <v>6</v>
      </c>
      <c r="B175" s="291" t="s">
        <v>6</v>
      </c>
      <c r="C175" s="288" t="s">
        <v>25</v>
      </c>
      <c r="D175" s="292"/>
      <c r="E175" s="292"/>
      <c r="F175" s="292"/>
      <c r="G175" s="292"/>
      <c r="H175" s="292"/>
      <c r="I175" s="292"/>
      <c r="J175" s="292"/>
      <c r="K175" s="292"/>
      <c r="L175" s="292"/>
      <c r="M175" s="292"/>
      <c r="N175" s="292"/>
      <c r="O175" s="292"/>
      <c r="P175" s="292"/>
      <c r="Q175" s="292"/>
      <c r="R175" s="292"/>
      <c r="S175" s="292"/>
      <c r="T175" s="292"/>
      <c r="U175" s="288"/>
      <c r="V175" s="292"/>
      <c r="W175" s="292"/>
      <c r="X175" s="292"/>
      <c r="Y175" s="292"/>
      <c r="Z175" s="292"/>
      <c r="AA175" s="292"/>
      <c r="AB175" s="292"/>
      <c r="AC175" s="292"/>
      <c r="AD175" s="292"/>
      <c r="AE175" s="292"/>
      <c r="AF175" s="292"/>
      <c r="AG175" s="292"/>
      <c r="AH175" s="292"/>
      <c r="AI175" s="292"/>
      <c r="AJ175" s="292"/>
      <c r="AK175" s="292"/>
      <c r="AL175" s="292"/>
      <c r="AM175" s="406"/>
      <c r="AN175" s="406"/>
      <c r="AO175" s="406"/>
      <c r="AP175" s="406"/>
      <c r="AQ175" s="406"/>
      <c r="AR175" s="406"/>
      <c r="AS175" s="406"/>
      <c r="AT175" s="406"/>
      <c r="AU175" s="406"/>
      <c r="AV175" s="406"/>
      <c r="AW175" s="406"/>
      <c r="AX175" s="406"/>
      <c r="AY175" s="406"/>
      <c r="AZ175" s="406"/>
      <c r="BA175" s="293">
        <f>SUM(AM175:AZ175)</f>
        <v>0</v>
      </c>
    </row>
    <row r="176" spans="1:53" ht="15.5" outlineLevel="1">
      <c r="B176" s="291" t="s">
        <v>243</v>
      </c>
      <c r="C176" s="288" t="s">
        <v>163</v>
      </c>
      <c r="D176" s="292"/>
      <c r="E176" s="292"/>
      <c r="F176" s="292"/>
      <c r="G176" s="292"/>
      <c r="H176" s="292"/>
      <c r="I176" s="292"/>
      <c r="J176" s="292"/>
      <c r="K176" s="292"/>
      <c r="L176" s="292"/>
      <c r="M176" s="292"/>
      <c r="N176" s="292"/>
      <c r="O176" s="292"/>
      <c r="P176" s="292"/>
      <c r="Q176" s="292"/>
      <c r="R176" s="292"/>
      <c r="S176" s="292"/>
      <c r="T176" s="292"/>
      <c r="U176" s="464"/>
      <c r="V176" s="292"/>
      <c r="W176" s="292"/>
      <c r="X176" s="292"/>
      <c r="Y176" s="292"/>
      <c r="Z176" s="292"/>
      <c r="AA176" s="292"/>
      <c r="AB176" s="292"/>
      <c r="AC176" s="292"/>
      <c r="AD176" s="292"/>
      <c r="AE176" s="292"/>
      <c r="AF176" s="292"/>
      <c r="AG176" s="292"/>
      <c r="AH176" s="292"/>
      <c r="AI176" s="292"/>
      <c r="AJ176" s="292"/>
      <c r="AK176" s="292"/>
      <c r="AL176" s="292"/>
      <c r="AM176" s="407">
        <f>AM175</f>
        <v>0</v>
      </c>
      <c r="AN176" s="407">
        <f>AN175</f>
        <v>0</v>
      </c>
      <c r="AO176" s="407">
        <f t="shared" ref="AO176:AZ176" si="60">AO175</f>
        <v>0</v>
      </c>
      <c r="AP176" s="407">
        <f t="shared" si="60"/>
        <v>0</v>
      </c>
      <c r="AQ176" s="407">
        <f t="shared" si="60"/>
        <v>0</v>
      </c>
      <c r="AR176" s="407">
        <f t="shared" si="60"/>
        <v>0</v>
      </c>
      <c r="AS176" s="407">
        <f t="shared" si="60"/>
        <v>0</v>
      </c>
      <c r="AT176" s="407">
        <f t="shared" si="60"/>
        <v>0</v>
      </c>
      <c r="AU176" s="407">
        <f t="shared" si="60"/>
        <v>0</v>
      </c>
      <c r="AV176" s="407">
        <f t="shared" si="60"/>
        <v>0</v>
      </c>
      <c r="AW176" s="407">
        <f t="shared" si="60"/>
        <v>0</v>
      </c>
      <c r="AX176" s="407">
        <f t="shared" si="60"/>
        <v>0</v>
      </c>
      <c r="AY176" s="407">
        <f t="shared" si="60"/>
        <v>0</v>
      </c>
      <c r="AZ176" s="407">
        <f t="shared" si="60"/>
        <v>0</v>
      </c>
      <c r="BA176" s="494"/>
    </row>
    <row r="177" spans="1:53" ht="15.5" outlineLevel="1">
      <c r="B177" s="291"/>
      <c r="C177" s="302"/>
      <c r="D177" s="301"/>
      <c r="E177" s="301"/>
      <c r="F177" s="301"/>
      <c r="G177" s="301"/>
      <c r="H177" s="301"/>
      <c r="I177" s="301"/>
      <c r="J177" s="301"/>
      <c r="K177" s="301"/>
      <c r="L177" s="301"/>
      <c r="M177" s="301"/>
      <c r="N177" s="301"/>
      <c r="O177" s="301"/>
      <c r="P177" s="301"/>
      <c r="Q177" s="301"/>
      <c r="R177" s="301"/>
      <c r="S177" s="301"/>
      <c r="T177" s="301"/>
      <c r="U177" s="288"/>
      <c r="V177" s="301"/>
      <c r="W177" s="301"/>
      <c r="X177" s="301"/>
      <c r="Y177" s="301"/>
      <c r="Z177" s="301"/>
      <c r="AA177" s="301"/>
      <c r="AB177" s="301"/>
      <c r="AC177" s="301"/>
      <c r="AD177" s="301"/>
      <c r="AE177" s="301"/>
      <c r="AF177" s="301"/>
      <c r="AG177" s="301"/>
      <c r="AH177" s="301"/>
      <c r="AI177" s="301"/>
      <c r="AJ177" s="301"/>
      <c r="AK177" s="301"/>
      <c r="AL177" s="301"/>
      <c r="AM177" s="408"/>
      <c r="AN177" s="408"/>
      <c r="AO177" s="408"/>
      <c r="AP177" s="408"/>
      <c r="AQ177" s="408"/>
      <c r="AR177" s="408"/>
      <c r="AS177" s="408"/>
      <c r="AT177" s="408"/>
      <c r="AU177" s="408"/>
      <c r="AV177" s="408"/>
      <c r="AW177" s="408"/>
      <c r="AX177" s="408"/>
      <c r="AY177" s="408"/>
      <c r="AZ177" s="408"/>
      <c r="BA177" s="303"/>
    </row>
    <row r="178" spans="1:53" ht="15.5" outlineLevel="1">
      <c r="A178" s="498">
        <v>7</v>
      </c>
      <c r="B178" s="291" t="s">
        <v>42</v>
      </c>
      <c r="C178" s="288" t="s">
        <v>25</v>
      </c>
      <c r="D178" s="292"/>
      <c r="E178" s="292"/>
      <c r="F178" s="292"/>
      <c r="G178" s="292"/>
      <c r="H178" s="292"/>
      <c r="I178" s="292"/>
      <c r="J178" s="292"/>
      <c r="K178" s="292"/>
      <c r="L178" s="292"/>
      <c r="M178" s="292"/>
      <c r="N178" s="292"/>
      <c r="O178" s="292"/>
      <c r="P178" s="292"/>
      <c r="Q178" s="292"/>
      <c r="R178" s="292"/>
      <c r="S178" s="292"/>
      <c r="T178" s="292"/>
      <c r="U178" s="288"/>
      <c r="V178" s="292"/>
      <c r="W178" s="292"/>
      <c r="X178" s="292"/>
      <c r="Y178" s="292"/>
      <c r="Z178" s="292"/>
      <c r="AA178" s="292"/>
      <c r="AB178" s="292"/>
      <c r="AC178" s="292"/>
      <c r="AD178" s="292"/>
      <c r="AE178" s="292"/>
      <c r="AF178" s="292"/>
      <c r="AG178" s="292"/>
      <c r="AH178" s="292"/>
      <c r="AI178" s="292"/>
      <c r="AJ178" s="292"/>
      <c r="AK178" s="292"/>
      <c r="AL178" s="292"/>
      <c r="AM178" s="406"/>
      <c r="AN178" s="406"/>
      <c r="AO178" s="406"/>
      <c r="AP178" s="406"/>
      <c r="AQ178" s="406"/>
      <c r="AR178" s="406"/>
      <c r="AS178" s="406"/>
      <c r="AT178" s="406"/>
      <c r="AU178" s="406"/>
      <c r="AV178" s="406"/>
      <c r="AW178" s="406"/>
      <c r="AX178" s="406"/>
      <c r="AY178" s="406"/>
      <c r="AZ178" s="406"/>
      <c r="BA178" s="293">
        <f>SUM(AM178:AZ178)</f>
        <v>0</v>
      </c>
    </row>
    <row r="179" spans="1:53" ht="15.5" outlineLevel="1">
      <c r="B179" s="291" t="s">
        <v>243</v>
      </c>
      <c r="C179" s="288" t="s">
        <v>163</v>
      </c>
      <c r="D179" s="292"/>
      <c r="E179" s="292"/>
      <c r="F179" s="292"/>
      <c r="G179" s="292"/>
      <c r="H179" s="292"/>
      <c r="I179" s="292"/>
      <c r="J179" s="292"/>
      <c r="K179" s="292"/>
      <c r="L179" s="292"/>
      <c r="M179" s="292"/>
      <c r="N179" s="292"/>
      <c r="O179" s="292"/>
      <c r="P179" s="292"/>
      <c r="Q179" s="292"/>
      <c r="R179" s="292"/>
      <c r="S179" s="292"/>
      <c r="T179" s="292"/>
      <c r="U179" s="288"/>
      <c r="V179" s="292"/>
      <c r="W179" s="292"/>
      <c r="X179" s="292"/>
      <c r="Y179" s="292"/>
      <c r="Z179" s="292"/>
      <c r="AA179" s="292"/>
      <c r="AB179" s="292"/>
      <c r="AC179" s="292"/>
      <c r="AD179" s="292"/>
      <c r="AE179" s="292"/>
      <c r="AF179" s="292"/>
      <c r="AG179" s="292"/>
      <c r="AH179" s="292"/>
      <c r="AI179" s="292"/>
      <c r="AJ179" s="292"/>
      <c r="AK179" s="292"/>
      <c r="AL179" s="292"/>
      <c r="AM179" s="407">
        <f>AM178</f>
        <v>0</v>
      </c>
      <c r="AN179" s="407">
        <f>AN178</f>
        <v>0</v>
      </c>
      <c r="AO179" s="407">
        <f t="shared" ref="AO179:AZ179" si="61">AO178</f>
        <v>0</v>
      </c>
      <c r="AP179" s="407">
        <f t="shared" si="61"/>
        <v>0</v>
      </c>
      <c r="AQ179" s="407">
        <f t="shared" si="61"/>
        <v>0</v>
      </c>
      <c r="AR179" s="407">
        <f t="shared" si="61"/>
        <v>0</v>
      </c>
      <c r="AS179" s="407">
        <f t="shared" si="61"/>
        <v>0</v>
      </c>
      <c r="AT179" s="407">
        <f t="shared" si="61"/>
        <v>0</v>
      </c>
      <c r="AU179" s="407">
        <f t="shared" si="61"/>
        <v>0</v>
      </c>
      <c r="AV179" s="407">
        <f t="shared" si="61"/>
        <v>0</v>
      </c>
      <c r="AW179" s="407">
        <f t="shared" si="61"/>
        <v>0</v>
      </c>
      <c r="AX179" s="407">
        <f t="shared" si="61"/>
        <v>0</v>
      </c>
      <c r="AY179" s="407">
        <f t="shared" si="61"/>
        <v>0</v>
      </c>
      <c r="AZ179" s="407">
        <f t="shared" si="61"/>
        <v>0</v>
      </c>
      <c r="BA179" s="494"/>
    </row>
    <row r="180" spans="1:53" ht="15.5" outlineLevel="1">
      <c r="B180" s="291"/>
      <c r="C180" s="302"/>
      <c r="D180" s="301"/>
      <c r="E180" s="301"/>
      <c r="F180" s="301"/>
      <c r="G180" s="301"/>
      <c r="H180" s="301"/>
      <c r="I180" s="301"/>
      <c r="J180" s="301"/>
      <c r="K180" s="301"/>
      <c r="L180" s="301"/>
      <c r="M180" s="301"/>
      <c r="N180" s="301"/>
      <c r="O180" s="301"/>
      <c r="P180" s="301"/>
      <c r="Q180" s="301"/>
      <c r="R180" s="301"/>
      <c r="S180" s="301"/>
      <c r="T180" s="301"/>
      <c r="U180" s="288"/>
      <c r="V180" s="301"/>
      <c r="W180" s="301"/>
      <c r="X180" s="301"/>
      <c r="Y180" s="301"/>
      <c r="Z180" s="301"/>
      <c r="AA180" s="301"/>
      <c r="AB180" s="301"/>
      <c r="AC180" s="301"/>
      <c r="AD180" s="301"/>
      <c r="AE180" s="301"/>
      <c r="AF180" s="301"/>
      <c r="AG180" s="301"/>
      <c r="AH180" s="301"/>
      <c r="AI180" s="301"/>
      <c r="AJ180" s="301"/>
      <c r="AK180" s="301"/>
      <c r="AL180" s="301"/>
      <c r="AM180" s="408"/>
      <c r="AN180" s="408"/>
      <c r="AO180" s="408"/>
      <c r="AP180" s="408"/>
      <c r="AQ180" s="408"/>
      <c r="AR180" s="408"/>
      <c r="AS180" s="408"/>
      <c r="AT180" s="408"/>
      <c r="AU180" s="408"/>
      <c r="AV180" s="408"/>
      <c r="AW180" s="408"/>
      <c r="AX180" s="408"/>
      <c r="AY180" s="408"/>
      <c r="AZ180" s="408"/>
      <c r="BA180" s="303"/>
    </row>
    <row r="181" spans="1:53" s="280" customFormat="1" ht="15.5" outlineLevel="1">
      <c r="A181" s="498">
        <v>8</v>
      </c>
      <c r="B181" s="291" t="s">
        <v>481</v>
      </c>
      <c r="C181" s="288" t="s">
        <v>25</v>
      </c>
      <c r="D181" s="292"/>
      <c r="E181" s="292"/>
      <c r="F181" s="292"/>
      <c r="G181" s="292"/>
      <c r="H181" s="292"/>
      <c r="I181" s="292"/>
      <c r="J181" s="292"/>
      <c r="K181" s="292"/>
      <c r="L181" s="292"/>
      <c r="M181" s="292"/>
      <c r="N181" s="292"/>
      <c r="O181" s="292"/>
      <c r="P181" s="292"/>
      <c r="Q181" s="292"/>
      <c r="R181" s="292"/>
      <c r="S181" s="292"/>
      <c r="T181" s="292"/>
      <c r="U181" s="288"/>
      <c r="V181" s="292"/>
      <c r="W181" s="292"/>
      <c r="X181" s="292"/>
      <c r="Y181" s="292"/>
      <c r="Z181" s="292"/>
      <c r="AA181" s="292"/>
      <c r="AB181" s="292"/>
      <c r="AC181" s="292"/>
      <c r="AD181" s="292"/>
      <c r="AE181" s="292"/>
      <c r="AF181" s="292"/>
      <c r="AG181" s="292"/>
      <c r="AH181" s="292"/>
      <c r="AI181" s="292"/>
      <c r="AJ181" s="292"/>
      <c r="AK181" s="292"/>
      <c r="AL181" s="292"/>
      <c r="AM181" s="406"/>
      <c r="AN181" s="406"/>
      <c r="AO181" s="406"/>
      <c r="AP181" s="406"/>
      <c r="AQ181" s="406"/>
      <c r="AR181" s="406"/>
      <c r="AS181" s="406"/>
      <c r="AT181" s="406"/>
      <c r="AU181" s="406"/>
      <c r="AV181" s="406"/>
      <c r="AW181" s="406"/>
      <c r="AX181" s="406"/>
      <c r="AY181" s="406"/>
      <c r="AZ181" s="406"/>
      <c r="BA181" s="293">
        <f>SUM(AM181:AZ181)</f>
        <v>0</v>
      </c>
    </row>
    <row r="182" spans="1:53" s="280" customFormat="1" ht="15.5" outlineLevel="1">
      <c r="A182" s="498"/>
      <c r="B182" s="291" t="s">
        <v>243</v>
      </c>
      <c r="C182" s="288" t="s">
        <v>163</v>
      </c>
      <c r="D182" s="292"/>
      <c r="E182" s="292"/>
      <c r="F182" s="292"/>
      <c r="G182" s="292"/>
      <c r="H182" s="292"/>
      <c r="I182" s="292"/>
      <c r="J182" s="292"/>
      <c r="K182" s="292"/>
      <c r="L182" s="292"/>
      <c r="M182" s="292"/>
      <c r="N182" s="292"/>
      <c r="O182" s="292"/>
      <c r="P182" s="292"/>
      <c r="Q182" s="292"/>
      <c r="R182" s="292"/>
      <c r="S182" s="292"/>
      <c r="T182" s="292"/>
      <c r="U182" s="288"/>
      <c r="V182" s="292"/>
      <c r="W182" s="292"/>
      <c r="X182" s="292"/>
      <c r="Y182" s="292"/>
      <c r="Z182" s="292"/>
      <c r="AA182" s="292"/>
      <c r="AB182" s="292"/>
      <c r="AC182" s="292"/>
      <c r="AD182" s="292"/>
      <c r="AE182" s="292"/>
      <c r="AF182" s="292"/>
      <c r="AG182" s="292"/>
      <c r="AH182" s="292"/>
      <c r="AI182" s="292"/>
      <c r="AJ182" s="292"/>
      <c r="AK182" s="292"/>
      <c r="AL182" s="292"/>
      <c r="AM182" s="407">
        <f>AM181</f>
        <v>0</v>
      </c>
      <c r="AN182" s="407">
        <f>AN181</f>
        <v>0</v>
      </c>
      <c r="AO182" s="407">
        <f t="shared" ref="AO182:AZ182" si="62">AO181</f>
        <v>0</v>
      </c>
      <c r="AP182" s="407">
        <f t="shared" si="62"/>
        <v>0</v>
      </c>
      <c r="AQ182" s="407">
        <f t="shared" si="62"/>
        <v>0</v>
      </c>
      <c r="AR182" s="407">
        <f t="shared" si="62"/>
        <v>0</v>
      </c>
      <c r="AS182" s="407">
        <f t="shared" si="62"/>
        <v>0</v>
      </c>
      <c r="AT182" s="407">
        <f t="shared" si="62"/>
        <v>0</v>
      </c>
      <c r="AU182" s="407">
        <f t="shared" si="62"/>
        <v>0</v>
      </c>
      <c r="AV182" s="407">
        <f t="shared" si="62"/>
        <v>0</v>
      </c>
      <c r="AW182" s="407">
        <f t="shared" si="62"/>
        <v>0</v>
      </c>
      <c r="AX182" s="407">
        <f t="shared" si="62"/>
        <v>0</v>
      </c>
      <c r="AY182" s="407">
        <f t="shared" si="62"/>
        <v>0</v>
      </c>
      <c r="AZ182" s="407">
        <f t="shared" si="62"/>
        <v>0</v>
      </c>
      <c r="BA182" s="494"/>
    </row>
    <row r="183" spans="1:53" s="280" customFormat="1" ht="15.5" outlineLevel="1">
      <c r="A183" s="498"/>
      <c r="B183" s="291"/>
      <c r="C183" s="302"/>
      <c r="D183" s="301"/>
      <c r="E183" s="301"/>
      <c r="F183" s="301"/>
      <c r="G183" s="301"/>
      <c r="H183" s="301"/>
      <c r="I183" s="301"/>
      <c r="J183" s="301"/>
      <c r="K183" s="301"/>
      <c r="L183" s="301"/>
      <c r="M183" s="301"/>
      <c r="N183" s="301"/>
      <c r="O183" s="301"/>
      <c r="P183" s="301"/>
      <c r="Q183" s="301"/>
      <c r="R183" s="301"/>
      <c r="S183" s="301"/>
      <c r="T183" s="301"/>
      <c r="U183" s="288"/>
      <c r="V183" s="301"/>
      <c r="W183" s="301"/>
      <c r="X183" s="301"/>
      <c r="Y183" s="301"/>
      <c r="Z183" s="301"/>
      <c r="AA183" s="301"/>
      <c r="AB183" s="301"/>
      <c r="AC183" s="301"/>
      <c r="AD183" s="301"/>
      <c r="AE183" s="301"/>
      <c r="AF183" s="301"/>
      <c r="AG183" s="301"/>
      <c r="AH183" s="301"/>
      <c r="AI183" s="301"/>
      <c r="AJ183" s="301"/>
      <c r="AK183" s="301"/>
      <c r="AL183" s="301"/>
      <c r="AM183" s="408"/>
      <c r="AN183" s="408"/>
      <c r="AO183" s="408"/>
      <c r="AP183" s="408"/>
      <c r="AQ183" s="408"/>
      <c r="AR183" s="408"/>
      <c r="AS183" s="408"/>
      <c r="AT183" s="408"/>
      <c r="AU183" s="408"/>
      <c r="AV183" s="408"/>
      <c r="AW183" s="408"/>
      <c r="AX183" s="408"/>
      <c r="AY183" s="408"/>
      <c r="AZ183" s="408"/>
      <c r="BA183" s="303"/>
    </row>
    <row r="184" spans="1:53" ht="15.5" outlineLevel="1">
      <c r="A184" s="498">
        <v>9</v>
      </c>
      <c r="B184" s="291" t="s">
        <v>7</v>
      </c>
      <c r="C184" s="288" t="s">
        <v>25</v>
      </c>
      <c r="D184" s="292"/>
      <c r="E184" s="292"/>
      <c r="F184" s="292"/>
      <c r="G184" s="292"/>
      <c r="H184" s="292"/>
      <c r="I184" s="292"/>
      <c r="J184" s="292"/>
      <c r="K184" s="292"/>
      <c r="L184" s="292"/>
      <c r="M184" s="292"/>
      <c r="N184" s="292"/>
      <c r="O184" s="292"/>
      <c r="P184" s="292"/>
      <c r="Q184" s="292"/>
      <c r="R184" s="292"/>
      <c r="S184" s="292"/>
      <c r="T184" s="292"/>
      <c r="U184" s="288"/>
      <c r="V184" s="292"/>
      <c r="W184" s="292"/>
      <c r="X184" s="292"/>
      <c r="Y184" s="292"/>
      <c r="Z184" s="292"/>
      <c r="AA184" s="292"/>
      <c r="AB184" s="292"/>
      <c r="AC184" s="292"/>
      <c r="AD184" s="292"/>
      <c r="AE184" s="292"/>
      <c r="AF184" s="292"/>
      <c r="AG184" s="292"/>
      <c r="AH184" s="292"/>
      <c r="AI184" s="292"/>
      <c r="AJ184" s="292"/>
      <c r="AK184" s="292"/>
      <c r="AL184" s="292"/>
      <c r="AM184" s="406"/>
      <c r="AN184" s="406"/>
      <c r="AO184" s="406"/>
      <c r="AP184" s="406"/>
      <c r="AQ184" s="406"/>
      <c r="AR184" s="406"/>
      <c r="AS184" s="406"/>
      <c r="AT184" s="406"/>
      <c r="AU184" s="406"/>
      <c r="AV184" s="406"/>
      <c r="AW184" s="406"/>
      <c r="AX184" s="406"/>
      <c r="AY184" s="406"/>
      <c r="AZ184" s="406"/>
      <c r="BA184" s="293">
        <f>SUM(AM184:AZ184)</f>
        <v>0</v>
      </c>
    </row>
    <row r="185" spans="1:53" ht="15.5" outlineLevel="1">
      <c r="B185" s="291" t="s">
        <v>243</v>
      </c>
      <c r="C185" s="288" t="s">
        <v>163</v>
      </c>
      <c r="D185" s="292"/>
      <c r="E185" s="292"/>
      <c r="F185" s="292"/>
      <c r="G185" s="292"/>
      <c r="H185" s="292"/>
      <c r="I185" s="292"/>
      <c r="J185" s="292"/>
      <c r="K185" s="292"/>
      <c r="L185" s="292"/>
      <c r="M185" s="292"/>
      <c r="N185" s="292"/>
      <c r="O185" s="292"/>
      <c r="P185" s="292"/>
      <c r="Q185" s="292"/>
      <c r="R185" s="292"/>
      <c r="S185" s="292"/>
      <c r="T185" s="292"/>
      <c r="U185" s="288"/>
      <c r="V185" s="292"/>
      <c r="W185" s="292"/>
      <c r="X185" s="292"/>
      <c r="Y185" s="292"/>
      <c r="Z185" s="292"/>
      <c r="AA185" s="292"/>
      <c r="AB185" s="292"/>
      <c r="AC185" s="292"/>
      <c r="AD185" s="292"/>
      <c r="AE185" s="292"/>
      <c r="AF185" s="292"/>
      <c r="AG185" s="292"/>
      <c r="AH185" s="292"/>
      <c r="AI185" s="292"/>
      <c r="AJ185" s="292"/>
      <c r="AK185" s="292"/>
      <c r="AL185" s="292"/>
      <c r="AM185" s="407">
        <f>AM184</f>
        <v>0</v>
      </c>
      <c r="AN185" s="407">
        <f>AN184</f>
        <v>0</v>
      </c>
      <c r="AO185" s="407">
        <f t="shared" ref="AO185:AZ185" si="63">AO184</f>
        <v>0</v>
      </c>
      <c r="AP185" s="407">
        <f t="shared" si="63"/>
        <v>0</v>
      </c>
      <c r="AQ185" s="407">
        <f t="shared" si="63"/>
        <v>0</v>
      </c>
      <c r="AR185" s="407">
        <f t="shared" si="63"/>
        <v>0</v>
      </c>
      <c r="AS185" s="407">
        <f t="shared" si="63"/>
        <v>0</v>
      </c>
      <c r="AT185" s="407">
        <f t="shared" si="63"/>
        <v>0</v>
      </c>
      <c r="AU185" s="407">
        <f t="shared" si="63"/>
        <v>0</v>
      </c>
      <c r="AV185" s="407">
        <f t="shared" si="63"/>
        <v>0</v>
      </c>
      <c r="AW185" s="407">
        <f t="shared" si="63"/>
        <v>0</v>
      </c>
      <c r="AX185" s="407">
        <f t="shared" si="63"/>
        <v>0</v>
      </c>
      <c r="AY185" s="407">
        <f t="shared" si="63"/>
        <v>0</v>
      </c>
      <c r="AZ185" s="407">
        <f t="shared" si="63"/>
        <v>0</v>
      </c>
      <c r="BA185" s="494"/>
    </row>
    <row r="186" spans="1:53" ht="15.5" outlineLevel="1">
      <c r="B186" s="304"/>
      <c r="C186" s="305"/>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c r="AL186" s="288"/>
      <c r="AM186" s="408"/>
      <c r="AN186" s="408"/>
      <c r="AO186" s="408"/>
      <c r="AP186" s="408"/>
      <c r="AQ186" s="408"/>
      <c r="AR186" s="408"/>
      <c r="AS186" s="408"/>
      <c r="AT186" s="408"/>
      <c r="AU186" s="408"/>
      <c r="AV186" s="408"/>
      <c r="AW186" s="408"/>
      <c r="AX186" s="408"/>
      <c r="AY186" s="408"/>
      <c r="AZ186" s="408"/>
      <c r="BA186" s="303"/>
    </row>
    <row r="187" spans="1:53" ht="15.5" outlineLevel="1">
      <c r="A187" s="499"/>
      <c r="B187" s="285" t="s">
        <v>8</v>
      </c>
      <c r="C187" s="286"/>
      <c r="D187" s="286"/>
      <c r="E187" s="286"/>
      <c r="F187" s="286"/>
      <c r="G187" s="286"/>
      <c r="H187" s="286"/>
      <c r="I187" s="286"/>
      <c r="J187" s="286"/>
      <c r="K187" s="286"/>
      <c r="L187" s="286"/>
      <c r="M187" s="286"/>
      <c r="N187" s="286"/>
      <c r="O187" s="286"/>
      <c r="P187" s="286"/>
      <c r="Q187" s="286"/>
      <c r="R187" s="286"/>
      <c r="S187" s="286"/>
      <c r="T187" s="286"/>
      <c r="U187" s="288"/>
      <c r="V187" s="286"/>
      <c r="W187" s="286"/>
      <c r="X187" s="286"/>
      <c r="Y187" s="286"/>
      <c r="Z187" s="286"/>
      <c r="AA187" s="286"/>
      <c r="AB187" s="286"/>
      <c r="AC187" s="286"/>
      <c r="AD187" s="286"/>
      <c r="AE187" s="286"/>
      <c r="AF187" s="286"/>
      <c r="AG187" s="286"/>
      <c r="AH187" s="286"/>
      <c r="AI187" s="286"/>
      <c r="AJ187" s="286"/>
      <c r="AK187" s="286"/>
      <c r="AL187" s="286"/>
      <c r="AM187" s="410"/>
      <c r="AN187" s="410"/>
      <c r="AO187" s="410"/>
      <c r="AP187" s="410"/>
      <c r="AQ187" s="410"/>
      <c r="AR187" s="410"/>
      <c r="AS187" s="410"/>
      <c r="AT187" s="410"/>
      <c r="AU187" s="410"/>
      <c r="AV187" s="410"/>
      <c r="AW187" s="410"/>
      <c r="AX187" s="410"/>
      <c r="AY187" s="410"/>
      <c r="AZ187" s="410"/>
      <c r="BA187" s="289"/>
    </row>
    <row r="188" spans="1:53" ht="15.5" outlineLevel="1">
      <c r="A188" s="498">
        <v>10</v>
      </c>
      <c r="B188" s="307" t="s">
        <v>22</v>
      </c>
      <c r="C188" s="288" t="s">
        <v>25</v>
      </c>
      <c r="D188" s="292">
        <f>+'7.  Persistence Report'!AR41</f>
        <v>10433794.649767514</v>
      </c>
      <c r="E188" s="292">
        <f>+'7.  Persistence Report'!AS41</f>
        <v>10191231.50266424</v>
      </c>
      <c r="F188" s="292">
        <f>+'7.  Persistence Report'!AT41</f>
        <v>9970144.801926963</v>
      </c>
      <c r="G188" s="292">
        <f>+'7.  Persistence Report'!AU41</f>
        <v>9212345.3767926339</v>
      </c>
      <c r="H188" s="292">
        <f>+'7.  Persistence Report'!AV41</f>
        <v>9212345.3767926339</v>
      </c>
      <c r="I188" s="292">
        <f>+'7.  Persistence Report'!AW41</f>
        <v>8677299.2204352934</v>
      </c>
      <c r="J188" s="292">
        <f>+'7.  Persistence Report'!AX41</f>
        <v>8489687.8775433712</v>
      </c>
      <c r="K188" s="292">
        <f>+'7.  Persistence Report'!AY41</f>
        <v>8489687.8775433712</v>
      </c>
      <c r="L188" s="292">
        <f>+'7.  Persistence Report'!AZ41</f>
        <v>8313162.262314003</v>
      </c>
      <c r="M188" s="292">
        <f>+'7.  Persistence Report'!BA41</f>
        <v>6393104.3015342597</v>
      </c>
      <c r="N188" s="292">
        <f>+'7.  Persistence Report'!BB41</f>
        <v>5950388.5875340523</v>
      </c>
      <c r="O188" s="292">
        <f>+'7.  Persistence Report'!BC41</f>
        <v>5766799.0569843967</v>
      </c>
      <c r="P188" s="292">
        <f>+'7.  Persistence Report'!BD41</f>
        <v>2505791.2683338756</v>
      </c>
      <c r="Q188" s="292">
        <f>+'7.  Persistence Report'!BE41</f>
        <v>1734300.0080142277</v>
      </c>
      <c r="R188" s="292">
        <f>+'7.  Persistence Report'!BF41</f>
        <v>1734300.0080142277</v>
      </c>
      <c r="S188" s="292">
        <f>+'7.  Persistence Report'!BG41</f>
        <v>367456.32838519895</v>
      </c>
      <c r="T188" s="292">
        <f>+'7.  Persistence Report'!BH41</f>
        <v>253581.74837859569</v>
      </c>
      <c r="U188" s="292">
        <v>12</v>
      </c>
      <c r="V188" s="292">
        <f>+'7.  Persistence Report'!M41</f>
        <v>2147.8007640231222</v>
      </c>
      <c r="W188" s="292">
        <f>+'7.  Persistence Report'!N41</f>
        <v>2077.7601688220866</v>
      </c>
      <c r="X188" s="292">
        <f>+'7.  Persistence Report'!O41</f>
        <v>2010.2171528662875</v>
      </c>
      <c r="Y188" s="292">
        <f>+'7.  Persistence Report'!P41</f>
        <v>1777.859409371169</v>
      </c>
      <c r="Z188" s="292">
        <f>+'7.  Persistence Report'!Q41</f>
        <v>1777.859409371169</v>
      </c>
      <c r="AA188" s="292">
        <f>+'7.  Persistence Report'!R41</f>
        <v>1615.4367891983309</v>
      </c>
      <c r="AB188" s="292">
        <f>+'7.  Persistence Report'!S41</f>
        <v>1589.5444163404886</v>
      </c>
      <c r="AC188" s="292">
        <f>+'7.  Persistence Report'!T41</f>
        <v>1589.5444163404886</v>
      </c>
      <c r="AD188" s="292">
        <f>+'7.  Persistence Report'!U41</f>
        <v>1548.1472928915218</v>
      </c>
      <c r="AE188" s="292">
        <f>+'7.  Persistence Report'!V41</f>
        <v>1198.9918104695578</v>
      </c>
      <c r="AF188" s="292">
        <f>+'7.  Persistence Report'!W41</f>
        <v>1164.7547141741404</v>
      </c>
      <c r="AG188" s="292">
        <f>+'7.  Persistence Report'!X41</f>
        <v>1164.7547141741404</v>
      </c>
      <c r="AH188" s="292">
        <f>+'7.  Persistence Report'!Y41</f>
        <v>601.76155246498877</v>
      </c>
      <c r="AI188" s="292">
        <f>+'7.  Persistence Report'!Z41</f>
        <v>366.35380074583645</v>
      </c>
      <c r="AJ188" s="292">
        <f>+'7.  Persistence Report'!AA41</f>
        <v>366.35380074583645</v>
      </c>
      <c r="AK188" s="292">
        <f>+'7.  Persistence Report'!AB41</f>
        <v>130.5154700020382</v>
      </c>
      <c r="AL188" s="292">
        <f>+'7.  Persistence Report'!AC41</f>
        <v>85.183190300206277</v>
      </c>
      <c r="AM188" s="463"/>
      <c r="AN188" s="465">
        <f>+'A. Rate Class Allocations'!H14</f>
        <v>8.2000000000000003E-2</v>
      </c>
      <c r="AO188" s="465">
        <f>+'A. Rate Class Allocations'!I14</f>
        <v>0.91800000000000004</v>
      </c>
      <c r="AP188" s="411"/>
      <c r="AQ188" s="411"/>
      <c r="AR188" s="411"/>
      <c r="AS188" s="411"/>
      <c r="AT188" s="411"/>
      <c r="AU188" s="411"/>
      <c r="AV188" s="411"/>
      <c r="AW188" s="411"/>
      <c r="AX188" s="411"/>
      <c r="AY188" s="411"/>
      <c r="AZ188" s="411"/>
      <c r="BA188" s="293">
        <f>SUM(AM188:AZ188)</f>
        <v>1</v>
      </c>
    </row>
    <row r="189" spans="1:53" ht="15.5" outlineLevel="1">
      <c r="B189" s="291" t="s">
        <v>243</v>
      </c>
      <c r="C189" s="288" t="s">
        <v>163</v>
      </c>
      <c r="D189" s="292">
        <f>+'7.  Persistence Report'!AR66+'7.  Persistence Report'!AR91</f>
        <v>1433255.5095614311</v>
      </c>
      <c r="E189" s="292">
        <f>+'7.  Persistence Report'!AS66+'7.  Persistence Report'!AS91</f>
        <v>1433255.5095614311</v>
      </c>
      <c r="F189" s="292">
        <f>+'7.  Persistence Report'!AT66+'7.  Persistence Report'!AT91</f>
        <v>1356880.2974256771</v>
      </c>
      <c r="G189" s="292">
        <f>+'7.  Persistence Report'!AU66+'7.  Persistence Report'!AU91</f>
        <v>1348250.6356005</v>
      </c>
      <c r="H189" s="292">
        <f>+'7.  Persistence Report'!AV66+'7.  Persistence Report'!AV91</f>
        <v>1314149.6356005</v>
      </c>
      <c r="I189" s="292">
        <f>+'7.  Persistence Report'!AW66+'7.  Persistence Report'!AW91</f>
        <v>1142341.6599283339</v>
      </c>
      <c r="J189" s="292">
        <f>+'7.  Persistence Report'!AX66+'7.  Persistence Report'!AX91</f>
        <v>1113146.6511175709</v>
      </c>
      <c r="K189" s="292">
        <f>+'7.  Persistence Report'!AY66+'7.  Persistence Report'!AY91</f>
        <v>1113146.6511175709</v>
      </c>
      <c r="L189" s="292">
        <f>+'7.  Persistence Report'!AZ66+'7.  Persistence Report'!AZ91</f>
        <v>1105832.297837565</v>
      </c>
      <c r="M189" s="292">
        <f>+'7.  Persistence Report'!BA66+'7.  Persistence Report'!BA91</f>
        <v>928594.19768731506</v>
      </c>
      <c r="N189" s="292">
        <f>+'7.  Persistence Report'!BB66+'7.  Persistence Report'!BB91</f>
        <v>524922.55708772806</v>
      </c>
      <c r="O189" s="292">
        <f>+'7.  Persistence Report'!BC66+'7.  Persistence Report'!BC91</f>
        <v>514089.561908748</v>
      </c>
      <c r="P189" s="292">
        <f>+'7.  Persistence Report'!BD66+'7.  Persistence Report'!BD91</f>
        <v>334484.26569673303</v>
      </c>
      <c r="Q189" s="292">
        <f>+'7.  Persistence Report'!BE66+'7.  Persistence Report'!BE91</f>
        <v>209037.016549691</v>
      </c>
      <c r="R189" s="292">
        <f>+'7.  Persistence Report'!BF66+'7.  Persistence Report'!BF91</f>
        <v>209037.016549691</v>
      </c>
      <c r="S189" s="292">
        <f>+'7.  Persistence Report'!BG66+'7.  Persistence Report'!BG91</f>
        <v>171513.69873644901</v>
      </c>
      <c r="T189" s="292">
        <f>+'7.  Persistence Report'!BH66+'7.  Persistence Report'!BH91</f>
        <v>54476.090039087998</v>
      </c>
      <c r="U189" s="292">
        <f>U188</f>
        <v>12</v>
      </c>
      <c r="V189" s="292">
        <f>+'7.  Persistence Report'!M66+'7.  Persistence Report'!M91</f>
        <v>269.361401994</v>
      </c>
      <c r="W189" s="292">
        <f>+'7.  Persistence Report'!N66+'7.  Persistence Report'!N91</f>
        <v>269.361401994</v>
      </c>
      <c r="X189" s="292">
        <f>+'7.  Persistence Report'!O66+'7.  Persistence Report'!O91</f>
        <v>246.16105342899999</v>
      </c>
      <c r="Y189" s="292">
        <f>+'7.  Persistence Report'!P66+'7.  Persistence Report'!P91</f>
        <v>243.77244090599999</v>
      </c>
      <c r="Z189" s="292">
        <f>+'7.  Persistence Report'!Q66+'7.  Persistence Report'!Q91</f>
        <v>237.192440906</v>
      </c>
      <c r="AA189" s="292">
        <f>+'7.  Persistence Report'!R66+'7.  Persistence Report'!R91</f>
        <v>186.913149081</v>
      </c>
      <c r="AB189" s="292">
        <f>+'7.  Persistence Report'!S66+'7.  Persistence Report'!S91</f>
        <v>183.46811994699999</v>
      </c>
      <c r="AC189" s="292">
        <f>+'7.  Persistence Report'!T66+'7.  Persistence Report'!T91</f>
        <v>183.46811994699999</v>
      </c>
      <c r="AD189" s="292">
        <f>+'7.  Persistence Report'!U66+'7.  Persistence Report'!U91</f>
        <v>182.97392278000001</v>
      </c>
      <c r="AE189" s="292">
        <f>+'7.  Persistence Report'!V66+'7.  Persistence Report'!V91</f>
        <v>162.17896809000001</v>
      </c>
      <c r="AF189" s="292">
        <f>+'7.  Persistence Report'!W66+'7.  Persistence Report'!W91</f>
        <v>115.292832963</v>
      </c>
      <c r="AG189" s="292">
        <f>+'7.  Persistence Report'!X66+'7.  Persistence Report'!X91</f>
        <v>114.55775148399999</v>
      </c>
      <c r="AH189" s="292">
        <f>+'7.  Persistence Report'!Y66+'7.  Persistence Report'!Y91</f>
        <v>78.569469716</v>
      </c>
      <c r="AI189" s="292">
        <f>+'7.  Persistence Report'!Z66+'7.  Persistence Report'!Z91</f>
        <v>41.477933118000003</v>
      </c>
      <c r="AJ189" s="292">
        <f>+'7.  Persistence Report'!AA66+'7.  Persistence Report'!AA91</f>
        <v>41.477933118000003</v>
      </c>
      <c r="AK189" s="292">
        <f>+'7.  Persistence Report'!AB66+'7.  Persistence Report'!AB91</f>
        <v>36.458109049000001</v>
      </c>
      <c r="AL189" s="292">
        <f>+'7.  Persistence Report'!AC66+'7.  Persistence Report'!AC91</f>
        <v>16.956044501000001</v>
      </c>
      <c r="AM189" s="407">
        <f>AM188</f>
        <v>0</v>
      </c>
      <c r="AN189" s="407">
        <f>AN188</f>
        <v>8.2000000000000003E-2</v>
      </c>
      <c r="AO189" s="407">
        <f t="shared" ref="AO189:AZ189" si="64">AO188</f>
        <v>0.91800000000000004</v>
      </c>
      <c r="AP189" s="407">
        <f t="shared" si="64"/>
        <v>0</v>
      </c>
      <c r="AQ189" s="407">
        <f t="shared" si="64"/>
        <v>0</v>
      </c>
      <c r="AR189" s="407">
        <f t="shared" si="64"/>
        <v>0</v>
      </c>
      <c r="AS189" s="407">
        <f t="shared" si="64"/>
        <v>0</v>
      </c>
      <c r="AT189" s="407">
        <f t="shared" si="64"/>
        <v>0</v>
      </c>
      <c r="AU189" s="407">
        <f t="shared" si="64"/>
        <v>0</v>
      </c>
      <c r="AV189" s="407">
        <f t="shared" si="64"/>
        <v>0</v>
      </c>
      <c r="AW189" s="407">
        <f t="shared" si="64"/>
        <v>0</v>
      </c>
      <c r="AX189" s="407">
        <f t="shared" si="64"/>
        <v>0</v>
      </c>
      <c r="AY189" s="407">
        <f t="shared" si="64"/>
        <v>0</v>
      </c>
      <c r="AZ189" s="407">
        <f t="shared" si="64"/>
        <v>0</v>
      </c>
      <c r="BA189" s="494"/>
    </row>
    <row r="190" spans="1:53" ht="15.5" outlineLevel="1">
      <c r="B190" s="307"/>
      <c r="C190" s="309"/>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c r="AL190" s="288"/>
      <c r="AM190" s="412"/>
      <c r="AN190" s="412"/>
      <c r="AO190" s="412"/>
      <c r="AP190" s="412"/>
      <c r="AQ190" s="412"/>
      <c r="AR190" s="412"/>
      <c r="AS190" s="412"/>
      <c r="AT190" s="412"/>
      <c r="AU190" s="412"/>
      <c r="AV190" s="412"/>
      <c r="AW190" s="412"/>
      <c r="AX190" s="412"/>
      <c r="AY190" s="412"/>
      <c r="AZ190" s="412"/>
      <c r="BA190" s="310"/>
    </row>
    <row r="191" spans="1:53" ht="15.5" outlineLevel="1">
      <c r="A191" s="498">
        <v>11</v>
      </c>
      <c r="B191" s="311" t="s">
        <v>21</v>
      </c>
      <c r="C191" s="288" t="s">
        <v>25</v>
      </c>
      <c r="D191" s="292">
        <f>+'7.  Persistence Report'!AR40</f>
        <v>228413.92503895517</v>
      </c>
      <c r="E191" s="292">
        <f>+'7.  Persistence Report'!AS40</f>
        <v>228413.92503895526</v>
      </c>
      <c r="F191" s="292">
        <f>+'7.  Persistence Report'!AT40</f>
        <v>217602.94739341774</v>
      </c>
      <c r="G191" s="292">
        <f>+'7.  Persistence Report'!AU40</f>
        <v>190951.8184831925</v>
      </c>
      <c r="H191" s="292">
        <f>+'7.  Persistence Report'!AV40</f>
        <v>190007.42819420126</v>
      </c>
      <c r="I191" s="292">
        <f>+'7.  Persistence Report'!AW40</f>
        <v>53569.059090019931</v>
      </c>
      <c r="J191" s="292">
        <f>+'7.  Persistence Report'!AX40</f>
        <v>53569.059090019931</v>
      </c>
      <c r="K191" s="292">
        <f>+'7.  Persistence Report'!AY40</f>
        <v>53569.059090019931</v>
      </c>
      <c r="L191" s="292">
        <f>+'7.  Persistence Report'!AZ40</f>
        <v>53569.059090019931</v>
      </c>
      <c r="M191" s="292">
        <f>+'7.  Persistence Report'!BA40</f>
        <v>53569.059090019931</v>
      </c>
      <c r="N191" s="292">
        <f>+'7.  Persistence Report'!BB40</f>
        <v>41367.598681671028</v>
      </c>
      <c r="O191" s="292">
        <f>+'7.  Persistence Report'!BC40</f>
        <v>41367.598681671028</v>
      </c>
      <c r="P191" s="292">
        <f>+'7.  Persistence Report'!BD40</f>
        <v>0</v>
      </c>
      <c r="Q191" s="292">
        <f>+'7.  Persistence Report'!BE40</f>
        <v>0</v>
      </c>
      <c r="R191" s="292">
        <f>+'7.  Persistence Report'!BF40</f>
        <v>0</v>
      </c>
      <c r="S191" s="292">
        <f>+'7.  Persistence Report'!BG40</f>
        <v>0</v>
      </c>
      <c r="T191" s="292">
        <f>+'7.  Persistence Report'!BH40</f>
        <v>0</v>
      </c>
      <c r="U191" s="292">
        <v>12</v>
      </c>
      <c r="V191" s="292">
        <f>+'7.  Persistence Report'!M40</f>
        <v>60.597877903871876</v>
      </c>
      <c r="W191" s="292">
        <f>+'7.  Persistence Report'!N40</f>
        <v>60.597877903871876</v>
      </c>
      <c r="X191" s="292">
        <f>+'7.  Persistence Report'!O40</f>
        <v>58.312486695509399</v>
      </c>
      <c r="Y191" s="292">
        <f>+'7.  Persistence Report'!P40</f>
        <v>51.846945127027354</v>
      </c>
      <c r="Z191" s="292">
        <f>+'7.  Persistence Report'!Q40</f>
        <v>51.671715661284473</v>
      </c>
      <c r="AA191" s="292">
        <f>+'7.  Persistence Report'!R40</f>
        <v>12.506483820348905</v>
      </c>
      <c r="AB191" s="292">
        <f>+'7.  Persistence Report'!S40</f>
        <v>12.506483820348905</v>
      </c>
      <c r="AC191" s="292">
        <f>+'7.  Persistence Report'!T40</f>
        <v>12.506483820348905</v>
      </c>
      <c r="AD191" s="292">
        <f>+'7.  Persistence Report'!U40</f>
        <v>12.506483820348905</v>
      </c>
      <c r="AE191" s="292">
        <f>+'7.  Persistence Report'!V40</f>
        <v>12.506483820348905</v>
      </c>
      <c r="AF191" s="292">
        <f>+'7.  Persistence Report'!W40</f>
        <v>11.259500481757385</v>
      </c>
      <c r="AG191" s="292">
        <f>+'7.  Persistence Report'!X40</f>
        <v>11.259500481757385</v>
      </c>
      <c r="AH191" s="292">
        <f>+'7.  Persistence Report'!Y40</f>
        <v>0</v>
      </c>
      <c r="AI191" s="292">
        <f>+'7.  Persistence Report'!Z40</f>
        <v>0</v>
      </c>
      <c r="AJ191" s="292">
        <f>+'7.  Persistence Report'!AA40</f>
        <v>0</v>
      </c>
      <c r="AK191" s="292">
        <f>+'7.  Persistence Report'!AB40</f>
        <v>0</v>
      </c>
      <c r="AL191" s="292">
        <f>+'7.  Persistence Report'!AC40</f>
        <v>0</v>
      </c>
      <c r="AM191" s="411"/>
      <c r="AN191" s="465">
        <f>+'A. Rate Class Allocations'!H15</f>
        <v>1</v>
      </c>
      <c r="AO191" s="411"/>
      <c r="AP191" s="411"/>
      <c r="AQ191" s="411"/>
      <c r="AR191" s="411"/>
      <c r="AS191" s="411"/>
      <c r="AT191" s="411"/>
      <c r="AU191" s="411"/>
      <c r="AV191" s="411"/>
      <c r="AW191" s="411"/>
      <c r="AX191" s="411"/>
      <c r="AY191" s="411"/>
      <c r="AZ191" s="411"/>
      <c r="BA191" s="293">
        <f>SUM(AM191:AZ191)</f>
        <v>1</v>
      </c>
    </row>
    <row r="192" spans="1:53" ht="15.5" outlineLevel="1">
      <c r="B192" s="291" t="s">
        <v>243</v>
      </c>
      <c r="C192" s="288" t="s">
        <v>163</v>
      </c>
      <c r="D192" s="292">
        <f>+'7.  Persistence Report'!AR68</f>
        <v>23807.008547515001</v>
      </c>
      <c r="E192" s="292">
        <f>+'7.  Persistence Report'!AS68</f>
        <v>23807.008547515001</v>
      </c>
      <c r="F192" s="292">
        <f>+'7.  Persistence Report'!AT68</f>
        <v>23807.008547515001</v>
      </c>
      <c r="G192" s="292">
        <f>+'7.  Persistence Report'!AU68</f>
        <v>19986.795814567002</v>
      </c>
      <c r="H192" s="292">
        <f>+'7.  Persistence Report'!AV68</f>
        <v>19986.795814567002</v>
      </c>
      <c r="I192" s="292">
        <f>+'7.  Persistence Report'!AW68</f>
        <v>3662.8759933050001</v>
      </c>
      <c r="J192" s="292">
        <f>+'7.  Persistence Report'!AX68</f>
        <v>3662.8759933050001</v>
      </c>
      <c r="K192" s="292">
        <f>+'7.  Persistence Report'!AY68</f>
        <v>3662.8759933050001</v>
      </c>
      <c r="L192" s="292">
        <f>+'7.  Persistence Report'!AZ68</f>
        <v>3662.8759933050001</v>
      </c>
      <c r="M192" s="292">
        <f>+'7.  Persistence Report'!BA68</f>
        <v>3662.8759933050001</v>
      </c>
      <c r="N192" s="292">
        <f>+'7.  Persistence Report'!BB68</f>
        <v>2088.494005131</v>
      </c>
      <c r="O192" s="292">
        <f>+'7.  Persistence Report'!BC68</f>
        <v>2088.494005131</v>
      </c>
      <c r="P192" s="292">
        <f>+'7.  Persistence Report'!BD68</f>
        <v>0</v>
      </c>
      <c r="Q192" s="292">
        <f>+'7.  Persistence Report'!BE68</f>
        <v>0</v>
      </c>
      <c r="R192" s="292">
        <f>+'7.  Persistence Report'!BF68</f>
        <v>0</v>
      </c>
      <c r="S192" s="292">
        <f>+'7.  Persistence Report'!BG68</f>
        <v>0</v>
      </c>
      <c r="T192" s="292">
        <f>+'7.  Persistence Report'!BH68</f>
        <v>0</v>
      </c>
      <c r="U192" s="292">
        <f>U191</f>
        <v>12</v>
      </c>
      <c r="V192" s="292">
        <f>+'7.  Persistence Report'!M68</f>
        <v>6.2334268679999996</v>
      </c>
      <c r="W192" s="292">
        <f>+'7.  Persistence Report'!N68</f>
        <v>6.2334268679999996</v>
      </c>
      <c r="X192" s="292">
        <f>+'7.  Persistence Report'!O68</f>
        <v>6.2334268679999996</v>
      </c>
      <c r="Y192" s="292">
        <f>+'7.  Persistence Report'!P68</f>
        <v>5.1808656629999996</v>
      </c>
      <c r="Z192" s="292">
        <f>+'7.  Persistence Report'!Q68</f>
        <v>5.1808656629999996</v>
      </c>
      <c r="AA192" s="292">
        <f>+'7.  Persistence Report'!R68</f>
        <v>0.75810478699999995</v>
      </c>
      <c r="AB192" s="292">
        <f>+'7.  Persistence Report'!S68</f>
        <v>0.75810478699999995</v>
      </c>
      <c r="AC192" s="292">
        <f>+'7.  Persistence Report'!T68</f>
        <v>0.75810478699999995</v>
      </c>
      <c r="AD192" s="292">
        <f>+'7.  Persistence Report'!U68</f>
        <v>0.75810478699999995</v>
      </c>
      <c r="AE192" s="292">
        <f>+'7.  Persistence Report'!V68</f>
        <v>0.75810478699999995</v>
      </c>
      <c r="AF192" s="292">
        <f>+'7.  Persistence Report'!W68</f>
        <v>0.59720371100000003</v>
      </c>
      <c r="AG192" s="292">
        <f>+'7.  Persistence Report'!X68</f>
        <v>0.59720371100000003</v>
      </c>
      <c r="AH192" s="292">
        <f>+'7.  Persistence Report'!Y68</f>
        <v>0</v>
      </c>
      <c r="AI192" s="292">
        <f>+'7.  Persistence Report'!Z68</f>
        <v>0</v>
      </c>
      <c r="AJ192" s="292">
        <f>+'7.  Persistence Report'!AA68</f>
        <v>0</v>
      </c>
      <c r="AK192" s="292">
        <f>+'7.  Persistence Report'!AB68</f>
        <v>0</v>
      </c>
      <c r="AL192" s="292">
        <f>+'7.  Persistence Report'!AC68</f>
        <v>0</v>
      </c>
      <c r="AM192" s="407">
        <f>AM191</f>
        <v>0</v>
      </c>
      <c r="AN192" s="407">
        <f>AN191</f>
        <v>1</v>
      </c>
      <c r="AO192" s="407">
        <f t="shared" ref="AO192:AZ192" si="65">AO191</f>
        <v>0</v>
      </c>
      <c r="AP192" s="407">
        <f t="shared" si="65"/>
        <v>0</v>
      </c>
      <c r="AQ192" s="407">
        <f t="shared" si="65"/>
        <v>0</v>
      </c>
      <c r="AR192" s="407">
        <f t="shared" si="65"/>
        <v>0</v>
      </c>
      <c r="AS192" s="407">
        <f t="shared" si="65"/>
        <v>0</v>
      </c>
      <c r="AT192" s="407">
        <f t="shared" si="65"/>
        <v>0</v>
      </c>
      <c r="AU192" s="407">
        <f t="shared" si="65"/>
        <v>0</v>
      </c>
      <c r="AV192" s="407">
        <f t="shared" si="65"/>
        <v>0</v>
      </c>
      <c r="AW192" s="407">
        <f t="shared" si="65"/>
        <v>0</v>
      </c>
      <c r="AX192" s="407">
        <f t="shared" si="65"/>
        <v>0</v>
      </c>
      <c r="AY192" s="407">
        <f t="shared" si="65"/>
        <v>0</v>
      </c>
      <c r="AZ192" s="407">
        <f t="shared" si="65"/>
        <v>0</v>
      </c>
      <c r="BA192" s="494"/>
    </row>
    <row r="193" spans="1:53" ht="15.5" outlineLevel="1">
      <c r="B193" s="311"/>
      <c r="C193" s="309"/>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412"/>
      <c r="AN193" s="413"/>
      <c r="AO193" s="412"/>
      <c r="AP193" s="412"/>
      <c r="AQ193" s="412"/>
      <c r="AR193" s="412"/>
      <c r="AS193" s="412"/>
      <c r="AT193" s="412"/>
      <c r="AU193" s="412"/>
      <c r="AV193" s="412"/>
      <c r="AW193" s="412"/>
      <c r="AX193" s="412"/>
      <c r="AY193" s="412"/>
      <c r="AZ193" s="412"/>
      <c r="BA193" s="310"/>
    </row>
    <row r="194" spans="1:53" ht="15.5" outlineLevel="1">
      <c r="A194" s="498">
        <v>12</v>
      </c>
      <c r="B194" s="311" t="s">
        <v>23</v>
      </c>
      <c r="C194" s="288" t="s">
        <v>25</v>
      </c>
      <c r="D194" s="292"/>
      <c r="E194" s="292"/>
      <c r="F194" s="292"/>
      <c r="G194" s="292"/>
      <c r="H194" s="292"/>
      <c r="I194" s="292"/>
      <c r="J194" s="292"/>
      <c r="K194" s="292"/>
      <c r="L194" s="292"/>
      <c r="M194" s="292"/>
      <c r="N194" s="292"/>
      <c r="O194" s="292"/>
      <c r="P194" s="292"/>
      <c r="Q194" s="292"/>
      <c r="R194" s="292"/>
      <c r="S194" s="292"/>
      <c r="T194" s="292"/>
      <c r="U194" s="292">
        <v>3</v>
      </c>
      <c r="V194" s="292"/>
      <c r="W194" s="292"/>
      <c r="X194" s="292"/>
      <c r="Y194" s="292"/>
      <c r="Z194" s="292"/>
      <c r="AA194" s="292"/>
      <c r="AB194" s="292"/>
      <c r="AC194" s="292"/>
      <c r="AD194" s="292"/>
      <c r="AE194" s="292"/>
      <c r="AF194" s="292"/>
      <c r="AG194" s="292"/>
      <c r="AH194" s="292"/>
      <c r="AI194" s="292"/>
      <c r="AJ194" s="292"/>
      <c r="AK194" s="292"/>
      <c r="AL194" s="292"/>
      <c r="AM194" s="411"/>
      <c r="AN194" s="411"/>
      <c r="AO194" s="411"/>
      <c r="AP194" s="411"/>
      <c r="AQ194" s="411"/>
      <c r="AR194" s="411"/>
      <c r="AS194" s="411"/>
      <c r="AT194" s="411"/>
      <c r="AU194" s="411"/>
      <c r="AV194" s="411"/>
      <c r="AW194" s="411"/>
      <c r="AX194" s="411"/>
      <c r="AY194" s="411"/>
      <c r="AZ194" s="411"/>
      <c r="BA194" s="293">
        <f>SUM(AM194:AZ194)</f>
        <v>0</v>
      </c>
    </row>
    <row r="195" spans="1:53" ht="15.5" outlineLevel="1">
      <c r="B195" s="291" t="s">
        <v>243</v>
      </c>
      <c r="C195" s="288" t="s">
        <v>163</v>
      </c>
      <c r="D195" s="292"/>
      <c r="E195" s="292"/>
      <c r="F195" s="292"/>
      <c r="G195" s="292"/>
      <c r="H195" s="292"/>
      <c r="I195" s="292"/>
      <c r="J195" s="292"/>
      <c r="K195" s="292"/>
      <c r="L195" s="292"/>
      <c r="M195" s="292"/>
      <c r="N195" s="292"/>
      <c r="O195" s="292"/>
      <c r="P195" s="292"/>
      <c r="Q195" s="292"/>
      <c r="R195" s="292"/>
      <c r="S195" s="292"/>
      <c r="T195" s="292"/>
      <c r="U195" s="292">
        <f>U194</f>
        <v>3</v>
      </c>
      <c r="V195" s="292"/>
      <c r="W195" s="292"/>
      <c r="X195" s="292"/>
      <c r="Y195" s="292"/>
      <c r="Z195" s="292"/>
      <c r="AA195" s="292"/>
      <c r="AB195" s="292"/>
      <c r="AC195" s="292"/>
      <c r="AD195" s="292"/>
      <c r="AE195" s="292"/>
      <c r="AF195" s="292"/>
      <c r="AG195" s="292"/>
      <c r="AH195" s="292"/>
      <c r="AI195" s="292"/>
      <c r="AJ195" s="292"/>
      <c r="AK195" s="292"/>
      <c r="AL195" s="292"/>
      <c r="AM195" s="407">
        <f>AM194</f>
        <v>0</v>
      </c>
      <c r="AN195" s="407">
        <f>AN194</f>
        <v>0</v>
      </c>
      <c r="AO195" s="407">
        <f t="shared" ref="AO195:AZ195" si="66">AO194</f>
        <v>0</v>
      </c>
      <c r="AP195" s="407">
        <f t="shared" si="66"/>
        <v>0</v>
      </c>
      <c r="AQ195" s="407">
        <f t="shared" si="66"/>
        <v>0</v>
      </c>
      <c r="AR195" s="407">
        <f t="shared" si="66"/>
        <v>0</v>
      </c>
      <c r="AS195" s="407">
        <f t="shared" si="66"/>
        <v>0</v>
      </c>
      <c r="AT195" s="407">
        <f t="shared" si="66"/>
        <v>0</v>
      </c>
      <c r="AU195" s="407">
        <f t="shared" si="66"/>
        <v>0</v>
      </c>
      <c r="AV195" s="407">
        <f t="shared" si="66"/>
        <v>0</v>
      </c>
      <c r="AW195" s="407">
        <f t="shared" si="66"/>
        <v>0</v>
      </c>
      <c r="AX195" s="407">
        <f t="shared" si="66"/>
        <v>0</v>
      </c>
      <c r="AY195" s="407">
        <f t="shared" si="66"/>
        <v>0</v>
      </c>
      <c r="AZ195" s="407">
        <f t="shared" si="66"/>
        <v>0</v>
      </c>
      <c r="BA195" s="494"/>
    </row>
    <row r="196" spans="1:53" ht="15.5" outlineLevel="1">
      <c r="B196" s="311"/>
      <c r="C196" s="309"/>
      <c r="D196" s="313"/>
      <c r="E196" s="313"/>
      <c r="F196" s="313"/>
      <c r="G196" s="313"/>
      <c r="H196" s="313"/>
      <c r="I196" s="313"/>
      <c r="J196" s="313"/>
      <c r="K196" s="313"/>
      <c r="L196" s="313"/>
      <c r="M196" s="313"/>
      <c r="N196" s="313"/>
      <c r="O196" s="313"/>
      <c r="P196" s="313"/>
      <c r="Q196" s="313"/>
      <c r="R196" s="313"/>
      <c r="S196" s="313"/>
      <c r="T196" s="313"/>
      <c r="U196" s="288"/>
      <c r="V196" s="313"/>
      <c r="W196" s="313"/>
      <c r="X196" s="313"/>
      <c r="Y196" s="313"/>
      <c r="Z196" s="313"/>
      <c r="AA196" s="313"/>
      <c r="AB196" s="313"/>
      <c r="AC196" s="313"/>
      <c r="AD196" s="313"/>
      <c r="AE196" s="313"/>
      <c r="AF196" s="313"/>
      <c r="AG196" s="313"/>
      <c r="AH196" s="313"/>
      <c r="AI196" s="313"/>
      <c r="AJ196" s="313"/>
      <c r="AK196" s="313"/>
      <c r="AL196" s="313"/>
      <c r="AM196" s="412"/>
      <c r="AN196" s="413"/>
      <c r="AO196" s="412"/>
      <c r="AP196" s="412"/>
      <c r="AQ196" s="412"/>
      <c r="AR196" s="412"/>
      <c r="AS196" s="412"/>
      <c r="AT196" s="412"/>
      <c r="AU196" s="412"/>
      <c r="AV196" s="412"/>
      <c r="AW196" s="412"/>
      <c r="AX196" s="412"/>
      <c r="AY196" s="412"/>
      <c r="AZ196" s="412"/>
      <c r="BA196" s="310"/>
    </row>
    <row r="197" spans="1:53" ht="15.5" outlineLevel="1">
      <c r="A197" s="498">
        <v>13</v>
      </c>
      <c r="B197" s="311" t="s">
        <v>24</v>
      </c>
      <c r="C197" s="288" t="s">
        <v>25</v>
      </c>
      <c r="D197" s="292">
        <f>+'7.  Persistence Report'!AR42</f>
        <v>19535.32</v>
      </c>
      <c r="E197" s="292">
        <f>+'7.  Persistence Report'!AS42</f>
        <v>19535.32</v>
      </c>
      <c r="F197" s="292">
        <f>+'7.  Persistence Report'!AT42</f>
        <v>19535.32</v>
      </c>
      <c r="G197" s="292">
        <f>+'7.  Persistence Report'!AU42</f>
        <v>19535.32</v>
      </c>
      <c r="H197" s="292">
        <f>+'7.  Persistence Report'!AV42</f>
        <v>19535.32</v>
      </c>
      <c r="I197" s="292">
        <f>+'7.  Persistence Report'!AW42</f>
        <v>19535.32</v>
      </c>
      <c r="J197" s="292">
        <f>+'7.  Persistence Report'!AX42</f>
        <v>19535.32</v>
      </c>
      <c r="K197" s="292">
        <f>+'7.  Persistence Report'!AY42</f>
        <v>19535.32</v>
      </c>
      <c r="L197" s="292">
        <f>+'7.  Persistence Report'!AZ42</f>
        <v>19535.32</v>
      </c>
      <c r="M197" s="292">
        <f>+'7.  Persistence Report'!BA42</f>
        <v>120.53999999999999</v>
      </c>
      <c r="N197" s="292">
        <f>+'7.  Persistence Report'!BB42</f>
        <v>120.53999999999999</v>
      </c>
      <c r="O197" s="292">
        <f>+'7.  Persistence Report'!BC42</f>
        <v>120.53999999999999</v>
      </c>
      <c r="P197" s="292">
        <f>+'7.  Persistence Report'!BD42</f>
        <v>120.53999999999999</v>
      </c>
      <c r="Q197" s="292">
        <f>+'7.  Persistence Report'!BE42</f>
        <v>120.53999999999999</v>
      </c>
      <c r="R197" s="292">
        <f>+'7.  Persistence Report'!BF42</f>
        <v>120.53999999999999</v>
      </c>
      <c r="S197" s="292">
        <f>+'7.  Persistence Report'!BG42</f>
        <v>0</v>
      </c>
      <c r="T197" s="292">
        <f>+'7.  Persistence Report'!BH42</f>
        <v>0</v>
      </c>
      <c r="U197" s="292">
        <v>12</v>
      </c>
      <c r="V197" s="292">
        <f>+'7.  Persistence Report'!M42</f>
        <v>4.8441399999999994</v>
      </c>
      <c r="W197" s="292">
        <f>+'7.  Persistence Report'!N42</f>
        <v>4.8441399999999994</v>
      </c>
      <c r="X197" s="292">
        <f>+'7.  Persistence Report'!O42</f>
        <v>4.8441399999999994</v>
      </c>
      <c r="Y197" s="292">
        <f>+'7.  Persistence Report'!P42</f>
        <v>4.8441399999999994</v>
      </c>
      <c r="Z197" s="292">
        <f>+'7.  Persistence Report'!Q42</f>
        <v>4.8441399999999994</v>
      </c>
      <c r="AA197" s="292">
        <f>+'7.  Persistence Report'!R42</f>
        <v>4.8441399999999994</v>
      </c>
      <c r="AB197" s="292">
        <f>+'7.  Persistence Report'!S42</f>
        <v>4.8441399999999994</v>
      </c>
      <c r="AC197" s="292">
        <f>+'7.  Persistence Report'!T42</f>
        <v>4.8441399999999994</v>
      </c>
      <c r="AD197" s="292">
        <f>+'7.  Persistence Report'!U42</f>
        <v>4.8441399999999994</v>
      </c>
      <c r="AE197" s="292">
        <f>+'7.  Persistence Report'!V42</f>
        <v>2.989E-2</v>
      </c>
      <c r="AF197" s="292">
        <f>+'7.  Persistence Report'!W42</f>
        <v>2.989E-2</v>
      </c>
      <c r="AG197" s="292">
        <f>+'7.  Persistence Report'!X42</f>
        <v>2.989E-2</v>
      </c>
      <c r="AH197" s="292">
        <f>+'7.  Persistence Report'!Y42</f>
        <v>2.989E-2</v>
      </c>
      <c r="AI197" s="292">
        <f>+'7.  Persistence Report'!Z42</f>
        <v>2.989E-2</v>
      </c>
      <c r="AJ197" s="292">
        <f>+'7.  Persistence Report'!AA42</f>
        <v>2.989E-2</v>
      </c>
      <c r="AK197" s="292">
        <f>+'7.  Persistence Report'!AB42</f>
        <v>0</v>
      </c>
      <c r="AL197" s="292">
        <f>+'7.  Persistence Report'!AC42</f>
        <v>0</v>
      </c>
      <c r="AM197" s="411"/>
      <c r="AN197" s="411">
        <f>+'A. Rate Class Allocations'!H16</f>
        <v>8.2000000000000003E-2</v>
      </c>
      <c r="AO197" s="411">
        <f>+'A. Rate Class Allocations'!I16</f>
        <v>0.91800000000000004</v>
      </c>
      <c r="AP197" s="411"/>
      <c r="AQ197" s="411"/>
      <c r="AR197" s="411"/>
      <c r="AS197" s="411"/>
      <c r="AT197" s="411"/>
      <c r="AU197" s="411"/>
      <c r="AV197" s="411"/>
      <c r="AW197" s="411"/>
      <c r="AX197" s="411"/>
      <c r="AY197" s="411"/>
      <c r="AZ197" s="411"/>
      <c r="BA197" s="293">
        <f>SUM(AM197:AZ197)</f>
        <v>1</v>
      </c>
    </row>
    <row r="198" spans="1:53" ht="15.5" outlineLevel="1">
      <c r="B198" s="291" t="s">
        <v>243</v>
      </c>
      <c r="C198" s="288" t="s">
        <v>163</v>
      </c>
      <c r="D198" s="292"/>
      <c r="E198" s="292"/>
      <c r="F198" s="292"/>
      <c r="G198" s="292"/>
      <c r="H198" s="292"/>
      <c r="I198" s="292"/>
      <c r="J198" s="292"/>
      <c r="K198" s="292"/>
      <c r="L198" s="292"/>
      <c r="M198" s="292"/>
      <c r="N198" s="292"/>
      <c r="O198" s="292"/>
      <c r="P198" s="292"/>
      <c r="Q198" s="292"/>
      <c r="R198" s="292"/>
      <c r="S198" s="292"/>
      <c r="T198" s="292"/>
      <c r="U198" s="292">
        <f>U197</f>
        <v>12</v>
      </c>
      <c r="V198" s="292"/>
      <c r="W198" s="292"/>
      <c r="X198" s="292"/>
      <c r="Y198" s="292"/>
      <c r="Z198" s="292"/>
      <c r="AA198" s="292"/>
      <c r="AB198" s="292"/>
      <c r="AC198" s="292"/>
      <c r="AD198" s="292"/>
      <c r="AE198" s="292"/>
      <c r="AF198" s="292"/>
      <c r="AG198" s="292"/>
      <c r="AH198" s="292"/>
      <c r="AI198" s="292"/>
      <c r="AJ198" s="292"/>
      <c r="AK198" s="292"/>
      <c r="AL198" s="292"/>
      <c r="AM198" s="407">
        <f>AM197</f>
        <v>0</v>
      </c>
      <c r="AN198" s="407">
        <f>AN197</f>
        <v>8.2000000000000003E-2</v>
      </c>
      <c r="AO198" s="407">
        <f t="shared" ref="AO198:AZ198" si="67">AO197</f>
        <v>0.91800000000000004</v>
      </c>
      <c r="AP198" s="407">
        <f t="shared" si="67"/>
        <v>0</v>
      </c>
      <c r="AQ198" s="407">
        <f t="shared" si="67"/>
        <v>0</v>
      </c>
      <c r="AR198" s="407">
        <f t="shared" si="67"/>
        <v>0</v>
      </c>
      <c r="AS198" s="407">
        <f t="shared" si="67"/>
        <v>0</v>
      </c>
      <c r="AT198" s="407">
        <f t="shared" si="67"/>
        <v>0</v>
      </c>
      <c r="AU198" s="407">
        <f t="shared" si="67"/>
        <v>0</v>
      </c>
      <c r="AV198" s="407">
        <f t="shared" si="67"/>
        <v>0</v>
      </c>
      <c r="AW198" s="407">
        <f t="shared" si="67"/>
        <v>0</v>
      </c>
      <c r="AX198" s="407">
        <f t="shared" si="67"/>
        <v>0</v>
      </c>
      <c r="AY198" s="407">
        <f t="shared" si="67"/>
        <v>0</v>
      </c>
      <c r="AZ198" s="407">
        <f t="shared" si="67"/>
        <v>0</v>
      </c>
      <c r="BA198" s="494"/>
    </row>
    <row r="199" spans="1:53" ht="15.5" outlineLevel="1">
      <c r="B199" s="311"/>
      <c r="C199" s="309"/>
      <c r="D199" s="313"/>
      <c r="E199" s="313"/>
      <c r="F199" s="313"/>
      <c r="G199" s="313"/>
      <c r="H199" s="313"/>
      <c r="I199" s="313"/>
      <c r="J199" s="313"/>
      <c r="K199" s="313"/>
      <c r="L199" s="313"/>
      <c r="M199" s="313"/>
      <c r="N199" s="313"/>
      <c r="O199" s="313"/>
      <c r="P199" s="313"/>
      <c r="Q199" s="313"/>
      <c r="R199" s="313"/>
      <c r="S199" s="313"/>
      <c r="T199" s="313"/>
      <c r="U199" s="288"/>
      <c r="V199" s="313"/>
      <c r="W199" s="313"/>
      <c r="X199" s="313"/>
      <c r="Y199" s="313"/>
      <c r="Z199" s="313"/>
      <c r="AA199" s="313"/>
      <c r="AB199" s="313"/>
      <c r="AC199" s="313"/>
      <c r="AD199" s="313"/>
      <c r="AE199" s="313"/>
      <c r="AF199" s="313"/>
      <c r="AG199" s="313"/>
      <c r="AH199" s="313"/>
      <c r="AI199" s="313"/>
      <c r="AJ199" s="313"/>
      <c r="AK199" s="313"/>
      <c r="AL199" s="313"/>
      <c r="AM199" s="412"/>
      <c r="AN199" s="412"/>
      <c r="AO199" s="412"/>
      <c r="AP199" s="412"/>
      <c r="AQ199" s="412"/>
      <c r="AR199" s="412"/>
      <c r="AS199" s="412"/>
      <c r="AT199" s="412"/>
      <c r="AU199" s="412"/>
      <c r="AV199" s="412"/>
      <c r="AW199" s="412"/>
      <c r="AX199" s="412"/>
      <c r="AY199" s="412"/>
      <c r="AZ199" s="412"/>
      <c r="BA199" s="310"/>
    </row>
    <row r="200" spans="1:53" ht="15.5" outlineLevel="1">
      <c r="A200" s="498">
        <v>14</v>
      </c>
      <c r="B200" s="311" t="s">
        <v>20</v>
      </c>
      <c r="C200" s="288" t="s">
        <v>25</v>
      </c>
      <c r="D200" s="292"/>
      <c r="E200" s="292"/>
      <c r="F200" s="292"/>
      <c r="G200" s="292"/>
      <c r="H200" s="292"/>
      <c r="I200" s="292"/>
      <c r="J200" s="292"/>
      <c r="K200" s="292"/>
      <c r="L200" s="292"/>
      <c r="M200" s="292"/>
      <c r="N200" s="292"/>
      <c r="O200" s="292"/>
      <c r="P200" s="292"/>
      <c r="Q200" s="292"/>
      <c r="R200" s="292"/>
      <c r="S200" s="292"/>
      <c r="T200" s="292"/>
      <c r="U200" s="292">
        <v>12</v>
      </c>
      <c r="V200" s="292"/>
      <c r="W200" s="292"/>
      <c r="X200" s="292"/>
      <c r="Y200" s="292"/>
      <c r="Z200" s="292"/>
      <c r="AA200" s="292"/>
      <c r="AB200" s="292"/>
      <c r="AC200" s="292"/>
      <c r="AD200" s="292"/>
      <c r="AE200" s="292"/>
      <c r="AF200" s="292"/>
      <c r="AG200" s="292"/>
      <c r="AH200" s="292"/>
      <c r="AI200" s="292"/>
      <c r="AJ200" s="292"/>
      <c r="AK200" s="292"/>
      <c r="AL200" s="292"/>
      <c r="AM200" s="411"/>
      <c r="AN200" s="411">
        <f>+'A. Rate Class Allocations'!H17</f>
        <v>1</v>
      </c>
      <c r="AO200" s="411"/>
      <c r="AP200" s="411"/>
      <c r="AQ200" s="411"/>
      <c r="AR200" s="411"/>
      <c r="AS200" s="411"/>
      <c r="AT200" s="411"/>
      <c r="AU200" s="411"/>
      <c r="AV200" s="411"/>
      <c r="AW200" s="411"/>
      <c r="AX200" s="411"/>
      <c r="AY200" s="411"/>
      <c r="AZ200" s="411"/>
      <c r="BA200" s="293">
        <f>SUM(AM200:AZ200)</f>
        <v>1</v>
      </c>
    </row>
    <row r="201" spans="1:53" ht="15.5" outlineLevel="1">
      <c r="B201" s="291" t="s">
        <v>243</v>
      </c>
      <c r="C201" s="288" t="s">
        <v>163</v>
      </c>
      <c r="D201" s="292">
        <f>+'7.  Persistence Report'!AR62+'7.  Persistence Report'!AR87</f>
        <v>26030.314225262999</v>
      </c>
      <c r="E201" s="292">
        <f>+'7.  Persistence Report'!AS62+'7.  Persistence Report'!AS87</f>
        <v>26030.314225262999</v>
      </c>
      <c r="F201" s="292">
        <f>+'7.  Persistence Report'!AT62+'7.  Persistence Report'!AT87</f>
        <v>26030.314225262999</v>
      </c>
      <c r="G201" s="292">
        <f>+'7.  Persistence Report'!AU62+'7.  Persistence Report'!AU87</f>
        <v>26030.314225262999</v>
      </c>
      <c r="H201" s="292">
        <f>+'7.  Persistence Report'!AV62+'7.  Persistence Report'!AV87</f>
        <v>0</v>
      </c>
      <c r="I201" s="292">
        <f>+'7.  Persistence Report'!AW62+'7.  Persistence Report'!AW87</f>
        <v>0</v>
      </c>
      <c r="J201" s="292">
        <f>+'7.  Persistence Report'!AX62+'7.  Persistence Report'!AX87</f>
        <v>0</v>
      </c>
      <c r="K201" s="292">
        <f>+'7.  Persistence Report'!AY62+'7.  Persistence Report'!AY87</f>
        <v>0</v>
      </c>
      <c r="L201" s="292">
        <f>+'7.  Persistence Report'!AZ62+'7.  Persistence Report'!AZ87</f>
        <v>0</v>
      </c>
      <c r="M201" s="292">
        <f>+'7.  Persistence Report'!BA62+'7.  Persistence Report'!BA87</f>
        <v>0</v>
      </c>
      <c r="N201" s="292">
        <f>+'7.  Persistence Report'!BB62+'7.  Persistence Report'!BB87</f>
        <v>0</v>
      </c>
      <c r="O201" s="292">
        <f>+'7.  Persistence Report'!BC62+'7.  Persistence Report'!BC87</f>
        <v>0</v>
      </c>
      <c r="P201" s="292">
        <f>+'7.  Persistence Report'!BD62+'7.  Persistence Report'!BD87</f>
        <v>0</v>
      </c>
      <c r="Q201" s="292">
        <f>+'7.  Persistence Report'!BE62+'7.  Persistence Report'!BE87</f>
        <v>0</v>
      </c>
      <c r="R201" s="292">
        <f>+'7.  Persistence Report'!BF62+'7.  Persistence Report'!BF87</f>
        <v>0</v>
      </c>
      <c r="S201" s="292">
        <f>+'7.  Persistence Report'!BG62+'7.  Persistence Report'!BG87</f>
        <v>0</v>
      </c>
      <c r="T201" s="292">
        <f>+'7.  Persistence Report'!BH62+'7.  Persistence Report'!BH87</f>
        <v>0</v>
      </c>
      <c r="U201" s="292">
        <f>U200</f>
        <v>12</v>
      </c>
      <c r="V201" s="292">
        <f>+'7.  Persistence Report'!M62+'7.  Persistence Report'!M87</f>
        <v>5.3496409030000001</v>
      </c>
      <c r="W201" s="292">
        <f>+'7.  Persistence Report'!N62+'7.  Persistence Report'!N87</f>
        <v>5.3496409030000001</v>
      </c>
      <c r="X201" s="292">
        <f>+'7.  Persistence Report'!O62+'7.  Persistence Report'!O87</f>
        <v>5.3496409030000001</v>
      </c>
      <c r="Y201" s="292">
        <f>+'7.  Persistence Report'!P62+'7.  Persistence Report'!P87</f>
        <v>5.3496409030000001</v>
      </c>
      <c r="Z201" s="292">
        <f>+'7.  Persistence Report'!Q62+'7.  Persistence Report'!Q87</f>
        <v>0</v>
      </c>
      <c r="AA201" s="292">
        <f>+'7.  Persistence Report'!R62+'7.  Persistence Report'!R87</f>
        <v>0</v>
      </c>
      <c r="AB201" s="292">
        <f>+'7.  Persistence Report'!S62+'7.  Persistence Report'!S87</f>
        <v>0</v>
      </c>
      <c r="AC201" s="292">
        <f>+'7.  Persistence Report'!T62+'7.  Persistence Report'!T87</f>
        <v>0</v>
      </c>
      <c r="AD201" s="292">
        <f>+'7.  Persistence Report'!U62+'7.  Persistence Report'!U87</f>
        <v>0</v>
      </c>
      <c r="AE201" s="292">
        <f>+'7.  Persistence Report'!V62+'7.  Persistence Report'!V87</f>
        <v>0</v>
      </c>
      <c r="AF201" s="292">
        <f>+'7.  Persistence Report'!W62+'7.  Persistence Report'!W87</f>
        <v>0</v>
      </c>
      <c r="AG201" s="292">
        <f>+'7.  Persistence Report'!X62+'7.  Persistence Report'!X87</f>
        <v>0</v>
      </c>
      <c r="AH201" s="292">
        <f>+'7.  Persistence Report'!Y62+'7.  Persistence Report'!Y87</f>
        <v>0</v>
      </c>
      <c r="AI201" s="292">
        <f>+'7.  Persistence Report'!Z62+'7.  Persistence Report'!Z87</f>
        <v>0</v>
      </c>
      <c r="AJ201" s="292">
        <f>+'7.  Persistence Report'!AA62+'7.  Persistence Report'!AA87</f>
        <v>0</v>
      </c>
      <c r="AK201" s="292">
        <f>+'7.  Persistence Report'!AB62+'7.  Persistence Report'!AB87</f>
        <v>0</v>
      </c>
      <c r="AL201" s="292">
        <f>+'7.  Persistence Report'!AC62+'7.  Persistence Report'!AC87</f>
        <v>0</v>
      </c>
      <c r="AM201" s="407">
        <f>AM200</f>
        <v>0</v>
      </c>
      <c r="AN201" s="407">
        <f>AN200</f>
        <v>1</v>
      </c>
      <c r="AO201" s="407">
        <f t="shared" ref="AO201:AZ201" si="68">AO200</f>
        <v>0</v>
      </c>
      <c r="AP201" s="407">
        <f t="shared" si="68"/>
        <v>0</v>
      </c>
      <c r="AQ201" s="407">
        <f t="shared" si="68"/>
        <v>0</v>
      </c>
      <c r="AR201" s="407">
        <f t="shared" si="68"/>
        <v>0</v>
      </c>
      <c r="AS201" s="407">
        <f t="shared" si="68"/>
        <v>0</v>
      </c>
      <c r="AT201" s="407">
        <f t="shared" si="68"/>
        <v>0</v>
      </c>
      <c r="AU201" s="407">
        <f t="shared" si="68"/>
        <v>0</v>
      </c>
      <c r="AV201" s="407">
        <f t="shared" si="68"/>
        <v>0</v>
      </c>
      <c r="AW201" s="407">
        <f t="shared" si="68"/>
        <v>0</v>
      </c>
      <c r="AX201" s="407">
        <f t="shared" si="68"/>
        <v>0</v>
      </c>
      <c r="AY201" s="407">
        <f t="shared" si="68"/>
        <v>0</v>
      </c>
      <c r="AZ201" s="407">
        <f t="shared" si="68"/>
        <v>0</v>
      </c>
      <c r="BA201" s="494"/>
    </row>
    <row r="202" spans="1:53" ht="15.5" outlineLevel="1">
      <c r="B202" s="311"/>
      <c r="C202" s="309"/>
      <c r="D202" s="313"/>
      <c r="E202" s="313"/>
      <c r="F202" s="313"/>
      <c r="G202" s="313"/>
      <c r="H202" s="313"/>
      <c r="I202" s="313"/>
      <c r="J202" s="313"/>
      <c r="K202" s="313"/>
      <c r="L202" s="313"/>
      <c r="M202" s="313"/>
      <c r="N202" s="313"/>
      <c r="O202" s="313"/>
      <c r="P202" s="313"/>
      <c r="Q202" s="313"/>
      <c r="R202" s="313"/>
      <c r="S202" s="313"/>
      <c r="T202" s="313"/>
      <c r="U202" s="288"/>
      <c r="V202" s="313"/>
      <c r="W202" s="313"/>
      <c r="X202" s="313"/>
      <c r="Y202" s="313"/>
      <c r="Z202" s="313"/>
      <c r="AA202" s="313"/>
      <c r="AB202" s="313"/>
      <c r="AC202" s="313"/>
      <c r="AD202" s="313"/>
      <c r="AE202" s="313"/>
      <c r="AF202" s="313"/>
      <c r="AG202" s="313"/>
      <c r="AH202" s="313"/>
      <c r="AI202" s="313"/>
      <c r="AJ202" s="313"/>
      <c r="AK202" s="313"/>
      <c r="AL202" s="313"/>
      <c r="AM202" s="412"/>
      <c r="AN202" s="413"/>
      <c r="AO202" s="412"/>
      <c r="AP202" s="412"/>
      <c r="AQ202" s="412"/>
      <c r="AR202" s="412"/>
      <c r="AS202" s="412"/>
      <c r="AT202" s="412"/>
      <c r="AU202" s="412"/>
      <c r="AV202" s="412"/>
      <c r="AW202" s="412"/>
      <c r="AX202" s="412"/>
      <c r="AY202" s="412"/>
      <c r="AZ202" s="412"/>
      <c r="BA202" s="310"/>
    </row>
    <row r="203" spans="1:53" s="280" customFormat="1" ht="15.5" outlineLevel="1">
      <c r="A203" s="498">
        <v>15</v>
      </c>
      <c r="B203" s="311" t="s">
        <v>482</v>
      </c>
      <c r="C203" s="288" t="s">
        <v>25</v>
      </c>
      <c r="D203" s="292"/>
      <c r="E203" s="292"/>
      <c r="F203" s="292"/>
      <c r="G203" s="292"/>
      <c r="H203" s="292"/>
      <c r="I203" s="292"/>
      <c r="J203" s="292"/>
      <c r="K203" s="292"/>
      <c r="L203" s="292"/>
      <c r="M203" s="292"/>
      <c r="N203" s="292"/>
      <c r="O203" s="292"/>
      <c r="P203" s="292"/>
      <c r="Q203" s="292"/>
      <c r="R203" s="292"/>
      <c r="S203" s="292"/>
      <c r="T203" s="292"/>
      <c r="U203" s="288"/>
      <c r="V203" s="292"/>
      <c r="W203" s="292"/>
      <c r="X203" s="292"/>
      <c r="Y203" s="292"/>
      <c r="Z203" s="292"/>
      <c r="AA203" s="292"/>
      <c r="AB203" s="292"/>
      <c r="AC203" s="292"/>
      <c r="AD203" s="292"/>
      <c r="AE203" s="292"/>
      <c r="AF203" s="292"/>
      <c r="AG203" s="292"/>
      <c r="AH203" s="292"/>
      <c r="AI203" s="292"/>
      <c r="AJ203" s="292"/>
      <c r="AK203" s="292"/>
      <c r="AL203" s="292"/>
      <c r="AM203" s="411"/>
      <c r="AN203" s="411"/>
      <c r="AO203" s="411"/>
      <c r="AP203" s="411"/>
      <c r="AQ203" s="411"/>
      <c r="AR203" s="411"/>
      <c r="AS203" s="411"/>
      <c r="AT203" s="411"/>
      <c r="AU203" s="411"/>
      <c r="AV203" s="411"/>
      <c r="AW203" s="411"/>
      <c r="AX203" s="411"/>
      <c r="AY203" s="411"/>
      <c r="AZ203" s="411"/>
      <c r="BA203" s="293">
        <f>SUM(AM203:AZ203)</f>
        <v>0</v>
      </c>
    </row>
    <row r="204" spans="1:53" s="280" customFormat="1" ht="15.5" outlineLevel="1">
      <c r="A204" s="498"/>
      <c r="B204" s="312" t="s">
        <v>243</v>
      </c>
      <c r="C204" s="288" t="s">
        <v>163</v>
      </c>
      <c r="D204" s="292"/>
      <c r="E204" s="292"/>
      <c r="F204" s="292"/>
      <c r="G204" s="292"/>
      <c r="H204" s="292"/>
      <c r="I204" s="292"/>
      <c r="J204" s="292"/>
      <c r="K204" s="292"/>
      <c r="L204" s="292"/>
      <c r="M204" s="292"/>
      <c r="N204" s="292"/>
      <c r="O204" s="292"/>
      <c r="P204" s="292"/>
      <c r="Q204" s="292"/>
      <c r="R204" s="292"/>
      <c r="S204" s="292"/>
      <c r="T204" s="292"/>
      <c r="U204" s="288"/>
      <c r="V204" s="292"/>
      <c r="W204" s="292"/>
      <c r="X204" s="292"/>
      <c r="Y204" s="292"/>
      <c r="Z204" s="292"/>
      <c r="AA204" s="292"/>
      <c r="AB204" s="292"/>
      <c r="AC204" s="292"/>
      <c r="AD204" s="292"/>
      <c r="AE204" s="292"/>
      <c r="AF204" s="292"/>
      <c r="AG204" s="292"/>
      <c r="AH204" s="292"/>
      <c r="AI204" s="292"/>
      <c r="AJ204" s="292"/>
      <c r="AK204" s="292"/>
      <c r="AL204" s="292"/>
      <c r="AM204" s="407">
        <f>AM203</f>
        <v>0</v>
      </c>
      <c r="AN204" s="407">
        <f>AN203</f>
        <v>0</v>
      </c>
      <c r="AO204" s="407">
        <f t="shared" ref="AO204:AZ204" si="69">AO203</f>
        <v>0</v>
      </c>
      <c r="AP204" s="407">
        <f t="shared" si="69"/>
        <v>0</v>
      </c>
      <c r="AQ204" s="407">
        <f t="shared" si="69"/>
        <v>0</v>
      </c>
      <c r="AR204" s="407">
        <f t="shared" si="69"/>
        <v>0</v>
      </c>
      <c r="AS204" s="407">
        <f t="shared" si="69"/>
        <v>0</v>
      </c>
      <c r="AT204" s="407">
        <f t="shared" si="69"/>
        <v>0</v>
      </c>
      <c r="AU204" s="407">
        <f t="shared" si="69"/>
        <v>0</v>
      </c>
      <c r="AV204" s="407">
        <f t="shared" si="69"/>
        <v>0</v>
      </c>
      <c r="AW204" s="407">
        <f t="shared" si="69"/>
        <v>0</v>
      </c>
      <c r="AX204" s="407">
        <f t="shared" si="69"/>
        <v>0</v>
      </c>
      <c r="AY204" s="407">
        <f t="shared" si="69"/>
        <v>0</v>
      </c>
      <c r="AZ204" s="407">
        <f t="shared" si="69"/>
        <v>0</v>
      </c>
      <c r="BA204" s="494"/>
    </row>
    <row r="205" spans="1:53" s="280" customFormat="1" ht="15.5" outlineLevel="1">
      <c r="A205" s="498"/>
      <c r="B205" s="311"/>
      <c r="C205" s="309"/>
      <c r="D205" s="313"/>
      <c r="E205" s="313"/>
      <c r="F205" s="313"/>
      <c r="G205" s="313"/>
      <c r="H205" s="313"/>
      <c r="I205" s="313"/>
      <c r="J205" s="313"/>
      <c r="K205" s="313"/>
      <c r="L205" s="313"/>
      <c r="M205" s="313"/>
      <c r="N205" s="313"/>
      <c r="O205" s="313"/>
      <c r="P205" s="313"/>
      <c r="Q205" s="313"/>
      <c r="R205" s="313"/>
      <c r="S205" s="313"/>
      <c r="T205" s="313"/>
      <c r="U205" s="288"/>
      <c r="V205" s="313"/>
      <c r="W205" s="313"/>
      <c r="X205" s="313"/>
      <c r="Y205" s="313"/>
      <c r="Z205" s="313"/>
      <c r="AA205" s="313"/>
      <c r="AB205" s="313"/>
      <c r="AC205" s="313"/>
      <c r="AD205" s="313"/>
      <c r="AE205" s="313"/>
      <c r="AF205" s="313"/>
      <c r="AG205" s="313"/>
      <c r="AH205" s="313"/>
      <c r="AI205" s="313"/>
      <c r="AJ205" s="313"/>
      <c r="AK205" s="313"/>
      <c r="AL205" s="313"/>
      <c r="AM205" s="414"/>
      <c r="AN205" s="412"/>
      <c r="AO205" s="412"/>
      <c r="AP205" s="412"/>
      <c r="AQ205" s="412"/>
      <c r="AR205" s="412"/>
      <c r="AS205" s="412"/>
      <c r="AT205" s="412"/>
      <c r="AU205" s="412"/>
      <c r="AV205" s="412"/>
      <c r="AW205" s="412"/>
      <c r="AX205" s="412"/>
      <c r="AY205" s="412"/>
      <c r="AZ205" s="412"/>
      <c r="BA205" s="310"/>
    </row>
    <row r="206" spans="1:53" s="280" customFormat="1" ht="31" outlineLevel="1">
      <c r="A206" s="498">
        <v>16</v>
      </c>
      <c r="B206" s="311" t="s">
        <v>483</v>
      </c>
      <c r="C206" s="288" t="s">
        <v>25</v>
      </c>
      <c r="D206" s="292"/>
      <c r="E206" s="292"/>
      <c r="F206" s="292"/>
      <c r="G206" s="292"/>
      <c r="H206" s="292"/>
      <c r="I206" s="292"/>
      <c r="J206" s="292"/>
      <c r="K206" s="292"/>
      <c r="L206" s="292"/>
      <c r="M206" s="292"/>
      <c r="N206" s="292"/>
      <c r="O206" s="292"/>
      <c r="P206" s="292"/>
      <c r="Q206" s="292"/>
      <c r="R206" s="292"/>
      <c r="S206" s="292"/>
      <c r="T206" s="292"/>
      <c r="U206" s="288"/>
      <c r="V206" s="292"/>
      <c r="W206" s="292"/>
      <c r="X206" s="292"/>
      <c r="Y206" s="292"/>
      <c r="Z206" s="292"/>
      <c r="AA206" s="292"/>
      <c r="AB206" s="292"/>
      <c r="AC206" s="292"/>
      <c r="AD206" s="292"/>
      <c r="AE206" s="292"/>
      <c r="AF206" s="292"/>
      <c r="AG206" s="292"/>
      <c r="AH206" s="292"/>
      <c r="AI206" s="292"/>
      <c r="AJ206" s="292"/>
      <c r="AK206" s="292"/>
      <c r="AL206" s="292"/>
      <c r="AM206" s="411"/>
      <c r="AN206" s="411"/>
      <c r="AO206" s="411"/>
      <c r="AP206" s="411"/>
      <c r="AQ206" s="411"/>
      <c r="AR206" s="411"/>
      <c r="AS206" s="411"/>
      <c r="AT206" s="411"/>
      <c r="AU206" s="411"/>
      <c r="AV206" s="411"/>
      <c r="AW206" s="411"/>
      <c r="AX206" s="411"/>
      <c r="AY206" s="411"/>
      <c r="AZ206" s="411"/>
      <c r="BA206" s="293">
        <f>SUM(AM206:AZ206)</f>
        <v>0</v>
      </c>
    </row>
    <row r="207" spans="1:53" s="280" customFormat="1" ht="15.5" outlineLevel="1">
      <c r="A207" s="498"/>
      <c r="B207" s="312" t="s">
        <v>243</v>
      </c>
      <c r="C207" s="288" t="s">
        <v>163</v>
      </c>
      <c r="D207" s="292"/>
      <c r="E207" s="292"/>
      <c r="F207" s="292"/>
      <c r="G207" s="292"/>
      <c r="H207" s="292"/>
      <c r="I207" s="292"/>
      <c r="J207" s="292"/>
      <c r="K207" s="292"/>
      <c r="L207" s="292"/>
      <c r="M207" s="292"/>
      <c r="N207" s="292"/>
      <c r="O207" s="292"/>
      <c r="P207" s="292"/>
      <c r="Q207" s="292"/>
      <c r="R207" s="292"/>
      <c r="S207" s="292"/>
      <c r="T207" s="292"/>
      <c r="U207" s="288"/>
      <c r="V207" s="292"/>
      <c r="W207" s="292"/>
      <c r="X207" s="292"/>
      <c r="Y207" s="292"/>
      <c r="Z207" s="292"/>
      <c r="AA207" s="292"/>
      <c r="AB207" s="292"/>
      <c r="AC207" s="292"/>
      <c r="AD207" s="292"/>
      <c r="AE207" s="292"/>
      <c r="AF207" s="292"/>
      <c r="AG207" s="292"/>
      <c r="AH207" s="292"/>
      <c r="AI207" s="292"/>
      <c r="AJ207" s="292"/>
      <c r="AK207" s="292"/>
      <c r="AL207" s="292"/>
      <c r="AM207" s="407">
        <f>AM206</f>
        <v>0</v>
      </c>
      <c r="AN207" s="407">
        <f>AN206</f>
        <v>0</v>
      </c>
      <c r="AO207" s="407">
        <f t="shared" ref="AO207:AZ207" si="70">AO206</f>
        <v>0</v>
      </c>
      <c r="AP207" s="407">
        <f t="shared" si="70"/>
        <v>0</v>
      </c>
      <c r="AQ207" s="407">
        <f t="shared" si="70"/>
        <v>0</v>
      </c>
      <c r="AR207" s="407">
        <f t="shared" si="70"/>
        <v>0</v>
      </c>
      <c r="AS207" s="407">
        <f t="shared" si="70"/>
        <v>0</v>
      </c>
      <c r="AT207" s="407">
        <f t="shared" si="70"/>
        <v>0</v>
      </c>
      <c r="AU207" s="407">
        <f t="shared" si="70"/>
        <v>0</v>
      </c>
      <c r="AV207" s="407">
        <f t="shared" si="70"/>
        <v>0</v>
      </c>
      <c r="AW207" s="407">
        <f t="shared" si="70"/>
        <v>0</v>
      </c>
      <c r="AX207" s="407">
        <f t="shared" si="70"/>
        <v>0</v>
      </c>
      <c r="AY207" s="407">
        <f t="shared" si="70"/>
        <v>0</v>
      </c>
      <c r="AZ207" s="407">
        <f t="shared" si="70"/>
        <v>0</v>
      </c>
      <c r="BA207" s="494"/>
    </row>
    <row r="208" spans="1:53" s="280" customFormat="1" ht="15.5" outlineLevel="1">
      <c r="A208" s="498"/>
      <c r="B208" s="311"/>
      <c r="C208" s="309"/>
      <c r="D208" s="313"/>
      <c r="E208" s="313"/>
      <c r="F208" s="313"/>
      <c r="G208" s="313"/>
      <c r="H208" s="313"/>
      <c r="I208" s="313"/>
      <c r="J208" s="313"/>
      <c r="K208" s="313"/>
      <c r="L208" s="313"/>
      <c r="M208" s="313"/>
      <c r="N208" s="313"/>
      <c r="O208" s="313"/>
      <c r="P208" s="313"/>
      <c r="Q208" s="313"/>
      <c r="R208" s="313"/>
      <c r="S208" s="313"/>
      <c r="T208" s="313"/>
      <c r="U208" s="288"/>
      <c r="V208" s="313"/>
      <c r="W208" s="313"/>
      <c r="X208" s="313"/>
      <c r="Y208" s="313"/>
      <c r="Z208" s="313"/>
      <c r="AA208" s="313"/>
      <c r="AB208" s="313"/>
      <c r="AC208" s="313"/>
      <c r="AD208" s="313"/>
      <c r="AE208" s="313"/>
      <c r="AF208" s="313"/>
      <c r="AG208" s="313"/>
      <c r="AH208" s="313"/>
      <c r="AI208" s="313"/>
      <c r="AJ208" s="313"/>
      <c r="AK208" s="313"/>
      <c r="AL208" s="313"/>
      <c r="AM208" s="414"/>
      <c r="AN208" s="412"/>
      <c r="AO208" s="412"/>
      <c r="AP208" s="412"/>
      <c r="AQ208" s="412"/>
      <c r="AR208" s="412"/>
      <c r="AS208" s="412"/>
      <c r="AT208" s="412"/>
      <c r="AU208" s="412"/>
      <c r="AV208" s="412"/>
      <c r="AW208" s="412"/>
      <c r="AX208" s="412"/>
      <c r="AY208" s="412"/>
      <c r="AZ208" s="412"/>
      <c r="BA208" s="310"/>
    </row>
    <row r="209" spans="1:53" ht="15.5" outlineLevel="1">
      <c r="A209" s="498">
        <v>17</v>
      </c>
      <c r="B209" s="311" t="s">
        <v>9</v>
      </c>
      <c r="C209" s="288" t="s">
        <v>25</v>
      </c>
      <c r="D209" s="292">
        <f>+'7.  Persistence Report'!AR51</f>
        <v>7751.0259999999998</v>
      </c>
      <c r="E209" s="292">
        <f>+'7.  Persistence Report'!AS51</f>
        <v>0</v>
      </c>
      <c r="F209" s="292">
        <f>+'7.  Persistence Report'!AT51</f>
        <v>0</v>
      </c>
      <c r="G209" s="292">
        <f>+'7.  Persistence Report'!AU51</f>
        <v>0</v>
      </c>
      <c r="H209" s="292">
        <f>+'7.  Persistence Report'!AV51</f>
        <v>0</v>
      </c>
      <c r="I209" s="292">
        <f>+'7.  Persistence Report'!AW51</f>
        <v>0</v>
      </c>
      <c r="J209" s="292">
        <f>+'7.  Persistence Report'!AX51</f>
        <v>0</v>
      </c>
      <c r="K209" s="292">
        <f>+'7.  Persistence Report'!AY51</f>
        <v>0</v>
      </c>
      <c r="L209" s="292">
        <f>+'7.  Persistence Report'!AZ51</f>
        <v>0</v>
      </c>
      <c r="M209" s="292">
        <f>+'7.  Persistence Report'!BA51</f>
        <v>0</v>
      </c>
      <c r="N209" s="292">
        <f>+'7.  Persistence Report'!BB51</f>
        <v>0</v>
      </c>
      <c r="O209" s="292">
        <f>+'7.  Persistence Report'!BC51</f>
        <v>0</v>
      </c>
      <c r="P209" s="292">
        <f>+'7.  Persistence Report'!BD51</f>
        <v>0</v>
      </c>
      <c r="Q209" s="292">
        <f>+'7.  Persistence Report'!BE51</f>
        <v>0</v>
      </c>
      <c r="R209" s="292">
        <f>+'7.  Persistence Report'!BF51</f>
        <v>0</v>
      </c>
      <c r="S209" s="292">
        <f>+'7.  Persistence Report'!BG51</f>
        <v>0</v>
      </c>
      <c r="T209" s="292">
        <f>+'7.  Persistence Report'!BH51</f>
        <v>0</v>
      </c>
      <c r="U209" s="288"/>
      <c r="V209" s="292">
        <f>+'7.  Persistence Report'!M51</f>
        <v>533.25455550000004</v>
      </c>
      <c r="W209" s="292">
        <f>+'7.  Persistence Report'!N51</f>
        <v>0</v>
      </c>
      <c r="X209" s="292">
        <f>+'7.  Persistence Report'!O51</f>
        <v>0</v>
      </c>
      <c r="Y209" s="292">
        <f>+'7.  Persistence Report'!P51</f>
        <v>0</v>
      </c>
      <c r="Z209" s="292">
        <f>+'7.  Persistence Report'!Q51</f>
        <v>0</v>
      </c>
      <c r="AA209" s="292">
        <f>+'7.  Persistence Report'!R51</f>
        <v>0</v>
      </c>
      <c r="AB209" s="292">
        <f>+'7.  Persistence Report'!S51</f>
        <v>0</v>
      </c>
      <c r="AC209" s="292">
        <f>+'7.  Persistence Report'!T51</f>
        <v>0</v>
      </c>
      <c r="AD209" s="292">
        <f>+'7.  Persistence Report'!U51</f>
        <v>0</v>
      </c>
      <c r="AE209" s="292">
        <f>+'7.  Persistence Report'!V51</f>
        <v>0</v>
      </c>
      <c r="AF209" s="292">
        <f>+'7.  Persistence Report'!W51</f>
        <v>0</v>
      </c>
      <c r="AG209" s="292">
        <f>+'7.  Persistence Report'!X51</f>
        <v>0</v>
      </c>
      <c r="AH209" s="292">
        <f>+'7.  Persistence Report'!Y51</f>
        <v>0</v>
      </c>
      <c r="AI209" s="292">
        <f>+'7.  Persistence Report'!Z51</f>
        <v>0</v>
      </c>
      <c r="AJ209" s="292">
        <f>+'7.  Persistence Report'!AA51</f>
        <v>0</v>
      </c>
      <c r="AK209" s="292">
        <f>+'7.  Persistence Report'!AB51</f>
        <v>0</v>
      </c>
      <c r="AL209" s="292">
        <f>+'7.  Persistence Report'!AC51</f>
        <v>0</v>
      </c>
      <c r="AM209" s="411"/>
      <c r="AN209" s="411">
        <f>+'A. Rate Class Allocations'!H18</f>
        <v>1</v>
      </c>
      <c r="AO209" s="411"/>
      <c r="AP209" s="411"/>
      <c r="AQ209" s="411"/>
      <c r="AR209" s="411"/>
      <c r="AS209" s="411"/>
      <c r="AT209" s="411"/>
      <c r="AU209" s="411"/>
      <c r="AV209" s="411"/>
      <c r="AW209" s="411"/>
      <c r="AX209" s="411"/>
      <c r="AY209" s="411"/>
      <c r="AZ209" s="411"/>
      <c r="BA209" s="293">
        <f>SUM(AM209:AZ209)</f>
        <v>1</v>
      </c>
    </row>
    <row r="210" spans="1:53" ht="15.5" outlineLevel="1">
      <c r="B210" s="291" t="s">
        <v>243</v>
      </c>
      <c r="C210" s="288" t="s">
        <v>163</v>
      </c>
      <c r="D210" s="292"/>
      <c r="E210" s="292"/>
      <c r="F210" s="292"/>
      <c r="G210" s="292"/>
      <c r="H210" s="292"/>
      <c r="I210" s="292"/>
      <c r="J210" s="292"/>
      <c r="K210" s="292"/>
      <c r="L210" s="292"/>
      <c r="M210" s="292"/>
      <c r="N210" s="292"/>
      <c r="O210" s="292"/>
      <c r="P210" s="292"/>
      <c r="Q210" s="292"/>
      <c r="R210" s="292"/>
      <c r="S210" s="292"/>
      <c r="T210" s="292"/>
      <c r="U210" s="288"/>
      <c r="V210" s="292"/>
      <c r="W210" s="292"/>
      <c r="X210" s="292"/>
      <c r="Y210" s="292"/>
      <c r="Z210" s="292"/>
      <c r="AA210" s="292"/>
      <c r="AB210" s="292"/>
      <c r="AC210" s="292"/>
      <c r="AD210" s="292"/>
      <c r="AE210" s="292"/>
      <c r="AF210" s="292"/>
      <c r="AG210" s="292"/>
      <c r="AH210" s="292"/>
      <c r="AI210" s="292"/>
      <c r="AJ210" s="292"/>
      <c r="AK210" s="292"/>
      <c r="AL210" s="292"/>
      <c r="AM210" s="407">
        <f>AM209</f>
        <v>0</v>
      </c>
      <c r="AN210" s="407">
        <f>AN209</f>
        <v>1</v>
      </c>
      <c r="AO210" s="407">
        <f t="shared" ref="AO210:AZ210" si="71">AO209</f>
        <v>0</v>
      </c>
      <c r="AP210" s="407">
        <f t="shared" si="71"/>
        <v>0</v>
      </c>
      <c r="AQ210" s="407">
        <f t="shared" si="71"/>
        <v>0</v>
      </c>
      <c r="AR210" s="407">
        <f t="shared" si="71"/>
        <v>0</v>
      </c>
      <c r="AS210" s="407">
        <f t="shared" si="71"/>
        <v>0</v>
      </c>
      <c r="AT210" s="407">
        <f t="shared" si="71"/>
        <v>0</v>
      </c>
      <c r="AU210" s="407">
        <f t="shared" si="71"/>
        <v>0</v>
      </c>
      <c r="AV210" s="407">
        <f t="shared" si="71"/>
        <v>0</v>
      </c>
      <c r="AW210" s="407">
        <f t="shared" si="71"/>
        <v>0</v>
      </c>
      <c r="AX210" s="407">
        <f t="shared" si="71"/>
        <v>0</v>
      </c>
      <c r="AY210" s="407">
        <f t="shared" si="71"/>
        <v>0</v>
      </c>
      <c r="AZ210" s="407">
        <f t="shared" si="71"/>
        <v>0</v>
      </c>
      <c r="BA210" s="494"/>
    </row>
    <row r="211" spans="1:53" ht="15.5" outlineLevel="1">
      <c r="B211" s="312"/>
      <c r="C211" s="302"/>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c r="AL211" s="288"/>
      <c r="AM211" s="415"/>
      <c r="AN211" s="416"/>
      <c r="AO211" s="416"/>
      <c r="AP211" s="416"/>
      <c r="AQ211" s="416"/>
      <c r="AR211" s="416"/>
      <c r="AS211" s="416"/>
      <c r="AT211" s="416"/>
      <c r="AU211" s="416"/>
      <c r="AV211" s="416"/>
      <c r="AW211" s="416"/>
      <c r="AX211" s="416"/>
      <c r="AY211" s="416"/>
      <c r="AZ211" s="416"/>
      <c r="BA211" s="314"/>
    </row>
    <row r="212" spans="1:53" ht="15.5" outlineLevel="1">
      <c r="A212" s="499"/>
      <c r="B212" s="285" t="s">
        <v>10</v>
      </c>
      <c r="C212" s="286"/>
      <c r="D212" s="286"/>
      <c r="E212" s="286"/>
      <c r="F212" s="286"/>
      <c r="G212" s="286"/>
      <c r="H212" s="286"/>
      <c r="I212" s="286"/>
      <c r="J212" s="286"/>
      <c r="K212" s="286"/>
      <c r="L212" s="286"/>
      <c r="M212" s="286"/>
      <c r="N212" s="286"/>
      <c r="O212" s="286"/>
      <c r="P212" s="286"/>
      <c r="Q212" s="286"/>
      <c r="R212" s="286"/>
      <c r="S212" s="286"/>
      <c r="T212" s="286"/>
      <c r="U212" s="287"/>
      <c r="V212" s="286"/>
      <c r="W212" s="286"/>
      <c r="X212" s="286"/>
      <c r="Y212" s="286"/>
      <c r="Z212" s="286"/>
      <c r="AA212" s="286"/>
      <c r="AB212" s="286"/>
      <c r="AC212" s="286"/>
      <c r="AD212" s="286"/>
      <c r="AE212" s="286"/>
      <c r="AF212" s="286"/>
      <c r="AG212" s="286"/>
      <c r="AH212" s="286"/>
      <c r="AI212" s="286"/>
      <c r="AJ212" s="286"/>
      <c r="AK212" s="286"/>
      <c r="AL212" s="286"/>
      <c r="AM212" s="410"/>
      <c r="AN212" s="410"/>
      <c r="AO212" s="410"/>
      <c r="AP212" s="410"/>
      <c r="AQ212" s="410"/>
      <c r="AR212" s="410"/>
      <c r="AS212" s="410"/>
      <c r="AT212" s="410"/>
      <c r="AU212" s="410"/>
      <c r="AV212" s="410"/>
      <c r="AW212" s="410"/>
      <c r="AX212" s="410"/>
      <c r="AY212" s="410"/>
      <c r="AZ212" s="410"/>
      <c r="BA212" s="289"/>
    </row>
    <row r="213" spans="1:53" ht="15.5" outlineLevel="1">
      <c r="A213" s="498">
        <v>18</v>
      </c>
      <c r="B213" s="312" t="s">
        <v>11</v>
      </c>
      <c r="C213" s="288" t="s">
        <v>25</v>
      </c>
      <c r="D213" s="292"/>
      <c r="E213" s="292"/>
      <c r="F213" s="292"/>
      <c r="G213" s="292"/>
      <c r="H213" s="292"/>
      <c r="I213" s="292"/>
      <c r="J213" s="292"/>
      <c r="K213" s="292"/>
      <c r="L213" s="292"/>
      <c r="M213" s="292"/>
      <c r="N213" s="292"/>
      <c r="O213" s="292"/>
      <c r="P213" s="292"/>
      <c r="Q213" s="292"/>
      <c r="R213" s="292"/>
      <c r="S213" s="292"/>
      <c r="T213" s="292"/>
      <c r="U213" s="292">
        <v>12</v>
      </c>
      <c r="V213" s="292"/>
      <c r="W213" s="292"/>
      <c r="X213" s="292"/>
      <c r="Y213" s="292"/>
      <c r="Z213" s="292"/>
      <c r="AA213" s="292"/>
      <c r="AB213" s="292"/>
      <c r="AC213" s="292"/>
      <c r="AD213" s="292"/>
      <c r="AE213" s="292"/>
      <c r="AF213" s="292"/>
      <c r="AG213" s="292"/>
      <c r="AH213" s="292"/>
      <c r="AI213" s="292"/>
      <c r="AJ213" s="292"/>
      <c r="AK213" s="292"/>
      <c r="AL213" s="292"/>
      <c r="AM213" s="422"/>
      <c r="AN213" s="411"/>
      <c r="AO213" s="411"/>
      <c r="AP213" s="411"/>
      <c r="AQ213" s="411"/>
      <c r="AR213" s="411"/>
      <c r="AS213" s="411"/>
      <c r="AT213" s="411"/>
      <c r="AU213" s="411"/>
      <c r="AV213" s="411"/>
      <c r="AW213" s="411"/>
      <c r="AX213" s="411"/>
      <c r="AY213" s="411"/>
      <c r="AZ213" s="411"/>
      <c r="BA213" s="293">
        <f>SUM(AM213:AZ213)</f>
        <v>0</v>
      </c>
    </row>
    <row r="214" spans="1:53" ht="15.5" outlineLevel="1">
      <c r="B214" s="291" t="s">
        <v>243</v>
      </c>
      <c r="C214" s="288" t="s">
        <v>163</v>
      </c>
      <c r="D214" s="292"/>
      <c r="E214" s="292"/>
      <c r="F214" s="292"/>
      <c r="G214" s="292"/>
      <c r="H214" s="292"/>
      <c r="I214" s="292"/>
      <c r="J214" s="292"/>
      <c r="K214" s="292"/>
      <c r="L214" s="292"/>
      <c r="M214" s="292"/>
      <c r="N214" s="292"/>
      <c r="O214" s="292"/>
      <c r="P214" s="292"/>
      <c r="Q214" s="292"/>
      <c r="R214" s="292"/>
      <c r="S214" s="292"/>
      <c r="T214" s="292"/>
      <c r="U214" s="292">
        <f>U213</f>
        <v>12</v>
      </c>
      <c r="V214" s="292"/>
      <c r="W214" s="292"/>
      <c r="X214" s="292"/>
      <c r="Y214" s="292"/>
      <c r="Z214" s="292"/>
      <c r="AA214" s="292"/>
      <c r="AB214" s="292"/>
      <c r="AC214" s="292"/>
      <c r="AD214" s="292"/>
      <c r="AE214" s="292"/>
      <c r="AF214" s="292"/>
      <c r="AG214" s="292"/>
      <c r="AH214" s="292"/>
      <c r="AI214" s="292"/>
      <c r="AJ214" s="292"/>
      <c r="AK214" s="292"/>
      <c r="AL214" s="292"/>
      <c r="AM214" s="407">
        <f>AM213</f>
        <v>0</v>
      </c>
      <c r="AN214" s="407">
        <f>AN213</f>
        <v>0</v>
      </c>
      <c r="AO214" s="407">
        <f t="shared" ref="AO214:AZ214" si="72">AO213</f>
        <v>0</v>
      </c>
      <c r="AP214" s="407">
        <f t="shared" si="72"/>
        <v>0</v>
      </c>
      <c r="AQ214" s="407">
        <f t="shared" si="72"/>
        <v>0</v>
      </c>
      <c r="AR214" s="407">
        <f t="shared" si="72"/>
        <v>0</v>
      </c>
      <c r="AS214" s="407">
        <f t="shared" si="72"/>
        <v>0</v>
      </c>
      <c r="AT214" s="407">
        <f t="shared" si="72"/>
        <v>0</v>
      </c>
      <c r="AU214" s="407">
        <f t="shared" si="72"/>
        <v>0</v>
      </c>
      <c r="AV214" s="407">
        <f t="shared" si="72"/>
        <v>0</v>
      </c>
      <c r="AW214" s="407">
        <f t="shared" si="72"/>
        <v>0</v>
      </c>
      <c r="AX214" s="407">
        <f t="shared" si="72"/>
        <v>0</v>
      </c>
      <c r="AY214" s="407">
        <f t="shared" si="72"/>
        <v>0</v>
      </c>
      <c r="AZ214" s="407">
        <f t="shared" si="72"/>
        <v>0</v>
      </c>
      <c r="BA214" s="494"/>
    </row>
    <row r="215" spans="1:53" ht="15.5" outlineLevel="1">
      <c r="A215" s="501"/>
      <c r="B215" s="312"/>
      <c r="C215" s="302"/>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c r="AL215" s="288"/>
      <c r="AM215" s="408"/>
      <c r="AN215" s="417"/>
      <c r="AO215" s="417"/>
      <c r="AP215" s="417"/>
      <c r="AQ215" s="417"/>
      <c r="AR215" s="417"/>
      <c r="AS215" s="417"/>
      <c r="AT215" s="417"/>
      <c r="AU215" s="417"/>
      <c r="AV215" s="417"/>
      <c r="AW215" s="417"/>
      <c r="AX215" s="417"/>
      <c r="AY215" s="417"/>
      <c r="AZ215" s="417"/>
      <c r="BA215" s="303"/>
    </row>
    <row r="216" spans="1:53" ht="15.5" outlineLevel="1">
      <c r="A216" s="498">
        <v>19</v>
      </c>
      <c r="B216" s="312" t="s">
        <v>12</v>
      </c>
      <c r="C216" s="288" t="s">
        <v>25</v>
      </c>
      <c r="D216" s="292"/>
      <c r="E216" s="292"/>
      <c r="F216" s="292"/>
      <c r="G216" s="292"/>
      <c r="H216" s="292"/>
      <c r="I216" s="292"/>
      <c r="J216" s="292"/>
      <c r="K216" s="292"/>
      <c r="L216" s="292"/>
      <c r="M216" s="292"/>
      <c r="N216" s="292"/>
      <c r="O216" s="292"/>
      <c r="P216" s="292"/>
      <c r="Q216" s="292"/>
      <c r="R216" s="292"/>
      <c r="S216" s="292"/>
      <c r="T216" s="292"/>
      <c r="U216" s="292">
        <v>12</v>
      </c>
      <c r="V216" s="292"/>
      <c r="W216" s="292"/>
      <c r="X216" s="292"/>
      <c r="Y216" s="292"/>
      <c r="Z216" s="292"/>
      <c r="AA216" s="292"/>
      <c r="AB216" s="292"/>
      <c r="AC216" s="292"/>
      <c r="AD216" s="292"/>
      <c r="AE216" s="292"/>
      <c r="AF216" s="292"/>
      <c r="AG216" s="292"/>
      <c r="AH216" s="292"/>
      <c r="AI216" s="292"/>
      <c r="AJ216" s="292"/>
      <c r="AK216" s="292"/>
      <c r="AL216" s="292"/>
      <c r="AM216" s="406"/>
      <c r="AN216" s="411"/>
      <c r="AO216" s="411"/>
      <c r="AP216" s="411"/>
      <c r="AQ216" s="411"/>
      <c r="AR216" s="411"/>
      <c r="AS216" s="411"/>
      <c r="AT216" s="411"/>
      <c r="AU216" s="411"/>
      <c r="AV216" s="411"/>
      <c r="AW216" s="411"/>
      <c r="AX216" s="411"/>
      <c r="AY216" s="411"/>
      <c r="AZ216" s="411"/>
      <c r="BA216" s="293">
        <f>SUM(AM216:AZ216)</f>
        <v>0</v>
      </c>
    </row>
    <row r="217" spans="1:53" ht="15.5" outlineLevel="1">
      <c r="B217" s="291" t="s">
        <v>243</v>
      </c>
      <c r="C217" s="288" t="s">
        <v>163</v>
      </c>
      <c r="D217" s="292"/>
      <c r="E217" s="292"/>
      <c r="F217" s="292"/>
      <c r="G217" s="292"/>
      <c r="H217" s="292"/>
      <c r="I217" s="292"/>
      <c r="J217" s="292"/>
      <c r="K217" s="292"/>
      <c r="L217" s="292"/>
      <c r="M217" s="292"/>
      <c r="N217" s="292"/>
      <c r="O217" s="292"/>
      <c r="P217" s="292"/>
      <c r="Q217" s="292"/>
      <c r="R217" s="292"/>
      <c r="S217" s="292"/>
      <c r="T217" s="292"/>
      <c r="U217" s="292">
        <f>U216</f>
        <v>12</v>
      </c>
      <c r="V217" s="292"/>
      <c r="W217" s="292"/>
      <c r="X217" s="292"/>
      <c r="Y217" s="292"/>
      <c r="Z217" s="292"/>
      <c r="AA217" s="292"/>
      <c r="AB217" s="292"/>
      <c r="AC217" s="292"/>
      <c r="AD217" s="292"/>
      <c r="AE217" s="292"/>
      <c r="AF217" s="292"/>
      <c r="AG217" s="292"/>
      <c r="AH217" s="292"/>
      <c r="AI217" s="292"/>
      <c r="AJ217" s="292"/>
      <c r="AK217" s="292"/>
      <c r="AL217" s="292"/>
      <c r="AM217" s="407">
        <f>AM216</f>
        <v>0</v>
      </c>
      <c r="AN217" s="407">
        <f>AN216</f>
        <v>0</v>
      </c>
      <c r="AO217" s="407">
        <f t="shared" ref="AO217:AZ217" si="73">AO216</f>
        <v>0</v>
      </c>
      <c r="AP217" s="407">
        <f t="shared" si="73"/>
        <v>0</v>
      </c>
      <c r="AQ217" s="407">
        <f t="shared" si="73"/>
        <v>0</v>
      </c>
      <c r="AR217" s="407">
        <f t="shared" si="73"/>
        <v>0</v>
      </c>
      <c r="AS217" s="407">
        <f t="shared" si="73"/>
        <v>0</v>
      </c>
      <c r="AT217" s="407">
        <f t="shared" si="73"/>
        <v>0</v>
      </c>
      <c r="AU217" s="407">
        <f t="shared" si="73"/>
        <v>0</v>
      </c>
      <c r="AV217" s="407">
        <f t="shared" si="73"/>
        <v>0</v>
      </c>
      <c r="AW217" s="407">
        <f t="shared" si="73"/>
        <v>0</v>
      </c>
      <c r="AX217" s="407">
        <f t="shared" si="73"/>
        <v>0</v>
      </c>
      <c r="AY217" s="407">
        <f t="shared" si="73"/>
        <v>0</v>
      </c>
      <c r="AZ217" s="407">
        <f t="shared" si="73"/>
        <v>0</v>
      </c>
      <c r="BA217" s="494"/>
    </row>
    <row r="218" spans="1:53" ht="15.5" outlineLevel="1">
      <c r="B218" s="312"/>
      <c r="C218" s="302"/>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c r="AL218" s="288"/>
      <c r="AM218" s="418"/>
      <c r="AN218" s="418"/>
      <c r="AO218" s="408"/>
      <c r="AP218" s="408"/>
      <c r="AQ218" s="408"/>
      <c r="AR218" s="408"/>
      <c r="AS218" s="408"/>
      <c r="AT218" s="408"/>
      <c r="AU218" s="408"/>
      <c r="AV218" s="408"/>
      <c r="AW218" s="408"/>
      <c r="AX218" s="408"/>
      <c r="AY218" s="408"/>
      <c r="AZ218" s="408"/>
      <c r="BA218" s="303"/>
    </row>
    <row r="219" spans="1:53" ht="15.5" outlineLevel="1">
      <c r="A219" s="498">
        <v>20</v>
      </c>
      <c r="B219" s="312" t="s">
        <v>13</v>
      </c>
      <c r="C219" s="288" t="s">
        <v>25</v>
      </c>
      <c r="D219" s="292">
        <f>+'7.  Persistence Report'!AR52</f>
        <v>30445.024802451677</v>
      </c>
      <c r="E219" s="292">
        <f>+'7.  Persistence Report'!AS52</f>
        <v>30445.024802451677</v>
      </c>
      <c r="F219" s="292">
        <f>+'7.  Persistence Report'!AT52</f>
        <v>30445.024802451677</v>
      </c>
      <c r="G219" s="292">
        <f>+'7.  Persistence Report'!AU52</f>
        <v>30445.024802451677</v>
      </c>
      <c r="H219" s="292">
        <f>+'7.  Persistence Report'!AV52</f>
        <v>30445.024802451677</v>
      </c>
      <c r="I219" s="292">
        <f>+'7.  Persistence Report'!AW52</f>
        <v>30445.024802451677</v>
      </c>
      <c r="J219" s="292">
        <f>+'7.  Persistence Report'!AX52</f>
        <v>30445.024802451677</v>
      </c>
      <c r="K219" s="292">
        <f>+'7.  Persistence Report'!AY52</f>
        <v>30445.024802451677</v>
      </c>
      <c r="L219" s="292">
        <f>+'7.  Persistence Report'!AZ52</f>
        <v>30445.024802451677</v>
      </c>
      <c r="M219" s="292">
        <f>+'7.  Persistence Report'!BA52</f>
        <v>30445.024802451677</v>
      </c>
      <c r="N219" s="292">
        <f>+'7.  Persistence Report'!BB52</f>
        <v>30445.024802451677</v>
      </c>
      <c r="O219" s="292">
        <f>+'7.  Persistence Report'!BC52</f>
        <v>30445.024802451677</v>
      </c>
      <c r="P219" s="292">
        <f>+'7.  Persistence Report'!BD52</f>
        <v>30445.024802451677</v>
      </c>
      <c r="Q219" s="292">
        <f>+'7.  Persistence Report'!BE52</f>
        <v>30445.024802451677</v>
      </c>
      <c r="R219" s="292">
        <f>+'7.  Persistence Report'!BF52</f>
        <v>30445.024802451677</v>
      </c>
      <c r="S219" s="292">
        <f>+'7.  Persistence Report'!BG52</f>
        <v>30445.024802451677</v>
      </c>
      <c r="T219" s="292">
        <f>+'7.  Persistence Report'!BH52</f>
        <v>30445.024802451677</v>
      </c>
      <c r="U219" s="292">
        <v>12</v>
      </c>
      <c r="V219" s="292">
        <f>+'7.  Persistence Report'!M52</f>
        <v>1.3593331359699423</v>
      </c>
      <c r="W219" s="292">
        <f>+'7.  Persistence Report'!N52</f>
        <v>1.3593331359699423</v>
      </c>
      <c r="X219" s="292">
        <f>+'7.  Persistence Report'!O52</f>
        <v>1.3593331359699423</v>
      </c>
      <c r="Y219" s="292">
        <f>+'7.  Persistence Report'!P52</f>
        <v>1.3593331359699423</v>
      </c>
      <c r="Z219" s="292">
        <f>+'7.  Persistence Report'!Q52</f>
        <v>1.3593331359699423</v>
      </c>
      <c r="AA219" s="292">
        <f>+'7.  Persistence Report'!R52</f>
        <v>1.3593331359699423</v>
      </c>
      <c r="AB219" s="292">
        <f>+'7.  Persistence Report'!S52</f>
        <v>1.3593331359699423</v>
      </c>
      <c r="AC219" s="292">
        <f>+'7.  Persistence Report'!T52</f>
        <v>1.3593331359699423</v>
      </c>
      <c r="AD219" s="292">
        <f>+'7.  Persistence Report'!U52</f>
        <v>1.3593331359699423</v>
      </c>
      <c r="AE219" s="292">
        <f>+'7.  Persistence Report'!V52</f>
        <v>1.3593331359699423</v>
      </c>
      <c r="AF219" s="292">
        <f>+'7.  Persistence Report'!W52</f>
        <v>1.3593331359699423</v>
      </c>
      <c r="AG219" s="292">
        <f>+'7.  Persistence Report'!X52</f>
        <v>1.3593331359699423</v>
      </c>
      <c r="AH219" s="292">
        <f>+'7.  Persistence Report'!Y52</f>
        <v>1.3593331359699423</v>
      </c>
      <c r="AI219" s="292">
        <f>+'7.  Persistence Report'!Z52</f>
        <v>1.3593331359699423</v>
      </c>
      <c r="AJ219" s="292">
        <f>+'7.  Persistence Report'!AA52</f>
        <v>1.3593331359699423</v>
      </c>
      <c r="AK219" s="292">
        <f>+'7.  Persistence Report'!AB52</f>
        <v>1.3593331359699423</v>
      </c>
      <c r="AL219" s="292">
        <f>+'7.  Persistence Report'!AC52</f>
        <v>1.3593331359699423</v>
      </c>
      <c r="AM219" s="406"/>
      <c r="AN219" s="411"/>
      <c r="AO219" s="411">
        <f>+'A. Rate Class Allocations'!I22</f>
        <v>1</v>
      </c>
      <c r="AP219" s="411"/>
      <c r="AQ219" s="411"/>
      <c r="AR219" s="411"/>
      <c r="AS219" s="411"/>
      <c r="AT219" s="411"/>
      <c r="AU219" s="411"/>
      <c r="AV219" s="411"/>
      <c r="AW219" s="411"/>
      <c r="AX219" s="411"/>
      <c r="AY219" s="411"/>
      <c r="AZ219" s="411"/>
      <c r="BA219" s="293">
        <f>SUM(AM219:AZ219)</f>
        <v>1</v>
      </c>
    </row>
    <row r="220" spans="1:53" ht="15.5" outlineLevel="1">
      <c r="B220" s="291" t="s">
        <v>243</v>
      </c>
      <c r="C220" s="288" t="s">
        <v>163</v>
      </c>
      <c r="D220" s="292">
        <f>+'7.  Persistence Report'!AR114+'7.  Persistence Report'!AR79</f>
        <v>1149811.848</v>
      </c>
      <c r="E220" s="292">
        <f>+'7.  Persistence Report'!AS114+'7.  Persistence Report'!AS79</f>
        <v>1149811.848</v>
      </c>
      <c r="F220" s="292">
        <f>+'7.  Persistence Report'!AT114+'7.  Persistence Report'!AT79</f>
        <v>1149811.848</v>
      </c>
      <c r="G220" s="292">
        <f>+'7.  Persistence Report'!AU114+'7.  Persistence Report'!AU79</f>
        <v>1149811.848</v>
      </c>
      <c r="H220" s="292">
        <f>+'7.  Persistence Report'!AV114+'7.  Persistence Report'!AV79</f>
        <v>1149811.848</v>
      </c>
      <c r="I220" s="292">
        <f>+'7.  Persistence Report'!AW114+'7.  Persistence Report'!AW79</f>
        <v>909511.848</v>
      </c>
      <c r="J220" s="292">
        <f>+'7.  Persistence Report'!AX114+'7.  Persistence Report'!AX79</f>
        <v>909511.848</v>
      </c>
      <c r="K220" s="292">
        <f>+'7.  Persistence Report'!AY114+'7.  Persistence Report'!AY79</f>
        <v>909511.848</v>
      </c>
      <c r="L220" s="292">
        <f>+'7.  Persistence Report'!AZ114+'7.  Persistence Report'!AZ79</f>
        <v>909511.848</v>
      </c>
      <c r="M220" s="292">
        <f>+'7.  Persistence Report'!BA114+'7.  Persistence Report'!BA79</f>
        <v>236860.848</v>
      </c>
      <c r="N220" s="292">
        <f>+'7.  Persistence Report'!BB114+'7.  Persistence Report'!BB79</f>
        <v>128774.448</v>
      </c>
      <c r="O220" s="292">
        <f>+'7.  Persistence Report'!BC114+'7.  Persistence Report'!BC79</f>
        <v>50625</v>
      </c>
      <c r="P220" s="292">
        <f>+'7.  Persistence Report'!BD114+'7.  Persistence Report'!BD79</f>
        <v>0</v>
      </c>
      <c r="Q220" s="292">
        <f>+'7.  Persistence Report'!BE114+'7.  Persistence Report'!BE79</f>
        <v>0</v>
      </c>
      <c r="R220" s="292">
        <f>+'7.  Persistence Report'!BF114+'7.  Persistence Report'!BF79</f>
        <v>0</v>
      </c>
      <c r="S220" s="292">
        <f>+'7.  Persistence Report'!BG114+'7.  Persistence Report'!BG79</f>
        <v>0</v>
      </c>
      <c r="T220" s="292">
        <f>+'7.  Persistence Report'!BH114+'7.  Persistence Report'!BH79</f>
        <v>0</v>
      </c>
      <c r="U220" s="292">
        <f>U219</f>
        <v>12</v>
      </c>
      <c r="V220" s="292">
        <f>+'7.  Persistence Report'!M114+'7.  Persistence Report'!M79</f>
        <v>192.36217499999998</v>
      </c>
      <c r="W220" s="292">
        <f>+'7.  Persistence Report'!N114+'7.  Persistence Report'!N79</f>
        <v>192.36217500000001</v>
      </c>
      <c r="X220" s="292">
        <f>+'7.  Persistence Report'!O114+'7.  Persistence Report'!O79</f>
        <v>192.36217500000001</v>
      </c>
      <c r="Y220" s="292">
        <f>+'7.  Persistence Report'!P114+'7.  Persistence Report'!P79</f>
        <v>192.36217500000001</v>
      </c>
      <c r="Z220" s="292">
        <f>+'7.  Persistence Report'!Q114+'7.  Persistence Report'!Q79</f>
        <v>192.36217500000001</v>
      </c>
      <c r="AA220" s="292">
        <f>+'7.  Persistence Report'!R114+'7.  Persistence Report'!R79</f>
        <v>102.587175</v>
      </c>
      <c r="AB220" s="292">
        <f>+'7.  Persistence Report'!S114+'7.  Persistence Report'!S79</f>
        <v>102.587175</v>
      </c>
      <c r="AC220" s="292">
        <f>+'7.  Persistence Report'!T114+'7.  Persistence Report'!T79</f>
        <v>102.587175</v>
      </c>
      <c r="AD220" s="292">
        <f>+'7.  Persistence Report'!U114+'7.  Persistence Report'!U79</f>
        <v>102.587175</v>
      </c>
      <c r="AE220" s="292">
        <f>+'7.  Persistence Report'!V114+'7.  Persistence Report'!V79</f>
        <v>54.536175</v>
      </c>
      <c r="AF220" s="292">
        <f>+'7.  Persistence Report'!W114+'7.  Persistence Report'!W79</f>
        <v>40.257674999999999</v>
      </c>
      <c r="AG220" s="292">
        <f>+'7.  Persistence Report'!X114+'7.  Persistence Report'!X79</f>
        <v>16.245000000000001</v>
      </c>
      <c r="AH220" s="292">
        <f>+'7.  Persistence Report'!Y114+'7.  Persistence Report'!Y79</f>
        <v>0</v>
      </c>
      <c r="AI220" s="292">
        <f>+'7.  Persistence Report'!Z114+'7.  Persistence Report'!Z79</f>
        <v>0</v>
      </c>
      <c r="AJ220" s="292">
        <f>+'7.  Persistence Report'!AA114+'7.  Persistence Report'!AA79</f>
        <v>0</v>
      </c>
      <c r="AK220" s="292">
        <f>+'7.  Persistence Report'!AB114+'7.  Persistence Report'!AB79</f>
        <v>0</v>
      </c>
      <c r="AL220" s="292">
        <f>+'7.  Persistence Report'!AC114+'7.  Persistence Report'!AC79</f>
        <v>0</v>
      </c>
      <c r="AM220" s="407">
        <f>AM219</f>
        <v>0</v>
      </c>
      <c r="AN220" s="407">
        <f>AN219</f>
        <v>0</v>
      </c>
      <c r="AO220" s="407">
        <f t="shared" ref="AO220:AZ220" si="74">AO219</f>
        <v>1</v>
      </c>
      <c r="AP220" s="407">
        <f t="shared" si="74"/>
        <v>0</v>
      </c>
      <c r="AQ220" s="407">
        <f t="shared" si="74"/>
        <v>0</v>
      </c>
      <c r="AR220" s="407">
        <f t="shared" si="74"/>
        <v>0</v>
      </c>
      <c r="AS220" s="407">
        <f t="shared" si="74"/>
        <v>0</v>
      </c>
      <c r="AT220" s="407">
        <f t="shared" si="74"/>
        <v>0</v>
      </c>
      <c r="AU220" s="407">
        <f t="shared" si="74"/>
        <v>0</v>
      </c>
      <c r="AV220" s="407">
        <f t="shared" si="74"/>
        <v>0</v>
      </c>
      <c r="AW220" s="407">
        <f t="shared" si="74"/>
        <v>0</v>
      </c>
      <c r="AX220" s="407">
        <f t="shared" si="74"/>
        <v>0</v>
      </c>
      <c r="AY220" s="407">
        <f t="shared" si="74"/>
        <v>0</v>
      </c>
      <c r="AZ220" s="407">
        <f t="shared" si="74"/>
        <v>0</v>
      </c>
      <c r="BA220" s="494"/>
    </row>
    <row r="221" spans="1:53" ht="15.5" outlineLevel="1">
      <c r="B221" s="312"/>
      <c r="C221" s="302"/>
      <c r="D221" s="288"/>
      <c r="E221" s="288"/>
      <c r="F221" s="288"/>
      <c r="G221" s="288"/>
      <c r="H221" s="288"/>
      <c r="I221" s="288"/>
      <c r="J221" s="288"/>
      <c r="K221" s="288"/>
      <c r="L221" s="288"/>
      <c r="M221" s="288"/>
      <c r="N221" s="288"/>
      <c r="O221" s="288"/>
      <c r="P221" s="288"/>
      <c r="Q221" s="288"/>
      <c r="R221" s="288"/>
      <c r="S221" s="288"/>
      <c r="T221" s="288"/>
      <c r="U221" s="315"/>
      <c r="V221" s="288"/>
      <c r="W221" s="288"/>
      <c r="X221" s="288"/>
      <c r="Y221" s="288"/>
      <c r="Z221" s="288"/>
      <c r="AA221" s="288"/>
      <c r="AB221" s="288"/>
      <c r="AC221" s="288"/>
      <c r="AD221" s="288"/>
      <c r="AE221" s="288"/>
      <c r="AF221" s="288"/>
      <c r="AG221" s="288"/>
      <c r="AH221" s="288"/>
      <c r="AI221" s="288"/>
      <c r="AJ221" s="288"/>
      <c r="AK221" s="288"/>
      <c r="AL221" s="288"/>
      <c r="AM221" s="408"/>
      <c r="AN221" s="408"/>
      <c r="AO221" s="408"/>
      <c r="AP221" s="408"/>
      <c r="AQ221" s="408"/>
      <c r="AR221" s="408"/>
      <c r="AS221" s="408"/>
      <c r="AT221" s="408"/>
      <c r="AU221" s="408"/>
      <c r="AV221" s="408"/>
      <c r="AW221" s="408"/>
      <c r="AX221" s="408"/>
      <c r="AY221" s="408"/>
      <c r="AZ221" s="408"/>
      <c r="BA221" s="303"/>
    </row>
    <row r="222" spans="1:53" ht="15.5" outlineLevel="1">
      <c r="A222" s="498">
        <v>21</v>
      </c>
      <c r="B222" s="312" t="s">
        <v>22</v>
      </c>
      <c r="C222" s="288" t="s">
        <v>25</v>
      </c>
      <c r="D222" s="292"/>
      <c r="E222" s="292"/>
      <c r="F222" s="292"/>
      <c r="G222" s="292"/>
      <c r="H222" s="292"/>
      <c r="I222" s="292"/>
      <c r="J222" s="292"/>
      <c r="K222" s="292"/>
      <c r="L222" s="292"/>
      <c r="M222" s="292"/>
      <c r="N222" s="292"/>
      <c r="O222" s="292"/>
      <c r="P222" s="292"/>
      <c r="Q222" s="292"/>
      <c r="R222" s="292"/>
      <c r="S222" s="292"/>
      <c r="T222" s="292"/>
      <c r="U222" s="292">
        <v>12</v>
      </c>
      <c r="V222" s="292"/>
      <c r="W222" s="292"/>
      <c r="X222" s="292"/>
      <c r="Y222" s="292"/>
      <c r="Z222" s="292"/>
      <c r="AA222" s="292"/>
      <c r="AB222" s="292"/>
      <c r="AC222" s="292"/>
      <c r="AD222" s="292"/>
      <c r="AE222" s="292"/>
      <c r="AF222" s="292"/>
      <c r="AG222" s="292"/>
      <c r="AH222" s="292"/>
      <c r="AI222" s="292"/>
      <c r="AJ222" s="292"/>
      <c r="AK222" s="292"/>
      <c r="AL222" s="292"/>
      <c r="AM222" s="406"/>
      <c r="AN222" s="411"/>
      <c r="AO222" s="411"/>
      <c r="AP222" s="411"/>
      <c r="AQ222" s="411"/>
      <c r="AR222" s="411"/>
      <c r="AS222" s="411"/>
      <c r="AT222" s="411"/>
      <c r="AU222" s="411"/>
      <c r="AV222" s="411"/>
      <c r="AW222" s="411"/>
      <c r="AX222" s="411"/>
      <c r="AY222" s="411"/>
      <c r="AZ222" s="411"/>
      <c r="BA222" s="293">
        <f>SUM(AM222:AZ222)</f>
        <v>0</v>
      </c>
    </row>
    <row r="223" spans="1:53" ht="15.5" outlineLevel="1">
      <c r="B223" s="291" t="s">
        <v>243</v>
      </c>
      <c r="C223" s="288" t="s">
        <v>163</v>
      </c>
      <c r="D223" s="292"/>
      <c r="E223" s="292"/>
      <c r="F223" s="292"/>
      <c r="G223" s="292"/>
      <c r="H223" s="292"/>
      <c r="I223" s="292"/>
      <c r="J223" s="292"/>
      <c r="K223" s="292"/>
      <c r="L223" s="292"/>
      <c r="M223" s="292"/>
      <c r="N223" s="292"/>
      <c r="O223" s="292"/>
      <c r="P223" s="292"/>
      <c r="Q223" s="292"/>
      <c r="R223" s="292"/>
      <c r="S223" s="292"/>
      <c r="T223" s="292"/>
      <c r="U223" s="292">
        <f>U222</f>
        <v>12</v>
      </c>
      <c r="V223" s="292"/>
      <c r="W223" s="292"/>
      <c r="X223" s="292"/>
      <c r="Y223" s="292"/>
      <c r="Z223" s="292"/>
      <c r="AA223" s="292"/>
      <c r="AB223" s="292"/>
      <c r="AC223" s="292"/>
      <c r="AD223" s="292"/>
      <c r="AE223" s="292"/>
      <c r="AF223" s="292"/>
      <c r="AG223" s="292"/>
      <c r="AH223" s="292"/>
      <c r="AI223" s="292"/>
      <c r="AJ223" s="292"/>
      <c r="AK223" s="292"/>
      <c r="AL223" s="292"/>
      <c r="AM223" s="407">
        <f>AM222</f>
        <v>0</v>
      </c>
      <c r="AN223" s="407">
        <f>AN222</f>
        <v>0</v>
      </c>
      <c r="AO223" s="407">
        <f t="shared" ref="AO223:AZ223" si="75">AO222</f>
        <v>0</v>
      </c>
      <c r="AP223" s="407">
        <f t="shared" si="75"/>
        <v>0</v>
      </c>
      <c r="AQ223" s="407">
        <f t="shared" si="75"/>
        <v>0</v>
      </c>
      <c r="AR223" s="407">
        <f t="shared" si="75"/>
        <v>0</v>
      </c>
      <c r="AS223" s="407">
        <f t="shared" si="75"/>
        <v>0</v>
      </c>
      <c r="AT223" s="407">
        <f t="shared" si="75"/>
        <v>0</v>
      </c>
      <c r="AU223" s="407">
        <f t="shared" si="75"/>
        <v>0</v>
      </c>
      <c r="AV223" s="407">
        <f t="shared" si="75"/>
        <v>0</v>
      </c>
      <c r="AW223" s="407">
        <f t="shared" si="75"/>
        <v>0</v>
      </c>
      <c r="AX223" s="407">
        <f t="shared" si="75"/>
        <v>0</v>
      </c>
      <c r="AY223" s="407">
        <f t="shared" si="75"/>
        <v>0</v>
      </c>
      <c r="AZ223" s="407">
        <f t="shared" si="75"/>
        <v>0</v>
      </c>
      <c r="BA223" s="494"/>
    </row>
    <row r="224" spans="1:53" ht="15.5" outlineLevel="1">
      <c r="B224" s="312"/>
      <c r="C224" s="302"/>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c r="AL224" s="288"/>
      <c r="AM224" s="418"/>
      <c r="AN224" s="408"/>
      <c r="AO224" s="408"/>
      <c r="AP224" s="408"/>
      <c r="AQ224" s="408"/>
      <c r="AR224" s="408"/>
      <c r="AS224" s="408"/>
      <c r="AT224" s="408"/>
      <c r="AU224" s="408"/>
      <c r="AV224" s="408"/>
      <c r="AW224" s="408"/>
      <c r="AX224" s="408"/>
      <c r="AY224" s="408"/>
      <c r="AZ224" s="408"/>
      <c r="BA224" s="303"/>
    </row>
    <row r="225" spans="1:53" ht="15.5" outlineLevel="1">
      <c r="A225" s="498">
        <v>22</v>
      </c>
      <c r="B225" s="312" t="s">
        <v>9</v>
      </c>
      <c r="C225" s="288" t="s">
        <v>25</v>
      </c>
      <c r="D225" s="292">
        <f>+'7.  Persistence Report'!AR49</f>
        <v>23963.63</v>
      </c>
      <c r="E225" s="292">
        <f>+'7.  Persistence Report'!AS49</f>
        <v>0</v>
      </c>
      <c r="F225" s="292">
        <f>+'7.  Persistence Report'!AT49</f>
        <v>0</v>
      </c>
      <c r="G225" s="292">
        <f>+'7.  Persistence Report'!AU49</f>
        <v>0</v>
      </c>
      <c r="H225" s="292">
        <f>+'7.  Persistence Report'!AV49</f>
        <v>0</v>
      </c>
      <c r="I225" s="292">
        <f>+'7.  Persistence Report'!AW49</f>
        <v>0</v>
      </c>
      <c r="J225" s="292">
        <f>+'7.  Persistence Report'!AX49</f>
        <v>0</v>
      </c>
      <c r="K225" s="292">
        <f>+'7.  Persistence Report'!AY49</f>
        <v>0</v>
      </c>
      <c r="L225" s="292">
        <f>+'7.  Persistence Report'!AZ49</f>
        <v>0</v>
      </c>
      <c r="M225" s="292">
        <f>+'7.  Persistence Report'!BA49</f>
        <v>0</v>
      </c>
      <c r="N225" s="292">
        <f>+'7.  Persistence Report'!BB49</f>
        <v>0</v>
      </c>
      <c r="O225" s="292">
        <f>+'7.  Persistence Report'!BC49</f>
        <v>0</v>
      </c>
      <c r="P225" s="292">
        <f>+'7.  Persistence Report'!BD49</f>
        <v>0</v>
      </c>
      <c r="Q225" s="292">
        <f>+'7.  Persistence Report'!BE49</f>
        <v>0</v>
      </c>
      <c r="R225" s="292">
        <f>+'7.  Persistence Report'!BF49</f>
        <v>0</v>
      </c>
      <c r="S225" s="292">
        <f>+'7.  Persistence Report'!BG49</f>
        <v>0</v>
      </c>
      <c r="T225" s="292">
        <f>+'7.  Persistence Report'!BH49</f>
        <v>0</v>
      </c>
      <c r="U225" s="288"/>
      <c r="V225" s="292">
        <f>+'7.  Persistence Report'!M49</f>
        <v>994.35941510000009</v>
      </c>
      <c r="W225" s="292">
        <f>+'7.  Persistence Report'!N49</f>
        <v>0</v>
      </c>
      <c r="X225" s="292">
        <f>+'7.  Persistence Report'!O49</f>
        <v>0</v>
      </c>
      <c r="Y225" s="292">
        <f>+'7.  Persistence Report'!P49</f>
        <v>0</v>
      </c>
      <c r="Z225" s="292">
        <f>+'7.  Persistence Report'!Q49</f>
        <v>0</v>
      </c>
      <c r="AA225" s="292">
        <f>+'7.  Persistence Report'!R49</f>
        <v>0</v>
      </c>
      <c r="AB225" s="292">
        <f>+'7.  Persistence Report'!S49</f>
        <v>0</v>
      </c>
      <c r="AC225" s="292">
        <f>+'7.  Persistence Report'!T49</f>
        <v>0</v>
      </c>
      <c r="AD225" s="292">
        <f>+'7.  Persistence Report'!U49</f>
        <v>0</v>
      </c>
      <c r="AE225" s="292">
        <f>+'7.  Persistence Report'!V49</f>
        <v>0</v>
      </c>
      <c r="AF225" s="292">
        <f>+'7.  Persistence Report'!W49</f>
        <v>0</v>
      </c>
      <c r="AG225" s="292">
        <f>+'7.  Persistence Report'!X49</f>
        <v>0</v>
      </c>
      <c r="AH225" s="292">
        <f>+'7.  Persistence Report'!Y49</f>
        <v>0</v>
      </c>
      <c r="AI225" s="292">
        <f>+'7.  Persistence Report'!Z49</f>
        <v>0</v>
      </c>
      <c r="AJ225" s="292">
        <f>+'7.  Persistence Report'!AA49</f>
        <v>0</v>
      </c>
      <c r="AK225" s="292">
        <f>+'7.  Persistence Report'!AB49</f>
        <v>0</v>
      </c>
      <c r="AL225" s="292">
        <f>+'7.  Persistence Report'!AC49</f>
        <v>0</v>
      </c>
      <c r="AM225" s="406"/>
      <c r="AN225" s="411"/>
      <c r="AO225" s="411">
        <f>+'A. Rate Class Allocations'!I24</f>
        <v>1</v>
      </c>
      <c r="AP225" s="411"/>
      <c r="AQ225" s="411"/>
      <c r="AR225" s="411"/>
      <c r="AS225" s="411"/>
      <c r="AT225" s="411"/>
      <c r="AU225" s="411"/>
      <c r="AV225" s="411"/>
      <c r="AW225" s="411"/>
      <c r="AX225" s="411"/>
      <c r="AY225" s="411"/>
      <c r="AZ225" s="411"/>
      <c r="BA225" s="293">
        <f>SUM(AM225:AZ225)</f>
        <v>1</v>
      </c>
    </row>
    <row r="226" spans="1:53" ht="15.5" outlineLevel="1">
      <c r="B226" s="291" t="s">
        <v>243</v>
      </c>
      <c r="C226" s="288" t="s">
        <v>163</v>
      </c>
      <c r="D226" s="292"/>
      <c r="E226" s="292"/>
      <c r="F226" s="292"/>
      <c r="G226" s="292"/>
      <c r="H226" s="292"/>
      <c r="I226" s="292"/>
      <c r="J226" s="292"/>
      <c r="K226" s="292"/>
      <c r="L226" s="292"/>
      <c r="M226" s="292"/>
      <c r="N226" s="292"/>
      <c r="O226" s="292"/>
      <c r="P226" s="292"/>
      <c r="Q226" s="292"/>
      <c r="R226" s="292"/>
      <c r="S226" s="292"/>
      <c r="T226" s="292"/>
      <c r="U226" s="288"/>
      <c r="V226" s="292"/>
      <c r="W226" s="292"/>
      <c r="X226" s="292"/>
      <c r="Y226" s="292"/>
      <c r="Z226" s="292"/>
      <c r="AA226" s="292"/>
      <c r="AB226" s="292"/>
      <c r="AC226" s="292"/>
      <c r="AD226" s="292"/>
      <c r="AE226" s="292"/>
      <c r="AF226" s="292"/>
      <c r="AG226" s="292"/>
      <c r="AH226" s="292"/>
      <c r="AI226" s="292"/>
      <c r="AJ226" s="292"/>
      <c r="AK226" s="292"/>
      <c r="AL226" s="292"/>
      <c r="AM226" s="407">
        <f>AM225</f>
        <v>0</v>
      </c>
      <c r="AN226" s="407">
        <f>AN225</f>
        <v>0</v>
      </c>
      <c r="AO226" s="407">
        <f t="shared" ref="AO226:AZ226" si="76">AO225</f>
        <v>1</v>
      </c>
      <c r="AP226" s="407">
        <f t="shared" si="76"/>
        <v>0</v>
      </c>
      <c r="AQ226" s="407">
        <f t="shared" si="76"/>
        <v>0</v>
      </c>
      <c r="AR226" s="407">
        <f t="shared" si="76"/>
        <v>0</v>
      </c>
      <c r="AS226" s="407">
        <f t="shared" si="76"/>
        <v>0</v>
      </c>
      <c r="AT226" s="407">
        <f t="shared" si="76"/>
        <v>0</v>
      </c>
      <c r="AU226" s="407">
        <f t="shared" si="76"/>
        <v>0</v>
      </c>
      <c r="AV226" s="407">
        <f t="shared" si="76"/>
        <v>0</v>
      </c>
      <c r="AW226" s="407">
        <f t="shared" si="76"/>
        <v>0</v>
      </c>
      <c r="AX226" s="407">
        <f t="shared" si="76"/>
        <v>0</v>
      </c>
      <c r="AY226" s="407">
        <f t="shared" si="76"/>
        <v>0</v>
      </c>
      <c r="AZ226" s="407">
        <f t="shared" si="76"/>
        <v>0</v>
      </c>
      <c r="BA226" s="494"/>
    </row>
    <row r="227" spans="1:53" ht="15.5" outlineLevel="1">
      <c r="B227" s="312"/>
      <c r="C227" s="302"/>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c r="AL227" s="288"/>
      <c r="AM227" s="408"/>
      <c r="AN227" s="408"/>
      <c r="AO227" s="408"/>
      <c r="AP227" s="408"/>
      <c r="AQ227" s="408"/>
      <c r="AR227" s="408"/>
      <c r="AS227" s="408"/>
      <c r="AT227" s="408"/>
      <c r="AU227" s="408"/>
      <c r="AV227" s="408"/>
      <c r="AW227" s="408"/>
      <c r="AX227" s="408"/>
      <c r="AY227" s="408"/>
      <c r="AZ227" s="408"/>
      <c r="BA227" s="303"/>
    </row>
    <row r="228" spans="1:53" ht="15.5" outlineLevel="1">
      <c r="A228" s="499"/>
      <c r="B228" s="285" t="s">
        <v>14</v>
      </c>
      <c r="C228" s="286"/>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c r="AI228" s="287"/>
      <c r="AJ228" s="287"/>
      <c r="AK228" s="287"/>
      <c r="AL228" s="287"/>
      <c r="AM228" s="410"/>
      <c r="AN228" s="410"/>
      <c r="AO228" s="410"/>
      <c r="AP228" s="410"/>
      <c r="AQ228" s="410"/>
      <c r="AR228" s="410"/>
      <c r="AS228" s="410"/>
      <c r="AT228" s="410"/>
      <c r="AU228" s="410"/>
      <c r="AV228" s="410"/>
      <c r="AW228" s="410"/>
      <c r="AX228" s="410"/>
      <c r="AY228" s="410"/>
      <c r="AZ228" s="410"/>
      <c r="BA228" s="289"/>
    </row>
    <row r="229" spans="1:53" ht="15.5" outlineLevel="1">
      <c r="A229" s="498">
        <v>23</v>
      </c>
      <c r="B229" s="312" t="s">
        <v>14</v>
      </c>
      <c r="C229" s="288" t="s">
        <v>25</v>
      </c>
      <c r="D229" s="292">
        <f>+'7.  Persistence Report'!AR48</f>
        <v>304467</v>
      </c>
      <c r="E229" s="292">
        <f>+'7.  Persistence Report'!AS48</f>
        <v>304467</v>
      </c>
      <c r="F229" s="292">
        <f>+'7.  Persistence Report'!AT48</f>
        <v>304467</v>
      </c>
      <c r="G229" s="292">
        <f>+'7.  Persistence Report'!AU48</f>
        <v>304467</v>
      </c>
      <c r="H229" s="292">
        <f>+'7.  Persistence Report'!AV48</f>
        <v>304467</v>
      </c>
      <c r="I229" s="292">
        <f>+'7.  Persistence Report'!AW48</f>
        <v>304467</v>
      </c>
      <c r="J229" s="292">
        <f>+'7.  Persistence Report'!AX48</f>
        <v>304467</v>
      </c>
      <c r="K229" s="292">
        <f>+'7.  Persistence Report'!AY48</f>
        <v>304467</v>
      </c>
      <c r="L229" s="292">
        <f>+'7.  Persistence Report'!AZ48</f>
        <v>82843</v>
      </c>
      <c r="M229" s="292">
        <f>+'7.  Persistence Report'!BA48</f>
        <v>77077</v>
      </c>
      <c r="N229" s="292">
        <f>+'7.  Persistence Report'!BB48</f>
        <v>77024</v>
      </c>
      <c r="O229" s="292">
        <f>+'7.  Persistence Report'!BC48</f>
        <v>77024</v>
      </c>
      <c r="P229" s="292">
        <f>+'7.  Persistence Report'!BD48</f>
        <v>70719</v>
      </c>
      <c r="Q229" s="292">
        <f>+'7.  Persistence Report'!BE48</f>
        <v>70719</v>
      </c>
      <c r="R229" s="292">
        <f>+'7.  Persistence Report'!BF48</f>
        <v>43044.000000000007</v>
      </c>
      <c r="S229" s="292">
        <f>+'7.  Persistence Report'!BG48</f>
        <v>43044.000000000007</v>
      </c>
      <c r="T229" s="292">
        <f>+'7.  Persistence Report'!BH48</f>
        <v>43044.000000000007</v>
      </c>
      <c r="U229" s="288"/>
      <c r="V229" s="292">
        <f>+'7.  Persistence Report'!M48</f>
        <v>28.958367743529347</v>
      </c>
      <c r="W229" s="292">
        <f>+'7.  Persistence Report'!N48</f>
        <v>28.958367743529347</v>
      </c>
      <c r="X229" s="292">
        <f>+'7.  Persistence Report'!O48</f>
        <v>28.958367743529347</v>
      </c>
      <c r="Y229" s="292">
        <f>+'7.  Persistence Report'!P48</f>
        <v>28.958367743529347</v>
      </c>
      <c r="Z229" s="292">
        <f>+'7.  Persistence Report'!Q48</f>
        <v>28.958367743529347</v>
      </c>
      <c r="AA229" s="292">
        <f>+'7.  Persistence Report'!R48</f>
        <v>28.958367743529347</v>
      </c>
      <c r="AB229" s="292">
        <f>+'7.  Persistence Report'!S48</f>
        <v>28.958367743529347</v>
      </c>
      <c r="AC229" s="292">
        <f>+'7.  Persistence Report'!T48</f>
        <v>28.958367743529347</v>
      </c>
      <c r="AD229" s="292">
        <f>+'7.  Persistence Report'!U48</f>
        <v>17.445824098307664</v>
      </c>
      <c r="AE229" s="292">
        <f>+'7.  Persistence Report'!V48</f>
        <v>11.271970149595285</v>
      </c>
      <c r="AF229" s="292">
        <f>+'7.  Persistence Report'!W48</f>
        <v>11.26961481571197</v>
      </c>
      <c r="AG229" s="292">
        <f>+'7.  Persistence Report'!X48</f>
        <v>11.26961481571197</v>
      </c>
      <c r="AH229" s="292">
        <f>+'7.  Persistence Report'!Y48</f>
        <v>9.3731775432825</v>
      </c>
      <c r="AI229" s="292">
        <f>+'7.  Persistence Report'!Z48</f>
        <v>9.3731775432825</v>
      </c>
      <c r="AJ229" s="292">
        <f>+'7.  Persistence Report'!AA48</f>
        <v>5.8385554254054988</v>
      </c>
      <c r="AK229" s="292">
        <f>+'7.  Persistence Report'!AB48</f>
        <v>5.8385554254054988</v>
      </c>
      <c r="AL229" s="292">
        <f>+'7.  Persistence Report'!AC48</f>
        <v>5.8385554254054988</v>
      </c>
      <c r="AM229" s="466">
        <f>+'A. Rate Class Allocations'!G26</f>
        <v>1</v>
      </c>
      <c r="AN229" s="406"/>
      <c r="AO229" s="406"/>
      <c r="AP229" s="406"/>
      <c r="AQ229" s="406"/>
      <c r="AR229" s="406"/>
      <c r="AS229" s="406"/>
      <c r="AT229" s="406"/>
      <c r="AU229" s="406"/>
      <c r="AV229" s="406"/>
      <c r="AW229" s="406"/>
      <c r="AX229" s="406"/>
      <c r="AY229" s="406"/>
      <c r="AZ229" s="406"/>
      <c r="BA229" s="293">
        <f>SUM(AM229:AZ229)</f>
        <v>1</v>
      </c>
    </row>
    <row r="230" spans="1:53" ht="15.5" outlineLevel="1">
      <c r="B230" s="291" t="s">
        <v>243</v>
      </c>
      <c r="C230" s="288" t="s">
        <v>163</v>
      </c>
      <c r="D230" s="292">
        <f>+'7.  Persistence Report'!AR102</f>
        <v>11114</v>
      </c>
      <c r="E230" s="292">
        <f>+'7.  Persistence Report'!AS102</f>
        <v>11114</v>
      </c>
      <c r="F230" s="292">
        <f>+'7.  Persistence Report'!AT102</f>
        <v>11114</v>
      </c>
      <c r="G230" s="292">
        <f>+'7.  Persistence Report'!AU102</f>
        <v>11114</v>
      </c>
      <c r="H230" s="292">
        <f>+'7.  Persistence Report'!AV102</f>
        <v>9641.5106199999991</v>
      </c>
      <c r="I230" s="292">
        <f>+'7.  Persistence Report'!AW102</f>
        <v>8905.2659299999996</v>
      </c>
      <c r="J230" s="292">
        <f>+'7.  Persistence Report'!AX102</f>
        <v>8169.0212399999991</v>
      </c>
      <c r="K230" s="292">
        <f>+'7.  Persistence Report'!AY102</f>
        <v>8169.0212399999991</v>
      </c>
      <c r="L230" s="292">
        <f>+'7.  Persistence Report'!AZ102</f>
        <v>8169.0212399999991</v>
      </c>
      <c r="M230" s="292">
        <f>+'7.  Persistence Report'!BA102</f>
        <v>2972</v>
      </c>
      <c r="N230" s="292">
        <f>+'7.  Persistence Report'!BB102</f>
        <v>2574</v>
      </c>
      <c r="O230" s="292">
        <f>+'7.  Persistence Report'!BC102</f>
        <v>2574</v>
      </c>
      <c r="P230" s="292">
        <f>+'7.  Persistence Report'!BD102</f>
        <v>2574</v>
      </c>
      <c r="Q230" s="292">
        <f>+'7.  Persistence Report'!BE102</f>
        <v>2574</v>
      </c>
      <c r="R230" s="292">
        <f>+'7.  Persistence Report'!BF102</f>
        <v>2574</v>
      </c>
      <c r="S230" s="292">
        <f>+'7.  Persistence Report'!BG102</f>
        <v>1899</v>
      </c>
      <c r="T230" s="292">
        <f>+'7.  Persistence Report'!BH102</f>
        <v>1899</v>
      </c>
      <c r="U230" s="464"/>
      <c r="V230" s="292">
        <f>+'7.  Persistence Report'!M102</f>
        <v>1.1907000130000001</v>
      </c>
      <c r="W230" s="292">
        <f>+'7.  Persistence Report'!N102</f>
        <v>1.1907000130000001</v>
      </c>
      <c r="X230" s="292">
        <f>+'7.  Persistence Report'!O102</f>
        <v>1.1907000130000001</v>
      </c>
      <c r="Y230" s="292">
        <f>+'7.  Persistence Report'!P102</f>
        <v>1.1907000130000001</v>
      </c>
      <c r="Z230" s="292">
        <f>+'7.  Persistence Report'!Q102</f>
        <v>1.1138744840000001</v>
      </c>
      <c r="AA230" s="292">
        <f>+'7.  Persistence Report'!R102</f>
        <v>1.0754617150000001</v>
      </c>
      <c r="AB230" s="292">
        <f>+'7.  Persistence Report'!S102</f>
        <v>1.0370489549999999</v>
      </c>
      <c r="AC230" s="292">
        <f>+'7.  Persistence Report'!T102</f>
        <v>1.0370489549999999</v>
      </c>
      <c r="AD230" s="292">
        <f>+'7.  Persistence Report'!U102</f>
        <v>1.0370489549999999</v>
      </c>
      <c r="AE230" s="292">
        <f>+'7.  Persistence Report'!V102</f>
        <v>0.76590001600000002</v>
      </c>
      <c r="AF230" s="292">
        <f>+'7.  Persistence Report'!W102</f>
        <v>0.33979999999999999</v>
      </c>
      <c r="AG230" s="292">
        <f>+'7.  Persistence Report'!X102</f>
        <v>0.33979999999999999</v>
      </c>
      <c r="AH230" s="292">
        <f>+'7.  Persistence Report'!Y102</f>
        <v>0.33979999999999999</v>
      </c>
      <c r="AI230" s="292">
        <f>+'7.  Persistence Report'!Z102</f>
        <v>0.33979999999999999</v>
      </c>
      <c r="AJ230" s="292">
        <f>+'7.  Persistence Report'!AA102</f>
        <v>0.33979999999999999</v>
      </c>
      <c r="AK230" s="292">
        <f>+'7.  Persistence Report'!AB102</f>
        <v>0.25770000399999998</v>
      </c>
      <c r="AL230" s="292">
        <f>+'7.  Persistence Report'!AC102</f>
        <v>0.25770000399999998</v>
      </c>
      <c r="AM230" s="407">
        <f>AM229</f>
        <v>1</v>
      </c>
      <c r="AN230" s="407">
        <f>AN229</f>
        <v>0</v>
      </c>
      <c r="AO230" s="407">
        <f t="shared" ref="AO230:AZ230" si="77">AO229</f>
        <v>0</v>
      </c>
      <c r="AP230" s="407">
        <f t="shared" si="77"/>
        <v>0</v>
      </c>
      <c r="AQ230" s="407">
        <f t="shared" si="77"/>
        <v>0</v>
      </c>
      <c r="AR230" s="407">
        <f t="shared" si="77"/>
        <v>0</v>
      </c>
      <c r="AS230" s="407">
        <f t="shared" si="77"/>
        <v>0</v>
      </c>
      <c r="AT230" s="407">
        <f t="shared" si="77"/>
        <v>0</v>
      </c>
      <c r="AU230" s="407">
        <f t="shared" si="77"/>
        <v>0</v>
      </c>
      <c r="AV230" s="407">
        <f t="shared" si="77"/>
        <v>0</v>
      </c>
      <c r="AW230" s="407">
        <f t="shared" si="77"/>
        <v>0</v>
      </c>
      <c r="AX230" s="407">
        <f t="shared" si="77"/>
        <v>0</v>
      </c>
      <c r="AY230" s="407">
        <f t="shared" si="77"/>
        <v>0</v>
      </c>
      <c r="AZ230" s="407">
        <f t="shared" si="77"/>
        <v>0</v>
      </c>
      <c r="BA230" s="494"/>
    </row>
    <row r="231" spans="1:53" ht="15.5" outlineLevel="1">
      <c r="B231" s="312"/>
      <c r="C231" s="302"/>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408"/>
      <c r="AN231" s="408"/>
      <c r="AO231" s="408"/>
      <c r="AP231" s="408"/>
      <c r="AQ231" s="408"/>
      <c r="AR231" s="408"/>
      <c r="AS231" s="408"/>
      <c r="AT231" s="408"/>
      <c r="AU231" s="408"/>
      <c r="AV231" s="408"/>
      <c r="AW231" s="408"/>
      <c r="AX231" s="408"/>
      <c r="AY231" s="408"/>
      <c r="AZ231" s="408"/>
      <c r="BA231" s="303"/>
    </row>
    <row r="232" spans="1:53" s="290" customFormat="1" ht="15.5" outlineLevel="1">
      <c r="A232" s="499"/>
      <c r="B232" s="285" t="s">
        <v>484</v>
      </c>
      <c r="C232" s="286"/>
      <c r="D232" s="287"/>
      <c r="E232" s="287"/>
      <c r="F232" s="287"/>
      <c r="G232" s="287"/>
      <c r="H232" s="287"/>
      <c r="I232" s="287"/>
      <c r="J232" s="287"/>
      <c r="K232" s="287"/>
      <c r="L232" s="287"/>
      <c r="M232" s="287"/>
      <c r="N232" s="287"/>
      <c r="O232" s="287"/>
      <c r="P232" s="287"/>
      <c r="Q232" s="287"/>
      <c r="R232" s="287"/>
      <c r="S232" s="287"/>
      <c r="T232" s="287"/>
      <c r="U232" s="287"/>
      <c r="V232" s="287"/>
      <c r="W232" s="286"/>
      <c r="X232" s="286"/>
      <c r="Y232" s="286"/>
      <c r="Z232" s="286"/>
      <c r="AA232" s="286"/>
      <c r="AB232" s="286"/>
      <c r="AC232" s="286"/>
      <c r="AD232" s="286"/>
      <c r="AE232" s="286"/>
      <c r="AF232" s="286"/>
      <c r="AG232" s="286"/>
      <c r="AH232" s="286"/>
      <c r="AI232" s="286"/>
      <c r="AJ232" s="286"/>
      <c r="AK232" s="286"/>
      <c r="AL232" s="286"/>
      <c r="AM232" s="410"/>
      <c r="AN232" s="410"/>
      <c r="AO232" s="410"/>
      <c r="AP232" s="410"/>
      <c r="AQ232" s="410"/>
      <c r="AR232" s="410"/>
      <c r="AS232" s="410"/>
      <c r="AT232" s="410"/>
      <c r="AU232" s="410"/>
      <c r="AV232" s="410"/>
      <c r="AW232" s="410"/>
      <c r="AX232" s="410"/>
      <c r="AY232" s="410"/>
      <c r="AZ232" s="410"/>
      <c r="BA232" s="289"/>
    </row>
    <row r="233" spans="1:53" s="280" customFormat="1" ht="15.5" outlineLevel="1">
      <c r="A233" s="498">
        <v>24</v>
      </c>
      <c r="B233" s="312" t="s">
        <v>14</v>
      </c>
      <c r="C233" s="288" t="s">
        <v>25</v>
      </c>
      <c r="D233" s="292"/>
      <c r="E233" s="292"/>
      <c r="F233" s="292"/>
      <c r="G233" s="292"/>
      <c r="H233" s="292"/>
      <c r="I233" s="292"/>
      <c r="J233" s="292"/>
      <c r="K233" s="292"/>
      <c r="L233" s="292"/>
      <c r="M233" s="292"/>
      <c r="N233" s="292"/>
      <c r="O233" s="292"/>
      <c r="P233" s="292"/>
      <c r="Q233" s="292"/>
      <c r="R233" s="292"/>
      <c r="S233" s="292"/>
      <c r="T233" s="292"/>
      <c r="U233" s="288"/>
      <c r="V233" s="292"/>
      <c r="W233" s="292"/>
      <c r="X233" s="292"/>
      <c r="Y233" s="292"/>
      <c r="Z233" s="292"/>
      <c r="AA233" s="292"/>
      <c r="AB233" s="292"/>
      <c r="AC233" s="292"/>
      <c r="AD233" s="292"/>
      <c r="AE233" s="292"/>
      <c r="AF233" s="292"/>
      <c r="AG233" s="292"/>
      <c r="AH233" s="292"/>
      <c r="AI233" s="292"/>
      <c r="AJ233" s="292"/>
      <c r="AK233" s="292"/>
      <c r="AL233" s="292"/>
      <c r="AM233" s="406"/>
      <c r="AN233" s="406"/>
      <c r="AO233" s="406"/>
      <c r="AP233" s="406"/>
      <c r="AQ233" s="406"/>
      <c r="AR233" s="406"/>
      <c r="AS233" s="406"/>
      <c r="AT233" s="406"/>
      <c r="AU233" s="406"/>
      <c r="AV233" s="406"/>
      <c r="AW233" s="406"/>
      <c r="AX233" s="406"/>
      <c r="AY233" s="406"/>
      <c r="AZ233" s="406"/>
      <c r="BA233" s="293">
        <f>SUM(AM233:AZ233)</f>
        <v>0</v>
      </c>
    </row>
    <row r="234" spans="1:53" s="280" customFormat="1" ht="15.5" outlineLevel="1">
      <c r="A234" s="498"/>
      <c r="B234" s="312" t="s">
        <v>243</v>
      </c>
      <c r="C234" s="288" t="s">
        <v>163</v>
      </c>
      <c r="D234" s="292"/>
      <c r="E234" s="292"/>
      <c r="F234" s="292"/>
      <c r="G234" s="292"/>
      <c r="H234" s="292"/>
      <c r="I234" s="292"/>
      <c r="J234" s="292"/>
      <c r="K234" s="292"/>
      <c r="L234" s="292"/>
      <c r="M234" s="292"/>
      <c r="N234" s="292"/>
      <c r="O234" s="292"/>
      <c r="P234" s="292"/>
      <c r="Q234" s="292"/>
      <c r="R234" s="292"/>
      <c r="S234" s="292"/>
      <c r="T234" s="292"/>
      <c r="U234" s="464"/>
      <c r="V234" s="292"/>
      <c r="W234" s="292"/>
      <c r="X234" s="292"/>
      <c r="Y234" s="292"/>
      <c r="Z234" s="292"/>
      <c r="AA234" s="292"/>
      <c r="AB234" s="292"/>
      <c r="AC234" s="292"/>
      <c r="AD234" s="292"/>
      <c r="AE234" s="292"/>
      <c r="AF234" s="292"/>
      <c r="AG234" s="292"/>
      <c r="AH234" s="292"/>
      <c r="AI234" s="292"/>
      <c r="AJ234" s="292"/>
      <c r="AK234" s="292"/>
      <c r="AL234" s="292"/>
      <c r="AM234" s="407">
        <f>AM233</f>
        <v>0</v>
      </c>
      <c r="AN234" s="407">
        <f>AN233</f>
        <v>0</v>
      </c>
      <c r="AO234" s="407">
        <f t="shared" ref="AO234:AZ234" si="78">AO233</f>
        <v>0</v>
      </c>
      <c r="AP234" s="407">
        <f t="shared" si="78"/>
        <v>0</v>
      </c>
      <c r="AQ234" s="407">
        <f t="shared" si="78"/>
        <v>0</v>
      </c>
      <c r="AR234" s="407">
        <f t="shared" si="78"/>
        <v>0</v>
      </c>
      <c r="AS234" s="407">
        <f t="shared" si="78"/>
        <v>0</v>
      </c>
      <c r="AT234" s="407">
        <f t="shared" si="78"/>
        <v>0</v>
      </c>
      <c r="AU234" s="407">
        <f t="shared" si="78"/>
        <v>0</v>
      </c>
      <c r="AV234" s="407">
        <f t="shared" si="78"/>
        <v>0</v>
      </c>
      <c r="AW234" s="407">
        <f t="shared" si="78"/>
        <v>0</v>
      </c>
      <c r="AX234" s="407">
        <f t="shared" si="78"/>
        <v>0</v>
      </c>
      <c r="AY234" s="407">
        <f t="shared" si="78"/>
        <v>0</v>
      </c>
      <c r="AZ234" s="407">
        <f t="shared" si="78"/>
        <v>0</v>
      </c>
      <c r="BA234" s="494"/>
    </row>
    <row r="235" spans="1:53" s="280" customFormat="1" ht="15.5" outlineLevel="1">
      <c r="A235" s="498"/>
      <c r="B235" s="312"/>
      <c r="C235" s="302"/>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408"/>
      <c r="AN235" s="408"/>
      <c r="AO235" s="408"/>
      <c r="AP235" s="408"/>
      <c r="AQ235" s="408"/>
      <c r="AR235" s="408"/>
      <c r="AS235" s="408"/>
      <c r="AT235" s="408"/>
      <c r="AU235" s="408"/>
      <c r="AV235" s="408"/>
      <c r="AW235" s="408"/>
      <c r="AX235" s="408"/>
      <c r="AY235" s="408"/>
      <c r="AZ235" s="408"/>
      <c r="BA235" s="303"/>
    </row>
    <row r="236" spans="1:53" s="280" customFormat="1" ht="15.5" outlineLevel="1">
      <c r="A236" s="498">
        <v>25</v>
      </c>
      <c r="B236" s="311" t="s">
        <v>21</v>
      </c>
      <c r="C236" s="288" t="s">
        <v>25</v>
      </c>
      <c r="D236" s="292"/>
      <c r="E236" s="292"/>
      <c r="F236" s="292"/>
      <c r="G236" s="292"/>
      <c r="H236" s="292"/>
      <c r="I236" s="292"/>
      <c r="J236" s="292"/>
      <c r="K236" s="292"/>
      <c r="L236" s="292"/>
      <c r="M236" s="292"/>
      <c r="N236" s="292"/>
      <c r="O236" s="292"/>
      <c r="P236" s="292"/>
      <c r="Q236" s="292"/>
      <c r="R236" s="292"/>
      <c r="S236" s="292"/>
      <c r="T236" s="292"/>
      <c r="U236" s="292">
        <v>0</v>
      </c>
      <c r="V236" s="292"/>
      <c r="W236" s="292"/>
      <c r="X236" s="292"/>
      <c r="Y236" s="292"/>
      <c r="Z236" s="292"/>
      <c r="AA236" s="292"/>
      <c r="AB236" s="292"/>
      <c r="AC236" s="292"/>
      <c r="AD236" s="292"/>
      <c r="AE236" s="292"/>
      <c r="AF236" s="292"/>
      <c r="AG236" s="292"/>
      <c r="AH236" s="292"/>
      <c r="AI236" s="292"/>
      <c r="AJ236" s="292"/>
      <c r="AK236" s="292"/>
      <c r="AL236" s="292"/>
      <c r="AM236" s="411"/>
      <c r="AN236" s="411"/>
      <c r="AO236" s="411"/>
      <c r="AP236" s="411"/>
      <c r="AQ236" s="411"/>
      <c r="AR236" s="411"/>
      <c r="AS236" s="411"/>
      <c r="AT236" s="411"/>
      <c r="AU236" s="411"/>
      <c r="AV236" s="411"/>
      <c r="AW236" s="411"/>
      <c r="AX236" s="411"/>
      <c r="AY236" s="411"/>
      <c r="AZ236" s="411"/>
      <c r="BA236" s="293">
        <f>SUM(AM236:AZ236)</f>
        <v>0</v>
      </c>
    </row>
    <row r="237" spans="1:53" s="280" customFormat="1" ht="15.5" outlineLevel="1">
      <c r="A237" s="498"/>
      <c r="B237" s="312" t="s">
        <v>243</v>
      </c>
      <c r="C237" s="288" t="s">
        <v>163</v>
      </c>
      <c r="D237" s="292"/>
      <c r="E237" s="292"/>
      <c r="F237" s="292"/>
      <c r="G237" s="292"/>
      <c r="H237" s="292"/>
      <c r="I237" s="292"/>
      <c r="J237" s="292"/>
      <c r="K237" s="292"/>
      <c r="L237" s="292"/>
      <c r="M237" s="292"/>
      <c r="N237" s="292"/>
      <c r="O237" s="292"/>
      <c r="P237" s="292"/>
      <c r="Q237" s="292"/>
      <c r="R237" s="292"/>
      <c r="S237" s="292"/>
      <c r="T237" s="292"/>
      <c r="U237" s="292">
        <f>U236</f>
        <v>0</v>
      </c>
      <c r="V237" s="292"/>
      <c r="W237" s="292"/>
      <c r="X237" s="292"/>
      <c r="Y237" s="292"/>
      <c r="Z237" s="292"/>
      <c r="AA237" s="292"/>
      <c r="AB237" s="292"/>
      <c r="AC237" s="292"/>
      <c r="AD237" s="292"/>
      <c r="AE237" s="292"/>
      <c r="AF237" s="292"/>
      <c r="AG237" s="292"/>
      <c r="AH237" s="292"/>
      <c r="AI237" s="292"/>
      <c r="AJ237" s="292"/>
      <c r="AK237" s="292"/>
      <c r="AL237" s="292"/>
      <c r="AM237" s="407">
        <f>AM236</f>
        <v>0</v>
      </c>
      <c r="AN237" s="407">
        <f>AN236</f>
        <v>0</v>
      </c>
      <c r="AO237" s="407">
        <f t="shared" ref="AO237:AZ237" si="79">AO236</f>
        <v>0</v>
      </c>
      <c r="AP237" s="407">
        <f t="shared" si="79"/>
        <v>0</v>
      </c>
      <c r="AQ237" s="407">
        <f t="shared" si="79"/>
        <v>0</v>
      </c>
      <c r="AR237" s="407">
        <f t="shared" si="79"/>
        <v>0</v>
      </c>
      <c r="AS237" s="407">
        <f t="shared" si="79"/>
        <v>0</v>
      </c>
      <c r="AT237" s="407">
        <f t="shared" si="79"/>
        <v>0</v>
      </c>
      <c r="AU237" s="407">
        <f t="shared" si="79"/>
        <v>0</v>
      </c>
      <c r="AV237" s="407">
        <f t="shared" si="79"/>
        <v>0</v>
      </c>
      <c r="AW237" s="407">
        <f t="shared" si="79"/>
        <v>0</v>
      </c>
      <c r="AX237" s="407">
        <f t="shared" si="79"/>
        <v>0</v>
      </c>
      <c r="AY237" s="407">
        <f t="shared" si="79"/>
        <v>0</v>
      </c>
      <c r="AZ237" s="407">
        <f t="shared" si="79"/>
        <v>0</v>
      </c>
      <c r="BA237" s="494"/>
    </row>
    <row r="238" spans="1:53" s="280" customFormat="1" ht="15.5" outlineLevel="1">
      <c r="A238" s="498"/>
      <c r="B238" s="311"/>
      <c r="C238" s="309"/>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412"/>
      <c r="AN238" s="413"/>
      <c r="AO238" s="412"/>
      <c r="AP238" s="412"/>
      <c r="AQ238" s="412"/>
      <c r="AR238" s="412"/>
      <c r="AS238" s="412"/>
      <c r="AT238" s="412"/>
      <c r="AU238" s="412"/>
      <c r="AV238" s="412"/>
      <c r="AW238" s="412"/>
      <c r="AX238" s="412"/>
      <c r="AY238" s="412"/>
      <c r="AZ238" s="412"/>
      <c r="BA238" s="310"/>
    </row>
    <row r="239" spans="1:53" ht="15.5" outlineLevel="1">
      <c r="A239" s="499"/>
      <c r="B239" s="285" t="s">
        <v>15</v>
      </c>
      <c r="C239" s="317"/>
      <c r="D239" s="287"/>
      <c r="E239" s="286"/>
      <c r="F239" s="286"/>
      <c r="G239" s="286"/>
      <c r="H239" s="286"/>
      <c r="I239" s="286"/>
      <c r="J239" s="286"/>
      <c r="K239" s="286"/>
      <c r="L239" s="286"/>
      <c r="M239" s="286"/>
      <c r="N239" s="286"/>
      <c r="O239" s="286"/>
      <c r="P239" s="286"/>
      <c r="Q239" s="286"/>
      <c r="R239" s="286"/>
      <c r="S239" s="286"/>
      <c r="T239" s="286"/>
      <c r="U239" s="288"/>
      <c r="V239" s="286"/>
      <c r="W239" s="286"/>
      <c r="X239" s="286"/>
      <c r="Y239" s="286"/>
      <c r="Z239" s="286"/>
      <c r="AA239" s="286"/>
      <c r="AB239" s="286"/>
      <c r="AC239" s="286"/>
      <c r="AD239" s="286"/>
      <c r="AE239" s="286"/>
      <c r="AF239" s="286"/>
      <c r="AG239" s="286"/>
      <c r="AH239" s="286"/>
      <c r="AI239" s="286"/>
      <c r="AJ239" s="286"/>
      <c r="AK239" s="286"/>
      <c r="AL239" s="286"/>
      <c r="AM239" s="410"/>
      <c r="AN239" s="410"/>
      <c r="AO239" s="410"/>
      <c r="AP239" s="410"/>
      <c r="AQ239" s="410"/>
      <c r="AR239" s="410"/>
      <c r="AS239" s="410"/>
      <c r="AT239" s="410"/>
      <c r="AU239" s="410"/>
      <c r="AV239" s="410"/>
      <c r="AW239" s="410"/>
      <c r="AX239" s="410"/>
      <c r="AY239" s="410"/>
      <c r="AZ239" s="410"/>
      <c r="BA239" s="289"/>
    </row>
    <row r="240" spans="1:53" ht="15.5" outlineLevel="1">
      <c r="A240" s="498">
        <v>26</v>
      </c>
      <c r="B240" s="318" t="s">
        <v>16</v>
      </c>
      <c r="C240" s="288" t="s">
        <v>25</v>
      </c>
      <c r="D240" s="292"/>
      <c r="E240" s="292"/>
      <c r="F240" s="292"/>
      <c r="G240" s="292"/>
      <c r="H240" s="292"/>
      <c r="I240" s="292"/>
      <c r="J240" s="292"/>
      <c r="K240" s="292"/>
      <c r="L240" s="292"/>
      <c r="M240" s="292"/>
      <c r="N240" s="292"/>
      <c r="O240" s="292"/>
      <c r="P240" s="292"/>
      <c r="Q240" s="292"/>
      <c r="R240" s="292"/>
      <c r="S240" s="292"/>
      <c r="T240" s="292"/>
      <c r="U240" s="292">
        <v>12</v>
      </c>
      <c r="V240" s="292"/>
      <c r="W240" s="292"/>
      <c r="X240" s="292"/>
      <c r="Y240" s="292"/>
      <c r="Z240" s="292"/>
      <c r="AA240" s="292"/>
      <c r="AB240" s="292"/>
      <c r="AC240" s="292"/>
      <c r="AD240" s="292"/>
      <c r="AE240" s="292"/>
      <c r="AF240" s="292"/>
      <c r="AG240" s="292"/>
      <c r="AH240" s="292"/>
      <c r="AI240" s="292"/>
      <c r="AJ240" s="292"/>
      <c r="AK240" s="292"/>
      <c r="AL240" s="292"/>
      <c r="AM240" s="422"/>
      <c r="AN240" s="411"/>
      <c r="AO240" s="465"/>
      <c r="AP240" s="411"/>
      <c r="AQ240" s="411"/>
      <c r="AR240" s="411"/>
      <c r="AS240" s="411"/>
      <c r="AT240" s="411"/>
      <c r="AU240" s="411"/>
      <c r="AV240" s="411"/>
      <c r="AW240" s="411"/>
      <c r="AX240" s="411"/>
      <c r="AY240" s="411"/>
      <c r="AZ240" s="411"/>
      <c r="BA240" s="293">
        <f>SUM(AM240:AZ240)</f>
        <v>0</v>
      </c>
    </row>
    <row r="241" spans="1:53" ht="15.5" outlineLevel="1">
      <c r="B241" s="291" t="s">
        <v>243</v>
      </c>
      <c r="C241" s="288" t="s">
        <v>163</v>
      </c>
      <c r="D241" s="292"/>
      <c r="E241" s="292"/>
      <c r="F241" s="292"/>
      <c r="G241" s="292"/>
      <c r="H241" s="292"/>
      <c r="I241" s="292"/>
      <c r="J241" s="292"/>
      <c r="K241" s="292"/>
      <c r="L241" s="292"/>
      <c r="M241" s="292"/>
      <c r="N241" s="292"/>
      <c r="O241" s="292"/>
      <c r="P241" s="292"/>
      <c r="Q241" s="292"/>
      <c r="R241" s="292"/>
      <c r="S241" s="292"/>
      <c r="T241" s="292"/>
      <c r="U241" s="292">
        <f>U240</f>
        <v>12</v>
      </c>
      <c r="V241" s="292"/>
      <c r="W241" s="292"/>
      <c r="X241" s="292"/>
      <c r="Y241" s="292"/>
      <c r="Z241" s="292"/>
      <c r="AA241" s="292"/>
      <c r="AB241" s="292"/>
      <c r="AC241" s="292"/>
      <c r="AD241" s="292"/>
      <c r="AE241" s="292"/>
      <c r="AF241" s="292"/>
      <c r="AG241" s="292"/>
      <c r="AH241" s="292"/>
      <c r="AI241" s="292"/>
      <c r="AJ241" s="292"/>
      <c r="AK241" s="292"/>
      <c r="AL241" s="292"/>
      <c r="AM241" s="407">
        <f>AM240</f>
        <v>0</v>
      </c>
      <c r="AN241" s="407">
        <f>AN240</f>
        <v>0</v>
      </c>
      <c r="AO241" s="407">
        <f t="shared" ref="AO241:AZ241" si="80">AO240</f>
        <v>0</v>
      </c>
      <c r="AP241" s="407">
        <f t="shared" si="80"/>
        <v>0</v>
      </c>
      <c r="AQ241" s="407">
        <f t="shared" si="80"/>
        <v>0</v>
      </c>
      <c r="AR241" s="407">
        <f t="shared" si="80"/>
        <v>0</v>
      </c>
      <c r="AS241" s="407">
        <f t="shared" si="80"/>
        <v>0</v>
      </c>
      <c r="AT241" s="407">
        <f t="shared" si="80"/>
        <v>0</v>
      </c>
      <c r="AU241" s="407">
        <f t="shared" si="80"/>
        <v>0</v>
      </c>
      <c r="AV241" s="407">
        <f t="shared" si="80"/>
        <v>0</v>
      </c>
      <c r="AW241" s="407">
        <f t="shared" si="80"/>
        <v>0</v>
      </c>
      <c r="AX241" s="407">
        <f t="shared" si="80"/>
        <v>0</v>
      </c>
      <c r="AY241" s="407">
        <f t="shared" si="80"/>
        <v>0</v>
      </c>
      <c r="AZ241" s="407">
        <f t="shared" si="80"/>
        <v>0</v>
      </c>
      <c r="BA241" s="494"/>
    </row>
    <row r="242" spans="1:53" ht="15.5" outlineLevel="1">
      <c r="A242" s="501"/>
      <c r="B242" s="319"/>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c r="AL242" s="288"/>
      <c r="AM242" s="419"/>
      <c r="AN242" s="420"/>
      <c r="AO242" s="420"/>
      <c r="AP242" s="420"/>
      <c r="AQ242" s="420"/>
      <c r="AR242" s="420"/>
      <c r="AS242" s="420"/>
      <c r="AT242" s="420"/>
      <c r="AU242" s="420"/>
      <c r="AV242" s="420"/>
      <c r="AW242" s="420"/>
      <c r="AX242" s="420"/>
      <c r="AY242" s="420"/>
      <c r="AZ242" s="420"/>
      <c r="BA242" s="294"/>
    </row>
    <row r="243" spans="1:53" ht="15.5" outlineLevel="1">
      <c r="A243" s="498">
        <v>27</v>
      </c>
      <c r="B243" s="318" t="s">
        <v>17</v>
      </c>
      <c r="C243" s="288" t="s">
        <v>25</v>
      </c>
      <c r="D243" s="292">
        <f>+'7.  Persistence Report'!AR50</f>
        <v>273104.10836666153</v>
      </c>
      <c r="E243" s="292">
        <f>+'7.  Persistence Report'!AS50</f>
        <v>273104.10836666153</v>
      </c>
      <c r="F243" s="292">
        <f>+'7.  Persistence Report'!AT50</f>
        <v>273104.10836666153</v>
      </c>
      <c r="G243" s="292">
        <f>+'7.  Persistence Report'!AU50</f>
        <v>273104.10836666153</v>
      </c>
      <c r="H243" s="292">
        <f>+'7.  Persistence Report'!AV50</f>
        <v>273104.10836666153</v>
      </c>
      <c r="I243" s="292">
        <f>+'7.  Persistence Report'!AW50</f>
        <v>273104.10836666153</v>
      </c>
      <c r="J243" s="292">
        <f>+'7.  Persistence Report'!AX50</f>
        <v>273104.10836666153</v>
      </c>
      <c r="K243" s="292">
        <f>+'7.  Persistence Report'!AY50</f>
        <v>273104.10836666153</v>
      </c>
      <c r="L243" s="292">
        <f>+'7.  Persistence Report'!AZ50</f>
        <v>273104.10836666153</v>
      </c>
      <c r="M243" s="292">
        <f>+'7.  Persistence Report'!BA50</f>
        <v>273104.10836666153</v>
      </c>
      <c r="N243" s="292">
        <f>+'7.  Persistence Report'!BB50</f>
        <v>273104.10836666153</v>
      </c>
      <c r="O243" s="292">
        <f>+'7.  Persistence Report'!BC50</f>
        <v>273104.10836666153</v>
      </c>
      <c r="P243" s="292">
        <f>+'7.  Persistence Report'!BD50</f>
        <v>0</v>
      </c>
      <c r="Q243" s="292">
        <f>+'7.  Persistence Report'!BE50</f>
        <v>0</v>
      </c>
      <c r="R243" s="292">
        <f>+'7.  Persistence Report'!BF50</f>
        <v>0</v>
      </c>
      <c r="S243" s="292">
        <f>+'7.  Persistence Report'!BG50</f>
        <v>0</v>
      </c>
      <c r="T243" s="292">
        <f>+'7.  Persistence Report'!BH50</f>
        <v>0</v>
      </c>
      <c r="U243" s="292">
        <v>12</v>
      </c>
      <c r="V243" s="292">
        <f>+'7.  Persistence Report'!M50</f>
        <v>94.875834437197753</v>
      </c>
      <c r="W243" s="292">
        <f>+'7.  Persistence Report'!N50</f>
        <v>94.875834437197753</v>
      </c>
      <c r="X243" s="292">
        <f>+'7.  Persistence Report'!O50</f>
        <v>94.875834437197753</v>
      </c>
      <c r="Y243" s="292">
        <f>+'7.  Persistence Report'!P50</f>
        <v>94.875834437197753</v>
      </c>
      <c r="Z243" s="292">
        <f>+'7.  Persistence Report'!Q50</f>
        <v>94.875834437197753</v>
      </c>
      <c r="AA243" s="292">
        <f>+'7.  Persistence Report'!R50</f>
        <v>94.875834437197753</v>
      </c>
      <c r="AB243" s="292">
        <f>+'7.  Persistence Report'!S50</f>
        <v>94.875834437197753</v>
      </c>
      <c r="AC243" s="292">
        <f>+'7.  Persistence Report'!T50</f>
        <v>94.875834437197753</v>
      </c>
      <c r="AD243" s="292">
        <f>+'7.  Persistence Report'!U50</f>
        <v>94.875834437197753</v>
      </c>
      <c r="AE243" s="292">
        <f>+'7.  Persistence Report'!V50</f>
        <v>94.875834437197753</v>
      </c>
      <c r="AF243" s="292">
        <f>+'7.  Persistence Report'!W50</f>
        <v>94.875834437197753</v>
      </c>
      <c r="AG243" s="292">
        <f>+'7.  Persistence Report'!X50</f>
        <v>94.875834437197753</v>
      </c>
      <c r="AH243" s="292">
        <f>+'7.  Persistence Report'!Y50</f>
        <v>0</v>
      </c>
      <c r="AI243" s="292">
        <f>+'7.  Persistence Report'!Z50</f>
        <v>0</v>
      </c>
      <c r="AJ243" s="292">
        <f>+'7.  Persistence Report'!AA50</f>
        <v>0</v>
      </c>
      <c r="AK243" s="292">
        <f>+'7.  Persistence Report'!AB50</f>
        <v>0</v>
      </c>
      <c r="AL243" s="292">
        <f>+'7.  Persistence Report'!AC50</f>
        <v>0</v>
      </c>
      <c r="AM243" s="422"/>
      <c r="AN243" s="411">
        <f>+'A. Rate Class Allocations'!H29</f>
        <v>8.2000000000000003E-2</v>
      </c>
      <c r="AO243" s="411">
        <f>+'A. Rate Class Allocations'!I29</f>
        <v>0.91800000000000004</v>
      </c>
      <c r="AP243" s="411"/>
      <c r="AQ243" s="411"/>
      <c r="AR243" s="411"/>
      <c r="AS243" s="411"/>
      <c r="AT243" s="411"/>
      <c r="AU243" s="411"/>
      <c r="AV243" s="411"/>
      <c r="AW243" s="411"/>
      <c r="AX243" s="411"/>
      <c r="AY243" s="411"/>
      <c r="AZ243" s="411"/>
      <c r="BA243" s="293">
        <f>SUM(AM243:AZ243)</f>
        <v>1</v>
      </c>
    </row>
    <row r="244" spans="1:53" ht="15.5" outlineLevel="1">
      <c r="B244" s="291" t="s">
        <v>243</v>
      </c>
      <c r="C244" s="288" t="s">
        <v>163</v>
      </c>
      <c r="D244" s="292"/>
      <c r="E244" s="292"/>
      <c r="F244" s="292"/>
      <c r="G244" s="292"/>
      <c r="H244" s="292"/>
      <c r="I244" s="292"/>
      <c r="J244" s="292"/>
      <c r="K244" s="292"/>
      <c r="L244" s="292"/>
      <c r="M244" s="292"/>
      <c r="N244" s="292"/>
      <c r="O244" s="292"/>
      <c r="P244" s="292"/>
      <c r="Q244" s="292"/>
      <c r="R244" s="292"/>
      <c r="S244" s="292"/>
      <c r="T244" s="292"/>
      <c r="U244" s="292">
        <f>U243</f>
        <v>12</v>
      </c>
      <c r="V244" s="292"/>
      <c r="W244" s="292"/>
      <c r="X244" s="292"/>
      <c r="Y244" s="292"/>
      <c r="Z244" s="292"/>
      <c r="AA244" s="292"/>
      <c r="AB244" s="292"/>
      <c r="AC244" s="292"/>
      <c r="AD244" s="292"/>
      <c r="AE244" s="292"/>
      <c r="AF244" s="292"/>
      <c r="AG244" s="292"/>
      <c r="AH244" s="292"/>
      <c r="AI244" s="292"/>
      <c r="AJ244" s="292"/>
      <c r="AK244" s="292"/>
      <c r="AL244" s="292"/>
      <c r="AM244" s="407">
        <f>AM243</f>
        <v>0</v>
      </c>
      <c r="AN244" s="407">
        <f>AN243</f>
        <v>8.2000000000000003E-2</v>
      </c>
      <c r="AO244" s="407">
        <f t="shared" ref="AO244:AZ244" si="81">AO243</f>
        <v>0.91800000000000004</v>
      </c>
      <c r="AP244" s="407">
        <f t="shared" si="81"/>
        <v>0</v>
      </c>
      <c r="AQ244" s="407">
        <f t="shared" si="81"/>
        <v>0</v>
      </c>
      <c r="AR244" s="407">
        <f t="shared" si="81"/>
        <v>0</v>
      </c>
      <c r="AS244" s="407">
        <f t="shared" si="81"/>
        <v>0</v>
      </c>
      <c r="AT244" s="407">
        <f t="shared" si="81"/>
        <v>0</v>
      </c>
      <c r="AU244" s="407">
        <f t="shared" si="81"/>
        <v>0</v>
      </c>
      <c r="AV244" s="407">
        <f t="shared" si="81"/>
        <v>0</v>
      </c>
      <c r="AW244" s="407">
        <f t="shared" si="81"/>
        <v>0</v>
      </c>
      <c r="AX244" s="407">
        <f t="shared" si="81"/>
        <v>0</v>
      </c>
      <c r="AY244" s="407">
        <f t="shared" si="81"/>
        <v>0</v>
      </c>
      <c r="AZ244" s="407">
        <f t="shared" si="81"/>
        <v>0</v>
      </c>
      <c r="BA244" s="494"/>
    </row>
    <row r="245" spans="1:53" ht="15.5" outlineLevel="1">
      <c r="A245" s="501"/>
      <c r="B245" s="320"/>
      <c r="C245" s="297"/>
      <c r="D245" s="288"/>
      <c r="E245" s="288"/>
      <c r="F245" s="288"/>
      <c r="G245" s="288"/>
      <c r="H245" s="288"/>
      <c r="I245" s="288"/>
      <c r="J245" s="288"/>
      <c r="K245" s="288"/>
      <c r="L245" s="288"/>
      <c r="M245" s="288"/>
      <c r="N245" s="288"/>
      <c r="O245" s="288"/>
      <c r="P245" s="288"/>
      <c r="Q245" s="288"/>
      <c r="R245" s="288"/>
      <c r="S245" s="288"/>
      <c r="T245" s="288"/>
      <c r="U245" s="297"/>
      <c r="V245" s="288"/>
      <c r="W245" s="288"/>
      <c r="X245" s="288"/>
      <c r="Y245" s="288"/>
      <c r="Z245" s="288"/>
      <c r="AA245" s="288"/>
      <c r="AB245" s="288"/>
      <c r="AC245" s="288"/>
      <c r="AD245" s="288"/>
      <c r="AE245" s="288"/>
      <c r="AF245" s="288"/>
      <c r="AG245" s="288"/>
      <c r="AH245" s="288"/>
      <c r="AI245" s="288"/>
      <c r="AJ245" s="288"/>
      <c r="AK245" s="288"/>
      <c r="AL245" s="288"/>
      <c r="AM245" s="408"/>
      <c r="AN245" s="408"/>
      <c r="AO245" s="408"/>
      <c r="AP245" s="408"/>
      <c r="AQ245" s="408"/>
      <c r="AR245" s="408"/>
      <c r="AS245" s="408"/>
      <c r="AT245" s="408"/>
      <c r="AU245" s="408"/>
      <c r="AV245" s="408"/>
      <c r="AW245" s="408"/>
      <c r="AX245" s="408"/>
      <c r="AY245" s="408"/>
      <c r="AZ245" s="408"/>
      <c r="BA245" s="303"/>
    </row>
    <row r="246" spans="1:53" ht="15.5" outlineLevel="1">
      <c r="A246" s="498">
        <v>28</v>
      </c>
      <c r="B246" s="318" t="s">
        <v>18</v>
      </c>
      <c r="C246" s="288" t="s">
        <v>25</v>
      </c>
      <c r="D246" s="292"/>
      <c r="E246" s="292"/>
      <c r="F246" s="292"/>
      <c r="G246" s="292"/>
      <c r="H246" s="292"/>
      <c r="I246" s="292"/>
      <c r="J246" s="292"/>
      <c r="K246" s="292"/>
      <c r="L246" s="292"/>
      <c r="M246" s="292"/>
      <c r="N246" s="292"/>
      <c r="O246" s="292"/>
      <c r="P246" s="292"/>
      <c r="Q246" s="292"/>
      <c r="R246" s="292"/>
      <c r="S246" s="292"/>
      <c r="T246" s="292"/>
      <c r="U246" s="292">
        <v>0</v>
      </c>
      <c r="V246" s="292"/>
      <c r="W246" s="292"/>
      <c r="X246" s="292"/>
      <c r="Y246" s="292"/>
      <c r="Z246" s="292"/>
      <c r="AA246" s="292"/>
      <c r="AB246" s="292"/>
      <c r="AC246" s="292"/>
      <c r="AD246" s="292"/>
      <c r="AE246" s="292"/>
      <c r="AF246" s="292"/>
      <c r="AG246" s="292"/>
      <c r="AH246" s="292"/>
      <c r="AI246" s="292"/>
      <c r="AJ246" s="292"/>
      <c r="AK246" s="292"/>
      <c r="AL246" s="292"/>
      <c r="AM246" s="422"/>
      <c r="AN246" s="411"/>
      <c r="AO246" s="411"/>
      <c r="AP246" s="411"/>
      <c r="AQ246" s="411"/>
      <c r="AR246" s="411"/>
      <c r="AS246" s="411"/>
      <c r="AT246" s="411"/>
      <c r="AU246" s="411"/>
      <c r="AV246" s="411"/>
      <c r="AW246" s="411"/>
      <c r="AX246" s="411"/>
      <c r="AY246" s="411"/>
      <c r="AZ246" s="411"/>
      <c r="BA246" s="293">
        <f>SUM(AM246:AZ246)</f>
        <v>0</v>
      </c>
    </row>
    <row r="247" spans="1:53" ht="15.5" outlineLevel="1">
      <c r="B247" s="291" t="s">
        <v>243</v>
      </c>
      <c r="C247" s="288" t="s">
        <v>163</v>
      </c>
      <c r="D247" s="292"/>
      <c r="E247" s="292"/>
      <c r="F247" s="292"/>
      <c r="G247" s="292"/>
      <c r="H247" s="292"/>
      <c r="I247" s="292"/>
      <c r="J247" s="292"/>
      <c r="K247" s="292"/>
      <c r="L247" s="292"/>
      <c r="M247" s="292"/>
      <c r="N247" s="292"/>
      <c r="O247" s="292"/>
      <c r="P247" s="292"/>
      <c r="Q247" s="292"/>
      <c r="R247" s="292"/>
      <c r="S247" s="292"/>
      <c r="T247" s="292"/>
      <c r="U247" s="292">
        <f>U246</f>
        <v>0</v>
      </c>
      <c r="V247" s="292"/>
      <c r="W247" s="292"/>
      <c r="X247" s="292"/>
      <c r="Y247" s="292"/>
      <c r="Z247" s="292"/>
      <c r="AA247" s="292"/>
      <c r="AB247" s="292"/>
      <c r="AC247" s="292"/>
      <c r="AD247" s="292"/>
      <c r="AE247" s="292"/>
      <c r="AF247" s="292"/>
      <c r="AG247" s="292"/>
      <c r="AH247" s="292"/>
      <c r="AI247" s="292"/>
      <c r="AJ247" s="292"/>
      <c r="AK247" s="292"/>
      <c r="AL247" s="292"/>
      <c r="AM247" s="407">
        <f>AM246</f>
        <v>0</v>
      </c>
      <c r="AN247" s="407">
        <f>AN246</f>
        <v>0</v>
      </c>
      <c r="AO247" s="407">
        <f t="shared" ref="AO247:AZ247" si="82">AO246</f>
        <v>0</v>
      </c>
      <c r="AP247" s="407">
        <f t="shared" si="82"/>
        <v>0</v>
      </c>
      <c r="AQ247" s="407">
        <f t="shared" si="82"/>
        <v>0</v>
      </c>
      <c r="AR247" s="407">
        <f t="shared" si="82"/>
        <v>0</v>
      </c>
      <c r="AS247" s="407">
        <f t="shared" si="82"/>
        <v>0</v>
      </c>
      <c r="AT247" s="407">
        <f t="shared" si="82"/>
        <v>0</v>
      </c>
      <c r="AU247" s="407">
        <f t="shared" si="82"/>
        <v>0</v>
      </c>
      <c r="AV247" s="407">
        <f t="shared" si="82"/>
        <v>0</v>
      </c>
      <c r="AW247" s="407">
        <f t="shared" si="82"/>
        <v>0</v>
      </c>
      <c r="AX247" s="407">
        <f t="shared" si="82"/>
        <v>0</v>
      </c>
      <c r="AY247" s="407">
        <f t="shared" si="82"/>
        <v>0</v>
      </c>
      <c r="AZ247" s="407">
        <f t="shared" si="82"/>
        <v>0</v>
      </c>
      <c r="BA247" s="494"/>
    </row>
    <row r="248" spans="1:53" ht="15.5" outlineLevel="1">
      <c r="A248" s="501"/>
      <c r="B248" s="319"/>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c r="AL248" s="288"/>
      <c r="AM248" s="408"/>
      <c r="AN248" s="408"/>
      <c r="AO248" s="408"/>
      <c r="AP248" s="408"/>
      <c r="AQ248" s="408"/>
      <c r="AR248" s="408"/>
      <c r="AS248" s="408"/>
      <c r="AT248" s="408"/>
      <c r="AU248" s="408"/>
      <c r="AV248" s="408"/>
      <c r="AW248" s="408"/>
      <c r="AX248" s="408"/>
      <c r="AY248" s="408"/>
      <c r="AZ248" s="408"/>
      <c r="BA248" s="303"/>
    </row>
    <row r="249" spans="1:53" ht="15.5" outlineLevel="1">
      <c r="A249" s="498">
        <v>29</v>
      </c>
      <c r="B249" s="321" t="s">
        <v>19</v>
      </c>
      <c r="C249" s="288" t="s">
        <v>25</v>
      </c>
      <c r="D249" s="292"/>
      <c r="E249" s="292"/>
      <c r="F249" s="292"/>
      <c r="G249" s="292"/>
      <c r="H249" s="292"/>
      <c r="I249" s="292"/>
      <c r="J249" s="292"/>
      <c r="K249" s="292"/>
      <c r="L249" s="292"/>
      <c r="M249" s="292"/>
      <c r="N249" s="292"/>
      <c r="O249" s="292"/>
      <c r="P249" s="292"/>
      <c r="Q249" s="292"/>
      <c r="R249" s="292"/>
      <c r="S249" s="292"/>
      <c r="T249" s="292"/>
      <c r="U249" s="292">
        <v>0</v>
      </c>
      <c r="V249" s="292"/>
      <c r="W249" s="292"/>
      <c r="X249" s="292"/>
      <c r="Y249" s="292"/>
      <c r="Z249" s="292"/>
      <c r="AA249" s="292"/>
      <c r="AB249" s="292"/>
      <c r="AC249" s="292"/>
      <c r="AD249" s="292"/>
      <c r="AE249" s="292"/>
      <c r="AF249" s="292"/>
      <c r="AG249" s="292"/>
      <c r="AH249" s="292"/>
      <c r="AI249" s="292"/>
      <c r="AJ249" s="292"/>
      <c r="AK249" s="292"/>
      <c r="AL249" s="292"/>
      <c r="AM249" s="422"/>
      <c r="AN249" s="411"/>
      <c r="AO249" s="411"/>
      <c r="AP249" s="411"/>
      <c r="AQ249" s="411"/>
      <c r="AR249" s="411"/>
      <c r="AS249" s="411"/>
      <c r="AT249" s="411"/>
      <c r="AU249" s="411"/>
      <c r="AV249" s="411"/>
      <c r="AW249" s="411"/>
      <c r="AX249" s="411"/>
      <c r="AY249" s="411"/>
      <c r="AZ249" s="411"/>
      <c r="BA249" s="293">
        <f>SUM(AM249:AZ249)</f>
        <v>0</v>
      </c>
    </row>
    <row r="250" spans="1:53" ht="15.5" outlineLevel="1">
      <c r="B250" s="321" t="s">
        <v>243</v>
      </c>
      <c r="C250" s="288" t="s">
        <v>163</v>
      </c>
      <c r="D250" s="292"/>
      <c r="E250" s="292"/>
      <c r="F250" s="292"/>
      <c r="G250" s="292"/>
      <c r="H250" s="292"/>
      <c r="I250" s="292"/>
      <c r="J250" s="292"/>
      <c r="K250" s="292"/>
      <c r="L250" s="292"/>
      <c r="M250" s="292"/>
      <c r="N250" s="292"/>
      <c r="O250" s="292"/>
      <c r="P250" s="292"/>
      <c r="Q250" s="292"/>
      <c r="R250" s="292"/>
      <c r="S250" s="292"/>
      <c r="T250" s="292"/>
      <c r="U250" s="292">
        <f>U249</f>
        <v>0</v>
      </c>
      <c r="V250" s="292"/>
      <c r="W250" s="292"/>
      <c r="X250" s="292"/>
      <c r="Y250" s="292"/>
      <c r="Z250" s="292"/>
      <c r="AA250" s="292"/>
      <c r="AB250" s="292"/>
      <c r="AC250" s="292"/>
      <c r="AD250" s="292"/>
      <c r="AE250" s="292"/>
      <c r="AF250" s="292"/>
      <c r="AG250" s="292"/>
      <c r="AH250" s="292"/>
      <c r="AI250" s="292"/>
      <c r="AJ250" s="292"/>
      <c r="AK250" s="292"/>
      <c r="AL250" s="292"/>
      <c r="AM250" s="407">
        <f>AM249</f>
        <v>0</v>
      </c>
      <c r="AN250" s="407">
        <f t="shared" ref="AN250:AZ250" si="83">AN249</f>
        <v>0</v>
      </c>
      <c r="AO250" s="407">
        <f t="shared" si="83"/>
        <v>0</v>
      </c>
      <c r="AP250" s="407">
        <f t="shared" si="83"/>
        <v>0</v>
      </c>
      <c r="AQ250" s="407">
        <f t="shared" si="83"/>
        <v>0</v>
      </c>
      <c r="AR250" s="407">
        <f t="shared" si="83"/>
        <v>0</v>
      </c>
      <c r="AS250" s="407">
        <f t="shared" si="83"/>
        <v>0</v>
      </c>
      <c r="AT250" s="407">
        <f t="shared" si="83"/>
        <v>0</v>
      </c>
      <c r="AU250" s="407">
        <f t="shared" si="83"/>
        <v>0</v>
      </c>
      <c r="AV250" s="407">
        <f t="shared" si="83"/>
        <v>0</v>
      </c>
      <c r="AW250" s="407">
        <f t="shared" si="83"/>
        <v>0</v>
      </c>
      <c r="AX250" s="407">
        <f t="shared" si="83"/>
        <v>0</v>
      </c>
      <c r="AY250" s="407">
        <f t="shared" si="83"/>
        <v>0</v>
      </c>
      <c r="AZ250" s="407">
        <f t="shared" si="83"/>
        <v>0</v>
      </c>
      <c r="BA250" s="494"/>
    </row>
    <row r="251" spans="1:53" ht="15.5" outlineLevel="1">
      <c r="B251" s="321"/>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c r="AL251" s="288"/>
      <c r="AM251" s="419"/>
      <c r="AN251" s="419"/>
      <c r="AO251" s="419"/>
      <c r="AP251" s="419"/>
      <c r="AQ251" s="419"/>
      <c r="AR251" s="419"/>
      <c r="AS251" s="419"/>
      <c r="AT251" s="419"/>
      <c r="AU251" s="419"/>
      <c r="AV251" s="419"/>
      <c r="AW251" s="419"/>
      <c r="AX251" s="419"/>
      <c r="AY251" s="419"/>
      <c r="AZ251" s="419"/>
      <c r="BA251" s="310"/>
    </row>
    <row r="252" spans="1:53" s="280" customFormat="1" ht="15.5" outlineLevel="1">
      <c r="A252" s="498">
        <v>30</v>
      </c>
      <c r="B252" s="321" t="s">
        <v>485</v>
      </c>
      <c r="C252" s="288" t="s">
        <v>25</v>
      </c>
      <c r="D252" s="292"/>
      <c r="E252" s="292"/>
      <c r="F252" s="292"/>
      <c r="G252" s="292"/>
      <c r="H252" s="292"/>
      <c r="I252" s="292"/>
      <c r="J252" s="292"/>
      <c r="K252" s="292"/>
      <c r="L252" s="292"/>
      <c r="M252" s="292"/>
      <c r="N252" s="292"/>
      <c r="O252" s="292"/>
      <c r="P252" s="292"/>
      <c r="Q252" s="292"/>
      <c r="R252" s="292"/>
      <c r="S252" s="292"/>
      <c r="T252" s="292"/>
      <c r="U252" s="292">
        <v>0</v>
      </c>
      <c r="V252" s="292"/>
      <c r="W252" s="292"/>
      <c r="X252" s="292"/>
      <c r="Y252" s="292"/>
      <c r="Z252" s="292"/>
      <c r="AA252" s="292"/>
      <c r="AB252" s="292"/>
      <c r="AC252" s="292"/>
      <c r="AD252" s="292"/>
      <c r="AE252" s="292"/>
      <c r="AF252" s="292"/>
      <c r="AG252" s="292"/>
      <c r="AH252" s="292"/>
      <c r="AI252" s="292"/>
      <c r="AJ252" s="292"/>
      <c r="AK252" s="292"/>
      <c r="AL252" s="292"/>
      <c r="AM252" s="406"/>
      <c r="AN252" s="406"/>
      <c r="AO252" s="406"/>
      <c r="AP252" s="406"/>
      <c r="AQ252" s="406"/>
      <c r="AR252" s="406"/>
      <c r="AS252" s="406"/>
      <c r="AT252" s="406"/>
      <c r="AU252" s="406"/>
      <c r="AV252" s="406"/>
      <c r="AW252" s="406"/>
      <c r="AX252" s="406"/>
      <c r="AY252" s="406"/>
      <c r="AZ252" s="406"/>
      <c r="BA252" s="293">
        <f>SUM(AM252:AZ252)</f>
        <v>0</v>
      </c>
    </row>
    <row r="253" spans="1:53" s="280" customFormat="1" ht="15.5" outlineLevel="1">
      <c r="A253" s="498"/>
      <c r="B253" s="321" t="s">
        <v>243</v>
      </c>
      <c r="C253" s="288" t="s">
        <v>163</v>
      </c>
      <c r="D253" s="292"/>
      <c r="E253" s="292"/>
      <c r="F253" s="292"/>
      <c r="G253" s="292"/>
      <c r="H253" s="292"/>
      <c r="I253" s="292"/>
      <c r="J253" s="292"/>
      <c r="K253" s="292"/>
      <c r="L253" s="292"/>
      <c r="M253" s="292"/>
      <c r="N253" s="292"/>
      <c r="O253" s="292"/>
      <c r="P253" s="292"/>
      <c r="Q253" s="292"/>
      <c r="R253" s="292"/>
      <c r="S253" s="292"/>
      <c r="T253" s="292"/>
      <c r="U253" s="292">
        <f>U252</f>
        <v>0</v>
      </c>
      <c r="V253" s="292"/>
      <c r="W253" s="292"/>
      <c r="X253" s="292"/>
      <c r="Y253" s="292"/>
      <c r="Z253" s="292"/>
      <c r="AA253" s="292"/>
      <c r="AB253" s="292"/>
      <c r="AC253" s="292"/>
      <c r="AD253" s="292"/>
      <c r="AE253" s="292"/>
      <c r="AF253" s="292"/>
      <c r="AG253" s="292"/>
      <c r="AH253" s="292"/>
      <c r="AI253" s="292"/>
      <c r="AJ253" s="292"/>
      <c r="AK253" s="292"/>
      <c r="AL253" s="292"/>
      <c r="AM253" s="407">
        <f>AM252</f>
        <v>0</v>
      </c>
      <c r="AN253" s="407">
        <f t="shared" ref="AN253:AZ253" si="84">AN252</f>
        <v>0</v>
      </c>
      <c r="AO253" s="407">
        <f t="shared" si="84"/>
        <v>0</v>
      </c>
      <c r="AP253" s="407">
        <f t="shared" si="84"/>
        <v>0</v>
      </c>
      <c r="AQ253" s="407">
        <f t="shared" si="84"/>
        <v>0</v>
      </c>
      <c r="AR253" s="407">
        <f t="shared" si="84"/>
        <v>0</v>
      </c>
      <c r="AS253" s="407">
        <f t="shared" si="84"/>
        <v>0</v>
      </c>
      <c r="AT253" s="407">
        <f t="shared" si="84"/>
        <v>0</v>
      </c>
      <c r="AU253" s="407">
        <f t="shared" si="84"/>
        <v>0</v>
      </c>
      <c r="AV253" s="407">
        <f t="shared" si="84"/>
        <v>0</v>
      </c>
      <c r="AW253" s="407">
        <f t="shared" si="84"/>
        <v>0</v>
      </c>
      <c r="AX253" s="407">
        <f t="shared" si="84"/>
        <v>0</v>
      </c>
      <c r="AY253" s="407">
        <f t="shared" si="84"/>
        <v>0</v>
      </c>
      <c r="AZ253" s="407">
        <f t="shared" si="84"/>
        <v>0</v>
      </c>
      <c r="BA253" s="494"/>
    </row>
    <row r="254" spans="1:53" s="280" customFormat="1" ht="15.5" outlineLevel="1">
      <c r="A254" s="498"/>
      <c r="B254" s="321"/>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408"/>
      <c r="AN254" s="408"/>
      <c r="AO254" s="408"/>
      <c r="AP254" s="408"/>
      <c r="AQ254" s="408"/>
      <c r="AR254" s="408"/>
      <c r="AS254" s="408"/>
      <c r="AT254" s="408"/>
      <c r="AU254" s="408"/>
      <c r="AV254" s="408"/>
      <c r="AW254" s="408"/>
      <c r="AX254" s="408"/>
      <c r="AY254" s="408"/>
      <c r="AZ254" s="408"/>
      <c r="BA254" s="310"/>
    </row>
    <row r="255" spans="1:53" s="280" customFormat="1" ht="15.5" outlineLevel="1">
      <c r="A255" s="498"/>
      <c r="B255" s="285" t="s">
        <v>486</v>
      </c>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408"/>
      <c r="AN255" s="408"/>
      <c r="AO255" s="408"/>
      <c r="AP255" s="408"/>
      <c r="AQ255" s="408"/>
      <c r="AR255" s="408"/>
      <c r="AS255" s="408"/>
      <c r="AT255" s="408"/>
      <c r="AU255" s="408"/>
      <c r="AV255" s="408"/>
      <c r="AW255" s="408"/>
      <c r="AX255" s="408"/>
      <c r="AY255" s="408"/>
      <c r="AZ255" s="408"/>
      <c r="BA255" s="310"/>
    </row>
    <row r="256" spans="1:53" s="280" customFormat="1" ht="15.5" outlineLevel="1">
      <c r="A256" s="498">
        <v>31</v>
      </c>
      <c r="B256" s="321" t="s">
        <v>487</v>
      </c>
      <c r="C256" s="288" t="s">
        <v>25</v>
      </c>
      <c r="D256" s="292"/>
      <c r="E256" s="292"/>
      <c r="F256" s="292"/>
      <c r="G256" s="292"/>
      <c r="H256" s="292"/>
      <c r="I256" s="292"/>
      <c r="J256" s="292"/>
      <c r="K256" s="292"/>
      <c r="L256" s="292"/>
      <c r="M256" s="292"/>
      <c r="N256" s="292"/>
      <c r="O256" s="292"/>
      <c r="P256" s="292"/>
      <c r="Q256" s="292"/>
      <c r="R256" s="292"/>
      <c r="S256" s="292"/>
      <c r="T256" s="292"/>
      <c r="U256" s="292">
        <v>0</v>
      </c>
      <c r="V256" s="292"/>
      <c r="W256" s="292"/>
      <c r="X256" s="292"/>
      <c r="Y256" s="292"/>
      <c r="Z256" s="292"/>
      <c r="AA256" s="292"/>
      <c r="AB256" s="292"/>
      <c r="AC256" s="292"/>
      <c r="AD256" s="292"/>
      <c r="AE256" s="292"/>
      <c r="AF256" s="292"/>
      <c r="AG256" s="292"/>
      <c r="AH256" s="292"/>
      <c r="AI256" s="292"/>
      <c r="AJ256" s="292"/>
      <c r="AK256" s="292"/>
      <c r="AL256" s="292"/>
      <c r="AM256" s="406"/>
      <c r="AN256" s="406"/>
      <c r="AO256" s="406"/>
      <c r="AP256" s="406"/>
      <c r="AQ256" s="406"/>
      <c r="AR256" s="406"/>
      <c r="AS256" s="406"/>
      <c r="AT256" s="406"/>
      <c r="AU256" s="406"/>
      <c r="AV256" s="406"/>
      <c r="AW256" s="406"/>
      <c r="AX256" s="406"/>
      <c r="AY256" s="406"/>
      <c r="AZ256" s="406"/>
      <c r="BA256" s="293">
        <f>SUM(AM256:AZ256)</f>
        <v>0</v>
      </c>
    </row>
    <row r="257" spans="1:53" s="280" customFormat="1" ht="15.5" outlineLevel="1">
      <c r="A257" s="498"/>
      <c r="B257" s="321" t="s">
        <v>243</v>
      </c>
      <c r="C257" s="288" t="s">
        <v>163</v>
      </c>
      <c r="D257" s="292"/>
      <c r="E257" s="292"/>
      <c r="F257" s="292"/>
      <c r="G257" s="292"/>
      <c r="H257" s="292"/>
      <c r="I257" s="292"/>
      <c r="J257" s="292"/>
      <c r="K257" s="292"/>
      <c r="L257" s="292"/>
      <c r="M257" s="292"/>
      <c r="N257" s="292"/>
      <c r="O257" s="292"/>
      <c r="P257" s="292"/>
      <c r="Q257" s="292"/>
      <c r="R257" s="292"/>
      <c r="S257" s="292"/>
      <c r="T257" s="292"/>
      <c r="U257" s="292">
        <f>U256</f>
        <v>0</v>
      </c>
      <c r="V257" s="292"/>
      <c r="W257" s="292"/>
      <c r="X257" s="292"/>
      <c r="Y257" s="292"/>
      <c r="Z257" s="292"/>
      <c r="AA257" s="292"/>
      <c r="AB257" s="292"/>
      <c r="AC257" s="292"/>
      <c r="AD257" s="292"/>
      <c r="AE257" s="292"/>
      <c r="AF257" s="292"/>
      <c r="AG257" s="292"/>
      <c r="AH257" s="292"/>
      <c r="AI257" s="292"/>
      <c r="AJ257" s="292"/>
      <c r="AK257" s="292"/>
      <c r="AL257" s="292"/>
      <c r="AM257" s="407">
        <f>AM256</f>
        <v>0</v>
      </c>
      <c r="AN257" s="407">
        <f t="shared" ref="AN257:AZ257" si="85">AN256</f>
        <v>0</v>
      </c>
      <c r="AO257" s="407">
        <f t="shared" si="85"/>
        <v>0</v>
      </c>
      <c r="AP257" s="407">
        <f t="shared" si="85"/>
        <v>0</v>
      </c>
      <c r="AQ257" s="407">
        <f t="shared" si="85"/>
        <v>0</v>
      </c>
      <c r="AR257" s="407">
        <f t="shared" si="85"/>
        <v>0</v>
      </c>
      <c r="AS257" s="407">
        <f t="shared" si="85"/>
        <v>0</v>
      </c>
      <c r="AT257" s="407">
        <f t="shared" si="85"/>
        <v>0</v>
      </c>
      <c r="AU257" s="407">
        <f t="shared" si="85"/>
        <v>0</v>
      </c>
      <c r="AV257" s="407">
        <f t="shared" si="85"/>
        <v>0</v>
      </c>
      <c r="AW257" s="407">
        <f t="shared" si="85"/>
        <v>0</v>
      </c>
      <c r="AX257" s="407">
        <f t="shared" si="85"/>
        <v>0</v>
      </c>
      <c r="AY257" s="407">
        <f t="shared" si="85"/>
        <v>0</v>
      </c>
      <c r="AZ257" s="407">
        <f t="shared" si="85"/>
        <v>0</v>
      </c>
      <c r="BA257" s="494"/>
    </row>
    <row r="258" spans="1:53" s="280" customFormat="1" ht="15.5" outlineLevel="1">
      <c r="A258" s="498"/>
      <c r="B258" s="321"/>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c r="AL258" s="288"/>
      <c r="AM258" s="408"/>
      <c r="AN258" s="408"/>
      <c r="AO258" s="408"/>
      <c r="AP258" s="408"/>
      <c r="AQ258" s="408"/>
      <c r="AR258" s="408"/>
      <c r="AS258" s="408"/>
      <c r="AT258" s="408"/>
      <c r="AU258" s="408"/>
      <c r="AV258" s="408"/>
      <c r="AW258" s="408"/>
      <c r="AX258" s="408"/>
      <c r="AY258" s="408"/>
      <c r="AZ258" s="408"/>
      <c r="BA258" s="310"/>
    </row>
    <row r="259" spans="1:53" s="280" customFormat="1" ht="15.5" outlineLevel="1">
      <c r="A259" s="498">
        <v>32</v>
      </c>
      <c r="B259" s="321" t="s">
        <v>488</v>
      </c>
      <c r="C259" s="288" t="s">
        <v>25</v>
      </c>
      <c r="D259" s="292"/>
      <c r="E259" s="292"/>
      <c r="F259" s="292"/>
      <c r="G259" s="292"/>
      <c r="H259" s="292"/>
      <c r="I259" s="292"/>
      <c r="J259" s="292"/>
      <c r="K259" s="292"/>
      <c r="L259" s="292"/>
      <c r="M259" s="292"/>
      <c r="N259" s="292"/>
      <c r="O259" s="292"/>
      <c r="P259" s="292"/>
      <c r="Q259" s="292"/>
      <c r="R259" s="292"/>
      <c r="S259" s="292"/>
      <c r="T259" s="292"/>
      <c r="U259" s="292">
        <v>0</v>
      </c>
      <c r="V259" s="292"/>
      <c r="W259" s="292"/>
      <c r="X259" s="292"/>
      <c r="Y259" s="292"/>
      <c r="Z259" s="292"/>
      <c r="AA259" s="292"/>
      <c r="AB259" s="292"/>
      <c r="AC259" s="292"/>
      <c r="AD259" s="292"/>
      <c r="AE259" s="292"/>
      <c r="AF259" s="292"/>
      <c r="AG259" s="292"/>
      <c r="AH259" s="292"/>
      <c r="AI259" s="292"/>
      <c r="AJ259" s="292"/>
      <c r="AK259" s="292"/>
      <c r="AL259" s="292"/>
      <c r="AM259" s="406"/>
      <c r="AN259" s="406"/>
      <c r="AO259" s="406"/>
      <c r="AP259" s="406"/>
      <c r="AQ259" s="406"/>
      <c r="AR259" s="406"/>
      <c r="AS259" s="406"/>
      <c r="AT259" s="406"/>
      <c r="AU259" s="406"/>
      <c r="AV259" s="406"/>
      <c r="AW259" s="406"/>
      <c r="AX259" s="406"/>
      <c r="AY259" s="406"/>
      <c r="AZ259" s="406"/>
      <c r="BA259" s="293">
        <f>SUM(AM259:AZ259)</f>
        <v>0</v>
      </c>
    </row>
    <row r="260" spans="1:53" s="280" customFormat="1" ht="15.5" outlineLevel="1">
      <c r="A260" s="498"/>
      <c r="B260" s="321" t="s">
        <v>243</v>
      </c>
      <c r="C260" s="288" t="s">
        <v>163</v>
      </c>
      <c r="D260" s="292"/>
      <c r="E260" s="292"/>
      <c r="F260" s="292"/>
      <c r="G260" s="292"/>
      <c r="H260" s="292"/>
      <c r="I260" s="292"/>
      <c r="J260" s="292"/>
      <c r="K260" s="292"/>
      <c r="L260" s="292"/>
      <c r="M260" s="292"/>
      <c r="N260" s="292"/>
      <c r="O260" s="292"/>
      <c r="P260" s="292"/>
      <c r="Q260" s="292"/>
      <c r="R260" s="292"/>
      <c r="S260" s="292"/>
      <c r="T260" s="292"/>
      <c r="U260" s="292">
        <f>U259</f>
        <v>0</v>
      </c>
      <c r="V260" s="292"/>
      <c r="W260" s="292"/>
      <c r="X260" s="292"/>
      <c r="Y260" s="292"/>
      <c r="Z260" s="292"/>
      <c r="AA260" s="292"/>
      <c r="AB260" s="292"/>
      <c r="AC260" s="292"/>
      <c r="AD260" s="292"/>
      <c r="AE260" s="292"/>
      <c r="AF260" s="292"/>
      <c r="AG260" s="292"/>
      <c r="AH260" s="292"/>
      <c r="AI260" s="292"/>
      <c r="AJ260" s="292"/>
      <c r="AK260" s="292"/>
      <c r="AL260" s="292"/>
      <c r="AM260" s="407">
        <f>AM259</f>
        <v>0</v>
      </c>
      <c r="AN260" s="407">
        <f t="shared" ref="AN260:AZ260" si="86">AN259</f>
        <v>0</v>
      </c>
      <c r="AO260" s="407">
        <f t="shared" si="86"/>
        <v>0</v>
      </c>
      <c r="AP260" s="407">
        <f t="shared" si="86"/>
        <v>0</v>
      </c>
      <c r="AQ260" s="407">
        <f t="shared" si="86"/>
        <v>0</v>
      </c>
      <c r="AR260" s="407">
        <f t="shared" si="86"/>
        <v>0</v>
      </c>
      <c r="AS260" s="407">
        <f t="shared" si="86"/>
        <v>0</v>
      </c>
      <c r="AT260" s="407">
        <f t="shared" si="86"/>
        <v>0</v>
      </c>
      <c r="AU260" s="407">
        <f t="shared" si="86"/>
        <v>0</v>
      </c>
      <c r="AV260" s="407">
        <f t="shared" si="86"/>
        <v>0</v>
      </c>
      <c r="AW260" s="407">
        <f t="shared" si="86"/>
        <v>0</v>
      </c>
      <c r="AX260" s="407">
        <f t="shared" si="86"/>
        <v>0</v>
      </c>
      <c r="AY260" s="407">
        <f t="shared" si="86"/>
        <v>0</v>
      </c>
      <c r="AZ260" s="407">
        <f t="shared" si="86"/>
        <v>0</v>
      </c>
      <c r="BA260" s="494"/>
    </row>
    <row r="261" spans="1:53" s="280" customFormat="1" ht="15.5" outlineLevel="1">
      <c r="A261" s="498"/>
      <c r="B261" s="321"/>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c r="AL261" s="288"/>
      <c r="AM261" s="408"/>
      <c r="AN261" s="408"/>
      <c r="AO261" s="408"/>
      <c r="AP261" s="408"/>
      <c r="AQ261" s="408"/>
      <c r="AR261" s="408"/>
      <c r="AS261" s="408"/>
      <c r="AT261" s="408"/>
      <c r="AU261" s="408"/>
      <c r="AV261" s="408"/>
      <c r="AW261" s="408"/>
      <c r="AX261" s="408"/>
      <c r="AY261" s="408"/>
      <c r="AZ261" s="408"/>
      <c r="BA261" s="310"/>
    </row>
    <row r="262" spans="1:53" s="280" customFormat="1" ht="15.5" outlineLevel="1">
      <c r="A262" s="498">
        <v>33</v>
      </c>
      <c r="B262" s="321" t="s">
        <v>489</v>
      </c>
      <c r="C262" s="288" t="s">
        <v>25</v>
      </c>
      <c r="D262" s="292"/>
      <c r="E262" s="292"/>
      <c r="F262" s="292"/>
      <c r="G262" s="292"/>
      <c r="H262" s="292"/>
      <c r="I262" s="292"/>
      <c r="J262" s="292"/>
      <c r="K262" s="292"/>
      <c r="L262" s="292"/>
      <c r="M262" s="292"/>
      <c r="N262" s="292"/>
      <c r="O262" s="292"/>
      <c r="P262" s="292"/>
      <c r="Q262" s="292"/>
      <c r="R262" s="292"/>
      <c r="S262" s="292"/>
      <c r="T262" s="292"/>
      <c r="U262" s="292">
        <v>12</v>
      </c>
      <c r="V262" s="292"/>
      <c r="W262" s="292"/>
      <c r="X262" s="292"/>
      <c r="Y262" s="292"/>
      <c r="Z262" s="292"/>
      <c r="AA262" s="292"/>
      <c r="AB262" s="292"/>
      <c r="AC262" s="292"/>
      <c r="AD262" s="292"/>
      <c r="AE262" s="292"/>
      <c r="AF262" s="292"/>
      <c r="AG262" s="292"/>
      <c r="AH262" s="292"/>
      <c r="AI262" s="292"/>
      <c r="AJ262" s="292"/>
      <c r="AK262" s="292"/>
      <c r="AL262" s="292"/>
      <c r="AM262" s="406"/>
      <c r="AN262" s="406"/>
      <c r="AO262" s="406"/>
      <c r="AP262" s="406"/>
      <c r="AQ262" s="406"/>
      <c r="AR262" s="406"/>
      <c r="AS262" s="406"/>
      <c r="AT262" s="406"/>
      <c r="AU262" s="406"/>
      <c r="AV262" s="406"/>
      <c r="AW262" s="406"/>
      <c r="AX262" s="406"/>
      <c r="AY262" s="406"/>
      <c r="AZ262" s="406"/>
      <c r="BA262" s="293">
        <f>SUM(AM262:AZ262)</f>
        <v>0</v>
      </c>
    </row>
    <row r="263" spans="1:53" s="280" customFormat="1" ht="15.5" outlineLevel="1">
      <c r="A263" s="498"/>
      <c r="B263" s="321" t="s">
        <v>243</v>
      </c>
      <c r="C263" s="288" t="s">
        <v>163</v>
      </c>
      <c r="D263" s="292"/>
      <c r="E263" s="292"/>
      <c r="F263" s="292"/>
      <c r="G263" s="292"/>
      <c r="H263" s="292"/>
      <c r="I263" s="292"/>
      <c r="J263" s="292"/>
      <c r="K263" s="292"/>
      <c r="L263" s="292"/>
      <c r="M263" s="292"/>
      <c r="N263" s="292"/>
      <c r="O263" s="292"/>
      <c r="P263" s="292"/>
      <c r="Q263" s="292"/>
      <c r="R263" s="292"/>
      <c r="S263" s="292"/>
      <c r="T263" s="292"/>
      <c r="U263" s="292">
        <f>U262</f>
        <v>12</v>
      </c>
      <c r="V263" s="292"/>
      <c r="W263" s="292"/>
      <c r="X263" s="292"/>
      <c r="Y263" s="292"/>
      <c r="Z263" s="292"/>
      <c r="AA263" s="292"/>
      <c r="AB263" s="292"/>
      <c r="AC263" s="292"/>
      <c r="AD263" s="292"/>
      <c r="AE263" s="292"/>
      <c r="AF263" s="292"/>
      <c r="AG263" s="292"/>
      <c r="AH263" s="292"/>
      <c r="AI263" s="292"/>
      <c r="AJ263" s="292"/>
      <c r="AK263" s="292"/>
      <c r="AL263" s="292"/>
      <c r="AM263" s="407">
        <f>AM262</f>
        <v>0</v>
      </c>
      <c r="AN263" s="407">
        <f t="shared" ref="AN263:AZ263" si="87">AN262</f>
        <v>0</v>
      </c>
      <c r="AO263" s="407">
        <f t="shared" si="87"/>
        <v>0</v>
      </c>
      <c r="AP263" s="407">
        <f t="shared" si="87"/>
        <v>0</v>
      </c>
      <c r="AQ263" s="407">
        <f t="shared" si="87"/>
        <v>0</v>
      </c>
      <c r="AR263" s="407">
        <f t="shared" si="87"/>
        <v>0</v>
      </c>
      <c r="AS263" s="407">
        <f t="shared" si="87"/>
        <v>0</v>
      </c>
      <c r="AT263" s="407">
        <f t="shared" si="87"/>
        <v>0</v>
      </c>
      <c r="AU263" s="407">
        <f t="shared" si="87"/>
        <v>0</v>
      </c>
      <c r="AV263" s="407">
        <f t="shared" si="87"/>
        <v>0</v>
      </c>
      <c r="AW263" s="407">
        <f t="shared" si="87"/>
        <v>0</v>
      </c>
      <c r="AX263" s="407">
        <f t="shared" si="87"/>
        <v>0</v>
      </c>
      <c r="AY263" s="407">
        <f t="shared" si="87"/>
        <v>0</v>
      </c>
      <c r="AZ263" s="407">
        <f t="shared" si="87"/>
        <v>0</v>
      </c>
      <c r="BA263" s="494"/>
    </row>
    <row r="264" spans="1:53" ht="15.5" outlineLevel="1">
      <c r="B264" s="312"/>
      <c r="C264" s="322"/>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288"/>
      <c r="AG264" s="288"/>
      <c r="AH264" s="288"/>
      <c r="AI264" s="288"/>
      <c r="AJ264" s="288"/>
      <c r="AK264" s="288"/>
      <c r="AL264" s="288"/>
      <c r="AM264" s="298"/>
      <c r="AN264" s="298"/>
      <c r="AO264" s="298"/>
      <c r="AP264" s="298"/>
      <c r="AQ264" s="298"/>
      <c r="AR264" s="298"/>
      <c r="AS264" s="298"/>
      <c r="AT264" s="298"/>
      <c r="AU264" s="298"/>
      <c r="AV264" s="298"/>
      <c r="AW264" s="298"/>
      <c r="AX264" s="298"/>
      <c r="AY264" s="298"/>
      <c r="AZ264" s="298"/>
      <c r="BA264" s="303"/>
    </row>
    <row r="265" spans="1:53" ht="15.5">
      <c r="B265" s="324" t="s">
        <v>244</v>
      </c>
      <c r="C265" s="326"/>
      <c r="D265" s="326">
        <f>SUM(D160:D263)</f>
        <v>16722888.976923546</v>
      </c>
      <c r="E265" s="326">
        <f t="shared" ref="E265:T265" si="88">SUM(E160:E263)</f>
        <v>16448611.17382027</v>
      </c>
      <c r="F265" s="326">
        <f t="shared" si="88"/>
        <v>16140338.2833017</v>
      </c>
      <c r="G265" s="326">
        <f t="shared" si="88"/>
        <v>15320941.712069567</v>
      </c>
      <c r="H265" s="326">
        <f t="shared" si="88"/>
        <v>14799641.775544224</v>
      </c>
      <c r="I265" s="326">
        <f t="shared" si="88"/>
        <v>13109812.820741784</v>
      </c>
      <c r="J265" s="326">
        <f t="shared" si="88"/>
        <v>12702423.781224376</v>
      </c>
      <c r="K265" s="326">
        <f t="shared" si="88"/>
        <v>12701568.045875242</v>
      </c>
      <c r="L265" s="326">
        <f t="shared" si="88"/>
        <v>12296104.077365868</v>
      </c>
      <c r="M265" s="326">
        <f t="shared" si="88"/>
        <v>9316716.1764042433</v>
      </c>
      <c r="N265" s="326">
        <f t="shared" si="88"/>
        <v>8285601.9093815824</v>
      </c>
      <c r="O265" s="326">
        <f t="shared" si="88"/>
        <v>8008210.200185935</v>
      </c>
      <c r="P265" s="326">
        <f t="shared" si="88"/>
        <v>4194106.9142699358</v>
      </c>
      <c r="Q265" s="326">
        <f t="shared" si="88"/>
        <v>3287565.6469540843</v>
      </c>
      <c r="R265" s="326">
        <f t="shared" si="88"/>
        <v>3259890.6469540843</v>
      </c>
      <c r="S265" s="326">
        <f t="shared" si="88"/>
        <v>1852963.7250106635</v>
      </c>
      <c r="T265" s="326">
        <f t="shared" si="88"/>
        <v>1532422.6386480264</v>
      </c>
      <c r="U265" s="326"/>
      <c r="V265" s="326">
        <f>SUM(V160:V263)</f>
        <v>5234.4170623983073</v>
      </c>
      <c r="W265" s="326">
        <f t="shared" ref="W265:AL265" si="89">SUM(W160:W263)</f>
        <v>3636.7624965972709</v>
      </c>
      <c r="X265" s="326">
        <f t="shared" si="89"/>
        <v>3543.7337408681092</v>
      </c>
      <c r="Y265" s="326">
        <f t="shared" si="89"/>
        <v>3276.3129707200592</v>
      </c>
      <c r="Z265" s="326">
        <f t="shared" si="89"/>
        <v>3158.6176711158623</v>
      </c>
      <c r="AA265" s="326">
        <f t="shared" si="89"/>
        <v>2745.5134752716435</v>
      </c>
      <c r="AB265" s="326">
        <f t="shared" si="89"/>
        <v>2707.3472101365678</v>
      </c>
      <c r="AC265" s="326">
        <f t="shared" si="89"/>
        <v>2707.2495234528769</v>
      </c>
      <c r="AD265" s="326">
        <f t="shared" si="89"/>
        <v>2653.8456591916884</v>
      </c>
      <c r="AE265" s="326">
        <f t="shared" si="89"/>
        <v>2216.2938222415542</v>
      </c>
      <c r="AF265" s="326">
        <f t="shared" si="89"/>
        <v>2104.6537719121675</v>
      </c>
      <c r="AG265" s="326">
        <f t="shared" si="89"/>
        <v>2079.9054305950081</v>
      </c>
      <c r="AH265" s="326">
        <f t="shared" si="89"/>
        <v>1356.0500112154716</v>
      </c>
      <c r="AI265" s="326">
        <f t="shared" si="89"/>
        <v>1083.4461006247552</v>
      </c>
      <c r="AJ265" s="326">
        <f t="shared" si="89"/>
        <v>1079.9114785068782</v>
      </c>
      <c r="AK265" s="326">
        <f t="shared" si="89"/>
        <v>838.79125246123772</v>
      </c>
      <c r="AL265" s="326">
        <f t="shared" si="89"/>
        <v>769.80682583533076</v>
      </c>
      <c r="AM265" s="326">
        <f>IF(AM159="kWh",SUMPRODUCT(D160:D263,AM160:AM263))</f>
        <v>3072976.6126137525</v>
      </c>
      <c r="AN265" s="326">
        <f>IF(AN159="kWh",SUMPRODUCT(D160:D263,AN160:AN263))</f>
        <v>1283096.8200027728</v>
      </c>
      <c r="AO265" s="326">
        <f>IF(AO159="kW",SUMPRODUCT(U160:U263,V160:V263,AO160:AO263),SUMPRODUCT(D160:D263,AO160:AO263))</f>
        <v>30050.631756876424</v>
      </c>
      <c r="AP265" s="326">
        <f>IF(AP159="kW",SUMPRODUCT(U160:U263,V160:V263,AP160:AP263),SUMPRODUCT(D160:D263,AP160:AP263))</f>
        <v>0</v>
      </c>
      <c r="AQ265" s="326">
        <f>IF(AQ159="kW",SUMPRODUCT(U160:U263,V160:V263,AQ160:AQ263),SUMPRODUCT(D160:D263,AQ160:AQ263))</f>
        <v>0</v>
      </c>
      <c r="AR265" s="326">
        <f>IF(AR159="kW",SUMPRODUCT(U160:U263,V160:V263,AR160:AR263),SUMPRODUCT(D160:D263,AR160:AR263))</f>
        <v>0</v>
      </c>
      <c r="AS265" s="326">
        <f>IF(AS159="kW",SUMPRODUCT(U160:U263,V160:V263,AS160:AS263),SUMPRODUCT(D160:D263,AS160:AS263))</f>
        <v>0</v>
      </c>
      <c r="AT265" s="326">
        <f>IF(AT159="kW",SUMPRODUCT(U160:U263,V160:V263,AT160:AT263),SUMPRODUCT(D160:D263,AT160:AT263))</f>
        <v>0</v>
      </c>
      <c r="AU265" s="326">
        <f>IF(AU159="kW",SUMPRODUCT(U160:U263,V160:V263,AU160:AU263),SUMPRODUCT(D160:D263,AU160:AU263))</f>
        <v>0</v>
      </c>
      <c r="AV265" s="326">
        <f>IF(AV159="kW",SUMPRODUCT(U160:U263,V160:V263,AV160:AV263),SUMPRODUCT(D160:D263,AV160:AV263))</f>
        <v>0</v>
      </c>
      <c r="AW265" s="326">
        <f>IF(AW159="kW",SUMPRODUCT(U160:U263,V160:V263,AW160:AW263),SUMPRODUCT(D160:D263,AW160:AW263))</f>
        <v>0</v>
      </c>
      <c r="AX265" s="326">
        <f>IF(AX159="kW",SUMPRODUCT(U160:U263,V160:V263,AX160:AX263),SUMPRODUCT(D160:D263,AX160:AX263))</f>
        <v>0</v>
      </c>
      <c r="AY265" s="326">
        <f>IF(AY159="kW",SUMPRODUCT(U160:U263,V160:V263,AY160:AY263),SUMPRODUCT(D160:D263,AY160:AY263))</f>
        <v>0</v>
      </c>
      <c r="AZ265" s="326">
        <f>IF(AZ159="kW",SUMPRODUCT(U160:U263,V160:V263,AZ160:AZ263),SUMPRODUCT(D160:D263,AZ160:AZ263))</f>
        <v>0</v>
      </c>
      <c r="BA265" s="327"/>
    </row>
    <row r="266" spans="1:53" ht="15.5">
      <c r="B266" s="328" t="s">
        <v>245</v>
      </c>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f>HLOOKUP(AM158,'2. LRAMVA Threshold'!$B$42:$Q$53,4,FALSE)</f>
        <v>0</v>
      </c>
      <c r="AN266" s="325">
        <f>HLOOKUP(AN158,'2. LRAMVA Threshold'!$B$42:$Q$53,4,FALSE)</f>
        <v>0</v>
      </c>
      <c r="AO266" s="325">
        <f>HLOOKUP(AO158,'2. LRAMVA Threshold'!$B$42:$Q$53,4,FALSE)</f>
        <v>0</v>
      </c>
      <c r="AP266" s="325">
        <f>HLOOKUP(AP158,'2. LRAMVA Threshold'!$B$42:$Q$53,4,FALSE)</f>
        <v>0</v>
      </c>
      <c r="AQ266" s="325">
        <f>HLOOKUP(AQ158,'2. LRAMVA Threshold'!$B$42:$Q$53,4,FALSE)</f>
        <v>0</v>
      </c>
      <c r="AR266" s="325">
        <f>HLOOKUP(AR158,'2. LRAMVA Threshold'!$B$42:$Q$53,4,FALSE)</f>
        <v>0</v>
      </c>
      <c r="AS266" s="325">
        <f>HLOOKUP(AS158,'2. LRAMVA Threshold'!$B$42:$Q$53,4,FALSE)</f>
        <v>0</v>
      </c>
      <c r="AT266" s="325">
        <f>HLOOKUP(AT158,'2. LRAMVA Threshold'!$B$42:$Q$53,4,FALSE)</f>
        <v>0</v>
      </c>
      <c r="AU266" s="325">
        <f>HLOOKUP(AU158,'2. LRAMVA Threshold'!$B$42:$Q$53,4,FALSE)</f>
        <v>0</v>
      </c>
      <c r="AV266" s="325">
        <f>HLOOKUP(AV158,'2. LRAMVA Threshold'!$B$42:$Q$53,4,FALSE)</f>
        <v>0</v>
      </c>
      <c r="AW266" s="325">
        <f>HLOOKUP(AW158,'2. LRAMVA Threshold'!$B$42:$Q$53,4,FALSE)</f>
        <v>0</v>
      </c>
      <c r="AX266" s="325">
        <f>HLOOKUP(AX158,'2. LRAMVA Threshold'!$B$42:$Q$53,4,FALSE)</f>
        <v>0</v>
      </c>
      <c r="AY266" s="325">
        <f>HLOOKUP(AY158,'2. LRAMVA Threshold'!$B$42:$Q$53,4,FALSE)</f>
        <v>0</v>
      </c>
      <c r="AZ266" s="325">
        <f>HLOOKUP(AZ158,'2. LRAMVA Threshold'!$B$42:$Q$53,4,FALSE)</f>
        <v>0</v>
      </c>
      <c r="BA266" s="329"/>
    </row>
    <row r="267" spans="1:53" ht="15.5">
      <c r="B267" s="321"/>
      <c r="C267" s="330"/>
      <c r="D267" s="331"/>
      <c r="E267" s="331"/>
      <c r="F267" s="331"/>
      <c r="G267" s="331"/>
      <c r="H267" s="331"/>
      <c r="I267" s="331"/>
      <c r="J267" s="331"/>
      <c r="K267" s="331"/>
      <c r="L267" s="331"/>
      <c r="M267" s="331"/>
      <c r="N267" s="331"/>
      <c r="O267" s="331"/>
      <c r="P267" s="331"/>
      <c r="Q267" s="331"/>
      <c r="R267" s="331"/>
      <c r="S267" s="331"/>
      <c r="T267" s="331"/>
      <c r="U267" s="331"/>
      <c r="V267" s="332"/>
      <c r="W267" s="331"/>
      <c r="X267" s="331"/>
      <c r="Y267" s="331"/>
      <c r="Z267" s="333"/>
      <c r="AA267" s="333"/>
      <c r="AB267" s="333"/>
      <c r="AC267" s="333"/>
      <c r="AD267" s="331"/>
      <c r="AE267" s="331"/>
      <c r="AF267" s="331"/>
      <c r="AG267" s="331"/>
      <c r="AH267" s="331"/>
      <c r="AI267" s="331"/>
      <c r="AJ267" s="331"/>
      <c r="AK267" s="331"/>
      <c r="AL267" s="331"/>
      <c r="AM267" s="297"/>
      <c r="AN267" s="297"/>
      <c r="AO267" s="297"/>
      <c r="AP267" s="297"/>
      <c r="AQ267" s="297"/>
      <c r="AR267" s="297"/>
      <c r="AS267" s="297"/>
      <c r="AT267" s="297"/>
      <c r="AU267" s="297"/>
      <c r="AV267" s="297"/>
      <c r="AW267" s="297"/>
      <c r="AX267" s="297"/>
      <c r="AY267" s="297"/>
      <c r="AZ267" s="297"/>
      <c r="BA267" s="334"/>
    </row>
    <row r="268" spans="1:53" ht="15.5">
      <c r="B268" s="321" t="s">
        <v>165</v>
      </c>
      <c r="C268" s="335"/>
      <c r="D268" s="335"/>
      <c r="E268" s="372"/>
      <c r="F268" s="372"/>
      <c r="G268" s="372"/>
      <c r="H268" s="372"/>
      <c r="I268" s="372"/>
      <c r="J268" s="372"/>
      <c r="K268" s="372"/>
      <c r="L268" s="372"/>
      <c r="M268" s="372"/>
      <c r="N268" s="372"/>
      <c r="O268" s="372"/>
      <c r="P268" s="372"/>
      <c r="Q268" s="372"/>
      <c r="R268" s="372"/>
      <c r="S268" s="372"/>
      <c r="T268" s="372"/>
      <c r="U268" s="372"/>
      <c r="V268" s="288"/>
      <c r="W268" s="337"/>
      <c r="X268" s="337"/>
      <c r="Y268" s="337"/>
      <c r="Z268" s="336"/>
      <c r="AA268" s="336"/>
      <c r="AB268" s="336"/>
      <c r="AC268" s="336"/>
      <c r="AD268" s="337"/>
      <c r="AE268" s="337"/>
      <c r="AF268" s="337"/>
      <c r="AG268" s="337"/>
      <c r="AH268" s="337"/>
      <c r="AI268" s="337"/>
      <c r="AJ268" s="337"/>
      <c r="AK268" s="337"/>
      <c r="AL268" s="337"/>
      <c r="AM268" s="824">
        <f>HLOOKUP(AM$20,'3.  Distribution Rates'!$C$122:$P$133,4,FALSE)</f>
        <v>0</v>
      </c>
      <c r="AN268" s="824">
        <f>HLOOKUP(AN$20,'3.  Distribution Rates'!$C$122:$P$133,4,FALSE)</f>
        <v>0</v>
      </c>
      <c r="AO268" s="338">
        <f>HLOOKUP(AO$20,'3.  Distribution Rates'!$C$122:$P$133,4,FALSE)</f>
        <v>0</v>
      </c>
      <c r="AP268" s="338">
        <f>HLOOKUP(AP$20,'3.  Distribution Rates'!$C$122:$P$133,4,FALSE)</f>
        <v>0</v>
      </c>
      <c r="AQ268" s="338">
        <f>HLOOKUP(AQ$20,'3.  Distribution Rates'!$C$122:$P$133,4,FALSE)</f>
        <v>0</v>
      </c>
      <c r="AR268" s="338">
        <f>HLOOKUP(AR$20,'3.  Distribution Rates'!$C$122:$P$133,4,FALSE)</f>
        <v>0</v>
      </c>
      <c r="AS268" s="338">
        <f>HLOOKUP(AS$20,'3.  Distribution Rates'!$C$122:$P$133,4,FALSE)</f>
        <v>0</v>
      </c>
      <c r="AT268" s="338">
        <f>HLOOKUP(AT$20,'3.  Distribution Rates'!$C$122:$P$133,4,FALSE)</f>
        <v>0</v>
      </c>
      <c r="AU268" s="338">
        <f>HLOOKUP(AU$20,'3.  Distribution Rates'!$C$122:$P$133,4,FALSE)</f>
        <v>0</v>
      </c>
      <c r="AV268" s="338">
        <f>HLOOKUP(AV$20,'3.  Distribution Rates'!$C$122:$P$133,4,FALSE)</f>
        <v>0</v>
      </c>
      <c r="AW268" s="338">
        <f>HLOOKUP(AW$20,'3.  Distribution Rates'!$C$122:$P$133,4,FALSE)</f>
        <v>0</v>
      </c>
      <c r="AX268" s="338">
        <f>HLOOKUP(AX$20,'3.  Distribution Rates'!$C$122:$P$133,4,FALSE)</f>
        <v>0</v>
      </c>
      <c r="AY268" s="338">
        <f>HLOOKUP(AY$20,'3.  Distribution Rates'!$C$122:$P$133,4,FALSE)</f>
        <v>0</v>
      </c>
      <c r="AZ268" s="338">
        <f>HLOOKUP(AZ$20,'3.  Distribution Rates'!$C$122:$P$133,4,FALSE)</f>
        <v>0</v>
      </c>
      <c r="BA268" s="373"/>
    </row>
    <row r="269" spans="1:53" ht="15.5">
      <c r="B269" s="291" t="s">
        <v>154</v>
      </c>
      <c r="C269" s="342"/>
      <c r="D269" s="306"/>
      <c r="E269" s="276"/>
      <c r="F269" s="276"/>
      <c r="G269" s="276"/>
      <c r="H269" s="276"/>
      <c r="I269" s="276"/>
      <c r="J269" s="276"/>
      <c r="K269" s="276"/>
      <c r="L269" s="276"/>
      <c r="M269" s="276"/>
      <c r="N269" s="276"/>
      <c r="O269" s="276"/>
      <c r="P269" s="276"/>
      <c r="Q269" s="276"/>
      <c r="R269" s="276"/>
      <c r="S269" s="276"/>
      <c r="T269" s="276"/>
      <c r="U269" s="276"/>
      <c r="V269" s="288"/>
      <c r="W269" s="276"/>
      <c r="X269" s="276"/>
      <c r="Y269" s="276"/>
      <c r="Z269" s="306"/>
      <c r="AA269" s="306"/>
      <c r="AB269" s="306"/>
      <c r="AC269" s="306"/>
      <c r="AD269" s="276"/>
      <c r="AE269" s="276"/>
      <c r="AF269" s="276"/>
      <c r="AG269" s="276"/>
      <c r="AH269" s="276"/>
      <c r="AI269" s="276"/>
      <c r="AJ269" s="276"/>
      <c r="AK269" s="276"/>
      <c r="AL269" s="276"/>
      <c r="AM269" s="374">
        <f>AM135*AM268</f>
        <v>0</v>
      </c>
      <c r="AN269" s="374">
        <f>AN135*AN268</f>
        <v>0</v>
      </c>
      <c r="AO269" s="374">
        <f t="shared" ref="AO269:AZ269" si="90">AO135*AO268</f>
        <v>0</v>
      </c>
      <c r="AP269" s="374">
        <f t="shared" si="90"/>
        <v>0</v>
      </c>
      <c r="AQ269" s="374">
        <f t="shared" si="90"/>
        <v>0</v>
      </c>
      <c r="AR269" s="374">
        <f t="shared" si="90"/>
        <v>0</v>
      </c>
      <c r="AS269" s="374">
        <f t="shared" si="90"/>
        <v>0</v>
      </c>
      <c r="AT269" s="374">
        <f t="shared" si="90"/>
        <v>0</v>
      </c>
      <c r="AU269" s="374">
        <f t="shared" si="90"/>
        <v>0</v>
      </c>
      <c r="AV269" s="374">
        <f t="shared" si="90"/>
        <v>0</v>
      </c>
      <c r="AW269" s="374">
        <f t="shared" si="90"/>
        <v>0</v>
      </c>
      <c r="AX269" s="374">
        <f t="shared" si="90"/>
        <v>0</v>
      </c>
      <c r="AY269" s="374">
        <f t="shared" si="90"/>
        <v>0</v>
      </c>
      <c r="AZ269" s="374">
        <f t="shared" si="90"/>
        <v>0</v>
      </c>
      <c r="BA269" s="615">
        <f>SUM(AM269:AZ269)</f>
        <v>0</v>
      </c>
    </row>
    <row r="270" spans="1:53" ht="15.5">
      <c r="B270" s="291" t="s">
        <v>155</v>
      </c>
      <c r="C270" s="342"/>
      <c r="D270" s="306"/>
      <c r="E270" s="276"/>
      <c r="F270" s="276"/>
      <c r="G270" s="276"/>
      <c r="H270" s="276"/>
      <c r="I270" s="276"/>
      <c r="J270" s="276"/>
      <c r="K270" s="276"/>
      <c r="L270" s="276"/>
      <c r="M270" s="276"/>
      <c r="N270" s="276"/>
      <c r="O270" s="276"/>
      <c r="P270" s="276"/>
      <c r="Q270" s="276"/>
      <c r="R270" s="276"/>
      <c r="S270" s="276"/>
      <c r="T270" s="276"/>
      <c r="U270" s="276"/>
      <c r="V270" s="288"/>
      <c r="W270" s="276"/>
      <c r="X270" s="276"/>
      <c r="Y270" s="276"/>
      <c r="Z270" s="306"/>
      <c r="AA270" s="306"/>
      <c r="AB270" s="306"/>
      <c r="AC270" s="306"/>
      <c r="AD270" s="276"/>
      <c r="AE270" s="276"/>
      <c r="AF270" s="276"/>
      <c r="AG270" s="276"/>
      <c r="AH270" s="276"/>
      <c r="AI270" s="276"/>
      <c r="AJ270" s="276"/>
      <c r="AK270" s="276"/>
      <c r="AL270" s="276"/>
      <c r="AM270" s="374">
        <f t="shared" ref="AM270:AZ270" si="91">AM265*AM268</f>
        <v>0</v>
      </c>
      <c r="AN270" s="374">
        <f t="shared" si="91"/>
        <v>0</v>
      </c>
      <c r="AO270" s="375">
        <f t="shared" si="91"/>
        <v>0</v>
      </c>
      <c r="AP270" s="374">
        <f t="shared" si="91"/>
        <v>0</v>
      </c>
      <c r="AQ270" s="374">
        <f t="shared" si="91"/>
        <v>0</v>
      </c>
      <c r="AR270" s="375">
        <f t="shared" si="91"/>
        <v>0</v>
      </c>
      <c r="AS270" s="374">
        <f t="shared" si="91"/>
        <v>0</v>
      </c>
      <c r="AT270" s="374">
        <f t="shared" si="91"/>
        <v>0</v>
      </c>
      <c r="AU270" s="375">
        <f t="shared" si="91"/>
        <v>0</v>
      </c>
      <c r="AV270" s="374">
        <f t="shared" si="91"/>
        <v>0</v>
      </c>
      <c r="AW270" s="374">
        <f t="shared" si="91"/>
        <v>0</v>
      </c>
      <c r="AX270" s="375">
        <f t="shared" si="91"/>
        <v>0</v>
      </c>
      <c r="AY270" s="374">
        <f t="shared" si="91"/>
        <v>0</v>
      </c>
      <c r="AZ270" s="374">
        <f t="shared" si="91"/>
        <v>0</v>
      </c>
      <c r="BA270" s="615">
        <f>SUM(AM270:AZ270)</f>
        <v>0</v>
      </c>
    </row>
    <row r="271" spans="1:53" s="376" customFormat="1" ht="15.5">
      <c r="A271" s="500"/>
      <c r="B271" s="346" t="s">
        <v>253</v>
      </c>
      <c r="C271" s="342"/>
      <c r="D271" s="333"/>
      <c r="E271" s="331"/>
      <c r="F271" s="331"/>
      <c r="G271" s="331"/>
      <c r="H271" s="331"/>
      <c r="I271" s="331"/>
      <c r="J271" s="331"/>
      <c r="K271" s="331"/>
      <c r="L271" s="331"/>
      <c r="M271" s="331"/>
      <c r="N271" s="331"/>
      <c r="O271" s="331"/>
      <c r="P271" s="331"/>
      <c r="Q271" s="331"/>
      <c r="R271" s="331"/>
      <c r="S271" s="331"/>
      <c r="T271" s="331"/>
      <c r="U271" s="331"/>
      <c r="V271" s="297"/>
      <c r="W271" s="331"/>
      <c r="X271" s="331"/>
      <c r="Y271" s="331"/>
      <c r="Z271" s="333"/>
      <c r="AA271" s="333"/>
      <c r="AB271" s="333"/>
      <c r="AC271" s="333"/>
      <c r="AD271" s="331"/>
      <c r="AE271" s="331"/>
      <c r="AF271" s="331"/>
      <c r="AG271" s="331"/>
      <c r="AH271" s="331"/>
      <c r="AI271" s="331"/>
      <c r="AJ271" s="331"/>
      <c r="AK271" s="331"/>
      <c r="AL271" s="331"/>
      <c r="AM271" s="343">
        <f>SUM(AM269:AM270)</f>
        <v>0</v>
      </c>
      <c r="AN271" s="343">
        <f t="shared" ref="AN271:AS271" si="92">SUM(AN269:AN270)</f>
        <v>0</v>
      </c>
      <c r="AO271" s="343">
        <f t="shared" si="92"/>
        <v>0</v>
      </c>
      <c r="AP271" s="343">
        <f t="shared" si="92"/>
        <v>0</v>
      </c>
      <c r="AQ271" s="343">
        <f t="shared" si="92"/>
        <v>0</v>
      </c>
      <c r="AR271" s="343">
        <f t="shared" si="92"/>
        <v>0</v>
      </c>
      <c r="AS271" s="343">
        <f t="shared" si="92"/>
        <v>0</v>
      </c>
      <c r="AT271" s="343">
        <f t="shared" ref="AT271:AZ271" si="93">SUM(AT269:AT270)</f>
        <v>0</v>
      </c>
      <c r="AU271" s="343">
        <f t="shared" si="93"/>
        <v>0</v>
      </c>
      <c r="AV271" s="343">
        <f t="shared" si="93"/>
        <v>0</v>
      </c>
      <c r="AW271" s="343">
        <f t="shared" si="93"/>
        <v>0</v>
      </c>
      <c r="AX271" s="343">
        <f t="shared" si="93"/>
        <v>0</v>
      </c>
      <c r="AY271" s="343">
        <f t="shared" si="93"/>
        <v>0</v>
      </c>
      <c r="AZ271" s="343">
        <f t="shared" si="93"/>
        <v>0</v>
      </c>
      <c r="BA271" s="403">
        <f>SUM(BA269:BA270)</f>
        <v>0</v>
      </c>
    </row>
    <row r="272" spans="1:53" s="376" customFormat="1" ht="15.5">
      <c r="A272" s="500"/>
      <c r="B272" s="346" t="s">
        <v>246</v>
      </c>
      <c r="C272" s="342"/>
      <c r="D272" s="347"/>
      <c r="E272" s="331"/>
      <c r="F272" s="331"/>
      <c r="G272" s="331"/>
      <c r="H272" s="331"/>
      <c r="I272" s="331"/>
      <c r="J272" s="331"/>
      <c r="K272" s="331"/>
      <c r="L272" s="331"/>
      <c r="M272" s="331"/>
      <c r="N272" s="331"/>
      <c r="O272" s="331"/>
      <c r="P272" s="331"/>
      <c r="Q272" s="331"/>
      <c r="R272" s="331"/>
      <c r="S272" s="331"/>
      <c r="T272" s="331"/>
      <c r="U272" s="331"/>
      <c r="V272" s="297"/>
      <c r="W272" s="331"/>
      <c r="X272" s="331"/>
      <c r="Y272" s="331"/>
      <c r="Z272" s="333"/>
      <c r="AA272" s="333"/>
      <c r="AB272" s="333"/>
      <c r="AC272" s="333"/>
      <c r="AD272" s="331"/>
      <c r="AE272" s="331"/>
      <c r="AF272" s="331"/>
      <c r="AG272" s="331"/>
      <c r="AH272" s="331"/>
      <c r="AI272" s="331"/>
      <c r="AJ272" s="331"/>
      <c r="AK272" s="331"/>
      <c r="AL272" s="331"/>
      <c r="AM272" s="344">
        <f t="shared" ref="AM272:AS272" si="94">AM266*AM268</f>
        <v>0</v>
      </c>
      <c r="AN272" s="344">
        <f t="shared" si="94"/>
        <v>0</v>
      </c>
      <c r="AO272" s="344">
        <f t="shared" si="94"/>
        <v>0</v>
      </c>
      <c r="AP272" s="344">
        <f t="shared" si="94"/>
        <v>0</v>
      </c>
      <c r="AQ272" s="344">
        <f t="shared" si="94"/>
        <v>0</v>
      </c>
      <c r="AR272" s="344">
        <f t="shared" si="94"/>
        <v>0</v>
      </c>
      <c r="AS272" s="344">
        <f t="shared" si="94"/>
        <v>0</v>
      </c>
      <c r="AT272" s="344">
        <f t="shared" ref="AT272:AZ272" si="95">AT266*AT268</f>
        <v>0</v>
      </c>
      <c r="AU272" s="344">
        <f t="shared" si="95"/>
        <v>0</v>
      </c>
      <c r="AV272" s="344">
        <f t="shared" si="95"/>
        <v>0</v>
      </c>
      <c r="AW272" s="344">
        <f t="shared" si="95"/>
        <v>0</v>
      </c>
      <c r="AX272" s="344">
        <f t="shared" si="95"/>
        <v>0</v>
      </c>
      <c r="AY272" s="344">
        <f t="shared" si="95"/>
        <v>0</v>
      </c>
      <c r="AZ272" s="344">
        <f t="shared" si="95"/>
        <v>0</v>
      </c>
      <c r="BA272" s="403">
        <f>SUM(AM272:AZ272)</f>
        <v>0</v>
      </c>
    </row>
    <row r="273" spans="1:55" s="376" customFormat="1" ht="15.5">
      <c r="A273" s="500"/>
      <c r="B273" s="346" t="s">
        <v>254</v>
      </c>
      <c r="C273" s="342"/>
      <c r="D273" s="347"/>
      <c r="E273" s="331"/>
      <c r="F273" s="331"/>
      <c r="G273" s="331"/>
      <c r="H273" s="331"/>
      <c r="I273" s="331"/>
      <c r="J273" s="331"/>
      <c r="K273" s="331"/>
      <c r="L273" s="331"/>
      <c r="M273" s="331"/>
      <c r="N273" s="331"/>
      <c r="O273" s="331"/>
      <c r="P273" s="331"/>
      <c r="Q273" s="331"/>
      <c r="R273" s="331"/>
      <c r="S273" s="331"/>
      <c r="T273" s="331"/>
      <c r="U273" s="331"/>
      <c r="V273" s="297"/>
      <c r="W273" s="331"/>
      <c r="X273" s="331"/>
      <c r="Y273" s="331"/>
      <c r="Z273" s="347"/>
      <c r="AA273" s="347"/>
      <c r="AB273" s="347"/>
      <c r="AC273" s="347"/>
      <c r="AD273" s="331"/>
      <c r="AE273" s="331"/>
      <c r="AF273" s="331"/>
      <c r="AG273" s="331"/>
      <c r="AH273" s="331"/>
      <c r="AI273" s="331"/>
      <c r="AJ273" s="331"/>
      <c r="AK273" s="331"/>
      <c r="AL273" s="331"/>
      <c r="BA273" s="403">
        <f>BA271-BA272</f>
        <v>0</v>
      </c>
    </row>
    <row r="274" spans="1:55" ht="15.5">
      <c r="B274" s="321"/>
      <c r="C274" s="347"/>
      <c r="D274" s="347"/>
      <c r="E274" s="331"/>
      <c r="F274" s="331"/>
      <c r="G274" s="331"/>
      <c r="H274" s="331"/>
      <c r="I274" s="331"/>
      <c r="J274" s="331"/>
      <c r="K274" s="331"/>
      <c r="L274" s="331"/>
      <c r="M274" s="331"/>
      <c r="N274" s="331"/>
      <c r="O274" s="331"/>
      <c r="P274" s="331"/>
      <c r="Q274" s="331"/>
      <c r="R274" s="331"/>
      <c r="S274" s="331"/>
      <c r="T274" s="331"/>
      <c r="U274" s="331"/>
      <c r="V274" s="297"/>
      <c r="W274" s="331"/>
      <c r="X274" s="331"/>
      <c r="Y274" s="331"/>
      <c r="Z274" s="347"/>
      <c r="AA274" s="342"/>
      <c r="AB274" s="347"/>
      <c r="AC274" s="347"/>
      <c r="AD274" s="331"/>
      <c r="AE274" s="331"/>
      <c r="AF274" s="331"/>
      <c r="AG274" s="331"/>
      <c r="AH274" s="331"/>
      <c r="AI274" s="331"/>
      <c r="AJ274" s="331"/>
      <c r="AK274" s="331"/>
      <c r="AL274" s="331"/>
      <c r="BA274" s="345"/>
    </row>
    <row r="275" spans="1:55" ht="15.5">
      <c r="B275" s="291" t="s">
        <v>70</v>
      </c>
      <c r="C275" s="353"/>
      <c r="D275" s="276"/>
      <c r="E275" s="276"/>
      <c r="F275" s="276"/>
      <c r="G275" s="276"/>
      <c r="H275" s="276"/>
      <c r="I275" s="276"/>
      <c r="J275" s="276"/>
      <c r="K275" s="276"/>
      <c r="L275" s="276"/>
      <c r="M275" s="276"/>
      <c r="N275" s="276"/>
      <c r="O275" s="276"/>
      <c r="P275" s="276"/>
      <c r="Q275" s="276"/>
      <c r="R275" s="276"/>
      <c r="S275" s="276"/>
      <c r="T275" s="276"/>
      <c r="U275" s="276"/>
      <c r="V275" s="354"/>
      <c r="W275" s="276"/>
      <c r="X275" s="276"/>
      <c r="Y275" s="276"/>
      <c r="Z275" s="301"/>
      <c r="AA275" s="306"/>
      <c r="AB275" s="306"/>
      <c r="AC275" s="276"/>
      <c r="AD275" s="276"/>
      <c r="AE275" s="306"/>
      <c r="AF275" s="306"/>
      <c r="AG275" s="306"/>
      <c r="AH275" s="306"/>
      <c r="AI275" s="306"/>
      <c r="AJ275" s="306"/>
      <c r="AK275" s="306"/>
      <c r="AL275" s="306"/>
      <c r="AM275" s="288">
        <f>SUMPRODUCT($E$160:$E$263,AM160:AM263)</f>
        <v>3072976.6126137525</v>
      </c>
      <c r="AN275" s="288">
        <f>SUMPRODUCT($E$160:$E$263,AN160:AN263)</f>
        <v>1255455.6159403042</v>
      </c>
      <c r="AO275" s="288">
        <f>IF(AO159="kW",SUMPRODUCT(U160:U263,W160:W263,AO160:AO263),SUMPRODUCT(E160:E263,AO160:AO263))</f>
        <v>29279.064560141818</v>
      </c>
      <c r="AP275" s="288">
        <f>IF(AP159="kW",SUMPRODUCT(U160:U263,W160:W263,AP160:AP263),SUMPRODUCT(E160:E263,AP160:AP263))</f>
        <v>0</v>
      </c>
      <c r="AQ275" s="288">
        <f>IF(AQ159="kW",SUMPRODUCT(U160:U263,W160:W263,AQ160:AQ263),SUMPRODUCT(E160:E263,AQ160:AQ263))</f>
        <v>0</v>
      </c>
      <c r="AR275" s="288">
        <f>IF(AR159="kW",SUMPRODUCT(U160:U263,W160:W263,AR160:AR263),SUMPRODUCT(E160:E263, AR160:AR263))</f>
        <v>0</v>
      </c>
      <c r="AS275" s="288">
        <f>IF(AS159="kW",SUMPRODUCT(U160:U263,W160:W263,AS160:AS263),SUMPRODUCT(E160:E263,AS160:AS263))</f>
        <v>0</v>
      </c>
      <c r="AT275" s="288">
        <f>IF(AT159="kW",SUMPRODUCT(U160:U263,W160:W263,AT160:AT263),SUMPRODUCT(E160:E263,AT160:AT263))</f>
        <v>0</v>
      </c>
      <c r="AU275" s="288">
        <f>IF(AU159="kW",SUMPRODUCT(U160:U263,W160:W263,AU160:AU263),SUMPRODUCT(E160:E263,AU160:AU263))</f>
        <v>0</v>
      </c>
      <c r="AV275" s="288">
        <f>IF(AV159="kW",SUMPRODUCT(U160:U263,W160:W263,AV160:AV263),SUMPRODUCT(E160:E263,AV160:AV263))</f>
        <v>0</v>
      </c>
      <c r="AW275" s="288">
        <f>IF(AW159="kW",SUMPRODUCT(U160:U263,W160:W263,AW160:AW263),SUMPRODUCT(E160:E263,AW160:AW263))</f>
        <v>0</v>
      </c>
      <c r="AX275" s="288">
        <f>IF(AX159="kW",SUMPRODUCT(U160:U263,W160:W263,AX160:AX263),SUMPRODUCT(E160:E263,AX160:AX263))</f>
        <v>0</v>
      </c>
      <c r="AY275" s="288">
        <f>IF(AY159="kW",SUMPRODUCT(U160:U263,W160:W263,AY160:AY263),SUMPRODUCT(E160:E263,AY160:AY263))</f>
        <v>0</v>
      </c>
      <c r="AZ275" s="288">
        <f>IF(AZ159="kW",SUMPRODUCT(U160:U263,W160:W263,AZ160:AZ263),SUMPRODUCT(E160:E263,AZ160:AZ263))</f>
        <v>0</v>
      </c>
      <c r="BA275" s="345"/>
      <c r="BC275" s="280"/>
    </row>
    <row r="276" spans="1:55" ht="15.5">
      <c r="B276" s="291" t="s">
        <v>71</v>
      </c>
      <c r="C276" s="353"/>
      <c r="D276" s="276"/>
      <c r="E276" s="276"/>
      <c r="F276" s="276"/>
      <c r="G276" s="276"/>
      <c r="H276" s="276"/>
      <c r="I276" s="276"/>
      <c r="J276" s="276"/>
      <c r="K276" s="276"/>
      <c r="L276" s="276"/>
      <c r="M276" s="276"/>
      <c r="N276" s="276"/>
      <c r="O276" s="276"/>
      <c r="P276" s="276"/>
      <c r="Q276" s="276"/>
      <c r="R276" s="276"/>
      <c r="S276" s="276"/>
      <c r="T276" s="276"/>
      <c r="U276" s="276"/>
      <c r="V276" s="354"/>
      <c r="W276" s="276"/>
      <c r="X276" s="276"/>
      <c r="Y276" s="276"/>
      <c r="Z276" s="301"/>
      <c r="AA276" s="306"/>
      <c r="AB276" s="306"/>
      <c r="AC276" s="276"/>
      <c r="AD276" s="276"/>
      <c r="AE276" s="306"/>
      <c r="AF276" s="306"/>
      <c r="AG276" s="306"/>
      <c r="AH276" s="306"/>
      <c r="AI276" s="306"/>
      <c r="AJ276" s="306"/>
      <c r="AK276" s="306"/>
      <c r="AL276" s="306"/>
      <c r="AM276" s="288">
        <f>SUMPRODUCT($F$160:$F$263,AM160:AM263)</f>
        <v>3072976.6126137525</v>
      </c>
      <c r="AN276" s="288">
        <f>SUMPRODUCT($F$160:$F$263,AN160:AN263)</f>
        <v>1220252.7614391784</v>
      </c>
      <c r="AO276" s="288">
        <f>IF(AO159="kW",SUMPRODUCT(U160:U263,X160:X263,AO160:AO263),SUMPRODUCT(F160:F263,AO160:AO263))</f>
        <v>28279.435656580692</v>
      </c>
      <c r="AP276" s="288">
        <f>IF(AP159="kW",SUMPRODUCT(U160:U263,X160:X263,AP160:AP263),SUMPRODUCT(F160:F263,AP160:AP263))</f>
        <v>0</v>
      </c>
      <c r="AQ276" s="288">
        <f>IF(AQ159="kW",SUMPRODUCT(U160:U263,X160:X263,AQ160:AQ263),SUMPRODUCT(F160:F263, AQ160:AQ263))</f>
        <v>0</v>
      </c>
      <c r="AR276" s="288">
        <f>IF(AR159="kW",SUMPRODUCT(U160:U263,X160:X263,AR160:AR263),SUMPRODUCT(F160:F263, AR160:AR263))</f>
        <v>0</v>
      </c>
      <c r="AS276" s="288">
        <f>IF(AS159="kW",SUMPRODUCT(U160:U263,X160:X263,AS160:AS263),SUMPRODUCT(F160:F263,AS160:AS263))</f>
        <v>0</v>
      </c>
      <c r="AT276" s="288">
        <f>IF(AT159="kW",SUMPRODUCT(U160:U263,X160:X263,AT160:AT263),SUMPRODUCT(F160:F263,AT160:AT263))</f>
        <v>0</v>
      </c>
      <c r="AU276" s="288">
        <f>IF(AU159="kW",SUMPRODUCT(U160:U263,X160:X263,AU160:AU263),SUMPRODUCT(F160:F263,AU160:AU263))</f>
        <v>0</v>
      </c>
      <c r="AV276" s="288">
        <f>IF(AV159="kW",SUMPRODUCT(U160:U263,X160:X263,AV160:AV263),SUMPRODUCT(F160:F263,AV160:AV263))</f>
        <v>0</v>
      </c>
      <c r="AW276" s="288">
        <f>IF(AW159="kW",SUMPRODUCT(U160:U263,X160:X263,AW160:AW263),SUMPRODUCT(F160:F263,AW160:AW263))</f>
        <v>0</v>
      </c>
      <c r="AX276" s="288">
        <f>IF(AX159="kW",SUMPRODUCT(U160:U263,X160:X263,AX160:AX263),SUMPRODUCT(F160:F263,AX160:AX263))</f>
        <v>0</v>
      </c>
      <c r="AY276" s="288">
        <f>IF(AY159="kW",SUMPRODUCT(U160:U263,X160:X263,AY160:AY263),SUMPRODUCT(F160:F263,AY160:AY263))</f>
        <v>0</v>
      </c>
      <c r="AZ276" s="288">
        <f>IF(AZ159="kW",SUMPRODUCT(U160:U263,X160:X263,AZ160:AZ263),SUMPRODUCT(F160:F263,AZ160:AZ263))</f>
        <v>0</v>
      </c>
      <c r="BA276" s="334"/>
    </row>
    <row r="277" spans="1:55" ht="15.5">
      <c r="B277" s="321" t="s">
        <v>189</v>
      </c>
      <c r="C277" s="353"/>
      <c r="D277" s="276"/>
      <c r="E277" s="276"/>
      <c r="F277" s="276"/>
      <c r="G277" s="276"/>
      <c r="H277" s="276"/>
      <c r="I277" s="276"/>
      <c r="J277" s="276"/>
      <c r="K277" s="276"/>
      <c r="L277" s="276"/>
      <c r="M277" s="276"/>
      <c r="N277" s="276"/>
      <c r="O277" s="276"/>
      <c r="P277" s="276"/>
      <c r="Q277" s="276"/>
      <c r="R277" s="276"/>
      <c r="S277" s="276"/>
      <c r="T277" s="276"/>
      <c r="U277" s="276"/>
      <c r="V277" s="354"/>
      <c r="W277" s="276"/>
      <c r="X277" s="276"/>
      <c r="Y277" s="276"/>
      <c r="Z277" s="301"/>
      <c r="AA277" s="306"/>
      <c r="AB277" s="306"/>
      <c r="AC277" s="276"/>
      <c r="AD277" s="276"/>
      <c r="AE277" s="306"/>
      <c r="AF277" s="306"/>
      <c r="AG277" s="306"/>
      <c r="AH277" s="306"/>
      <c r="AI277" s="306"/>
      <c r="AJ277" s="306"/>
      <c r="AK277" s="306"/>
      <c r="AL277" s="306"/>
      <c r="AM277" s="288">
        <f>SUMPRODUCT($G$160:$G$263,AM160:AM263)</f>
        <v>3050480.4699842986</v>
      </c>
      <c r="AN277" s="288">
        <f>SUMPRODUCT($G$160:$G$263,AN160:AN263)</f>
        <v>1126934.2346653256</v>
      </c>
      <c r="AO277" s="288">
        <f>IF(AO159="kW",SUMPRODUCT(U160:U263,Y160:Y263,AO160:AO263),SUMPRODUCT(G160:G263,AO160:AO263))</f>
        <v>25693.469798685102</v>
      </c>
      <c r="AP277" s="288">
        <f>IF(AP159="kW",SUMPRODUCT(U160:U263,Y160:Y263,AP160:AP263),SUMPRODUCT(G160:G263,AP160:AP263))</f>
        <v>0</v>
      </c>
      <c r="AQ277" s="288">
        <f>IF(AQ159="kW",SUMPRODUCT(U160:U263,Y160:Y263,AQ160:AQ263),SUMPRODUCT(G160:G263, AQ160:AQ263))</f>
        <v>0</v>
      </c>
      <c r="AR277" s="288">
        <f>IF(AR159="kW",SUMPRODUCT(U160:U263,Y160:Y263,AR160:AR263),SUMPRODUCT(G160:G263, AR160:AR263))</f>
        <v>0</v>
      </c>
      <c r="AS277" s="288">
        <f>IF(AS159="kW",SUMPRODUCT(U160:U263,Y160:Y263,AS160:AS263),SUMPRODUCT(G160:G263,AS160:AS263))</f>
        <v>0</v>
      </c>
      <c r="AT277" s="288">
        <f>IF(AT159="kW",SUMPRODUCT(U160:U263,Y160:Y263,AT160:AT263),SUMPRODUCT(G160:G263,AT160:AT263))</f>
        <v>0</v>
      </c>
      <c r="AU277" s="288">
        <f>IF(AU159="kW",SUMPRODUCT(U160:U263,Y160:Y263,AU160:AU263),SUMPRODUCT(G160:G263,AU160:AU263))</f>
        <v>0</v>
      </c>
      <c r="AV277" s="288">
        <f>IF(AV159="kW",SUMPRODUCT(U160:U263,Y160:Y263,AV160:AV263),SUMPRODUCT(G160:G263,AV160:AV263))</f>
        <v>0</v>
      </c>
      <c r="AW277" s="288">
        <f>IF(AW159="kW",SUMPRODUCT(U160:U263,Y160:Y263,AW160:AW263),SUMPRODUCT(G160:G263,AW160:AW263))</f>
        <v>0</v>
      </c>
      <c r="AX277" s="288">
        <f>IF(AX159="kW",SUMPRODUCT(U160:U263,Y160:Y263,AX160:AX263),SUMPRODUCT(G160:G263,AX160:AX263))</f>
        <v>0</v>
      </c>
      <c r="AY277" s="288">
        <f>IF(AY159="kW",SUMPRODUCT(U160:U263,Y160:Y263,AY160:AY263),SUMPRODUCT(G160:G263,AY160:AY263))</f>
        <v>0</v>
      </c>
      <c r="AZ277" s="288">
        <f>IF(AZ159="kW",SUMPRODUCT(U160:U263,Y160:Y263,AZ160:AZ263),SUMPRODUCT(G160:G263,AZ160:AZ263))</f>
        <v>0</v>
      </c>
      <c r="BA277" s="334"/>
    </row>
    <row r="278" spans="1:55" ht="15.5">
      <c r="B278" s="321" t="s">
        <v>190</v>
      </c>
      <c r="C278" s="353"/>
      <c r="D278" s="276"/>
      <c r="E278" s="276"/>
      <c r="F278" s="276"/>
      <c r="G278" s="276"/>
      <c r="H278" s="276"/>
      <c r="I278" s="276"/>
      <c r="J278" s="276"/>
      <c r="K278" s="276"/>
      <c r="L278" s="276"/>
      <c r="M278" s="276"/>
      <c r="N278" s="276"/>
      <c r="O278" s="276"/>
      <c r="P278" s="276"/>
      <c r="Q278" s="276"/>
      <c r="R278" s="276"/>
      <c r="S278" s="276"/>
      <c r="T278" s="276"/>
      <c r="U278" s="276"/>
      <c r="V278" s="354"/>
      <c r="W278" s="276"/>
      <c r="X278" s="276"/>
      <c r="Y278" s="276"/>
      <c r="Z278" s="301"/>
      <c r="AA278" s="306"/>
      <c r="AB278" s="306"/>
      <c r="AC278" s="276"/>
      <c r="AD278" s="276"/>
      <c r="AE278" s="306"/>
      <c r="AF278" s="306"/>
      <c r="AG278" s="306"/>
      <c r="AH278" s="306"/>
      <c r="AI278" s="306"/>
      <c r="AJ278" s="306"/>
      <c r="AK278" s="306"/>
      <c r="AL278" s="306"/>
      <c r="AM278" s="288">
        <f>SUMPRODUCT($H$160:$H$263,AM160:AM263)</f>
        <v>2590256.2379732118</v>
      </c>
      <c r="AN278" s="288">
        <f>SUMPRODUCT($H$160:$H$263,AN160:AN263)</f>
        <v>1097163.2481510714</v>
      </c>
      <c r="AO278" s="288">
        <f>IF(AO159="kW",SUMPRODUCT(U160:U263,Z160:Z263,AO160:AO263),SUMPRODUCT(H160:H263,AO160:AO263))</f>
        <v>25620.984518685105</v>
      </c>
      <c r="AP278" s="288">
        <f>IF(AP159="kW",SUMPRODUCT(U160:U263,Z160:Z263,AP160:AP263),SUMPRODUCT(H160:H263,AP160:AP263))</f>
        <v>0</v>
      </c>
      <c r="AQ278" s="288">
        <f>IF(AQ159="kW",SUMPRODUCT(U160:U263,Z160:Z263,AQ160:AQ263),SUMPRODUCT(H160:H263, AQ160:AQ263))</f>
        <v>0</v>
      </c>
      <c r="AR278" s="288">
        <f>IF(AR159="kW",SUMPRODUCT(U160:U263,Z160:Z263,AR160:AR263),SUMPRODUCT(H160:H263, AR160:AR263))</f>
        <v>0</v>
      </c>
      <c r="AS278" s="288">
        <f>IF(AS159="kW",SUMPRODUCT(U160:U263,Z160:Z263,AS160:AS263),SUMPRODUCT(H160:H263,AS160:AS263))</f>
        <v>0</v>
      </c>
      <c r="AT278" s="288">
        <f>IF(AT159="kW",SUMPRODUCT(U160:U263,Z160:Z263,AT160:AT263),SUMPRODUCT(H160:H263,AT160:AT263))</f>
        <v>0</v>
      </c>
      <c r="AU278" s="288">
        <f>IF(AU159="kW",SUMPRODUCT(U160:U263,Z160:Z263,AU160:AU263),SUMPRODUCT(H160:H263,AU160:AU263))</f>
        <v>0</v>
      </c>
      <c r="AV278" s="288">
        <f>IF(AV159="kW",SUMPRODUCT(U160:U263,Z160:Z263,AV160:AV263),SUMPRODUCT(H160:H263,AV160:AV263))</f>
        <v>0</v>
      </c>
      <c r="AW278" s="288">
        <f>IF(AW159="kW",SUMPRODUCT(U160:U263,Z160:Z263,AW160:AW263),SUMPRODUCT(H160:H263,AW160:AW263))</f>
        <v>0</v>
      </c>
      <c r="AX278" s="288">
        <f>IF(AX159="kW",SUMPRODUCT(U160:U263,Z160:Z263,AX160:AX263),SUMPRODUCT(H160:H263,AX160:AX263))</f>
        <v>0</v>
      </c>
      <c r="AY278" s="288">
        <f>IF(AY159="kW",SUMPRODUCT(U160:U263,Z160:Z263,AY160:AY263),SUMPRODUCT(H160:H263,AY160:AY263))</f>
        <v>0</v>
      </c>
      <c r="AZ278" s="288">
        <f>IF(AZ159="kW",SUMPRODUCT(U160:U263,Z160:Z263,AZ160:AZ263),SUMPRODUCT(H160:H263,AZ160:AZ263))</f>
        <v>0</v>
      </c>
      <c r="BA278" s="334"/>
    </row>
    <row r="279" spans="1:55" ht="15.5">
      <c r="B279" s="321" t="s">
        <v>191</v>
      </c>
      <c r="C279" s="353"/>
      <c r="D279" s="276"/>
      <c r="E279" s="276"/>
      <c r="F279" s="276"/>
      <c r="G279" s="276"/>
      <c r="H279" s="276"/>
      <c r="I279" s="276"/>
      <c r="J279" s="276"/>
      <c r="K279" s="276"/>
      <c r="L279" s="276"/>
      <c r="M279" s="276"/>
      <c r="N279" s="276"/>
      <c r="O279" s="276"/>
      <c r="P279" s="276"/>
      <c r="Q279" s="276"/>
      <c r="R279" s="276"/>
      <c r="S279" s="276"/>
      <c r="T279" s="276"/>
      <c r="U279" s="276"/>
      <c r="V279" s="354"/>
      <c r="W279" s="276"/>
      <c r="X279" s="276"/>
      <c r="Y279" s="276"/>
      <c r="Z279" s="301"/>
      <c r="AA279" s="306"/>
      <c r="AB279" s="306"/>
      <c r="AC279" s="276"/>
      <c r="AD279" s="276"/>
      <c r="AE279" s="306"/>
      <c r="AF279" s="306"/>
      <c r="AG279" s="306"/>
      <c r="AH279" s="306"/>
      <c r="AI279" s="306"/>
      <c r="AJ279" s="306"/>
      <c r="AK279" s="306"/>
      <c r="AL279" s="306"/>
      <c r="AM279" s="288">
        <f>SUMPRODUCT($I$160:$I$263,AM160:AM263)</f>
        <v>2000343.704125718</v>
      </c>
      <c r="AN279" s="288">
        <f>SUMPRODUCT($I$160:$I$263,AN160:AN263)</f>
        <v>886438.92039920867</v>
      </c>
      <c r="AO279" s="288">
        <f>IF(AO159="kW",SUMPRODUCT(U160:U263,AA160:AA263,AO160:AO263),SUMPRODUCT(I160:I263,AO160:AO263))</f>
        <v>22200.560256116914</v>
      </c>
      <c r="AP279" s="288">
        <f>IF(AP159="kW",SUMPRODUCT(U160:U263,AA160:AA263,AP160:AP263),SUMPRODUCT(I160:I263,AP160:AP263))</f>
        <v>0</v>
      </c>
      <c r="AQ279" s="288">
        <f>IF(AQ159="kW",SUMPRODUCT(U160:U263,AA160:AA263,AQ160:AQ263),SUMPRODUCT(I160:I263, AQ160:AQ263))</f>
        <v>0</v>
      </c>
      <c r="AR279" s="288">
        <f>IF(AR159="kW",SUMPRODUCT(U160:U263,AA160:AA263,AR160:AR263),SUMPRODUCT(I160:I263, AR160:AR263))</f>
        <v>0</v>
      </c>
      <c r="AS279" s="288">
        <f>IF(AS159="kW",SUMPRODUCT(U160:U263,AA160:AA263,AS160:AS263),SUMPRODUCT(I160:I263,AS160:AS263))</f>
        <v>0</v>
      </c>
      <c r="AT279" s="288">
        <f>IF(AT159="kW",SUMPRODUCT(U160:U263,AA160:AA263,AT160:AT263),SUMPRODUCT(I160:I263,AT160:AT263))</f>
        <v>0</v>
      </c>
      <c r="AU279" s="288">
        <f>IF(AU159="kW",SUMPRODUCT(U160:U263,AA160:AA263,AU160:AU263),SUMPRODUCT(I160:I263,AU160:AU263))</f>
        <v>0</v>
      </c>
      <c r="AV279" s="288">
        <f>IF(AV159="kW",SUMPRODUCT(U160:U263,AA160:AA263,AV160:AV263),SUMPRODUCT(I160:I263,AV160:AV263))</f>
        <v>0</v>
      </c>
      <c r="AW279" s="288">
        <f>IF(AW159="kW",SUMPRODUCT(U160:U263,AA160:AA263,AW160:AW263),SUMPRODUCT(I160:I263,AW160:AW263))</f>
        <v>0</v>
      </c>
      <c r="AX279" s="288">
        <f>IF(AX159="kW",SUMPRODUCT(U160:U263,AA160:AA263,AX160:AX263),SUMPRODUCT(I160:I263,AX160:AX263))</f>
        <v>0</v>
      </c>
      <c r="AY279" s="288">
        <f>IF(AY159="kW",SUMPRODUCT(U160:U263,AA160:AA263,AY160:AY263),SUMPRODUCT(I160:I263,AY160:AY263))</f>
        <v>0</v>
      </c>
      <c r="AZ279" s="288">
        <f>IF(AZ159="kW",SUMPRODUCT(U160:U263,AA160:AA263,AZ160:AZ263),SUMPRODUCT(I160:I263,AZ160:AZ263))</f>
        <v>0</v>
      </c>
      <c r="BA279" s="334"/>
    </row>
    <row r="280" spans="1:55" ht="15.5">
      <c r="B280" s="321" t="s">
        <v>192</v>
      </c>
      <c r="C280" s="353"/>
      <c r="D280" s="306"/>
      <c r="E280" s="306"/>
      <c r="F280" s="306"/>
      <c r="G280" s="306"/>
      <c r="H280" s="306"/>
      <c r="I280" s="306"/>
      <c r="J280" s="306"/>
      <c r="K280" s="306"/>
      <c r="L280" s="306"/>
      <c r="M280" s="306"/>
      <c r="N280" s="306"/>
      <c r="O280" s="306"/>
      <c r="P280" s="306"/>
      <c r="Q280" s="306"/>
      <c r="R280" s="306"/>
      <c r="S280" s="306"/>
      <c r="T280" s="306"/>
      <c r="U280" s="306"/>
      <c r="V280" s="354"/>
      <c r="W280" s="306"/>
      <c r="X280" s="306"/>
      <c r="Y280" s="306"/>
      <c r="Z280" s="301"/>
      <c r="AA280" s="306"/>
      <c r="AB280" s="306"/>
      <c r="AC280" s="306"/>
      <c r="AD280" s="306"/>
      <c r="AE280" s="306"/>
      <c r="AF280" s="306"/>
      <c r="AG280" s="306"/>
      <c r="AH280" s="306"/>
      <c r="AI280" s="306"/>
      <c r="AJ280" s="306"/>
      <c r="AK280" s="306"/>
      <c r="AL280" s="306"/>
      <c r="AM280" s="288">
        <f>SUMPRODUCT($J$160:$J$263,AM160:AM263)</f>
        <v>1809761.0163109954</v>
      </c>
      <c r="AN280" s="288">
        <f>SUMPRODUCT($J$160:$J$263,AN160:AN263)</f>
        <v>868660.79955958843</v>
      </c>
      <c r="AO280" s="288">
        <f>IF(AO159="kW",SUMPRODUCT(U160:U263,AB160:AB263,AO160:AO263),SUMPRODUCT(J160:J263,AO160:AO263))</f>
        <v>21877.379435774787</v>
      </c>
      <c r="AP280" s="288">
        <f>IF(AP159="kW",SUMPRODUCT(U160:U263,AB160:AB263,AP160:AP263),SUMPRODUCT(J160:J263,AP160:AP263))</f>
        <v>0</v>
      </c>
      <c r="AQ280" s="288">
        <f>IF(AQ159="kW",SUMPRODUCT(U160:U263,AB160:AB263,AQ160:AQ263),SUMPRODUCT(J160:J263, AQ160:AQ263))</f>
        <v>0</v>
      </c>
      <c r="AR280" s="288">
        <f>IF(AR159="kW",SUMPRODUCT(U160:U263,AB160:AB263,AR160:AR263),SUMPRODUCT(J160:J263, AR160:AR263))</f>
        <v>0</v>
      </c>
      <c r="AS280" s="288">
        <f>IF(AS159="kW",SUMPRODUCT(U160:U263,AB160:AB263,AS160:AS263),SUMPRODUCT(J160:J263,AS160:AS263))</f>
        <v>0</v>
      </c>
      <c r="AT280" s="288">
        <f>IF(AT159="kW",SUMPRODUCT(U160:U263,AB160:AB263,AT160:AT263),SUMPRODUCT(J160:J263,AT160:AT263))</f>
        <v>0</v>
      </c>
      <c r="AU280" s="288">
        <f>IF(AU159="kW",SUMPRODUCT(U160:U263,AB160:AB263,AU160:AU263),SUMPRODUCT(J160:J263,AU160:AU263))</f>
        <v>0</v>
      </c>
      <c r="AV280" s="288">
        <f>IF(AV159="kW",SUMPRODUCT(U160:U263,AB160:AB263,AV160:AV263),SUMPRODUCT(J160:J263,AV160:AV263))</f>
        <v>0</v>
      </c>
      <c r="AW280" s="288">
        <f>IF(AW159="kW",SUMPRODUCT(U160:U263,AB160:AB263,AW160:AW263),SUMPRODUCT(J160:J263,AW160:AW263))</f>
        <v>0</v>
      </c>
      <c r="AX280" s="288">
        <f>IF(AX159="kW",SUMPRODUCT(U160:U263,AB160:AB263,AX160:AX263),SUMPRODUCT(J160:J263,AX160:AX263))</f>
        <v>0</v>
      </c>
      <c r="AY280" s="288">
        <f>IF(AY159="kW",SUMPRODUCT(U160:U263,AB160:AB263,AY160:AY263),SUMPRODUCT(J160:J263,AY160:AY263))</f>
        <v>0</v>
      </c>
      <c r="AZ280" s="288">
        <f>IF(AZ159="kW",SUMPRODUCT(U160:U263,AB160:AB263,AZ160:AZ263),SUMPRODUCT(J160:J263,AZ160:AZ263))</f>
        <v>0</v>
      </c>
      <c r="BA280" s="334"/>
    </row>
    <row r="281" spans="1:55" ht="15.5">
      <c r="B281" s="321" t="s">
        <v>193</v>
      </c>
      <c r="C281" s="353"/>
      <c r="D281" s="332"/>
      <c r="E281" s="332"/>
      <c r="F281" s="332"/>
      <c r="G281" s="332"/>
      <c r="H281" s="332"/>
      <c r="I281" s="332"/>
      <c r="J281" s="332"/>
      <c r="K281" s="332"/>
      <c r="L281" s="332"/>
      <c r="M281" s="332"/>
      <c r="N281" s="332"/>
      <c r="O281" s="332"/>
      <c r="P281" s="332"/>
      <c r="Q281" s="332"/>
      <c r="R281" s="332"/>
      <c r="S281" s="332"/>
      <c r="T281" s="332"/>
      <c r="U281" s="332"/>
      <c r="V281" s="306"/>
      <c r="W281" s="276"/>
      <c r="X281" s="276"/>
      <c r="Y281" s="306"/>
      <c r="Z281" s="301"/>
      <c r="AA281" s="306"/>
      <c r="AB281" s="306"/>
      <c r="AC281" s="354"/>
      <c r="AD281" s="354"/>
      <c r="AE281" s="306"/>
      <c r="AF281" s="306"/>
      <c r="AG281" s="306"/>
      <c r="AH281" s="306"/>
      <c r="AI281" s="306"/>
      <c r="AJ281" s="306"/>
      <c r="AK281" s="306"/>
      <c r="AL281" s="306"/>
      <c r="AM281" s="288">
        <f>SUMPRODUCT($K$160:$K$263,AM160:AM263)</f>
        <v>1808905.2809618625</v>
      </c>
      <c r="AN281" s="288">
        <f>SUMPRODUCT($K$160:$K$263,AN160:AN263)</f>
        <v>868660.79955958843</v>
      </c>
      <c r="AO281" s="288">
        <f>IF(AO159="kW",SUMPRODUCT(U160:U263,AC160:AC263,AO160:AO263),SUMPRODUCT(K160:K263,AO160:AO263))</f>
        <v>21877.379435774787</v>
      </c>
      <c r="AP281" s="288">
        <f>IF(AP159="kW",SUMPRODUCT(U160:U263,AC160:AC263,AP160:AP263),SUMPRODUCT(K160:K263,AP160:AP263))</f>
        <v>0</v>
      </c>
      <c r="AQ281" s="288">
        <f>IF(AQ159="kW",SUMPRODUCT(U160:U263,AC160:AC263,AQ160:AQ263),SUMPRODUCT(K160:K263, AQ160:AQ263))</f>
        <v>0</v>
      </c>
      <c r="AR281" s="288">
        <f>IF(AR159="kW",SUMPRODUCT(U160:U263,AC160:AC263,AR160:AR263),SUMPRODUCT(K160:K263, AR160:AR263))</f>
        <v>0</v>
      </c>
      <c r="AS281" s="288">
        <f>IF(AS159="kW",SUMPRODUCT(U160:U263,AC160:AC263,AS160:AS263),SUMPRODUCT(K160:K263,AS160:AS263))</f>
        <v>0</v>
      </c>
      <c r="AT281" s="288">
        <f>IF(AT159="kW",SUMPRODUCT(U160:U263,AC160:AC263,AT160:AT263),SUMPRODUCT(K160:K263,AT160:AT263))</f>
        <v>0</v>
      </c>
      <c r="AU281" s="288">
        <f>IF(AU159="kW",SUMPRODUCT(U160:U263,AC160:AC263,AU160:AU263),SUMPRODUCT(K160:K263,AU160:AU263))</f>
        <v>0</v>
      </c>
      <c r="AV281" s="288">
        <f>IF(AV159="kW",SUMPRODUCT(U160:U263,AC160:AC263,AV160:AV263),SUMPRODUCT(K160:K263,AV160:AV263))</f>
        <v>0</v>
      </c>
      <c r="AW281" s="288">
        <f>IF(AW159="kW",SUMPRODUCT(U160:U263,AC160:AC263,AW160:AW263),SUMPRODUCT(K160:K263,AW160:AW263))</f>
        <v>0</v>
      </c>
      <c r="AX281" s="288">
        <f>IF(AX159="kW",SUMPRODUCT(U160:U263,AC160:AC263,AX160:AX263),SUMPRODUCT(K160:K263,AX160:AX263))</f>
        <v>0</v>
      </c>
      <c r="AY281" s="288">
        <f>IF(AY159="kW",SUMPRODUCT(U160:U263,AC160:AC263,AY160:AY263),SUMPRODUCT(K160:K263,AY160:AY263))</f>
        <v>0</v>
      </c>
      <c r="AZ281" s="288">
        <f>IF(AZ159="kW",SUMPRODUCT(U160:U263,AC160:AC263,AZ160:AZ263),SUMPRODUCT(K160:K263,AZ160:AZ263))</f>
        <v>0</v>
      </c>
      <c r="BA281" s="334"/>
    </row>
    <row r="282" spans="1:55" ht="15.5">
      <c r="B282" s="321" t="s">
        <v>194</v>
      </c>
      <c r="C282" s="353"/>
      <c r="D282" s="332"/>
      <c r="E282" s="332"/>
      <c r="F282" s="332"/>
      <c r="G282" s="332"/>
      <c r="H282" s="332"/>
      <c r="I282" s="332"/>
      <c r="J282" s="332"/>
      <c r="K282" s="332"/>
      <c r="L282" s="332"/>
      <c r="M282" s="332"/>
      <c r="N282" s="332"/>
      <c r="O282" s="332"/>
      <c r="P282" s="332"/>
      <c r="Q282" s="332"/>
      <c r="R282" s="332"/>
      <c r="S282" s="332"/>
      <c r="T282" s="332"/>
      <c r="U282" s="332"/>
      <c r="V282" s="306"/>
      <c r="W282" s="276"/>
      <c r="X282" s="276"/>
      <c r="Y282" s="306"/>
      <c r="Z282" s="301"/>
      <c r="AA282" s="306"/>
      <c r="AB282" s="306"/>
      <c r="AC282" s="354"/>
      <c r="AD282" s="354"/>
      <c r="AE282" s="306"/>
      <c r="AF282" s="306"/>
      <c r="AG282" s="306"/>
      <c r="AH282" s="306"/>
      <c r="AI282" s="306"/>
      <c r="AJ282" s="306"/>
      <c r="AK282" s="306"/>
      <c r="AL282" s="306"/>
      <c r="AM282" s="288">
        <f>SUMPRODUCT($L$160:$L$263,AM160:AM263)</f>
        <v>1587281.2809618625</v>
      </c>
      <c r="AN282" s="288">
        <f>SUMPRODUCT($L$160:$L$263,AN160:AN263)</f>
        <v>853585.92214181973</v>
      </c>
      <c r="AO282" s="288">
        <f>IF(AO159="kW",SUMPRODUCT($U$160:$U$263,$AD$160:$AD$263,AO160:AO263),SUMPRODUCT($L$160:$L$263,AO160:AO263))</f>
        <v>21415.904647869294</v>
      </c>
      <c r="AP282" s="288">
        <f t="shared" ref="AP282:AZ282" si="96">IF(AP159="kW",SUMPRODUCT($U$160:$U$263,$AD$160:$AD$263,AP160:AP263),SUMPRODUCT($L$160:$L$263,AP160:AP263))</f>
        <v>0</v>
      </c>
      <c r="AQ282" s="288">
        <f t="shared" si="96"/>
        <v>0</v>
      </c>
      <c r="AR282" s="288">
        <f t="shared" si="96"/>
        <v>0</v>
      </c>
      <c r="AS282" s="288">
        <f t="shared" si="96"/>
        <v>0</v>
      </c>
      <c r="AT282" s="288">
        <f t="shared" si="96"/>
        <v>0</v>
      </c>
      <c r="AU282" s="288">
        <f t="shared" si="96"/>
        <v>0</v>
      </c>
      <c r="AV282" s="288">
        <f t="shared" si="96"/>
        <v>0</v>
      </c>
      <c r="AW282" s="288">
        <f t="shared" si="96"/>
        <v>0</v>
      </c>
      <c r="AX282" s="288">
        <f t="shared" si="96"/>
        <v>0</v>
      </c>
      <c r="AY282" s="288">
        <f t="shared" si="96"/>
        <v>0</v>
      </c>
      <c r="AZ282" s="288">
        <f t="shared" si="96"/>
        <v>0</v>
      </c>
      <c r="BA282" s="334"/>
    </row>
    <row r="283" spans="1:55" ht="15.5">
      <c r="B283" s="321" t="s">
        <v>916</v>
      </c>
      <c r="C283" s="353"/>
      <c r="D283" s="332"/>
      <c r="E283" s="332"/>
      <c r="F283" s="332"/>
      <c r="G283" s="332"/>
      <c r="H283" s="332"/>
      <c r="I283" s="332"/>
      <c r="J283" s="332"/>
      <c r="K283" s="332"/>
      <c r="L283" s="332"/>
      <c r="M283" s="332"/>
      <c r="N283" s="332"/>
      <c r="O283" s="332"/>
      <c r="P283" s="332"/>
      <c r="Q283" s="332"/>
      <c r="R283" s="332"/>
      <c r="S283" s="332"/>
      <c r="T283" s="332"/>
      <c r="U283" s="332"/>
      <c r="V283" s="306"/>
      <c r="W283" s="276"/>
      <c r="X283" s="276"/>
      <c r="Y283" s="306"/>
      <c r="Z283" s="301"/>
      <c r="AA283" s="306"/>
      <c r="AB283" s="306"/>
      <c r="AC283" s="354"/>
      <c r="AD283" s="354"/>
      <c r="AE283" s="306"/>
      <c r="AF283" s="306"/>
      <c r="AG283" s="306"/>
      <c r="AH283" s="306"/>
      <c r="AI283" s="306"/>
      <c r="AJ283" s="306"/>
      <c r="AK283" s="306"/>
      <c r="AL283" s="306"/>
      <c r="AM283" s="288">
        <f>SUMPRODUCT($M$160:$M$263,AM160:AM263)</f>
        <v>1397255.2209302315</v>
      </c>
      <c r="AN283" s="288">
        <f>SUMPRODUCT($M$160:$M$263,AN160:AN263)</f>
        <v>680015.63318556023</v>
      </c>
      <c r="AO283" s="288">
        <f>IF(AO159="kW",SUMPRODUCT($U$160:$U$263,$AE$160:$AE$263,AO160:AO263),SUMPRODUCT($M$160:$M$263,AO160:AO263))</f>
        <v>16710.8848546439</v>
      </c>
      <c r="AP283" s="288">
        <f t="shared" ref="AP283:AZ283" si="97">IF(AP159="kW",SUMPRODUCT($U$160:$U$263,$AE$160:$AE$263,AP160:AP263),SUMPRODUCT($M$160:$M$263,AP160:AP263))</f>
        <v>0</v>
      </c>
      <c r="AQ283" s="288">
        <f t="shared" si="97"/>
        <v>0</v>
      </c>
      <c r="AR283" s="288">
        <f t="shared" si="97"/>
        <v>0</v>
      </c>
      <c r="AS283" s="288">
        <f t="shared" si="97"/>
        <v>0</v>
      </c>
      <c r="AT283" s="288">
        <f t="shared" si="97"/>
        <v>0</v>
      </c>
      <c r="AU283" s="288">
        <f t="shared" si="97"/>
        <v>0</v>
      </c>
      <c r="AV283" s="288">
        <f t="shared" si="97"/>
        <v>0</v>
      </c>
      <c r="AW283" s="288">
        <f t="shared" si="97"/>
        <v>0</v>
      </c>
      <c r="AX283" s="288">
        <f t="shared" si="97"/>
        <v>0</v>
      </c>
      <c r="AY283" s="288">
        <f t="shared" si="97"/>
        <v>0</v>
      </c>
      <c r="AZ283" s="288">
        <f t="shared" si="97"/>
        <v>0</v>
      </c>
      <c r="BA283" s="334"/>
    </row>
    <row r="284" spans="1:55" ht="15.5">
      <c r="B284" s="321" t="s">
        <v>917</v>
      </c>
      <c r="C284" s="353"/>
      <c r="D284" s="332"/>
      <c r="E284" s="332"/>
      <c r="F284" s="332"/>
      <c r="G284" s="332"/>
      <c r="H284" s="332"/>
      <c r="I284" s="332"/>
      <c r="J284" s="332"/>
      <c r="K284" s="332"/>
      <c r="L284" s="332"/>
      <c r="M284" s="332"/>
      <c r="N284" s="332"/>
      <c r="O284" s="332"/>
      <c r="P284" s="332"/>
      <c r="Q284" s="332"/>
      <c r="R284" s="332"/>
      <c r="S284" s="332"/>
      <c r="T284" s="332"/>
      <c r="U284" s="332"/>
      <c r="V284" s="306"/>
      <c r="W284" s="276"/>
      <c r="X284" s="276"/>
      <c r="Y284" s="306"/>
      <c r="Z284" s="301"/>
      <c r="AA284" s="306"/>
      <c r="AB284" s="306"/>
      <c r="AC284" s="354"/>
      <c r="AD284" s="354"/>
      <c r="AE284" s="306"/>
      <c r="AF284" s="306"/>
      <c r="AG284" s="306"/>
      <c r="AH284" s="306"/>
      <c r="AI284" s="306"/>
      <c r="AJ284" s="306"/>
      <c r="AK284" s="306"/>
      <c r="AL284" s="306"/>
      <c r="AM284" s="288">
        <f>SUMPRODUCT($N$160:$N$263,AM160:AM263)</f>
        <v>1334390.550903888</v>
      </c>
      <c r="AN284" s="288">
        <f>SUMPRODUCT($N$160:$N$263,AN160:AN263)</f>
        <v>596836.02771185432</v>
      </c>
      <c r="AO284" s="288">
        <f>IF(AO159="kW",SUMPRODUCT($U$160:$U$263,$AF$160:$AF$263,AO160:AO263),SUMPRODUCT($N$160:$N$263,AO160:AO263))</f>
        <v>15645.889337294549</v>
      </c>
      <c r="AP284" s="288">
        <f t="shared" ref="AP284:AZ284" si="98">IF(AP159="kW",SUMPRODUCT($U$160:$U$263,$AF$160:$AF$263,AP160:AP263),SUMPRODUCT($N$160:$N$263,AP160:AP263))</f>
        <v>0</v>
      </c>
      <c r="AQ284" s="288">
        <f t="shared" si="98"/>
        <v>0</v>
      </c>
      <c r="AR284" s="288">
        <f t="shared" si="98"/>
        <v>0</v>
      </c>
      <c r="AS284" s="288">
        <f t="shared" si="98"/>
        <v>0</v>
      </c>
      <c r="AT284" s="288">
        <f t="shared" si="98"/>
        <v>0</v>
      </c>
      <c r="AU284" s="288">
        <f t="shared" si="98"/>
        <v>0</v>
      </c>
      <c r="AV284" s="288">
        <f t="shared" si="98"/>
        <v>0</v>
      </c>
      <c r="AW284" s="288">
        <f t="shared" si="98"/>
        <v>0</v>
      </c>
      <c r="AX284" s="288">
        <f t="shared" si="98"/>
        <v>0</v>
      </c>
      <c r="AY284" s="288">
        <f t="shared" si="98"/>
        <v>0</v>
      </c>
      <c r="AZ284" s="288">
        <f t="shared" si="98"/>
        <v>0</v>
      </c>
      <c r="BA284" s="334"/>
    </row>
    <row r="285" spans="1:55" ht="15.5">
      <c r="B285" s="321" t="s">
        <v>918</v>
      </c>
      <c r="C285" s="353"/>
      <c r="D285" s="332"/>
      <c r="E285" s="332"/>
      <c r="F285" s="332"/>
      <c r="G285" s="332"/>
      <c r="H285" s="332"/>
      <c r="I285" s="332"/>
      <c r="J285" s="332"/>
      <c r="K285" s="332"/>
      <c r="L285" s="332"/>
      <c r="M285" s="332"/>
      <c r="N285" s="332"/>
      <c r="O285" s="332"/>
      <c r="P285" s="332"/>
      <c r="Q285" s="332"/>
      <c r="R285" s="332"/>
      <c r="S285" s="332"/>
      <c r="T285" s="332"/>
      <c r="U285" s="332"/>
      <c r="V285" s="306"/>
      <c r="W285" s="276"/>
      <c r="X285" s="276"/>
      <c r="Y285" s="306"/>
      <c r="Z285" s="301"/>
      <c r="AA285" s="306"/>
      <c r="AB285" s="306"/>
      <c r="AC285" s="354"/>
      <c r="AD285" s="354"/>
      <c r="AE285" s="306"/>
      <c r="AF285" s="306"/>
      <c r="AG285" s="306"/>
      <c r="AH285" s="306"/>
      <c r="AI285" s="306"/>
      <c r="AJ285" s="306"/>
      <c r="AK285" s="306"/>
      <c r="AL285" s="306"/>
      <c r="AM285" s="288">
        <f>SUMPRODUCT($O$160:$O$263,AM160:AM263)</f>
        <v>1329570.8154368759</v>
      </c>
      <c r="AN285" s="288">
        <f>SUMPRODUCT($O$160:$O$263,AN160:AN263)</f>
        <v>580893.3806021061</v>
      </c>
      <c r="AO285" s="288">
        <f>IF(AO159="kW",SUMPRODUCT($U$160:$U$263,$AG$160:$AG$263,AO160:AO263),SUMPRODUCT($O$160:$O$263,AO160:AO263))</f>
        <v>15349.639579721885</v>
      </c>
      <c r="AP285" s="288">
        <f t="shared" ref="AP285:AZ285" si="99">IF(AP159="kW",SUMPRODUCT($U$160:$U$263,$AG$160:$AG$263,AP160:AP263),SUMPRODUCT($O$160:$O$263,AP160:AP263))</f>
        <v>0</v>
      </c>
      <c r="AQ285" s="288">
        <f t="shared" si="99"/>
        <v>0</v>
      </c>
      <c r="AR285" s="288">
        <f t="shared" si="99"/>
        <v>0</v>
      </c>
      <c r="AS285" s="288">
        <f t="shared" si="99"/>
        <v>0</v>
      </c>
      <c r="AT285" s="288">
        <f t="shared" si="99"/>
        <v>0</v>
      </c>
      <c r="AU285" s="288">
        <f t="shared" si="99"/>
        <v>0</v>
      </c>
      <c r="AV285" s="288">
        <f t="shared" si="99"/>
        <v>0</v>
      </c>
      <c r="AW285" s="288">
        <f t="shared" si="99"/>
        <v>0</v>
      </c>
      <c r="AX285" s="288">
        <f t="shared" si="99"/>
        <v>0</v>
      </c>
      <c r="AY285" s="288">
        <f t="shared" si="99"/>
        <v>0</v>
      </c>
      <c r="AZ285" s="288">
        <f t="shared" si="99"/>
        <v>0</v>
      </c>
      <c r="BA285" s="334"/>
    </row>
    <row r="286" spans="1:55" ht="15.5">
      <c r="B286" s="321" t="s">
        <v>919</v>
      </c>
      <c r="C286" s="353"/>
      <c r="D286" s="332"/>
      <c r="E286" s="332"/>
      <c r="F286" s="332"/>
      <c r="G286" s="332"/>
      <c r="H286" s="332"/>
      <c r="I286" s="332"/>
      <c r="J286" s="332"/>
      <c r="K286" s="332"/>
      <c r="L286" s="332"/>
      <c r="M286" s="332"/>
      <c r="N286" s="332"/>
      <c r="O286" s="332"/>
      <c r="P286" s="332"/>
      <c r="Q286" s="332"/>
      <c r="R286" s="332"/>
      <c r="S286" s="332"/>
      <c r="T286" s="332"/>
      <c r="U286" s="332"/>
      <c r="V286" s="306"/>
      <c r="W286" s="276"/>
      <c r="X286" s="276"/>
      <c r="Y286" s="306"/>
      <c r="Z286" s="301"/>
      <c r="AA286" s="306"/>
      <c r="AB286" s="306"/>
      <c r="AC286" s="354"/>
      <c r="AD286" s="354"/>
      <c r="AE286" s="306"/>
      <c r="AF286" s="306"/>
      <c r="AG286" s="306"/>
      <c r="AH286" s="306"/>
      <c r="AI286" s="306"/>
      <c r="AJ286" s="306"/>
      <c r="AK286" s="306"/>
      <c r="AL286" s="306"/>
      <c r="AM286" s="288">
        <f>SUMPRODUCT($P$160:$P$263,AM160:AM263)</f>
        <v>1323265.8154368759</v>
      </c>
      <c r="AN286" s="288">
        <f>SUMPRODUCT($P$160:$P$263,AN160:AN263)</f>
        <v>232912.47807050991</v>
      </c>
      <c r="AO286" s="288">
        <f>IF(AO159="kW",SUMPRODUCT($U$160:$U$263,$AH$160:$AH$263,AO160:AO263),SUMPRODUCT($P$160:$P$263,AO160:AO263))</f>
        <v>7511.1678062174115</v>
      </c>
      <c r="AP286" s="288">
        <f t="shared" ref="AP286:AZ286" si="100">IF(AP159="kW",SUMPRODUCT($U$160:$U$263,$AH$160:$AH$263,AP160:AP263),SUMPRODUCT($P$160:$P$263,AP160:AP263))</f>
        <v>0</v>
      </c>
      <c r="AQ286" s="288">
        <f t="shared" si="100"/>
        <v>0</v>
      </c>
      <c r="AR286" s="288">
        <f t="shared" si="100"/>
        <v>0</v>
      </c>
      <c r="AS286" s="288">
        <f t="shared" si="100"/>
        <v>0</v>
      </c>
      <c r="AT286" s="288">
        <f t="shared" si="100"/>
        <v>0</v>
      </c>
      <c r="AU286" s="288">
        <f t="shared" si="100"/>
        <v>0</v>
      </c>
      <c r="AV286" s="288">
        <f t="shared" si="100"/>
        <v>0</v>
      </c>
      <c r="AW286" s="288">
        <f t="shared" si="100"/>
        <v>0</v>
      </c>
      <c r="AX286" s="288">
        <f t="shared" si="100"/>
        <v>0</v>
      </c>
      <c r="AY286" s="288">
        <f t="shared" si="100"/>
        <v>0</v>
      </c>
      <c r="AZ286" s="288">
        <f t="shared" si="100"/>
        <v>0</v>
      </c>
      <c r="BA286" s="334"/>
    </row>
    <row r="287" spans="1:55" ht="15.5">
      <c r="B287" s="321" t="s">
        <v>920</v>
      </c>
      <c r="C287" s="353"/>
      <c r="D287" s="332"/>
      <c r="E287" s="332"/>
      <c r="F287" s="332"/>
      <c r="G287" s="332"/>
      <c r="H287" s="332"/>
      <c r="I287" s="332"/>
      <c r="J287" s="332"/>
      <c r="K287" s="332"/>
      <c r="L287" s="332"/>
      <c r="M287" s="332"/>
      <c r="N287" s="332"/>
      <c r="O287" s="332"/>
      <c r="P287" s="332"/>
      <c r="Q287" s="332"/>
      <c r="R287" s="332"/>
      <c r="S287" s="332"/>
      <c r="T287" s="332"/>
      <c r="U287" s="332"/>
      <c r="V287" s="306"/>
      <c r="W287" s="276"/>
      <c r="X287" s="276"/>
      <c r="Y287" s="306"/>
      <c r="Z287" s="301"/>
      <c r="AA287" s="306"/>
      <c r="AB287" s="306"/>
      <c r="AC287" s="354"/>
      <c r="AD287" s="354"/>
      <c r="AE287" s="306"/>
      <c r="AF287" s="306"/>
      <c r="AG287" s="306"/>
      <c r="AH287" s="306"/>
      <c r="AI287" s="306"/>
      <c r="AJ287" s="306"/>
      <c r="AK287" s="306"/>
      <c r="AL287" s="306"/>
      <c r="AM287" s="288">
        <f>SUMPRODUCT($Q$160:$Q263,AM160:AM263)</f>
        <v>1313663.0575877139</v>
      </c>
      <c r="AN287" s="288">
        <f>SUMPRODUCT($Q$160:$Q263,AN160:AN263)</f>
        <v>159363.52029424135</v>
      </c>
      <c r="AO287" s="288">
        <f>IF(AO159="kW",SUMPRODUCT($U$160:$U$263,$AI$160:$AI$263,AO160:AO263),SUMPRODUCT($Q$160:$Q$263,AO160:AO263))</f>
        <v>4509.3156461156614</v>
      </c>
      <c r="AP287" s="288">
        <f t="shared" ref="AP287:AZ287" si="101">IF(AP159="kW",SUMPRODUCT($U$160:$U$263,$AI$160:$AI$263,AP160:AP263),SUMPRODUCT($Q$160:$Q$263,AP160:AP263))</f>
        <v>0</v>
      </c>
      <c r="AQ287" s="288">
        <f t="shared" si="101"/>
        <v>0</v>
      </c>
      <c r="AR287" s="288">
        <f t="shared" si="101"/>
        <v>0</v>
      </c>
      <c r="AS287" s="288">
        <f t="shared" si="101"/>
        <v>0</v>
      </c>
      <c r="AT287" s="288">
        <f t="shared" si="101"/>
        <v>0</v>
      </c>
      <c r="AU287" s="288">
        <f t="shared" si="101"/>
        <v>0</v>
      </c>
      <c r="AV287" s="288">
        <f t="shared" si="101"/>
        <v>0</v>
      </c>
      <c r="AW287" s="288">
        <f t="shared" si="101"/>
        <v>0</v>
      </c>
      <c r="AX287" s="288">
        <f t="shared" si="101"/>
        <v>0</v>
      </c>
      <c r="AY287" s="288">
        <f t="shared" si="101"/>
        <v>0</v>
      </c>
      <c r="AZ287" s="288">
        <f t="shared" si="101"/>
        <v>0</v>
      </c>
      <c r="BA287" s="334"/>
    </row>
    <row r="288" spans="1:55" ht="15.5">
      <c r="B288" s="321" t="s">
        <v>921</v>
      </c>
      <c r="C288" s="353"/>
      <c r="D288" s="332"/>
      <c r="E288" s="332"/>
      <c r="F288" s="332"/>
      <c r="G288" s="332"/>
      <c r="H288" s="332"/>
      <c r="I288" s="332"/>
      <c r="J288" s="332"/>
      <c r="K288" s="332"/>
      <c r="L288" s="332"/>
      <c r="M288" s="332"/>
      <c r="N288" s="332"/>
      <c r="O288" s="332"/>
      <c r="P288" s="332"/>
      <c r="Q288" s="332"/>
      <c r="R288" s="332"/>
      <c r="S288" s="332"/>
      <c r="T288" s="332"/>
      <c r="U288" s="332"/>
      <c r="V288" s="306"/>
      <c r="W288" s="276"/>
      <c r="X288" s="276"/>
      <c r="Y288" s="306"/>
      <c r="Z288" s="301"/>
      <c r="AA288" s="306"/>
      <c r="AB288" s="306"/>
      <c r="AC288" s="354"/>
      <c r="AD288" s="354"/>
      <c r="AE288" s="306"/>
      <c r="AF288" s="306"/>
      <c r="AG288" s="306"/>
      <c r="AH288" s="306"/>
      <c r="AI288" s="306"/>
      <c r="AJ288" s="306"/>
      <c r="AK288" s="306"/>
      <c r="AL288" s="306"/>
      <c r="AM288" s="288">
        <f>SUMPRODUCT($R$160:$R$263,AM160:AM263)</f>
        <v>1285988.0575877139</v>
      </c>
      <c r="AN288" s="288">
        <f>SUMPRODUCT($R$160:$R$263,AN160:AN263)</f>
        <v>159363.52029424135</v>
      </c>
      <c r="AO288" s="288">
        <f>IF(AO159="kW",SUMPRODUCT($U$160:$U$263,$AJ$160:$AJ$263,AO160:AO263),SUMPRODUCT($R$160:$R$263,AO160:AO263))</f>
        <v>4509.3156461156614</v>
      </c>
      <c r="AP288" s="288">
        <f t="shared" ref="AP288:AZ288" si="102">IF(AP159="kW",SUMPRODUCT($U$160:$U$263,$AJ$160:$AJ$263,AP160:AP263),SUMPRODUCT($R$160:$R$263,AP160:AP263))</f>
        <v>0</v>
      </c>
      <c r="AQ288" s="288">
        <f t="shared" si="102"/>
        <v>0</v>
      </c>
      <c r="AR288" s="288">
        <f t="shared" si="102"/>
        <v>0</v>
      </c>
      <c r="AS288" s="288">
        <f t="shared" si="102"/>
        <v>0</v>
      </c>
      <c r="AT288" s="288">
        <f t="shared" si="102"/>
        <v>0</v>
      </c>
      <c r="AU288" s="288">
        <f t="shared" si="102"/>
        <v>0</v>
      </c>
      <c r="AV288" s="288">
        <f t="shared" si="102"/>
        <v>0</v>
      </c>
      <c r="AW288" s="288">
        <f t="shared" si="102"/>
        <v>0</v>
      </c>
      <c r="AX288" s="288">
        <f t="shared" si="102"/>
        <v>0</v>
      </c>
      <c r="AY288" s="288">
        <f t="shared" si="102"/>
        <v>0</v>
      </c>
      <c r="AZ288" s="288">
        <f t="shared" si="102"/>
        <v>0</v>
      </c>
      <c r="BA288" s="334"/>
    </row>
    <row r="289" spans="1:53" ht="15.5">
      <c r="B289" s="377" t="s">
        <v>922</v>
      </c>
      <c r="C289" s="356"/>
      <c r="D289" s="378"/>
      <c r="E289" s="378"/>
      <c r="F289" s="378"/>
      <c r="G289" s="378"/>
      <c r="H289" s="378"/>
      <c r="I289" s="378"/>
      <c r="J289" s="378"/>
      <c r="K289" s="378"/>
      <c r="L289" s="378"/>
      <c r="M289" s="378"/>
      <c r="N289" s="378"/>
      <c r="O289" s="378"/>
      <c r="P289" s="378"/>
      <c r="Q289" s="378"/>
      <c r="R289" s="378"/>
      <c r="S289" s="378"/>
      <c r="T289" s="378"/>
      <c r="U289" s="378"/>
      <c r="V289" s="379"/>
      <c r="W289" s="380"/>
      <c r="X289" s="380"/>
      <c r="Y289" s="381"/>
      <c r="Z289" s="361"/>
      <c r="AA289" s="381"/>
      <c r="AB289" s="381"/>
      <c r="AC289" s="379"/>
      <c r="AD289" s="379"/>
      <c r="AE289" s="381"/>
      <c r="AF289" s="381"/>
      <c r="AG289" s="381"/>
      <c r="AH289" s="381"/>
      <c r="AI289" s="381"/>
      <c r="AJ289" s="381"/>
      <c r="AK289" s="381"/>
      <c r="AL289" s="381"/>
      <c r="AM289" s="323">
        <f>SUMPRODUCT($S$160:$S$263,AM160:AM263)</f>
        <v>1283548.6730865638</v>
      </c>
      <c r="AN289" s="323">
        <f>SUMPRODUCT($S$160:$S$263,AN160:AN263)</f>
        <v>44195.542223975135</v>
      </c>
      <c r="AO289" s="323">
        <f>IF(AO159="kW",SUMPRODUCT($U$160:$U$263,$AK$160:$AK$263,AO160:AO263),SUMPRODUCT($S$160:$S$263,AO160:AO263))</f>
        <v>1855.6929444578759</v>
      </c>
      <c r="AP289" s="323">
        <f t="shared" ref="AP289:AZ289" si="103">IF(AP159="kW",SUMPRODUCT($U$160:$U$263,$AK$160:$AK$263,AP160:AP263),SUMPRODUCT($S$160:$S$263,AP160:AP263))</f>
        <v>0</v>
      </c>
      <c r="AQ289" s="323">
        <f t="shared" si="103"/>
        <v>0</v>
      </c>
      <c r="AR289" s="323">
        <f t="shared" si="103"/>
        <v>0</v>
      </c>
      <c r="AS289" s="323">
        <f t="shared" si="103"/>
        <v>0</v>
      </c>
      <c r="AT289" s="323">
        <f t="shared" si="103"/>
        <v>0</v>
      </c>
      <c r="AU289" s="323">
        <f t="shared" si="103"/>
        <v>0</v>
      </c>
      <c r="AV289" s="323">
        <f t="shared" si="103"/>
        <v>0</v>
      </c>
      <c r="AW289" s="323">
        <f t="shared" si="103"/>
        <v>0</v>
      </c>
      <c r="AX289" s="323">
        <f t="shared" si="103"/>
        <v>0</v>
      </c>
      <c r="AY289" s="323">
        <f t="shared" si="103"/>
        <v>0</v>
      </c>
      <c r="AZ289" s="323">
        <f t="shared" si="103"/>
        <v>0</v>
      </c>
      <c r="BA289" s="382"/>
    </row>
    <row r="290" spans="1:53" ht="18.75" customHeight="1">
      <c r="B290" s="364" t="s">
        <v>581</v>
      </c>
      <c r="C290" s="383"/>
      <c r="D290" s="384"/>
      <c r="E290" s="384"/>
      <c r="F290" s="384"/>
      <c r="G290" s="384"/>
      <c r="H290" s="384"/>
      <c r="I290" s="384"/>
      <c r="J290" s="384"/>
      <c r="K290" s="384"/>
      <c r="L290" s="384"/>
      <c r="M290" s="384"/>
      <c r="N290" s="384"/>
      <c r="O290" s="384"/>
      <c r="P290" s="384"/>
      <c r="Q290" s="384"/>
      <c r="R290" s="384"/>
      <c r="S290" s="384"/>
      <c r="T290" s="384"/>
      <c r="U290" s="384"/>
      <c r="V290" s="384"/>
      <c r="W290" s="384"/>
      <c r="X290" s="384"/>
      <c r="Y290" s="384"/>
      <c r="Z290" s="367"/>
      <c r="AA290" s="368"/>
      <c r="AB290" s="384"/>
      <c r="AC290" s="384"/>
      <c r="AD290" s="384"/>
      <c r="AE290" s="384"/>
      <c r="AF290" s="384"/>
      <c r="AG290" s="384"/>
      <c r="AH290" s="384"/>
      <c r="AI290" s="384"/>
      <c r="AJ290" s="384"/>
      <c r="AK290" s="384"/>
      <c r="AL290" s="384"/>
      <c r="AM290" s="385"/>
      <c r="AN290" s="385"/>
      <c r="AO290" s="385"/>
      <c r="AP290" s="385"/>
      <c r="AQ290" s="385"/>
      <c r="AR290" s="385"/>
      <c r="AS290" s="385"/>
      <c r="AT290" s="385"/>
      <c r="AU290" s="385"/>
      <c r="AV290" s="385"/>
      <c r="AW290" s="385"/>
      <c r="AX290" s="385"/>
      <c r="AY290" s="385"/>
      <c r="AZ290" s="385"/>
      <c r="BA290" s="385"/>
    </row>
    <row r="291" spans="1:53">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253"/>
      <c r="AN291" s="253"/>
      <c r="AO291" s="253"/>
      <c r="AP291" s="253"/>
      <c r="AQ291" s="253"/>
      <c r="AR291" s="253"/>
      <c r="AS291" s="253"/>
      <c r="AT291" s="253"/>
      <c r="AU291" s="253"/>
      <c r="AV291" s="253"/>
      <c r="AW291" s="253"/>
      <c r="AX291" s="253"/>
      <c r="AY291" s="253"/>
      <c r="AZ291" s="253"/>
    </row>
    <row r="292" spans="1:53" ht="15.5">
      <c r="B292" s="277" t="s">
        <v>247</v>
      </c>
      <c r="C292" s="278"/>
      <c r="D292" s="581" t="s">
        <v>522</v>
      </c>
      <c r="E292" s="579"/>
      <c r="V292" s="278"/>
      <c r="AM292" s="267"/>
      <c r="AN292" s="264"/>
      <c r="AO292" s="264"/>
      <c r="AP292" s="264"/>
      <c r="AQ292" s="264"/>
      <c r="AR292" s="264"/>
      <c r="AS292" s="264"/>
      <c r="AT292" s="264"/>
      <c r="AU292" s="264"/>
      <c r="AV292" s="264"/>
      <c r="AW292" s="264"/>
      <c r="AX292" s="264"/>
      <c r="AY292" s="264"/>
      <c r="AZ292" s="264"/>
      <c r="BA292" s="279"/>
    </row>
    <row r="293" spans="1:53" ht="33" customHeight="1">
      <c r="B293" s="1318" t="s">
        <v>211</v>
      </c>
      <c r="C293" s="1320" t="s">
        <v>33</v>
      </c>
      <c r="D293" s="281" t="s">
        <v>420</v>
      </c>
      <c r="E293" s="1329" t="s">
        <v>209</v>
      </c>
      <c r="F293" s="1330"/>
      <c r="G293" s="1330"/>
      <c r="H293" s="1330"/>
      <c r="I293" s="1330"/>
      <c r="J293" s="1330"/>
      <c r="K293" s="1330"/>
      <c r="L293" s="1330"/>
      <c r="M293" s="1330"/>
      <c r="N293" s="1330"/>
      <c r="O293" s="1330"/>
      <c r="P293" s="1330"/>
      <c r="Q293" s="1330"/>
      <c r="R293" s="1330"/>
      <c r="S293" s="1330"/>
      <c r="T293" s="1331"/>
      <c r="U293" s="1327" t="s">
        <v>213</v>
      </c>
      <c r="V293" s="281" t="s">
        <v>421</v>
      </c>
      <c r="W293" s="1324" t="s">
        <v>212</v>
      </c>
      <c r="X293" s="1325"/>
      <c r="Y293" s="1325"/>
      <c r="Z293" s="1325"/>
      <c r="AA293" s="1325"/>
      <c r="AB293" s="1325"/>
      <c r="AC293" s="1325"/>
      <c r="AD293" s="1325"/>
      <c r="AE293" s="1325"/>
      <c r="AF293" s="1325"/>
      <c r="AG293" s="1325"/>
      <c r="AH293" s="1325"/>
      <c r="AI293" s="1325"/>
      <c r="AJ293" s="1325"/>
      <c r="AK293" s="1325"/>
      <c r="AL293" s="1332"/>
      <c r="AM293" s="1324" t="s">
        <v>242</v>
      </c>
      <c r="AN293" s="1325"/>
      <c r="AO293" s="1325"/>
      <c r="AP293" s="1325"/>
      <c r="AQ293" s="1325"/>
      <c r="AR293" s="1325"/>
      <c r="AS293" s="1325"/>
      <c r="AT293" s="1325"/>
      <c r="AU293" s="1325"/>
      <c r="AV293" s="1325"/>
      <c r="AW293" s="1325"/>
      <c r="AX293" s="1325"/>
      <c r="AY293" s="1325"/>
      <c r="AZ293" s="1325"/>
      <c r="BA293" s="1326"/>
    </row>
    <row r="294" spans="1:53" ht="60.75" customHeight="1">
      <c r="B294" s="1319"/>
      <c r="C294" s="1321"/>
      <c r="D294" s="282">
        <v>2013</v>
      </c>
      <c r="E294" s="282">
        <v>2014</v>
      </c>
      <c r="F294" s="282">
        <v>2015</v>
      </c>
      <c r="G294" s="282">
        <v>2016</v>
      </c>
      <c r="H294" s="282">
        <v>2017</v>
      </c>
      <c r="I294" s="282">
        <v>2018</v>
      </c>
      <c r="J294" s="282">
        <v>2019</v>
      </c>
      <c r="K294" s="282">
        <v>2020</v>
      </c>
      <c r="L294" s="282">
        <v>2021</v>
      </c>
      <c r="M294" s="282">
        <v>2022</v>
      </c>
      <c r="N294" s="282">
        <v>2023</v>
      </c>
      <c r="O294" s="282">
        <v>2024</v>
      </c>
      <c r="P294" s="282">
        <v>2025</v>
      </c>
      <c r="Q294" s="282">
        <v>2026</v>
      </c>
      <c r="R294" s="282">
        <v>2027</v>
      </c>
      <c r="S294" s="282">
        <v>2028</v>
      </c>
      <c r="T294" s="282">
        <v>2029</v>
      </c>
      <c r="U294" s="1328"/>
      <c r="V294" s="282">
        <v>2013</v>
      </c>
      <c r="W294" s="282">
        <v>2014</v>
      </c>
      <c r="X294" s="282">
        <v>2015</v>
      </c>
      <c r="Y294" s="282">
        <v>2016</v>
      </c>
      <c r="Z294" s="282">
        <v>2017</v>
      </c>
      <c r="AA294" s="282">
        <v>2018</v>
      </c>
      <c r="AB294" s="282">
        <v>2019</v>
      </c>
      <c r="AC294" s="282">
        <v>2020</v>
      </c>
      <c r="AD294" s="282">
        <v>2021</v>
      </c>
      <c r="AE294" s="282">
        <v>2022</v>
      </c>
      <c r="AF294" s="282">
        <v>2023</v>
      </c>
      <c r="AG294" s="282">
        <v>2024</v>
      </c>
      <c r="AH294" s="282">
        <v>2025</v>
      </c>
      <c r="AI294" s="282">
        <v>2026</v>
      </c>
      <c r="AJ294" s="282">
        <v>2027</v>
      </c>
      <c r="AK294" s="282">
        <v>2028</v>
      </c>
      <c r="AL294" s="282">
        <v>2029</v>
      </c>
      <c r="AM294" s="282" t="str">
        <f>'1.  LRAMVA Summary'!D53</f>
        <v>Residential</v>
      </c>
      <c r="AN294" s="282" t="str">
        <f>'1.  LRAMVA Summary'!E53</f>
        <v>GS&lt;50 kW</v>
      </c>
      <c r="AO294" s="282" t="str">
        <f>'1.  LRAMVA Summary'!F53</f>
        <v>GS 50 - 4,999 kW</v>
      </c>
      <c r="AP294" s="282" t="str">
        <f>'1.  LRAMVA Summary'!G53</f>
        <v>Co-Generation 1,000 - 4,999 kW</v>
      </c>
      <c r="AQ294" s="282" t="str">
        <f>'1.  LRAMVA Summary'!H53</f>
        <v>Large User</v>
      </c>
      <c r="AR294" s="282" t="str">
        <f>'1.  LRAMVA Summary'!I53</f>
        <v>Street Lighting</v>
      </c>
      <c r="AS294" s="282" t="str">
        <f>'1.  LRAMVA Summary'!J53</f>
        <v>Sentinel Lighting</v>
      </c>
      <c r="AT294" s="282" t="str">
        <f>'1.  LRAMVA Summary'!K53</f>
        <v>Unmetered Scattered Load</v>
      </c>
      <c r="AU294" s="282" t="str">
        <f>'1.  LRAMVA Summary'!L53</f>
        <v/>
      </c>
      <c r="AV294" s="282" t="str">
        <f>'1.  LRAMVA Summary'!M53</f>
        <v/>
      </c>
      <c r="AW294" s="282" t="str">
        <f>'1.  LRAMVA Summary'!N53</f>
        <v/>
      </c>
      <c r="AX294" s="282" t="str">
        <f>'1.  LRAMVA Summary'!O53</f>
        <v/>
      </c>
      <c r="AY294" s="282" t="str">
        <f>'1.  LRAMVA Summary'!P53</f>
        <v/>
      </c>
      <c r="AZ294" s="282" t="str">
        <f>'1.  LRAMVA Summary'!Q53</f>
        <v/>
      </c>
      <c r="BA294" s="284" t="str">
        <f>'1.  LRAMVA Summary'!R53</f>
        <v>Total</v>
      </c>
    </row>
    <row r="295" spans="1:53" ht="15" customHeight="1">
      <c r="A295" s="499"/>
      <c r="B295" s="285" t="s">
        <v>0</v>
      </c>
      <c r="C295" s="286"/>
      <c r="D295" s="286"/>
      <c r="E295" s="286"/>
      <c r="F295" s="286"/>
      <c r="G295" s="286"/>
      <c r="H295" s="286"/>
      <c r="I295" s="286"/>
      <c r="J295" s="286"/>
      <c r="K295" s="286"/>
      <c r="L295" s="286"/>
      <c r="M295" s="286"/>
      <c r="N295" s="286"/>
      <c r="O295" s="286"/>
      <c r="P295" s="286"/>
      <c r="Q295" s="286"/>
      <c r="R295" s="286"/>
      <c r="S295" s="286"/>
      <c r="T295" s="286"/>
      <c r="U295" s="287"/>
      <c r="V295" s="286"/>
      <c r="W295" s="286"/>
      <c r="X295" s="286"/>
      <c r="Y295" s="286"/>
      <c r="Z295" s="286"/>
      <c r="AA295" s="286"/>
      <c r="AB295" s="286"/>
      <c r="AC295" s="286"/>
      <c r="AD295" s="286"/>
      <c r="AE295" s="286"/>
      <c r="AF295" s="286"/>
      <c r="AG295" s="286"/>
      <c r="AH295" s="286"/>
      <c r="AI295" s="286"/>
      <c r="AJ295" s="286"/>
      <c r="AK295" s="286"/>
      <c r="AL295" s="286"/>
      <c r="AM295" s="288" t="str">
        <f>'1.  LRAMVA Summary'!D54</f>
        <v>kWh</v>
      </c>
      <c r="AN295" s="288" t="str">
        <f>'1.  LRAMVA Summary'!E54</f>
        <v>kWh</v>
      </c>
      <c r="AO295" s="288" t="str">
        <f>'1.  LRAMVA Summary'!F54</f>
        <v>kW</v>
      </c>
      <c r="AP295" s="288" t="str">
        <f>'1.  LRAMVA Summary'!G54</f>
        <v>kW</v>
      </c>
      <c r="AQ295" s="288" t="str">
        <f>'1.  LRAMVA Summary'!H54</f>
        <v>kW</v>
      </c>
      <c r="AR295" s="288" t="str">
        <f>'1.  LRAMVA Summary'!I54</f>
        <v>kW</v>
      </c>
      <c r="AS295" s="288" t="str">
        <f>'1.  LRAMVA Summary'!J54</f>
        <v>kW</v>
      </c>
      <c r="AT295" s="288" t="str">
        <f>'1.  LRAMVA Summary'!K54</f>
        <v>kWh</v>
      </c>
      <c r="AU295" s="288">
        <f>'1.  LRAMVA Summary'!L54</f>
        <v>0</v>
      </c>
      <c r="AV295" s="288">
        <f>'1.  LRAMVA Summary'!M54</f>
        <v>0</v>
      </c>
      <c r="AW295" s="288">
        <f>'1.  LRAMVA Summary'!N54</f>
        <v>0</v>
      </c>
      <c r="AX295" s="288">
        <f>'1.  LRAMVA Summary'!O54</f>
        <v>0</v>
      </c>
      <c r="AY295" s="288">
        <f>'1.  LRAMVA Summary'!P54</f>
        <v>0</v>
      </c>
      <c r="AZ295" s="288">
        <f>'1.  LRAMVA Summary'!Q54</f>
        <v>0</v>
      </c>
      <c r="BA295" s="289"/>
    </row>
    <row r="296" spans="1:53" ht="15.5" outlineLevel="1">
      <c r="A296" s="498">
        <v>1</v>
      </c>
      <c r="B296" s="291" t="s">
        <v>1</v>
      </c>
      <c r="C296" s="288" t="s">
        <v>25</v>
      </c>
      <c r="D296" s="292">
        <f>+'7.  Persistence Report'!AS72</f>
        <v>711079.25236130494</v>
      </c>
      <c r="E296" s="292">
        <f>+'7.  Persistence Report'!AT72</f>
        <v>711079.25236130494</v>
      </c>
      <c r="F296" s="292">
        <f>+'7.  Persistence Report'!AU72</f>
        <v>711079.25236130494</v>
      </c>
      <c r="G296" s="292">
        <f>+'7.  Persistence Report'!AV72</f>
        <v>680418.44137963792</v>
      </c>
      <c r="H296" s="292">
        <f>+'7.  Persistence Report'!AW72</f>
        <v>344787.639054492</v>
      </c>
      <c r="I296" s="292">
        <f>+'7.  Persistence Report'!AX72</f>
        <v>0</v>
      </c>
      <c r="J296" s="292">
        <f>+'7.  Persistence Report'!AY72</f>
        <v>0</v>
      </c>
      <c r="K296" s="292">
        <f>+'7.  Persistence Report'!AZ72</f>
        <v>0</v>
      </c>
      <c r="L296" s="292">
        <f>+'7.  Persistence Report'!BA72</f>
        <v>0</v>
      </c>
      <c r="M296" s="292">
        <f>+'7.  Persistence Report'!BB72</f>
        <v>0</v>
      </c>
      <c r="N296" s="292">
        <f>+'7.  Persistence Report'!BC72</f>
        <v>0</v>
      </c>
      <c r="O296" s="292">
        <f>+'7.  Persistence Report'!BD72</f>
        <v>0</v>
      </c>
      <c r="P296" s="292">
        <f>+'7.  Persistence Report'!BE72</f>
        <v>0</v>
      </c>
      <c r="Q296" s="292">
        <f>+'7.  Persistence Report'!BF72</f>
        <v>0</v>
      </c>
      <c r="R296" s="292">
        <f>+'7.  Persistence Report'!BG72</f>
        <v>0</v>
      </c>
      <c r="S296" s="292">
        <f>+'7.  Persistence Report'!BH72</f>
        <v>0</v>
      </c>
      <c r="T296" s="292">
        <f>+'7.  Persistence Report'!BI72</f>
        <v>0</v>
      </c>
      <c r="U296" s="288"/>
      <c r="V296" s="292">
        <f>+'7.  Persistence Report'!N72</f>
        <v>174.48975833099999</v>
      </c>
      <c r="W296" s="292">
        <f>+'7.  Persistence Report'!O72</f>
        <v>174.48975833099999</v>
      </c>
      <c r="X296" s="292">
        <f>+'7.  Persistence Report'!P72</f>
        <v>174.48975833099999</v>
      </c>
      <c r="Y296" s="292">
        <f>+'7.  Persistence Report'!Q72</f>
        <v>143.15933347499998</v>
      </c>
      <c r="Z296" s="292">
        <f>+'7.  Persistence Report'!R72</f>
        <v>50.673025719999998</v>
      </c>
      <c r="AA296" s="292">
        <f>+'7.  Persistence Report'!S72</f>
        <v>0</v>
      </c>
      <c r="AB296" s="292">
        <f>+'7.  Persistence Report'!T72</f>
        <v>0</v>
      </c>
      <c r="AC296" s="292">
        <f>+'7.  Persistence Report'!U72</f>
        <v>0</v>
      </c>
      <c r="AD296" s="292">
        <f>+'7.  Persistence Report'!V72</f>
        <v>0</v>
      </c>
      <c r="AE296" s="292">
        <f>+'7.  Persistence Report'!W72</f>
        <v>0</v>
      </c>
      <c r="AF296" s="292">
        <f>+'7.  Persistence Report'!X72</f>
        <v>0</v>
      </c>
      <c r="AG296" s="292">
        <f>+'7.  Persistence Report'!Y72</f>
        <v>0</v>
      </c>
      <c r="AH296" s="292">
        <f>+'7.  Persistence Report'!Z72</f>
        <v>0</v>
      </c>
      <c r="AI296" s="292">
        <f>+'7.  Persistence Report'!AA72</f>
        <v>0</v>
      </c>
      <c r="AJ296" s="292">
        <f>+'7.  Persistence Report'!AB72</f>
        <v>0</v>
      </c>
      <c r="AK296" s="292">
        <f>+'7.  Persistence Report'!AC72</f>
        <v>0</v>
      </c>
      <c r="AL296" s="292">
        <f>+'7.  Persistence Report'!AD72</f>
        <v>0</v>
      </c>
      <c r="AM296" s="406">
        <f>+'A. Rate Class Allocations'!J7</f>
        <v>1</v>
      </c>
      <c r="AN296" s="406"/>
      <c r="AO296" s="406"/>
      <c r="AP296" s="406"/>
      <c r="AQ296" s="406"/>
      <c r="AR296" s="406"/>
      <c r="AS296" s="406"/>
      <c r="AT296" s="406"/>
      <c r="AU296" s="406"/>
      <c r="AV296" s="406"/>
      <c r="AW296" s="406"/>
      <c r="AX296" s="406"/>
      <c r="AY296" s="406"/>
      <c r="AZ296" s="406"/>
      <c r="BA296" s="293">
        <f>SUM(AM296:AZ296)</f>
        <v>1</v>
      </c>
    </row>
    <row r="297" spans="1:53" ht="15.5" outlineLevel="1">
      <c r="B297" s="291" t="s">
        <v>248</v>
      </c>
      <c r="C297" s="288" t="s">
        <v>163</v>
      </c>
      <c r="D297" s="292"/>
      <c r="E297" s="292"/>
      <c r="F297" s="292"/>
      <c r="G297" s="292"/>
      <c r="H297" s="292"/>
      <c r="I297" s="292"/>
      <c r="J297" s="292"/>
      <c r="K297" s="292"/>
      <c r="L297" s="292"/>
      <c r="M297" s="292"/>
      <c r="N297" s="292"/>
      <c r="O297" s="292"/>
      <c r="P297" s="292"/>
      <c r="Q297" s="292"/>
      <c r="R297" s="292"/>
      <c r="S297" s="292"/>
      <c r="T297" s="292"/>
      <c r="U297" s="464"/>
      <c r="V297" s="292"/>
      <c r="W297" s="292"/>
      <c r="X297" s="292"/>
      <c r="Y297" s="292"/>
      <c r="Z297" s="292"/>
      <c r="AA297" s="292"/>
      <c r="AB297" s="292"/>
      <c r="AC297" s="292"/>
      <c r="AD297" s="292"/>
      <c r="AE297" s="292"/>
      <c r="AF297" s="292"/>
      <c r="AG297" s="292"/>
      <c r="AH297" s="292"/>
      <c r="AI297" s="292"/>
      <c r="AJ297" s="292"/>
      <c r="AK297" s="292"/>
      <c r="AL297" s="292"/>
      <c r="AM297" s="407">
        <f>AM296</f>
        <v>1</v>
      </c>
      <c r="AN297" s="407">
        <f>AN296</f>
        <v>0</v>
      </c>
      <c r="AO297" s="407">
        <f t="shared" ref="AO297:AZ297" si="104">AO296</f>
        <v>0</v>
      </c>
      <c r="AP297" s="407">
        <f t="shared" si="104"/>
        <v>0</v>
      </c>
      <c r="AQ297" s="407">
        <f t="shared" si="104"/>
        <v>0</v>
      </c>
      <c r="AR297" s="407">
        <f t="shared" si="104"/>
        <v>0</v>
      </c>
      <c r="AS297" s="407">
        <f t="shared" si="104"/>
        <v>0</v>
      </c>
      <c r="AT297" s="407">
        <f t="shared" si="104"/>
        <v>0</v>
      </c>
      <c r="AU297" s="407">
        <f t="shared" si="104"/>
        <v>0</v>
      </c>
      <c r="AV297" s="407">
        <f t="shared" si="104"/>
        <v>0</v>
      </c>
      <c r="AW297" s="407">
        <f t="shared" si="104"/>
        <v>0</v>
      </c>
      <c r="AX297" s="407">
        <f t="shared" si="104"/>
        <v>0</v>
      </c>
      <c r="AY297" s="407">
        <f t="shared" si="104"/>
        <v>0</v>
      </c>
      <c r="AZ297" s="407">
        <f t="shared" si="104"/>
        <v>0</v>
      </c>
      <c r="BA297" s="294"/>
    </row>
    <row r="298" spans="1:53" ht="15.5" outlineLevel="1">
      <c r="A298" s="500"/>
      <c r="B298" s="295"/>
      <c r="C298" s="296"/>
      <c r="D298" s="296"/>
      <c r="E298" s="296"/>
      <c r="F298" s="296"/>
      <c r="G298" s="296"/>
      <c r="H298" s="296"/>
      <c r="I298" s="296"/>
      <c r="J298" s="296"/>
      <c r="K298" s="296"/>
      <c r="L298" s="296"/>
      <c r="M298" s="296"/>
      <c r="N298" s="296"/>
      <c r="O298" s="296"/>
      <c r="P298" s="296"/>
      <c r="Q298" s="296"/>
      <c r="R298" s="296"/>
      <c r="S298" s="296"/>
      <c r="T298" s="296"/>
      <c r="U298" s="300"/>
      <c r="V298" s="296"/>
      <c r="W298" s="296"/>
      <c r="X298" s="296"/>
      <c r="Y298" s="296"/>
      <c r="Z298" s="296"/>
      <c r="AA298" s="296"/>
      <c r="AB298" s="296"/>
      <c r="AC298" s="296"/>
      <c r="AD298" s="296"/>
      <c r="AE298" s="296"/>
      <c r="AF298" s="296"/>
      <c r="AG298" s="296"/>
      <c r="AH298" s="296"/>
      <c r="AI298" s="296"/>
      <c r="AJ298" s="296"/>
      <c r="AK298" s="296"/>
      <c r="AL298" s="296"/>
      <c r="AM298" s="408"/>
      <c r="AN298" s="409"/>
      <c r="AO298" s="409"/>
      <c r="AP298" s="409"/>
      <c r="AQ298" s="409"/>
      <c r="AR298" s="409"/>
      <c r="AS298" s="409"/>
      <c r="AT298" s="409"/>
      <c r="AU298" s="409"/>
      <c r="AV298" s="409"/>
      <c r="AW298" s="409"/>
      <c r="AX298" s="409"/>
      <c r="AY298" s="409"/>
      <c r="AZ298" s="409"/>
      <c r="BA298" s="299"/>
    </row>
    <row r="299" spans="1:53" ht="15.5" outlineLevel="1">
      <c r="A299" s="498">
        <v>2</v>
      </c>
      <c r="B299" s="291" t="s">
        <v>2</v>
      </c>
      <c r="C299" s="288" t="s">
        <v>25</v>
      </c>
      <c r="D299" s="292">
        <f>+'7.  Persistence Report'!AS71</f>
        <v>39899.506820000002</v>
      </c>
      <c r="E299" s="292">
        <f>+'7.  Persistence Report'!AT71</f>
        <v>39899.506820000002</v>
      </c>
      <c r="F299" s="292">
        <f>+'7.  Persistence Report'!AU71</f>
        <v>39899.506820000002</v>
      </c>
      <c r="G299" s="292">
        <f>+'7.  Persistence Report'!AV71</f>
        <v>39899.506820000002</v>
      </c>
      <c r="H299" s="292">
        <f>+'7.  Persistence Report'!AW71</f>
        <v>0</v>
      </c>
      <c r="I299" s="292">
        <f>+'7.  Persistence Report'!AX71</f>
        <v>0</v>
      </c>
      <c r="J299" s="292">
        <f>+'7.  Persistence Report'!AY71</f>
        <v>0</v>
      </c>
      <c r="K299" s="292">
        <f>+'7.  Persistence Report'!AZ71</f>
        <v>0</v>
      </c>
      <c r="L299" s="292">
        <f>+'7.  Persistence Report'!BA71</f>
        <v>0</v>
      </c>
      <c r="M299" s="292">
        <f>+'7.  Persistence Report'!BB71</f>
        <v>0</v>
      </c>
      <c r="N299" s="292">
        <f>+'7.  Persistence Report'!BC71</f>
        <v>0</v>
      </c>
      <c r="O299" s="292">
        <f>+'7.  Persistence Report'!BD71</f>
        <v>0</v>
      </c>
      <c r="P299" s="292">
        <f>+'7.  Persistence Report'!BE71</f>
        <v>0</v>
      </c>
      <c r="Q299" s="292">
        <f>+'7.  Persistence Report'!BF71</f>
        <v>0</v>
      </c>
      <c r="R299" s="292">
        <f>+'7.  Persistence Report'!BG71</f>
        <v>0</v>
      </c>
      <c r="S299" s="292">
        <f>+'7.  Persistence Report'!BH71</f>
        <v>0</v>
      </c>
      <c r="T299" s="292">
        <f>+'7.  Persistence Report'!BI71</f>
        <v>0</v>
      </c>
      <c r="U299" s="288"/>
      <c r="V299" s="292">
        <f>+'7.  Persistence Report'!N71</f>
        <v>22.3769627</v>
      </c>
      <c r="W299" s="292">
        <f>+'7.  Persistence Report'!O71</f>
        <v>22.3769627</v>
      </c>
      <c r="X299" s="292">
        <f>+'7.  Persistence Report'!P71</f>
        <v>22.3769627</v>
      </c>
      <c r="Y299" s="292">
        <f>+'7.  Persistence Report'!Q71</f>
        <v>22.3769627</v>
      </c>
      <c r="Z299" s="292">
        <f>+'7.  Persistence Report'!R71</f>
        <v>0</v>
      </c>
      <c r="AA299" s="292">
        <f>+'7.  Persistence Report'!S71</f>
        <v>0</v>
      </c>
      <c r="AB299" s="292">
        <f>+'7.  Persistence Report'!T71</f>
        <v>0</v>
      </c>
      <c r="AC299" s="292">
        <f>+'7.  Persistence Report'!U71</f>
        <v>0</v>
      </c>
      <c r="AD299" s="292">
        <f>+'7.  Persistence Report'!V71</f>
        <v>0</v>
      </c>
      <c r="AE299" s="292">
        <f>+'7.  Persistence Report'!W71</f>
        <v>0</v>
      </c>
      <c r="AF299" s="292">
        <f>+'7.  Persistence Report'!X71</f>
        <v>0</v>
      </c>
      <c r="AG299" s="292">
        <f>+'7.  Persistence Report'!Y71</f>
        <v>0</v>
      </c>
      <c r="AH299" s="292">
        <f>+'7.  Persistence Report'!Z71</f>
        <v>0</v>
      </c>
      <c r="AI299" s="292">
        <f>+'7.  Persistence Report'!AA71</f>
        <v>0</v>
      </c>
      <c r="AJ299" s="292">
        <f>+'7.  Persistence Report'!AB71</f>
        <v>0</v>
      </c>
      <c r="AK299" s="292">
        <f>+'7.  Persistence Report'!AC71</f>
        <v>0</v>
      </c>
      <c r="AL299" s="292">
        <f>+'7.  Persistence Report'!AD71</f>
        <v>0</v>
      </c>
      <c r="AM299" s="406">
        <f>+'A. Rate Class Allocations'!J8</f>
        <v>1</v>
      </c>
      <c r="AN299" s="406"/>
      <c r="AO299" s="406"/>
      <c r="AP299" s="406"/>
      <c r="AQ299" s="406"/>
      <c r="AR299" s="406"/>
      <c r="AS299" s="406"/>
      <c r="AT299" s="406"/>
      <c r="AU299" s="406"/>
      <c r="AV299" s="406"/>
      <c r="AW299" s="406"/>
      <c r="AX299" s="406"/>
      <c r="AY299" s="406"/>
      <c r="AZ299" s="406"/>
      <c r="BA299" s="293">
        <f>SUM(AM299:AZ299)</f>
        <v>1</v>
      </c>
    </row>
    <row r="300" spans="1:53" ht="15.5" outlineLevel="1">
      <c r="B300" s="291" t="s">
        <v>248</v>
      </c>
      <c r="C300" s="288" t="s">
        <v>163</v>
      </c>
      <c r="D300" s="292"/>
      <c r="E300" s="292"/>
      <c r="F300" s="292"/>
      <c r="G300" s="292"/>
      <c r="H300" s="292"/>
      <c r="I300" s="292"/>
      <c r="J300" s="292"/>
      <c r="K300" s="292"/>
      <c r="L300" s="292"/>
      <c r="M300" s="292"/>
      <c r="N300" s="292"/>
      <c r="O300" s="292"/>
      <c r="P300" s="292"/>
      <c r="Q300" s="292"/>
      <c r="R300" s="292"/>
      <c r="S300" s="292"/>
      <c r="T300" s="292"/>
      <c r="U300" s="464"/>
      <c r="V300" s="292"/>
      <c r="W300" s="292"/>
      <c r="X300" s="292"/>
      <c r="Y300" s="292"/>
      <c r="Z300" s="292"/>
      <c r="AA300" s="292"/>
      <c r="AB300" s="292"/>
      <c r="AC300" s="292"/>
      <c r="AD300" s="292"/>
      <c r="AE300" s="292"/>
      <c r="AF300" s="292"/>
      <c r="AG300" s="292"/>
      <c r="AH300" s="292"/>
      <c r="AI300" s="292"/>
      <c r="AJ300" s="292"/>
      <c r="AK300" s="292"/>
      <c r="AL300" s="292"/>
      <c r="AM300" s="407">
        <f>AM299</f>
        <v>1</v>
      </c>
      <c r="AN300" s="407">
        <f>AN299</f>
        <v>0</v>
      </c>
      <c r="AO300" s="407">
        <f t="shared" ref="AO300:AZ300" si="105">AO299</f>
        <v>0</v>
      </c>
      <c r="AP300" s="407">
        <f t="shared" si="105"/>
        <v>0</v>
      </c>
      <c r="AQ300" s="407">
        <f t="shared" si="105"/>
        <v>0</v>
      </c>
      <c r="AR300" s="407">
        <f t="shared" si="105"/>
        <v>0</v>
      </c>
      <c r="AS300" s="407">
        <f t="shared" si="105"/>
        <v>0</v>
      </c>
      <c r="AT300" s="407">
        <f t="shared" si="105"/>
        <v>0</v>
      </c>
      <c r="AU300" s="407">
        <f t="shared" si="105"/>
        <v>0</v>
      </c>
      <c r="AV300" s="407">
        <f t="shared" si="105"/>
        <v>0</v>
      </c>
      <c r="AW300" s="407">
        <f t="shared" si="105"/>
        <v>0</v>
      </c>
      <c r="AX300" s="407">
        <f t="shared" si="105"/>
        <v>0</v>
      </c>
      <c r="AY300" s="407">
        <f t="shared" si="105"/>
        <v>0</v>
      </c>
      <c r="AZ300" s="407">
        <f t="shared" si="105"/>
        <v>0</v>
      </c>
      <c r="BA300" s="294"/>
    </row>
    <row r="301" spans="1:53" ht="15.5" outlineLevel="1">
      <c r="A301" s="500"/>
      <c r="B301" s="295"/>
      <c r="C301" s="296"/>
      <c r="D301" s="301"/>
      <c r="E301" s="301"/>
      <c r="F301" s="301"/>
      <c r="G301" s="301"/>
      <c r="H301" s="301"/>
      <c r="I301" s="301"/>
      <c r="J301" s="301"/>
      <c r="K301" s="301"/>
      <c r="L301" s="301"/>
      <c r="M301" s="301"/>
      <c r="N301" s="301"/>
      <c r="O301" s="301"/>
      <c r="P301" s="301"/>
      <c r="Q301" s="301"/>
      <c r="R301" s="301"/>
      <c r="S301" s="301"/>
      <c r="T301" s="301"/>
      <c r="U301" s="300"/>
      <c r="V301" s="301"/>
      <c r="W301" s="301"/>
      <c r="X301" s="301"/>
      <c r="Y301" s="301"/>
      <c r="Z301" s="301"/>
      <c r="AA301" s="301"/>
      <c r="AB301" s="301"/>
      <c r="AC301" s="301"/>
      <c r="AD301" s="301"/>
      <c r="AE301" s="301"/>
      <c r="AF301" s="301"/>
      <c r="AG301" s="301"/>
      <c r="AH301" s="301"/>
      <c r="AI301" s="301"/>
      <c r="AJ301" s="301"/>
      <c r="AK301" s="301"/>
      <c r="AL301" s="301"/>
      <c r="AM301" s="408"/>
      <c r="AN301" s="409"/>
      <c r="AO301" s="409"/>
      <c r="AP301" s="409"/>
      <c r="AQ301" s="409"/>
      <c r="AR301" s="409"/>
      <c r="AS301" s="409"/>
      <c r="AT301" s="409"/>
      <c r="AU301" s="409"/>
      <c r="AV301" s="409"/>
      <c r="AW301" s="409"/>
      <c r="AX301" s="409"/>
      <c r="AY301" s="409"/>
      <c r="AZ301" s="409"/>
      <c r="BA301" s="299"/>
    </row>
    <row r="302" spans="1:53" ht="15.5" outlineLevel="1">
      <c r="A302" s="498">
        <v>3</v>
      </c>
      <c r="B302" s="291" t="s">
        <v>3</v>
      </c>
      <c r="C302" s="288" t="s">
        <v>25</v>
      </c>
      <c r="D302" s="292">
        <f>+'7.  Persistence Report'!AS75</f>
        <v>993659.18548502598</v>
      </c>
      <c r="E302" s="292">
        <f>+'7.  Persistence Report'!AT75</f>
        <v>993659.18548502598</v>
      </c>
      <c r="F302" s="292">
        <f>+'7.  Persistence Report'!AU75</f>
        <v>993659.18548502598</v>
      </c>
      <c r="G302" s="292">
        <f>+'7.  Persistence Report'!AV75</f>
        <v>993659.18548502598</v>
      </c>
      <c r="H302" s="292">
        <f>+'7.  Persistence Report'!AW75</f>
        <v>993659.18548502598</v>
      </c>
      <c r="I302" s="292">
        <f>+'7.  Persistence Report'!AX75</f>
        <v>993659.18548502598</v>
      </c>
      <c r="J302" s="292">
        <f>+'7.  Persistence Report'!AY75</f>
        <v>993659.18548502598</v>
      </c>
      <c r="K302" s="292">
        <f>+'7.  Persistence Report'!AZ75</f>
        <v>993659.18548502598</v>
      </c>
      <c r="L302" s="292">
        <f>+'7.  Persistence Report'!BA75</f>
        <v>993659.18548502598</v>
      </c>
      <c r="M302" s="292">
        <f>+'7.  Persistence Report'!BB75</f>
        <v>993659.18548502598</v>
      </c>
      <c r="N302" s="292">
        <f>+'7.  Persistence Report'!BC75</f>
        <v>993659.18548502598</v>
      </c>
      <c r="O302" s="292">
        <f>+'7.  Persistence Report'!BD75</f>
        <v>993659.18548502598</v>
      </c>
      <c r="P302" s="292">
        <f>+'7.  Persistence Report'!BE75</f>
        <v>993659.18548502598</v>
      </c>
      <c r="Q302" s="292">
        <f>+'7.  Persistence Report'!BF75</f>
        <v>993659.18548502598</v>
      </c>
      <c r="R302" s="292">
        <f>+'7.  Persistence Report'!BG75</f>
        <v>993659.18548502598</v>
      </c>
      <c r="S302" s="292">
        <f>+'7.  Persistence Report'!BH75</f>
        <v>993659.18548502598</v>
      </c>
      <c r="T302" s="292">
        <f>+'7.  Persistence Report'!BI75</f>
        <v>993659.18548502598</v>
      </c>
      <c r="U302" s="288"/>
      <c r="V302" s="292">
        <f>+'7.  Persistence Report'!N75</f>
        <v>591.27537650600004</v>
      </c>
      <c r="W302" s="292">
        <f>+'7.  Persistence Report'!O75</f>
        <v>591.27537650600004</v>
      </c>
      <c r="X302" s="292">
        <f>+'7.  Persistence Report'!P75</f>
        <v>591.27537650600004</v>
      </c>
      <c r="Y302" s="292">
        <f>+'7.  Persistence Report'!Q75</f>
        <v>591.27537650600004</v>
      </c>
      <c r="Z302" s="292">
        <f>+'7.  Persistence Report'!R75</f>
        <v>591.27537650600004</v>
      </c>
      <c r="AA302" s="292">
        <f>+'7.  Persistence Report'!S75</f>
        <v>591.27537650600004</v>
      </c>
      <c r="AB302" s="292">
        <f>+'7.  Persistence Report'!T75</f>
        <v>591.27537650600004</v>
      </c>
      <c r="AC302" s="292">
        <f>+'7.  Persistence Report'!U75</f>
        <v>591.27537650600004</v>
      </c>
      <c r="AD302" s="292">
        <f>+'7.  Persistence Report'!V75</f>
        <v>591.27537650600004</v>
      </c>
      <c r="AE302" s="292">
        <f>+'7.  Persistence Report'!W75</f>
        <v>591.27537650600004</v>
      </c>
      <c r="AF302" s="292">
        <f>+'7.  Persistence Report'!X75</f>
        <v>591.27537650600004</v>
      </c>
      <c r="AG302" s="292">
        <f>+'7.  Persistence Report'!Y75</f>
        <v>591.27537650600004</v>
      </c>
      <c r="AH302" s="292">
        <f>+'7.  Persistence Report'!Z75</f>
        <v>591.27537650600004</v>
      </c>
      <c r="AI302" s="292">
        <f>+'7.  Persistence Report'!AA75</f>
        <v>591.27537650600004</v>
      </c>
      <c r="AJ302" s="292">
        <f>+'7.  Persistence Report'!AB75</f>
        <v>591.27537650600004</v>
      </c>
      <c r="AK302" s="292">
        <f>+'7.  Persistence Report'!AC75</f>
        <v>591.27537650600004</v>
      </c>
      <c r="AL302" s="292">
        <f>+'7.  Persistence Report'!AD75</f>
        <v>591.27537650600004</v>
      </c>
      <c r="AM302" s="406">
        <f>+'A. Rate Class Allocations'!J9</f>
        <v>1</v>
      </c>
      <c r="AN302" s="406"/>
      <c r="AO302" s="406"/>
      <c r="AP302" s="406"/>
      <c r="AQ302" s="406"/>
      <c r="AR302" s="406"/>
      <c r="AS302" s="406"/>
      <c r="AT302" s="406"/>
      <c r="AU302" s="406"/>
      <c r="AV302" s="406"/>
      <c r="AW302" s="406"/>
      <c r="AX302" s="406"/>
      <c r="AY302" s="406"/>
      <c r="AZ302" s="406"/>
      <c r="BA302" s="293">
        <f>SUM(AM302:AZ302)</f>
        <v>1</v>
      </c>
    </row>
    <row r="303" spans="1:53" ht="15.5" outlineLevel="1">
      <c r="B303" s="291" t="s">
        <v>248</v>
      </c>
      <c r="C303" s="288" t="s">
        <v>163</v>
      </c>
      <c r="D303" s="292">
        <f>+'7.  Persistence Report'!AS104</f>
        <v>55844.005687000004</v>
      </c>
      <c r="E303" s="292">
        <f>+'7.  Persistence Report'!AT104</f>
        <v>55844.005687000004</v>
      </c>
      <c r="F303" s="292">
        <f>+'7.  Persistence Report'!AU104</f>
        <v>55844.005687000004</v>
      </c>
      <c r="G303" s="292">
        <f>+'7.  Persistence Report'!AV104</f>
        <v>55844.005687000004</v>
      </c>
      <c r="H303" s="292">
        <f>+'7.  Persistence Report'!AW104</f>
        <v>55844.005687000004</v>
      </c>
      <c r="I303" s="292">
        <f>+'7.  Persistence Report'!AX104</f>
        <v>55844.005687000004</v>
      </c>
      <c r="J303" s="292">
        <f>+'7.  Persistence Report'!AY104</f>
        <v>55844.005687000004</v>
      </c>
      <c r="K303" s="292">
        <f>+'7.  Persistence Report'!AZ104</f>
        <v>55844.005687000004</v>
      </c>
      <c r="L303" s="292">
        <f>+'7.  Persistence Report'!BA104</f>
        <v>55844.005687000004</v>
      </c>
      <c r="M303" s="292">
        <f>+'7.  Persistence Report'!BB104</f>
        <v>55844.005687000004</v>
      </c>
      <c r="N303" s="292">
        <f>+'7.  Persistence Report'!BC104</f>
        <v>55844.005687000004</v>
      </c>
      <c r="O303" s="292">
        <f>+'7.  Persistence Report'!BD104</f>
        <v>55844.005687000004</v>
      </c>
      <c r="P303" s="292">
        <f>+'7.  Persistence Report'!BE104</f>
        <v>55844.005687000004</v>
      </c>
      <c r="Q303" s="292">
        <f>+'7.  Persistence Report'!BF104</f>
        <v>55844.005687000004</v>
      </c>
      <c r="R303" s="292">
        <f>+'7.  Persistence Report'!BG104</f>
        <v>55844.005687000004</v>
      </c>
      <c r="S303" s="292">
        <f>+'7.  Persistence Report'!BH104</f>
        <v>55844.005687000004</v>
      </c>
      <c r="T303" s="292">
        <f>+'7.  Persistence Report'!BI104</f>
        <v>55844.005687000004</v>
      </c>
      <c r="U303" s="464"/>
      <c r="V303" s="292">
        <f>+'7.  Persistence Report'!N104</f>
        <v>31.032767457999999</v>
      </c>
      <c r="W303" s="292">
        <f>+'7.  Persistence Report'!O104</f>
        <v>31.032767457999999</v>
      </c>
      <c r="X303" s="292">
        <f>+'7.  Persistence Report'!P104</f>
        <v>31.032767457999999</v>
      </c>
      <c r="Y303" s="292">
        <f>+'7.  Persistence Report'!Q104</f>
        <v>31.032767457999999</v>
      </c>
      <c r="Z303" s="292">
        <f>+'7.  Persistence Report'!R104</f>
        <v>31.032767457999999</v>
      </c>
      <c r="AA303" s="292">
        <f>+'7.  Persistence Report'!S104</f>
        <v>31.032767457999999</v>
      </c>
      <c r="AB303" s="292">
        <f>+'7.  Persistence Report'!T104</f>
        <v>31.032767457999999</v>
      </c>
      <c r="AC303" s="292">
        <f>+'7.  Persistence Report'!U104</f>
        <v>31.032767457999999</v>
      </c>
      <c r="AD303" s="292">
        <f>+'7.  Persistence Report'!V104</f>
        <v>31.032767457999999</v>
      </c>
      <c r="AE303" s="292">
        <f>+'7.  Persistence Report'!W104</f>
        <v>31.032767457999999</v>
      </c>
      <c r="AF303" s="292">
        <f>+'7.  Persistence Report'!X104</f>
        <v>31.032767457999999</v>
      </c>
      <c r="AG303" s="292">
        <f>+'7.  Persistence Report'!Y104</f>
        <v>31.032767457999999</v>
      </c>
      <c r="AH303" s="292">
        <f>+'7.  Persistence Report'!Z104</f>
        <v>31.032767457999999</v>
      </c>
      <c r="AI303" s="292">
        <f>+'7.  Persistence Report'!AA104</f>
        <v>31.032767457999999</v>
      </c>
      <c r="AJ303" s="292">
        <f>+'7.  Persistence Report'!AB104</f>
        <v>31.032767457999999</v>
      </c>
      <c r="AK303" s="292">
        <f>+'7.  Persistence Report'!AC104</f>
        <v>31.032767457999999</v>
      </c>
      <c r="AL303" s="292">
        <f>+'7.  Persistence Report'!AD104</f>
        <v>31.032767457999999</v>
      </c>
      <c r="AM303" s="407">
        <f>AM302</f>
        <v>1</v>
      </c>
      <c r="AN303" s="407">
        <f>AN302</f>
        <v>0</v>
      </c>
      <c r="AO303" s="407">
        <f t="shared" ref="AO303:AZ303" si="106">AO302</f>
        <v>0</v>
      </c>
      <c r="AP303" s="407">
        <f t="shared" si="106"/>
        <v>0</v>
      </c>
      <c r="AQ303" s="407">
        <f t="shared" si="106"/>
        <v>0</v>
      </c>
      <c r="AR303" s="407">
        <f t="shared" si="106"/>
        <v>0</v>
      </c>
      <c r="AS303" s="407">
        <f t="shared" si="106"/>
        <v>0</v>
      </c>
      <c r="AT303" s="407">
        <f t="shared" si="106"/>
        <v>0</v>
      </c>
      <c r="AU303" s="407">
        <f t="shared" si="106"/>
        <v>0</v>
      </c>
      <c r="AV303" s="407">
        <f t="shared" si="106"/>
        <v>0</v>
      </c>
      <c r="AW303" s="407">
        <f t="shared" si="106"/>
        <v>0</v>
      </c>
      <c r="AX303" s="407">
        <f t="shared" si="106"/>
        <v>0</v>
      </c>
      <c r="AY303" s="407">
        <f t="shared" si="106"/>
        <v>0</v>
      </c>
      <c r="AZ303" s="407">
        <f t="shared" si="106"/>
        <v>0</v>
      </c>
      <c r="BA303" s="294"/>
    </row>
    <row r="304" spans="1:53" ht="15.5" outlineLevel="1">
      <c r="B304" s="291"/>
      <c r="C304" s="302"/>
      <c r="D304" s="288"/>
      <c r="E304" s="288"/>
      <c r="F304" s="288"/>
      <c r="G304" s="288"/>
      <c r="H304" s="288"/>
      <c r="I304" s="288"/>
      <c r="J304" s="288"/>
      <c r="K304" s="288"/>
      <c r="L304" s="288"/>
      <c r="M304" s="288"/>
      <c r="N304" s="288"/>
      <c r="O304" s="288"/>
      <c r="P304" s="288"/>
      <c r="Q304" s="288"/>
      <c r="R304" s="288"/>
      <c r="S304" s="288"/>
      <c r="T304" s="288"/>
      <c r="U304" s="280"/>
      <c r="V304" s="288"/>
      <c r="W304" s="288"/>
      <c r="X304" s="288"/>
      <c r="Y304" s="288"/>
      <c r="Z304" s="288"/>
      <c r="AA304" s="288"/>
      <c r="AB304" s="288"/>
      <c r="AC304" s="288"/>
      <c r="AD304" s="288"/>
      <c r="AE304" s="288"/>
      <c r="AF304" s="288"/>
      <c r="AG304" s="288"/>
      <c r="AH304" s="288"/>
      <c r="AI304" s="288"/>
      <c r="AJ304" s="288"/>
      <c r="AK304" s="288"/>
      <c r="AL304" s="288"/>
      <c r="AM304" s="408"/>
      <c r="AN304" s="408"/>
      <c r="AO304" s="408"/>
      <c r="AP304" s="408"/>
      <c r="AQ304" s="408"/>
      <c r="AR304" s="408"/>
      <c r="AS304" s="408"/>
      <c r="AT304" s="408"/>
      <c r="AU304" s="408"/>
      <c r="AV304" s="408"/>
      <c r="AW304" s="408"/>
      <c r="AX304" s="408"/>
      <c r="AY304" s="408"/>
      <c r="AZ304" s="408"/>
      <c r="BA304" s="303"/>
    </row>
    <row r="305" spans="1:53" ht="15.5" outlineLevel="1">
      <c r="A305" s="498">
        <v>4</v>
      </c>
      <c r="B305" s="291" t="s">
        <v>4</v>
      </c>
      <c r="C305" s="288" t="s">
        <v>25</v>
      </c>
      <c r="D305" s="292">
        <f>+'7.  Persistence Report'!AS70</f>
        <v>210480.47810314799</v>
      </c>
      <c r="E305" s="292">
        <f>+'7.  Persistence Report'!AT70</f>
        <v>210480.47810314799</v>
      </c>
      <c r="F305" s="292">
        <f>+'7.  Persistence Report'!AU70</f>
        <v>202369.42815675901</v>
      </c>
      <c r="G305" s="292">
        <f>+'7.  Persistence Report'!AV70</f>
        <v>171448.66680721601</v>
      </c>
      <c r="H305" s="292">
        <f>+'7.  Persistence Report'!AW70</f>
        <v>171448.66680721601</v>
      </c>
      <c r="I305" s="292">
        <f>+'7.  Persistence Report'!AX70</f>
        <v>171448.66680721601</v>
      </c>
      <c r="J305" s="292">
        <f>+'7.  Persistence Report'!AY70</f>
        <v>171448.66680721601</v>
      </c>
      <c r="K305" s="292">
        <f>+'7.  Persistence Report'!AZ70</f>
        <v>171305.78233794501</v>
      </c>
      <c r="L305" s="292">
        <f>+'7.  Persistence Report'!BA70</f>
        <v>124568.097182103</v>
      </c>
      <c r="M305" s="292">
        <f>+'7.  Persistence Report'!BB70</f>
        <v>124568.097182103</v>
      </c>
      <c r="N305" s="292">
        <f>+'7.  Persistence Report'!BC70</f>
        <v>113263.059699235</v>
      </c>
      <c r="O305" s="292">
        <f>+'7.  Persistence Report'!BD70</f>
        <v>111650.143911625</v>
      </c>
      <c r="P305" s="292">
        <f>+'7.  Persistence Report'!BE70</f>
        <v>111650.143911625</v>
      </c>
      <c r="Q305" s="292">
        <f>+'7.  Persistence Report'!BF70</f>
        <v>111191.167090446</v>
      </c>
      <c r="R305" s="292">
        <f>+'7.  Persistence Report'!BG70</f>
        <v>111191.167090446</v>
      </c>
      <c r="S305" s="292">
        <f>+'7.  Persistence Report'!BH70</f>
        <v>111097.061119301</v>
      </c>
      <c r="T305" s="292">
        <f>+'7.  Persistence Report'!BI70</f>
        <v>107664.018902029</v>
      </c>
      <c r="U305" s="288"/>
      <c r="V305" s="292">
        <f>+'7.  Persistence Report'!N70</f>
        <v>14.107065099</v>
      </c>
      <c r="W305" s="292">
        <f>+'7.  Persistence Report'!O70</f>
        <v>14.107065099</v>
      </c>
      <c r="X305" s="292">
        <f>+'7.  Persistence Report'!P70</f>
        <v>13.597875290999999</v>
      </c>
      <c r="Y305" s="292">
        <f>+'7.  Persistence Report'!Q70</f>
        <v>11.656753409</v>
      </c>
      <c r="Z305" s="292">
        <f>+'7.  Persistence Report'!R70</f>
        <v>11.656753409</v>
      </c>
      <c r="AA305" s="292">
        <f>+'7.  Persistence Report'!S70</f>
        <v>11.656753409</v>
      </c>
      <c r="AB305" s="292">
        <f>+'7.  Persistence Report'!T70</f>
        <v>11.656753409</v>
      </c>
      <c r="AC305" s="292">
        <f>+'7.  Persistence Report'!U70</f>
        <v>11.640442396999999</v>
      </c>
      <c r="AD305" s="292">
        <f>+'7.  Persistence Report'!V70</f>
        <v>8.7063767589999994</v>
      </c>
      <c r="AE305" s="292">
        <f>+'7.  Persistence Report'!W70</f>
        <v>8.7063767589999994</v>
      </c>
      <c r="AF305" s="292">
        <f>+'7.  Persistence Report'!X70</f>
        <v>6.9935355240000003</v>
      </c>
      <c r="AG305" s="292">
        <f>+'7.  Persistence Report'!Y70</f>
        <v>6.993339808</v>
      </c>
      <c r="AH305" s="292">
        <f>+'7.  Persistence Report'!Z70</f>
        <v>6.993339808</v>
      </c>
      <c r="AI305" s="292">
        <f>+'7.  Persistence Report'!AA70</f>
        <v>6.9829140880000002</v>
      </c>
      <c r="AJ305" s="292">
        <f>+'7.  Persistence Report'!AB70</f>
        <v>6.9829140880000002</v>
      </c>
      <c r="AK305" s="292">
        <f>+'7.  Persistence Report'!AC70</f>
        <v>6.9743734289999999</v>
      </c>
      <c r="AL305" s="292">
        <f>+'7.  Persistence Report'!AD70</f>
        <v>6.7588563109999997</v>
      </c>
      <c r="AM305" s="406">
        <f>+'A. Rate Class Allocations'!J10</f>
        <v>1</v>
      </c>
      <c r="AN305" s="406"/>
      <c r="AO305" s="406"/>
      <c r="AP305" s="406"/>
      <c r="AQ305" s="406"/>
      <c r="AR305" s="406"/>
      <c r="AS305" s="406"/>
      <c r="AT305" s="406"/>
      <c r="AU305" s="406"/>
      <c r="AV305" s="406"/>
      <c r="AW305" s="406"/>
      <c r="AX305" s="406"/>
      <c r="AY305" s="406"/>
      <c r="AZ305" s="406"/>
      <c r="BA305" s="293">
        <f>SUM(AM305:AZ305)</f>
        <v>1</v>
      </c>
    </row>
    <row r="306" spans="1:53" ht="15.5" outlineLevel="1">
      <c r="B306" s="291" t="s">
        <v>248</v>
      </c>
      <c r="C306" s="288" t="s">
        <v>163</v>
      </c>
      <c r="D306" s="292">
        <f>+'7.  Persistence Report'!AS100</f>
        <v>644</v>
      </c>
      <c r="E306" s="292">
        <f>+'7.  Persistence Report'!AT100</f>
        <v>644</v>
      </c>
      <c r="F306" s="292">
        <f>+'7.  Persistence Report'!AU100</f>
        <v>612</v>
      </c>
      <c r="G306" s="292">
        <f>+'7.  Persistence Report'!AV100</f>
        <v>530</v>
      </c>
      <c r="H306" s="292">
        <f>+'7.  Persistence Report'!AW100</f>
        <v>530</v>
      </c>
      <c r="I306" s="292">
        <f>+'7.  Persistence Report'!AX100</f>
        <v>530</v>
      </c>
      <c r="J306" s="292">
        <f>+'7.  Persistence Report'!AY100</f>
        <v>530</v>
      </c>
      <c r="K306" s="292">
        <f>+'7.  Persistence Report'!AZ100</f>
        <v>530</v>
      </c>
      <c r="L306" s="292">
        <f>+'7.  Persistence Report'!BA100</f>
        <v>444</v>
      </c>
      <c r="M306" s="292">
        <f>+'7.  Persistence Report'!BB100</f>
        <v>444</v>
      </c>
      <c r="N306" s="292">
        <f>+'7.  Persistence Report'!BC100</f>
        <v>422</v>
      </c>
      <c r="O306" s="292">
        <f>+'7.  Persistence Report'!BD100</f>
        <v>422</v>
      </c>
      <c r="P306" s="292">
        <f>+'7.  Persistence Report'!BE100</f>
        <v>422</v>
      </c>
      <c r="Q306" s="292">
        <f>+'7.  Persistence Report'!BF100</f>
        <v>422</v>
      </c>
      <c r="R306" s="292">
        <f>+'7.  Persistence Report'!BG100</f>
        <v>422</v>
      </c>
      <c r="S306" s="292">
        <f>+'7.  Persistence Report'!BH100</f>
        <v>422</v>
      </c>
      <c r="T306" s="292">
        <f>+'7.  Persistence Report'!BI100</f>
        <v>222</v>
      </c>
      <c r="U306" s="464"/>
      <c r="V306" s="292">
        <f>+'7.  Persistence Report'!N100</f>
        <v>4.5999999999999999E-2</v>
      </c>
      <c r="W306" s="292">
        <f>+'7.  Persistence Report'!O100</f>
        <v>4.5999999999999999E-2</v>
      </c>
      <c r="X306" s="292">
        <f>+'7.  Persistence Report'!P100</f>
        <v>4.3999999999999997E-2</v>
      </c>
      <c r="Y306" s="292">
        <f>+'7.  Persistence Report'!Q100</f>
        <v>3.7999999999999999E-2</v>
      </c>
      <c r="Z306" s="292">
        <f>+'7.  Persistence Report'!R100</f>
        <v>3.7999999999999999E-2</v>
      </c>
      <c r="AA306" s="292">
        <f>+'7.  Persistence Report'!S100</f>
        <v>3.7999999999999999E-2</v>
      </c>
      <c r="AB306" s="292">
        <f>+'7.  Persistence Report'!T100</f>
        <v>3.7999999999999999E-2</v>
      </c>
      <c r="AC306" s="292">
        <f>+'7.  Persistence Report'!U100</f>
        <v>3.7999999999999999E-2</v>
      </c>
      <c r="AD306" s="292">
        <f>+'7.  Persistence Report'!V100</f>
        <v>3.3000000000000002E-2</v>
      </c>
      <c r="AE306" s="292">
        <f>+'7.  Persistence Report'!W100</f>
        <v>3.3000000000000002E-2</v>
      </c>
      <c r="AF306" s="292">
        <f>+'7.  Persistence Report'!X100</f>
        <v>2.5999999999999999E-2</v>
      </c>
      <c r="AG306" s="292">
        <f>+'7.  Persistence Report'!Y100</f>
        <v>2.5999999999999999E-2</v>
      </c>
      <c r="AH306" s="292">
        <f>+'7.  Persistence Report'!Z100</f>
        <v>2.5999999999999999E-2</v>
      </c>
      <c r="AI306" s="292">
        <f>+'7.  Persistence Report'!AA100</f>
        <v>2.5999999999999999E-2</v>
      </c>
      <c r="AJ306" s="292">
        <f>+'7.  Persistence Report'!AB100</f>
        <v>2.5999999999999999E-2</v>
      </c>
      <c r="AK306" s="292">
        <f>+'7.  Persistence Report'!AC100</f>
        <v>2.5999999999999999E-2</v>
      </c>
      <c r="AL306" s="292">
        <f>+'7.  Persistence Report'!AD100</f>
        <v>1.4E-2</v>
      </c>
      <c r="AM306" s="407">
        <f>AM305</f>
        <v>1</v>
      </c>
      <c r="AN306" s="407">
        <f>AN305</f>
        <v>0</v>
      </c>
      <c r="AO306" s="407">
        <f t="shared" ref="AO306:AZ306" si="107">AO305</f>
        <v>0</v>
      </c>
      <c r="AP306" s="407">
        <f t="shared" si="107"/>
        <v>0</v>
      </c>
      <c r="AQ306" s="407">
        <f t="shared" si="107"/>
        <v>0</v>
      </c>
      <c r="AR306" s="407">
        <f t="shared" si="107"/>
        <v>0</v>
      </c>
      <c r="AS306" s="407">
        <f t="shared" si="107"/>
        <v>0</v>
      </c>
      <c r="AT306" s="407">
        <f t="shared" si="107"/>
        <v>0</v>
      </c>
      <c r="AU306" s="407">
        <f t="shared" si="107"/>
        <v>0</v>
      </c>
      <c r="AV306" s="407">
        <f t="shared" si="107"/>
        <v>0</v>
      </c>
      <c r="AW306" s="407">
        <f t="shared" si="107"/>
        <v>0</v>
      </c>
      <c r="AX306" s="407">
        <f t="shared" si="107"/>
        <v>0</v>
      </c>
      <c r="AY306" s="407">
        <f t="shared" si="107"/>
        <v>0</v>
      </c>
      <c r="AZ306" s="407">
        <f t="shared" si="107"/>
        <v>0</v>
      </c>
      <c r="BA306" s="294"/>
    </row>
    <row r="307" spans="1:53" ht="15.5" outlineLevel="1">
      <c r="B307" s="291"/>
      <c r="C307" s="302"/>
      <c r="D307" s="301"/>
      <c r="E307" s="301"/>
      <c r="F307" s="301"/>
      <c r="G307" s="301"/>
      <c r="H307" s="301"/>
      <c r="I307" s="301"/>
      <c r="J307" s="301"/>
      <c r="K307" s="301"/>
      <c r="L307" s="301"/>
      <c r="M307" s="301"/>
      <c r="N307" s="301"/>
      <c r="O307" s="301"/>
      <c r="P307" s="301"/>
      <c r="Q307" s="301"/>
      <c r="R307" s="301"/>
      <c r="S307" s="301"/>
      <c r="T307" s="301"/>
      <c r="U307" s="288"/>
      <c r="V307" s="301"/>
      <c r="W307" s="301"/>
      <c r="X307" s="301"/>
      <c r="Y307" s="301"/>
      <c r="Z307" s="301"/>
      <c r="AA307" s="301"/>
      <c r="AB307" s="301"/>
      <c r="AC307" s="301"/>
      <c r="AD307" s="301"/>
      <c r="AE307" s="301"/>
      <c r="AF307" s="301"/>
      <c r="AG307" s="301"/>
      <c r="AH307" s="301"/>
      <c r="AI307" s="301"/>
      <c r="AJ307" s="301"/>
      <c r="AK307" s="301"/>
      <c r="AL307" s="301"/>
      <c r="AM307" s="408"/>
      <c r="AN307" s="408"/>
      <c r="AO307" s="408"/>
      <c r="AP307" s="408"/>
      <c r="AQ307" s="408"/>
      <c r="AR307" s="408"/>
      <c r="AS307" s="408"/>
      <c r="AT307" s="408"/>
      <c r="AU307" s="408"/>
      <c r="AV307" s="408"/>
      <c r="AW307" s="408"/>
      <c r="AX307" s="408"/>
      <c r="AY307" s="408"/>
      <c r="AZ307" s="408"/>
      <c r="BA307" s="303"/>
    </row>
    <row r="308" spans="1:53" ht="15.5" outlineLevel="1">
      <c r="A308" s="498">
        <v>5</v>
      </c>
      <c r="B308" s="291" t="s">
        <v>5</v>
      </c>
      <c r="C308" s="288" t="s">
        <v>25</v>
      </c>
      <c r="D308" s="292">
        <f>+'7.  Persistence Report'!AS73</f>
        <v>469151.72430744098</v>
      </c>
      <c r="E308" s="292">
        <f>+'7.  Persistence Report'!AT73</f>
        <v>469151.72430744098</v>
      </c>
      <c r="F308" s="292">
        <f>+'7.  Persistence Report'!AU73</f>
        <v>440884.20329487801</v>
      </c>
      <c r="G308" s="292">
        <f>+'7.  Persistence Report'!AV73</f>
        <v>344414.32924201398</v>
      </c>
      <c r="H308" s="292">
        <f>+'7.  Persistence Report'!AW73</f>
        <v>344414.32924201398</v>
      </c>
      <c r="I308" s="292">
        <f>+'7.  Persistence Report'!AX73</f>
        <v>344414.32924201398</v>
      </c>
      <c r="J308" s="292">
        <f>+'7.  Persistence Report'!AY73</f>
        <v>344414.32924201398</v>
      </c>
      <c r="K308" s="292">
        <f>+'7.  Persistence Report'!AZ73</f>
        <v>344008.454517707</v>
      </c>
      <c r="L308" s="292">
        <f>+'7.  Persistence Report'!BA73</f>
        <v>289291.12365174497</v>
      </c>
      <c r="M308" s="292">
        <f>+'7.  Persistence Report'!BB73</f>
        <v>289291.12365174497</v>
      </c>
      <c r="N308" s="292">
        <f>+'7.  Persistence Report'!BC73</f>
        <v>251729.94530918499</v>
      </c>
      <c r="O308" s="292">
        <f>+'7.  Persistence Report'!BD73</f>
        <v>161838.02610611799</v>
      </c>
      <c r="P308" s="292">
        <f>+'7.  Persistence Report'!BE73</f>
        <v>161838.02610611799</v>
      </c>
      <c r="Q308" s="292">
        <f>+'7.  Persistence Report'!BF73</f>
        <v>153297.28558085</v>
      </c>
      <c r="R308" s="292">
        <f>+'7.  Persistence Report'!BG73</f>
        <v>153297.28558085</v>
      </c>
      <c r="S308" s="292">
        <f>+'7.  Persistence Report'!BH73</f>
        <v>152200.61272756901</v>
      </c>
      <c r="T308" s="292">
        <f>+'7.  Persistence Report'!BI73</f>
        <v>131374.70193235099</v>
      </c>
      <c r="U308" s="288"/>
      <c r="V308" s="292">
        <f>+'7.  Persistence Report'!N73</f>
        <v>32.323748854000002</v>
      </c>
      <c r="W308" s="292">
        <f>+'7.  Persistence Report'!O73</f>
        <v>32.323748854000002</v>
      </c>
      <c r="X308" s="292">
        <f>+'7.  Persistence Report'!P73</f>
        <v>30.549190234000001</v>
      </c>
      <c r="Y308" s="292">
        <f>+'7.  Persistence Report'!Q73</f>
        <v>24.493072100999999</v>
      </c>
      <c r="Z308" s="292">
        <f>+'7.  Persistence Report'!R73</f>
        <v>24.493072100999999</v>
      </c>
      <c r="AA308" s="292">
        <f>+'7.  Persistence Report'!S73</f>
        <v>24.493072100999999</v>
      </c>
      <c r="AB308" s="292">
        <f>+'7.  Persistence Report'!T73</f>
        <v>24.493072100999999</v>
      </c>
      <c r="AC308" s="292">
        <f>+'7.  Persistence Report'!U73</f>
        <v>24.44673937</v>
      </c>
      <c r="AD308" s="292">
        <f>+'7.  Persistence Report'!V73</f>
        <v>21.011733126999999</v>
      </c>
      <c r="AE308" s="292">
        <f>+'7.  Persistence Report'!W73</f>
        <v>21.011733126999999</v>
      </c>
      <c r="AF308" s="292">
        <f>+'7.  Persistence Report'!X73</f>
        <v>15.246719779999999</v>
      </c>
      <c r="AG308" s="292">
        <f>+'7.  Persistence Report'!Y73</f>
        <v>9.8482768329999999</v>
      </c>
      <c r="AH308" s="292">
        <f>+'7.  Persistence Report'!Z73</f>
        <v>9.8482768329999999</v>
      </c>
      <c r="AI308" s="292">
        <f>+'7.  Persistence Report'!AA73</f>
        <v>9.6542727549999992</v>
      </c>
      <c r="AJ308" s="292">
        <f>+'7.  Persistence Report'!AB73</f>
        <v>9.6542727549999992</v>
      </c>
      <c r="AK308" s="292">
        <f>+'7.  Persistence Report'!AC73</f>
        <v>9.5547433799999997</v>
      </c>
      <c r="AL308" s="292">
        <f>+'7.  Persistence Report'!AD73</f>
        <v>8.2473489509999993</v>
      </c>
      <c r="AM308" s="406">
        <f>+'A. Rate Class Allocations'!J11</f>
        <v>1</v>
      </c>
      <c r="AN308" s="406"/>
      <c r="AO308" s="406"/>
      <c r="AP308" s="406"/>
      <c r="AQ308" s="406"/>
      <c r="AR308" s="406"/>
      <c r="AS308" s="406"/>
      <c r="AT308" s="406"/>
      <c r="AU308" s="406"/>
      <c r="AV308" s="406"/>
      <c r="AW308" s="406"/>
      <c r="AX308" s="406"/>
      <c r="AY308" s="406"/>
      <c r="AZ308" s="406"/>
      <c r="BA308" s="293">
        <f>SUM(AM308:AZ308)</f>
        <v>1</v>
      </c>
    </row>
    <row r="309" spans="1:53" ht="15.5" outlineLevel="1">
      <c r="B309" s="291" t="s">
        <v>248</v>
      </c>
      <c r="C309" s="288" t="s">
        <v>163</v>
      </c>
      <c r="D309" s="292"/>
      <c r="E309" s="292"/>
      <c r="F309" s="292"/>
      <c r="G309" s="292"/>
      <c r="H309" s="292"/>
      <c r="I309" s="292"/>
      <c r="J309" s="292"/>
      <c r="K309" s="292"/>
      <c r="L309" s="292"/>
      <c r="M309" s="292"/>
      <c r="N309" s="292"/>
      <c r="O309" s="292"/>
      <c r="P309" s="292"/>
      <c r="Q309" s="292"/>
      <c r="R309" s="292"/>
      <c r="S309" s="292"/>
      <c r="T309" s="292"/>
      <c r="U309" s="464"/>
      <c r="V309" s="292"/>
      <c r="W309" s="292"/>
      <c r="X309" s="292"/>
      <c r="Y309" s="292"/>
      <c r="Z309" s="292"/>
      <c r="AA309" s="292"/>
      <c r="AB309" s="292"/>
      <c r="AC309" s="292"/>
      <c r="AD309" s="292"/>
      <c r="AE309" s="292"/>
      <c r="AF309" s="292"/>
      <c r="AG309" s="292"/>
      <c r="AH309" s="292"/>
      <c r="AI309" s="292"/>
      <c r="AJ309" s="292"/>
      <c r="AK309" s="292"/>
      <c r="AL309" s="292"/>
      <c r="AM309" s="407">
        <f>AM308</f>
        <v>1</v>
      </c>
      <c r="AN309" s="407">
        <f>AN308</f>
        <v>0</v>
      </c>
      <c r="AO309" s="407">
        <f t="shared" ref="AO309:AZ309" si="108">AO308</f>
        <v>0</v>
      </c>
      <c r="AP309" s="407">
        <f t="shared" si="108"/>
        <v>0</v>
      </c>
      <c r="AQ309" s="407">
        <f t="shared" si="108"/>
        <v>0</v>
      </c>
      <c r="AR309" s="407">
        <f t="shared" si="108"/>
        <v>0</v>
      </c>
      <c r="AS309" s="407">
        <f t="shared" si="108"/>
        <v>0</v>
      </c>
      <c r="AT309" s="407">
        <f t="shared" si="108"/>
        <v>0</v>
      </c>
      <c r="AU309" s="407">
        <f t="shared" si="108"/>
        <v>0</v>
      </c>
      <c r="AV309" s="407">
        <f t="shared" si="108"/>
        <v>0</v>
      </c>
      <c r="AW309" s="407">
        <f t="shared" si="108"/>
        <v>0</v>
      </c>
      <c r="AX309" s="407">
        <f t="shared" si="108"/>
        <v>0</v>
      </c>
      <c r="AY309" s="407">
        <f t="shared" si="108"/>
        <v>0</v>
      </c>
      <c r="AZ309" s="407">
        <f t="shared" si="108"/>
        <v>0</v>
      </c>
      <c r="BA309" s="294"/>
    </row>
    <row r="310" spans="1:53" ht="15.5" outlineLevel="1">
      <c r="B310" s="291"/>
      <c r="C310" s="302"/>
      <c r="D310" s="301"/>
      <c r="E310" s="301"/>
      <c r="F310" s="301"/>
      <c r="G310" s="301"/>
      <c r="H310" s="301"/>
      <c r="I310" s="301"/>
      <c r="J310" s="301"/>
      <c r="K310" s="301"/>
      <c r="L310" s="301"/>
      <c r="M310" s="301"/>
      <c r="N310" s="301"/>
      <c r="O310" s="301"/>
      <c r="P310" s="301"/>
      <c r="Q310" s="301"/>
      <c r="R310" s="301"/>
      <c r="S310" s="301"/>
      <c r="T310" s="301"/>
      <c r="U310" s="288"/>
      <c r="V310" s="301"/>
      <c r="W310" s="301"/>
      <c r="X310" s="301"/>
      <c r="Y310" s="301"/>
      <c r="Z310" s="301"/>
      <c r="AA310" s="301"/>
      <c r="AB310" s="301"/>
      <c r="AC310" s="301"/>
      <c r="AD310" s="301"/>
      <c r="AE310" s="301"/>
      <c r="AF310" s="301"/>
      <c r="AG310" s="301"/>
      <c r="AH310" s="301"/>
      <c r="AI310" s="301"/>
      <c r="AJ310" s="301"/>
      <c r="AK310" s="301"/>
      <c r="AL310" s="301"/>
      <c r="AM310" s="408"/>
      <c r="AN310" s="408"/>
      <c r="AO310" s="408"/>
      <c r="AP310" s="408"/>
      <c r="AQ310" s="408"/>
      <c r="AR310" s="408"/>
      <c r="AS310" s="408"/>
      <c r="AT310" s="408"/>
      <c r="AU310" s="408"/>
      <c r="AV310" s="408"/>
      <c r="AW310" s="408"/>
      <c r="AX310" s="408"/>
      <c r="AY310" s="408"/>
      <c r="AZ310" s="408"/>
      <c r="BA310" s="303"/>
    </row>
    <row r="311" spans="1:53" ht="15.5" outlineLevel="1">
      <c r="A311" s="498">
        <v>6</v>
      </c>
      <c r="B311" s="291" t="s">
        <v>6</v>
      </c>
      <c r="C311" s="288" t="s">
        <v>25</v>
      </c>
      <c r="D311" s="292"/>
      <c r="E311" s="292"/>
      <c r="F311" s="292"/>
      <c r="G311" s="292"/>
      <c r="H311" s="292"/>
      <c r="I311" s="292"/>
      <c r="J311" s="292"/>
      <c r="K311" s="292"/>
      <c r="L311" s="292"/>
      <c r="M311" s="292"/>
      <c r="N311" s="292"/>
      <c r="O311" s="292"/>
      <c r="P311" s="292"/>
      <c r="Q311" s="292"/>
      <c r="R311" s="292"/>
      <c r="S311" s="292"/>
      <c r="T311" s="292"/>
      <c r="U311" s="288"/>
      <c r="V311" s="292"/>
      <c r="W311" s="292"/>
      <c r="X311" s="292"/>
      <c r="Y311" s="292"/>
      <c r="Z311" s="292"/>
      <c r="AA311" s="292"/>
      <c r="AB311" s="292"/>
      <c r="AC311" s="292"/>
      <c r="AD311" s="292"/>
      <c r="AE311" s="292"/>
      <c r="AF311" s="292"/>
      <c r="AG311" s="292"/>
      <c r="AH311" s="292"/>
      <c r="AI311" s="292"/>
      <c r="AJ311" s="292"/>
      <c r="AK311" s="292"/>
      <c r="AL311" s="292"/>
      <c r="AM311" s="406"/>
      <c r="AN311" s="406"/>
      <c r="AO311" s="406"/>
      <c r="AP311" s="406"/>
      <c r="AQ311" s="406"/>
      <c r="AR311" s="406"/>
      <c r="AS311" s="406"/>
      <c r="AT311" s="406"/>
      <c r="AU311" s="406"/>
      <c r="AV311" s="406"/>
      <c r="AW311" s="406"/>
      <c r="AX311" s="406"/>
      <c r="AY311" s="406"/>
      <c r="AZ311" s="406"/>
      <c r="BA311" s="293">
        <f>SUM(AM311:AZ311)</f>
        <v>0</v>
      </c>
    </row>
    <row r="312" spans="1:53" ht="15.5" outlineLevel="1">
      <c r="B312" s="291" t="s">
        <v>248</v>
      </c>
      <c r="C312" s="288" t="s">
        <v>163</v>
      </c>
      <c r="D312" s="292"/>
      <c r="E312" s="292"/>
      <c r="F312" s="292"/>
      <c r="G312" s="292"/>
      <c r="H312" s="292"/>
      <c r="I312" s="292"/>
      <c r="J312" s="292"/>
      <c r="K312" s="292"/>
      <c r="L312" s="292"/>
      <c r="M312" s="292"/>
      <c r="N312" s="292"/>
      <c r="O312" s="292"/>
      <c r="P312" s="292"/>
      <c r="Q312" s="292"/>
      <c r="R312" s="292"/>
      <c r="S312" s="292"/>
      <c r="T312" s="292"/>
      <c r="U312" s="464"/>
      <c r="V312" s="292"/>
      <c r="W312" s="292"/>
      <c r="X312" s="292"/>
      <c r="Y312" s="292"/>
      <c r="Z312" s="292"/>
      <c r="AA312" s="292"/>
      <c r="AB312" s="292"/>
      <c r="AC312" s="292"/>
      <c r="AD312" s="292"/>
      <c r="AE312" s="292"/>
      <c r="AF312" s="292"/>
      <c r="AG312" s="292"/>
      <c r="AH312" s="292"/>
      <c r="AI312" s="292"/>
      <c r="AJ312" s="292"/>
      <c r="AK312" s="292"/>
      <c r="AL312" s="292"/>
      <c r="AM312" s="407">
        <f>AM311</f>
        <v>0</v>
      </c>
      <c r="AN312" s="407">
        <f>AN311</f>
        <v>0</v>
      </c>
      <c r="AO312" s="407">
        <f t="shared" ref="AO312:AZ312" si="109">AO311</f>
        <v>0</v>
      </c>
      <c r="AP312" s="407">
        <f t="shared" si="109"/>
        <v>0</v>
      </c>
      <c r="AQ312" s="407">
        <f t="shared" si="109"/>
        <v>0</v>
      </c>
      <c r="AR312" s="407">
        <f t="shared" si="109"/>
        <v>0</v>
      </c>
      <c r="AS312" s="407">
        <f t="shared" si="109"/>
        <v>0</v>
      </c>
      <c r="AT312" s="407">
        <f t="shared" si="109"/>
        <v>0</v>
      </c>
      <c r="AU312" s="407">
        <f t="shared" si="109"/>
        <v>0</v>
      </c>
      <c r="AV312" s="407">
        <f t="shared" si="109"/>
        <v>0</v>
      </c>
      <c r="AW312" s="407">
        <f t="shared" si="109"/>
        <v>0</v>
      </c>
      <c r="AX312" s="407">
        <f t="shared" si="109"/>
        <v>0</v>
      </c>
      <c r="AY312" s="407">
        <f t="shared" si="109"/>
        <v>0</v>
      </c>
      <c r="AZ312" s="407">
        <f t="shared" si="109"/>
        <v>0</v>
      </c>
      <c r="BA312" s="294"/>
    </row>
    <row r="313" spans="1:53" ht="15.5" outlineLevel="1">
      <c r="B313" s="291"/>
      <c r="C313" s="302"/>
      <c r="D313" s="301"/>
      <c r="E313" s="301"/>
      <c r="F313" s="301"/>
      <c r="G313" s="301"/>
      <c r="H313" s="301"/>
      <c r="I313" s="301"/>
      <c r="J313" s="301"/>
      <c r="K313" s="301"/>
      <c r="L313" s="301"/>
      <c r="M313" s="301"/>
      <c r="N313" s="301"/>
      <c r="O313" s="301"/>
      <c r="P313" s="301"/>
      <c r="Q313" s="301"/>
      <c r="R313" s="301"/>
      <c r="S313" s="301"/>
      <c r="T313" s="301"/>
      <c r="U313" s="288"/>
      <c r="V313" s="301"/>
      <c r="W313" s="301"/>
      <c r="X313" s="301"/>
      <c r="Y313" s="301"/>
      <c r="Z313" s="301"/>
      <c r="AA313" s="301"/>
      <c r="AB313" s="301"/>
      <c r="AC313" s="301"/>
      <c r="AD313" s="301"/>
      <c r="AE313" s="301"/>
      <c r="AF313" s="301"/>
      <c r="AG313" s="301"/>
      <c r="AH313" s="301"/>
      <c r="AI313" s="301"/>
      <c r="AJ313" s="301"/>
      <c r="AK313" s="301"/>
      <c r="AL313" s="301"/>
      <c r="AM313" s="408"/>
      <c r="AN313" s="408"/>
      <c r="AO313" s="408"/>
      <c r="AP313" s="408"/>
      <c r="AQ313" s="408"/>
      <c r="AR313" s="408"/>
      <c r="AS313" s="408"/>
      <c r="AT313" s="408"/>
      <c r="AU313" s="408"/>
      <c r="AV313" s="408"/>
      <c r="AW313" s="408"/>
      <c r="AX313" s="408"/>
      <c r="AY313" s="408"/>
      <c r="AZ313" s="408"/>
      <c r="BA313" s="303"/>
    </row>
    <row r="314" spans="1:53" ht="15.5" outlineLevel="1">
      <c r="A314" s="498">
        <v>7</v>
      </c>
      <c r="B314" s="291" t="s">
        <v>42</v>
      </c>
      <c r="C314" s="288" t="s">
        <v>25</v>
      </c>
      <c r="D314" s="292"/>
      <c r="E314" s="292"/>
      <c r="F314" s="292"/>
      <c r="G314" s="292"/>
      <c r="H314" s="292"/>
      <c r="I314" s="292"/>
      <c r="J314" s="292"/>
      <c r="K314" s="292"/>
      <c r="L314" s="292"/>
      <c r="M314" s="292"/>
      <c r="N314" s="292"/>
      <c r="O314" s="292"/>
      <c r="P314" s="292"/>
      <c r="Q314" s="292"/>
      <c r="R314" s="292"/>
      <c r="S314" s="292"/>
      <c r="T314" s="292"/>
      <c r="U314" s="288"/>
      <c r="V314" s="292"/>
      <c r="W314" s="292"/>
      <c r="X314" s="292"/>
      <c r="Y314" s="292"/>
      <c r="Z314" s="292"/>
      <c r="AA314" s="292"/>
      <c r="AB314" s="292"/>
      <c r="AC314" s="292"/>
      <c r="AD314" s="292"/>
      <c r="AE314" s="292"/>
      <c r="AF314" s="292"/>
      <c r="AG314" s="292"/>
      <c r="AH314" s="292"/>
      <c r="AI314" s="292"/>
      <c r="AJ314" s="292"/>
      <c r="AK314" s="292"/>
      <c r="AL314" s="292"/>
      <c r="AM314" s="406"/>
      <c r="AN314" s="406"/>
      <c r="AO314" s="406"/>
      <c r="AP314" s="406"/>
      <c r="AQ314" s="406"/>
      <c r="AR314" s="406"/>
      <c r="AS314" s="406"/>
      <c r="AT314" s="406"/>
      <c r="AU314" s="406"/>
      <c r="AV314" s="406"/>
      <c r="AW314" s="406"/>
      <c r="AX314" s="406"/>
      <c r="AY314" s="406"/>
      <c r="AZ314" s="406"/>
      <c r="BA314" s="293">
        <f>SUM(AM314:AZ314)</f>
        <v>0</v>
      </c>
    </row>
    <row r="315" spans="1:53" ht="15.5" outlineLevel="1">
      <c r="B315" s="291" t="s">
        <v>248</v>
      </c>
      <c r="C315" s="288" t="s">
        <v>163</v>
      </c>
      <c r="D315" s="292"/>
      <c r="E315" s="292"/>
      <c r="F315" s="292"/>
      <c r="G315" s="292"/>
      <c r="H315" s="292"/>
      <c r="I315" s="292"/>
      <c r="J315" s="292"/>
      <c r="K315" s="292"/>
      <c r="L315" s="292"/>
      <c r="M315" s="292"/>
      <c r="N315" s="292"/>
      <c r="O315" s="292"/>
      <c r="P315" s="292"/>
      <c r="Q315" s="292"/>
      <c r="R315" s="292"/>
      <c r="S315" s="292"/>
      <c r="T315" s="292"/>
      <c r="U315" s="288"/>
      <c r="V315" s="292"/>
      <c r="W315" s="292"/>
      <c r="X315" s="292"/>
      <c r="Y315" s="292"/>
      <c r="Z315" s="292"/>
      <c r="AA315" s="292"/>
      <c r="AB315" s="292"/>
      <c r="AC315" s="292"/>
      <c r="AD315" s="292"/>
      <c r="AE315" s="292"/>
      <c r="AF315" s="292"/>
      <c r="AG315" s="292"/>
      <c r="AH315" s="292"/>
      <c r="AI315" s="292"/>
      <c r="AJ315" s="292"/>
      <c r="AK315" s="292"/>
      <c r="AL315" s="292"/>
      <c r="AM315" s="407">
        <f>AM314</f>
        <v>0</v>
      </c>
      <c r="AN315" s="407">
        <f>AN314</f>
        <v>0</v>
      </c>
      <c r="AO315" s="407">
        <f t="shared" ref="AO315:AZ315" si="110">AO314</f>
        <v>0</v>
      </c>
      <c r="AP315" s="407">
        <f t="shared" si="110"/>
        <v>0</v>
      </c>
      <c r="AQ315" s="407">
        <f t="shared" si="110"/>
        <v>0</v>
      </c>
      <c r="AR315" s="407">
        <f t="shared" si="110"/>
        <v>0</v>
      </c>
      <c r="AS315" s="407">
        <f t="shared" si="110"/>
        <v>0</v>
      </c>
      <c r="AT315" s="407">
        <f t="shared" si="110"/>
        <v>0</v>
      </c>
      <c r="AU315" s="407">
        <f t="shared" si="110"/>
        <v>0</v>
      </c>
      <c r="AV315" s="407">
        <f t="shared" si="110"/>
        <v>0</v>
      </c>
      <c r="AW315" s="407">
        <f t="shared" si="110"/>
        <v>0</v>
      </c>
      <c r="AX315" s="407">
        <f t="shared" si="110"/>
        <v>0</v>
      </c>
      <c r="AY315" s="407">
        <f t="shared" si="110"/>
        <v>0</v>
      </c>
      <c r="AZ315" s="407">
        <f t="shared" si="110"/>
        <v>0</v>
      </c>
      <c r="BA315" s="294"/>
    </row>
    <row r="316" spans="1:53" ht="15.5" outlineLevel="1">
      <c r="B316" s="291"/>
      <c r="C316" s="302"/>
      <c r="D316" s="301"/>
      <c r="E316" s="301"/>
      <c r="F316" s="301"/>
      <c r="G316" s="301"/>
      <c r="H316" s="301"/>
      <c r="I316" s="301"/>
      <c r="J316" s="301"/>
      <c r="K316" s="301"/>
      <c r="L316" s="301"/>
      <c r="M316" s="301"/>
      <c r="N316" s="301"/>
      <c r="O316" s="301"/>
      <c r="P316" s="301"/>
      <c r="Q316" s="301"/>
      <c r="R316" s="301"/>
      <c r="S316" s="301"/>
      <c r="T316" s="301"/>
      <c r="U316" s="288"/>
      <c r="V316" s="301"/>
      <c r="W316" s="301"/>
      <c r="X316" s="301"/>
      <c r="Y316" s="301"/>
      <c r="Z316" s="301"/>
      <c r="AA316" s="301"/>
      <c r="AB316" s="301"/>
      <c r="AC316" s="301"/>
      <c r="AD316" s="301"/>
      <c r="AE316" s="301"/>
      <c r="AF316" s="301"/>
      <c r="AG316" s="301"/>
      <c r="AH316" s="301"/>
      <c r="AI316" s="301"/>
      <c r="AJ316" s="301"/>
      <c r="AK316" s="301"/>
      <c r="AL316" s="301"/>
      <c r="AM316" s="408"/>
      <c r="AN316" s="408"/>
      <c r="AO316" s="408"/>
      <c r="AP316" s="408"/>
      <c r="AQ316" s="408"/>
      <c r="AR316" s="408"/>
      <c r="AS316" s="408"/>
      <c r="AT316" s="408"/>
      <c r="AU316" s="408"/>
      <c r="AV316" s="408"/>
      <c r="AW316" s="408"/>
      <c r="AX316" s="408"/>
      <c r="AY316" s="408"/>
      <c r="AZ316" s="408"/>
      <c r="BA316" s="303"/>
    </row>
    <row r="317" spans="1:53" s="280" customFormat="1" ht="15.5" outlineLevel="1">
      <c r="A317" s="498">
        <v>8</v>
      </c>
      <c r="B317" s="291" t="s">
        <v>481</v>
      </c>
      <c r="C317" s="288" t="s">
        <v>25</v>
      </c>
      <c r="D317" s="292"/>
      <c r="E317" s="292"/>
      <c r="F317" s="292"/>
      <c r="G317" s="292"/>
      <c r="H317" s="292"/>
      <c r="I317" s="292"/>
      <c r="J317" s="292"/>
      <c r="K317" s="292"/>
      <c r="L317" s="292"/>
      <c r="M317" s="292"/>
      <c r="N317" s="292"/>
      <c r="O317" s="292"/>
      <c r="P317" s="292"/>
      <c r="Q317" s="292"/>
      <c r="R317" s="292"/>
      <c r="S317" s="292"/>
      <c r="T317" s="292"/>
      <c r="U317" s="288"/>
      <c r="V317" s="292"/>
      <c r="W317" s="292"/>
      <c r="X317" s="292"/>
      <c r="Y317" s="292"/>
      <c r="Z317" s="292"/>
      <c r="AA317" s="292"/>
      <c r="AB317" s="292"/>
      <c r="AC317" s="292"/>
      <c r="AD317" s="292"/>
      <c r="AE317" s="292"/>
      <c r="AF317" s="292"/>
      <c r="AG317" s="292"/>
      <c r="AH317" s="292"/>
      <c r="AI317" s="292"/>
      <c r="AJ317" s="292"/>
      <c r="AK317" s="292"/>
      <c r="AL317" s="292"/>
      <c r="AM317" s="406"/>
      <c r="AN317" s="406"/>
      <c r="AO317" s="406"/>
      <c r="AP317" s="406"/>
      <c r="AQ317" s="406"/>
      <c r="AR317" s="406"/>
      <c r="AS317" s="406"/>
      <c r="AT317" s="406"/>
      <c r="AU317" s="406"/>
      <c r="AV317" s="406"/>
      <c r="AW317" s="406"/>
      <c r="AX317" s="406"/>
      <c r="AY317" s="406"/>
      <c r="AZ317" s="406"/>
      <c r="BA317" s="293">
        <f>SUM(AM317:AZ317)</f>
        <v>0</v>
      </c>
    </row>
    <row r="318" spans="1:53" s="280" customFormat="1" ht="15.5" outlineLevel="1">
      <c r="A318" s="498"/>
      <c r="B318" s="291" t="s">
        <v>248</v>
      </c>
      <c r="C318" s="288" t="s">
        <v>163</v>
      </c>
      <c r="D318" s="292"/>
      <c r="E318" s="292"/>
      <c r="F318" s="292"/>
      <c r="G318" s="292"/>
      <c r="H318" s="292"/>
      <c r="I318" s="292"/>
      <c r="J318" s="292"/>
      <c r="K318" s="292"/>
      <c r="L318" s="292"/>
      <c r="M318" s="292"/>
      <c r="N318" s="292"/>
      <c r="O318" s="292"/>
      <c r="P318" s="292"/>
      <c r="Q318" s="292"/>
      <c r="R318" s="292"/>
      <c r="S318" s="292"/>
      <c r="T318" s="292"/>
      <c r="U318" s="288"/>
      <c r="V318" s="292"/>
      <c r="W318" s="292"/>
      <c r="X318" s="292"/>
      <c r="Y318" s="292"/>
      <c r="Z318" s="292"/>
      <c r="AA318" s="292"/>
      <c r="AB318" s="292"/>
      <c r="AC318" s="292"/>
      <c r="AD318" s="292"/>
      <c r="AE318" s="292"/>
      <c r="AF318" s="292"/>
      <c r="AG318" s="292"/>
      <c r="AH318" s="292"/>
      <c r="AI318" s="292"/>
      <c r="AJ318" s="292"/>
      <c r="AK318" s="292"/>
      <c r="AL318" s="292"/>
      <c r="AM318" s="407">
        <f>AM317</f>
        <v>0</v>
      </c>
      <c r="AN318" s="407">
        <f>AN317</f>
        <v>0</v>
      </c>
      <c r="AO318" s="407">
        <f t="shared" ref="AO318:AZ318" si="111">AO317</f>
        <v>0</v>
      </c>
      <c r="AP318" s="407">
        <f t="shared" si="111"/>
        <v>0</v>
      </c>
      <c r="AQ318" s="407">
        <f t="shared" si="111"/>
        <v>0</v>
      </c>
      <c r="AR318" s="407">
        <f t="shared" si="111"/>
        <v>0</v>
      </c>
      <c r="AS318" s="407">
        <f t="shared" si="111"/>
        <v>0</v>
      </c>
      <c r="AT318" s="407">
        <f t="shared" si="111"/>
        <v>0</v>
      </c>
      <c r="AU318" s="407">
        <f t="shared" si="111"/>
        <v>0</v>
      </c>
      <c r="AV318" s="407">
        <f t="shared" si="111"/>
        <v>0</v>
      </c>
      <c r="AW318" s="407">
        <f t="shared" si="111"/>
        <v>0</v>
      </c>
      <c r="AX318" s="407">
        <f t="shared" si="111"/>
        <v>0</v>
      </c>
      <c r="AY318" s="407">
        <f t="shared" si="111"/>
        <v>0</v>
      </c>
      <c r="AZ318" s="407">
        <f t="shared" si="111"/>
        <v>0</v>
      </c>
      <c r="BA318" s="294"/>
    </row>
    <row r="319" spans="1:53" s="280" customFormat="1" ht="15.5" outlineLevel="1">
      <c r="A319" s="498"/>
      <c r="B319" s="291"/>
      <c r="C319" s="302"/>
      <c r="D319" s="301"/>
      <c r="E319" s="301"/>
      <c r="F319" s="301"/>
      <c r="G319" s="301"/>
      <c r="H319" s="301"/>
      <c r="I319" s="301"/>
      <c r="J319" s="301"/>
      <c r="K319" s="301"/>
      <c r="L319" s="301"/>
      <c r="M319" s="301"/>
      <c r="N319" s="301"/>
      <c r="O319" s="301"/>
      <c r="P319" s="301"/>
      <c r="Q319" s="301"/>
      <c r="R319" s="301"/>
      <c r="S319" s="301"/>
      <c r="T319" s="301"/>
      <c r="U319" s="288"/>
      <c r="V319" s="301"/>
      <c r="W319" s="301"/>
      <c r="X319" s="301"/>
      <c r="Y319" s="301"/>
      <c r="Z319" s="301"/>
      <c r="AA319" s="301"/>
      <c r="AB319" s="301"/>
      <c r="AC319" s="301"/>
      <c r="AD319" s="301"/>
      <c r="AE319" s="301"/>
      <c r="AF319" s="301"/>
      <c r="AG319" s="301"/>
      <c r="AH319" s="301"/>
      <c r="AI319" s="301"/>
      <c r="AJ319" s="301"/>
      <c r="AK319" s="301"/>
      <c r="AL319" s="301"/>
      <c r="AM319" s="408"/>
      <c r="AN319" s="408"/>
      <c r="AO319" s="408"/>
      <c r="AP319" s="408"/>
      <c r="AQ319" s="408"/>
      <c r="AR319" s="408"/>
      <c r="AS319" s="408"/>
      <c r="AT319" s="408"/>
      <c r="AU319" s="408"/>
      <c r="AV319" s="408"/>
      <c r="AW319" s="408"/>
      <c r="AX319" s="408"/>
      <c r="AY319" s="408"/>
      <c r="AZ319" s="408"/>
      <c r="BA319" s="303"/>
    </row>
    <row r="320" spans="1:53" ht="15.5" outlineLevel="1">
      <c r="A320" s="498">
        <v>9</v>
      </c>
      <c r="B320" s="291" t="s">
        <v>7</v>
      </c>
      <c r="C320" s="288" t="s">
        <v>25</v>
      </c>
      <c r="D320" s="292"/>
      <c r="E320" s="292"/>
      <c r="F320" s="292"/>
      <c r="G320" s="292"/>
      <c r="H320" s="292"/>
      <c r="I320" s="292"/>
      <c r="J320" s="292"/>
      <c r="K320" s="292"/>
      <c r="L320" s="292"/>
      <c r="M320" s="292"/>
      <c r="N320" s="292"/>
      <c r="O320" s="292"/>
      <c r="P320" s="292"/>
      <c r="Q320" s="292"/>
      <c r="R320" s="292"/>
      <c r="S320" s="292"/>
      <c r="T320" s="292"/>
      <c r="U320" s="288"/>
      <c r="V320" s="292"/>
      <c r="W320" s="292"/>
      <c r="X320" s="292"/>
      <c r="Y320" s="292"/>
      <c r="Z320" s="292"/>
      <c r="AA320" s="292"/>
      <c r="AB320" s="292"/>
      <c r="AC320" s="292"/>
      <c r="AD320" s="292"/>
      <c r="AE320" s="292"/>
      <c r="AF320" s="292"/>
      <c r="AG320" s="292"/>
      <c r="AH320" s="292"/>
      <c r="AI320" s="292"/>
      <c r="AJ320" s="292"/>
      <c r="AK320" s="292"/>
      <c r="AL320" s="292"/>
      <c r="AM320" s="406"/>
      <c r="AN320" s="406"/>
      <c r="AO320" s="406"/>
      <c r="AP320" s="406"/>
      <c r="AQ320" s="406"/>
      <c r="AR320" s="406"/>
      <c r="AS320" s="406"/>
      <c r="AT320" s="406"/>
      <c r="AU320" s="406"/>
      <c r="AV320" s="406"/>
      <c r="AW320" s="406"/>
      <c r="AX320" s="406"/>
      <c r="AY320" s="406"/>
      <c r="AZ320" s="406"/>
      <c r="BA320" s="293">
        <f>SUM(AM320:AZ320)</f>
        <v>0</v>
      </c>
    </row>
    <row r="321" spans="1:53" ht="15.5" outlineLevel="1">
      <c r="B321" s="291" t="s">
        <v>248</v>
      </c>
      <c r="C321" s="288" t="s">
        <v>163</v>
      </c>
      <c r="D321" s="292"/>
      <c r="E321" s="292"/>
      <c r="F321" s="292"/>
      <c r="G321" s="292"/>
      <c r="H321" s="292"/>
      <c r="I321" s="292"/>
      <c r="J321" s="292"/>
      <c r="K321" s="292"/>
      <c r="L321" s="292"/>
      <c r="M321" s="292"/>
      <c r="N321" s="292"/>
      <c r="O321" s="292"/>
      <c r="P321" s="292"/>
      <c r="Q321" s="292"/>
      <c r="R321" s="292"/>
      <c r="S321" s="292"/>
      <c r="T321" s="292"/>
      <c r="U321" s="288"/>
      <c r="V321" s="292"/>
      <c r="W321" s="292"/>
      <c r="X321" s="292"/>
      <c r="Y321" s="292"/>
      <c r="Z321" s="292"/>
      <c r="AA321" s="292"/>
      <c r="AB321" s="292"/>
      <c r="AC321" s="292"/>
      <c r="AD321" s="292"/>
      <c r="AE321" s="292"/>
      <c r="AF321" s="292"/>
      <c r="AG321" s="292"/>
      <c r="AH321" s="292"/>
      <c r="AI321" s="292"/>
      <c r="AJ321" s="292"/>
      <c r="AK321" s="292"/>
      <c r="AL321" s="292"/>
      <c r="AM321" s="407">
        <f>AM320</f>
        <v>0</v>
      </c>
      <c r="AN321" s="407">
        <f>AN320</f>
        <v>0</v>
      </c>
      <c r="AO321" s="407">
        <f t="shared" ref="AO321:AZ321" si="112">AO320</f>
        <v>0</v>
      </c>
      <c r="AP321" s="407">
        <f t="shared" si="112"/>
        <v>0</v>
      </c>
      <c r="AQ321" s="407">
        <f t="shared" si="112"/>
        <v>0</v>
      </c>
      <c r="AR321" s="407">
        <f t="shared" si="112"/>
        <v>0</v>
      </c>
      <c r="AS321" s="407">
        <f t="shared" si="112"/>
        <v>0</v>
      </c>
      <c r="AT321" s="407">
        <f t="shared" si="112"/>
        <v>0</v>
      </c>
      <c r="AU321" s="407">
        <f t="shared" si="112"/>
        <v>0</v>
      </c>
      <c r="AV321" s="407">
        <f t="shared" si="112"/>
        <v>0</v>
      </c>
      <c r="AW321" s="407">
        <f t="shared" si="112"/>
        <v>0</v>
      </c>
      <c r="AX321" s="407">
        <f t="shared" si="112"/>
        <v>0</v>
      </c>
      <c r="AY321" s="407">
        <f t="shared" si="112"/>
        <v>0</v>
      </c>
      <c r="AZ321" s="407">
        <f t="shared" si="112"/>
        <v>0</v>
      </c>
      <c r="BA321" s="294"/>
    </row>
    <row r="322" spans="1:53" ht="15.5" outlineLevel="1">
      <c r="B322" s="304"/>
      <c r="C322" s="305"/>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c r="AL322" s="288"/>
      <c r="AM322" s="408"/>
      <c r="AN322" s="408"/>
      <c r="AO322" s="408"/>
      <c r="AP322" s="408"/>
      <c r="AQ322" s="408"/>
      <c r="AR322" s="408"/>
      <c r="AS322" s="408"/>
      <c r="AT322" s="408"/>
      <c r="AU322" s="408"/>
      <c r="AV322" s="408"/>
      <c r="AW322" s="408"/>
      <c r="AX322" s="408"/>
      <c r="AY322" s="408"/>
      <c r="AZ322" s="408"/>
      <c r="BA322" s="303"/>
    </row>
    <row r="323" spans="1:53" ht="15.5" outlineLevel="1">
      <c r="A323" s="499"/>
      <c r="B323" s="285" t="s">
        <v>8</v>
      </c>
      <c r="C323" s="286"/>
      <c r="D323" s="286"/>
      <c r="E323" s="286"/>
      <c r="F323" s="286"/>
      <c r="G323" s="286"/>
      <c r="H323" s="286"/>
      <c r="I323" s="286"/>
      <c r="J323" s="286"/>
      <c r="K323" s="286"/>
      <c r="L323" s="286"/>
      <c r="M323" s="286"/>
      <c r="N323" s="286"/>
      <c r="O323" s="286"/>
      <c r="P323" s="286"/>
      <c r="Q323" s="286"/>
      <c r="R323" s="286"/>
      <c r="S323" s="286"/>
      <c r="T323" s="286"/>
      <c r="U323" s="288"/>
      <c r="V323" s="286"/>
      <c r="W323" s="286"/>
      <c r="X323" s="286"/>
      <c r="Y323" s="286"/>
      <c r="Z323" s="286"/>
      <c r="AA323" s="286"/>
      <c r="AB323" s="286"/>
      <c r="AC323" s="286"/>
      <c r="AD323" s="286"/>
      <c r="AE323" s="286"/>
      <c r="AF323" s="286"/>
      <c r="AG323" s="286"/>
      <c r="AH323" s="286"/>
      <c r="AI323" s="286"/>
      <c r="AJ323" s="286"/>
      <c r="AK323" s="286"/>
      <c r="AL323" s="286"/>
      <c r="AM323" s="410"/>
      <c r="AN323" s="410"/>
      <c r="AO323" s="410"/>
      <c r="AP323" s="410"/>
      <c r="AQ323" s="410"/>
      <c r="AR323" s="410"/>
      <c r="AS323" s="410"/>
      <c r="AT323" s="410"/>
      <c r="AU323" s="410"/>
      <c r="AV323" s="410"/>
      <c r="AW323" s="410"/>
      <c r="AX323" s="410"/>
      <c r="AY323" s="410"/>
      <c r="AZ323" s="410"/>
      <c r="BA323" s="289"/>
    </row>
    <row r="324" spans="1:53" ht="15.5" outlineLevel="1">
      <c r="A324" s="498">
        <v>10</v>
      </c>
      <c r="B324" s="307" t="s">
        <v>22</v>
      </c>
      <c r="C324" s="288" t="s">
        <v>25</v>
      </c>
      <c r="D324" s="292">
        <f>+'7.  Persistence Report'!AS67</f>
        <v>8544439.9465894997</v>
      </c>
      <c r="E324" s="292">
        <f>+'7.  Persistence Report'!AT67</f>
        <v>8327788.0189838903</v>
      </c>
      <c r="F324" s="292">
        <f>+'7.  Persistence Report'!AU67</f>
        <v>8238130.2631594101</v>
      </c>
      <c r="G324" s="292">
        <f>+'7.  Persistence Report'!AV67</f>
        <v>7651649.2500729105</v>
      </c>
      <c r="H324" s="292">
        <f>+'7.  Persistence Report'!AW67</f>
        <v>7208068.2477147104</v>
      </c>
      <c r="I324" s="292">
        <f>+'7.  Persistence Report'!AX67</f>
        <v>7087160.5146556301</v>
      </c>
      <c r="J324" s="292">
        <f>+'7.  Persistence Report'!AY67</f>
        <v>7087160.5146556301</v>
      </c>
      <c r="K324" s="292">
        <f>+'7.  Persistence Report'!AZ67</f>
        <v>7076260.5444547404</v>
      </c>
      <c r="L324" s="292">
        <f>+'7.  Persistence Report'!BA67</f>
        <v>6902552.1287732404</v>
      </c>
      <c r="M324" s="292">
        <f>+'7.  Persistence Report'!BB67</f>
        <v>6205107.1431855299</v>
      </c>
      <c r="N324" s="292">
        <f>+'7.  Persistence Report'!BC67</f>
        <v>5163362.4227377903</v>
      </c>
      <c r="O324" s="292">
        <f>+'7.  Persistence Report'!BD67</f>
        <v>5072985.7223895499</v>
      </c>
      <c r="P324" s="292">
        <f>+'7.  Persistence Report'!BE67</f>
        <v>2508852.3318875502</v>
      </c>
      <c r="Q324" s="292">
        <f>+'7.  Persistence Report'!BF67</f>
        <v>1545597.2192254399</v>
      </c>
      <c r="R324" s="292">
        <f>+'7.  Persistence Report'!BG67</f>
        <v>1545597.2192254399</v>
      </c>
      <c r="S324" s="292">
        <f>+'7.  Persistence Report'!BH67</f>
        <v>1335377.5303623099</v>
      </c>
      <c r="T324" s="292">
        <f>+'7.  Persistence Report'!BI67</f>
        <v>354703.66532573901</v>
      </c>
      <c r="U324" s="292">
        <v>12</v>
      </c>
      <c r="V324" s="292">
        <f>+'7.  Persistence Report'!N67</f>
        <v>1823.3070957580001</v>
      </c>
      <c r="W324" s="292">
        <f>+'7.  Persistence Report'!O67</f>
        <v>1754.661221757</v>
      </c>
      <c r="X324" s="292">
        <f>+'7.  Persistence Report'!P67</f>
        <v>1725.9113764829999</v>
      </c>
      <c r="Y324" s="292">
        <f>+'7.  Persistence Report'!Q67</f>
        <v>1565.544292286</v>
      </c>
      <c r="Z324" s="292">
        <f>+'7.  Persistence Report'!R67</f>
        <v>1427.672077623</v>
      </c>
      <c r="AA324" s="292">
        <f>+'7.  Persistence Report'!S67</f>
        <v>1403.1866799510001</v>
      </c>
      <c r="AB324" s="292">
        <f>+'7.  Persistence Report'!T67</f>
        <v>1403.1866799510001</v>
      </c>
      <c r="AC324" s="292">
        <f>+'7.  Persistence Report'!U67</f>
        <v>1403.1659256810001</v>
      </c>
      <c r="AD324" s="292">
        <f>+'7.  Persistence Report'!V67</f>
        <v>1353.714057035</v>
      </c>
      <c r="AE324" s="292">
        <f>+'7.  Persistence Report'!W67</f>
        <v>1227.393442347</v>
      </c>
      <c r="AF324" s="292">
        <f>+'7.  Persistence Report'!X67</f>
        <v>1069.107951229</v>
      </c>
      <c r="AG324" s="292">
        <f>+'7.  Persistence Report'!Y67</f>
        <v>1068.935867959</v>
      </c>
      <c r="AH324" s="292">
        <f>+'7.  Persistence Report'!Z67</f>
        <v>629.095970588</v>
      </c>
      <c r="AI324" s="292">
        <f>+'7.  Persistence Report'!AA67</f>
        <v>332.11073735799999</v>
      </c>
      <c r="AJ324" s="292">
        <f>+'7.  Persistence Report'!AB67</f>
        <v>332.11073735799999</v>
      </c>
      <c r="AK324" s="292">
        <f>+'7.  Persistence Report'!AC67</f>
        <v>308.75309355799999</v>
      </c>
      <c r="AL324" s="292">
        <f>+'7.  Persistence Report'!AD67</f>
        <v>153.79060574499999</v>
      </c>
      <c r="AM324" s="411"/>
      <c r="AN324" s="492">
        <f>+'A. Rate Class Allocations'!K14</f>
        <v>8.2000000000000003E-2</v>
      </c>
      <c r="AO324" s="492">
        <f>+'A. Rate Class Allocations'!L14</f>
        <v>0.91800000000000004</v>
      </c>
      <c r="AP324" s="492"/>
      <c r="AQ324" s="411"/>
      <c r="AR324" s="411"/>
      <c r="AS324" s="411"/>
      <c r="AT324" s="411"/>
      <c r="AU324" s="411"/>
      <c r="AV324" s="411"/>
      <c r="AW324" s="411"/>
      <c r="AX324" s="411"/>
      <c r="AY324" s="411"/>
      <c r="AZ324" s="411"/>
      <c r="BA324" s="293">
        <f>SUM(AM324:AZ324)</f>
        <v>1</v>
      </c>
    </row>
    <row r="325" spans="1:53" ht="15.5" outlineLevel="1">
      <c r="B325" s="291" t="s">
        <v>248</v>
      </c>
      <c r="C325" s="288" t="s">
        <v>163</v>
      </c>
      <c r="D325" s="292">
        <f>+'7.  Persistence Report'!AS92</f>
        <v>1579036.2039999999</v>
      </c>
      <c r="E325" s="292">
        <f>+'7.  Persistence Report'!AT92</f>
        <v>1422040.2069999999</v>
      </c>
      <c r="F325" s="292">
        <f>+'7.  Persistence Report'!AU92</f>
        <v>1418891.24</v>
      </c>
      <c r="G325" s="292">
        <f>+'7.  Persistence Report'!AV92</f>
        <v>1418891.24</v>
      </c>
      <c r="H325" s="292">
        <f>+'7.  Persistence Report'!AW92</f>
        <v>1394894.0209999999</v>
      </c>
      <c r="I325" s="292">
        <f>+'7.  Persistence Report'!AX92</f>
        <v>1380405.112</v>
      </c>
      <c r="J325" s="292">
        <f>+'7.  Persistence Report'!AY92</f>
        <v>1380405.112</v>
      </c>
      <c r="K325" s="292">
        <f>+'7.  Persistence Report'!AZ92</f>
        <v>1377003.9580000001</v>
      </c>
      <c r="L325" s="292">
        <f>+'7.  Persistence Report'!BA92</f>
        <v>1347296.5449999999</v>
      </c>
      <c r="M325" s="292">
        <f>+'7.  Persistence Report'!BB92</f>
        <v>1241675.939</v>
      </c>
      <c r="N325" s="292">
        <f>+'7.  Persistence Report'!BC92</f>
        <v>1016534.005</v>
      </c>
      <c r="O325" s="292">
        <f>+'7.  Persistence Report'!BD92</f>
        <v>988333.46270000003</v>
      </c>
      <c r="P325" s="292">
        <f>+'7.  Persistence Report'!BE92</f>
        <v>983698.34239999996</v>
      </c>
      <c r="Q325" s="292">
        <f>+'7.  Persistence Report'!BF92</f>
        <v>490772.66970000003</v>
      </c>
      <c r="R325" s="292">
        <f>+'7.  Persistence Report'!BG92</f>
        <v>490772.66970000003</v>
      </c>
      <c r="S325" s="292">
        <f>+'7.  Persistence Report'!BH92</f>
        <v>408845.12670000002</v>
      </c>
      <c r="T325" s="292">
        <f>+'7.  Persistence Report'!BI92</f>
        <v>25560.65365</v>
      </c>
      <c r="U325" s="292">
        <f>U324</f>
        <v>12</v>
      </c>
      <c r="V325" s="292">
        <f>+'7.  Persistence Report'!N92</f>
        <v>376.31610130000001</v>
      </c>
      <c r="W325" s="292">
        <f>+'7.  Persistence Report'!O92</f>
        <v>338.5833106</v>
      </c>
      <c r="X325" s="292">
        <f>+'7.  Persistence Report'!P92</f>
        <v>337.82716470000003</v>
      </c>
      <c r="Y325" s="292">
        <f>+'7.  Persistence Report'!Q92</f>
        <v>337.82716470000003</v>
      </c>
      <c r="Z325" s="292">
        <f>+'7.  Persistence Report'!R92</f>
        <v>330.93831779999999</v>
      </c>
      <c r="AA325" s="292">
        <f>+'7.  Persistence Report'!S92</f>
        <v>328.8154955</v>
      </c>
      <c r="AB325" s="292">
        <f>+'7.  Persistence Report'!T92</f>
        <v>328.8154955</v>
      </c>
      <c r="AC325" s="292">
        <f>+'7.  Persistence Report'!U92</f>
        <v>328.68312830000002</v>
      </c>
      <c r="AD325" s="292">
        <f>+'7.  Persistence Report'!V92</f>
        <v>321.84692530000001</v>
      </c>
      <c r="AE325" s="292">
        <f>+'7.  Persistence Report'!W92</f>
        <v>306.37206939999999</v>
      </c>
      <c r="AF325" s="292">
        <f>+'7.  Persistence Report'!X92</f>
        <v>282.10096170000003</v>
      </c>
      <c r="AG325" s="292">
        <f>+'7.  Persistence Report'!Y92</f>
        <v>281.00344339999998</v>
      </c>
      <c r="AH325" s="292">
        <f>+'7.  Persistence Report'!Z92</f>
        <v>279.67284610000002</v>
      </c>
      <c r="AI325" s="292">
        <f>+'7.  Persistence Report'!AA92</f>
        <v>160.82975099999999</v>
      </c>
      <c r="AJ325" s="292">
        <f>+'7.  Persistence Report'!AB92</f>
        <v>160.82975099999999</v>
      </c>
      <c r="AK325" s="292">
        <f>+'7.  Persistence Report'!AC92</f>
        <v>134.4198662</v>
      </c>
      <c r="AL325" s="292">
        <f>+'7.  Persistence Report'!AD92</f>
        <v>8.3408784320000002</v>
      </c>
      <c r="AM325" s="407">
        <f>AM324</f>
        <v>0</v>
      </c>
      <c r="AN325" s="407">
        <f>AN324</f>
        <v>8.2000000000000003E-2</v>
      </c>
      <c r="AO325" s="407">
        <f t="shared" ref="AO325:AZ325" si="113">AO324</f>
        <v>0.91800000000000004</v>
      </c>
      <c r="AP325" s="407">
        <f t="shared" si="113"/>
        <v>0</v>
      </c>
      <c r="AQ325" s="407">
        <f t="shared" si="113"/>
        <v>0</v>
      </c>
      <c r="AR325" s="407">
        <f t="shared" si="113"/>
        <v>0</v>
      </c>
      <c r="AS325" s="407">
        <f t="shared" si="113"/>
        <v>0</v>
      </c>
      <c r="AT325" s="407">
        <f t="shared" si="113"/>
        <v>0</v>
      </c>
      <c r="AU325" s="407">
        <f t="shared" si="113"/>
        <v>0</v>
      </c>
      <c r="AV325" s="407">
        <f t="shared" si="113"/>
        <v>0</v>
      </c>
      <c r="AW325" s="407">
        <f t="shared" si="113"/>
        <v>0</v>
      </c>
      <c r="AX325" s="407">
        <f t="shared" si="113"/>
        <v>0</v>
      </c>
      <c r="AY325" s="407">
        <f t="shared" si="113"/>
        <v>0</v>
      </c>
      <c r="AZ325" s="407">
        <f t="shared" si="113"/>
        <v>0</v>
      </c>
      <c r="BA325" s="308"/>
    </row>
    <row r="326" spans="1:53" ht="15.5" outlineLevel="1">
      <c r="B326" s="307"/>
      <c r="C326" s="309"/>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412"/>
      <c r="AN326" s="412"/>
      <c r="AO326" s="412"/>
      <c r="AP326" s="412"/>
      <c r="AQ326" s="412"/>
      <c r="AR326" s="412"/>
      <c r="AS326" s="412"/>
      <c r="AT326" s="412"/>
      <c r="AU326" s="412"/>
      <c r="AV326" s="412"/>
      <c r="AW326" s="412"/>
      <c r="AX326" s="412"/>
      <c r="AY326" s="412"/>
      <c r="AZ326" s="412"/>
      <c r="BA326" s="310"/>
    </row>
    <row r="327" spans="1:53" ht="15.5" outlineLevel="1">
      <c r="A327" s="498">
        <v>11</v>
      </c>
      <c r="B327" s="311" t="s">
        <v>21</v>
      </c>
      <c r="C327" s="288" t="s">
        <v>25</v>
      </c>
      <c r="D327" s="292">
        <f>+'7.  Persistence Report'!AS69</f>
        <v>628090.09998858895</v>
      </c>
      <c r="E327" s="292">
        <f>+'7.  Persistence Report'!AT69</f>
        <v>628090.09998858895</v>
      </c>
      <c r="F327" s="292">
        <f>+'7.  Persistence Report'!AU69</f>
        <v>609273.87904485897</v>
      </c>
      <c r="G327" s="292">
        <f>+'7.  Persistence Report'!AV69</f>
        <v>552216.14943970297</v>
      </c>
      <c r="H327" s="292">
        <f>+'7.  Persistence Report'!AW69</f>
        <v>316349.254957286</v>
      </c>
      <c r="I327" s="292">
        <f>+'7.  Persistence Report'!AX69</f>
        <v>316349.254957286</v>
      </c>
      <c r="J327" s="292">
        <f>+'7.  Persistence Report'!AY69</f>
        <v>316349.254957286</v>
      </c>
      <c r="K327" s="292">
        <f>+'7.  Persistence Report'!AZ69</f>
        <v>316349.254957286</v>
      </c>
      <c r="L327" s="292">
        <f>+'7.  Persistence Report'!BA69</f>
        <v>316349.254957286</v>
      </c>
      <c r="M327" s="292">
        <f>+'7.  Persistence Report'!BB69</f>
        <v>316349.254957286</v>
      </c>
      <c r="N327" s="292">
        <f>+'7.  Persistence Report'!BC69</f>
        <v>298082.83916552598</v>
      </c>
      <c r="O327" s="292">
        <f>+'7.  Persistence Report'!BD69</f>
        <v>89091.731913177995</v>
      </c>
      <c r="P327" s="292">
        <f>+'7.  Persistence Report'!BE69</f>
        <v>0</v>
      </c>
      <c r="Q327" s="292">
        <f>+'7.  Persistence Report'!BF69</f>
        <v>0</v>
      </c>
      <c r="R327" s="292">
        <f>+'7.  Persistence Report'!BG69</f>
        <v>0</v>
      </c>
      <c r="S327" s="292">
        <f>+'7.  Persistence Report'!BH69</f>
        <v>0</v>
      </c>
      <c r="T327" s="292">
        <f>+'7.  Persistence Report'!BI69</f>
        <v>0</v>
      </c>
      <c r="U327" s="292">
        <v>12</v>
      </c>
      <c r="V327" s="292">
        <f>+'7.  Persistence Report'!N69</f>
        <v>167.35331883399999</v>
      </c>
      <c r="W327" s="292">
        <f>+'7.  Persistence Report'!O69</f>
        <v>167.35331883399999</v>
      </c>
      <c r="X327" s="292">
        <f>+'7.  Persistence Report'!P69</f>
        <v>162.497100668</v>
      </c>
      <c r="Y327" s="292">
        <f>+'7.  Persistence Report'!Q69</f>
        <v>146.617033322</v>
      </c>
      <c r="Z327" s="292">
        <f>+'7.  Persistence Report'!R69</f>
        <v>78.312600118999995</v>
      </c>
      <c r="AA327" s="292">
        <f>+'7.  Persistence Report'!S69</f>
        <v>78.312600118999995</v>
      </c>
      <c r="AB327" s="292">
        <f>+'7.  Persistence Report'!T69</f>
        <v>78.312600118999995</v>
      </c>
      <c r="AC327" s="292">
        <f>+'7.  Persistence Report'!U69</f>
        <v>78.312600118999995</v>
      </c>
      <c r="AD327" s="292">
        <f>+'7.  Persistence Report'!V69</f>
        <v>78.312600118999995</v>
      </c>
      <c r="AE327" s="292">
        <f>+'7.  Persistence Report'!W69</f>
        <v>78.312600118999995</v>
      </c>
      <c r="AF327" s="292">
        <f>+'7.  Persistence Report'!X69</f>
        <v>76.299078546999993</v>
      </c>
      <c r="AG327" s="292">
        <f>+'7.  Persistence Report'!Y69</f>
        <v>25.735685916000001</v>
      </c>
      <c r="AH327" s="292">
        <f>+'7.  Persistence Report'!Z69</f>
        <v>0</v>
      </c>
      <c r="AI327" s="292">
        <f>+'7.  Persistence Report'!AA69</f>
        <v>0</v>
      </c>
      <c r="AJ327" s="292">
        <f>+'7.  Persistence Report'!AB69</f>
        <v>0</v>
      </c>
      <c r="AK327" s="292">
        <f>+'7.  Persistence Report'!AC69</f>
        <v>0</v>
      </c>
      <c r="AL327" s="292">
        <f>+'7.  Persistence Report'!AD69</f>
        <v>0</v>
      </c>
      <c r="AM327" s="411"/>
      <c r="AN327" s="492">
        <f>+'A. Rate Class Allocations'!H15</f>
        <v>1</v>
      </c>
      <c r="AO327" s="411"/>
      <c r="AP327" s="411"/>
      <c r="AQ327" s="411"/>
      <c r="AR327" s="411"/>
      <c r="AS327" s="411"/>
      <c r="AT327" s="411"/>
      <c r="AU327" s="411"/>
      <c r="AV327" s="411"/>
      <c r="AW327" s="411"/>
      <c r="AX327" s="411"/>
      <c r="AY327" s="411"/>
      <c r="AZ327" s="411"/>
      <c r="BA327" s="293">
        <f>SUM(AM327:AZ327)</f>
        <v>1</v>
      </c>
    </row>
    <row r="328" spans="1:53" ht="15.5" outlineLevel="1">
      <c r="B328" s="291" t="s">
        <v>248</v>
      </c>
      <c r="C328" s="288" t="s">
        <v>163</v>
      </c>
      <c r="D328" s="292">
        <f>+'7.  Persistence Report'!AS84</f>
        <v>11413.91351</v>
      </c>
      <c r="E328" s="292">
        <f>+'7.  Persistence Report'!AT84</f>
        <v>11413.91351</v>
      </c>
      <c r="F328" s="292">
        <f>+'7.  Persistence Report'!AU84</f>
        <v>11413.91351</v>
      </c>
      <c r="G328" s="292">
        <f>+'7.  Persistence Report'!AV84</f>
        <v>10923.17052</v>
      </c>
      <c r="H328" s="292">
        <f>+'7.  Persistence Report'!AW84</f>
        <v>5005.9103830000004</v>
      </c>
      <c r="I328" s="292">
        <f>+'7.  Persistence Report'!AX84</f>
        <v>5005.9103830000004</v>
      </c>
      <c r="J328" s="292">
        <f>+'7.  Persistence Report'!AY84</f>
        <v>5005.9103830000004</v>
      </c>
      <c r="K328" s="292">
        <f>+'7.  Persistence Report'!AZ84</f>
        <v>5005.9103830000004</v>
      </c>
      <c r="L328" s="292">
        <f>+'7.  Persistence Report'!BA84</f>
        <v>5005.9103830000004</v>
      </c>
      <c r="M328" s="292">
        <f>+'7.  Persistence Report'!BB84</f>
        <v>5005.9103830000004</v>
      </c>
      <c r="N328" s="292">
        <f>+'7.  Persistence Report'!BC84</f>
        <v>3311.088299</v>
      </c>
      <c r="O328" s="292">
        <f>+'7.  Persistence Report'!BD84</f>
        <v>1333.267523</v>
      </c>
      <c r="P328" s="292">
        <f>+'7.  Persistence Report'!BE84</f>
        <v>0</v>
      </c>
      <c r="Q328" s="292">
        <f>+'7.  Persistence Report'!BF84</f>
        <v>0</v>
      </c>
      <c r="R328" s="292">
        <f>+'7.  Persistence Report'!BG84</f>
        <v>0</v>
      </c>
      <c r="S328" s="292">
        <f>+'7.  Persistence Report'!BH84</f>
        <v>0</v>
      </c>
      <c r="T328" s="292">
        <f>+'7.  Persistence Report'!BI84</f>
        <v>0</v>
      </c>
      <c r="U328" s="292">
        <f>U327</f>
        <v>12</v>
      </c>
      <c r="V328" s="292">
        <f>+'7.  Persistence Report'!N84</f>
        <v>3.4596590589999998</v>
      </c>
      <c r="W328" s="292">
        <f>+'7.  Persistence Report'!O84</f>
        <v>3.4596590589999998</v>
      </c>
      <c r="X328" s="292">
        <f>+'7.  Persistence Report'!P84</f>
        <v>3.4596590589999998</v>
      </c>
      <c r="Y328" s="292">
        <f>+'7.  Persistence Report'!Q84</f>
        <v>3.3059043159999999</v>
      </c>
      <c r="Z328" s="292">
        <f>+'7.  Persistence Report'!R84</f>
        <v>1.263936658</v>
      </c>
      <c r="AA328" s="292">
        <f>+'7.  Persistence Report'!S84</f>
        <v>1.263936658</v>
      </c>
      <c r="AB328" s="292">
        <f>+'7.  Persistence Report'!T84</f>
        <v>1.263936658</v>
      </c>
      <c r="AC328" s="292">
        <f>+'7.  Persistence Report'!U84</f>
        <v>1.263936658</v>
      </c>
      <c r="AD328" s="292">
        <f>+'7.  Persistence Report'!V84</f>
        <v>1.263936658</v>
      </c>
      <c r="AE328" s="292">
        <f>+'7.  Persistence Report'!W84</f>
        <v>1.263936658</v>
      </c>
      <c r="AF328" s="292">
        <f>+'7.  Persistence Report'!X84</f>
        <v>1.077115069</v>
      </c>
      <c r="AG328" s="292">
        <f>+'7.  Persistence Report'!Y84</f>
        <v>0.45744380899999998</v>
      </c>
      <c r="AH328" s="292">
        <f>+'7.  Persistence Report'!Z84</f>
        <v>0</v>
      </c>
      <c r="AI328" s="292">
        <f>+'7.  Persistence Report'!AA84</f>
        <v>0</v>
      </c>
      <c r="AJ328" s="292">
        <f>+'7.  Persistence Report'!AB84</f>
        <v>0</v>
      </c>
      <c r="AK328" s="292">
        <f>+'7.  Persistence Report'!AC84</f>
        <v>0</v>
      </c>
      <c r="AL328" s="292">
        <f>+'7.  Persistence Report'!AD84</f>
        <v>0</v>
      </c>
      <c r="AM328" s="407">
        <f>AM327</f>
        <v>0</v>
      </c>
      <c r="AN328" s="407">
        <f>AN327</f>
        <v>1</v>
      </c>
      <c r="AO328" s="407">
        <f t="shared" ref="AO328:AZ328" si="114">AO327</f>
        <v>0</v>
      </c>
      <c r="AP328" s="407">
        <f t="shared" si="114"/>
        <v>0</v>
      </c>
      <c r="AQ328" s="407">
        <f t="shared" si="114"/>
        <v>0</v>
      </c>
      <c r="AR328" s="407">
        <f t="shared" si="114"/>
        <v>0</v>
      </c>
      <c r="AS328" s="407">
        <f t="shared" si="114"/>
        <v>0</v>
      </c>
      <c r="AT328" s="407">
        <f t="shared" si="114"/>
        <v>0</v>
      </c>
      <c r="AU328" s="407">
        <f t="shared" si="114"/>
        <v>0</v>
      </c>
      <c r="AV328" s="407">
        <f t="shared" si="114"/>
        <v>0</v>
      </c>
      <c r="AW328" s="407">
        <f t="shared" si="114"/>
        <v>0</v>
      </c>
      <c r="AX328" s="407">
        <f t="shared" si="114"/>
        <v>0</v>
      </c>
      <c r="AY328" s="407">
        <f t="shared" si="114"/>
        <v>0</v>
      </c>
      <c r="AZ328" s="407">
        <f t="shared" si="114"/>
        <v>0</v>
      </c>
      <c r="BA328" s="308"/>
    </row>
    <row r="329" spans="1:53" ht="15.5" outlineLevel="1">
      <c r="B329" s="311"/>
      <c r="C329" s="309"/>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c r="AL329" s="288"/>
      <c r="AM329" s="412"/>
      <c r="AN329" s="413"/>
      <c r="AO329" s="412"/>
      <c r="AP329" s="412"/>
      <c r="AQ329" s="412"/>
      <c r="AR329" s="412"/>
      <c r="AS329" s="412"/>
      <c r="AT329" s="412"/>
      <c r="AU329" s="412"/>
      <c r="AV329" s="412"/>
      <c r="AW329" s="412"/>
      <c r="AX329" s="412"/>
      <c r="AY329" s="412"/>
      <c r="AZ329" s="412"/>
      <c r="BA329" s="310"/>
    </row>
    <row r="330" spans="1:53" ht="15.5" outlineLevel="1">
      <c r="A330" s="498">
        <v>12</v>
      </c>
      <c r="B330" s="311" t="s">
        <v>23</v>
      </c>
      <c r="C330" s="288" t="s">
        <v>25</v>
      </c>
      <c r="D330" s="292"/>
      <c r="E330" s="292"/>
      <c r="F330" s="292"/>
      <c r="G330" s="292"/>
      <c r="H330" s="292"/>
      <c r="I330" s="292"/>
      <c r="J330" s="292"/>
      <c r="K330" s="292"/>
      <c r="L330" s="292"/>
      <c r="M330" s="292"/>
      <c r="N330" s="292"/>
      <c r="O330" s="292"/>
      <c r="P330" s="292"/>
      <c r="Q330" s="292"/>
      <c r="R330" s="292"/>
      <c r="S330" s="292"/>
      <c r="T330" s="292"/>
      <c r="U330" s="292">
        <v>3</v>
      </c>
      <c r="V330" s="292"/>
      <c r="W330" s="292"/>
      <c r="X330" s="292"/>
      <c r="Y330" s="292"/>
      <c r="Z330" s="292"/>
      <c r="AA330" s="292"/>
      <c r="AB330" s="292"/>
      <c r="AC330" s="292"/>
      <c r="AD330" s="292"/>
      <c r="AE330" s="292"/>
      <c r="AF330" s="292"/>
      <c r="AG330" s="292"/>
      <c r="AH330" s="292"/>
      <c r="AI330" s="292"/>
      <c r="AJ330" s="292"/>
      <c r="AK330" s="292"/>
      <c r="AL330" s="292"/>
      <c r="AM330" s="411"/>
      <c r="AN330" s="411"/>
      <c r="AO330" s="411"/>
      <c r="AP330" s="411"/>
      <c r="AQ330" s="411"/>
      <c r="AR330" s="411"/>
      <c r="AS330" s="411"/>
      <c r="AT330" s="411"/>
      <c r="AU330" s="411"/>
      <c r="AV330" s="411"/>
      <c r="AW330" s="411"/>
      <c r="AX330" s="411"/>
      <c r="AY330" s="411"/>
      <c r="AZ330" s="411"/>
      <c r="BA330" s="293">
        <f>SUM(AM330:AZ330)</f>
        <v>0</v>
      </c>
    </row>
    <row r="331" spans="1:53" ht="15.5" outlineLevel="1">
      <c r="B331" s="291" t="s">
        <v>248</v>
      </c>
      <c r="C331" s="288" t="s">
        <v>163</v>
      </c>
      <c r="D331" s="292"/>
      <c r="E331" s="292"/>
      <c r="F331" s="292"/>
      <c r="G331" s="292"/>
      <c r="H331" s="292"/>
      <c r="I331" s="292"/>
      <c r="J331" s="292"/>
      <c r="K331" s="292"/>
      <c r="L331" s="292"/>
      <c r="M331" s="292"/>
      <c r="N331" s="292"/>
      <c r="O331" s="292"/>
      <c r="P331" s="292"/>
      <c r="Q331" s="292"/>
      <c r="R331" s="292"/>
      <c r="S331" s="292"/>
      <c r="T331" s="292"/>
      <c r="U331" s="292">
        <f>U330</f>
        <v>3</v>
      </c>
      <c r="V331" s="292"/>
      <c r="W331" s="292"/>
      <c r="X331" s="292"/>
      <c r="Y331" s="292"/>
      <c r="Z331" s="292"/>
      <c r="AA331" s="292"/>
      <c r="AB331" s="292"/>
      <c r="AC331" s="292"/>
      <c r="AD331" s="292"/>
      <c r="AE331" s="292"/>
      <c r="AF331" s="292"/>
      <c r="AG331" s="292"/>
      <c r="AH331" s="292"/>
      <c r="AI331" s="292"/>
      <c r="AJ331" s="292"/>
      <c r="AK331" s="292"/>
      <c r="AL331" s="292"/>
      <c r="AM331" s="407">
        <f>AM330</f>
        <v>0</v>
      </c>
      <c r="AN331" s="407">
        <f>AN330</f>
        <v>0</v>
      </c>
      <c r="AO331" s="407">
        <f t="shared" ref="AO331:AZ331" si="115">AO330</f>
        <v>0</v>
      </c>
      <c r="AP331" s="407">
        <f t="shared" si="115"/>
        <v>0</v>
      </c>
      <c r="AQ331" s="407">
        <f t="shared" si="115"/>
        <v>0</v>
      </c>
      <c r="AR331" s="407">
        <f t="shared" si="115"/>
        <v>0</v>
      </c>
      <c r="AS331" s="407">
        <f t="shared" si="115"/>
        <v>0</v>
      </c>
      <c r="AT331" s="407">
        <f t="shared" si="115"/>
        <v>0</v>
      </c>
      <c r="AU331" s="407">
        <f t="shared" si="115"/>
        <v>0</v>
      </c>
      <c r="AV331" s="407">
        <f t="shared" si="115"/>
        <v>0</v>
      </c>
      <c r="AW331" s="407">
        <f t="shared" si="115"/>
        <v>0</v>
      </c>
      <c r="AX331" s="407">
        <f t="shared" si="115"/>
        <v>0</v>
      </c>
      <c r="AY331" s="407">
        <f t="shared" si="115"/>
        <v>0</v>
      </c>
      <c r="AZ331" s="407">
        <f t="shared" si="115"/>
        <v>0</v>
      </c>
      <c r="BA331" s="308"/>
    </row>
    <row r="332" spans="1:53" ht="15.5" outlineLevel="1">
      <c r="B332" s="311"/>
      <c r="C332" s="309"/>
      <c r="D332" s="313"/>
      <c r="E332" s="313"/>
      <c r="F332" s="313"/>
      <c r="G332" s="313"/>
      <c r="H332" s="313"/>
      <c r="I332" s="313"/>
      <c r="J332" s="313"/>
      <c r="K332" s="313"/>
      <c r="L332" s="313"/>
      <c r="M332" s="313"/>
      <c r="N332" s="313"/>
      <c r="O332" s="313"/>
      <c r="P332" s="313"/>
      <c r="Q332" s="313"/>
      <c r="R332" s="313"/>
      <c r="S332" s="313"/>
      <c r="T332" s="313"/>
      <c r="U332" s="288"/>
      <c r="V332" s="313"/>
      <c r="W332" s="313"/>
      <c r="X332" s="313"/>
      <c r="Y332" s="313"/>
      <c r="Z332" s="313"/>
      <c r="AA332" s="313"/>
      <c r="AB332" s="313"/>
      <c r="AC332" s="313"/>
      <c r="AD332" s="313"/>
      <c r="AE332" s="313"/>
      <c r="AF332" s="313"/>
      <c r="AG332" s="313"/>
      <c r="AH332" s="313"/>
      <c r="AI332" s="313"/>
      <c r="AJ332" s="313"/>
      <c r="AK332" s="313"/>
      <c r="AL332" s="313"/>
      <c r="AM332" s="412"/>
      <c r="AN332" s="413"/>
      <c r="AO332" s="412"/>
      <c r="AP332" s="412"/>
      <c r="AQ332" s="412"/>
      <c r="AR332" s="412"/>
      <c r="AS332" s="412"/>
      <c r="AT332" s="412"/>
      <c r="AU332" s="412"/>
      <c r="AV332" s="412"/>
      <c r="AW332" s="412"/>
      <c r="AX332" s="412"/>
      <c r="AY332" s="412"/>
      <c r="AZ332" s="412"/>
      <c r="BA332" s="310"/>
    </row>
    <row r="333" spans="1:53" ht="15.5" outlineLevel="1">
      <c r="A333" s="498">
        <v>13</v>
      </c>
      <c r="B333" s="311" t="s">
        <v>24</v>
      </c>
      <c r="C333" s="288" t="s">
        <v>25</v>
      </c>
      <c r="D333" s="292">
        <f>+'7.  Persistence Report'!AS65</f>
        <v>9175.4477740950006</v>
      </c>
      <c r="E333" s="292">
        <f>+'7.  Persistence Report'!AT65</f>
        <v>9175.4477740950006</v>
      </c>
      <c r="F333" s="292">
        <f>+'7.  Persistence Report'!AU65</f>
        <v>9175.4477740950006</v>
      </c>
      <c r="G333" s="292">
        <f>+'7.  Persistence Report'!AV65</f>
        <v>9175.4477740950006</v>
      </c>
      <c r="H333" s="292">
        <f>+'7.  Persistence Report'!AW65</f>
        <v>9175.4477740950006</v>
      </c>
      <c r="I333" s="292">
        <f>+'7.  Persistence Report'!AX65</f>
        <v>9175.4477740950006</v>
      </c>
      <c r="J333" s="292">
        <f>+'7.  Persistence Report'!AY65</f>
        <v>9175.4477740950006</v>
      </c>
      <c r="K333" s="292">
        <f>+'7.  Persistence Report'!AZ65</f>
        <v>9175.4477740950006</v>
      </c>
      <c r="L333" s="292">
        <f>+'7.  Persistence Report'!BA65</f>
        <v>9175.4477740950006</v>
      </c>
      <c r="M333" s="292">
        <f>+'7.  Persistence Report'!BB65</f>
        <v>9175.4477740950006</v>
      </c>
      <c r="N333" s="292">
        <f>+'7.  Persistence Report'!BC65</f>
        <v>9175.4477740950006</v>
      </c>
      <c r="O333" s="292">
        <f>+'7.  Persistence Report'!BD65</f>
        <v>9175.4477740950006</v>
      </c>
      <c r="P333" s="292">
        <f>+'7.  Persistence Report'!BE65</f>
        <v>9175.4477740950006</v>
      </c>
      <c r="Q333" s="292">
        <f>+'7.  Persistence Report'!BF65</f>
        <v>9175.4477740950006</v>
      </c>
      <c r="R333" s="292">
        <f>+'7.  Persistence Report'!BG65</f>
        <v>0</v>
      </c>
      <c r="S333" s="292">
        <f>+'7.  Persistence Report'!BH65</f>
        <v>0</v>
      </c>
      <c r="T333" s="292">
        <f>+'7.  Persistence Report'!BI65</f>
        <v>0</v>
      </c>
      <c r="U333" s="292">
        <v>12</v>
      </c>
      <c r="V333" s="292">
        <f>+'7.  Persistence Report'!N65</f>
        <v>5.7213767630000003</v>
      </c>
      <c r="W333" s="292">
        <f>+'7.  Persistence Report'!O65</f>
        <v>5.7213767630000003</v>
      </c>
      <c r="X333" s="292">
        <f>+'7.  Persistence Report'!P65</f>
        <v>5.7213767630000003</v>
      </c>
      <c r="Y333" s="292">
        <f>+'7.  Persistence Report'!Q65</f>
        <v>5.7213767630000003</v>
      </c>
      <c r="Z333" s="292">
        <f>+'7.  Persistence Report'!R65</f>
        <v>5.7213767630000003</v>
      </c>
      <c r="AA333" s="292">
        <f>+'7.  Persistence Report'!S65</f>
        <v>5.7213767630000003</v>
      </c>
      <c r="AB333" s="292">
        <f>+'7.  Persistence Report'!T65</f>
        <v>5.7213767630000003</v>
      </c>
      <c r="AC333" s="292">
        <f>+'7.  Persistence Report'!U65</f>
        <v>5.7213767630000003</v>
      </c>
      <c r="AD333" s="292">
        <f>+'7.  Persistence Report'!V65</f>
        <v>5.7213767630000003</v>
      </c>
      <c r="AE333" s="292">
        <f>+'7.  Persistence Report'!W65</f>
        <v>5.7213767630000003</v>
      </c>
      <c r="AF333" s="292">
        <f>+'7.  Persistence Report'!X65</f>
        <v>5.7213767630000003</v>
      </c>
      <c r="AG333" s="292">
        <f>+'7.  Persistence Report'!Y65</f>
        <v>5.7213767630000003</v>
      </c>
      <c r="AH333" s="292">
        <f>+'7.  Persistence Report'!Z65</f>
        <v>5.7213767630000003</v>
      </c>
      <c r="AI333" s="292">
        <f>+'7.  Persistence Report'!AA65</f>
        <v>5.7213767630000003</v>
      </c>
      <c r="AJ333" s="292">
        <f>+'7.  Persistence Report'!AB65</f>
        <v>0</v>
      </c>
      <c r="AK333" s="292">
        <f>+'7.  Persistence Report'!AC65</f>
        <v>0</v>
      </c>
      <c r="AL333" s="292">
        <f>+'7.  Persistence Report'!AD65</f>
        <v>0</v>
      </c>
      <c r="AM333" s="411"/>
      <c r="AN333" s="411">
        <f>+'A. Rate Class Allocations'!K16</f>
        <v>8.2000000000000003E-2</v>
      </c>
      <c r="AO333" s="411">
        <f>+'A. Rate Class Allocations'!L16</f>
        <v>0.91800000000000004</v>
      </c>
      <c r="AP333" s="411"/>
      <c r="AQ333" s="411"/>
      <c r="AR333" s="411"/>
      <c r="AS333" s="411"/>
      <c r="AT333" s="411"/>
      <c r="AU333" s="411"/>
      <c r="AV333" s="411"/>
      <c r="AW333" s="411"/>
      <c r="AX333" s="411"/>
      <c r="AY333" s="411"/>
      <c r="AZ333" s="411"/>
      <c r="BA333" s="293">
        <f>SUM(AM333:AZ333)</f>
        <v>1</v>
      </c>
    </row>
    <row r="334" spans="1:53" ht="15.5" outlineLevel="1">
      <c r="B334" s="291" t="s">
        <v>248</v>
      </c>
      <c r="C334" s="288" t="s">
        <v>163</v>
      </c>
      <c r="D334" s="292"/>
      <c r="E334" s="292"/>
      <c r="F334" s="292"/>
      <c r="G334" s="292"/>
      <c r="H334" s="292"/>
      <c r="I334" s="292"/>
      <c r="J334" s="292"/>
      <c r="K334" s="292"/>
      <c r="L334" s="292"/>
      <c r="M334" s="292"/>
      <c r="N334" s="292"/>
      <c r="O334" s="292"/>
      <c r="P334" s="292"/>
      <c r="Q334" s="292"/>
      <c r="R334" s="292"/>
      <c r="S334" s="292"/>
      <c r="T334" s="292"/>
      <c r="U334" s="292">
        <f>U333</f>
        <v>12</v>
      </c>
      <c r="V334" s="292"/>
      <c r="W334" s="292"/>
      <c r="X334" s="292"/>
      <c r="Y334" s="292"/>
      <c r="Z334" s="292"/>
      <c r="AA334" s="292"/>
      <c r="AB334" s="292"/>
      <c r="AC334" s="292"/>
      <c r="AD334" s="292"/>
      <c r="AE334" s="292"/>
      <c r="AF334" s="292"/>
      <c r="AG334" s="292"/>
      <c r="AH334" s="292"/>
      <c r="AI334" s="292"/>
      <c r="AJ334" s="292"/>
      <c r="AK334" s="292"/>
      <c r="AL334" s="292"/>
      <c r="AM334" s="407">
        <f>AM333</f>
        <v>0</v>
      </c>
      <c r="AN334" s="407">
        <f>AN333</f>
        <v>8.2000000000000003E-2</v>
      </c>
      <c r="AO334" s="407">
        <f t="shared" ref="AO334:AZ334" si="116">AO333</f>
        <v>0.91800000000000004</v>
      </c>
      <c r="AP334" s="407">
        <f t="shared" si="116"/>
        <v>0</v>
      </c>
      <c r="AQ334" s="407">
        <f t="shared" si="116"/>
        <v>0</v>
      </c>
      <c r="AR334" s="407">
        <f t="shared" si="116"/>
        <v>0</v>
      </c>
      <c r="AS334" s="407">
        <f t="shared" si="116"/>
        <v>0</v>
      </c>
      <c r="AT334" s="407">
        <f t="shared" si="116"/>
        <v>0</v>
      </c>
      <c r="AU334" s="407">
        <f t="shared" si="116"/>
        <v>0</v>
      </c>
      <c r="AV334" s="407">
        <f t="shared" si="116"/>
        <v>0</v>
      </c>
      <c r="AW334" s="407">
        <f t="shared" si="116"/>
        <v>0</v>
      </c>
      <c r="AX334" s="407">
        <f t="shared" si="116"/>
        <v>0</v>
      </c>
      <c r="AY334" s="407">
        <f t="shared" si="116"/>
        <v>0</v>
      </c>
      <c r="AZ334" s="407">
        <f t="shared" si="116"/>
        <v>0</v>
      </c>
      <c r="BA334" s="308"/>
    </row>
    <row r="335" spans="1:53" ht="15.5" outlineLevel="1">
      <c r="B335" s="311"/>
      <c r="C335" s="309"/>
      <c r="D335" s="313"/>
      <c r="E335" s="313"/>
      <c r="F335" s="313"/>
      <c r="G335" s="313"/>
      <c r="H335" s="313"/>
      <c r="I335" s="313"/>
      <c r="J335" s="313"/>
      <c r="K335" s="313"/>
      <c r="L335" s="313"/>
      <c r="M335" s="313"/>
      <c r="N335" s="313"/>
      <c r="O335" s="313"/>
      <c r="P335" s="313"/>
      <c r="Q335" s="313"/>
      <c r="R335" s="313"/>
      <c r="S335" s="313"/>
      <c r="T335" s="313"/>
      <c r="U335" s="288"/>
      <c r="V335" s="313"/>
      <c r="W335" s="313"/>
      <c r="X335" s="313"/>
      <c r="Y335" s="313"/>
      <c r="Z335" s="313"/>
      <c r="AA335" s="313"/>
      <c r="AB335" s="313"/>
      <c r="AC335" s="313"/>
      <c r="AD335" s="313"/>
      <c r="AE335" s="313"/>
      <c r="AF335" s="313"/>
      <c r="AG335" s="313"/>
      <c r="AH335" s="313"/>
      <c r="AI335" s="313"/>
      <c r="AJ335" s="313"/>
      <c r="AK335" s="313"/>
      <c r="AL335" s="313"/>
      <c r="AM335" s="412"/>
      <c r="AN335" s="412"/>
      <c r="AO335" s="412"/>
      <c r="AP335" s="412"/>
      <c r="AQ335" s="412"/>
      <c r="AR335" s="412"/>
      <c r="AS335" s="412"/>
      <c r="AT335" s="412"/>
      <c r="AU335" s="412"/>
      <c r="AV335" s="412"/>
      <c r="AW335" s="412"/>
      <c r="AX335" s="412"/>
      <c r="AY335" s="412"/>
      <c r="AZ335" s="412"/>
      <c r="BA335" s="310"/>
    </row>
    <row r="336" spans="1:53" ht="15.5" outlineLevel="1">
      <c r="A336" s="498">
        <v>14</v>
      </c>
      <c r="B336" s="311" t="s">
        <v>20</v>
      </c>
      <c r="C336" s="288" t="s">
        <v>25</v>
      </c>
      <c r="D336" s="292">
        <f>+'7.  Persistence Report'!AS63</f>
        <v>823663.05254856602</v>
      </c>
      <c r="E336" s="292">
        <f>+'7.  Persistence Report'!AT63</f>
        <v>823663.05254856602</v>
      </c>
      <c r="F336" s="292">
        <f>+'7.  Persistence Report'!AU63</f>
        <v>823663.05254856602</v>
      </c>
      <c r="G336" s="292">
        <f>+'7.  Persistence Report'!AV63</f>
        <v>823663.05254856602</v>
      </c>
      <c r="H336" s="292">
        <f>+'7.  Persistence Report'!AW63</f>
        <v>0</v>
      </c>
      <c r="I336" s="292">
        <f>+'7.  Persistence Report'!AX63</f>
        <v>0</v>
      </c>
      <c r="J336" s="292">
        <f>+'7.  Persistence Report'!AY63</f>
        <v>0</v>
      </c>
      <c r="K336" s="292">
        <f>+'7.  Persistence Report'!AZ63</f>
        <v>0</v>
      </c>
      <c r="L336" s="292">
        <f>+'7.  Persistence Report'!BA63</f>
        <v>0</v>
      </c>
      <c r="M336" s="292">
        <f>+'7.  Persistence Report'!BB63</f>
        <v>0</v>
      </c>
      <c r="N336" s="292">
        <f>+'7.  Persistence Report'!BC63</f>
        <v>0</v>
      </c>
      <c r="O336" s="292">
        <f>+'7.  Persistence Report'!BD63</f>
        <v>0</v>
      </c>
      <c r="P336" s="292">
        <f>+'7.  Persistence Report'!BE63</f>
        <v>0</v>
      </c>
      <c r="Q336" s="292">
        <f>+'7.  Persistence Report'!BF63</f>
        <v>0</v>
      </c>
      <c r="R336" s="292">
        <f>+'7.  Persistence Report'!BG63</f>
        <v>0</v>
      </c>
      <c r="S336" s="292">
        <f>+'7.  Persistence Report'!BH63</f>
        <v>0</v>
      </c>
      <c r="T336" s="292">
        <f>+'7.  Persistence Report'!BI63</f>
        <v>0</v>
      </c>
      <c r="U336" s="292">
        <v>12</v>
      </c>
      <c r="V336" s="292">
        <f>+'7.  Persistence Report'!N63</f>
        <v>149.815502587</v>
      </c>
      <c r="W336" s="292">
        <f>+'7.  Persistence Report'!O63</f>
        <v>149.815502587</v>
      </c>
      <c r="X336" s="292">
        <f>+'7.  Persistence Report'!P63</f>
        <v>149.815502587</v>
      </c>
      <c r="Y336" s="292">
        <f>+'7.  Persistence Report'!Q63</f>
        <v>149.815502587</v>
      </c>
      <c r="Z336" s="292">
        <f>+'7.  Persistence Report'!R63</f>
        <v>0</v>
      </c>
      <c r="AA336" s="292">
        <f>+'7.  Persistence Report'!S63</f>
        <v>0</v>
      </c>
      <c r="AB336" s="292">
        <f>+'7.  Persistence Report'!T63</f>
        <v>0</v>
      </c>
      <c r="AC336" s="292">
        <f>+'7.  Persistence Report'!U63</f>
        <v>0</v>
      </c>
      <c r="AD336" s="292">
        <f>+'7.  Persistence Report'!V63</f>
        <v>0</v>
      </c>
      <c r="AE336" s="292">
        <f>+'7.  Persistence Report'!W63</f>
        <v>0</v>
      </c>
      <c r="AF336" s="292">
        <f>+'7.  Persistence Report'!X63</f>
        <v>0</v>
      </c>
      <c r="AG336" s="292">
        <f>+'7.  Persistence Report'!Y63</f>
        <v>0</v>
      </c>
      <c r="AH336" s="292">
        <f>+'7.  Persistence Report'!Z63</f>
        <v>0</v>
      </c>
      <c r="AI336" s="292">
        <f>+'7.  Persistence Report'!AA63</f>
        <v>0</v>
      </c>
      <c r="AJ336" s="292">
        <f>+'7.  Persistence Report'!AB63</f>
        <v>0</v>
      </c>
      <c r="AK336" s="292">
        <f>+'7.  Persistence Report'!AC63</f>
        <v>0</v>
      </c>
      <c r="AL336" s="292">
        <f>+'7.  Persistence Report'!AD63</f>
        <v>0</v>
      </c>
      <c r="AM336" s="411"/>
      <c r="AN336" s="411">
        <f>+'A. Rate Class Allocations'!H17</f>
        <v>1</v>
      </c>
      <c r="AO336" s="492"/>
      <c r="AP336" s="411"/>
      <c r="AQ336" s="411"/>
      <c r="AR336" s="411"/>
      <c r="AS336" s="411"/>
      <c r="AT336" s="411"/>
      <c r="AU336" s="411"/>
      <c r="AV336" s="411"/>
      <c r="AW336" s="411"/>
      <c r="AX336" s="411"/>
      <c r="AY336" s="411"/>
      <c r="AZ336" s="411"/>
      <c r="BA336" s="293">
        <f>SUM(AM336:AZ336)</f>
        <v>1</v>
      </c>
    </row>
    <row r="337" spans="1:53" ht="15.5" outlineLevel="1">
      <c r="B337" s="291" t="s">
        <v>248</v>
      </c>
      <c r="C337" s="288" t="s">
        <v>163</v>
      </c>
      <c r="D337" s="292">
        <f>+'7.  Persistence Report'!AS88+'7.  Persistence Report'!AS89</f>
        <v>1842896.6066134002</v>
      </c>
      <c r="E337" s="292">
        <f>+'7.  Persistence Report'!AT88+'7.  Persistence Report'!AT89</f>
        <v>1842896.6066134002</v>
      </c>
      <c r="F337" s="292">
        <f>+'7.  Persistence Report'!AU88+'7.  Persistence Report'!AU89</f>
        <v>1842896.6066134002</v>
      </c>
      <c r="G337" s="292">
        <f>+'7.  Persistence Report'!AV88+'7.  Persistence Report'!AV89</f>
        <v>1842896.6066134002</v>
      </c>
      <c r="H337" s="292">
        <f>+'7.  Persistence Report'!AW88+'7.  Persistence Report'!AW89</f>
        <v>0</v>
      </c>
      <c r="I337" s="292">
        <f>+'7.  Persistence Report'!AX88+'7.  Persistence Report'!AX89</f>
        <v>0</v>
      </c>
      <c r="J337" s="292">
        <f>+'7.  Persistence Report'!AY88+'7.  Persistence Report'!AY89</f>
        <v>0</v>
      </c>
      <c r="K337" s="292">
        <f>+'7.  Persistence Report'!AZ88+'7.  Persistence Report'!AZ89</f>
        <v>0</v>
      </c>
      <c r="L337" s="292">
        <f>+'7.  Persistence Report'!BA88+'7.  Persistence Report'!BA89</f>
        <v>0</v>
      </c>
      <c r="M337" s="292">
        <f>+'7.  Persistence Report'!BB88+'7.  Persistence Report'!BB89</f>
        <v>0</v>
      </c>
      <c r="N337" s="292">
        <f>+'7.  Persistence Report'!BC88+'7.  Persistence Report'!BC89</f>
        <v>0</v>
      </c>
      <c r="O337" s="292">
        <f>+'7.  Persistence Report'!BD88+'7.  Persistence Report'!BD89</f>
        <v>0</v>
      </c>
      <c r="P337" s="292">
        <f>+'7.  Persistence Report'!BE88+'7.  Persistence Report'!BE89</f>
        <v>0</v>
      </c>
      <c r="Q337" s="292">
        <f>+'7.  Persistence Report'!BF88+'7.  Persistence Report'!BF89</f>
        <v>0</v>
      </c>
      <c r="R337" s="292">
        <f>+'7.  Persistence Report'!BG88+'7.  Persistence Report'!BG89</f>
        <v>0</v>
      </c>
      <c r="S337" s="292">
        <f>+'7.  Persistence Report'!BH88+'7.  Persistence Report'!BH89</f>
        <v>0</v>
      </c>
      <c r="T337" s="292">
        <f>+'7.  Persistence Report'!BI88+'7.  Persistence Report'!BI89</f>
        <v>0</v>
      </c>
      <c r="U337" s="292">
        <f>U336</f>
        <v>12</v>
      </c>
      <c r="V337" s="292">
        <f>+'7.  Persistence Report'!N88+'7.  Persistence Report'!N89</f>
        <v>335.203188313</v>
      </c>
      <c r="W337" s="292">
        <f>+'7.  Persistence Report'!O88+'7.  Persistence Report'!O89</f>
        <v>335.203188313</v>
      </c>
      <c r="X337" s="292">
        <f>+'7.  Persistence Report'!P88+'7.  Persistence Report'!P89</f>
        <v>335.203188313</v>
      </c>
      <c r="Y337" s="292">
        <f>+'7.  Persistence Report'!Q88+'7.  Persistence Report'!Q89</f>
        <v>335.203188313</v>
      </c>
      <c r="Z337" s="292">
        <f>+'7.  Persistence Report'!R88+'7.  Persistence Report'!R89</f>
        <v>0</v>
      </c>
      <c r="AA337" s="292">
        <f>+'7.  Persistence Report'!S88+'7.  Persistence Report'!S89</f>
        <v>0</v>
      </c>
      <c r="AB337" s="292">
        <f>+'7.  Persistence Report'!T88+'7.  Persistence Report'!T89</f>
        <v>0</v>
      </c>
      <c r="AC337" s="292">
        <f>+'7.  Persistence Report'!U88+'7.  Persistence Report'!U89</f>
        <v>0</v>
      </c>
      <c r="AD337" s="292">
        <f>+'7.  Persistence Report'!V88+'7.  Persistence Report'!V89</f>
        <v>0</v>
      </c>
      <c r="AE337" s="292">
        <f>+'7.  Persistence Report'!W88+'7.  Persistence Report'!W89</f>
        <v>0</v>
      </c>
      <c r="AF337" s="292">
        <f>+'7.  Persistence Report'!X88+'7.  Persistence Report'!X89</f>
        <v>0</v>
      </c>
      <c r="AG337" s="292">
        <f>+'7.  Persistence Report'!Y88+'7.  Persistence Report'!Y89</f>
        <v>0</v>
      </c>
      <c r="AH337" s="292">
        <f>+'7.  Persistence Report'!Z88+'7.  Persistence Report'!Z89</f>
        <v>0</v>
      </c>
      <c r="AI337" s="292">
        <f>+'7.  Persistence Report'!AA88+'7.  Persistence Report'!AA89</f>
        <v>0</v>
      </c>
      <c r="AJ337" s="292">
        <f>+'7.  Persistence Report'!AB88+'7.  Persistence Report'!AB89</f>
        <v>0</v>
      </c>
      <c r="AK337" s="292">
        <f>+'7.  Persistence Report'!AC88+'7.  Persistence Report'!AC89</f>
        <v>0</v>
      </c>
      <c r="AL337" s="292">
        <f>+'7.  Persistence Report'!AD88+'7.  Persistence Report'!AD89</f>
        <v>0</v>
      </c>
      <c r="AM337" s="407">
        <f>AM336</f>
        <v>0</v>
      </c>
      <c r="AN337" s="407">
        <f>AN336</f>
        <v>1</v>
      </c>
      <c r="AO337" s="407">
        <f t="shared" ref="AO337:AZ337" si="117">AO336</f>
        <v>0</v>
      </c>
      <c r="AP337" s="407">
        <f t="shared" si="117"/>
        <v>0</v>
      </c>
      <c r="AQ337" s="407">
        <f t="shared" si="117"/>
        <v>0</v>
      </c>
      <c r="AR337" s="407">
        <f t="shared" si="117"/>
        <v>0</v>
      </c>
      <c r="AS337" s="407">
        <f t="shared" si="117"/>
        <v>0</v>
      </c>
      <c r="AT337" s="407">
        <f t="shared" si="117"/>
        <v>0</v>
      </c>
      <c r="AU337" s="407">
        <f t="shared" si="117"/>
        <v>0</v>
      </c>
      <c r="AV337" s="407">
        <f t="shared" si="117"/>
        <v>0</v>
      </c>
      <c r="AW337" s="407">
        <f t="shared" si="117"/>
        <v>0</v>
      </c>
      <c r="AX337" s="407">
        <f t="shared" si="117"/>
        <v>0</v>
      </c>
      <c r="AY337" s="407">
        <f t="shared" si="117"/>
        <v>0</v>
      </c>
      <c r="AZ337" s="407">
        <f t="shared" si="117"/>
        <v>0</v>
      </c>
      <c r="BA337" s="308"/>
    </row>
    <row r="338" spans="1:53" ht="15.5" outlineLevel="1">
      <c r="B338" s="311"/>
      <c r="C338" s="309"/>
      <c r="D338" s="313"/>
      <c r="E338" s="313"/>
      <c r="F338" s="313"/>
      <c r="G338" s="313"/>
      <c r="H338" s="313"/>
      <c r="I338" s="313"/>
      <c r="J338" s="313"/>
      <c r="K338" s="313"/>
      <c r="L338" s="313"/>
      <c r="M338" s="313"/>
      <c r="N338" s="313"/>
      <c r="O338" s="313"/>
      <c r="P338" s="313"/>
      <c r="Q338" s="313"/>
      <c r="R338" s="313"/>
      <c r="S338" s="313"/>
      <c r="T338" s="313"/>
      <c r="U338" s="288"/>
      <c r="V338" s="313"/>
      <c r="W338" s="313"/>
      <c r="X338" s="313"/>
      <c r="Y338" s="313"/>
      <c r="Z338" s="313"/>
      <c r="AA338" s="313"/>
      <c r="AB338" s="313"/>
      <c r="AC338" s="313"/>
      <c r="AD338" s="313"/>
      <c r="AE338" s="313"/>
      <c r="AF338" s="313"/>
      <c r="AG338" s="313"/>
      <c r="AH338" s="313"/>
      <c r="AI338" s="313"/>
      <c r="AJ338" s="313"/>
      <c r="AK338" s="313"/>
      <c r="AL338" s="313"/>
      <c r="AM338" s="412"/>
      <c r="AN338" s="413"/>
      <c r="AO338" s="412"/>
      <c r="AP338" s="412"/>
      <c r="AQ338" s="412"/>
      <c r="AR338" s="412"/>
      <c r="AS338" s="412"/>
      <c r="AT338" s="412"/>
      <c r="AU338" s="412"/>
      <c r="AV338" s="412"/>
      <c r="AW338" s="412"/>
      <c r="AX338" s="412"/>
      <c r="AY338" s="412"/>
      <c r="AZ338" s="412"/>
      <c r="BA338" s="310"/>
    </row>
    <row r="339" spans="1:53" s="280" customFormat="1" ht="15.5" outlineLevel="1">
      <c r="A339" s="498">
        <v>15</v>
      </c>
      <c r="B339" s="311" t="s">
        <v>482</v>
      </c>
      <c r="C339" s="288" t="s">
        <v>25</v>
      </c>
      <c r="D339" s="292"/>
      <c r="E339" s="292"/>
      <c r="F339" s="292"/>
      <c r="G339" s="292"/>
      <c r="H339" s="292"/>
      <c r="I339" s="292"/>
      <c r="J339" s="292"/>
      <c r="K339" s="292"/>
      <c r="L339" s="292"/>
      <c r="M339" s="292"/>
      <c r="N339" s="292"/>
      <c r="O339" s="292"/>
      <c r="P339" s="292"/>
      <c r="Q339" s="292"/>
      <c r="R339" s="292"/>
      <c r="S339" s="292"/>
      <c r="T339" s="292"/>
      <c r="U339" s="288"/>
      <c r="V339" s="292"/>
      <c r="W339" s="292"/>
      <c r="X339" s="292"/>
      <c r="Y339" s="292"/>
      <c r="Z339" s="292"/>
      <c r="AA339" s="292"/>
      <c r="AB339" s="292"/>
      <c r="AC339" s="292"/>
      <c r="AD339" s="292"/>
      <c r="AE339" s="292"/>
      <c r="AF339" s="292"/>
      <c r="AG339" s="292"/>
      <c r="AH339" s="292"/>
      <c r="AI339" s="292"/>
      <c r="AJ339" s="292"/>
      <c r="AK339" s="292"/>
      <c r="AL339" s="292"/>
      <c r="AM339" s="411"/>
      <c r="AN339" s="411"/>
      <c r="AO339" s="411"/>
      <c r="AP339" s="411"/>
      <c r="AQ339" s="411"/>
      <c r="AR339" s="411"/>
      <c r="AS339" s="411"/>
      <c r="AT339" s="411"/>
      <c r="AU339" s="411"/>
      <c r="AV339" s="411"/>
      <c r="AW339" s="411"/>
      <c r="AX339" s="411"/>
      <c r="AY339" s="411"/>
      <c r="AZ339" s="411"/>
      <c r="BA339" s="293">
        <f>SUM(AM339:AZ339)</f>
        <v>0</v>
      </c>
    </row>
    <row r="340" spans="1:53" s="280" customFormat="1" ht="15.5" outlineLevel="1">
      <c r="A340" s="498"/>
      <c r="B340" s="312" t="s">
        <v>248</v>
      </c>
      <c r="C340" s="288" t="s">
        <v>163</v>
      </c>
      <c r="D340" s="292"/>
      <c r="E340" s="292"/>
      <c r="F340" s="292"/>
      <c r="G340" s="292"/>
      <c r="H340" s="292"/>
      <c r="I340" s="292"/>
      <c r="J340" s="292"/>
      <c r="K340" s="292"/>
      <c r="L340" s="292"/>
      <c r="M340" s="292"/>
      <c r="N340" s="292"/>
      <c r="O340" s="292"/>
      <c r="P340" s="292"/>
      <c r="Q340" s="292"/>
      <c r="R340" s="292"/>
      <c r="S340" s="292"/>
      <c r="T340" s="292"/>
      <c r="U340" s="288"/>
      <c r="V340" s="292"/>
      <c r="W340" s="292"/>
      <c r="X340" s="292"/>
      <c r="Y340" s="292"/>
      <c r="Z340" s="292"/>
      <c r="AA340" s="292"/>
      <c r="AB340" s="292"/>
      <c r="AC340" s="292"/>
      <c r="AD340" s="292"/>
      <c r="AE340" s="292"/>
      <c r="AF340" s="292"/>
      <c r="AG340" s="292"/>
      <c r="AH340" s="292"/>
      <c r="AI340" s="292"/>
      <c r="AJ340" s="292"/>
      <c r="AK340" s="292"/>
      <c r="AL340" s="292"/>
      <c r="AM340" s="407">
        <f>AM339</f>
        <v>0</v>
      </c>
      <c r="AN340" s="407">
        <f>AN339</f>
        <v>0</v>
      </c>
      <c r="AO340" s="407">
        <f t="shared" ref="AO340:AZ340" si="118">AO339</f>
        <v>0</v>
      </c>
      <c r="AP340" s="407">
        <f t="shared" si="118"/>
        <v>0</v>
      </c>
      <c r="AQ340" s="407">
        <f t="shared" si="118"/>
        <v>0</v>
      </c>
      <c r="AR340" s="407">
        <f t="shared" si="118"/>
        <v>0</v>
      </c>
      <c r="AS340" s="407">
        <f t="shared" si="118"/>
        <v>0</v>
      </c>
      <c r="AT340" s="407">
        <f t="shared" si="118"/>
        <v>0</v>
      </c>
      <c r="AU340" s="407">
        <f t="shared" si="118"/>
        <v>0</v>
      </c>
      <c r="AV340" s="407">
        <f t="shared" si="118"/>
        <v>0</v>
      </c>
      <c r="AW340" s="407">
        <f t="shared" si="118"/>
        <v>0</v>
      </c>
      <c r="AX340" s="407">
        <f t="shared" si="118"/>
        <v>0</v>
      </c>
      <c r="AY340" s="407">
        <f t="shared" si="118"/>
        <v>0</v>
      </c>
      <c r="AZ340" s="407">
        <f t="shared" si="118"/>
        <v>0</v>
      </c>
      <c r="BA340" s="308"/>
    </row>
    <row r="341" spans="1:53" s="280" customFormat="1" ht="15.5" outlineLevel="1">
      <c r="A341" s="498"/>
      <c r="B341" s="311"/>
      <c r="C341" s="309"/>
      <c r="D341" s="313"/>
      <c r="E341" s="313"/>
      <c r="F341" s="313"/>
      <c r="G341" s="313"/>
      <c r="H341" s="313"/>
      <c r="I341" s="313"/>
      <c r="J341" s="313"/>
      <c r="K341" s="313"/>
      <c r="L341" s="313"/>
      <c r="M341" s="313"/>
      <c r="N341" s="313"/>
      <c r="O341" s="313"/>
      <c r="P341" s="313"/>
      <c r="Q341" s="313"/>
      <c r="R341" s="313"/>
      <c r="S341" s="313"/>
      <c r="T341" s="313"/>
      <c r="U341" s="288"/>
      <c r="V341" s="313"/>
      <c r="W341" s="313"/>
      <c r="X341" s="313"/>
      <c r="Y341" s="313"/>
      <c r="Z341" s="313"/>
      <c r="AA341" s="313"/>
      <c r="AB341" s="313"/>
      <c r="AC341" s="313"/>
      <c r="AD341" s="313"/>
      <c r="AE341" s="313"/>
      <c r="AF341" s="313"/>
      <c r="AG341" s="313"/>
      <c r="AH341" s="313"/>
      <c r="AI341" s="313"/>
      <c r="AJ341" s="313"/>
      <c r="AK341" s="313"/>
      <c r="AL341" s="313"/>
      <c r="AM341" s="414"/>
      <c r="AN341" s="412"/>
      <c r="AO341" s="412"/>
      <c r="AP341" s="412"/>
      <c r="AQ341" s="412"/>
      <c r="AR341" s="412"/>
      <c r="AS341" s="412"/>
      <c r="AT341" s="412"/>
      <c r="AU341" s="412"/>
      <c r="AV341" s="412"/>
      <c r="AW341" s="412"/>
      <c r="AX341" s="412"/>
      <c r="AY341" s="412"/>
      <c r="AZ341" s="412"/>
      <c r="BA341" s="310"/>
    </row>
    <row r="342" spans="1:53" s="280" customFormat="1" ht="31" outlineLevel="1">
      <c r="A342" s="498">
        <v>16</v>
      </c>
      <c r="B342" s="311" t="s">
        <v>483</v>
      </c>
      <c r="C342" s="288" t="s">
        <v>25</v>
      </c>
      <c r="D342" s="292">
        <f>+'7.  Persistence Report'!AS64</f>
        <v>8162.6809999999996</v>
      </c>
      <c r="E342" s="292">
        <f>+'7.  Persistence Report'!AT64</f>
        <v>0</v>
      </c>
      <c r="F342" s="292">
        <f>+'7.  Persistence Report'!AU64</f>
        <v>0</v>
      </c>
      <c r="G342" s="292">
        <f>+'7.  Persistence Report'!AV64</f>
        <v>0</v>
      </c>
      <c r="H342" s="292">
        <f>+'7.  Persistence Report'!AW64</f>
        <v>0</v>
      </c>
      <c r="I342" s="292">
        <f>+'7.  Persistence Report'!AX64</f>
        <v>0</v>
      </c>
      <c r="J342" s="292">
        <f>+'7.  Persistence Report'!AY64</f>
        <v>0</v>
      </c>
      <c r="K342" s="292">
        <f>+'7.  Persistence Report'!AZ64</f>
        <v>0</v>
      </c>
      <c r="L342" s="292">
        <f>+'7.  Persistence Report'!BA64</f>
        <v>0</v>
      </c>
      <c r="M342" s="292">
        <f>+'7.  Persistence Report'!BB64</f>
        <v>0</v>
      </c>
      <c r="N342" s="292">
        <f>+'7.  Persistence Report'!BC64</f>
        <v>0</v>
      </c>
      <c r="O342" s="292">
        <f>+'7.  Persistence Report'!BD64</f>
        <v>0</v>
      </c>
      <c r="P342" s="292">
        <f>+'7.  Persistence Report'!BE64</f>
        <v>0</v>
      </c>
      <c r="Q342" s="292">
        <f>+'7.  Persistence Report'!BF64</f>
        <v>0</v>
      </c>
      <c r="R342" s="292">
        <f>+'7.  Persistence Report'!BG64</f>
        <v>0</v>
      </c>
      <c r="S342" s="292">
        <f>+'7.  Persistence Report'!BH64</f>
        <v>0</v>
      </c>
      <c r="T342" s="292">
        <f>+'7.  Persistence Report'!BI64</f>
        <v>0</v>
      </c>
      <c r="U342" s="288"/>
      <c r="V342" s="292">
        <f>+'7.  Persistence Report'!N64</f>
        <v>547.08699999999999</v>
      </c>
      <c r="W342" s="292">
        <f>+'7.  Persistence Report'!O64</f>
        <v>0</v>
      </c>
      <c r="X342" s="292">
        <f>+'7.  Persistence Report'!P64</f>
        <v>0</v>
      </c>
      <c r="Y342" s="292">
        <f>+'7.  Persistence Report'!Q64</f>
        <v>0</v>
      </c>
      <c r="Z342" s="292">
        <f>+'7.  Persistence Report'!R64</f>
        <v>0</v>
      </c>
      <c r="AA342" s="292">
        <f>+'7.  Persistence Report'!S64</f>
        <v>0</v>
      </c>
      <c r="AB342" s="292">
        <f>+'7.  Persistence Report'!T64</f>
        <v>0</v>
      </c>
      <c r="AC342" s="292">
        <f>+'7.  Persistence Report'!U64</f>
        <v>0</v>
      </c>
      <c r="AD342" s="292">
        <f>+'7.  Persistence Report'!V64</f>
        <v>0</v>
      </c>
      <c r="AE342" s="292">
        <f>+'7.  Persistence Report'!W64</f>
        <v>0</v>
      </c>
      <c r="AF342" s="292">
        <f>+'7.  Persistence Report'!X64</f>
        <v>0</v>
      </c>
      <c r="AG342" s="292">
        <f>+'7.  Persistence Report'!Y64</f>
        <v>0</v>
      </c>
      <c r="AH342" s="292">
        <f>+'7.  Persistence Report'!Z64</f>
        <v>0</v>
      </c>
      <c r="AI342" s="292">
        <f>+'7.  Persistence Report'!AA64</f>
        <v>0</v>
      </c>
      <c r="AJ342" s="292">
        <f>+'7.  Persistence Report'!AB64</f>
        <v>0</v>
      </c>
      <c r="AK342" s="292">
        <f>+'7.  Persistence Report'!AC64</f>
        <v>0</v>
      </c>
      <c r="AL342" s="292">
        <f>+'7.  Persistence Report'!AD64</f>
        <v>0</v>
      </c>
      <c r="AM342" s="411"/>
      <c r="AN342" s="411">
        <f>+'A. Rate Class Allocations'!K18</f>
        <v>1</v>
      </c>
      <c r="AO342" s="411"/>
      <c r="AP342" s="411"/>
      <c r="AQ342" s="411"/>
      <c r="AR342" s="411"/>
      <c r="AS342" s="411"/>
      <c r="AT342" s="411"/>
      <c r="AU342" s="411"/>
      <c r="AV342" s="411"/>
      <c r="AW342" s="411"/>
      <c r="AX342" s="411"/>
      <c r="AY342" s="411"/>
      <c r="AZ342" s="411"/>
      <c r="BA342" s="293">
        <f>SUM(AM342:AZ342)</f>
        <v>1</v>
      </c>
    </row>
    <row r="343" spans="1:53" s="280" customFormat="1" ht="15.5" outlineLevel="1">
      <c r="A343" s="498"/>
      <c r="B343" s="312" t="s">
        <v>248</v>
      </c>
      <c r="C343" s="288" t="s">
        <v>163</v>
      </c>
      <c r="D343" s="292"/>
      <c r="E343" s="292"/>
      <c r="F343" s="292"/>
      <c r="G343" s="292"/>
      <c r="H343" s="292"/>
      <c r="I343" s="292"/>
      <c r="J343" s="292"/>
      <c r="K343" s="292"/>
      <c r="L343" s="292"/>
      <c r="M343" s="292"/>
      <c r="N343" s="292"/>
      <c r="O343" s="292"/>
      <c r="P343" s="292"/>
      <c r="Q343" s="292"/>
      <c r="R343" s="292"/>
      <c r="S343" s="292"/>
      <c r="T343" s="292"/>
      <c r="U343" s="288"/>
      <c r="V343" s="292"/>
      <c r="W343" s="292"/>
      <c r="X343" s="292"/>
      <c r="Y343" s="292"/>
      <c r="Z343" s="292"/>
      <c r="AA343" s="292"/>
      <c r="AB343" s="292"/>
      <c r="AC343" s="292"/>
      <c r="AD343" s="292"/>
      <c r="AE343" s="292"/>
      <c r="AF343" s="292"/>
      <c r="AG343" s="292"/>
      <c r="AH343" s="292"/>
      <c r="AI343" s="292"/>
      <c r="AJ343" s="292"/>
      <c r="AK343" s="292"/>
      <c r="AL343" s="292"/>
      <c r="AM343" s="407">
        <f>AM342</f>
        <v>0</v>
      </c>
      <c r="AN343" s="407">
        <f>AN342</f>
        <v>1</v>
      </c>
      <c r="AO343" s="407">
        <f t="shared" ref="AO343:AZ343" si="119">AO342</f>
        <v>0</v>
      </c>
      <c r="AP343" s="407">
        <f t="shared" si="119"/>
        <v>0</v>
      </c>
      <c r="AQ343" s="407">
        <f t="shared" si="119"/>
        <v>0</v>
      </c>
      <c r="AR343" s="407">
        <f t="shared" si="119"/>
        <v>0</v>
      </c>
      <c r="AS343" s="407">
        <f t="shared" si="119"/>
        <v>0</v>
      </c>
      <c r="AT343" s="407">
        <f t="shared" si="119"/>
        <v>0</v>
      </c>
      <c r="AU343" s="407">
        <f t="shared" si="119"/>
        <v>0</v>
      </c>
      <c r="AV343" s="407">
        <f t="shared" si="119"/>
        <v>0</v>
      </c>
      <c r="AW343" s="407">
        <f t="shared" si="119"/>
        <v>0</v>
      </c>
      <c r="AX343" s="407">
        <f t="shared" si="119"/>
        <v>0</v>
      </c>
      <c r="AY343" s="407">
        <f t="shared" si="119"/>
        <v>0</v>
      </c>
      <c r="AZ343" s="407">
        <f t="shared" si="119"/>
        <v>0</v>
      </c>
      <c r="BA343" s="308"/>
    </row>
    <row r="344" spans="1:53" s="280" customFormat="1" ht="15.5" outlineLevel="1">
      <c r="A344" s="498"/>
      <c r="B344" s="311"/>
      <c r="C344" s="309"/>
      <c r="D344" s="313"/>
      <c r="E344" s="313"/>
      <c r="F344" s="313"/>
      <c r="G344" s="313"/>
      <c r="H344" s="313"/>
      <c r="I344" s="313"/>
      <c r="J344" s="313"/>
      <c r="K344" s="313"/>
      <c r="L344" s="313"/>
      <c r="M344" s="313"/>
      <c r="N344" s="313"/>
      <c r="O344" s="313"/>
      <c r="P344" s="313"/>
      <c r="Q344" s="313"/>
      <c r="R344" s="313"/>
      <c r="S344" s="313"/>
      <c r="T344" s="313"/>
      <c r="U344" s="288"/>
      <c r="V344" s="313"/>
      <c r="W344" s="313"/>
      <c r="X344" s="313"/>
      <c r="Y344" s="313"/>
      <c r="Z344" s="313"/>
      <c r="AA344" s="313"/>
      <c r="AB344" s="313"/>
      <c r="AC344" s="313"/>
      <c r="AD344" s="313"/>
      <c r="AE344" s="313"/>
      <c r="AF344" s="313"/>
      <c r="AG344" s="313"/>
      <c r="AH344" s="313"/>
      <c r="AI344" s="313"/>
      <c r="AJ344" s="313"/>
      <c r="AK344" s="313"/>
      <c r="AL344" s="313"/>
      <c r="AM344" s="414"/>
      <c r="AN344" s="412"/>
      <c r="AO344" s="412"/>
      <c r="AP344" s="412"/>
      <c r="AQ344" s="412"/>
      <c r="AR344" s="412"/>
      <c r="AS344" s="412"/>
      <c r="AT344" s="412"/>
      <c r="AU344" s="412"/>
      <c r="AV344" s="412"/>
      <c r="AW344" s="412"/>
      <c r="AX344" s="412"/>
      <c r="AY344" s="412"/>
      <c r="AZ344" s="412"/>
      <c r="BA344" s="310"/>
    </row>
    <row r="345" spans="1:53" ht="15.5" outlineLevel="1">
      <c r="A345" s="498">
        <v>17</v>
      </c>
      <c r="B345" s="311" t="s">
        <v>9</v>
      </c>
      <c r="C345" s="288" t="s">
        <v>25</v>
      </c>
      <c r="D345" s="292"/>
      <c r="E345" s="292"/>
      <c r="F345" s="292"/>
      <c r="G345" s="292"/>
      <c r="H345" s="292"/>
      <c r="I345" s="292"/>
      <c r="J345" s="292"/>
      <c r="K345" s="292"/>
      <c r="L345" s="292"/>
      <c r="M345" s="292"/>
      <c r="N345" s="292"/>
      <c r="O345" s="292"/>
      <c r="P345" s="292"/>
      <c r="Q345" s="292"/>
      <c r="R345" s="292"/>
      <c r="S345" s="292"/>
      <c r="T345" s="292"/>
      <c r="U345" s="288"/>
      <c r="V345" s="292"/>
      <c r="W345" s="292"/>
      <c r="X345" s="292"/>
      <c r="Y345" s="292"/>
      <c r="Z345" s="292"/>
      <c r="AA345" s="292"/>
      <c r="AB345" s="292"/>
      <c r="AC345" s="292"/>
      <c r="AD345" s="292"/>
      <c r="AE345" s="292"/>
      <c r="AF345" s="292"/>
      <c r="AG345" s="292"/>
      <c r="AH345" s="292"/>
      <c r="AI345" s="292"/>
      <c r="AJ345" s="292"/>
      <c r="AK345" s="292"/>
      <c r="AL345" s="292"/>
      <c r="AM345" s="411"/>
      <c r="AN345" s="411"/>
      <c r="AO345" s="411"/>
      <c r="AP345" s="411"/>
      <c r="AQ345" s="411"/>
      <c r="AR345" s="411"/>
      <c r="AS345" s="411"/>
      <c r="AT345" s="411"/>
      <c r="AU345" s="411"/>
      <c r="AV345" s="411"/>
      <c r="AW345" s="411"/>
      <c r="AX345" s="411"/>
      <c r="AY345" s="411"/>
      <c r="AZ345" s="411"/>
      <c r="BA345" s="293">
        <f>SUM(AM345:AZ345)</f>
        <v>0</v>
      </c>
    </row>
    <row r="346" spans="1:53" ht="15.5" outlineLevel="1">
      <c r="B346" s="291" t="s">
        <v>248</v>
      </c>
      <c r="C346" s="288" t="s">
        <v>163</v>
      </c>
      <c r="D346" s="292"/>
      <c r="E346" s="292"/>
      <c r="F346" s="292"/>
      <c r="G346" s="292"/>
      <c r="H346" s="292"/>
      <c r="I346" s="292"/>
      <c r="J346" s="292"/>
      <c r="K346" s="292"/>
      <c r="L346" s="292"/>
      <c r="M346" s="292"/>
      <c r="N346" s="292"/>
      <c r="O346" s="292"/>
      <c r="P346" s="292"/>
      <c r="Q346" s="292"/>
      <c r="R346" s="292"/>
      <c r="S346" s="292"/>
      <c r="T346" s="292"/>
      <c r="U346" s="288"/>
      <c r="V346" s="292"/>
      <c r="W346" s="292"/>
      <c r="X346" s="292"/>
      <c r="Y346" s="292"/>
      <c r="Z346" s="292"/>
      <c r="AA346" s="292"/>
      <c r="AB346" s="292"/>
      <c r="AC346" s="292"/>
      <c r="AD346" s="292"/>
      <c r="AE346" s="292"/>
      <c r="AF346" s="292"/>
      <c r="AG346" s="292"/>
      <c r="AH346" s="292"/>
      <c r="AI346" s="292"/>
      <c r="AJ346" s="292"/>
      <c r="AK346" s="292"/>
      <c r="AL346" s="292"/>
      <c r="AM346" s="407">
        <f>AM345</f>
        <v>0</v>
      </c>
      <c r="AN346" s="407">
        <f>AN345</f>
        <v>0</v>
      </c>
      <c r="AO346" s="407">
        <f t="shared" ref="AO346:AZ346" si="120">AO345</f>
        <v>0</v>
      </c>
      <c r="AP346" s="407">
        <f t="shared" si="120"/>
        <v>0</v>
      </c>
      <c r="AQ346" s="407">
        <f t="shared" si="120"/>
        <v>0</v>
      </c>
      <c r="AR346" s="407">
        <f t="shared" si="120"/>
        <v>0</v>
      </c>
      <c r="AS346" s="407">
        <f t="shared" si="120"/>
        <v>0</v>
      </c>
      <c r="AT346" s="407">
        <f t="shared" si="120"/>
        <v>0</v>
      </c>
      <c r="AU346" s="407">
        <f t="shared" si="120"/>
        <v>0</v>
      </c>
      <c r="AV346" s="407">
        <f t="shared" si="120"/>
        <v>0</v>
      </c>
      <c r="AW346" s="407">
        <f t="shared" si="120"/>
        <v>0</v>
      </c>
      <c r="AX346" s="407">
        <f t="shared" si="120"/>
        <v>0</v>
      </c>
      <c r="AY346" s="407">
        <f t="shared" si="120"/>
        <v>0</v>
      </c>
      <c r="AZ346" s="407">
        <f t="shared" si="120"/>
        <v>0</v>
      </c>
      <c r="BA346" s="308"/>
    </row>
    <row r="347" spans="1:53" ht="15.5" outlineLevel="1">
      <c r="B347" s="312"/>
      <c r="C347" s="302"/>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415"/>
      <c r="AN347" s="416"/>
      <c r="AO347" s="416"/>
      <c r="AP347" s="416"/>
      <c r="AQ347" s="416"/>
      <c r="AR347" s="416"/>
      <c r="AS347" s="416"/>
      <c r="AT347" s="416"/>
      <c r="AU347" s="416"/>
      <c r="AV347" s="416"/>
      <c r="AW347" s="416"/>
      <c r="AX347" s="416"/>
      <c r="AY347" s="416"/>
      <c r="AZ347" s="416"/>
      <c r="BA347" s="314"/>
    </row>
    <row r="348" spans="1:53" ht="15.5" outlineLevel="1">
      <c r="A348" s="499"/>
      <c r="B348" s="285" t="s">
        <v>10</v>
      </c>
      <c r="C348" s="286"/>
      <c r="D348" s="286"/>
      <c r="E348" s="286"/>
      <c r="F348" s="286"/>
      <c r="G348" s="286"/>
      <c r="H348" s="286"/>
      <c r="I348" s="286"/>
      <c r="J348" s="286"/>
      <c r="K348" s="286"/>
      <c r="L348" s="286"/>
      <c r="M348" s="286"/>
      <c r="N348" s="286"/>
      <c r="O348" s="286"/>
      <c r="P348" s="286"/>
      <c r="Q348" s="286"/>
      <c r="R348" s="286"/>
      <c r="S348" s="286"/>
      <c r="T348" s="286"/>
      <c r="U348" s="287"/>
      <c r="V348" s="286"/>
      <c r="W348" s="286"/>
      <c r="X348" s="286"/>
      <c r="Y348" s="286"/>
      <c r="Z348" s="286"/>
      <c r="AA348" s="286"/>
      <c r="AB348" s="286"/>
      <c r="AC348" s="286"/>
      <c r="AD348" s="286"/>
      <c r="AE348" s="286"/>
      <c r="AF348" s="286"/>
      <c r="AG348" s="286"/>
      <c r="AH348" s="286"/>
      <c r="AI348" s="286"/>
      <c r="AJ348" s="286"/>
      <c r="AK348" s="286"/>
      <c r="AL348" s="286"/>
      <c r="AM348" s="410"/>
      <c r="AN348" s="410"/>
      <c r="AO348" s="410"/>
      <c r="AP348" s="410"/>
      <c r="AQ348" s="410"/>
      <c r="AR348" s="410"/>
      <c r="AS348" s="410"/>
      <c r="AT348" s="410"/>
      <c r="AU348" s="410"/>
      <c r="AV348" s="410"/>
      <c r="AW348" s="410"/>
      <c r="AX348" s="410"/>
      <c r="AY348" s="410"/>
      <c r="AZ348" s="410"/>
      <c r="BA348" s="289"/>
    </row>
    <row r="349" spans="1:53" ht="15.5" outlineLevel="1">
      <c r="A349" s="498">
        <v>18</v>
      </c>
      <c r="B349" s="312" t="s">
        <v>11</v>
      </c>
      <c r="C349" s="288" t="s">
        <v>25</v>
      </c>
      <c r="D349" s="292"/>
      <c r="E349" s="292"/>
      <c r="F349" s="292"/>
      <c r="G349" s="292"/>
      <c r="H349" s="292"/>
      <c r="I349" s="292"/>
      <c r="J349" s="292"/>
      <c r="K349" s="292"/>
      <c r="L349" s="292"/>
      <c r="M349" s="292"/>
      <c r="N349" s="292"/>
      <c r="O349" s="292"/>
      <c r="P349" s="292"/>
      <c r="Q349" s="292"/>
      <c r="R349" s="292"/>
      <c r="S349" s="292"/>
      <c r="T349" s="292"/>
      <c r="U349" s="292">
        <v>12</v>
      </c>
      <c r="V349" s="292"/>
      <c r="W349" s="292"/>
      <c r="X349" s="292"/>
      <c r="Y349" s="292"/>
      <c r="Z349" s="292"/>
      <c r="AA349" s="292"/>
      <c r="AB349" s="292"/>
      <c r="AC349" s="292"/>
      <c r="AD349" s="292"/>
      <c r="AE349" s="292"/>
      <c r="AF349" s="292"/>
      <c r="AG349" s="292"/>
      <c r="AH349" s="292"/>
      <c r="AI349" s="292"/>
      <c r="AJ349" s="292"/>
      <c r="AK349" s="292"/>
      <c r="AL349" s="292"/>
      <c r="AM349" s="422"/>
      <c r="AN349" s="411"/>
      <c r="AO349" s="411">
        <f>+'A. Rate Class Allocations'!L20</f>
        <v>1</v>
      </c>
      <c r="AP349" s="411"/>
      <c r="AQ349" s="411"/>
      <c r="AR349" s="411"/>
      <c r="AS349" s="411"/>
      <c r="AT349" s="411"/>
      <c r="AU349" s="411"/>
      <c r="AV349" s="411"/>
      <c r="AW349" s="411"/>
      <c r="AX349" s="411"/>
      <c r="AY349" s="411"/>
      <c r="AZ349" s="411"/>
      <c r="BA349" s="293">
        <f>SUM(AM349:AZ349)</f>
        <v>1</v>
      </c>
    </row>
    <row r="350" spans="1:53" ht="15.5" outlineLevel="1">
      <c r="B350" s="291" t="s">
        <v>248</v>
      </c>
      <c r="C350" s="288" t="s">
        <v>163</v>
      </c>
      <c r="D350" s="292">
        <f>+'7.  Persistence Report'!AS108</f>
        <v>624036</v>
      </c>
      <c r="E350" s="292">
        <f>+'7.  Persistence Report'!AT108</f>
        <v>624036</v>
      </c>
      <c r="F350" s="292">
        <f>+'7.  Persistence Report'!AU108</f>
        <v>624036</v>
      </c>
      <c r="G350" s="292">
        <f>+'7.  Persistence Report'!AV108</f>
        <v>624036</v>
      </c>
      <c r="H350" s="292">
        <f>+'7.  Persistence Report'!AW108</f>
        <v>624036</v>
      </c>
      <c r="I350" s="292">
        <f>+'7.  Persistence Report'!AX108</f>
        <v>362880</v>
      </c>
      <c r="J350" s="292">
        <f>+'7.  Persistence Report'!AY108</f>
        <v>362880</v>
      </c>
      <c r="K350" s="292">
        <f>+'7.  Persistence Report'!AZ108</f>
        <v>362880</v>
      </c>
      <c r="L350" s="292">
        <f>+'7.  Persistence Report'!BA108</f>
        <v>362880</v>
      </c>
      <c r="M350" s="292">
        <f>+'7.  Persistence Report'!BB108</f>
        <v>362880</v>
      </c>
      <c r="N350" s="292">
        <f>+'7.  Persistence Report'!BC108</f>
        <v>0</v>
      </c>
      <c r="O350" s="292">
        <f>+'7.  Persistence Report'!BD108</f>
        <v>0</v>
      </c>
      <c r="P350" s="292">
        <f>+'7.  Persistence Report'!BE108</f>
        <v>0</v>
      </c>
      <c r="Q350" s="292">
        <f>+'7.  Persistence Report'!BF108</f>
        <v>0</v>
      </c>
      <c r="R350" s="292">
        <f>+'7.  Persistence Report'!BG108</f>
        <v>0</v>
      </c>
      <c r="S350" s="292">
        <f>+'7.  Persistence Report'!BH108</f>
        <v>0</v>
      </c>
      <c r="T350" s="292">
        <f>+'7.  Persistence Report'!BI108</f>
        <v>0</v>
      </c>
      <c r="U350" s="292">
        <f>U349</f>
        <v>12</v>
      </c>
      <c r="V350" s="292">
        <f>+'7.  Persistence Report'!N108</f>
        <v>58.776000000000003</v>
      </c>
      <c r="W350" s="292">
        <f>+'7.  Persistence Report'!O108</f>
        <v>58.776000000000003</v>
      </c>
      <c r="X350" s="292">
        <f>+'7.  Persistence Report'!P108</f>
        <v>58.776000000000003</v>
      </c>
      <c r="Y350" s="292">
        <f>+'7.  Persistence Report'!Q108</f>
        <v>58.776000000000003</v>
      </c>
      <c r="Z350" s="292">
        <f>+'7.  Persistence Report'!R108</f>
        <v>58.776000000000003</v>
      </c>
      <c r="AA350" s="292">
        <f>+'7.  Persistence Report'!S108</f>
        <v>34.286000000000001</v>
      </c>
      <c r="AB350" s="292">
        <f>+'7.  Persistence Report'!T108</f>
        <v>34.286000000000001</v>
      </c>
      <c r="AC350" s="292">
        <f>+'7.  Persistence Report'!U108</f>
        <v>34.286000000000001</v>
      </c>
      <c r="AD350" s="292">
        <f>+'7.  Persistence Report'!V108</f>
        <v>34.286000000000001</v>
      </c>
      <c r="AE350" s="292">
        <f>+'7.  Persistence Report'!W108</f>
        <v>34.286000000000001</v>
      </c>
      <c r="AF350" s="292">
        <f>+'7.  Persistence Report'!X108</f>
        <v>0</v>
      </c>
      <c r="AG350" s="292">
        <f>+'7.  Persistence Report'!Y108</f>
        <v>0</v>
      </c>
      <c r="AH350" s="292">
        <f>+'7.  Persistence Report'!Z108</f>
        <v>0</v>
      </c>
      <c r="AI350" s="292">
        <f>+'7.  Persistence Report'!AA108</f>
        <v>0</v>
      </c>
      <c r="AJ350" s="292">
        <f>+'7.  Persistence Report'!AB108</f>
        <v>0</v>
      </c>
      <c r="AK350" s="292">
        <f>+'7.  Persistence Report'!AC108</f>
        <v>0</v>
      </c>
      <c r="AL350" s="292">
        <f>+'7.  Persistence Report'!AD108</f>
        <v>0</v>
      </c>
      <c r="AM350" s="407">
        <f>AM349</f>
        <v>0</v>
      </c>
      <c r="AN350" s="407">
        <f>AN349</f>
        <v>0</v>
      </c>
      <c r="AO350" s="407">
        <f t="shared" ref="AO350:AZ350" si="121">AO349</f>
        <v>1</v>
      </c>
      <c r="AP350" s="407">
        <f t="shared" si="121"/>
        <v>0</v>
      </c>
      <c r="AQ350" s="407">
        <f t="shared" si="121"/>
        <v>0</v>
      </c>
      <c r="AR350" s="407">
        <f t="shared" si="121"/>
        <v>0</v>
      </c>
      <c r="AS350" s="407">
        <f t="shared" si="121"/>
        <v>0</v>
      </c>
      <c r="AT350" s="407">
        <f t="shared" si="121"/>
        <v>0</v>
      </c>
      <c r="AU350" s="407">
        <f t="shared" si="121"/>
        <v>0</v>
      </c>
      <c r="AV350" s="407">
        <f t="shared" si="121"/>
        <v>0</v>
      </c>
      <c r="AW350" s="407">
        <f t="shared" si="121"/>
        <v>0</v>
      </c>
      <c r="AX350" s="407">
        <f t="shared" si="121"/>
        <v>0</v>
      </c>
      <c r="AY350" s="407">
        <f t="shared" si="121"/>
        <v>0</v>
      </c>
      <c r="AZ350" s="407">
        <f t="shared" si="121"/>
        <v>0</v>
      </c>
      <c r="BA350" s="294"/>
    </row>
    <row r="351" spans="1:53" ht="15.5" outlineLevel="1">
      <c r="A351" s="501"/>
      <c r="B351" s="312"/>
      <c r="C351" s="302"/>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c r="AL351" s="288"/>
      <c r="AM351" s="408"/>
      <c r="AN351" s="417"/>
      <c r="AO351" s="417"/>
      <c r="AP351" s="417"/>
      <c r="AQ351" s="417"/>
      <c r="AR351" s="417"/>
      <c r="AS351" s="417"/>
      <c r="AT351" s="417"/>
      <c r="AU351" s="417"/>
      <c r="AV351" s="417"/>
      <c r="AW351" s="417"/>
      <c r="AX351" s="417"/>
      <c r="AY351" s="417"/>
      <c r="AZ351" s="417"/>
      <c r="BA351" s="303"/>
    </row>
    <row r="352" spans="1:53" ht="15.5" outlineLevel="1">
      <c r="A352" s="498">
        <v>19</v>
      </c>
      <c r="B352" s="312" t="s">
        <v>12</v>
      </c>
      <c r="C352" s="288" t="s">
        <v>25</v>
      </c>
      <c r="D352" s="292"/>
      <c r="E352" s="292"/>
      <c r="F352" s="292"/>
      <c r="G352" s="292"/>
      <c r="H352" s="292"/>
      <c r="I352" s="292"/>
      <c r="J352" s="292"/>
      <c r="K352" s="292"/>
      <c r="L352" s="292"/>
      <c r="M352" s="292"/>
      <c r="N352" s="292"/>
      <c r="O352" s="292"/>
      <c r="P352" s="292"/>
      <c r="Q352" s="292"/>
      <c r="R352" s="292"/>
      <c r="S352" s="292"/>
      <c r="T352" s="292"/>
      <c r="U352" s="292">
        <v>12</v>
      </c>
      <c r="V352" s="292"/>
      <c r="W352" s="292"/>
      <c r="X352" s="292"/>
      <c r="Y352" s="292"/>
      <c r="Z352" s="292"/>
      <c r="AA352" s="292"/>
      <c r="AB352" s="292"/>
      <c r="AC352" s="292"/>
      <c r="AD352" s="292"/>
      <c r="AE352" s="292"/>
      <c r="AF352" s="292"/>
      <c r="AG352" s="292"/>
      <c r="AH352" s="292"/>
      <c r="AI352" s="292"/>
      <c r="AJ352" s="292"/>
      <c r="AK352" s="292"/>
      <c r="AL352" s="292"/>
      <c r="AM352" s="406"/>
      <c r="AN352" s="411"/>
      <c r="AO352" s="411"/>
      <c r="AP352" s="411"/>
      <c r="AQ352" s="411"/>
      <c r="AR352" s="411"/>
      <c r="AS352" s="411"/>
      <c r="AT352" s="411"/>
      <c r="AU352" s="411"/>
      <c r="AV352" s="411"/>
      <c r="AW352" s="411"/>
      <c r="AX352" s="411"/>
      <c r="AY352" s="411"/>
      <c r="AZ352" s="411"/>
      <c r="BA352" s="293">
        <f>SUM(AM352:AZ352)</f>
        <v>0</v>
      </c>
    </row>
    <row r="353" spans="1:53" ht="15.5" outlineLevel="1">
      <c r="B353" s="291" t="s">
        <v>248</v>
      </c>
      <c r="C353" s="288" t="s">
        <v>163</v>
      </c>
      <c r="D353" s="292"/>
      <c r="E353" s="292"/>
      <c r="F353" s="292"/>
      <c r="G353" s="292"/>
      <c r="H353" s="292"/>
      <c r="I353" s="292"/>
      <c r="J353" s="292"/>
      <c r="K353" s="292"/>
      <c r="L353" s="292"/>
      <c r="M353" s="292"/>
      <c r="N353" s="292"/>
      <c r="O353" s="292"/>
      <c r="P353" s="292"/>
      <c r="Q353" s="292"/>
      <c r="R353" s="292"/>
      <c r="S353" s="292"/>
      <c r="T353" s="292"/>
      <c r="U353" s="292">
        <f>U352</f>
        <v>12</v>
      </c>
      <c r="V353" s="292"/>
      <c r="W353" s="292"/>
      <c r="X353" s="292"/>
      <c r="Y353" s="292"/>
      <c r="Z353" s="292"/>
      <c r="AA353" s="292"/>
      <c r="AB353" s="292"/>
      <c r="AC353" s="292"/>
      <c r="AD353" s="292"/>
      <c r="AE353" s="292"/>
      <c r="AF353" s="292"/>
      <c r="AG353" s="292"/>
      <c r="AH353" s="292"/>
      <c r="AI353" s="292"/>
      <c r="AJ353" s="292"/>
      <c r="AK353" s="292"/>
      <c r="AL353" s="292"/>
      <c r="AM353" s="407">
        <f>AM352</f>
        <v>0</v>
      </c>
      <c r="AN353" s="407">
        <f>AN352</f>
        <v>0</v>
      </c>
      <c r="AO353" s="407">
        <f t="shared" ref="AO353:AZ353" si="122">AO352</f>
        <v>0</v>
      </c>
      <c r="AP353" s="407">
        <f t="shared" si="122"/>
        <v>0</v>
      </c>
      <c r="AQ353" s="407">
        <f t="shared" si="122"/>
        <v>0</v>
      </c>
      <c r="AR353" s="407">
        <f t="shared" si="122"/>
        <v>0</v>
      </c>
      <c r="AS353" s="407">
        <f t="shared" si="122"/>
        <v>0</v>
      </c>
      <c r="AT353" s="407">
        <f t="shared" si="122"/>
        <v>0</v>
      </c>
      <c r="AU353" s="407">
        <f t="shared" si="122"/>
        <v>0</v>
      </c>
      <c r="AV353" s="407">
        <f t="shared" si="122"/>
        <v>0</v>
      </c>
      <c r="AW353" s="407">
        <f t="shared" si="122"/>
        <v>0</v>
      </c>
      <c r="AX353" s="407">
        <f t="shared" si="122"/>
        <v>0</v>
      </c>
      <c r="AY353" s="407">
        <f t="shared" si="122"/>
        <v>0</v>
      </c>
      <c r="AZ353" s="407">
        <f t="shared" si="122"/>
        <v>0</v>
      </c>
      <c r="BA353" s="294"/>
    </row>
    <row r="354" spans="1:53" ht="15.5" outlineLevel="1">
      <c r="B354" s="312"/>
      <c r="C354" s="302"/>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c r="AL354" s="288"/>
      <c r="AM354" s="418"/>
      <c r="AN354" s="418"/>
      <c r="AO354" s="408"/>
      <c r="AP354" s="408"/>
      <c r="AQ354" s="408"/>
      <c r="AR354" s="408"/>
      <c r="AS354" s="408"/>
      <c r="AT354" s="408"/>
      <c r="AU354" s="408"/>
      <c r="AV354" s="408"/>
      <c r="AW354" s="408"/>
      <c r="AX354" s="408"/>
      <c r="AY354" s="408"/>
      <c r="AZ354" s="408"/>
      <c r="BA354" s="303"/>
    </row>
    <row r="355" spans="1:53" ht="15.5" outlineLevel="1">
      <c r="A355" s="498">
        <v>20</v>
      </c>
      <c r="B355" s="312" t="s">
        <v>13</v>
      </c>
      <c r="C355" s="288" t="s">
        <v>25</v>
      </c>
      <c r="D355" s="292">
        <f>+'7.  Persistence Report'!AS78</f>
        <v>2171119.14</v>
      </c>
      <c r="E355" s="292">
        <f>+'7.  Persistence Report'!AT78</f>
        <v>46962.99</v>
      </c>
      <c r="F355" s="292">
        <f>+'7.  Persistence Report'!AU78</f>
        <v>46962.99</v>
      </c>
      <c r="G355" s="292">
        <f>+'7.  Persistence Report'!AV78</f>
        <v>46962.99</v>
      </c>
      <c r="H355" s="292">
        <f>+'7.  Persistence Report'!AW78</f>
        <v>0</v>
      </c>
      <c r="I355" s="292">
        <f>+'7.  Persistence Report'!AX78</f>
        <v>0</v>
      </c>
      <c r="J355" s="292">
        <f>+'7.  Persistence Report'!AY78</f>
        <v>0</v>
      </c>
      <c r="K355" s="292">
        <f>+'7.  Persistence Report'!AZ78</f>
        <v>0</v>
      </c>
      <c r="L355" s="292">
        <f>+'7.  Persistence Report'!BA78</f>
        <v>0</v>
      </c>
      <c r="M355" s="292">
        <f>+'7.  Persistence Report'!BB78</f>
        <v>0</v>
      </c>
      <c r="N355" s="292">
        <f>+'7.  Persistence Report'!BC78</f>
        <v>0</v>
      </c>
      <c r="O355" s="292">
        <f>+'7.  Persistence Report'!BD78</f>
        <v>0</v>
      </c>
      <c r="P355" s="292">
        <f>+'7.  Persistence Report'!BE78</f>
        <v>0</v>
      </c>
      <c r="Q355" s="292">
        <f>+'7.  Persistence Report'!BF78</f>
        <v>0</v>
      </c>
      <c r="R355" s="292">
        <f>+'7.  Persistence Report'!BG78</f>
        <v>0</v>
      </c>
      <c r="S355" s="292">
        <f>+'7.  Persistence Report'!BH78</f>
        <v>0</v>
      </c>
      <c r="T355" s="292">
        <f>+'7.  Persistence Report'!BI78</f>
        <v>0</v>
      </c>
      <c r="U355" s="292">
        <v>12</v>
      </c>
      <c r="V355" s="292">
        <f>+'7.  Persistence Report'!N78</f>
        <v>272.97000000000003</v>
      </c>
      <c r="W355" s="292">
        <f>+'7.  Persistence Report'!O78</f>
        <v>8.91</v>
      </c>
      <c r="X355" s="292">
        <f>+'7.  Persistence Report'!P78</f>
        <v>8.91</v>
      </c>
      <c r="Y355" s="292">
        <f>+'7.  Persistence Report'!Q78</f>
        <v>8.91</v>
      </c>
      <c r="Z355" s="292">
        <f>+'7.  Persistence Report'!R78</f>
        <v>0</v>
      </c>
      <c r="AA355" s="292">
        <f>+'7.  Persistence Report'!S78</f>
        <v>0</v>
      </c>
      <c r="AB355" s="292">
        <f>+'7.  Persistence Report'!T78</f>
        <v>0</v>
      </c>
      <c r="AC355" s="292">
        <f>+'7.  Persistence Report'!U78</f>
        <v>0</v>
      </c>
      <c r="AD355" s="292">
        <f>+'7.  Persistence Report'!V78</f>
        <v>0</v>
      </c>
      <c r="AE355" s="292">
        <f>+'7.  Persistence Report'!W78</f>
        <v>0</v>
      </c>
      <c r="AF355" s="292">
        <f>+'7.  Persistence Report'!X78</f>
        <v>0</v>
      </c>
      <c r="AG355" s="292">
        <f>+'7.  Persistence Report'!Y78</f>
        <v>0</v>
      </c>
      <c r="AH355" s="292">
        <f>+'7.  Persistence Report'!Z78</f>
        <v>0</v>
      </c>
      <c r="AI355" s="292">
        <f>+'7.  Persistence Report'!AA78</f>
        <v>0</v>
      </c>
      <c r="AJ355" s="292">
        <f>+'7.  Persistence Report'!AB78</f>
        <v>0</v>
      </c>
      <c r="AK355" s="292">
        <f>+'7.  Persistence Report'!AC78</f>
        <v>0</v>
      </c>
      <c r="AL355" s="292">
        <f>+'7.  Persistence Report'!AD78</f>
        <v>0</v>
      </c>
      <c r="AM355" s="406"/>
      <c r="AN355" s="411"/>
      <c r="AO355" s="411">
        <f>+'A. Rate Class Allocations'!L22</f>
        <v>1</v>
      </c>
      <c r="AP355" s="411"/>
      <c r="AQ355" s="465"/>
      <c r="AR355" s="411"/>
      <c r="AS355" s="411"/>
      <c r="AT355" s="411"/>
      <c r="AU355" s="411"/>
      <c r="AV355" s="411"/>
      <c r="AW355" s="411"/>
      <c r="AX355" s="411"/>
      <c r="AY355" s="411"/>
      <c r="AZ355" s="411"/>
      <c r="BA355" s="293">
        <f>SUM(AM355:AZ355)</f>
        <v>1</v>
      </c>
    </row>
    <row r="356" spans="1:53" ht="15.5" outlineLevel="1">
      <c r="B356" s="291" t="s">
        <v>248</v>
      </c>
      <c r="C356" s="288" t="s">
        <v>163</v>
      </c>
      <c r="D356" s="292">
        <f>+'7.  Persistence Report'!AS115</f>
        <v>368314.35230000003</v>
      </c>
      <c r="E356" s="292">
        <f>+'7.  Persistence Report'!AT115</f>
        <v>2492470.5019999999</v>
      </c>
      <c r="F356" s="292">
        <f>+'7.  Persistence Report'!AU115</f>
        <v>1413117.602</v>
      </c>
      <c r="G356" s="292">
        <f>+'7.  Persistence Report'!AV115</f>
        <v>1402649.91</v>
      </c>
      <c r="H356" s="292">
        <f>+'7.  Persistence Report'!AW115</f>
        <v>1449612.9</v>
      </c>
      <c r="I356" s="292">
        <f>+'7.  Persistence Report'!AX115</f>
        <v>1390567.5</v>
      </c>
      <c r="J356" s="292">
        <f>+'7.  Persistence Report'!AY115</f>
        <v>1390567.5</v>
      </c>
      <c r="K356" s="292">
        <f>+'7.  Persistence Report'!AZ115</f>
        <v>1390567.5</v>
      </c>
      <c r="L356" s="292">
        <f>+'7.  Persistence Report'!BA115</f>
        <v>1390567.5</v>
      </c>
      <c r="M356" s="292">
        <f>+'7.  Persistence Report'!BB115</f>
        <v>1390567.5</v>
      </c>
      <c r="N356" s="292">
        <f>+'7.  Persistence Report'!BC115</f>
        <v>1366807.5</v>
      </c>
      <c r="O356" s="292">
        <f>+'7.  Persistence Report'!BD115</f>
        <v>1279150.2</v>
      </c>
      <c r="P356" s="292">
        <f>+'7.  Persistence Report'!BE115</f>
        <v>1279150.2</v>
      </c>
      <c r="Q356" s="292">
        <f>+'7.  Persistence Report'!BF115</f>
        <v>1279150.2</v>
      </c>
      <c r="R356" s="292">
        <f>+'7.  Persistence Report'!BG115</f>
        <v>1279150.2</v>
      </c>
      <c r="S356" s="292">
        <f>+'7.  Persistence Report'!BH115</f>
        <v>1242000</v>
      </c>
      <c r="T356" s="292">
        <f>+'7.  Persistence Report'!BI115</f>
        <v>1242000</v>
      </c>
      <c r="U356" s="292">
        <f>U355</f>
        <v>12</v>
      </c>
      <c r="V356" s="292">
        <f>+'7.  Persistence Report'!N115</f>
        <v>64.927710000000005</v>
      </c>
      <c r="W356" s="292">
        <f>+'7.  Persistence Report'!O115</f>
        <v>328.98770999999999</v>
      </c>
      <c r="X356" s="292">
        <f>+'7.  Persistence Report'!P115</f>
        <v>216.52879050000001</v>
      </c>
      <c r="Y356" s="292">
        <f>+'7.  Persistence Report'!Q115</f>
        <v>216.3512925</v>
      </c>
      <c r="Z356" s="292">
        <f>+'7.  Persistence Report'!R115</f>
        <v>225.2612925</v>
      </c>
      <c r="AA356" s="292">
        <f>+'7.  Persistence Report'!S115</f>
        <v>225.2612925</v>
      </c>
      <c r="AB356" s="292">
        <f>+'7.  Persistence Report'!T115</f>
        <v>225.2612925</v>
      </c>
      <c r="AC356" s="292">
        <f>+'7.  Persistence Report'!U115</f>
        <v>225.2612925</v>
      </c>
      <c r="AD356" s="292">
        <f>+'7.  Persistence Report'!V115</f>
        <v>225.2612925</v>
      </c>
      <c r="AE356" s="292">
        <f>+'7.  Persistence Report'!W115</f>
        <v>225.2612925</v>
      </c>
      <c r="AF356" s="292">
        <f>+'7.  Persistence Report'!X115</f>
        <v>225.2612925</v>
      </c>
      <c r="AG356" s="292">
        <f>+'7.  Persistence Report'!Y115</f>
        <v>200.92500000000001</v>
      </c>
      <c r="AH356" s="292">
        <f>+'7.  Persistence Report'!Z115</f>
        <v>200.92500000000001</v>
      </c>
      <c r="AI356" s="292">
        <f>+'7.  Persistence Report'!AA115</f>
        <v>200.92500000000001</v>
      </c>
      <c r="AJ356" s="292">
        <f>+'7.  Persistence Report'!AB115</f>
        <v>200.92500000000001</v>
      </c>
      <c r="AK356" s="292">
        <f>+'7.  Persistence Report'!AC115</f>
        <v>187.245</v>
      </c>
      <c r="AL356" s="292">
        <f>+'7.  Persistence Report'!AD115</f>
        <v>187.245</v>
      </c>
      <c r="AM356" s="407">
        <f>AM355</f>
        <v>0</v>
      </c>
      <c r="AN356" s="407">
        <f>AN355</f>
        <v>0</v>
      </c>
      <c r="AO356" s="407">
        <f t="shared" ref="AO356:AZ356" si="123">AO355</f>
        <v>1</v>
      </c>
      <c r="AP356" s="407">
        <f t="shared" si="123"/>
        <v>0</v>
      </c>
      <c r="AQ356" s="407">
        <f t="shared" si="123"/>
        <v>0</v>
      </c>
      <c r="AR356" s="407">
        <f t="shared" si="123"/>
        <v>0</v>
      </c>
      <c r="AS356" s="407">
        <f t="shared" si="123"/>
        <v>0</v>
      </c>
      <c r="AT356" s="407">
        <f t="shared" si="123"/>
        <v>0</v>
      </c>
      <c r="AU356" s="407">
        <f t="shared" si="123"/>
        <v>0</v>
      </c>
      <c r="AV356" s="407">
        <f t="shared" si="123"/>
        <v>0</v>
      </c>
      <c r="AW356" s="407">
        <f t="shared" si="123"/>
        <v>0</v>
      </c>
      <c r="AX356" s="407">
        <f t="shared" si="123"/>
        <v>0</v>
      </c>
      <c r="AY356" s="407">
        <f t="shared" si="123"/>
        <v>0</v>
      </c>
      <c r="AZ356" s="407">
        <f t="shared" si="123"/>
        <v>0</v>
      </c>
      <c r="BA356" s="303"/>
    </row>
    <row r="357" spans="1:53" ht="15.5" outlineLevel="1">
      <c r="B357" s="312"/>
      <c r="C357" s="302"/>
      <c r="D357" s="288"/>
      <c r="E357" s="288"/>
      <c r="F357" s="288"/>
      <c r="G357" s="288"/>
      <c r="H357" s="288"/>
      <c r="I357" s="288"/>
      <c r="J357" s="288"/>
      <c r="K357" s="288"/>
      <c r="L357" s="288"/>
      <c r="M357" s="288"/>
      <c r="N357" s="288"/>
      <c r="O357" s="288"/>
      <c r="P357" s="288"/>
      <c r="Q357" s="288"/>
      <c r="R357" s="288"/>
      <c r="S357" s="288"/>
      <c r="T357" s="288"/>
      <c r="U357" s="315"/>
      <c r="V357" s="288"/>
      <c r="W357" s="288"/>
      <c r="X357" s="288"/>
      <c r="Y357" s="288"/>
      <c r="Z357" s="288"/>
      <c r="AA357" s="288"/>
      <c r="AB357" s="288"/>
      <c r="AC357" s="288"/>
      <c r="AD357" s="288"/>
      <c r="AE357" s="288"/>
      <c r="AF357" s="288"/>
      <c r="AG357" s="288"/>
      <c r="AH357" s="288"/>
      <c r="AI357" s="288"/>
      <c r="AJ357" s="288"/>
      <c r="AK357" s="288"/>
      <c r="AL357" s="288"/>
      <c r="AM357" s="408"/>
      <c r="AN357" s="408"/>
      <c r="AO357" s="408"/>
      <c r="AP357" s="408"/>
      <c r="AQ357" s="408"/>
      <c r="AR357" s="408"/>
      <c r="AS357" s="408"/>
      <c r="AT357" s="408"/>
      <c r="AU357" s="408"/>
      <c r="AV357" s="408"/>
      <c r="AW357" s="408"/>
      <c r="AX357" s="408"/>
      <c r="AY357" s="408"/>
      <c r="AZ357" s="408"/>
      <c r="BA357" s="303"/>
    </row>
    <row r="358" spans="1:53" ht="15.5" outlineLevel="1">
      <c r="A358" s="498">
        <v>21</v>
      </c>
      <c r="B358" s="312" t="s">
        <v>22</v>
      </c>
      <c r="C358" s="288" t="s">
        <v>25</v>
      </c>
      <c r="D358" s="292"/>
      <c r="E358" s="292"/>
      <c r="F358" s="292"/>
      <c r="G358" s="292"/>
      <c r="H358" s="292"/>
      <c r="I358" s="292"/>
      <c r="J358" s="292"/>
      <c r="K358" s="292"/>
      <c r="L358" s="292"/>
      <c r="M358" s="292"/>
      <c r="N358" s="292"/>
      <c r="O358" s="292"/>
      <c r="P358" s="292"/>
      <c r="Q358" s="292"/>
      <c r="R358" s="292"/>
      <c r="S358" s="292"/>
      <c r="T358" s="292"/>
      <c r="U358" s="292">
        <v>12</v>
      </c>
      <c r="V358" s="292"/>
      <c r="W358" s="292"/>
      <c r="X358" s="292"/>
      <c r="Y358" s="292"/>
      <c r="Z358" s="292"/>
      <c r="AA358" s="292"/>
      <c r="AB358" s="292"/>
      <c r="AC358" s="292"/>
      <c r="AD358" s="292"/>
      <c r="AE358" s="292"/>
      <c r="AF358" s="292"/>
      <c r="AG358" s="292"/>
      <c r="AH358" s="292"/>
      <c r="AI358" s="292"/>
      <c r="AJ358" s="292"/>
      <c r="AK358" s="292"/>
      <c r="AL358" s="292"/>
      <c r="AM358" s="406"/>
      <c r="AN358" s="411">
        <f>+'A. Rate Class Allocations'!O74</f>
        <v>1</v>
      </c>
      <c r="AO358" s="411">
        <f>+'A. Rate Class Allocations'!P74</f>
        <v>0</v>
      </c>
      <c r="AP358" s="411">
        <f>+'A. Rate Class Allocations'!Q74</f>
        <v>0</v>
      </c>
      <c r="AQ358" s="411">
        <f>+'A. Rate Class Allocations'!R74</f>
        <v>0</v>
      </c>
      <c r="AR358" s="411"/>
      <c r="AS358" s="411"/>
      <c r="AT358" s="411"/>
      <c r="AU358" s="411"/>
      <c r="AV358" s="411"/>
      <c r="AW358" s="411"/>
      <c r="AX358" s="411"/>
      <c r="AY358" s="411"/>
      <c r="AZ358" s="411"/>
      <c r="BA358" s="293">
        <f>SUM(AM358:AZ358)</f>
        <v>1</v>
      </c>
    </row>
    <row r="359" spans="1:53" ht="15.5" outlineLevel="1">
      <c r="B359" s="291" t="s">
        <v>248</v>
      </c>
      <c r="C359" s="1199" t="s">
        <v>2820</v>
      </c>
      <c r="D359" s="292">
        <f>+'7.  Persistence Report'!AS194</f>
        <v>36832.575753439552</v>
      </c>
      <c r="E359" s="292">
        <f>+'7.  Persistence Report'!AT194</f>
        <v>36832.575753439552</v>
      </c>
      <c r="F359" s="292">
        <f>+'7.  Persistence Report'!AU194</f>
        <v>36650.43483066278</v>
      </c>
      <c r="G359" s="292">
        <f>+'7.  Persistence Report'!AV194</f>
        <v>36650.43483066278</v>
      </c>
      <c r="H359" s="292">
        <f>+'7.  Persistence Report'!AW194</f>
        <v>36650.43483066278</v>
      </c>
      <c r="I359" s="292">
        <f>+'7.  Persistence Report'!AX194</f>
        <v>36649.455481734723</v>
      </c>
      <c r="J359" s="292">
        <f>+'7.  Persistence Report'!AY194</f>
        <v>0</v>
      </c>
      <c r="K359" s="292">
        <f>+'7.  Persistence Report'!AZ194</f>
        <v>0</v>
      </c>
      <c r="L359" s="292">
        <f>+'7.  Persistence Report'!BA194</f>
        <v>0</v>
      </c>
      <c r="M359" s="292">
        <f>+'7.  Persistence Report'!BB194</f>
        <v>0</v>
      </c>
      <c r="N359" s="292">
        <f>+'7.  Persistence Report'!BC194</f>
        <v>0</v>
      </c>
      <c r="O359" s="292">
        <f>+'7.  Persistence Report'!BD194</f>
        <v>0</v>
      </c>
      <c r="P359" s="292">
        <f>+'7.  Persistence Report'!BE194</f>
        <v>0</v>
      </c>
      <c r="Q359" s="292">
        <f>+'7.  Persistence Report'!BF194</f>
        <v>0</v>
      </c>
      <c r="R359" s="292">
        <f>+'7.  Persistence Report'!BG194</f>
        <v>0</v>
      </c>
      <c r="S359" s="292">
        <f>+'7.  Persistence Report'!BH194</f>
        <v>0</v>
      </c>
      <c r="T359" s="292">
        <f>+'7.  Persistence Report'!BI194</f>
        <v>0</v>
      </c>
      <c r="U359" s="292">
        <f>U358</f>
        <v>12</v>
      </c>
      <c r="V359" s="292">
        <f>+'7.  Persistence Report'!N194</f>
        <v>11.16655246252675</v>
      </c>
      <c r="W359" s="292">
        <f>+'7.  Persistence Report'!O194</f>
        <v>11.16655246252675</v>
      </c>
      <c r="X359" s="292">
        <f>+'7.  Persistence Report'!P194</f>
        <v>11.111332697735527</v>
      </c>
      <c r="Y359" s="292">
        <f>+'7.  Persistence Report'!Q194</f>
        <v>11.111332697735527</v>
      </c>
      <c r="Z359" s="292">
        <f>+'7.  Persistence Report'!R194</f>
        <v>11.111332697735527</v>
      </c>
      <c r="AA359" s="292">
        <f>+'7.  Persistence Report'!S194</f>
        <v>11.111035787976689</v>
      </c>
      <c r="AB359" s="292">
        <f>+'7.  Persistence Report'!T194</f>
        <v>0</v>
      </c>
      <c r="AC359" s="292">
        <f>+'7.  Persistence Report'!U194</f>
        <v>0</v>
      </c>
      <c r="AD359" s="292">
        <f>+'7.  Persistence Report'!V194</f>
        <v>0</v>
      </c>
      <c r="AE359" s="292">
        <f>+'7.  Persistence Report'!W194</f>
        <v>0</v>
      </c>
      <c r="AF359" s="292">
        <f>+'7.  Persistence Report'!X194</f>
        <v>0</v>
      </c>
      <c r="AG359" s="292">
        <f>+'7.  Persistence Report'!Y194</f>
        <v>0</v>
      </c>
      <c r="AH359" s="292">
        <f>+'7.  Persistence Report'!Z194</f>
        <v>0</v>
      </c>
      <c r="AI359" s="292">
        <f>+'7.  Persistence Report'!AA194</f>
        <v>0</v>
      </c>
      <c r="AJ359" s="292">
        <f>+'7.  Persistence Report'!AB194</f>
        <v>0</v>
      </c>
      <c r="AK359" s="292">
        <f>+'7.  Persistence Report'!AC194</f>
        <v>0</v>
      </c>
      <c r="AL359" s="292">
        <f>+'7.  Persistence Report'!AD194</f>
        <v>0</v>
      </c>
      <c r="AM359" s="407">
        <f>AM358</f>
        <v>0</v>
      </c>
      <c r="AN359" s="407">
        <f>AN358</f>
        <v>1</v>
      </c>
      <c r="AO359" s="407">
        <f t="shared" ref="AO359:AZ359" si="124">AO358</f>
        <v>0</v>
      </c>
      <c r="AP359" s="407">
        <f t="shared" si="124"/>
        <v>0</v>
      </c>
      <c r="AQ359" s="407">
        <f t="shared" si="124"/>
        <v>0</v>
      </c>
      <c r="AR359" s="407">
        <f t="shared" si="124"/>
        <v>0</v>
      </c>
      <c r="AS359" s="407">
        <f t="shared" si="124"/>
        <v>0</v>
      </c>
      <c r="AT359" s="407">
        <f t="shared" si="124"/>
        <v>0</v>
      </c>
      <c r="AU359" s="407">
        <f t="shared" si="124"/>
        <v>0</v>
      </c>
      <c r="AV359" s="407">
        <f t="shared" si="124"/>
        <v>0</v>
      </c>
      <c r="AW359" s="407">
        <f t="shared" si="124"/>
        <v>0</v>
      </c>
      <c r="AX359" s="407">
        <f t="shared" si="124"/>
        <v>0</v>
      </c>
      <c r="AY359" s="407">
        <f t="shared" si="124"/>
        <v>0</v>
      </c>
      <c r="AZ359" s="407">
        <f t="shared" si="124"/>
        <v>0</v>
      </c>
      <c r="BA359" s="294"/>
    </row>
    <row r="360" spans="1:53" ht="15.5" outlineLevel="1">
      <c r="B360" s="312"/>
      <c r="C360" s="302"/>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418"/>
      <c r="AN360" s="408"/>
      <c r="AO360" s="408"/>
      <c r="AP360" s="408"/>
      <c r="AQ360" s="408"/>
      <c r="AR360" s="408"/>
      <c r="AS360" s="408"/>
      <c r="AT360" s="408"/>
      <c r="AU360" s="408"/>
      <c r="AV360" s="408"/>
      <c r="AW360" s="408"/>
      <c r="AX360" s="408"/>
      <c r="AY360" s="408"/>
      <c r="AZ360" s="408"/>
      <c r="BA360" s="303"/>
    </row>
    <row r="361" spans="1:53" ht="15.5" outlineLevel="1">
      <c r="A361" s="498">
        <v>22</v>
      </c>
      <c r="B361" s="312" t="s">
        <v>9</v>
      </c>
      <c r="C361" s="288" t="s">
        <v>25</v>
      </c>
      <c r="D361" s="292">
        <f>+'7.  Persistence Report'!AS77</f>
        <v>43378.41</v>
      </c>
      <c r="E361" s="292">
        <f>+'7.  Persistence Report'!AT77</f>
        <v>0</v>
      </c>
      <c r="F361" s="292">
        <f>+'7.  Persistence Report'!AU77</f>
        <v>0</v>
      </c>
      <c r="G361" s="292">
        <f>+'7.  Persistence Report'!AV77</f>
        <v>0</v>
      </c>
      <c r="H361" s="292">
        <f>+'7.  Persistence Report'!AW77</f>
        <v>0</v>
      </c>
      <c r="I361" s="292">
        <f>+'7.  Persistence Report'!AX77</f>
        <v>0</v>
      </c>
      <c r="J361" s="292">
        <f>+'7.  Persistence Report'!AY77</f>
        <v>0</v>
      </c>
      <c r="K361" s="292">
        <f>+'7.  Persistence Report'!AZ77</f>
        <v>0</v>
      </c>
      <c r="L361" s="292">
        <f>+'7.  Persistence Report'!BA77</f>
        <v>0</v>
      </c>
      <c r="M361" s="292">
        <f>+'7.  Persistence Report'!BB77</f>
        <v>0</v>
      </c>
      <c r="N361" s="292">
        <f>+'7.  Persistence Report'!BC77</f>
        <v>0</v>
      </c>
      <c r="O361" s="292">
        <f>+'7.  Persistence Report'!BD77</f>
        <v>0</v>
      </c>
      <c r="P361" s="292">
        <f>+'7.  Persistence Report'!BE77</f>
        <v>0</v>
      </c>
      <c r="Q361" s="292">
        <f>+'7.  Persistence Report'!BF77</f>
        <v>0</v>
      </c>
      <c r="R361" s="292">
        <f>+'7.  Persistence Report'!BG77</f>
        <v>0</v>
      </c>
      <c r="S361" s="292">
        <f>+'7.  Persistence Report'!BH77</f>
        <v>0</v>
      </c>
      <c r="T361" s="292">
        <f>+'7.  Persistence Report'!BI77</f>
        <v>0</v>
      </c>
      <c r="U361" s="288"/>
      <c r="V361" s="292">
        <f>+'7.  Persistence Report'!N77</f>
        <v>1905.0170000000001</v>
      </c>
      <c r="W361" s="292">
        <f>+'7.  Persistence Report'!O77</f>
        <v>0</v>
      </c>
      <c r="X361" s="292">
        <f>+'7.  Persistence Report'!P77</f>
        <v>0</v>
      </c>
      <c r="Y361" s="292">
        <f>+'7.  Persistence Report'!Q77</f>
        <v>0</v>
      </c>
      <c r="Z361" s="292">
        <f>+'7.  Persistence Report'!R77</f>
        <v>0</v>
      </c>
      <c r="AA361" s="292">
        <f>+'7.  Persistence Report'!S77</f>
        <v>0</v>
      </c>
      <c r="AB361" s="292">
        <f>+'7.  Persistence Report'!T77</f>
        <v>0</v>
      </c>
      <c r="AC361" s="292">
        <f>+'7.  Persistence Report'!U77</f>
        <v>0</v>
      </c>
      <c r="AD361" s="292">
        <f>+'7.  Persistence Report'!V77</f>
        <v>0</v>
      </c>
      <c r="AE361" s="292">
        <f>+'7.  Persistence Report'!W77</f>
        <v>0</v>
      </c>
      <c r="AF361" s="292">
        <f>+'7.  Persistence Report'!X77</f>
        <v>0</v>
      </c>
      <c r="AG361" s="292">
        <f>+'7.  Persistence Report'!Y77</f>
        <v>0</v>
      </c>
      <c r="AH361" s="292">
        <f>+'7.  Persistence Report'!Z77</f>
        <v>0</v>
      </c>
      <c r="AI361" s="292">
        <f>+'7.  Persistence Report'!AA77</f>
        <v>0</v>
      </c>
      <c r="AJ361" s="292">
        <f>+'7.  Persistence Report'!AB77</f>
        <v>0</v>
      </c>
      <c r="AK361" s="292">
        <f>+'7.  Persistence Report'!AC77</f>
        <v>0</v>
      </c>
      <c r="AL361" s="292">
        <f>+'7.  Persistence Report'!AD77</f>
        <v>0</v>
      </c>
      <c r="AM361" s="406"/>
      <c r="AN361" s="411"/>
      <c r="AO361" s="411">
        <f>+'A. Rate Class Allocations'!L24</f>
        <v>1</v>
      </c>
      <c r="AP361" s="411"/>
      <c r="AQ361" s="411"/>
      <c r="AR361" s="411"/>
      <c r="AS361" s="411"/>
      <c r="AT361" s="411"/>
      <c r="AU361" s="411"/>
      <c r="AV361" s="411"/>
      <c r="AW361" s="411"/>
      <c r="AX361" s="411"/>
      <c r="AY361" s="411"/>
      <c r="AZ361" s="411"/>
      <c r="BA361" s="293">
        <f>SUM(AM361:AZ361)</f>
        <v>1</v>
      </c>
    </row>
    <row r="362" spans="1:53" ht="15.5" outlineLevel="1">
      <c r="B362" s="291" t="s">
        <v>248</v>
      </c>
      <c r="C362" s="288" t="s">
        <v>163</v>
      </c>
      <c r="D362" s="292"/>
      <c r="E362" s="292"/>
      <c r="F362" s="292"/>
      <c r="G362" s="292"/>
      <c r="H362" s="292"/>
      <c r="I362" s="292"/>
      <c r="J362" s="292"/>
      <c r="K362" s="292"/>
      <c r="L362" s="292"/>
      <c r="M362" s="292"/>
      <c r="N362" s="292"/>
      <c r="O362" s="292"/>
      <c r="P362" s="292"/>
      <c r="Q362" s="292"/>
      <c r="R362" s="292"/>
      <c r="S362" s="292"/>
      <c r="T362" s="292"/>
      <c r="U362" s="288"/>
      <c r="V362" s="292"/>
      <c r="W362" s="292"/>
      <c r="X362" s="292"/>
      <c r="Y362" s="292"/>
      <c r="Z362" s="292"/>
      <c r="AA362" s="292"/>
      <c r="AB362" s="292"/>
      <c r="AC362" s="292"/>
      <c r="AD362" s="292"/>
      <c r="AE362" s="292"/>
      <c r="AF362" s="292"/>
      <c r="AG362" s="292"/>
      <c r="AH362" s="292"/>
      <c r="AI362" s="292"/>
      <c r="AJ362" s="292"/>
      <c r="AK362" s="292"/>
      <c r="AL362" s="292"/>
      <c r="AM362" s="407">
        <f>AM361</f>
        <v>0</v>
      </c>
      <c r="AN362" s="407">
        <f>AN361</f>
        <v>0</v>
      </c>
      <c r="AO362" s="407">
        <f t="shared" ref="AO362:AZ362" si="125">AO361</f>
        <v>1</v>
      </c>
      <c r="AP362" s="407">
        <f t="shared" si="125"/>
        <v>0</v>
      </c>
      <c r="AQ362" s="407">
        <f t="shared" si="125"/>
        <v>0</v>
      </c>
      <c r="AR362" s="407">
        <f t="shared" si="125"/>
        <v>0</v>
      </c>
      <c r="AS362" s="407">
        <f t="shared" si="125"/>
        <v>0</v>
      </c>
      <c r="AT362" s="407">
        <f t="shared" si="125"/>
        <v>0</v>
      </c>
      <c r="AU362" s="407">
        <f t="shared" si="125"/>
        <v>0</v>
      </c>
      <c r="AV362" s="407">
        <f t="shared" si="125"/>
        <v>0</v>
      </c>
      <c r="AW362" s="407">
        <f t="shared" si="125"/>
        <v>0</v>
      </c>
      <c r="AX362" s="407">
        <f t="shared" si="125"/>
        <v>0</v>
      </c>
      <c r="AY362" s="407">
        <f t="shared" si="125"/>
        <v>0</v>
      </c>
      <c r="AZ362" s="407">
        <f t="shared" si="125"/>
        <v>0</v>
      </c>
      <c r="BA362" s="303"/>
    </row>
    <row r="363" spans="1:53" ht="15.5" outlineLevel="1">
      <c r="B363" s="312"/>
      <c r="C363" s="302"/>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c r="AL363" s="288"/>
      <c r="AM363" s="408"/>
      <c r="AN363" s="408"/>
      <c r="AO363" s="408"/>
      <c r="AP363" s="408"/>
      <c r="AQ363" s="408"/>
      <c r="AR363" s="408"/>
      <c r="AS363" s="408"/>
      <c r="AT363" s="408"/>
      <c r="AU363" s="408"/>
      <c r="AV363" s="408"/>
      <c r="AW363" s="408"/>
      <c r="AX363" s="408"/>
      <c r="AY363" s="408"/>
      <c r="AZ363" s="408"/>
      <c r="BA363" s="303"/>
    </row>
    <row r="364" spans="1:53" ht="15.5" outlineLevel="1">
      <c r="A364" s="499"/>
      <c r="B364" s="285" t="s">
        <v>14</v>
      </c>
      <c r="C364" s="286"/>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287"/>
      <c r="AE364" s="287"/>
      <c r="AF364" s="287"/>
      <c r="AG364" s="287"/>
      <c r="AH364" s="287"/>
      <c r="AI364" s="287"/>
      <c r="AJ364" s="287"/>
      <c r="AK364" s="287"/>
      <c r="AL364" s="287"/>
      <c r="AM364" s="410"/>
      <c r="AN364" s="410"/>
      <c r="AO364" s="410"/>
      <c r="AP364" s="410"/>
      <c r="AQ364" s="410"/>
      <c r="AR364" s="410"/>
      <c r="AS364" s="410"/>
      <c r="AT364" s="410"/>
      <c r="AU364" s="410"/>
      <c r="AV364" s="410"/>
      <c r="AW364" s="410"/>
      <c r="AX364" s="410"/>
      <c r="AY364" s="410"/>
      <c r="AZ364" s="410"/>
      <c r="BA364" s="289"/>
    </row>
    <row r="365" spans="1:53" ht="15.5" outlineLevel="1">
      <c r="A365" s="498">
        <v>23</v>
      </c>
      <c r="B365" s="312" t="s">
        <v>14</v>
      </c>
      <c r="C365" s="288" t="s">
        <v>25</v>
      </c>
      <c r="D365" s="292">
        <f>+'7.  Persistence Report'!AS74</f>
        <v>427264.479164124</v>
      </c>
      <c r="E365" s="292">
        <f>+'7.  Persistence Report'!AT74</f>
        <v>427264.479164124</v>
      </c>
      <c r="F365" s="292">
        <f>+'7.  Persistence Report'!AU74</f>
        <v>427264.479164124</v>
      </c>
      <c r="G365" s="292">
        <f>+'7.  Persistence Report'!AV74</f>
        <v>376699.82314491301</v>
      </c>
      <c r="H365" s="292">
        <f>+'7.  Persistence Report'!AW74</f>
        <v>351417.50137138402</v>
      </c>
      <c r="I365" s="292">
        <f>+'7.  Persistence Report'!AX74</f>
        <v>326135.173906326</v>
      </c>
      <c r="J365" s="292">
        <f>+'7.  Persistence Report'!AY74</f>
        <v>326135.173906326</v>
      </c>
      <c r="K365" s="292">
        <f>+'7.  Persistence Report'!AZ74</f>
        <v>326135.173906326</v>
      </c>
      <c r="L365" s="292">
        <f>+'7.  Persistence Report'!BA74</f>
        <v>147671.68682861299</v>
      </c>
      <c r="M365" s="292">
        <f>+'7.  Persistence Report'!BB74</f>
        <v>140052.32577514599</v>
      </c>
      <c r="N365" s="292">
        <f>+'7.  Persistence Report'!BC74</f>
        <v>133602.06116485599</v>
      </c>
      <c r="O365" s="292">
        <f>+'7.  Persistence Report'!BD74</f>
        <v>129344.821060181</v>
      </c>
      <c r="P365" s="292">
        <f>+'7.  Persistence Report'!BE74</f>
        <v>122737.50526428199</v>
      </c>
      <c r="Q365" s="292">
        <f>+'7.  Persistence Report'!BF74</f>
        <v>122737.50526428199</v>
      </c>
      <c r="R365" s="292">
        <f>+'7.  Persistence Report'!BG74</f>
        <v>57430.425857544004</v>
      </c>
      <c r="S365" s="292">
        <f>+'7.  Persistence Report'!BH74</f>
        <v>56823.892822266003</v>
      </c>
      <c r="T365" s="292">
        <f>+'7.  Persistence Report'!BI74</f>
        <v>56823.892822266003</v>
      </c>
      <c r="U365" s="288"/>
      <c r="V365" s="292">
        <f>+'7.  Persistence Report'!N74</f>
        <v>41.579641756000001</v>
      </c>
      <c r="W365" s="292">
        <f>+'7.  Persistence Report'!O74</f>
        <v>41.579641756000001</v>
      </c>
      <c r="X365" s="292">
        <f>+'7.  Persistence Report'!P74</f>
        <v>41.579641756000001</v>
      </c>
      <c r="Y365" s="292">
        <f>+'7.  Persistence Report'!Q74</f>
        <v>38.952995692000002</v>
      </c>
      <c r="Z365" s="292">
        <f>+'7.  Persistence Report'!R74</f>
        <v>37.639672668000003</v>
      </c>
      <c r="AA365" s="292">
        <f>+'7.  Persistence Report'!S74</f>
        <v>36.326349704999998</v>
      </c>
      <c r="AB365" s="292">
        <f>+'7.  Persistence Report'!T74</f>
        <v>36.326349704999998</v>
      </c>
      <c r="AC365" s="292">
        <f>+'7.  Persistence Report'!U74</f>
        <v>36.326349704999998</v>
      </c>
      <c r="AD365" s="292">
        <f>+'7.  Persistence Report'!V74</f>
        <v>27.055834409999999</v>
      </c>
      <c r="AE365" s="292">
        <f>+'7.  Persistence Report'!W74</f>
        <v>18.897523400000001</v>
      </c>
      <c r="AF365" s="292">
        <f>+'7.  Persistence Report'!X74</f>
        <v>18.115321931</v>
      </c>
      <c r="AG365" s="292">
        <f>+'7.  Persistence Report'!Y74</f>
        <v>18.109553476999999</v>
      </c>
      <c r="AH365" s="292">
        <f>+'7.  Persistence Report'!Z74</f>
        <v>16.122184804</v>
      </c>
      <c r="AI365" s="292">
        <f>+'7.  Persistence Report'!AA74</f>
        <v>16.122184804</v>
      </c>
      <c r="AJ365" s="292">
        <f>+'7.  Persistence Report'!AB74</f>
        <v>7.7812331669999999</v>
      </c>
      <c r="AK365" s="292">
        <f>+'7.  Persistence Report'!AC74</f>
        <v>7.7076809849999997</v>
      </c>
      <c r="AL365" s="292">
        <f>+'7.  Persistence Report'!AD74</f>
        <v>7.7076809849999997</v>
      </c>
      <c r="AM365" s="466">
        <f>+'A. Rate Class Allocations'!J26</f>
        <v>1</v>
      </c>
      <c r="AN365" s="406"/>
      <c r="AO365" s="406"/>
      <c r="AP365" s="406"/>
      <c r="AQ365" s="406"/>
      <c r="AR365" s="406"/>
      <c r="AS365" s="406"/>
      <c r="AT365" s="406"/>
      <c r="AU365" s="406"/>
      <c r="AV365" s="406"/>
      <c r="AW365" s="406"/>
      <c r="AX365" s="406"/>
      <c r="AY365" s="406"/>
      <c r="AZ365" s="406"/>
      <c r="BA365" s="293">
        <f>SUM(AM365:AZ365)</f>
        <v>1</v>
      </c>
    </row>
    <row r="366" spans="1:53" ht="15.5" outlineLevel="1">
      <c r="B366" s="291" t="s">
        <v>248</v>
      </c>
      <c r="C366" s="288" t="s">
        <v>163</v>
      </c>
      <c r="D366" s="292"/>
      <c r="E366" s="292"/>
      <c r="F366" s="292"/>
      <c r="G366" s="292"/>
      <c r="H366" s="292"/>
      <c r="I366" s="292"/>
      <c r="J366" s="292"/>
      <c r="K366" s="292"/>
      <c r="L366" s="292"/>
      <c r="M366" s="292"/>
      <c r="N366" s="292"/>
      <c r="O366" s="292"/>
      <c r="P366" s="292"/>
      <c r="Q366" s="292"/>
      <c r="R366" s="292"/>
      <c r="S366" s="292"/>
      <c r="T366" s="292"/>
      <c r="U366" s="464"/>
      <c r="V366" s="292"/>
      <c r="W366" s="292"/>
      <c r="X366" s="292"/>
      <c r="Y366" s="292"/>
      <c r="Z366" s="292"/>
      <c r="AA366" s="292"/>
      <c r="AB366" s="292"/>
      <c r="AC366" s="292"/>
      <c r="AD366" s="292"/>
      <c r="AE366" s="292"/>
      <c r="AF366" s="292"/>
      <c r="AG366" s="292"/>
      <c r="AH366" s="292"/>
      <c r="AI366" s="292"/>
      <c r="AJ366" s="292"/>
      <c r="AK366" s="292"/>
      <c r="AL366" s="292"/>
      <c r="AM366" s="407">
        <f>AM365</f>
        <v>1</v>
      </c>
      <c r="AN366" s="407">
        <f>AN365</f>
        <v>0</v>
      </c>
      <c r="AO366" s="407">
        <f t="shared" ref="AO366:AZ366" si="126">AO365</f>
        <v>0</v>
      </c>
      <c r="AP366" s="407">
        <f t="shared" si="126"/>
        <v>0</v>
      </c>
      <c r="AQ366" s="407">
        <f t="shared" si="126"/>
        <v>0</v>
      </c>
      <c r="AR366" s="407">
        <f t="shared" si="126"/>
        <v>0</v>
      </c>
      <c r="AS366" s="407">
        <f t="shared" si="126"/>
        <v>0</v>
      </c>
      <c r="AT366" s="407">
        <f t="shared" si="126"/>
        <v>0</v>
      </c>
      <c r="AU366" s="407">
        <f t="shared" si="126"/>
        <v>0</v>
      </c>
      <c r="AV366" s="407">
        <f t="shared" si="126"/>
        <v>0</v>
      </c>
      <c r="AW366" s="407">
        <f t="shared" si="126"/>
        <v>0</v>
      </c>
      <c r="AX366" s="407">
        <f t="shared" si="126"/>
        <v>0</v>
      </c>
      <c r="AY366" s="407">
        <f t="shared" si="126"/>
        <v>0</v>
      </c>
      <c r="AZ366" s="407">
        <f t="shared" si="126"/>
        <v>0</v>
      </c>
      <c r="BA366" s="294"/>
    </row>
    <row r="367" spans="1:53" ht="15.5" outlineLevel="1">
      <c r="B367" s="312"/>
      <c r="C367" s="302"/>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c r="AL367" s="288"/>
      <c r="AM367" s="408"/>
      <c r="AN367" s="408"/>
      <c r="AO367" s="408"/>
      <c r="AP367" s="408"/>
      <c r="AQ367" s="408"/>
      <c r="AR367" s="408"/>
      <c r="AS367" s="408"/>
      <c r="AT367" s="408"/>
      <c r="AU367" s="408"/>
      <c r="AV367" s="408"/>
      <c r="AW367" s="408"/>
      <c r="AX367" s="408"/>
      <c r="AY367" s="408"/>
      <c r="AZ367" s="408"/>
      <c r="BA367" s="303"/>
    </row>
    <row r="368" spans="1:53" s="290" customFormat="1" ht="15.5" outlineLevel="1">
      <c r="A368" s="499"/>
      <c r="B368" s="285" t="s">
        <v>484</v>
      </c>
      <c r="C368" s="286"/>
      <c r="D368" s="287"/>
      <c r="E368" s="287"/>
      <c r="F368" s="287"/>
      <c r="G368" s="287"/>
      <c r="H368" s="287"/>
      <c r="I368" s="287"/>
      <c r="J368" s="287"/>
      <c r="K368" s="287"/>
      <c r="L368" s="287"/>
      <c r="M368" s="287"/>
      <c r="N368" s="287"/>
      <c r="O368" s="287"/>
      <c r="P368" s="287"/>
      <c r="Q368" s="287"/>
      <c r="R368" s="287"/>
      <c r="S368" s="287"/>
      <c r="T368" s="287"/>
      <c r="U368" s="287"/>
      <c r="V368" s="287"/>
      <c r="W368" s="286"/>
      <c r="X368" s="286"/>
      <c r="Y368" s="286"/>
      <c r="Z368" s="286"/>
      <c r="AA368" s="286"/>
      <c r="AB368" s="286"/>
      <c r="AC368" s="286"/>
      <c r="AD368" s="286"/>
      <c r="AE368" s="286"/>
      <c r="AF368" s="286"/>
      <c r="AG368" s="286"/>
      <c r="AH368" s="286"/>
      <c r="AI368" s="286"/>
      <c r="AJ368" s="286"/>
      <c r="AK368" s="286"/>
      <c r="AL368" s="286"/>
      <c r="AM368" s="410"/>
      <c r="AN368" s="410"/>
      <c r="AO368" s="410"/>
      <c r="AP368" s="410"/>
      <c r="AQ368" s="410"/>
      <c r="AR368" s="410"/>
      <c r="AS368" s="410"/>
      <c r="AT368" s="410"/>
      <c r="AU368" s="410"/>
      <c r="AV368" s="410"/>
      <c r="AW368" s="410"/>
      <c r="AX368" s="410"/>
      <c r="AY368" s="410"/>
      <c r="AZ368" s="410"/>
      <c r="BA368" s="289"/>
    </row>
    <row r="369" spans="1:53" s="280" customFormat="1" ht="15.5" outlineLevel="1">
      <c r="A369" s="498">
        <v>24</v>
      </c>
      <c r="B369" s="312" t="s">
        <v>14</v>
      </c>
      <c r="C369" s="288" t="s">
        <v>25</v>
      </c>
      <c r="D369" s="292"/>
      <c r="E369" s="292"/>
      <c r="F369" s="292"/>
      <c r="G369" s="292"/>
      <c r="H369" s="292"/>
      <c r="I369" s="292"/>
      <c r="J369" s="292"/>
      <c r="K369" s="292"/>
      <c r="L369" s="292"/>
      <c r="M369" s="292"/>
      <c r="N369" s="292"/>
      <c r="O369" s="292"/>
      <c r="P369" s="292"/>
      <c r="Q369" s="292"/>
      <c r="R369" s="292"/>
      <c r="S369" s="292"/>
      <c r="T369" s="292"/>
      <c r="U369" s="288"/>
      <c r="V369" s="292"/>
      <c r="W369" s="292"/>
      <c r="X369" s="292"/>
      <c r="Y369" s="292"/>
      <c r="Z369" s="292"/>
      <c r="AA369" s="292"/>
      <c r="AB369" s="292"/>
      <c r="AC369" s="292"/>
      <c r="AD369" s="292"/>
      <c r="AE369" s="292"/>
      <c r="AF369" s="292"/>
      <c r="AG369" s="292"/>
      <c r="AH369" s="292"/>
      <c r="AI369" s="292"/>
      <c r="AJ369" s="292"/>
      <c r="AK369" s="292"/>
      <c r="AL369" s="292"/>
      <c r="AM369" s="406"/>
      <c r="AN369" s="406"/>
      <c r="AO369" s="406"/>
      <c r="AP369" s="406"/>
      <c r="AQ369" s="406"/>
      <c r="AR369" s="406"/>
      <c r="AS369" s="406"/>
      <c r="AT369" s="406"/>
      <c r="AU369" s="406"/>
      <c r="AV369" s="406"/>
      <c r="AW369" s="406"/>
      <c r="AX369" s="406"/>
      <c r="AY369" s="406"/>
      <c r="AZ369" s="406"/>
      <c r="BA369" s="293">
        <f>SUM(AM369:AZ369)</f>
        <v>0</v>
      </c>
    </row>
    <row r="370" spans="1:53" s="280" customFormat="1" ht="15.5" outlineLevel="1">
      <c r="A370" s="498"/>
      <c r="B370" s="312" t="s">
        <v>248</v>
      </c>
      <c r="C370" s="288" t="s">
        <v>163</v>
      </c>
      <c r="D370" s="292"/>
      <c r="E370" s="292"/>
      <c r="F370" s="292"/>
      <c r="G370" s="292"/>
      <c r="H370" s="292"/>
      <c r="I370" s="292"/>
      <c r="J370" s="292"/>
      <c r="K370" s="292"/>
      <c r="L370" s="292"/>
      <c r="M370" s="292"/>
      <c r="N370" s="292"/>
      <c r="O370" s="292"/>
      <c r="P370" s="292"/>
      <c r="Q370" s="292"/>
      <c r="R370" s="292"/>
      <c r="S370" s="292"/>
      <c r="T370" s="292"/>
      <c r="U370" s="464"/>
      <c r="V370" s="292"/>
      <c r="W370" s="292"/>
      <c r="X370" s="292"/>
      <c r="Y370" s="292"/>
      <c r="Z370" s="292"/>
      <c r="AA370" s="292"/>
      <c r="AB370" s="292"/>
      <c r="AC370" s="292"/>
      <c r="AD370" s="292"/>
      <c r="AE370" s="292"/>
      <c r="AF370" s="292"/>
      <c r="AG370" s="292"/>
      <c r="AH370" s="292"/>
      <c r="AI370" s="292"/>
      <c r="AJ370" s="292"/>
      <c r="AK370" s="292"/>
      <c r="AL370" s="292"/>
      <c r="AM370" s="407">
        <f>AM369</f>
        <v>0</v>
      </c>
      <c r="AN370" s="407">
        <f>AN369</f>
        <v>0</v>
      </c>
      <c r="AO370" s="407">
        <f t="shared" ref="AO370:AZ370" si="127">AO369</f>
        <v>0</v>
      </c>
      <c r="AP370" s="407">
        <f t="shared" si="127"/>
        <v>0</v>
      </c>
      <c r="AQ370" s="407">
        <f t="shared" si="127"/>
        <v>0</v>
      </c>
      <c r="AR370" s="407">
        <f t="shared" si="127"/>
        <v>0</v>
      </c>
      <c r="AS370" s="407">
        <f t="shared" si="127"/>
        <v>0</v>
      </c>
      <c r="AT370" s="407">
        <f t="shared" si="127"/>
        <v>0</v>
      </c>
      <c r="AU370" s="407">
        <f t="shared" si="127"/>
        <v>0</v>
      </c>
      <c r="AV370" s="407">
        <f t="shared" si="127"/>
        <v>0</v>
      </c>
      <c r="AW370" s="407">
        <f t="shared" si="127"/>
        <v>0</v>
      </c>
      <c r="AX370" s="407">
        <f t="shared" si="127"/>
        <v>0</v>
      </c>
      <c r="AY370" s="407">
        <f t="shared" si="127"/>
        <v>0</v>
      </c>
      <c r="AZ370" s="407">
        <f t="shared" si="127"/>
        <v>0</v>
      </c>
      <c r="BA370" s="294"/>
    </row>
    <row r="371" spans="1:53" s="280" customFormat="1" ht="15.5" outlineLevel="1">
      <c r="A371" s="498"/>
      <c r="B371" s="312"/>
      <c r="C371" s="302"/>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408"/>
      <c r="AN371" s="408"/>
      <c r="AO371" s="408"/>
      <c r="AP371" s="408"/>
      <c r="AQ371" s="408"/>
      <c r="AR371" s="408"/>
      <c r="AS371" s="408"/>
      <c r="AT371" s="408"/>
      <c r="AU371" s="408"/>
      <c r="AV371" s="408"/>
      <c r="AW371" s="408"/>
      <c r="AX371" s="408"/>
      <c r="AY371" s="408"/>
      <c r="AZ371" s="408"/>
      <c r="BA371" s="303"/>
    </row>
    <row r="372" spans="1:53" s="280" customFormat="1" ht="15.5" outlineLevel="1">
      <c r="A372" s="498">
        <v>25</v>
      </c>
      <c r="B372" s="311" t="s">
        <v>21</v>
      </c>
      <c r="C372" s="288" t="s">
        <v>25</v>
      </c>
      <c r="D372" s="292"/>
      <c r="E372" s="292"/>
      <c r="F372" s="292"/>
      <c r="G372" s="292"/>
      <c r="H372" s="292"/>
      <c r="I372" s="292"/>
      <c r="J372" s="292"/>
      <c r="K372" s="292"/>
      <c r="L372" s="292"/>
      <c r="M372" s="292"/>
      <c r="N372" s="292"/>
      <c r="O372" s="292"/>
      <c r="P372" s="292"/>
      <c r="Q372" s="292"/>
      <c r="R372" s="292"/>
      <c r="S372" s="292"/>
      <c r="T372" s="292"/>
      <c r="U372" s="292">
        <v>0</v>
      </c>
      <c r="V372" s="292"/>
      <c r="W372" s="292"/>
      <c r="X372" s="292"/>
      <c r="Y372" s="292"/>
      <c r="Z372" s="292"/>
      <c r="AA372" s="292"/>
      <c r="AB372" s="292"/>
      <c r="AC372" s="292"/>
      <c r="AD372" s="292"/>
      <c r="AE372" s="292"/>
      <c r="AF372" s="292"/>
      <c r="AG372" s="292"/>
      <c r="AH372" s="292"/>
      <c r="AI372" s="292"/>
      <c r="AJ372" s="292"/>
      <c r="AK372" s="292"/>
      <c r="AL372" s="292"/>
      <c r="AM372" s="411"/>
      <c r="AN372" s="411"/>
      <c r="AO372" s="411"/>
      <c r="AP372" s="411"/>
      <c r="AQ372" s="411"/>
      <c r="AR372" s="411"/>
      <c r="AS372" s="411"/>
      <c r="AT372" s="411"/>
      <c r="AU372" s="411"/>
      <c r="AV372" s="411"/>
      <c r="AW372" s="411"/>
      <c r="AX372" s="411"/>
      <c r="AY372" s="411"/>
      <c r="AZ372" s="411"/>
      <c r="BA372" s="293">
        <f>SUM(AM372:AZ372)</f>
        <v>0</v>
      </c>
    </row>
    <row r="373" spans="1:53" s="280" customFormat="1" ht="15.5" outlineLevel="1">
      <c r="A373" s="498"/>
      <c r="B373" s="312" t="s">
        <v>248</v>
      </c>
      <c r="C373" s="288" t="s">
        <v>163</v>
      </c>
      <c r="D373" s="292"/>
      <c r="E373" s="292"/>
      <c r="F373" s="292"/>
      <c r="G373" s="292"/>
      <c r="H373" s="292"/>
      <c r="I373" s="292"/>
      <c r="J373" s="292"/>
      <c r="K373" s="292"/>
      <c r="L373" s="292"/>
      <c r="M373" s="292"/>
      <c r="N373" s="292"/>
      <c r="O373" s="292"/>
      <c r="P373" s="292"/>
      <c r="Q373" s="292"/>
      <c r="R373" s="292"/>
      <c r="S373" s="292"/>
      <c r="T373" s="292"/>
      <c r="U373" s="292">
        <f>U372</f>
        <v>0</v>
      </c>
      <c r="V373" s="292"/>
      <c r="W373" s="292"/>
      <c r="X373" s="292"/>
      <c r="Y373" s="292"/>
      <c r="Z373" s="292"/>
      <c r="AA373" s="292"/>
      <c r="AB373" s="292"/>
      <c r="AC373" s="292"/>
      <c r="AD373" s="292"/>
      <c r="AE373" s="292"/>
      <c r="AF373" s="292"/>
      <c r="AG373" s="292"/>
      <c r="AH373" s="292"/>
      <c r="AI373" s="292"/>
      <c r="AJ373" s="292"/>
      <c r="AK373" s="292"/>
      <c r="AL373" s="292"/>
      <c r="AM373" s="407">
        <f>AM372</f>
        <v>0</v>
      </c>
      <c r="AN373" s="407">
        <f>AN372</f>
        <v>0</v>
      </c>
      <c r="AO373" s="407">
        <f t="shared" ref="AO373:AZ373" si="128">AO372</f>
        <v>0</v>
      </c>
      <c r="AP373" s="407">
        <f t="shared" si="128"/>
        <v>0</v>
      </c>
      <c r="AQ373" s="407">
        <f t="shared" si="128"/>
        <v>0</v>
      </c>
      <c r="AR373" s="407">
        <f t="shared" si="128"/>
        <v>0</v>
      </c>
      <c r="AS373" s="407">
        <f t="shared" si="128"/>
        <v>0</v>
      </c>
      <c r="AT373" s="407">
        <f t="shared" si="128"/>
        <v>0</v>
      </c>
      <c r="AU373" s="407">
        <f t="shared" si="128"/>
        <v>0</v>
      </c>
      <c r="AV373" s="407">
        <f t="shared" si="128"/>
        <v>0</v>
      </c>
      <c r="AW373" s="407">
        <f t="shared" si="128"/>
        <v>0</v>
      </c>
      <c r="AX373" s="407">
        <f t="shared" si="128"/>
        <v>0</v>
      </c>
      <c r="AY373" s="407">
        <f t="shared" si="128"/>
        <v>0</v>
      </c>
      <c r="AZ373" s="407">
        <f t="shared" si="128"/>
        <v>0</v>
      </c>
      <c r="BA373" s="308"/>
    </row>
    <row r="374" spans="1:53" s="280" customFormat="1" ht="15.5" outlineLevel="1">
      <c r="A374" s="498"/>
      <c r="B374" s="311"/>
      <c r="C374" s="309"/>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c r="AL374" s="288"/>
      <c r="AM374" s="412"/>
      <c r="AN374" s="413"/>
      <c r="AO374" s="412"/>
      <c r="AP374" s="412"/>
      <c r="AQ374" s="412"/>
      <c r="AR374" s="412"/>
      <c r="AS374" s="412"/>
      <c r="AT374" s="412"/>
      <c r="AU374" s="412"/>
      <c r="AV374" s="412"/>
      <c r="AW374" s="412"/>
      <c r="AX374" s="412"/>
      <c r="AY374" s="412"/>
      <c r="AZ374" s="412"/>
      <c r="BA374" s="310"/>
    </row>
    <row r="375" spans="1:53" ht="15.5" outlineLevel="1">
      <c r="A375" s="499"/>
      <c r="B375" s="285" t="s">
        <v>15</v>
      </c>
      <c r="C375" s="317"/>
      <c r="D375" s="287"/>
      <c r="E375" s="286"/>
      <c r="F375" s="286"/>
      <c r="G375" s="286"/>
      <c r="H375" s="286"/>
      <c r="I375" s="286"/>
      <c r="J375" s="286"/>
      <c r="K375" s="286"/>
      <c r="L375" s="286"/>
      <c r="M375" s="286"/>
      <c r="N375" s="286"/>
      <c r="O375" s="286"/>
      <c r="P375" s="286"/>
      <c r="Q375" s="286"/>
      <c r="R375" s="286"/>
      <c r="S375" s="286"/>
      <c r="T375" s="286"/>
      <c r="U375" s="288"/>
      <c r="V375" s="286"/>
      <c r="W375" s="286"/>
      <c r="X375" s="286"/>
      <c r="Y375" s="286"/>
      <c r="Z375" s="286"/>
      <c r="AA375" s="286"/>
      <c r="AB375" s="286"/>
      <c r="AC375" s="286"/>
      <c r="AD375" s="286"/>
      <c r="AE375" s="286"/>
      <c r="AF375" s="286"/>
      <c r="AG375" s="286"/>
      <c r="AH375" s="286"/>
      <c r="AI375" s="286"/>
      <c r="AJ375" s="286"/>
      <c r="AK375" s="286"/>
      <c r="AL375" s="286"/>
      <c r="AM375" s="410"/>
      <c r="AN375" s="410"/>
      <c r="AO375" s="410"/>
      <c r="AP375" s="410"/>
      <c r="AQ375" s="410"/>
      <c r="AR375" s="410"/>
      <c r="AS375" s="410"/>
      <c r="AT375" s="410"/>
      <c r="AU375" s="410"/>
      <c r="AV375" s="410"/>
      <c r="AW375" s="410"/>
      <c r="AX375" s="410"/>
      <c r="AY375" s="410"/>
      <c r="AZ375" s="410"/>
      <c r="BA375" s="289"/>
    </row>
    <row r="376" spans="1:53" ht="15.5" outlineLevel="1">
      <c r="A376" s="498">
        <v>26</v>
      </c>
      <c r="B376" s="318" t="s">
        <v>16</v>
      </c>
      <c r="C376" s="288" t="s">
        <v>25</v>
      </c>
      <c r="D376" s="292"/>
      <c r="E376" s="292"/>
      <c r="F376" s="292"/>
      <c r="G376" s="292"/>
      <c r="H376" s="292"/>
      <c r="I376" s="292"/>
      <c r="J376" s="292"/>
      <c r="K376" s="292"/>
      <c r="L376" s="292"/>
      <c r="M376" s="292"/>
      <c r="N376" s="292"/>
      <c r="O376" s="292"/>
      <c r="P376" s="292"/>
      <c r="Q376" s="292"/>
      <c r="R376" s="292"/>
      <c r="S376" s="292"/>
      <c r="T376" s="292"/>
      <c r="U376" s="292">
        <v>12</v>
      </c>
      <c r="V376" s="292"/>
      <c r="W376" s="292"/>
      <c r="X376" s="292"/>
      <c r="Y376" s="292"/>
      <c r="Z376" s="292"/>
      <c r="AA376" s="292"/>
      <c r="AB376" s="292"/>
      <c r="AC376" s="292"/>
      <c r="AD376" s="292"/>
      <c r="AE376" s="292"/>
      <c r="AF376" s="292"/>
      <c r="AG376" s="292"/>
      <c r="AH376" s="292"/>
      <c r="AI376" s="292"/>
      <c r="AJ376" s="292"/>
      <c r="AK376" s="292"/>
      <c r="AL376" s="292"/>
      <c r="AM376" s="422"/>
      <c r="AN376" s="411"/>
      <c r="AO376" s="411"/>
      <c r="AP376" s="411"/>
      <c r="AQ376" s="411"/>
      <c r="AR376" s="411"/>
      <c r="AS376" s="411"/>
      <c r="AT376" s="411"/>
      <c r="AU376" s="411"/>
      <c r="AV376" s="411"/>
      <c r="AW376" s="411"/>
      <c r="AX376" s="411"/>
      <c r="AY376" s="411"/>
      <c r="AZ376" s="411"/>
      <c r="BA376" s="293">
        <f>SUM(AM376:AZ376)</f>
        <v>0</v>
      </c>
    </row>
    <row r="377" spans="1:53" ht="15.5" outlineLevel="1">
      <c r="B377" s="291" t="s">
        <v>248</v>
      </c>
      <c r="C377" s="288" t="s">
        <v>163</v>
      </c>
      <c r="D377" s="292"/>
      <c r="E377" s="292"/>
      <c r="F377" s="292"/>
      <c r="G377" s="292"/>
      <c r="H377" s="292"/>
      <c r="I377" s="292"/>
      <c r="J377" s="292"/>
      <c r="K377" s="292"/>
      <c r="L377" s="292"/>
      <c r="M377" s="292"/>
      <c r="N377" s="292"/>
      <c r="O377" s="292"/>
      <c r="P377" s="292"/>
      <c r="Q377" s="292"/>
      <c r="R377" s="292"/>
      <c r="S377" s="292"/>
      <c r="T377" s="292"/>
      <c r="U377" s="292">
        <f>U376</f>
        <v>12</v>
      </c>
      <c r="V377" s="292"/>
      <c r="W377" s="292"/>
      <c r="X377" s="292"/>
      <c r="Y377" s="292"/>
      <c r="Z377" s="292"/>
      <c r="AA377" s="292"/>
      <c r="AB377" s="292"/>
      <c r="AC377" s="292"/>
      <c r="AD377" s="292"/>
      <c r="AE377" s="292"/>
      <c r="AF377" s="292"/>
      <c r="AG377" s="292"/>
      <c r="AH377" s="292"/>
      <c r="AI377" s="292"/>
      <c r="AJ377" s="292"/>
      <c r="AK377" s="292"/>
      <c r="AL377" s="292"/>
      <c r="AM377" s="407">
        <f>AM376</f>
        <v>0</v>
      </c>
      <c r="AN377" s="407">
        <f>AN376</f>
        <v>0</v>
      </c>
      <c r="AO377" s="407">
        <f t="shared" ref="AO377:AZ377" si="129">AO376</f>
        <v>0</v>
      </c>
      <c r="AP377" s="407">
        <f t="shared" si="129"/>
        <v>0</v>
      </c>
      <c r="AQ377" s="407">
        <f t="shared" si="129"/>
        <v>0</v>
      </c>
      <c r="AR377" s="407">
        <f t="shared" si="129"/>
        <v>0</v>
      </c>
      <c r="AS377" s="407">
        <f t="shared" si="129"/>
        <v>0</v>
      </c>
      <c r="AT377" s="407">
        <f t="shared" si="129"/>
        <v>0</v>
      </c>
      <c r="AU377" s="407">
        <f t="shared" si="129"/>
        <v>0</v>
      </c>
      <c r="AV377" s="407">
        <f t="shared" si="129"/>
        <v>0</v>
      </c>
      <c r="AW377" s="407">
        <f t="shared" si="129"/>
        <v>0</v>
      </c>
      <c r="AX377" s="407">
        <f t="shared" si="129"/>
        <v>0</v>
      </c>
      <c r="AY377" s="407">
        <f t="shared" si="129"/>
        <v>0</v>
      </c>
      <c r="AZ377" s="407">
        <f t="shared" si="129"/>
        <v>0</v>
      </c>
      <c r="BA377" s="303"/>
    </row>
    <row r="378" spans="1:53" ht="15.5" outlineLevel="1">
      <c r="A378" s="501"/>
      <c r="B378" s="319"/>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c r="AL378" s="288"/>
      <c r="AM378" s="419"/>
      <c r="AN378" s="420"/>
      <c r="AO378" s="420"/>
      <c r="AP378" s="420"/>
      <c r="AQ378" s="420"/>
      <c r="AR378" s="420"/>
      <c r="AS378" s="420"/>
      <c r="AT378" s="420"/>
      <c r="AU378" s="420"/>
      <c r="AV378" s="420"/>
      <c r="AW378" s="420"/>
      <c r="AX378" s="420"/>
      <c r="AY378" s="420"/>
      <c r="AZ378" s="420"/>
      <c r="BA378" s="294"/>
    </row>
    <row r="379" spans="1:53" ht="15.5" outlineLevel="1">
      <c r="A379" s="498">
        <v>27</v>
      </c>
      <c r="B379" s="318" t="s">
        <v>17</v>
      </c>
      <c r="C379" s="288" t="s">
        <v>25</v>
      </c>
      <c r="D379" s="292"/>
      <c r="E379" s="292"/>
      <c r="F379" s="292"/>
      <c r="G379" s="292"/>
      <c r="H379" s="292"/>
      <c r="I379" s="292"/>
      <c r="J379" s="292"/>
      <c r="K379" s="292"/>
      <c r="L379" s="292"/>
      <c r="M379" s="292"/>
      <c r="N379" s="292"/>
      <c r="O379" s="292"/>
      <c r="P379" s="292"/>
      <c r="Q379" s="292"/>
      <c r="R379" s="292"/>
      <c r="S379" s="292"/>
      <c r="T379" s="292"/>
      <c r="U379" s="292">
        <v>12</v>
      </c>
      <c r="V379" s="292"/>
      <c r="W379" s="292"/>
      <c r="X379" s="292"/>
      <c r="Y379" s="292"/>
      <c r="Z379" s="292"/>
      <c r="AA379" s="292"/>
      <c r="AB379" s="292"/>
      <c r="AC379" s="292"/>
      <c r="AD379" s="292"/>
      <c r="AE379" s="292"/>
      <c r="AF379" s="292"/>
      <c r="AG379" s="292"/>
      <c r="AH379" s="292"/>
      <c r="AI379" s="292"/>
      <c r="AJ379" s="292"/>
      <c r="AK379" s="292"/>
      <c r="AL379" s="292"/>
      <c r="AM379" s="422"/>
      <c r="AN379" s="411"/>
      <c r="AO379" s="411"/>
      <c r="AP379" s="411"/>
      <c r="AQ379" s="411"/>
      <c r="AR379" s="411"/>
      <c r="AS379" s="411"/>
      <c r="AT379" s="411"/>
      <c r="AU379" s="411"/>
      <c r="AV379" s="411"/>
      <c r="AW379" s="411"/>
      <c r="AX379" s="411"/>
      <c r="AY379" s="411"/>
      <c r="AZ379" s="411"/>
      <c r="BA379" s="293">
        <f>SUM(AM379:AZ379)</f>
        <v>0</v>
      </c>
    </row>
    <row r="380" spans="1:53" ht="15.5" outlineLevel="1">
      <c r="B380" s="291" t="s">
        <v>248</v>
      </c>
      <c r="C380" s="288" t="s">
        <v>163</v>
      </c>
      <c r="D380" s="292"/>
      <c r="E380" s="292"/>
      <c r="F380" s="292"/>
      <c r="G380" s="292"/>
      <c r="H380" s="292"/>
      <c r="I380" s="292"/>
      <c r="J380" s="292"/>
      <c r="K380" s="292"/>
      <c r="L380" s="292"/>
      <c r="M380" s="292"/>
      <c r="N380" s="292"/>
      <c r="O380" s="292"/>
      <c r="P380" s="292"/>
      <c r="Q380" s="292"/>
      <c r="R380" s="292"/>
      <c r="S380" s="292"/>
      <c r="T380" s="292"/>
      <c r="U380" s="292">
        <f>U379</f>
        <v>12</v>
      </c>
      <c r="V380" s="292"/>
      <c r="W380" s="292"/>
      <c r="X380" s="292"/>
      <c r="Y380" s="292"/>
      <c r="Z380" s="292"/>
      <c r="AA380" s="292"/>
      <c r="AB380" s="292"/>
      <c r="AC380" s="292"/>
      <c r="AD380" s="292"/>
      <c r="AE380" s="292"/>
      <c r="AF380" s="292"/>
      <c r="AG380" s="292"/>
      <c r="AH380" s="292"/>
      <c r="AI380" s="292"/>
      <c r="AJ380" s="292"/>
      <c r="AK380" s="292"/>
      <c r="AL380" s="292"/>
      <c r="AM380" s="407">
        <f>AM379</f>
        <v>0</v>
      </c>
      <c r="AN380" s="407">
        <f>AN379</f>
        <v>0</v>
      </c>
      <c r="AO380" s="407">
        <f t="shared" ref="AO380:AZ380" si="130">AO379</f>
        <v>0</v>
      </c>
      <c r="AP380" s="407">
        <f t="shared" si="130"/>
        <v>0</v>
      </c>
      <c r="AQ380" s="407">
        <f t="shared" si="130"/>
        <v>0</v>
      </c>
      <c r="AR380" s="407">
        <f t="shared" si="130"/>
        <v>0</v>
      </c>
      <c r="AS380" s="407">
        <f t="shared" si="130"/>
        <v>0</v>
      </c>
      <c r="AT380" s="407">
        <f t="shared" si="130"/>
        <v>0</v>
      </c>
      <c r="AU380" s="407">
        <f t="shared" si="130"/>
        <v>0</v>
      </c>
      <c r="AV380" s="407">
        <f t="shared" si="130"/>
        <v>0</v>
      </c>
      <c r="AW380" s="407">
        <f t="shared" si="130"/>
        <v>0</v>
      </c>
      <c r="AX380" s="407">
        <f t="shared" si="130"/>
        <v>0</v>
      </c>
      <c r="AY380" s="407">
        <f t="shared" si="130"/>
        <v>0</v>
      </c>
      <c r="AZ380" s="407">
        <f t="shared" si="130"/>
        <v>0</v>
      </c>
      <c r="BA380" s="303"/>
    </row>
    <row r="381" spans="1:53" ht="15.5" outlineLevel="1">
      <c r="A381" s="501"/>
      <c r="B381" s="320"/>
      <c r="C381" s="297"/>
      <c r="D381" s="288"/>
      <c r="E381" s="288"/>
      <c r="F381" s="288"/>
      <c r="G381" s="288"/>
      <c r="H381" s="288"/>
      <c r="I381" s="288"/>
      <c r="J381" s="288"/>
      <c r="K381" s="288"/>
      <c r="L381" s="288"/>
      <c r="M381" s="288"/>
      <c r="N381" s="288"/>
      <c r="O381" s="288"/>
      <c r="P381" s="288"/>
      <c r="Q381" s="288"/>
      <c r="R381" s="288"/>
      <c r="S381" s="288"/>
      <c r="T381" s="288"/>
      <c r="U381" s="297"/>
      <c r="V381" s="288"/>
      <c r="W381" s="288"/>
      <c r="X381" s="288"/>
      <c r="Y381" s="288"/>
      <c r="Z381" s="288"/>
      <c r="AA381" s="288"/>
      <c r="AB381" s="288"/>
      <c r="AC381" s="288"/>
      <c r="AD381" s="288"/>
      <c r="AE381" s="288"/>
      <c r="AF381" s="288"/>
      <c r="AG381" s="288"/>
      <c r="AH381" s="288"/>
      <c r="AI381" s="288"/>
      <c r="AJ381" s="288"/>
      <c r="AK381" s="288"/>
      <c r="AL381" s="288"/>
      <c r="AM381" s="408"/>
      <c r="AN381" s="408"/>
      <c r="AO381" s="408"/>
      <c r="AP381" s="408"/>
      <c r="AQ381" s="408"/>
      <c r="AR381" s="408"/>
      <c r="AS381" s="408"/>
      <c r="AT381" s="408"/>
      <c r="AU381" s="408"/>
      <c r="AV381" s="408"/>
      <c r="AW381" s="408"/>
      <c r="AX381" s="408"/>
      <c r="AY381" s="408"/>
      <c r="AZ381" s="408"/>
      <c r="BA381" s="303"/>
    </row>
    <row r="382" spans="1:53" ht="15.5" outlineLevel="1">
      <c r="A382" s="498">
        <v>28</v>
      </c>
      <c r="B382" s="318" t="s">
        <v>18</v>
      </c>
      <c r="C382" s="288" t="s">
        <v>25</v>
      </c>
      <c r="D382" s="292"/>
      <c r="E382" s="292"/>
      <c r="F382" s="292"/>
      <c r="G382" s="292"/>
      <c r="H382" s="292"/>
      <c r="I382" s="292"/>
      <c r="J382" s="292"/>
      <c r="K382" s="292"/>
      <c r="L382" s="292"/>
      <c r="M382" s="292"/>
      <c r="N382" s="292"/>
      <c r="O382" s="292"/>
      <c r="P382" s="292"/>
      <c r="Q382" s="292"/>
      <c r="R382" s="292"/>
      <c r="S382" s="292"/>
      <c r="T382" s="292"/>
      <c r="U382" s="292">
        <v>0</v>
      </c>
      <c r="V382" s="292"/>
      <c r="W382" s="292"/>
      <c r="X382" s="292"/>
      <c r="Y382" s="292"/>
      <c r="Z382" s="292"/>
      <c r="AA382" s="292"/>
      <c r="AB382" s="292"/>
      <c r="AC382" s="292"/>
      <c r="AD382" s="292"/>
      <c r="AE382" s="292"/>
      <c r="AF382" s="292"/>
      <c r="AG382" s="292"/>
      <c r="AH382" s="292"/>
      <c r="AI382" s="292"/>
      <c r="AJ382" s="292"/>
      <c r="AK382" s="292"/>
      <c r="AL382" s="292"/>
      <c r="AM382" s="422"/>
      <c r="AN382" s="411"/>
      <c r="AO382" s="411"/>
      <c r="AP382" s="411"/>
      <c r="AQ382" s="411"/>
      <c r="AR382" s="411"/>
      <c r="AS382" s="411"/>
      <c r="AT382" s="411"/>
      <c r="AU382" s="411"/>
      <c r="AV382" s="411"/>
      <c r="AW382" s="411"/>
      <c r="AX382" s="411"/>
      <c r="AY382" s="411"/>
      <c r="AZ382" s="411"/>
      <c r="BA382" s="293">
        <f>SUM(AM382:AZ382)</f>
        <v>0</v>
      </c>
    </row>
    <row r="383" spans="1:53" ht="15.5" outlineLevel="1">
      <c r="B383" s="291" t="s">
        <v>248</v>
      </c>
      <c r="C383" s="288" t="s">
        <v>163</v>
      </c>
      <c r="D383" s="292"/>
      <c r="E383" s="292"/>
      <c r="F383" s="292"/>
      <c r="G383" s="292"/>
      <c r="H383" s="292"/>
      <c r="I383" s="292"/>
      <c r="J383" s="292"/>
      <c r="K383" s="292"/>
      <c r="L383" s="292"/>
      <c r="M383" s="292"/>
      <c r="N383" s="292"/>
      <c r="O383" s="292"/>
      <c r="P383" s="292"/>
      <c r="Q383" s="292"/>
      <c r="R383" s="292"/>
      <c r="S383" s="292"/>
      <c r="T383" s="292"/>
      <c r="U383" s="292">
        <f>U382</f>
        <v>0</v>
      </c>
      <c r="V383" s="292"/>
      <c r="W383" s="292"/>
      <c r="X383" s="292"/>
      <c r="Y383" s="292"/>
      <c r="Z383" s="292"/>
      <c r="AA383" s="292"/>
      <c r="AB383" s="292"/>
      <c r="AC383" s="292"/>
      <c r="AD383" s="292"/>
      <c r="AE383" s="292"/>
      <c r="AF383" s="292"/>
      <c r="AG383" s="292"/>
      <c r="AH383" s="292"/>
      <c r="AI383" s="292"/>
      <c r="AJ383" s="292"/>
      <c r="AK383" s="292"/>
      <c r="AL383" s="292"/>
      <c r="AM383" s="407">
        <f>AM382</f>
        <v>0</v>
      </c>
      <c r="AN383" s="407">
        <f>AN382</f>
        <v>0</v>
      </c>
      <c r="AO383" s="407">
        <f t="shared" ref="AO383:AZ383" si="131">AO382</f>
        <v>0</v>
      </c>
      <c r="AP383" s="407">
        <f t="shared" si="131"/>
        <v>0</v>
      </c>
      <c r="AQ383" s="407">
        <f t="shared" si="131"/>
        <v>0</v>
      </c>
      <c r="AR383" s="407">
        <f t="shared" si="131"/>
        <v>0</v>
      </c>
      <c r="AS383" s="407">
        <f t="shared" si="131"/>
        <v>0</v>
      </c>
      <c r="AT383" s="407">
        <f t="shared" si="131"/>
        <v>0</v>
      </c>
      <c r="AU383" s="407">
        <f t="shared" si="131"/>
        <v>0</v>
      </c>
      <c r="AV383" s="407">
        <f t="shared" si="131"/>
        <v>0</v>
      </c>
      <c r="AW383" s="407">
        <f t="shared" si="131"/>
        <v>0</v>
      </c>
      <c r="AX383" s="407">
        <f t="shared" si="131"/>
        <v>0</v>
      </c>
      <c r="AY383" s="407">
        <f t="shared" si="131"/>
        <v>0</v>
      </c>
      <c r="AZ383" s="407">
        <f t="shared" si="131"/>
        <v>0</v>
      </c>
      <c r="BA383" s="294"/>
    </row>
    <row r="384" spans="1:53" ht="15.5" outlineLevel="1">
      <c r="A384" s="501"/>
      <c r="B384" s="319"/>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c r="AL384" s="288"/>
      <c r="AM384" s="408"/>
      <c r="AN384" s="408"/>
      <c r="AO384" s="408"/>
      <c r="AP384" s="408"/>
      <c r="AQ384" s="408"/>
      <c r="AR384" s="408"/>
      <c r="AS384" s="408"/>
      <c r="AT384" s="408"/>
      <c r="AU384" s="408"/>
      <c r="AV384" s="408"/>
      <c r="AW384" s="408"/>
      <c r="AX384" s="408"/>
      <c r="AY384" s="408"/>
      <c r="AZ384" s="408"/>
      <c r="BA384" s="303"/>
    </row>
    <row r="385" spans="1:53" ht="15.5" outlineLevel="1">
      <c r="A385" s="498">
        <v>29</v>
      </c>
      <c r="B385" s="321" t="s">
        <v>19</v>
      </c>
      <c r="C385" s="288" t="s">
        <v>25</v>
      </c>
      <c r="D385" s="292"/>
      <c r="E385" s="292"/>
      <c r="F385" s="292"/>
      <c r="G385" s="292"/>
      <c r="H385" s="292"/>
      <c r="I385" s="292"/>
      <c r="J385" s="292"/>
      <c r="K385" s="292"/>
      <c r="L385" s="292"/>
      <c r="M385" s="292"/>
      <c r="N385" s="292"/>
      <c r="O385" s="292"/>
      <c r="P385" s="292"/>
      <c r="Q385" s="292"/>
      <c r="R385" s="292"/>
      <c r="S385" s="292"/>
      <c r="T385" s="292"/>
      <c r="U385" s="292">
        <v>0</v>
      </c>
      <c r="V385" s="292"/>
      <c r="W385" s="292"/>
      <c r="X385" s="292"/>
      <c r="Y385" s="292"/>
      <c r="Z385" s="292"/>
      <c r="AA385" s="292"/>
      <c r="AB385" s="292"/>
      <c r="AC385" s="292"/>
      <c r="AD385" s="292"/>
      <c r="AE385" s="292"/>
      <c r="AF385" s="292"/>
      <c r="AG385" s="292"/>
      <c r="AH385" s="292"/>
      <c r="AI385" s="292"/>
      <c r="AJ385" s="292"/>
      <c r="AK385" s="292"/>
      <c r="AL385" s="292"/>
      <c r="AM385" s="422"/>
      <c r="AN385" s="411"/>
      <c r="AO385" s="411"/>
      <c r="AP385" s="411"/>
      <c r="AQ385" s="411"/>
      <c r="AR385" s="411"/>
      <c r="AS385" s="411"/>
      <c r="AT385" s="411"/>
      <c r="AU385" s="411"/>
      <c r="AV385" s="411"/>
      <c r="AW385" s="411"/>
      <c r="AX385" s="411"/>
      <c r="AY385" s="411"/>
      <c r="AZ385" s="411"/>
      <c r="BA385" s="293">
        <f>SUM(AM385:AZ385)</f>
        <v>0</v>
      </c>
    </row>
    <row r="386" spans="1:53" ht="15.5" outlineLevel="1">
      <c r="B386" s="321" t="s">
        <v>248</v>
      </c>
      <c r="C386" s="288" t="s">
        <v>163</v>
      </c>
      <c r="D386" s="292"/>
      <c r="E386" s="292"/>
      <c r="F386" s="292"/>
      <c r="G386" s="292"/>
      <c r="H386" s="292"/>
      <c r="I386" s="292"/>
      <c r="J386" s="292"/>
      <c r="K386" s="292"/>
      <c r="L386" s="292"/>
      <c r="M386" s="292"/>
      <c r="N386" s="292"/>
      <c r="O386" s="292"/>
      <c r="P386" s="292"/>
      <c r="Q386" s="292"/>
      <c r="R386" s="292"/>
      <c r="S386" s="292"/>
      <c r="T386" s="292"/>
      <c r="U386" s="292">
        <f>U385</f>
        <v>0</v>
      </c>
      <c r="V386" s="292"/>
      <c r="W386" s="292"/>
      <c r="X386" s="292"/>
      <c r="Y386" s="292"/>
      <c r="Z386" s="292"/>
      <c r="AA386" s="292"/>
      <c r="AB386" s="292"/>
      <c r="AC386" s="292"/>
      <c r="AD386" s="292"/>
      <c r="AE386" s="292"/>
      <c r="AF386" s="292"/>
      <c r="AG386" s="292"/>
      <c r="AH386" s="292"/>
      <c r="AI386" s="292"/>
      <c r="AJ386" s="292"/>
      <c r="AK386" s="292"/>
      <c r="AL386" s="292"/>
      <c r="AM386" s="407">
        <f>AM385</f>
        <v>0</v>
      </c>
      <c r="AN386" s="407">
        <f t="shared" ref="AN386:AZ386" si="132">AN385</f>
        <v>0</v>
      </c>
      <c r="AO386" s="407">
        <f t="shared" si="132"/>
        <v>0</v>
      </c>
      <c r="AP386" s="407">
        <f t="shared" si="132"/>
        <v>0</v>
      </c>
      <c r="AQ386" s="407">
        <f t="shared" si="132"/>
        <v>0</v>
      </c>
      <c r="AR386" s="407">
        <f t="shared" si="132"/>
        <v>0</v>
      </c>
      <c r="AS386" s="407">
        <f t="shared" si="132"/>
        <v>0</v>
      </c>
      <c r="AT386" s="407">
        <f t="shared" si="132"/>
        <v>0</v>
      </c>
      <c r="AU386" s="407">
        <f t="shared" si="132"/>
        <v>0</v>
      </c>
      <c r="AV386" s="407">
        <f t="shared" si="132"/>
        <v>0</v>
      </c>
      <c r="AW386" s="407">
        <f t="shared" si="132"/>
        <v>0</v>
      </c>
      <c r="AX386" s="407">
        <f t="shared" si="132"/>
        <v>0</v>
      </c>
      <c r="AY386" s="407">
        <f t="shared" si="132"/>
        <v>0</v>
      </c>
      <c r="AZ386" s="407">
        <f t="shared" si="132"/>
        <v>0</v>
      </c>
      <c r="BA386" s="294"/>
    </row>
    <row r="387" spans="1:53" ht="15.5" outlineLevel="1">
      <c r="B387" s="321"/>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c r="AL387" s="288"/>
      <c r="AM387" s="419"/>
      <c r="AN387" s="419"/>
      <c r="AO387" s="419"/>
      <c r="AP387" s="419"/>
      <c r="AQ387" s="419"/>
      <c r="AR387" s="419"/>
      <c r="AS387" s="419"/>
      <c r="AT387" s="419"/>
      <c r="AU387" s="419"/>
      <c r="AV387" s="419"/>
      <c r="AW387" s="419"/>
      <c r="AX387" s="419"/>
      <c r="AY387" s="419"/>
      <c r="AZ387" s="419"/>
      <c r="BA387" s="310"/>
    </row>
    <row r="388" spans="1:53" s="280" customFormat="1" ht="15.5" outlineLevel="1">
      <c r="A388" s="498">
        <v>30</v>
      </c>
      <c r="B388" s="321" t="s">
        <v>485</v>
      </c>
      <c r="C388" s="288" t="s">
        <v>25</v>
      </c>
      <c r="D388" s="292"/>
      <c r="E388" s="292"/>
      <c r="F388" s="292"/>
      <c r="G388" s="292"/>
      <c r="H388" s="292"/>
      <c r="I388" s="292"/>
      <c r="J388" s="292"/>
      <c r="K388" s="292"/>
      <c r="L388" s="292"/>
      <c r="M388" s="292"/>
      <c r="N388" s="292"/>
      <c r="O388" s="292"/>
      <c r="P388" s="292"/>
      <c r="Q388" s="292"/>
      <c r="R388" s="292"/>
      <c r="S388" s="292"/>
      <c r="T388" s="292"/>
      <c r="U388" s="292">
        <v>0</v>
      </c>
      <c r="V388" s="292"/>
      <c r="W388" s="292"/>
      <c r="X388" s="292"/>
      <c r="Y388" s="292"/>
      <c r="Z388" s="292"/>
      <c r="AA388" s="292"/>
      <c r="AB388" s="292"/>
      <c r="AC388" s="292"/>
      <c r="AD388" s="292"/>
      <c r="AE388" s="292"/>
      <c r="AF388" s="292"/>
      <c r="AG388" s="292"/>
      <c r="AH388" s="292"/>
      <c r="AI388" s="292"/>
      <c r="AJ388" s="292"/>
      <c r="AK388" s="292"/>
      <c r="AL388" s="292"/>
      <c r="AM388" s="406"/>
      <c r="AN388" s="406"/>
      <c r="AO388" s="406"/>
      <c r="AP388" s="406"/>
      <c r="AQ388" s="406"/>
      <c r="AR388" s="406"/>
      <c r="AS388" s="406"/>
      <c r="AT388" s="406"/>
      <c r="AU388" s="406"/>
      <c r="AV388" s="406"/>
      <c r="AW388" s="406"/>
      <c r="AX388" s="406"/>
      <c r="AY388" s="406"/>
      <c r="AZ388" s="406"/>
      <c r="BA388" s="293">
        <f>SUM(AM388:AZ388)</f>
        <v>0</v>
      </c>
    </row>
    <row r="389" spans="1:53" s="280" customFormat="1" ht="15.5" outlineLevel="1">
      <c r="A389" s="498"/>
      <c r="B389" s="321" t="s">
        <v>248</v>
      </c>
      <c r="C389" s="288" t="s">
        <v>163</v>
      </c>
      <c r="D389" s="292"/>
      <c r="E389" s="292"/>
      <c r="F389" s="292"/>
      <c r="G389" s="292"/>
      <c r="H389" s="292"/>
      <c r="I389" s="292"/>
      <c r="J389" s="292"/>
      <c r="K389" s="292"/>
      <c r="L389" s="292"/>
      <c r="M389" s="292"/>
      <c r="N389" s="292"/>
      <c r="O389" s="292"/>
      <c r="P389" s="292"/>
      <c r="Q389" s="292"/>
      <c r="R389" s="292"/>
      <c r="S389" s="292"/>
      <c r="T389" s="292"/>
      <c r="U389" s="292">
        <f>U388</f>
        <v>0</v>
      </c>
      <c r="V389" s="292"/>
      <c r="W389" s="292"/>
      <c r="X389" s="292"/>
      <c r="Y389" s="292"/>
      <c r="Z389" s="292"/>
      <c r="AA389" s="292"/>
      <c r="AB389" s="292"/>
      <c r="AC389" s="292"/>
      <c r="AD389" s="292"/>
      <c r="AE389" s="292"/>
      <c r="AF389" s="292"/>
      <c r="AG389" s="292"/>
      <c r="AH389" s="292"/>
      <c r="AI389" s="292"/>
      <c r="AJ389" s="292"/>
      <c r="AK389" s="292"/>
      <c r="AL389" s="292"/>
      <c r="AM389" s="407">
        <f>AM388</f>
        <v>0</v>
      </c>
      <c r="AN389" s="407">
        <f t="shared" ref="AN389:AZ389" si="133">AN388</f>
        <v>0</v>
      </c>
      <c r="AO389" s="407">
        <f t="shared" si="133"/>
        <v>0</v>
      </c>
      <c r="AP389" s="407">
        <f t="shared" si="133"/>
        <v>0</v>
      </c>
      <c r="AQ389" s="407">
        <f t="shared" si="133"/>
        <v>0</v>
      </c>
      <c r="AR389" s="407">
        <f t="shared" si="133"/>
        <v>0</v>
      </c>
      <c r="AS389" s="407">
        <f t="shared" si="133"/>
        <v>0</v>
      </c>
      <c r="AT389" s="407">
        <f t="shared" si="133"/>
        <v>0</v>
      </c>
      <c r="AU389" s="407">
        <f t="shared" si="133"/>
        <v>0</v>
      </c>
      <c r="AV389" s="407">
        <f t="shared" si="133"/>
        <v>0</v>
      </c>
      <c r="AW389" s="407">
        <f t="shared" si="133"/>
        <v>0</v>
      </c>
      <c r="AX389" s="407">
        <f t="shared" si="133"/>
        <v>0</v>
      </c>
      <c r="AY389" s="407">
        <f t="shared" si="133"/>
        <v>0</v>
      </c>
      <c r="AZ389" s="407">
        <f t="shared" si="133"/>
        <v>0</v>
      </c>
      <c r="BA389" s="294"/>
    </row>
    <row r="390" spans="1:53" s="280" customFormat="1" ht="15.5" outlineLevel="1">
      <c r="A390" s="498"/>
      <c r="B390" s="321"/>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c r="AL390" s="288"/>
      <c r="AM390" s="408"/>
      <c r="AN390" s="408"/>
      <c r="AO390" s="408"/>
      <c r="AP390" s="408"/>
      <c r="AQ390" s="408"/>
      <c r="AR390" s="408"/>
      <c r="AS390" s="408"/>
      <c r="AT390" s="408"/>
      <c r="AU390" s="408"/>
      <c r="AV390" s="408"/>
      <c r="AW390" s="408"/>
      <c r="AX390" s="408"/>
      <c r="AY390" s="408"/>
      <c r="AZ390" s="408"/>
      <c r="BA390" s="310"/>
    </row>
    <row r="391" spans="1:53" s="280" customFormat="1" ht="15.5" outlineLevel="1">
      <c r="A391" s="498"/>
      <c r="B391" s="285" t="s">
        <v>486</v>
      </c>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c r="AL391" s="288"/>
      <c r="AM391" s="408"/>
      <c r="AN391" s="408"/>
      <c r="AO391" s="408"/>
      <c r="AP391" s="408"/>
      <c r="AQ391" s="408"/>
      <c r="AR391" s="408"/>
      <c r="AS391" s="408"/>
      <c r="AT391" s="408"/>
      <c r="AU391" s="408"/>
      <c r="AV391" s="408"/>
      <c r="AW391" s="408"/>
      <c r="AX391" s="408"/>
      <c r="AY391" s="408"/>
      <c r="AZ391" s="408"/>
      <c r="BA391" s="310"/>
    </row>
    <row r="392" spans="1:53" s="280" customFormat="1" ht="15.5" outlineLevel="1">
      <c r="A392" s="498">
        <v>31</v>
      </c>
      <c r="B392" s="321" t="s">
        <v>487</v>
      </c>
      <c r="C392" s="288" t="s">
        <v>25</v>
      </c>
      <c r="D392" s="292"/>
      <c r="E392" s="292"/>
      <c r="F392" s="292"/>
      <c r="G392" s="292"/>
      <c r="H392" s="292"/>
      <c r="I392" s="292"/>
      <c r="J392" s="292"/>
      <c r="K392" s="292"/>
      <c r="L392" s="292"/>
      <c r="M392" s="292"/>
      <c r="N392" s="292"/>
      <c r="O392" s="292"/>
      <c r="P392" s="292"/>
      <c r="Q392" s="292"/>
      <c r="R392" s="292"/>
      <c r="S392" s="292"/>
      <c r="T392" s="292"/>
      <c r="U392" s="292">
        <v>0</v>
      </c>
      <c r="V392" s="292"/>
      <c r="W392" s="292"/>
      <c r="X392" s="292"/>
      <c r="Y392" s="292"/>
      <c r="Z392" s="292"/>
      <c r="AA392" s="292"/>
      <c r="AB392" s="292"/>
      <c r="AC392" s="292"/>
      <c r="AD392" s="292"/>
      <c r="AE392" s="292"/>
      <c r="AF392" s="292"/>
      <c r="AG392" s="292"/>
      <c r="AH392" s="292"/>
      <c r="AI392" s="292"/>
      <c r="AJ392" s="292"/>
      <c r="AK392" s="292"/>
      <c r="AL392" s="292"/>
      <c r="AM392" s="406"/>
      <c r="AN392" s="406"/>
      <c r="AO392" s="406"/>
      <c r="AP392" s="406"/>
      <c r="AQ392" s="406"/>
      <c r="AR392" s="406"/>
      <c r="AS392" s="406"/>
      <c r="AT392" s="406"/>
      <c r="AU392" s="406"/>
      <c r="AV392" s="406"/>
      <c r="AW392" s="406"/>
      <c r="AX392" s="406"/>
      <c r="AY392" s="406"/>
      <c r="AZ392" s="406"/>
      <c r="BA392" s="293">
        <f>SUM(AM392:AZ392)</f>
        <v>0</v>
      </c>
    </row>
    <row r="393" spans="1:53" s="280" customFormat="1" ht="15.5" outlineLevel="1">
      <c r="A393" s="498"/>
      <c r="B393" s="321" t="s">
        <v>248</v>
      </c>
      <c r="C393" s="288" t="s">
        <v>163</v>
      </c>
      <c r="D393" s="292"/>
      <c r="E393" s="292"/>
      <c r="F393" s="292"/>
      <c r="G393" s="292"/>
      <c r="H393" s="292"/>
      <c r="I393" s="292"/>
      <c r="J393" s="292"/>
      <c r="K393" s="292"/>
      <c r="L393" s="292"/>
      <c r="M393" s="292"/>
      <c r="N393" s="292"/>
      <c r="O393" s="292"/>
      <c r="P393" s="292"/>
      <c r="Q393" s="292"/>
      <c r="R393" s="292"/>
      <c r="S393" s="292"/>
      <c r="T393" s="292"/>
      <c r="U393" s="292">
        <f>U392</f>
        <v>0</v>
      </c>
      <c r="V393" s="292"/>
      <c r="W393" s="292"/>
      <c r="X393" s="292"/>
      <c r="Y393" s="292"/>
      <c r="Z393" s="292"/>
      <c r="AA393" s="292"/>
      <c r="AB393" s="292"/>
      <c r="AC393" s="292"/>
      <c r="AD393" s="292"/>
      <c r="AE393" s="292"/>
      <c r="AF393" s="292"/>
      <c r="AG393" s="292"/>
      <c r="AH393" s="292"/>
      <c r="AI393" s="292"/>
      <c r="AJ393" s="292"/>
      <c r="AK393" s="292"/>
      <c r="AL393" s="292"/>
      <c r="AM393" s="407">
        <f>AM392</f>
        <v>0</v>
      </c>
      <c r="AN393" s="407">
        <f t="shared" ref="AN393:AZ393" si="134">AN392</f>
        <v>0</v>
      </c>
      <c r="AO393" s="407">
        <f t="shared" si="134"/>
        <v>0</v>
      </c>
      <c r="AP393" s="407">
        <f t="shared" si="134"/>
        <v>0</v>
      </c>
      <c r="AQ393" s="407">
        <f t="shared" si="134"/>
        <v>0</v>
      </c>
      <c r="AR393" s="407">
        <f t="shared" si="134"/>
        <v>0</v>
      </c>
      <c r="AS393" s="407">
        <f t="shared" si="134"/>
        <v>0</v>
      </c>
      <c r="AT393" s="407">
        <f t="shared" si="134"/>
        <v>0</v>
      </c>
      <c r="AU393" s="407">
        <f t="shared" si="134"/>
        <v>0</v>
      </c>
      <c r="AV393" s="407">
        <f t="shared" si="134"/>
        <v>0</v>
      </c>
      <c r="AW393" s="407">
        <f t="shared" si="134"/>
        <v>0</v>
      </c>
      <c r="AX393" s="407">
        <f t="shared" si="134"/>
        <v>0</v>
      </c>
      <c r="AY393" s="407">
        <f t="shared" si="134"/>
        <v>0</v>
      </c>
      <c r="AZ393" s="407">
        <f t="shared" si="134"/>
        <v>0</v>
      </c>
      <c r="BA393" s="294"/>
    </row>
    <row r="394" spans="1:53" s="280" customFormat="1" ht="15.5" outlineLevel="1">
      <c r="A394" s="498"/>
      <c r="B394" s="321"/>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408"/>
      <c r="AN394" s="408"/>
      <c r="AO394" s="408"/>
      <c r="AP394" s="408"/>
      <c r="AQ394" s="408"/>
      <c r="AR394" s="408"/>
      <c r="AS394" s="408"/>
      <c r="AT394" s="408"/>
      <c r="AU394" s="408"/>
      <c r="AV394" s="408"/>
      <c r="AW394" s="408"/>
      <c r="AX394" s="408"/>
      <c r="AY394" s="408"/>
      <c r="AZ394" s="408"/>
      <c r="BA394" s="310"/>
    </row>
    <row r="395" spans="1:53" s="280" customFormat="1" ht="15.5" outlineLevel="1">
      <c r="A395" s="498">
        <v>32</v>
      </c>
      <c r="B395" s="321" t="s">
        <v>488</v>
      </c>
      <c r="C395" s="288" t="s">
        <v>25</v>
      </c>
      <c r="D395" s="292"/>
      <c r="E395" s="292"/>
      <c r="F395" s="292"/>
      <c r="G395" s="292"/>
      <c r="H395" s="292"/>
      <c r="I395" s="292"/>
      <c r="J395" s="292"/>
      <c r="K395" s="292"/>
      <c r="L395" s="292"/>
      <c r="M395" s="292"/>
      <c r="N395" s="292"/>
      <c r="O395" s="292"/>
      <c r="P395" s="292"/>
      <c r="Q395" s="292"/>
      <c r="R395" s="292"/>
      <c r="S395" s="292"/>
      <c r="T395" s="292"/>
      <c r="U395" s="292">
        <v>0</v>
      </c>
      <c r="V395" s="292"/>
      <c r="W395" s="292"/>
      <c r="X395" s="292"/>
      <c r="Y395" s="292"/>
      <c r="Z395" s="292"/>
      <c r="AA395" s="292"/>
      <c r="AB395" s="292"/>
      <c r="AC395" s="292"/>
      <c r="AD395" s="292"/>
      <c r="AE395" s="292"/>
      <c r="AF395" s="292"/>
      <c r="AG395" s="292"/>
      <c r="AH395" s="292"/>
      <c r="AI395" s="292"/>
      <c r="AJ395" s="292"/>
      <c r="AK395" s="292"/>
      <c r="AL395" s="292"/>
      <c r="AM395" s="406"/>
      <c r="AN395" s="406"/>
      <c r="AO395" s="406"/>
      <c r="AP395" s="406"/>
      <c r="AQ395" s="406"/>
      <c r="AR395" s="406"/>
      <c r="AS395" s="406"/>
      <c r="AT395" s="406"/>
      <c r="AU395" s="406"/>
      <c r="AV395" s="406"/>
      <c r="AW395" s="406"/>
      <c r="AX395" s="406"/>
      <c r="AY395" s="406"/>
      <c r="AZ395" s="406"/>
      <c r="BA395" s="293">
        <f>SUM(AM395:AZ395)</f>
        <v>0</v>
      </c>
    </row>
    <row r="396" spans="1:53" s="280" customFormat="1" ht="15.5" outlineLevel="1">
      <c r="A396" s="498"/>
      <c r="B396" s="321" t="s">
        <v>248</v>
      </c>
      <c r="C396" s="288" t="s">
        <v>163</v>
      </c>
      <c r="D396" s="292"/>
      <c r="E396" s="292"/>
      <c r="F396" s="292"/>
      <c r="G396" s="292"/>
      <c r="H396" s="292"/>
      <c r="I396" s="292"/>
      <c r="J396" s="292"/>
      <c r="K396" s="292"/>
      <c r="L396" s="292"/>
      <c r="M396" s="292"/>
      <c r="N396" s="292"/>
      <c r="O396" s="292"/>
      <c r="P396" s="292"/>
      <c r="Q396" s="292"/>
      <c r="R396" s="292"/>
      <c r="S396" s="292"/>
      <c r="T396" s="292"/>
      <c r="U396" s="292">
        <f>U395</f>
        <v>0</v>
      </c>
      <c r="V396" s="292"/>
      <c r="W396" s="292"/>
      <c r="X396" s="292"/>
      <c r="Y396" s="292"/>
      <c r="Z396" s="292"/>
      <c r="AA396" s="292"/>
      <c r="AB396" s="292"/>
      <c r="AC396" s="292"/>
      <c r="AD396" s="292"/>
      <c r="AE396" s="292"/>
      <c r="AF396" s="292"/>
      <c r="AG396" s="292"/>
      <c r="AH396" s="292"/>
      <c r="AI396" s="292"/>
      <c r="AJ396" s="292"/>
      <c r="AK396" s="292"/>
      <c r="AL396" s="292"/>
      <c r="AM396" s="407">
        <f>AM395</f>
        <v>0</v>
      </c>
      <c r="AN396" s="407">
        <f t="shared" ref="AN396:AZ396" si="135">AN395</f>
        <v>0</v>
      </c>
      <c r="AO396" s="407">
        <f t="shared" si="135"/>
        <v>0</v>
      </c>
      <c r="AP396" s="407">
        <f t="shared" si="135"/>
        <v>0</v>
      </c>
      <c r="AQ396" s="407">
        <f t="shared" si="135"/>
        <v>0</v>
      </c>
      <c r="AR396" s="407">
        <f t="shared" si="135"/>
        <v>0</v>
      </c>
      <c r="AS396" s="407">
        <f t="shared" si="135"/>
        <v>0</v>
      </c>
      <c r="AT396" s="407">
        <f t="shared" si="135"/>
        <v>0</v>
      </c>
      <c r="AU396" s="407">
        <f t="shared" si="135"/>
        <v>0</v>
      </c>
      <c r="AV396" s="407">
        <f t="shared" si="135"/>
        <v>0</v>
      </c>
      <c r="AW396" s="407">
        <f t="shared" si="135"/>
        <v>0</v>
      </c>
      <c r="AX396" s="407">
        <f t="shared" si="135"/>
        <v>0</v>
      </c>
      <c r="AY396" s="407">
        <f t="shared" si="135"/>
        <v>0</v>
      </c>
      <c r="AZ396" s="407">
        <f t="shared" si="135"/>
        <v>0</v>
      </c>
      <c r="BA396" s="294"/>
    </row>
    <row r="397" spans="1:53" s="280" customFormat="1" ht="15.5" outlineLevel="1">
      <c r="A397" s="498"/>
      <c r="B397" s="321"/>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c r="AL397" s="288"/>
      <c r="AM397" s="408"/>
      <c r="AN397" s="408"/>
      <c r="AO397" s="408"/>
      <c r="AP397" s="408"/>
      <c r="AQ397" s="408"/>
      <c r="AR397" s="408"/>
      <c r="AS397" s="408"/>
      <c r="AT397" s="408"/>
      <c r="AU397" s="408"/>
      <c r="AV397" s="408"/>
      <c r="AW397" s="408"/>
      <c r="AX397" s="408"/>
      <c r="AY397" s="408"/>
      <c r="AZ397" s="408"/>
      <c r="BA397" s="310"/>
    </row>
    <row r="398" spans="1:53" s="280" customFormat="1" ht="15.5" outlineLevel="1">
      <c r="A398" s="498">
        <v>33</v>
      </c>
      <c r="B398" s="321" t="s">
        <v>489</v>
      </c>
      <c r="C398" s="288" t="s">
        <v>25</v>
      </c>
      <c r="D398" s="292"/>
      <c r="E398" s="292"/>
      <c r="F398" s="292"/>
      <c r="G398" s="292"/>
      <c r="H398" s="292"/>
      <c r="I398" s="292"/>
      <c r="J398" s="292"/>
      <c r="K398" s="292"/>
      <c r="L398" s="292"/>
      <c r="M398" s="292"/>
      <c r="N398" s="292"/>
      <c r="O398" s="292"/>
      <c r="P398" s="292"/>
      <c r="Q398" s="292"/>
      <c r="R398" s="292"/>
      <c r="S398" s="292"/>
      <c r="T398" s="292"/>
      <c r="U398" s="292">
        <v>12</v>
      </c>
      <c r="V398" s="292"/>
      <c r="W398" s="292"/>
      <c r="X398" s="292"/>
      <c r="Y398" s="292"/>
      <c r="Z398" s="292"/>
      <c r="AA398" s="292"/>
      <c r="AB398" s="292"/>
      <c r="AC398" s="292"/>
      <c r="AD398" s="292"/>
      <c r="AE398" s="292"/>
      <c r="AF398" s="292"/>
      <c r="AG398" s="292"/>
      <c r="AH398" s="292"/>
      <c r="AI398" s="292"/>
      <c r="AJ398" s="292"/>
      <c r="AK398" s="292"/>
      <c r="AL398" s="292"/>
      <c r="AM398" s="406"/>
      <c r="AN398" s="406"/>
      <c r="AO398" s="406"/>
      <c r="AP398" s="406"/>
      <c r="AQ398" s="406"/>
      <c r="AR398" s="406"/>
      <c r="AS398" s="406"/>
      <c r="AT398" s="406"/>
      <c r="AU398" s="406"/>
      <c r="AV398" s="406"/>
      <c r="AW398" s="406"/>
      <c r="AX398" s="406"/>
      <c r="AY398" s="406"/>
      <c r="AZ398" s="406"/>
      <c r="BA398" s="293">
        <f>SUM(AM398:AZ398)</f>
        <v>0</v>
      </c>
    </row>
    <row r="399" spans="1:53" s="280" customFormat="1" ht="15.5" outlineLevel="1">
      <c r="A399" s="498"/>
      <c r="B399" s="321" t="s">
        <v>248</v>
      </c>
      <c r="C399" s="288" t="s">
        <v>163</v>
      </c>
      <c r="D399" s="292"/>
      <c r="E399" s="292"/>
      <c r="F399" s="292"/>
      <c r="G399" s="292"/>
      <c r="H399" s="292"/>
      <c r="I399" s="292"/>
      <c r="J399" s="292"/>
      <c r="K399" s="292"/>
      <c r="L399" s="292"/>
      <c r="M399" s="292"/>
      <c r="N399" s="292"/>
      <c r="O399" s="292"/>
      <c r="P399" s="292"/>
      <c r="Q399" s="292"/>
      <c r="R399" s="292"/>
      <c r="S399" s="292"/>
      <c r="T399" s="292"/>
      <c r="U399" s="292">
        <f>U398</f>
        <v>12</v>
      </c>
      <c r="V399" s="292"/>
      <c r="W399" s="292"/>
      <c r="X399" s="292"/>
      <c r="Y399" s="292"/>
      <c r="Z399" s="292"/>
      <c r="AA399" s="292"/>
      <c r="AB399" s="292"/>
      <c r="AC399" s="292"/>
      <c r="AD399" s="292"/>
      <c r="AE399" s="292"/>
      <c r="AF399" s="292"/>
      <c r="AG399" s="292"/>
      <c r="AH399" s="292"/>
      <c r="AI399" s="292"/>
      <c r="AJ399" s="292"/>
      <c r="AK399" s="292"/>
      <c r="AL399" s="292"/>
      <c r="AM399" s="407">
        <f>AM398</f>
        <v>0</v>
      </c>
      <c r="AN399" s="407">
        <f t="shared" ref="AN399:AY399" si="136">AN398</f>
        <v>0</v>
      </c>
      <c r="AO399" s="407">
        <f t="shared" si="136"/>
        <v>0</v>
      </c>
      <c r="AP399" s="407">
        <f t="shared" si="136"/>
        <v>0</v>
      </c>
      <c r="AQ399" s="407">
        <f t="shared" si="136"/>
        <v>0</v>
      </c>
      <c r="AR399" s="407">
        <f t="shared" si="136"/>
        <v>0</v>
      </c>
      <c r="AS399" s="407">
        <f t="shared" si="136"/>
        <v>0</v>
      </c>
      <c r="AT399" s="407">
        <f t="shared" si="136"/>
        <v>0</v>
      </c>
      <c r="AU399" s="407">
        <f t="shared" si="136"/>
        <v>0</v>
      </c>
      <c r="AV399" s="407">
        <f t="shared" si="136"/>
        <v>0</v>
      </c>
      <c r="AW399" s="407">
        <f t="shared" si="136"/>
        <v>0</v>
      </c>
      <c r="AX399" s="407">
        <f t="shared" si="136"/>
        <v>0</v>
      </c>
      <c r="AY399" s="407">
        <f t="shared" si="136"/>
        <v>0</v>
      </c>
      <c r="AZ399" s="407">
        <f>AZ398</f>
        <v>0</v>
      </c>
      <c r="BA399" s="294"/>
    </row>
    <row r="400" spans="1:53" ht="15.5" outlineLevel="1">
      <c r="B400" s="312"/>
      <c r="C400" s="322"/>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288"/>
      <c r="AG400" s="288"/>
      <c r="AH400" s="288"/>
      <c r="AI400" s="288"/>
      <c r="AJ400" s="288"/>
      <c r="AK400" s="288"/>
      <c r="AL400" s="288"/>
      <c r="AM400" s="298"/>
      <c r="AN400" s="298"/>
      <c r="AO400" s="298"/>
      <c r="AP400" s="298"/>
      <c r="AQ400" s="298"/>
      <c r="AR400" s="298"/>
      <c r="AS400" s="298"/>
      <c r="AT400" s="298"/>
      <c r="AU400" s="298"/>
      <c r="AV400" s="298"/>
      <c r="AW400" s="298"/>
      <c r="AX400" s="298"/>
      <c r="AY400" s="298"/>
      <c r="AZ400" s="298"/>
      <c r="BA400" s="303"/>
    </row>
    <row r="401" spans="1:55" ht="15.5">
      <c r="B401" s="324" t="s">
        <v>249</v>
      </c>
      <c r="C401" s="326"/>
      <c r="D401" s="326">
        <f>SUM(D296:D399)</f>
        <v>19598581.062005632</v>
      </c>
      <c r="E401" s="326">
        <f t="shared" ref="E401:T401" si="137">SUM(E296:E399)</f>
        <v>19173392.046100024</v>
      </c>
      <c r="F401" s="326">
        <f t="shared" si="137"/>
        <v>17945823.490450084</v>
      </c>
      <c r="G401" s="326">
        <f t="shared" si="137"/>
        <v>17082628.210365146</v>
      </c>
      <c r="H401" s="326">
        <f t="shared" si="137"/>
        <v>13305893.544306885</v>
      </c>
      <c r="I401" s="326">
        <f t="shared" si="137"/>
        <v>12480224.556379328</v>
      </c>
      <c r="J401" s="326">
        <f t="shared" si="137"/>
        <v>12443575.100897593</v>
      </c>
      <c r="K401" s="326">
        <f t="shared" si="137"/>
        <v>12428725.217503127</v>
      </c>
      <c r="L401" s="326">
        <f t="shared" si="137"/>
        <v>11945304.88572211</v>
      </c>
      <c r="M401" s="326">
        <f t="shared" si="137"/>
        <v>11134619.933080932</v>
      </c>
      <c r="N401" s="326">
        <f t="shared" si="137"/>
        <v>9405793.5603217147</v>
      </c>
      <c r="O401" s="326">
        <f t="shared" si="137"/>
        <v>8892828.0145497732</v>
      </c>
      <c r="P401" s="326">
        <f t="shared" si="137"/>
        <v>6227027.1885156976</v>
      </c>
      <c r="Q401" s="326">
        <f t="shared" si="137"/>
        <v>4761846.6858071396</v>
      </c>
      <c r="R401" s="326">
        <f t="shared" si="137"/>
        <v>4687364.1586263059</v>
      </c>
      <c r="S401" s="326">
        <f t="shared" si="137"/>
        <v>4356269.4149034712</v>
      </c>
      <c r="T401" s="326">
        <f t="shared" si="137"/>
        <v>2967852.1238044114</v>
      </c>
      <c r="U401" s="326"/>
      <c r="V401" s="326">
        <f>SUM(V296:V399)</f>
        <v>6628.3518257805263</v>
      </c>
      <c r="W401" s="326">
        <f t="shared" ref="W401:AL401" si="138">SUM(W296:W399)</f>
        <v>4069.8691610795263</v>
      </c>
      <c r="X401" s="326">
        <f t="shared" si="138"/>
        <v>3920.707064046735</v>
      </c>
      <c r="Y401" s="326">
        <f t="shared" si="138"/>
        <v>3702.1683488257354</v>
      </c>
      <c r="Z401" s="326">
        <f t="shared" si="138"/>
        <v>2885.8656020227354</v>
      </c>
      <c r="AA401" s="326">
        <f t="shared" si="138"/>
        <v>2782.7807364579767</v>
      </c>
      <c r="AB401" s="326">
        <f t="shared" si="138"/>
        <v>2771.6697006700001</v>
      </c>
      <c r="AC401" s="326">
        <f t="shared" si="138"/>
        <v>2771.4539354570006</v>
      </c>
      <c r="AD401" s="326">
        <f t="shared" si="138"/>
        <v>2699.521276635</v>
      </c>
      <c r="AE401" s="326">
        <f t="shared" si="138"/>
        <v>2549.5674950369998</v>
      </c>
      <c r="AF401" s="326">
        <f t="shared" si="138"/>
        <v>2322.2574970069995</v>
      </c>
      <c r="AG401" s="326">
        <f t="shared" si="138"/>
        <v>2240.0641319290003</v>
      </c>
      <c r="AH401" s="326">
        <f t="shared" si="138"/>
        <v>1770.7131388600001</v>
      </c>
      <c r="AI401" s="326">
        <f t="shared" si="138"/>
        <v>1354.680380732</v>
      </c>
      <c r="AJ401" s="326">
        <f t="shared" si="138"/>
        <v>1340.6180523319999</v>
      </c>
      <c r="AK401" s="326">
        <f t="shared" si="138"/>
        <v>1276.9889015159997</v>
      </c>
      <c r="AL401" s="326">
        <f t="shared" si="138"/>
        <v>994.41251438800009</v>
      </c>
      <c r="AM401" s="326">
        <f>IF(AM295="kWh",SUMPRODUCT(D296:D399,AM296:AM399))</f>
        <v>2908022.6319280439</v>
      </c>
      <c r="AN401" s="326">
        <f>IF(AN295="kWh",SUMPRODUCT(D296:D399,AN296:AN399))</f>
        <v>4181936.3604798098</v>
      </c>
      <c r="AO401" s="326">
        <f>IF(AO295="kW",SUMPRODUCT(U296:U399,V296:V399,AO296:AO399),SUMPRODUCT(D296:D399,AO296:AO399))</f>
        <v>29054.160345212134</v>
      </c>
      <c r="AP401" s="326">
        <f>IF(AP295="kW",SUMPRODUCT(U296:U399,V296:V399,AP296:AP399),SUMPRODUCT(D296:D399,AP296:AP399))</f>
        <v>0</v>
      </c>
      <c r="AQ401" s="326">
        <f>IF(AQ295="kW",SUMPRODUCT(U296:U399,V296:V399,AQ296:AQ399),SUMPRODUCT(D296:D399,AQ296:AQ399))</f>
        <v>0</v>
      </c>
      <c r="AR401" s="326">
        <f>IF(AR295="kW",SUMPRODUCT(U296:U399,V296:V399,AR296:AR399),SUMPRODUCT(D296:D399,AR296:AR399))</f>
        <v>0</v>
      </c>
      <c r="AS401" s="326">
        <f>IF(AS295="kW",SUMPRODUCT(U296:U399,V296:V399,AS296:AS399),SUMPRODUCT(D296:D399,AS296:AS399))</f>
        <v>0</v>
      </c>
      <c r="AT401" s="326">
        <f>IF(AT295="kW",SUMPRODUCT(U296:U399,V296:V399,AT296:AT399),SUMPRODUCT(D296:D399,AT296:AT399))</f>
        <v>0</v>
      </c>
      <c r="AU401" s="326">
        <f>IF(AU295="kW",SUMPRODUCT(U296:U399,V296:V399,AU296:AU399),SUMPRODUCT(D296:D399,AU296:AU399))</f>
        <v>0</v>
      </c>
      <c r="AV401" s="326">
        <f>IF(AV295="kW",SUMPRODUCT(U296:U399,V296:V399,AV296:AV399),SUMPRODUCT(D296:D399,AV296:AV399))</f>
        <v>0</v>
      </c>
      <c r="AW401" s="326">
        <f>IF(AW295="kW",SUMPRODUCT(U296:U399,V296:V399,AW296:AW399),SUMPRODUCT(D296:D399,AW296:AW399))</f>
        <v>0</v>
      </c>
      <c r="AX401" s="326">
        <f>IF(AX295="kW",SUMPRODUCT(U296:U399,V296:V399,AX296:AX399),SUMPRODUCT(D296:D399,AX296:AX399))</f>
        <v>0</v>
      </c>
      <c r="AY401" s="326">
        <f>IF(AY295="kW",SUMPRODUCT(U296:U399,V296:V399,AY296:AY399),SUMPRODUCT(D296:D399,AY296:AY399))</f>
        <v>0</v>
      </c>
      <c r="AZ401" s="326">
        <f>IF(AZ295="kW",SUMPRODUCT(U296:U399,V296:V399,AZ296:AZ399),SUMPRODUCT(D296:D399,AZ296:AZ399))</f>
        <v>0</v>
      </c>
      <c r="BA401" s="327"/>
    </row>
    <row r="402" spans="1:55" ht="15.5">
      <c r="B402" s="387" t="s">
        <v>250</v>
      </c>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25">
        <f>HLOOKUP(AM294,'2. LRAMVA Threshold'!$B$42:$Q$53,5,FALSE)</f>
        <v>14896090</v>
      </c>
      <c r="AN402" s="325">
        <f>HLOOKUP(AN294,'2. LRAMVA Threshold'!$B$42:$Q$53,5,FALSE)</f>
        <v>5412016</v>
      </c>
      <c r="AO402" s="325">
        <f>HLOOKUP(AO294,'2. LRAMVA Threshold'!$B$42:$Q$53,5,FALSE)</f>
        <v>53512</v>
      </c>
      <c r="AP402" s="325">
        <f>HLOOKUP(AP294,'2. LRAMVA Threshold'!$B$42:$Q$53,5,FALSE)</f>
        <v>2704</v>
      </c>
      <c r="AQ402" s="325">
        <f>HLOOKUP(AQ294,'2. LRAMVA Threshold'!$B$42:$Q$53,5,FALSE)</f>
        <v>5133</v>
      </c>
      <c r="AR402" s="325">
        <f>HLOOKUP(AR294,'2. LRAMVA Threshold'!$B$42:$Q$53,5,FALSE)</f>
        <v>885</v>
      </c>
      <c r="AS402" s="325">
        <f>HLOOKUP(AS294,'2. LRAMVA Threshold'!$B$42:$Q$53,5,FALSE)</f>
        <v>28</v>
      </c>
      <c r="AT402" s="325">
        <f>HLOOKUP(AT294,'2. LRAMVA Threshold'!$B$42:$Q$53,5,FALSE)</f>
        <v>65791</v>
      </c>
      <c r="AU402" s="325">
        <f>HLOOKUP(AU294,'2. LRAMVA Threshold'!$B$42:$Q$53,5,FALSE)</f>
        <v>0</v>
      </c>
      <c r="AV402" s="325">
        <f>HLOOKUP(AV294,'2. LRAMVA Threshold'!$B$42:$Q$53,5,FALSE)</f>
        <v>0</v>
      </c>
      <c r="AW402" s="325">
        <f>HLOOKUP(AW294,'2. LRAMVA Threshold'!$B$42:$Q$53,5,FALSE)</f>
        <v>0</v>
      </c>
      <c r="AX402" s="325">
        <f>HLOOKUP(AX294,'2. LRAMVA Threshold'!$B$42:$Q$53,5,FALSE)</f>
        <v>0</v>
      </c>
      <c r="AY402" s="325">
        <f>HLOOKUP(AY294,'2. LRAMVA Threshold'!$B$42:$Q$53,5,FALSE)</f>
        <v>0</v>
      </c>
      <c r="AZ402" s="325">
        <f>HLOOKUP(AZ294,'2. LRAMVA Threshold'!$B$42:$Q$53,5,FALSE)</f>
        <v>0</v>
      </c>
      <c r="BA402" s="389"/>
    </row>
    <row r="403" spans="1:55" ht="15.5">
      <c r="B403" s="390"/>
      <c r="C403" s="391"/>
      <c r="D403" s="392"/>
      <c r="E403" s="392"/>
      <c r="F403" s="392"/>
      <c r="G403" s="392"/>
      <c r="H403" s="392"/>
      <c r="I403" s="392"/>
      <c r="J403" s="392"/>
      <c r="K403" s="392"/>
      <c r="L403" s="392"/>
      <c r="M403" s="392"/>
      <c r="N403" s="392"/>
      <c r="O403" s="392"/>
      <c r="P403" s="392"/>
      <c r="Q403" s="392"/>
      <c r="R403" s="392"/>
      <c r="S403" s="392"/>
      <c r="T403" s="392"/>
      <c r="U403" s="392"/>
      <c r="V403" s="393"/>
      <c r="W403" s="392"/>
      <c r="X403" s="392"/>
      <c r="Y403" s="392"/>
      <c r="Z403" s="394"/>
      <c r="AA403" s="394"/>
      <c r="AB403" s="394"/>
      <c r="AC403" s="394"/>
      <c r="AD403" s="392"/>
      <c r="AE403" s="392"/>
      <c r="AF403" s="392"/>
      <c r="AG403" s="392"/>
      <c r="AH403" s="392"/>
      <c r="AI403" s="392"/>
      <c r="AJ403" s="392"/>
      <c r="AK403" s="392"/>
      <c r="AL403" s="392"/>
      <c r="AM403" s="395"/>
      <c r="AN403" s="395"/>
      <c r="AO403" s="395"/>
      <c r="AP403" s="395"/>
      <c r="AQ403" s="395"/>
      <c r="AR403" s="395"/>
      <c r="AS403" s="395"/>
      <c r="AT403" s="395"/>
      <c r="AU403" s="395"/>
      <c r="AV403" s="395"/>
      <c r="AW403" s="395"/>
      <c r="AX403" s="395"/>
      <c r="AY403" s="395"/>
      <c r="AZ403" s="395"/>
      <c r="BA403" s="396"/>
    </row>
    <row r="404" spans="1:55" ht="15.5">
      <c r="B404" s="321" t="s">
        <v>166</v>
      </c>
      <c r="C404" s="335"/>
      <c r="D404" s="335"/>
      <c r="E404" s="372"/>
      <c r="F404" s="372"/>
      <c r="G404" s="372"/>
      <c r="H404" s="372"/>
      <c r="I404" s="372"/>
      <c r="J404" s="372"/>
      <c r="K404" s="372"/>
      <c r="L404" s="372"/>
      <c r="M404" s="372"/>
      <c r="N404" s="372"/>
      <c r="O404" s="372"/>
      <c r="P404" s="372"/>
      <c r="Q404" s="372"/>
      <c r="R404" s="372"/>
      <c r="S404" s="372"/>
      <c r="T404" s="372"/>
      <c r="U404" s="372"/>
      <c r="V404" s="288"/>
      <c r="W404" s="337"/>
      <c r="X404" s="337"/>
      <c r="Y404" s="337"/>
      <c r="Z404" s="336"/>
      <c r="AA404" s="336"/>
      <c r="AB404" s="336"/>
      <c r="AC404" s="336"/>
      <c r="AD404" s="337"/>
      <c r="AE404" s="337"/>
      <c r="AF404" s="337"/>
      <c r="AG404" s="337"/>
      <c r="AH404" s="337"/>
      <c r="AI404" s="337"/>
      <c r="AJ404" s="337"/>
      <c r="AK404" s="337"/>
      <c r="AL404" s="337"/>
      <c r="AM404" s="824">
        <f>HLOOKUP(AM$20,'3.  Distribution Rates'!$C$122:$P$133,5,FALSE)</f>
        <v>0</v>
      </c>
      <c r="AN404" s="824">
        <f>HLOOKUP(AN$20,'3.  Distribution Rates'!$C$122:$P$133,5,FALSE)</f>
        <v>0</v>
      </c>
      <c r="AO404" s="338">
        <f>HLOOKUP(AO$20,'3.  Distribution Rates'!$C$122:$P$133,5,FALSE)</f>
        <v>0</v>
      </c>
      <c r="AP404" s="338">
        <f>HLOOKUP(AP$20,'3.  Distribution Rates'!$C$122:$P$133,5,FALSE)</f>
        <v>0</v>
      </c>
      <c r="AQ404" s="338">
        <f>HLOOKUP(AQ$20,'3.  Distribution Rates'!$C$122:$P$133,5,FALSE)</f>
        <v>0</v>
      </c>
      <c r="AR404" s="338">
        <f>HLOOKUP(AR$20,'3.  Distribution Rates'!$C$122:$P$133,5,FALSE)</f>
        <v>0</v>
      </c>
      <c r="AS404" s="338">
        <f>HLOOKUP(AS$20,'3.  Distribution Rates'!$C$122:$P$133,5,FALSE)</f>
        <v>0</v>
      </c>
      <c r="AT404" s="338">
        <f>HLOOKUP(AT$20,'3.  Distribution Rates'!$C$122:$P$133,5,FALSE)</f>
        <v>0</v>
      </c>
      <c r="AU404" s="338">
        <f>HLOOKUP(AU$20,'3.  Distribution Rates'!$C$122:$P$133,5,FALSE)</f>
        <v>0</v>
      </c>
      <c r="AV404" s="338">
        <f>HLOOKUP(AV$20,'3.  Distribution Rates'!$C$122:$P$133,5,FALSE)</f>
        <v>0</v>
      </c>
      <c r="AW404" s="338">
        <f>HLOOKUP(AW$20,'3.  Distribution Rates'!$C$122:$P$133,5,FALSE)</f>
        <v>0</v>
      </c>
      <c r="AX404" s="338">
        <f>HLOOKUP(AX$20,'3.  Distribution Rates'!$C$122:$P$133,5,FALSE)</f>
        <v>0</v>
      </c>
      <c r="AY404" s="338">
        <f>HLOOKUP(AY$20,'3.  Distribution Rates'!$C$122:$P$133,5,FALSE)</f>
        <v>0</v>
      </c>
      <c r="AZ404" s="338">
        <f>HLOOKUP(AZ$20,'3.  Distribution Rates'!$C$122:$P$133,5,FALSE)</f>
        <v>0</v>
      </c>
      <c r="BA404" s="397"/>
    </row>
    <row r="405" spans="1:55" ht="15.5">
      <c r="B405" s="321" t="s">
        <v>156</v>
      </c>
      <c r="C405" s="342"/>
      <c r="D405" s="306"/>
      <c r="E405" s="276"/>
      <c r="F405" s="276"/>
      <c r="G405" s="276"/>
      <c r="H405" s="276"/>
      <c r="I405" s="276"/>
      <c r="J405" s="276"/>
      <c r="K405" s="276"/>
      <c r="L405" s="276"/>
      <c r="M405" s="276"/>
      <c r="N405" s="276"/>
      <c r="O405" s="276"/>
      <c r="P405" s="276"/>
      <c r="Q405" s="276"/>
      <c r="R405" s="276"/>
      <c r="S405" s="276"/>
      <c r="T405" s="276"/>
      <c r="U405" s="276"/>
      <c r="V405" s="288"/>
      <c r="W405" s="276"/>
      <c r="X405" s="276"/>
      <c r="Y405" s="276"/>
      <c r="Z405" s="306"/>
      <c r="AA405" s="306"/>
      <c r="AB405" s="306"/>
      <c r="AC405" s="306"/>
      <c r="AD405" s="276"/>
      <c r="AE405" s="276"/>
      <c r="AF405" s="276"/>
      <c r="AG405" s="276"/>
      <c r="AH405" s="276"/>
      <c r="AI405" s="276"/>
      <c r="AJ405" s="276"/>
      <c r="AK405" s="276"/>
      <c r="AL405" s="276"/>
      <c r="AM405" s="374">
        <f t="shared" ref="AM405" si="139">AM136*AM404</f>
        <v>0</v>
      </c>
      <c r="AN405" s="374">
        <f t="shared" ref="AN405:AZ405" si="140">AN136*AN404</f>
        <v>0</v>
      </c>
      <c r="AO405" s="374">
        <f t="shared" si="140"/>
        <v>0</v>
      </c>
      <c r="AP405" s="374">
        <f t="shared" si="140"/>
        <v>0</v>
      </c>
      <c r="AQ405" s="374">
        <f t="shared" si="140"/>
        <v>0</v>
      </c>
      <c r="AR405" s="374">
        <f t="shared" si="140"/>
        <v>0</v>
      </c>
      <c r="AS405" s="374">
        <f t="shared" si="140"/>
        <v>0</v>
      </c>
      <c r="AT405" s="374">
        <f t="shared" si="140"/>
        <v>0</v>
      </c>
      <c r="AU405" s="374">
        <f t="shared" si="140"/>
        <v>0</v>
      </c>
      <c r="AV405" s="374">
        <f t="shared" si="140"/>
        <v>0</v>
      </c>
      <c r="AW405" s="374">
        <f t="shared" si="140"/>
        <v>0</v>
      </c>
      <c r="AX405" s="374">
        <f t="shared" si="140"/>
        <v>0</v>
      </c>
      <c r="AY405" s="374">
        <f t="shared" si="140"/>
        <v>0</v>
      </c>
      <c r="AZ405" s="374">
        <f t="shared" si="140"/>
        <v>0</v>
      </c>
      <c r="BA405" s="615">
        <f>SUM(AM405:AZ405)</f>
        <v>0</v>
      </c>
      <c r="BC405" s="280"/>
    </row>
    <row r="406" spans="1:55" ht="15.5">
      <c r="B406" s="321" t="s">
        <v>157</v>
      </c>
      <c r="C406" s="342"/>
      <c r="D406" s="306"/>
      <c r="E406" s="276"/>
      <c r="F406" s="276"/>
      <c r="G406" s="276"/>
      <c r="H406" s="276"/>
      <c r="I406" s="276"/>
      <c r="J406" s="276"/>
      <c r="K406" s="276"/>
      <c r="L406" s="276"/>
      <c r="M406" s="276"/>
      <c r="N406" s="276"/>
      <c r="O406" s="276"/>
      <c r="P406" s="276"/>
      <c r="Q406" s="276"/>
      <c r="R406" s="276"/>
      <c r="S406" s="276"/>
      <c r="T406" s="276"/>
      <c r="U406" s="276"/>
      <c r="V406" s="288"/>
      <c r="W406" s="276"/>
      <c r="X406" s="276"/>
      <c r="Y406" s="276"/>
      <c r="Z406" s="306"/>
      <c r="AA406" s="306"/>
      <c r="AB406" s="306"/>
      <c r="AC406" s="306"/>
      <c r="AD406" s="276"/>
      <c r="AE406" s="276"/>
      <c r="AF406" s="276"/>
      <c r="AG406" s="276"/>
      <c r="AH406" s="276"/>
      <c r="AI406" s="276"/>
      <c r="AJ406" s="276"/>
      <c r="AK406" s="276"/>
      <c r="AL406" s="276"/>
      <c r="AM406" s="374">
        <f t="shared" ref="AM406" si="141">AM275*AM404</f>
        <v>0</v>
      </c>
      <c r="AN406" s="374">
        <f t="shared" ref="AN406:AZ406" si="142">AN275*AN404</f>
        <v>0</v>
      </c>
      <c r="AO406" s="374">
        <f t="shared" si="142"/>
        <v>0</v>
      </c>
      <c r="AP406" s="374">
        <f t="shared" si="142"/>
        <v>0</v>
      </c>
      <c r="AQ406" s="374">
        <f t="shared" si="142"/>
        <v>0</v>
      </c>
      <c r="AR406" s="374">
        <f t="shared" si="142"/>
        <v>0</v>
      </c>
      <c r="AS406" s="374">
        <f t="shared" si="142"/>
        <v>0</v>
      </c>
      <c r="AT406" s="374">
        <f t="shared" si="142"/>
        <v>0</v>
      </c>
      <c r="AU406" s="374">
        <f t="shared" si="142"/>
        <v>0</v>
      </c>
      <c r="AV406" s="374">
        <f t="shared" si="142"/>
        <v>0</v>
      </c>
      <c r="AW406" s="374">
        <f t="shared" si="142"/>
        <v>0</v>
      </c>
      <c r="AX406" s="374">
        <f t="shared" si="142"/>
        <v>0</v>
      </c>
      <c r="AY406" s="374">
        <f t="shared" si="142"/>
        <v>0</v>
      </c>
      <c r="AZ406" s="374">
        <f t="shared" si="142"/>
        <v>0</v>
      </c>
      <c r="BA406" s="615">
        <f>SUM(AM406:AZ406)</f>
        <v>0</v>
      </c>
    </row>
    <row r="407" spans="1:55" ht="15.5">
      <c r="B407" s="321" t="s">
        <v>158</v>
      </c>
      <c r="C407" s="342"/>
      <c r="D407" s="306"/>
      <c r="E407" s="276"/>
      <c r="F407" s="276"/>
      <c r="G407" s="276"/>
      <c r="H407" s="276"/>
      <c r="I407" s="276"/>
      <c r="J407" s="276"/>
      <c r="K407" s="276"/>
      <c r="L407" s="276"/>
      <c r="M407" s="276"/>
      <c r="N407" s="276"/>
      <c r="O407" s="276"/>
      <c r="P407" s="276"/>
      <c r="Q407" s="276"/>
      <c r="R407" s="276"/>
      <c r="S407" s="276"/>
      <c r="T407" s="276"/>
      <c r="U407" s="276"/>
      <c r="V407" s="288"/>
      <c r="W407" s="276"/>
      <c r="X407" s="276"/>
      <c r="Y407" s="276"/>
      <c r="Z407" s="306"/>
      <c r="AA407" s="306"/>
      <c r="AB407" s="306"/>
      <c r="AC407" s="306"/>
      <c r="AD407" s="276"/>
      <c r="AE407" s="276"/>
      <c r="AF407" s="276"/>
      <c r="AG407" s="276"/>
      <c r="AH407" s="276"/>
      <c r="AI407" s="276"/>
      <c r="AJ407" s="276"/>
      <c r="AK407" s="276"/>
      <c r="AL407" s="276"/>
      <c r="AM407" s="374">
        <f>AM401*AM404</f>
        <v>0</v>
      </c>
      <c r="AN407" s="374">
        <f t="shared" ref="AN407:AZ407" si="143">AN401*AN404</f>
        <v>0</v>
      </c>
      <c r="AO407" s="374">
        <f t="shared" si="143"/>
        <v>0</v>
      </c>
      <c r="AP407" s="374">
        <f t="shared" si="143"/>
        <v>0</v>
      </c>
      <c r="AQ407" s="374">
        <f t="shared" si="143"/>
        <v>0</v>
      </c>
      <c r="AR407" s="374">
        <f t="shared" si="143"/>
        <v>0</v>
      </c>
      <c r="AS407" s="374">
        <f t="shared" si="143"/>
        <v>0</v>
      </c>
      <c r="AT407" s="374">
        <f t="shared" si="143"/>
        <v>0</v>
      </c>
      <c r="AU407" s="374">
        <f t="shared" si="143"/>
        <v>0</v>
      </c>
      <c r="AV407" s="374">
        <f t="shared" si="143"/>
        <v>0</v>
      </c>
      <c r="AW407" s="374">
        <f t="shared" si="143"/>
        <v>0</v>
      </c>
      <c r="AX407" s="374">
        <f t="shared" si="143"/>
        <v>0</v>
      </c>
      <c r="AY407" s="374">
        <f t="shared" si="143"/>
        <v>0</v>
      </c>
      <c r="AZ407" s="374">
        <f t="shared" si="143"/>
        <v>0</v>
      </c>
      <c r="BA407" s="615">
        <f>SUM(AM407:AZ407)</f>
        <v>0</v>
      </c>
    </row>
    <row r="408" spans="1:55" s="376" customFormat="1" ht="15.5">
      <c r="A408" s="500"/>
      <c r="B408" s="346" t="s">
        <v>256</v>
      </c>
      <c r="C408" s="342"/>
      <c r="D408" s="333"/>
      <c r="E408" s="331"/>
      <c r="F408" s="331"/>
      <c r="G408" s="331"/>
      <c r="H408" s="331"/>
      <c r="I408" s="331"/>
      <c r="J408" s="331"/>
      <c r="K408" s="331"/>
      <c r="L408" s="331"/>
      <c r="M408" s="331"/>
      <c r="N408" s="331"/>
      <c r="O408" s="331"/>
      <c r="P408" s="331"/>
      <c r="Q408" s="331"/>
      <c r="R408" s="331"/>
      <c r="S408" s="331"/>
      <c r="T408" s="331"/>
      <c r="U408" s="331"/>
      <c r="V408" s="297"/>
      <c r="W408" s="331"/>
      <c r="X408" s="331"/>
      <c r="Y408" s="331"/>
      <c r="Z408" s="333"/>
      <c r="AA408" s="333"/>
      <c r="AB408" s="333"/>
      <c r="AC408" s="333"/>
      <c r="AD408" s="331"/>
      <c r="AE408" s="331"/>
      <c r="AF408" s="331"/>
      <c r="AG408" s="331"/>
      <c r="AH408" s="331"/>
      <c r="AI408" s="331"/>
      <c r="AJ408" s="331"/>
      <c r="AK408" s="331"/>
      <c r="AL408" s="331"/>
      <c r="AM408" s="343">
        <f>SUM(AM405:AM407)</f>
        <v>0</v>
      </c>
      <c r="AN408" s="343">
        <f>SUM(AN405:AN407)</f>
        <v>0</v>
      </c>
      <c r="AO408" s="343">
        <f t="shared" ref="AO408:AS408" si="144">SUM(AO405:AO407)</f>
        <v>0</v>
      </c>
      <c r="AP408" s="343">
        <f t="shared" si="144"/>
        <v>0</v>
      </c>
      <c r="AQ408" s="343">
        <f t="shared" si="144"/>
        <v>0</v>
      </c>
      <c r="AR408" s="343">
        <f t="shared" si="144"/>
        <v>0</v>
      </c>
      <c r="AS408" s="343">
        <f t="shared" si="144"/>
        <v>0</v>
      </c>
      <c r="AT408" s="343">
        <f t="shared" ref="AT408:AZ408" si="145">SUM(AT405:AT407)</f>
        <v>0</v>
      </c>
      <c r="AU408" s="343">
        <f t="shared" si="145"/>
        <v>0</v>
      </c>
      <c r="AV408" s="343">
        <f t="shared" si="145"/>
        <v>0</v>
      </c>
      <c r="AW408" s="343">
        <f t="shared" si="145"/>
        <v>0</v>
      </c>
      <c r="AX408" s="343">
        <f t="shared" si="145"/>
        <v>0</v>
      </c>
      <c r="AY408" s="343">
        <f t="shared" si="145"/>
        <v>0</v>
      </c>
      <c r="AZ408" s="343">
        <f t="shared" si="145"/>
        <v>0</v>
      </c>
      <c r="BA408" s="403">
        <f>SUM(BA405:BA407)</f>
        <v>0</v>
      </c>
    </row>
    <row r="409" spans="1:55" s="376" customFormat="1" ht="15.5">
      <c r="A409" s="500"/>
      <c r="B409" s="346" t="s">
        <v>251</v>
      </c>
      <c r="C409" s="342"/>
      <c r="D409" s="347"/>
      <c r="E409" s="331"/>
      <c r="F409" s="331"/>
      <c r="G409" s="331"/>
      <c r="H409" s="331"/>
      <c r="I409" s="331"/>
      <c r="J409" s="331"/>
      <c r="K409" s="331"/>
      <c r="L409" s="331"/>
      <c r="M409" s="331"/>
      <c r="N409" s="331"/>
      <c r="O409" s="331"/>
      <c r="P409" s="331"/>
      <c r="Q409" s="331"/>
      <c r="R409" s="331"/>
      <c r="S409" s="331"/>
      <c r="T409" s="331"/>
      <c r="U409" s="331"/>
      <c r="V409" s="297"/>
      <c r="W409" s="331"/>
      <c r="X409" s="331"/>
      <c r="Y409" s="331"/>
      <c r="Z409" s="333"/>
      <c r="AA409" s="333"/>
      <c r="AB409" s="333"/>
      <c r="AC409" s="333"/>
      <c r="AD409" s="331"/>
      <c r="AE409" s="331"/>
      <c r="AF409" s="331"/>
      <c r="AG409" s="331"/>
      <c r="AH409" s="331"/>
      <c r="AI409" s="331"/>
      <c r="AJ409" s="331"/>
      <c r="AK409" s="331"/>
      <c r="AL409" s="331"/>
      <c r="AM409" s="344">
        <f t="shared" ref="AM409:AS409" si="146">AM402*AM404</f>
        <v>0</v>
      </c>
      <c r="AN409" s="344">
        <f t="shared" si="146"/>
        <v>0</v>
      </c>
      <c r="AO409" s="344">
        <f t="shared" si="146"/>
        <v>0</v>
      </c>
      <c r="AP409" s="344">
        <f t="shared" si="146"/>
        <v>0</v>
      </c>
      <c r="AQ409" s="344">
        <f t="shared" si="146"/>
        <v>0</v>
      </c>
      <c r="AR409" s="344">
        <f t="shared" si="146"/>
        <v>0</v>
      </c>
      <c r="AS409" s="344">
        <f t="shared" si="146"/>
        <v>0</v>
      </c>
      <c r="AT409" s="344">
        <f t="shared" ref="AT409:AZ409" si="147">AT402*AT404</f>
        <v>0</v>
      </c>
      <c r="AU409" s="344">
        <f t="shared" si="147"/>
        <v>0</v>
      </c>
      <c r="AV409" s="344">
        <f t="shared" si="147"/>
        <v>0</v>
      </c>
      <c r="AW409" s="344">
        <f t="shared" si="147"/>
        <v>0</v>
      </c>
      <c r="AX409" s="344">
        <f t="shared" si="147"/>
        <v>0</v>
      </c>
      <c r="AY409" s="344">
        <f t="shared" si="147"/>
        <v>0</v>
      </c>
      <c r="AZ409" s="344">
        <f t="shared" si="147"/>
        <v>0</v>
      </c>
      <c r="BA409" s="403">
        <f>SUM(AM409:AZ409)</f>
        <v>0</v>
      </c>
    </row>
    <row r="410" spans="1:55" ht="15.75" customHeight="1">
      <c r="A410" s="500"/>
      <c r="B410" s="346" t="s">
        <v>263</v>
      </c>
      <c r="C410" s="342"/>
      <c r="D410" s="347"/>
      <c r="E410" s="331"/>
      <c r="F410" s="331"/>
      <c r="G410" s="331"/>
      <c r="H410" s="331"/>
      <c r="I410" s="331"/>
      <c r="J410" s="331"/>
      <c r="K410" s="331"/>
      <c r="L410" s="331"/>
      <c r="M410" s="331"/>
      <c r="N410" s="331"/>
      <c r="O410" s="331"/>
      <c r="P410" s="331"/>
      <c r="Q410" s="331"/>
      <c r="R410" s="331"/>
      <c r="S410" s="331"/>
      <c r="T410" s="331"/>
      <c r="U410" s="331"/>
      <c r="V410" s="297"/>
      <c r="W410" s="331"/>
      <c r="X410" s="331"/>
      <c r="Y410" s="331"/>
      <c r="Z410" s="347"/>
      <c r="AA410" s="347"/>
      <c r="AB410" s="347"/>
      <c r="AC410" s="347"/>
      <c r="AD410" s="331"/>
      <c r="AE410" s="331"/>
      <c r="AF410" s="331"/>
      <c r="AG410" s="331"/>
      <c r="AH410" s="331"/>
      <c r="AI410" s="331"/>
      <c r="AJ410" s="331"/>
      <c r="AK410" s="331"/>
      <c r="AL410" s="331"/>
      <c r="AM410" s="297"/>
      <c r="AN410" s="348"/>
      <c r="AO410" s="348"/>
      <c r="AP410" s="348"/>
      <c r="AQ410" s="348"/>
      <c r="AR410" s="348"/>
      <c r="AS410" s="348"/>
      <c r="AT410" s="348"/>
      <c r="AU410" s="348"/>
      <c r="AV410" s="348"/>
      <c r="AW410" s="348"/>
      <c r="AX410" s="348"/>
      <c r="AY410" s="348"/>
      <c r="AZ410" s="348"/>
      <c r="BA410" s="403">
        <f>BA408-BA409</f>
        <v>0</v>
      </c>
    </row>
    <row r="411" spans="1:55" ht="15.5">
      <c r="B411" s="321"/>
      <c r="C411" s="347"/>
      <c r="D411" s="347"/>
      <c r="E411" s="331"/>
      <c r="F411" s="331"/>
      <c r="G411" s="331"/>
      <c r="H411" s="331"/>
      <c r="I411" s="331"/>
      <c r="J411" s="331"/>
      <c r="K411" s="331"/>
      <c r="L411" s="331"/>
      <c r="M411" s="331"/>
      <c r="N411" s="331"/>
      <c r="O411" s="331"/>
      <c r="P411" s="331"/>
      <c r="Q411" s="331"/>
      <c r="R411" s="331"/>
      <c r="S411" s="331"/>
      <c r="T411" s="331"/>
      <c r="U411" s="331"/>
      <c r="V411" s="297"/>
      <c r="W411" s="331"/>
      <c r="X411" s="331"/>
      <c r="Y411" s="331"/>
      <c r="Z411" s="347"/>
      <c r="AA411" s="342"/>
      <c r="AB411" s="347"/>
      <c r="AC411" s="347"/>
      <c r="AD411" s="331"/>
      <c r="AE411" s="331"/>
      <c r="AF411" s="331"/>
      <c r="AG411" s="331"/>
      <c r="AH411" s="331"/>
      <c r="AI411" s="331"/>
      <c r="AJ411" s="331"/>
      <c r="AK411" s="331"/>
      <c r="AL411" s="331"/>
      <c r="AM411" s="250"/>
      <c r="AN411" s="250"/>
      <c r="AO411" s="250"/>
      <c r="AP411" s="250"/>
      <c r="AQ411" s="250"/>
      <c r="AR411" s="250"/>
      <c r="AS411" s="250"/>
      <c r="AT411" s="250"/>
      <c r="AU411" s="250"/>
      <c r="AV411" s="250"/>
      <c r="AW411" s="250"/>
      <c r="AX411" s="250"/>
      <c r="AY411" s="250"/>
      <c r="AZ411" s="250"/>
      <c r="BA411" s="350"/>
    </row>
    <row r="412" spans="1:55" ht="15.5">
      <c r="B412" s="321" t="s">
        <v>72</v>
      </c>
      <c r="C412" s="353"/>
      <c r="D412" s="276"/>
      <c r="E412" s="276"/>
      <c r="F412" s="276"/>
      <c r="G412" s="276"/>
      <c r="H412" s="276"/>
      <c r="I412" s="276"/>
      <c r="J412" s="276"/>
      <c r="K412" s="276"/>
      <c r="L412" s="276"/>
      <c r="M412" s="276"/>
      <c r="N412" s="276"/>
      <c r="O412" s="276"/>
      <c r="P412" s="276"/>
      <c r="Q412" s="276"/>
      <c r="R412" s="276"/>
      <c r="S412" s="276"/>
      <c r="T412" s="276"/>
      <c r="U412" s="276"/>
      <c r="V412" s="354"/>
      <c r="W412" s="276"/>
      <c r="X412" s="276"/>
      <c r="Y412" s="276"/>
      <c r="Z412" s="301"/>
      <c r="AA412" s="306"/>
      <c r="AB412" s="306"/>
      <c r="AC412" s="276"/>
      <c r="AD412" s="276"/>
      <c r="AE412" s="306"/>
      <c r="AF412" s="306"/>
      <c r="AG412" s="306"/>
      <c r="AH412" s="306"/>
      <c r="AI412" s="306"/>
      <c r="AJ412" s="306"/>
      <c r="AK412" s="306"/>
      <c r="AL412" s="306"/>
      <c r="AM412" s="288">
        <f>SUMPRODUCT($E$296:$E$399,AM296:AM399)</f>
        <v>2908022.6319280439</v>
      </c>
      <c r="AN412" s="288">
        <f>SUMPRODUCT($E$296:$E$399,AN296:AN399)</f>
        <v>4143134.54966215</v>
      </c>
      <c r="AO412" s="288">
        <f>IF(AO295="kW",SUMPRODUCT(U296:U399,W296:W399,AO296:AO399),SUMPRODUCT(E296:E399,AO296:AO399))</f>
        <v>27882.292974865919</v>
      </c>
      <c r="AP412" s="288">
        <f>IF(AP295="kW",SUMPRODUCT(U296:U399,W296:W399,AP296:AP399),SUMPRODUCT(E296:E399,AP296:AP399))</f>
        <v>0</v>
      </c>
      <c r="AQ412" s="288">
        <f>IF(AQ295="kW",SUMPRODUCT(U296:U399,W296:W399,AQ296:AQ399),SUMPRODUCT(E296:E399,AQ296:AQ399))</f>
        <v>0</v>
      </c>
      <c r="AR412" s="288">
        <f>IF(AR295="kW",SUMPRODUCT(U296:U399,W296:W399,AR296:AR399),SUMPRODUCT(E296:E399, AR296:AR399))</f>
        <v>0</v>
      </c>
      <c r="AS412" s="288">
        <f>IF(AS295="kW",SUMPRODUCT(U296:U399,W296:W399,AS296:AS399),SUMPRODUCT(E296:E399,AS296:AS399))</f>
        <v>0</v>
      </c>
      <c r="AT412" s="288">
        <f>IF(AT295="kW",SUMPRODUCT(U296:U399,W296:W399,AT296:AT399),SUMPRODUCT(E296:E399,AT296:AT399))</f>
        <v>0</v>
      </c>
      <c r="AU412" s="288">
        <f>IF(AU295="kW",SUMPRODUCT(U296:U399,W296:W399,AU296:AU399),SUMPRODUCT(E296:E399,AU296:AU399))</f>
        <v>0</v>
      </c>
      <c r="AV412" s="288">
        <f>IF(AV295="kW",SUMPRODUCT(U296:U399,W296:W399,AV296:AV399),SUMPRODUCT(E296:E399,AV296:AV399))</f>
        <v>0</v>
      </c>
      <c r="AW412" s="288">
        <f>IF(AW295="kW",SUMPRODUCT(U296:U399,W296:W399,AW296:AW399),SUMPRODUCT(E296:E399,AW296:AW399))</f>
        <v>0</v>
      </c>
      <c r="AX412" s="288">
        <f>IF(AX295="kW",SUMPRODUCT(U296:U399,W296:W399,AX296:AX399),SUMPRODUCT(E296:E399,AX296:AX399))</f>
        <v>0</v>
      </c>
      <c r="AY412" s="288">
        <f>IF(AY295="kW",SUMPRODUCT(U296:U399,W296:W399,AY296:AY399),SUMPRODUCT(E296:E399,AY296:AY399))</f>
        <v>0</v>
      </c>
      <c r="AZ412" s="288">
        <f>IF(AZ295="kW",SUMPRODUCT(U296:U399,W296:W399,AZ296:AZ399),SUMPRODUCT(E296:E399,AZ296:AZ399))</f>
        <v>0</v>
      </c>
      <c r="BA412" s="334"/>
    </row>
    <row r="413" spans="1:55" ht="15.5">
      <c r="B413" s="321" t="s">
        <v>195</v>
      </c>
      <c r="C413" s="353"/>
      <c r="D413" s="276"/>
      <c r="E413" s="276"/>
      <c r="F413" s="276"/>
      <c r="G413" s="276"/>
      <c r="H413" s="276"/>
      <c r="I413" s="276"/>
      <c r="J413" s="276"/>
      <c r="K413" s="276"/>
      <c r="L413" s="276"/>
      <c r="M413" s="276"/>
      <c r="N413" s="276"/>
      <c r="O413" s="276"/>
      <c r="P413" s="276"/>
      <c r="Q413" s="276"/>
      <c r="R413" s="276"/>
      <c r="S413" s="276"/>
      <c r="T413" s="276"/>
      <c r="U413" s="276"/>
      <c r="V413" s="354"/>
      <c r="W413" s="276"/>
      <c r="X413" s="276"/>
      <c r="Y413" s="276"/>
      <c r="Z413" s="301"/>
      <c r="AA413" s="306"/>
      <c r="AB413" s="306"/>
      <c r="AC413" s="276"/>
      <c r="AD413" s="276"/>
      <c r="AE413" s="306"/>
      <c r="AF413" s="306"/>
      <c r="AG413" s="306"/>
      <c r="AH413" s="306"/>
      <c r="AI413" s="306"/>
      <c r="AJ413" s="306"/>
      <c r="AK413" s="306"/>
      <c r="AL413" s="306"/>
      <c r="AM413" s="288">
        <f>SUMPRODUCT($F$296:$F$399,AM296:AM399)</f>
        <v>2871612.060969092</v>
      </c>
      <c r="AN413" s="288">
        <f>SUMPRODUCT($F$296:$F$399,AN296:AN399)</f>
        <v>4116526.036524035</v>
      </c>
      <c r="AO413" s="288">
        <f>IF(AO295="kW",SUMPRODUCT(U296:U399,X296:X399,AO296:AO399),SUMPRODUCT(F296:F399,AO296:AO399))</f>
        <v>26207.747942093134</v>
      </c>
      <c r="AP413" s="288">
        <f>IF(AP295="kW",SUMPRODUCT(U296:U399,X296:X399,AP296:AP399),SUMPRODUCT(F296:F399,AP296:AP399))</f>
        <v>0</v>
      </c>
      <c r="AQ413" s="288">
        <f>IF(AQ295="kW",SUMPRODUCT(U296:U399,X296:X399,AQ296:AQ399),SUMPRODUCT(F296:F399, AQ296:AQ399))</f>
        <v>0</v>
      </c>
      <c r="AR413" s="288">
        <f>IF(AR295="kW",SUMPRODUCT(U296:U399,X296:X399,AR296:AR399),SUMPRODUCT(F296:F399, AR296:AR399))</f>
        <v>0</v>
      </c>
      <c r="AS413" s="288">
        <f>IF(AS295="kW",SUMPRODUCT(U296:U399,X296:X399,AS296:AS399),SUMPRODUCT(F296:F399,AS296:AS399))</f>
        <v>0</v>
      </c>
      <c r="AT413" s="288">
        <f>IF(AT295="kW",SUMPRODUCT(U296:U399,X296:X399,AT296:AT399),SUMPRODUCT(F296:F399,AT296:AT399))</f>
        <v>0</v>
      </c>
      <c r="AU413" s="288">
        <f>IF(AU295="kW",SUMPRODUCT(U296:U399,X296:X399,AU296:AU399),SUMPRODUCT(F296:F399,AU296:AU399))</f>
        <v>0</v>
      </c>
      <c r="AV413" s="288">
        <f>IF(AV295="kW",SUMPRODUCT(U296:U399,X296:X399,AV296:AV399),SUMPRODUCT(F296:F399,AV296:AV399))</f>
        <v>0</v>
      </c>
      <c r="AW413" s="288">
        <f>IF(AW295="kW",SUMPRODUCT(U296:U399,X296:X399,AW296:AW399),SUMPRODUCT(F296:F399,AW296:AW399))</f>
        <v>0</v>
      </c>
      <c r="AX413" s="288">
        <f>IF(AX295="kW",SUMPRODUCT(U296:U399,X296:X399,AX296:AX399),SUMPRODUCT(F296:F399,AX296:AX399))</f>
        <v>0</v>
      </c>
      <c r="AY413" s="288">
        <f>IF(AY295="kW",SUMPRODUCT(U296:U399,X296:X399,AY296:AY399),SUMPRODUCT(F296:F399,AY296:AY399))</f>
        <v>0</v>
      </c>
      <c r="AZ413" s="288">
        <f>IF(AZ295="kW",SUMPRODUCT(U296:U399,X296:X399,AZ296:AZ399),SUMPRODUCT(F296:F399,AZ296:AZ399))</f>
        <v>0</v>
      </c>
      <c r="BA413" s="334"/>
    </row>
    <row r="414" spans="1:55" ht="15.5">
      <c r="B414" s="321" t="s">
        <v>196</v>
      </c>
      <c r="C414" s="353"/>
      <c r="D414" s="276"/>
      <c r="E414" s="276"/>
      <c r="F414" s="276"/>
      <c r="G414" s="276"/>
      <c r="H414" s="276"/>
      <c r="I414" s="276"/>
      <c r="J414" s="276"/>
      <c r="K414" s="276"/>
      <c r="L414" s="276"/>
      <c r="M414" s="276"/>
      <c r="N414" s="276"/>
      <c r="O414" s="276"/>
      <c r="P414" s="276"/>
      <c r="Q414" s="276"/>
      <c r="R414" s="276"/>
      <c r="S414" s="276"/>
      <c r="T414" s="276"/>
      <c r="U414" s="276"/>
      <c r="V414" s="354"/>
      <c r="W414" s="276"/>
      <c r="X414" s="276"/>
      <c r="Y414" s="276"/>
      <c r="Z414" s="301"/>
      <c r="AA414" s="306"/>
      <c r="AB414" s="306"/>
      <c r="AC414" s="276"/>
      <c r="AD414" s="276"/>
      <c r="AE414" s="306"/>
      <c r="AF414" s="306"/>
      <c r="AG414" s="306"/>
      <c r="AH414" s="306"/>
      <c r="AI414" s="306"/>
      <c r="AJ414" s="306"/>
      <c r="AK414" s="306"/>
      <c r="AL414" s="306"/>
      <c r="AM414" s="288">
        <f>SUMPRODUCT($G$296:$G$399,AM296:AM399)</f>
        <v>2662913.958565807</v>
      </c>
      <c r="AN414" s="288">
        <f>SUMPRODUCT($G$296:$G$399,AN296:AN399)</f>
        <v>4010886.1208557859</v>
      </c>
      <c r="AO414" s="288">
        <f>IF(AO295="kW",SUMPRODUCT(U296:U399,Y296:Y399,AO296:AO399),SUMPRODUCT(G296:G399,AO296:AO399))</f>
        <v>24439.014166578985</v>
      </c>
      <c r="AP414" s="288">
        <f>IF(AP295="kW",SUMPRODUCT(U296:U399,Y296:Y399,AP296:AP399),SUMPRODUCT(G296:G399,AP296:AP399))</f>
        <v>0</v>
      </c>
      <c r="AQ414" s="288">
        <f>IF(AQ295="kW",SUMPRODUCT(U296:U399,Y296:Y399,AQ296:AQ399),SUMPRODUCT(G296:G399, AQ296:AQ399))</f>
        <v>0</v>
      </c>
      <c r="AR414" s="288">
        <f>IF(AR295="kW",SUMPRODUCT(U296:U399,Y296:Y399,AR296:AR399),SUMPRODUCT(G296:G399, AR296:AR399))</f>
        <v>0</v>
      </c>
      <c r="AS414" s="288">
        <f>IF(AS295="kW",SUMPRODUCT(U296:U399,Y296:Y399,AS296:AS399),SUMPRODUCT(G296:G399,AS296:AS399))</f>
        <v>0</v>
      </c>
      <c r="AT414" s="288">
        <f>IF(AT295="kW",SUMPRODUCT(U296:U399,Y296:Y399,AT296:AT399),SUMPRODUCT(G296:G399,AT296:AT399))</f>
        <v>0</v>
      </c>
      <c r="AU414" s="288">
        <f>IF(AU295="kW",SUMPRODUCT(U296:U399,Y296:Y399,AU296:AU399),SUMPRODUCT(G296:G399,AU296:AU399))</f>
        <v>0</v>
      </c>
      <c r="AV414" s="288">
        <f>IF(AV295="kW",SUMPRODUCT(U296:U399,Y296:Y399,AV296:AV399),SUMPRODUCT(G296:G399,AV296:AV399))</f>
        <v>0</v>
      </c>
      <c r="AW414" s="288">
        <f>IF(AW295="kW",SUMPRODUCT(U296:U399,Y296:Y399,AW296:AW399),SUMPRODUCT(G296:G399,AW296:AW399))</f>
        <v>0</v>
      </c>
      <c r="AX414" s="288">
        <f>IF(AX295="kW",SUMPRODUCT(U296:U399,Y296:Y399,AX296:AX399),SUMPRODUCT(G296:G399,AX296:AX399))</f>
        <v>0</v>
      </c>
      <c r="AY414" s="288">
        <f>IF(AY295="kW",SUMPRODUCT(U296:U399,Y296:Y399,AY296:AY399),SUMPRODUCT(G296:G399,AY296:AY399))</f>
        <v>0</v>
      </c>
      <c r="AZ414" s="288">
        <f>IF(AZ295="kW",SUMPRODUCT(U296:U399,Y296:Y399,AZ296:AZ399),SUMPRODUCT(G296:G399,AZ296:AZ399))</f>
        <v>0</v>
      </c>
      <c r="BA414" s="334"/>
    </row>
    <row r="415" spans="1:55" ht="15.5">
      <c r="B415" s="321" t="s">
        <v>197</v>
      </c>
      <c r="C415" s="353"/>
      <c r="D415" s="276"/>
      <c r="E415" s="276"/>
      <c r="F415" s="276"/>
      <c r="G415" s="276"/>
      <c r="H415" s="276"/>
      <c r="I415" s="276"/>
      <c r="J415" s="276"/>
      <c r="K415" s="276"/>
      <c r="L415" s="276"/>
      <c r="M415" s="276"/>
      <c r="N415" s="276"/>
      <c r="O415" s="276"/>
      <c r="P415" s="276"/>
      <c r="Q415" s="276"/>
      <c r="R415" s="276"/>
      <c r="S415" s="276"/>
      <c r="T415" s="276"/>
      <c r="U415" s="276"/>
      <c r="V415" s="354"/>
      <c r="W415" s="276"/>
      <c r="X415" s="276"/>
      <c r="Y415" s="276"/>
      <c r="Z415" s="301"/>
      <c r="AA415" s="306"/>
      <c r="AB415" s="306"/>
      <c r="AC415" s="276"/>
      <c r="AD415" s="276"/>
      <c r="AE415" s="306"/>
      <c r="AF415" s="306"/>
      <c r="AG415" s="306"/>
      <c r="AH415" s="306"/>
      <c r="AI415" s="306"/>
      <c r="AJ415" s="306"/>
      <c r="AK415" s="306"/>
      <c r="AL415" s="306"/>
      <c r="AM415" s="288">
        <f>SUMPRODUCT($H$296:$H$399,AM296:AM399)</f>
        <v>2262101.3276471319</v>
      </c>
      <c r="AN415" s="288">
        <f>SUMPRODUCT($H$296:$H$399,AN296:AN399)</f>
        <v>1064200.8929230308</v>
      </c>
      <c r="AO415" s="288">
        <f>IF(AO295="kW",SUMPRODUCT(U296:U399,Z296:Z399,AO296:AO399),SUMPRODUCT(H296:H399,AO296:AO399))</f>
        <v>22844.326312400979</v>
      </c>
      <c r="AP415" s="288">
        <f>IF(AP295="kW",SUMPRODUCT(U296:U399,Z296:Z399,AP296:AP399),SUMPRODUCT(H296:H399,AP296:AP399))</f>
        <v>0</v>
      </c>
      <c r="AQ415" s="288">
        <f>IF(AQ295="kW",SUMPRODUCT(U296:U399,Z296:Z399,AQ296:AQ399),SUMPRODUCT(H296:H399, AQ296:AQ399))</f>
        <v>0</v>
      </c>
      <c r="AR415" s="288">
        <f>IF(AR295="kW",SUMPRODUCT(U296:U399,Z296:Z399,AR296:AR399),SUMPRODUCT(H296:H399, AR296:AR399))</f>
        <v>0</v>
      </c>
      <c r="AS415" s="288">
        <f>IF(AS295="kW",SUMPRODUCT(U296:U399,Z296:Z399,AS296:AS399),SUMPRODUCT(H296:H399,AS296:AS399))</f>
        <v>0</v>
      </c>
      <c r="AT415" s="288">
        <f>IF(AT295="kW",SUMPRODUCT(U296:U399,Z296:Z399,AT296:AT399),SUMPRODUCT(H296:H399,AT296:AT399))</f>
        <v>0</v>
      </c>
      <c r="AU415" s="288">
        <f>IF(AU295="kW",SUMPRODUCT(U296:U399,Z296:Z399,AU296:AU399),SUMPRODUCT(H296:H399,AU296:AU399))</f>
        <v>0</v>
      </c>
      <c r="AV415" s="288">
        <f>IF(AV295="kW",SUMPRODUCT(U296:U399,Z296:Z399,AV296:AV399),SUMPRODUCT(H296:H399,AV296:AV399))</f>
        <v>0</v>
      </c>
      <c r="AW415" s="288">
        <f>IF(AW295="kW",SUMPRODUCT(U296:U399,Z296:Z399,AW296:AW399),SUMPRODUCT(H296:H399,AW296:AW399))</f>
        <v>0</v>
      </c>
      <c r="AX415" s="288">
        <f>IF(AX295="kW",SUMPRODUCT(U296:U399,Z296:Z399,AX296:AX399),SUMPRODUCT(H296:H399,AX296:AX399))</f>
        <v>0</v>
      </c>
      <c r="AY415" s="288">
        <f>IF(AY295="kW",SUMPRODUCT(U296:U399,Z296:Z399,AY296:AY399),SUMPRODUCT(H296:H399,AY296:AY399))</f>
        <v>0</v>
      </c>
      <c r="AZ415" s="288">
        <f>IF(AZ295="kW",SUMPRODUCT(U296:U399,Z296:Z399,AZ296:AZ399),SUMPRODUCT(H296:H399,AZ296:AZ399))</f>
        <v>0</v>
      </c>
      <c r="BA415" s="334"/>
    </row>
    <row r="416" spans="1:55" ht="15.5">
      <c r="B416" s="321" t="s">
        <v>198</v>
      </c>
      <c r="C416" s="353"/>
      <c r="D416" s="276"/>
      <c r="E416" s="276"/>
      <c r="F416" s="276"/>
      <c r="G416" s="276"/>
      <c r="H416" s="276"/>
      <c r="I416" s="276"/>
      <c r="J416" s="276"/>
      <c r="K416" s="276"/>
      <c r="L416" s="276"/>
      <c r="M416" s="276"/>
      <c r="N416" s="276"/>
      <c r="O416" s="276"/>
      <c r="P416" s="276"/>
      <c r="Q416" s="276"/>
      <c r="R416" s="276"/>
      <c r="S416" s="276"/>
      <c r="T416" s="276"/>
      <c r="U416" s="276"/>
      <c r="V416" s="354"/>
      <c r="W416" s="276"/>
      <c r="X416" s="276"/>
      <c r="Y416" s="276"/>
      <c r="Z416" s="301"/>
      <c r="AA416" s="306"/>
      <c r="AB416" s="306"/>
      <c r="AC416" s="276"/>
      <c r="AD416" s="276"/>
      <c r="AE416" s="306"/>
      <c r="AF416" s="306"/>
      <c r="AG416" s="306"/>
      <c r="AH416" s="306"/>
      <c r="AI416" s="306"/>
      <c r="AJ416" s="306"/>
      <c r="AK416" s="306"/>
      <c r="AL416" s="306"/>
      <c r="AM416" s="288">
        <f>SUMPRODUCT($I$296:$I$399,AM296:AM399)</f>
        <v>1892031.3611275821</v>
      </c>
      <c r="AN416" s="288">
        <f>SUMPRODUCT($I$296:$I$399,AN296:AN399)</f>
        <v>1053097.3889252583</v>
      </c>
      <c r="AO416" s="288">
        <f>IF(AO295="kW",SUMPRODUCT(U296:U399,AA296:AA399,AO296:AO399),SUMPRODUCT(I296:I399,AO296:AO399))</f>
        <v>22257.330161189424</v>
      </c>
      <c r="AP416" s="288">
        <f>IF(AP295="kW",SUMPRODUCT(U296:U399,AA296:AA399,AP296:AP399),SUMPRODUCT(I296:I399,AP296:AP399))</f>
        <v>0</v>
      </c>
      <c r="AQ416" s="288">
        <f>IF(AQ295="kW",SUMPRODUCT(U296:U399,AA296:AA399,AQ296:AQ399),SUMPRODUCT(I296:I399, AQ296:AQ399))</f>
        <v>0</v>
      </c>
      <c r="AR416" s="288">
        <f>IF(AR295="kW",SUMPRODUCT(U296:U399,AA296:AA399,AR296:AR399),SUMPRODUCT(I296:I399, AR296:AR399))</f>
        <v>0</v>
      </c>
      <c r="AS416" s="288">
        <f>IF(AS295="kW",SUMPRODUCT(U296:U399,AA296:AA399,AS296:AS399),SUMPRODUCT(I296:I399,AS296:AS399))</f>
        <v>0</v>
      </c>
      <c r="AT416" s="288">
        <f>IF(AT295="kW",SUMPRODUCT(U296:U399,AA296:AA399,AT296:AT399),SUMPRODUCT(I296:I399,AT296:AT399))</f>
        <v>0</v>
      </c>
      <c r="AU416" s="288">
        <f>IF(AU295="kW",SUMPRODUCT(U296:U399,AA296:AA399,AU296:AU399),SUMPRODUCT(I296:I399,AU296:AU399))</f>
        <v>0</v>
      </c>
      <c r="AV416" s="288">
        <f>IF(AV295="kW",SUMPRODUCT(U296:U399,AA296:AA399,AV296:AV399),SUMPRODUCT(I296:I399,AV296:AV399))</f>
        <v>0</v>
      </c>
      <c r="AW416" s="288">
        <f>IF(AW295="kW",SUMPRODUCT(U296:U399,AA296:AA399,AW296:AW399),SUMPRODUCT(I296:I399,AW296:AW399))</f>
        <v>0</v>
      </c>
      <c r="AX416" s="288">
        <f>IF(AX295="kW",SUMPRODUCT(U296:U399,AA296:AA399,AX296:AX399),SUMPRODUCT(I296:I399,AX296:AX399))</f>
        <v>0</v>
      </c>
      <c r="AY416" s="288">
        <f>IF(AY295="kW",SUMPRODUCT(U296:U399,AA296:AA399,AY296:AY399),SUMPRODUCT(I296:I399,AY296:AY399))</f>
        <v>0</v>
      </c>
      <c r="AZ416" s="288">
        <f>IF(AZ295="kW",SUMPRODUCT(U296:U399,AA296:AA399,AZ296:AZ399),SUMPRODUCT(I296:I399,AZ296:AZ399))</f>
        <v>0</v>
      </c>
      <c r="BA416" s="334"/>
    </row>
    <row r="417" spans="1:54" ht="15.5">
      <c r="B417" s="321" t="s">
        <v>199</v>
      </c>
      <c r="C417" s="353"/>
      <c r="D417" s="306"/>
      <c r="E417" s="306"/>
      <c r="F417" s="306"/>
      <c r="G417" s="306"/>
      <c r="H417" s="306"/>
      <c r="I417" s="306"/>
      <c r="J417" s="306"/>
      <c r="K417" s="306"/>
      <c r="L417" s="306"/>
      <c r="M417" s="306"/>
      <c r="N417" s="306"/>
      <c r="O417" s="306"/>
      <c r="P417" s="306"/>
      <c r="Q417" s="306"/>
      <c r="R417" s="306"/>
      <c r="S417" s="306"/>
      <c r="T417" s="306"/>
      <c r="U417" s="306"/>
      <c r="V417" s="354"/>
      <c r="W417" s="306"/>
      <c r="X417" s="306"/>
      <c r="Y417" s="306"/>
      <c r="Z417" s="301"/>
      <c r="AA417" s="306"/>
      <c r="AB417" s="306"/>
      <c r="AC417" s="306"/>
      <c r="AD417" s="306"/>
      <c r="AE417" s="306"/>
      <c r="AF417" s="306"/>
      <c r="AG417" s="306"/>
      <c r="AH417" s="306"/>
      <c r="AI417" s="306"/>
      <c r="AJ417" s="306"/>
      <c r="AK417" s="306"/>
      <c r="AL417" s="306"/>
      <c r="AM417" s="288">
        <f>SUMPRODUCT($J$296:$J$399,AM296:AM399)</f>
        <v>1892031.3611275821</v>
      </c>
      <c r="AN417" s="288">
        <f>SUMPRODUCT($J$296:$J$399,AN296:AN399)</f>
        <v>1016447.9334435236</v>
      </c>
      <c r="AO417" s="288">
        <f>IF(AO295="kW",SUMPRODUCT(U296:U399,AB296:AB399,AO296:AO399),SUMPRODUCT(J296:J399,AO296:AO399))</f>
        <v>22257.330161189424</v>
      </c>
      <c r="AP417" s="288">
        <f>IF(AP295="kW",SUMPRODUCT(U296:U399,AB296:AB399,AP296:AP399),SUMPRODUCT(J296:J399,AP296:AP399))</f>
        <v>0</v>
      </c>
      <c r="AQ417" s="288">
        <f>IF(AQ295="kW",SUMPRODUCT(U296:U399,AB296:AB399,AQ296:AQ399),SUMPRODUCT(J296:J399, AQ296:AQ399))</f>
        <v>0</v>
      </c>
      <c r="AR417" s="288">
        <f>IF(AR295="kW",SUMPRODUCT(U296:U399,AB296:AB399,AR296:AR399),SUMPRODUCT(J296:J399, AR296:AR399))</f>
        <v>0</v>
      </c>
      <c r="AS417" s="288">
        <f>IF(AS295="kW",SUMPRODUCT(U296:U399,AB296:AB399,AS296:AS399),SUMPRODUCT(J296:J399,AS296:AS399))</f>
        <v>0</v>
      </c>
      <c r="AT417" s="288">
        <f>IF(AT295="kW",SUMPRODUCT(U296:U399,AB296:AB399,AT296:AT399),SUMPRODUCT(J296:J399,AT296:AT399))</f>
        <v>0</v>
      </c>
      <c r="AU417" s="288">
        <f>IF(AU295="kW",SUMPRODUCT(U296:U399,AB296:AB399,AU296:AU399),SUMPRODUCT(J296:J399,AU296:AU399))</f>
        <v>0</v>
      </c>
      <c r="AV417" s="288">
        <f>IF(AV295="kW",SUMPRODUCT(U296:U399,AB296:AB399,AV296:AV399),SUMPRODUCT(J296:J399,AV296:AV399))</f>
        <v>0</v>
      </c>
      <c r="AW417" s="288">
        <f>IF(AW295="kW",SUMPRODUCT(U296:U399,AB296:AB399,AW296:AW399),SUMPRODUCT(J296:J399,AW296:AW399))</f>
        <v>0</v>
      </c>
      <c r="AX417" s="288">
        <f>IF(AX295="kW",SUMPRODUCT(U296:U399,AB296:AB399,AX296:AX399),SUMPRODUCT(J296:J399,AX296:AX399))</f>
        <v>0</v>
      </c>
      <c r="AY417" s="288">
        <f>IF(AY295="kW",SUMPRODUCT(U296:U399,AB296:AB399,AY296:AY399),SUMPRODUCT(J296:J399,AY296:AY399))</f>
        <v>0</v>
      </c>
      <c r="AZ417" s="288">
        <f>IF(AZ295="kW",SUMPRODUCT(U296:U399,AB296:AB399,AZ296:AZ399),SUMPRODUCT(J296:J399,AZ296:AZ399))</f>
        <v>0</v>
      </c>
      <c r="BA417" s="334"/>
    </row>
    <row r="418" spans="1:54" ht="15.5">
      <c r="B418" s="321" t="s">
        <v>200</v>
      </c>
      <c r="C418" s="353"/>
      <c r="D418" s="306"/>
      <c r="E418" s="306"/>
      <c r="F418" s="306"/>
      <c r="G418" s="306"/>
      <c r="H418" s="306"/>
      <c r="I418" s="306"/>
      <c r="J418" s="306"/>
      <c r="K418" s="306"/>
      <c r="L418" s="306"/>
      <c r="M418" s="306"/>
      <c r="N418" s="306"/>
      <c r="O418" s="306"/>
      <c r="P418" s="306"/>
      <c r="Q418" s="306"/>
      <c r="R418" s="306"/>
      <c r="S418" s="306"/>
      <c r="T418" s="306"/>
      <c r="U418" s="306"/>
      <c r="V418" s="354"/>
      <c r="W418" s="306"/>
      <c r="X418" s="306"/>
      <c r="Y418" s="306"/>
      <c r="Z418" s="301"/>
      <c r="AA418" s="306"/>
      <c r="AB418" s="306"/>
      <c r="AC418" s="306"/>
      <c r="AD418" s="306"/>
      <c r="AE418" s="306"/>
      <c r="AF418" s="306"/>
      <c r="AG418" s="306"/>
      <c r="AH418" s="306"/>
      <c r="AI418" s="306"/>
      <c r="AJ418" s="306"/>
      <c r="AK418" s="306"/>
      <c r="AL418" s="306"/>
      <c r="AM418" s="288">
        <f>SUMPRODUCT($K$296:$K$399,AM296:AM399)</f>
        <v>1891482.6019340041</v>
      </c>
      <c r="AN418" s="288">
        <f>SUMPRODUCT($K$296:$K$399,AN296:AN399)</f>
        <v>1015275.2412590507</v>
      </c>
      <c r="AO418" s="288">
        <f>IF(AO295="kW",SUMPRODUCT($U$296:$U$399,$AC$296:$AC$399,AO296:AO399),SUMPRODUCT($K$296:$K$399,AO296:AO399))</f>
        <v>22255.643375075906</v>
      </c>
      <c r="AP418" s="288">
        <f t="shared" ref="AP418:AZ418" si="148">IF(AP295="kW",SUMPRODUCT($U$296:$U$399,$AC$296:$AC$399,AP296:AP399),SUMPRODUCT($K$296:$K$399,AP296:AP399))</f>
        <v>0</v>
      </c>
      <c r="AQ418" s="288">
        <f t="shared" si="148"/>
        <v>0</v>
      </c>
      <c r="AR418" s="288">
        <f t="shared" si="148"/>
        <v>0</v>
      </c>
      <c r="AS418" s="288">
        <f t="shared" si="148"/>
        <v>0</v>
      </c>
      <c r="AT418" s="288">
        <f t="shared" si="148"/>
        <v>0</v>
      </c>
      <c r="AU418" s="288">
        <f t="shared" si="148"/>
        <v>0</v>
      </c>
      <c r="AV418" s="288">
        <f t="shared" si="148"/>
        <v>0</v>
      </c>
      <c r="AW418" s="288">
        <f t="shared" si="148"/>
        <v>0</v>
      </c>
      <c r="AX418" s="288">
        <f t="shared" si="148"/>
        <v>0</v>
      </c>
      <c r="AY418" s="288">
        <f t="shared" si="148"/>
        <v>0</v>
      </c>
      <c r="AZ418" s="288">
        <f t="shared" si="148"/>
        <v>0</v>
      </c>
      <c r="BA418" s="334"/>
    </row>
    <row r="419" spans="1:54" ht="15.5">
      <c r="B419" s="321" t="s">
        <v>925</v>
      </c>
      <c r="C419" s="353"/>
      <c r="D419" s="306"/>
      <c r="E419" s="306"/>
      <c r="F419" s="306"/>
      <c r="G419" s="306"/>
      <c r="H419" s="306"/>
      <c r="I419" s="306"/>
      <c r="J419" s="306"/>
      <c r="K419" s="306"/>
      <c r="L419" s="306"/>
      <c r="M419" s="306"/>
      <c r="N419" s="306"/>
      <c r="O419" s="306"/>
      <c r="P419" s="306"/>
      <c r="Q419" s="306"/>
      <c r="R419" s="306"/>
      <c r="S419" s="306"/>
      <c r="T419" s="306"/>
      <c r="U419" s="306"/>
      <c r="V419" s="354"/>
      <c r="W419" s="306"/>
      <c r="X419" s="306"/>
      <c r="Y419" s="306"/>
      <c r="Z419" s="301"/>
      <c r="AA419" s="306"/>
      <c r="AB419" s="306"/>
      <c r="AC419" s="306"/>
      <c r="AD419" s="306"/>
      <c r="AE419" s="306"/>
      <c r="AF419" s="306"/>
      <c r="AG419" s="306"/>
      <c r="AH419" s="306"/>
      <c r="AI419" s="306"/>
      <c r="AJ419" s="306"/>
      <c r="AK419" s="306"/>
      <c r="AL419" s="306"/>
      <c r="AM419" s="288">
        <f>SUMPRODUCT($L$296:$L$399,AM296:AM399)</f>
        <v>1611478.0988344871</v>
      </c>
      <c r="AN419" s="288">
        <f>SUMPRODUCT($L$296:$L$399,AN296:AN399)</f>
        <v>998595.14330716769</v>
      </c>
      <c r="AO419" s="288">
        <f>IF(AO295="kW",SUMPRODUCT($U$296:$U$399,$AD$296:$AD$399,AO296:AO399),SUMPRODUCT($L$296:$L$399,AO296:AO399))</f>
        <v>21635.573977823566</v>
      </c>
      <c r="AP419" s="288">
        <f t="shared" ref="AP419:AZ419" si="149">IF(AP295="kW",SUMPRODUCT($U$296:$U$399,$AD$296:$AD$399,AP296:AP399),SUMPRODUCT($L$296:$L$399,AP296:AP399))</f>
        <v>0</v>
      </c>
      <c r="AQ419" s="288">
        <f t="shared" si="149"/>
        <v>0</v>
      </c>
      <c r="AR419" s="288">
        <f t="shared" si="149"/>
        <v>0</v>
      </c>
      <c r="AS419" s="288">
        <f t="shared" si="149"/>
        <v>0</v>
      </c>
      <c r="AT419" s="288">
        <f t="shared" si="149"/>
        <v>0</v>
      </c>
      <c r="AU419" s="288">
        <f t="shared" si="149"/>
        <v>0</v>
      </c>
      <c r="AV419" s="288">
        <f t="shared" si="149"/>
        <v>0</v>
      </c>
      <c r="AW419" s="288">
        <f t="shared" si="149"/>
        <v>0</v>
      </c>
      <c r="AX419" s="288">
        <f t="shared" si="149"/>
        <v>0</v>
      </c>
      <c r="AY419" s="288">
        <f t="shared" si="149"/>
        <v>0</v>
      </c>
      <c r="AZ419" s="288">
        <f t="shared" si="149"/>
        <v>0</v>
      </c>
      <c r="BA419" s="334"/>
    </row>
    <row r="420" spans="1:54" ht="15.5">
      <c r="B420" s="321" t="s">
        <v>926</v>
      </c>
      <c r="C420" s="353"/>
      <c r="D420" s="306"/>
      <c r="E420" s="306"/>
      <c r="F420" s="306"/>
      <c r="G420" s="306"/>
      <c r="H420" s="306"/>
      <c r="I420" s="306"/>
      <c r="J420" s="306"/>
      <c r="K420" s="306"/>
      <c r="L420" s="306"/>
      <c r="M420" s="306"/>
      <c r="N420" s="306"/>
      <c r="O420" s="306"/>
      <c r="P420" s="306"/>
      <c r="Q420" s="306"/>
      <c r="R420" s="306"/>
      <c r="S420" s="306"/>
      <c r="T420" s="306"/>
      <c r="U420" s="306"/>
      <c r="V420" s="354"/>
      <c r="W420" s="306"/>
      <c r="X420" s="306"/>
      <c r="Y420" s="306"/>
      <c r="Z420" s="301"/>
      <c r="AA420" s="306"/>
      <c r="AB420" s="306"/>
      <c r="AC420" s="306"/>
      <c r="AD420" s="306"/>
      <c r="AE420" s="306"/>
      <c r="AF420" s="306"/>
      <c r="AG420" s="306"/>
      <c r="AH420" s="306"/>
      <c r="AI420" s="306"/>
      <c r="AJ420" s="306"/>
      <c r="AK420" s="306"/>
      <c r="AL420" s="306"/>
      <c r="AM420" s="288">
        <f>SUMPRODUCT($M$296:$M$399,AM296:AM399)</f>
        <v>1603858.7377810201</v>
      </c>
      <c r="AN420" s="288">
        <f>SUMPRODUCT($M$296:$M$399,AN296:AN399)</f>
        <v>932743.76479697542</v>
      </c>
      <c r="AO420" s="288">
        <f>IF(AO295="kW",SUMPRODUCT($U$296:$U$399,$AE$296:$AE$399,AO296:AO399),SUMPRODUCT($M$296:$M$399,AO296:AO399))</f>
        <v>20073.555073826159</v>
      </c>
      <c r="AP420" s="288">
        <f t="shared" ref="AP420:AZ420" si="150">IF(AP295="kW",SUMPRODUCT($U$296:$U$399,$AE$296:$AE$399,AP296:AP399),SUMPRODUCT($M$296:$M$399,AP296:AP399))</f>
        <v>0</v>
      </c>
      <c r="AQ420" s="288">
        <f t="shared" si="150"/>
        <v>0</v>
      </c>
      <c r="AR420" s="288">
        <f t="shared" si="150"/>
        <v>0</v>
      </c>
      <c r="AS420" s="288">
        <f t="shared" si="150"/>
        <v>0</v>
      </c>
      <c r="AT420" s="288">
        <f t="shared" si="150"/>
        <v>0</v>
      </c>
      <c r="AU420" s="288">
        <f t="shared" si="150"/>
        <v>0</v>
      </c>
      <c r="AV420" s="288">
        <f t="shared" si="150"/>
        <v>0</v>
      </c>
      <c r="AW420" s="288">
        <f t="shared" si="150"/>
        <v>0</v>
      </c>
      <c r="AX420" s="288">
        <f t="shared" si="150"/>
        <v>0</v>
      </c>
      <c r="AY420" s="288">
        <f t="shared" si="150"/>
        <v>0</v>
      </c>
      <c r="AZ420" s="288">
        <f t="shared" si="150"/>
        <v>0</v>
      </c>
      <c r="BA420" s="334"/>
    </row>
    <row r="421" spans="1:54" ht="15.5">
      <c r="B421" s="321" t="s">
        <v>927</v>
      </c>
      <c r="C421" s="353"/>
      <c r="D421" s="306"/>
      <c r="E421" s="306"/>
      <c r="F421" s="306"/>
      <c r="G421" s="306"/>
      <c r="H421" s="306"/>
      <c r="I421" s="306"/>
      <c r="J421" s="306"/>
      <c r="K421" s="306"/>
      <c r="L421" s="306"/>
      <c r="M421" s="306"/>
      <c r="N421" s="306"/>
      <c r="O421" s="306"/>
      <c r="P421" s="306"/>
      <c r="Q421" s="306"/>
      <c r="R421" s="306"/>
      <c r="S421" s="306"/>
      <c r="T421" s="306"/>
      <c r="U421" s="306"/>
      <c r="V421" s="354"/>
      <c r="W421" s="306"/>
      <c r="X421" s="306"/>
      <c r="Y421" s="306"/>
      <c r="Z421" s="301"/>
      <c r="AA421" s="306"/>
      <c r="AB421" s="306"/>
      <c r="AC421" s="306"/>
      <c r="AD421" s="306"/>
      <c r="AE421" s="306"/>
      <c r="AF421" s="306"/>
      <c r="AG421" s="306"/>
      <c r="AH421" s="306"/>
      <c r="AI421" s="306"/>
      <c r="AJ421" s="306"/>
      <c r="AK421" s="306"/>
      <c r="AL421" s="306"/>
      <c r="AM421" s="288">
        <f>SUMPRODUCT($N$296:$N$399,AM296:AM399)</f>
        <v>1548520.257345302</v>
      </c>
      <c r="AN421" s="288">
        <f>SUMPRODUCT($N$296:$N$399,AN296:AN399)</f>
        <v>808897.82125650067</v>
      </c>
      <c r="AO421" s="288">
        <f>IF(AO295="kW",SUMPRODUCT($U$296:$U$399,$AF$296:$AF$399,AO296:AO399),SUMPRODUCT($N$296:$N$399,AO296:AO399))</f>
        <v>17651.079581247075</v>
      </c>
      <c r="AP421" s="288">
        <f t="shared" ref="AP421:AZ421" si="151">IF(AP295="kW",SUMPRODUCT($U$296:$U$399,$AF$296:$AF$399,AP296:AP399),SUMPRODUCT($N$296:$N$399,AP296:AP399))</f>
        <v>0</v>
      </c>
      <c r="AQ421" s="288">
        <f t="shared" si="151"/>
        <v>0</v>
      </c>
      <c r="AR421" s="288">
        <f t="shared" si="151"/>
        <v>0</v>
      </c>
      <c r="AS421" s="288">
        <f t="shared" si="151"/>
        <v>0</v>
      </c>
      <c r="AT421" s="288">
        <f t="shared" si="151"/>
        <v>0</v>
      </c>
      <c r="AU421" s="288">
        <f t="shared" si="151"/>
        <v>0</v>
      </c>
      <c r="AV421" s="288">
        <f t="shared" si="151"/>
        <v>0</v>
      </c>
      <c r="AW421" s="288">
        <f t="shared" si="151"/>
        <v>0</v>
      </c>
      <c r="AX421" s="288">
        <f t="shared" si="151"/>
        <v>0</v>
      </c>
      <c r="AY421" s="288">
        <f t="shared" si="151"/>
        <v>0</v>
      </c>
      <c r="AZ421" s="288">
        <f t="shared" si="151"/>
        <v>0</v>
      </c>
      <c r="BA421" s="334"/>
    </row>
    <row r="422" spans="1:54" ht="15.5">
      <c r="B422" s="321" t="s">
        <v>977</v>
      </c>
      <c r="C422" s="353"/>
      <c r="D422" s="306"/>
      <c r="E422" s="306"/>
      <c r="F422" s="306"/>
      <c r="G422" s="306"/>
      <c r="H422" s="306"/>
      <c r="I422" s="306"/>
      <c r="J422" s="306"/>
      <c r="K422" s="306"/>
      <c r="L422" s="306"/>
      <c r="M422" s="306"/>
      <c r="N422" s="306"/>
      <c r="O422" s="306"/>
      <c r="P422" s="306"/>
      <c r="Q422" s="306"/>
      <c r="R422" s="306"/>
      <c r="S422" s="306"/>
      <c r="T422" s="306"/>
      <c r="U422" s="306"/>
      <c r="V422" s="354"/>
      <c r="W422" s="306"/>
      <c r="X422" s="306"/>
      <c r="Y422" s="306"/>
      <c r="Z422" s="301"/>
      <c r="AA422" s="306"/>
      <c r="AB422" s="306"/>
      <c r="AC422" s="306"/>
      <c r="AD422" s="306"/>
      <c r="AE422" s="306"/>
      <c r="AF422" s="306"/>
      <c r="AG422" s="306"/>
      <c r="AH422" s="306"/>
      <c r="AI422" s="306"/>
      <c r="AJ422" s="306"/>
      <c r="AK422" s="306"/>
      <c r="AL422" s="306"/>
      <c r="AM422" s="288">
        <f>SUMPRODUCT($O$296:$O$399,AM296:AM399)</f>
        <v>1452758.18224995</v>
      </c>
      <c r="AN422" s="288">
        <f>SUMPRODUCT($O$296:$O$399,AN296:AN399)</f>
        <v>588205.55933099694</v>
      </c>
      <c r="AO422" s="288">
        <f>IF(AO295="kW",SUMPRODUCT($U$296:$U$399,$AG$296:$AG$399,AO296:AO399),SUMPRODUCT($O$296:$O$399,AO296:AO399))</f>
        <v>17345.058140351954</v>
      </c>
      <c r="AP422" s="288">
        <f t="shared" ref="AP422:AZ422" si="152">IF(AP295="kW",SUMPRODUCT($U$296:$U$399,$AG$296:$AG$399,AP296:AP399),SUMPRODUCT($O$296:$O$399,AP296:AP399))</f>
        <v>0</v>
      </c>
      <c r="AQ422" s="288">
        <f t="shared" si="152"/>
        <v>0</v>
      </c>
      <c r="AR422" s="288">
        <f t="shared" si="152"/>
        <v>0</v>
      </c>
      <c r="AS422" s="288">
        <f t="shared" si="152"/>
        <v>0</v>
      </c>
      <c r="AT422" s="288">
        <f t="shared" si="152"/>
        <v>0</v>
      </c>
      <c r="AU422" s="288">
        <f t="shared" si="152"/>
        <v>0</v>
      </c>
      <c r="AV422" s="288">
        <f t="shared" si="152"/>
        <v>0</v>
      </c>
      <c r="AW422" s="288">
        <f t="shared" si="152"/>
        <v>0</v>
      </c>
      <c r="AX422" s="288">
        <f t="shared" si="152"/>
        <v>0</v>
      </c>
      <c r="AY422" s="288">
        <f t="shared" si="152"/>
        <v>0</v>
      </c>
      <c r="AZ422" s="288">
        <f t="shared" si="152"/>
        <v>0</v>
      </c>
      <c r="BA422" s="334"/>
    </row>
    <row r="423" spans="1:54" ht="15.5">
      <c r="B423" s="321" t="s">
        <v>928</v>
      </c>
      <c r="C423" s="353"/>
      <c r="D423" s="306"/>
      <c r="E423" s="306"/>
      <c r="F423" s="306"/>
      <c r="G423" s="306"/>
      <c r="H423" s="306"/>
      <c r="I423" s="306"/>
      <c r="J423" s="306"/>
      <c r="K423" s="306"/>
      <c r="L423" s="306"/>
      <c r="M423" s="306"/>
      <c r="N423" s="306"/>
      <c r="O423" s="306"/>
      <c r="P423" s="306"/>
      <c r="Q423" s="306"/>
      <c r="R423" s="306"/>
      <c r="S423" s="306"/>
      <c r="T423" s="306"/>
      <c r="U423" s="306"/>
      <c r="V423" s="354"/>
      <c r="W423" s="306"/>
      <c r="X423" s="306"/>
      <c r="Y423" s="306"/>
      <c r="Z423" s="301"/>
      <c r="AA423" s="306"/>
      <c r="AB423" s="306"/>
      <c r="AC423" s="306"/>
      <c r="AD423" s="306"/>
      <c r="AE423" s="306"/>
      <c r="AF423" s="306"/>
      <c r="AG423" s="306"/>
      <c r="AH423" s="306"/>
      <c r="AI423" s="306"/>
      <c r="AJ423" s="306"/>
      <c r="AK423" s="306"/>
      <c r="AL423" s="306"/>
      <c r="AM423" s="288">
        <f>SUMPRODUCT($P$296:$P$399,AM296:AM399)</f>
        <v>1446150.8664540511</v>
      </c>
      <c r="AN423" s="288">
        <f>SUMPRODUCT($P$296:$P$399,AN296:AN399)</f>
        <v>287141.54200905486</v>
      </c>
      <c r="AO423" s="288">
        <f>IF(AO295="kW",SUMPRODUCT($U$296:$U$399,$AH$296:$AH$399,AO296:AO399),SUMPRODUCT($P$296:$P$399,AO296:AO399))</f>
        <v>12485.123971056217</v>
      </c>
      <c r="AP423" s="288">
        <f t="shared" ref="AP423:AZ423" si="153">IF(AP295="kW",SUMPRODUCT($U$296:$U$399,$AH$296:$AH$399,AP296:AP399),SUMPRODUCT($P$296:$P$399,AP296:AP399))</f>
        <v>0</v>
      </c>
      <c r="AQ423" s="288">
        <f t="shared" si="153"/>
        <v>0</v>
      </c>
      <c r="AR423" s="288">
        <f t="shared" si="153"/>
        <v>0</v>
      </c>
      <c r="AS423" s="288">
        <f t="shared" si="153"/>
        <v>0</v>
      </c>
      <c r="AT423" s="288">
        <f t="shared" si="153"/>
        <v>0</v>
      </c>
      <c r="AU423" s="288">
        <f t="shared" si="153"/>
        <v>0</v>
      </c>
      <c r="AV423" s="288">
        <f t="shared" si="153"/>
        <v>0</v>
      </c>
      <c r="AW423" s="288">
        <f t="shared" si="153"/>
        <v>0</v>
      </c>
      <c r="AX423" s="288">
        <f t="shared" si="153"/>
        <v>0</v>
      </c>
      <c r="AY423" s="288">
        <f t="shared" si="153"/>
        <v>0</v>
      </c>
      <c r="AZ423" s="288">
        <f t="shared" si="153"/>
        <v>0</v>
      </c>
      <c r="BA423" s="334"/>
    </row>
    <row r="424" spans="1:54" ht="15.5">
      <c r="B424" s="321" t="s">
        <v>929</v>
      </c>
      <c r="C424" s="353"/>
      <c r="D424" s="332"/>
      <c r="E424" s="332"/>
      <c r="F424" s="332"/>
      <c r="G424" s="332"/>
      <c r="H424" s="332"/>
      <c r="I424" s="332"/>
      <c r="J424" s="332"/>
      <c r="K424" s="332"/>
      <c r="L424" s="332"/>
      <c r="M424" s="332"/>
      <c r="N424" s="332"/>
      <c r="O424" s="332"/>
      <c r="P424" s="332"/>
      <c r="Q424" s="332"/>
      <c r="R424" s="332"/>
      <c r="S424" s="332"/>
      <c r="T424" s="332"/>
      <c r="U424" s="332"/>
      <c r="V424" s="306"/>
      <c r="W424" s="276"/>
      <c r="X424" s="276"/>
      <c r="Y424" s="306"/>
      <c r="Z424" s="301"/>
      <c r="AA424" s="306"/>
      <c r="AB424" s="306"/>
      <c r="AC424" s="354"/>
      <c r="AD424" s="354"/>
      <c r="AE424" s="306"/>
      <c r="AF424" s="306"/>
      <c r="AG424" s="306"/>
      <c r="AH424" s="306"/>
      <c r="AI424" s="306"/>
      <c r="AJ424" s="306"/>
      <c r="AK424" s="306"/>
      <c r="AL424" s="306"/>
      <c r="AM424" s="288">
        <f>SUMPRODUCT($Q$296:$Q$399,AM296:AM399)</f>
        <v>1437151.1491076041</v>
      </c>
      <c r="AN424" s="288">
        <f>SUMPRODUCT($Q$296:$Q$399,AN296:AN399)</f>
        <v>167734.71760936186</v>
      </c>
      <c r="AO424" s="288">
        <f>IF(AO295="kW",SUMPRODUCT($U$296:$U$399,$AI$296:$AI$399,AO296:AO399),SUMPRODUCT($Q$296:$Q$399,AO296:AO399))</f>
        <v>7904.3591061729367</v>
      </c>
      <c r="AP424" s="288">
        <f t="shared" ref="AP424:AZ424" si="154">IF(AP295="kW",SUMPRODUCT($U$296:$U$399,$AI$296:$AI$399,AP296:AP399),SUMPRODUCT($Q$296:$Q$399,AP296:AP399))</f>
        <v>0</v>
      </c>
      <c r="AQ424" s="288">
        <f t="shared" si="154"/>
        <v>0</v>
      </c>
      <c r="AR424" s="288">
        <f t="shared" si="154"/>
        <v>0</v>
      </c>
      <c r="AS424" s="288">
        <f t="shared" si="154"/>
        <v>0</v>
      </c>
      <c r="AT424" s="288">
        <f t="shared" si="154"/>
        <v>0</v>
      </c>
      <c r="AU424" s="288">
        <f t="shared" si="154"/>
        <v>0</v>
      </c>
      <c r="AV424" s="288">
        <f t="shared" si="154"/>
        <v>0</v>
      </c>
      <c r="AW424" s="288">
        <f t="shared" si="154"/>
        <v>0</v>
      </c>
      <c r="AX424" s="288">
        <f t="shared" si="154"/>
        <v>0</v>
      </c>
      <c r="AY424" s="288">
        <f t="shared" si="154"/>
        <v>0</v>
      </c>
      <c r="AZ424" s="288">
        <f t="shared" si="154"/>
        <v>0</v>
      </c>
      <c r="BA424" s="334"/>
    </row>
    <row r="425" spans="1:54" ht="15.75" customHeight="1">
      <c r="B425" s="377" t="s">
        <v>924</v>
      </c>
      <c r="C425" s="398"/>
      <c r="D425" s="399"/>
      <c r="E425" s="399"/>
      <c r="F425" s="399"/>
      <c r="G425" s="399"/>
      <c r="H425" s="399"/>
      <c r="I425" s="399"/>
      <c r="J425" s="399"/>
      <c r="K425" s="399"/>
      <c r="L425" s="399"/>
      <c r="M425" s="399"/>
      <c r="N425" s="399"/>
      <c r="O425" s="399"/>
      <c r="P425" s="399"/>
      <c r="Q425" s="399"/>
      <c r="R425" s="399"/>
      <c r="S425" s="399"/>
      <c r="T425" s="399"/>
      <c r="U425" s="399"/>
      <c r="V425" s="400"/>
      <c r="W425" s="401"/>
      <c r="X425" s="401"/>
      <c r="Y425" s="400"/>
      <c r="Z425" s="402"/>
      <c r="AA425" s="400"/>
      <c r="AB425" s="400"/>
      <c r="AC425" s="848"/>
      <c r="AD425" s="848"/>
      <c r="AE425" s="400"/>
      <c r="AF425" s="400"/>
      <c r="AG425" s="400"/>
      <c r="AH425" s="400"/>
      <c r="AI425" s="400"/>
      <c r="AJ425" s="400"/>
      <c r="AK425" s="400"/>
      <c r="AL425" s="400"/>
      <c r="AM425" s="825">
        <f>SUMPRODUCT($R$296:$R$399,AM296:AM399)</f>
        <v>1371844.069700866</v>
      </c>
      <c r="AN425" s="825">
        <f>SUMPRODUCT($R$296:$R$399,AN296:AN399)</f>
        <v>166982.33089188609</v>
      </c>
      <c r="AO425" s="825">
        <f>IF(AO295="kW",SUMPRODUCT($U$296:$U$399,$AI$296:$AI$399,AO296:AO399),SUMPRODUCT($Q$296:$Q$399,AO296:AO399))</f>
        <v>7904.3591061729367</v>
      </c>
      <c r="AP425" s="825">
        <f t="shared" ref="AP425:AZ425" si="155">IF(AP295="kW",SUMPRODUCT($U$296:$U$399,$AI$296:$AI$399,AP296:AP399),SUMPRODUCT($Q$296:$Q$399,AP296:AP399))</f>
        <v>0</v>
      </c>
      <c r="AQ425" s="825">
        <f t="shared" si="155"/>
        <v>0</v>
      </c>
      <c r="AR425" s="825">
        <f t="shared" si="155"/>
        <v>0</v>
      </c>
      <c r="AS425" s="825">
        <f t="shared" si="155"/>
        <v>0</v>
      </c>
      <c r="AT425" s="825">
        <f t="shared" si="155"/>
        <v>0</v>
      </c>
      <c r="AU425" s="825">
        <f t="shared" si="155"/>
        <v>0</v>
      </c>
      <c r="AV425" s="825">
        <f t="shared" si="155"/>
        <v>0</v>
      </c>
      <c r="AW425" s="825">
        <f t="shared" si="155"/>
        <v>0</v>
      </c>
      <c r="AX425" s="825">
        <f t="shared" si="155"/>
        <v>0</v>
      </c>
      <c r="AY425" s="825">
        <f t="shared" si="155"/>
        <v>0</v>
      </c>
      <c r="AZ425" s="825">
        <f t="shared" si="155"/>
        <v>0</v>
      </c>
      <c r="BA425" s="382"/>
    </row>
    <row r="426" spans="1:54" ht="21.75" customHeight="1">
      <c r="B426" s="364" t="s">
        <v>581</v>
      </c>
      <c r="C426" s="383"/>
      <c r="D426" s="384"/>
      <c r="E426" s="384"/>
      <c r="F426" s="384"/>
      <c r="G426" s="384"/>
      <c r="H426" s="384"/>
      <c r="I426" s="384"/>
      <c r="J426" s="384"/>
      <c r="K426" s="384"/>
      <c r="L426" s="384"/>
      <c r="M426" s="384"/>
      <c r="N426" s="384"/>
      <c r="O426" s="384"/>
      <c r="P426" s="384"/>
      <c r="Q426" s="384"/>
      <c r="R426" s="384"/>
      <c r="S426" s="384"/>
      <c r="T426" s="384"/>
      <c r="U426" s="384"/>
      <c r="V426" s="384"/>
      <c r="W426" s="384"/>
      <c r="X426" s="384"/>
      <c r="Y426" s="384"/>
      <c r="Z426" s="367"/>
      <c r="AA426" s="368"/>
      <c r="AB426" s="384"/>
      <c r="AC426" s="384"/>
      <c r="AD426" s="384"/>
      <c r="AE426" s="384"/>
      <c r="AF426" s="384"/>
      <c r="AG426" s="384"/>
      <c r="AH426" s="384"/>
      <c r="AI426" s="384"/>
      <c r="AJ426" s="384"/>
      <c r="AK426" s="384"/>
      <c r="AL426" s="384"/>
      <c r="AM426" s="385"/>
      <c r="AN426" s="385"/>
      <c r="AO426" s="385"/>
      <c r="AP426" s="385"/>
      <c r="AQ426" s="385"/>
      <c r="AR426" s="385"/>
      <c r="AS426" s="385"/>
      <c r="AT426" s="385"/>
      <c r="AU426" s="385"/>
      <c r="AV426" s="385"/>
      <c r="AW426" s="385"/>
      <c r="AX426" s="385"/>
      <c r="AY426" s="385"/>
      <c r="AZ426" s="385"/>
      <c r="BA426" s="385"/>
      <c r="BB426" s="386"/>
    </row>
    <row r="428" spans="1:54" ht="15.5">
      <c r="B428" s="277" t="s">
        <v>257</v>
      </c>
      <c r="C428" s="278"/>
      <c r="D428" s="579" t="s">
        <v>517</v>
      </c>
      <c r="F428" s="579"/>
      <c r="V428" s="278"/>
      <c r="AM428" s="267"/>
      <c r="AN428" s="264"/>
      <c r="AO428" s="264"/>
      <c r="AP428" s="264"/>
      <c r="AQ428" s="264"/>
      <c r="AR428" s="264"/>
      <c r="AS428" s="264"/>
      <c r="AT428" s="264"/>
      <c r="AU428" s="264"/>
      <c r="AV428" s="264"/>
      <c r="AW428" s="264"/>
      <c r="AX428" s="264"/>
      <c r="AY428" s="264"/>
      <c r="AZ428" s="264"/>
      <c r="BA428" s="279"/>
    </row>
    <row r="429" spans="1:54" ht="36" customHeight="1">
      <c r="B429" s="1318" t="s">
        <v>211</v>
      </c>
      <c r="C429" s="1320" t="s">
        <v>33</v>
      </c>
      <c r="D429" s="281" t="s">
        <v>420</v>
      </c>
      <c r="E429" s="1329" t="s">
        <v>209</v>
      </c>
      <c r="F429" s="1330"/>
      <c r="G429" s="1330"/>
      <c r="H429" s="1330"/>
      <c r="I429" s="1330"/>
      <c r="J429" s="1330"/>
      <c r="K429" s="1330"/>
      <c r="L429" s="1330"/>
      <c r="M429" s="1330"/>
      <c r="N429" s="1330"/>
      <c r="O429" s="1330"/>
      <c r="P429" s="1330"/>
      <c r="Q429" s="1330"/>
      <c r="R429" s="1330"/>
      <c r="S429" s="1330"/>
      <c r="T429" s="1331"/>
      <c r="U429" s="1327" t="s">
        <v>213</v>
      </c>
      <c r="V429" s="281" t="s">
        <v>421</v>
      </c>
      <c r="W429" s="1324" t="s">
        <v>212</v>
      </c>
      <c r="X429" s="1325"/>
      <c r="Y429" s="1325"/>
      <c r="Z429" s="1325"/>
      <c r="AA429" s="1325"/>
      <c r="AB429" s="1325"/>
      <c r="AC429" s="1325"/>
      <c r="AD429" s="1325"/>
      <c r="AE429" s="1325"/>
      <c r="AF429" s="1325"/>
      <c r="AG429" s="1325"/>
      <c r="AH429" s="1325"/>
      <c r="AI429" s="1325"/>
      <c r="AJ429" s="1325"/>
      <c r="AK429" s="1325"/>
      <c r="AL429" s="1332"/>
      <c r="AM429" s="1324" t="s">
        <v>242</v>
      </c>
      <c r="AN429" s="1325"/>
      <c r="AO429" s="1325"/>
      <c r="AP429" s="1325"/>
      <c r="AQ429" s="1325"/>
      <c r="AR429" s="1325"/>
      <c r="AS429" s="1325"/>
      <c r="AT429" s="1325"/>
      <c r="AU429" s="1325"/>
      <c r="AV429" s="1325"/>
      <c r="AW429" s="1325"/>
      <c r="AX429" s="1325"/>
      <c r="AY429" s="1325"/>
      <c r="AZ429" s="1325"/>
      <c r="BA429" s="1326"/>
    </row>
    <row r="430" spans="1:54" ht="45.75" customHeight="1">
      <c r="B430" s="1319"/>
      <c r="C430" s="1321"/>
      <c r="D430" s="282">
        <v>2014</v>
      </c>
      <c r="E430" s="282">
        <v>2015</v>
      </c>
      <c r="F430" s="282">
        <v>2016</v>
      </c>
      <c r="G430" s="282">
        <v>2017</v>
      </c>
      <c r="H430" s="282">
        <v>2018</v>
      </c>
      <c r="I430" s="282">
        <v>2019</v>
      </c>
      <c r="J430" s="282">
        <v>2020</v>
      </c>
      <c r="K430" s="282">
        <v>2021</v>
      </c>
      <c r="L430" s="282">
        <v>2022</v>
      </c>
      <c r="M430" s="282">
        <v>2023</v>
      </c>
      <c r="N430" s="282">
        <v>2024</v>
      </c>
      <c r="O430" s="282">
        <v>2025</v>
      </c>
      <c r="P430" s="282">
        <v>2026</v>
      </c>
      <c r="Q430" s="282">
        <v>2027</v>
      </c>
      <c r="R430" s="282">
        <v>2028</v>
      </c>
      <c r="S430" s="282">
        <v>2029</v>
      </c>
      <c r="T430" s="282">
        <v>2030</v>
      </c>
      <c r="U430" s="1328"/>
      <c r="V430" s="282">
        <v>2014</v>
      </c>
      <c r="W430" s="282">
        <v>2015</v>
      </c>
      <c r="X430" s="282">
        <v>2016</v>
      </c>
      <c r="Y430" s="282">
        <v>2017</v>
      </c>
      <c r="Z430" s="282">
        <v>2018</v>
      </c>
      <c r="AA430" s="282">
        <v>2019</v>
      </c>
      <c r="AB430" s="282">
        <v>2020</v>
      </c>
      <c r="AC430" s="282">
        <v>2021</v>
      </c>
      <c r="AD430" s="282">
        <v>2022</v>
      </c>
      <c r="AE430" s="282">
        <v>2023</v>
      </c>
      <c r="AF430" s="282">
        <v>2024</v>
      </c>
      <c r="AG430" s="282">
        <v>2025</v>
      </c>
      <c r="AH430" s="282">
        <v>2026</v>
      </c>
      <c r="AI430" s="282">
        <v>2027</v>
      </c>
      <c r="AJ430" s="282">
        <v>2028</v>
      </c>
      <c r="AK430" s="282">
        <v>2029</v>
      </c>
      <c r="AL430" s="282">
        <v>2030</v>
      </c>
      <c r="AM430" s="282" t="str">
        <f>'1.  LRAMVA Summary'!D53</f>
        <v>Residential</v>
      </c>
      <c r="AN430" s="282" t="str">
        <f>'1.  LRAMVA Summary'!E53</f>
        <v>GS&lt;50 kW</v>
      </c>
      <c r="AO430" s="282" t="str">
        <f>'1.  LRAMVA Summary'!F53</f>
        <v>GS 50 - 4,999 kW</v>
      </c>
      <c r="AP430" s="282" t="str">
        <f>'1.  LRAMVA Summary'!G53</f>
        <v>Co-Generation 1,000 - 4,999 kW</v>
      </c>
      <c r="AQ430" s="282" t="str">
        <f>'1.  LRAMVA Summary'!H53</f>
        <v>Large User</v>
      </c>
      <c r="AR430" s="282" t="str">
        <f>'1.  LRAMVA Summary'!I53</f>
        <v>Street Lighting</v>
      </c>
      <c r="AS430" s="282" t="str">
        <f>'1.  LRAMVA Summary'!J53</f>
        <v>Sentinel Lighting</v>
      </c>
      <c r="AT430" s="282" t="str">
        <f>'1.  LRAMVA Summary'!K53</f>
        <v>Unmetered Scattered Load</v>
      </c>
      <c r="AU430" s="282" t="str">
        <f>'1.  LRAMVA Summary'!L53</f>
        <v/>
      </c>
      <c r="AV430" s="282" t="str">
        <f>'1.  LRAMVA Summary'!M53</f>
        <v/>
      </c>
      <c r="AW430" s="282" t="str">
        <f>'1.  LRAMVA Summary'!N53</f>
        <v/>
      </c>
      <c r="AX430" s="282" t="str">
        <f>'1.  LRAMVA Summary'!O53</f>
        <v/>
      </c>
      <c r="AY430" s="282" t="str">
        <f>'1.  LRAMVA Summary'!P53</f>
        <v/>
      </c>
      <c r="AZ430" s="282" t="str">
        <f>'1.  LRAMVA Summary'!Q53</f>
        <v/>
      </c>
      <c r="BA430" s="284" t="str">
        <f>'1.  LRAMVA Summary'!R53</f>
        <v>Total</v>
      </c>
    </row>
    <row r="431" spans="1:54" ht="15.75" customHeight="1">
      <c r="A431" s="499"/>
      <c r="B431" s="285" t="s">
        <v>0</v>
      </c>
      <c r="C431" s="286"/>
      <c r="D431" s="286"/>
      <c r="E431" s="286"/>
      <c r="F431" s="286"/>
      <c r="G431" s="286"/>
      <c r="H431" s="286"/>
      <c r="I431" s="286"/>
      <c r="J431" s="286"/>
      <c r="K431" s="286"/>
      <c r="L431" s="286"/>
      <c r="M431" s="286"/>
      <c r="N431" s="286"/>
      <c r="O431" s="286"/>
      <c r="P431" s="286"/>
      <c r="Q431" s="286"/>
      <c r="R431" s="286"/>
      <c r="S431" s="286"/>
      <c r="T431" s="286"/>
      <c r="U431" s="287"/>
      <c r="V431" s="286"/>
      <c r="W431" s="286"/>
      <c r="X431" s="286"/>
      <c r="Y431" s="286"/>
      <c r="Z431" s="286"/>
      <c r="AA431" s="286"/>
      <c r="AB431" s="286"/>
      <c r="AC431" s="286"/>
      <c r="AD431" s="286"/>
      <c r="AE431" s="286"/>
      <c r="AF431" s="286"/>
      <c r="AG431" s="286"/>
      <c r="AH431" s="286"/>
      <c r="AI431" s="286"/>
      <c r="AJ431" s="286"/>
      <c r="AK431" s="286"/>
      <c r="AL431" s="286"/>
      <c r="AM431" s="288" t="str">
        <f>'1.  LRAMVA Summary'!D54</f>
        <v>kWh</v>
      </c>
      <c r="AN431" s="288" t="str">
        <f>'1.  LRAMVA Summary'!E54</f>
        <v>kWh</v>
      </c>
      <c r="AO431" s="288" t="str">
        <f>'1.  LRAMVA Summary'!F54</f>
        <v>kW</v>
      </c>
      <c r="AP431" s="288" t="str">
        <f>'1.  LRAMVA Summary'!G54</f>
        <v>kW</v>
      </c>
      <c r="AQ431" s="288" t="str">
        <f>'1.  LRAMVA Summary'!H54</f>
        <v>kW</v>
      </c>
      <c r="AR431" s="288" t="str">
        <f>'1.  LRAMVA Summary'!I54</f>
        <v>kW</v>
      </c>
      <c r="AS431" s="288" t="str">
        <f>'1.  LRAMVA Summary'!J54</f>
        <v>kW</v>
      </c>
      <c r="AT431" s="288" t="str">
        <f>'1.  LRAMVA Summary'!K54</f>
        <v>kWh</v>
      </c>
      <c r="AU431" s="288">
        <f>'1.  LRAMVA Summary'!L54</f>
        <v>0</v>
      </c>
      <c r="AV431" s="288">
        <f>'1.  LRAMVA Summary'!M54</f>
        <v>0</v>
      </c>
      <c r="AW431" s="288">
        <f>'1.  LRAMVA Summary'!N54</f>
        <v>0</v>
      </c>
      <c r="AX431" s="288">
        <f>'1.  LRAMVA Summary'!O54</f>
        <v>0</v>
      </c>
      <c r="AY431" s="288">
        <f>'1.  LRAMVA Summary'!P54</f>
        <v>0</v>
      </c>
      <c r="AZ431" s="288">
        <f>'1.  LRAMVA Summary'!Q54</f>
        <v>0</v>
      </c>
      <c r="BA431" s="289"/>
    </row>
    <row r="432" spans="1:54" ht="15.5" outlineLevel="1">
      <c r="A432" s="498">
        <v>1</v>
      </c>
      <c r="B432" s="291" t="s">
        <v>1</v>
      </c>
      <c r="C432" s="288" t="s">
        <v>25</v>
      </c>
      <c r="D432" s="292">
        <f>+SUM('7.  Persistence Report'!AT95:AT98)</f>
        <v>807734.53055829555</v>
      </c>
      <c r="E432" s="292">
        <f>+SUM('7.  Persistence Report'!AU95:AU98)</f>
        <v>807734.53055829555</v>
      </c>
      <c r="F432" s="292">
        <f>+SUM('7.  Persistence Report'!AV95:AV98)</f>
        <v>807734.53055829555</v>
      </c>
      <c r="G432" s="292">
        <f>+SUM('7.  Persistence Report'!AW95:AW98)</f>
        <v>767641.84065829555</v>
      </c>
      <c r="H432" s="292">
        <f>+SUM('7.  Persistence Report'!AX95:AX98)</f>
        <v>392804.94909623975</v>
      </c>
      <c r="I432" s="292">
        <f>+SUM('7.  Persistence Report'!AY95:AY98)</f>
        <v>0</v>
      </c>
      <c r="J432" s="292">
        <f>+SUM('7.  Persistence Report'!AZ95:AZ98)</f>
        <v>0</v>
      </c>
      <c r="K432" s="292">
        <f>+SUM('7.  Persistence Report'!BA95:BA98)</f>
        <v>0</v>
      </c>
      <c r="L432" s="292">
        <f>+SUM('7.  Persistence Report'!BB95:BB98)</f>
        <v>0</v>
      </c>
      <c r="M432" s="292">
        <f>+SUM('7.  Persistence Report'!BC95:BC98)</f>
        <v>0</v>
      </c>
      <c r="N432" s="292">
        <f>+SUM('7.  Persistence Report'!BD95:BD98)</f>
        <v>0</v>
      </c>
      <c r="O432" s="292">
        <f>+SUM('7.  Persistence Report'!BE95:BE98)</f>
        <v>0</v>
      </c>
      <c r="P432" s="292">
        <f>+SUM('7.  Persistence Report'!BF95:BF98)</f>
        <v>0</v>
      </c>
      <c r="Q432" s="292">
        <f>+SUM('7.  Persistence Report'!BG95:BG98)</f>
        <v>0</v>
      </c>
      <c r="R432" s="292">
        <f>+SUM('7.  Persistence Report'!BH95:BH98)</f>
        <v>0</v>
      </c>
      <c r="S432" s="292">
        <f>+SUM('7.  Persistence Report'!BI95:BI98)</f>
        <v>0</v>
      </c>
      <c r="T432" s="292">
        <f>+SUM('7.  Persistence Report'!BJ95:BJ98)</f>
        <v>0</v>
      </c>
      <c r="U432" s="288"/>
      <c r="V432" s="292">
        <f>+SUM('7.  Persistence Report'!O95:O98)</f>
        <v>217.69794093602681</v>
      </c>
      <c r="W432" s="292">
        <f>+SUM('7.  Persistence Report'!P95:P98)</f>
        <v>217.69794093602681</v>
      </c>
      <c r="X432" s="292">
        <f>+SUM('7.  Persistence Report'!Q95:Q98)</f>
        <v>217.69794093602681</v>
      </c>
      <c r="Y432" s="292">
        <f>+SUM('7.  Persistence Report'!R95:R98)</f>
        <v>172.86429070602682</v>
      </c>
      <c r="Z432" s="292">
        <f>+SUM('7.  Persistence Report'!S95:S98)</f>
        <v>57.728246481989252</v>
      </c>
      <c r="AA432" s="292">
        <f>+SUM('7.  Persistence Report'!T95:T98)</f>
        <v>0</v>
      </c>
      <c r="AB432" s="292">
        <f>+SUM('7.  Persistence Report'!U95:U98)</f>
        <v>0</v>
      </c>
      <c r="AC432" s="292">
        <f>+SUM('7.  Persistence Report'!V95:V98)</f>
        <v>0</v>
      </c>
      <c r="AD432" s="292">
        <f>+SUM('7.  Persistence Report'!W95:W98)</f>
        <v>0</v>
      </c>
      <c r="AE432" s="292">
        <f>+SUM('7.  Persistence Report'!X95:X98)</f>
        <v>0</v>
      </c>
      <c r="AF432" s="292">
        <f>+SUM('7.  Persistence Report'!Y95:Y98)</f>
        <v>0</v>
      </c>
      <c r="AG432" s="292">
        <f>+SUM('7.  Persistence Report'!Z95:Z98)</f>
        <v>0</v>
      </c>
      <c r="AH432" s="292">
        <f>+SUM('7.  Persistence Report'!AA95:AA98)</f>
        <v>0</v>
      </c>
      <c r="AI432" s="292">
        <f>+SUM('7.  Persistence Report'!AB95:AB98)</f>
        <v>0</v>
      </c>
      <c r="AJ432" s="292">
        <f>+SUM('7.  Persistence Report'!AC95:AC98)</f>
        <v>0</v>
      </c>
      <c r="AK432" s="292">
        <f>+SUM('7.  Persistence Report'!AD95:AD98)</f>
        <v>0</v>
      </c>
      <c r="AL432" s="292">
        <f>+SUM('7.  Persistence Report'!AE95:AE98)</f>
        <v>0</v>
      </c>
      <c r="AM432" s="466">
        <f>+'A. Rate Class Allocations'!M7</f>
        <v>1</v>
      </c>
      <c r="AN432" s="406"/>
      <c r="AO432" s="406"/>
      <c r="AP432" s="406"/>
      <c r="AQ432" s="406"/>
      <c r="AR432" s="406"/>
      <c r="AS432" s="406"/>
      <c r="AT432" s="406"/>
      <c r="AU432" s="406"/>
      <c r="AV432" s="406"/>
      <c r="AW432" s="406"/>
      <c r="AX432" s="406"/>
      <c r="AY432" s="406"/>
      <c r="AZ432" s="406"/>
      <c r="BA432" s="293">
        <f>SUM(AM432:AZ432)</f>
        <v>1</v>
      </c>
    </row>
    <row r="433" spans="1:53" ht="15.5" outlineLevel="1">
      <c r="B433" s="291" t="s">
        <v>258</v>
      </c>
      <c r="C433" s="288" t="s">
        <v>163</v>
      </c>
      <c r="D433" s="292"/>
      <c r="E433" s="292"/>
      <c r="F433" s="292"/>
      <c r="G433" s="292"/>
      <c r="H433" s="292"/>
      <c r="I433" s="292"/>
      <c r="J433" s="292"/>
      <c r="K433" s="292"/>
      <c r="L433" s="292"/>
      <c r="M433" s="292"/>
      <c r="N433" s="292"/>
      <c r="O433" s="292"/>
      <c r="P433" s="292"/>
      <c r="Q433" s="292"/>
      <c r="R433" s="292"/>
      <c r="S433" s="292"/>
      <c r="T433" s="292"/>
      <c r="U433" s="464"/>
      <c r="V433" s="292"/>
      <c r="W433" s="292"/>
      <c r="X433" s="292"/>
      <c r="Y433" s="292"/>
      <c r="Z433" s="292"/>
      <c r="AA433" s="292"/>
      <c r="AB433" s="292"/>
      <c r="AC433" s="292"/>
      <c r="AD433" s="292"/>
      <c r="AE433" s="292"/>
      <c r="AF433" s="292"/>
      <c r="AG433" s="292"/>
      <c r="AH433" s="292"/>
      <c r="AI433" s="292"/>
      <c r="AJ433" s="292"/>
      <c r="AK433" s="292"/>
      <c r="AL433" s="292"/>
      <c r="AM433" s="407">
        <f>AM432</f>
        <v>1</v>
      </c>
      <c r="AN433" s="407">
        <f>AN432</f>
        <v>0</v>
      </c>
      <c r="AO433" s="407">
        <f t="shared" ref="AO433:AZ433" si="156">AO432</f>
        <v>0</v>
      </c>
      <c r="AP433" s="407">
        <f t="shared" si="156"/>
        <v>0</v>
      </c>
      <c r="AQ433" s="407">
        <f t="shared" si="156"/>
        <v>0</v>
      </c>
      <c r="AR433" s="407">
        <f t="shared" si="156"/>
        <v>0</v>
      </c>
      <c r="AS433" s="407">
        <f t="shared" si="156"/>
        <v>0</v>
      </c>
      <c r="AT433" s="407">
        <f t="shared" si="156"/>
        <v>0</v>
      </c>
      <c r="AU433" s="407">
        <f t="shared" si="156"/>
        <v>0</v>
      </c>
      <c r="AV433" s="407">
        <f t="shared" si="156"/>
        <v>0</v>
      </c>
      <c r="AW433" s="407">
        <f t="shared" si="156"/>
        <v>0</v>
      </c>
      <c r="AX433" s="407">
        <f t="shared" si="156"/>
        <v>0</v>
      </c>
      <c r="AY433" s="407">
        <f t="shared" si="156"/>
        <v>0</v>
      </c>
      <c r="AZ433" s="407">
        <f t="shared" si="156"/>
        <v>0</v>
      </c>
      <c r="BA433" s="294"/>
    </row>
    <row r="434" spans="1:53" ht="15.5" outlineLevel="1">
      <c r="A434" s="500"/>
      <c r="B434" s="295"/>
      <c r="C434" s="296"/>
      <c r="D434" s="296"/>
      <c r="E434" s="296"/>
      <c r="F434" s="296"/>
      <c r="G434" s="296"/>
      <c r="H434" s="296"/>
      <c r="I434" s="296"/>
      <c r="J434" s="296"/>
      <c r="K434" s="296"/>
      <c r="L434" s="296"/>
      <c r="M434" s="296"/>
      <c r="N434" s="296"/>
      <c r="O434" s="296"/>
      <c r="P434" s="296"/>
      <c r="Q434" s="296"/>
      <c r="R434" s="296"/>
      <c r="S434" s="296"/>
      <c r="T434" s="296"/>
      <c r="U434" s="300"/>
      <c r="V434" s="296"/>
      <c r="W434" s="296"/>
      <c r="X434" s="296"/>
      <c r="Y434" s="296"/>
      <c r="Z434" s="296"/>
      <c r="AA434" s="296"/>
      <c r="AB434" s="296"/>
      <c r="AC434" s="296"/>
      <c r="AD434" s="296"/>
      <c r="AE434" s="296"/>
      <c r="AF434" s="296"/>
      <c r="AG434" s="296"/>
      <c r="AH434" s="296"/>
      <c r="AI434" s="296"/>
      <c r="AJ434" s="296"/>
      <c r="AK434" s="296"/>
      <c r="AL434" s="296"/>
      <c r="AM434" s="408"/>
      <c r="AN434" s="409"/>
      <c r="AO434" s="409"/>
      <c r="AP434" s="409"/>
      <c r="AQ434" s="409"/>
      <c r="AR434" s="409"/>
      <c r="AS434" s="409"/>
      <c r="AT434" s="409"/>
      <c r="AU434" s="409"/>
      <c r="AV434" s="409"/>
      <c r="AW434" s="409"/>
      <c r="AX434" s="409"/>
      <c r="AY434" s="409"/>
      <c r="AZ434" s="409"/>
      <c r="BA434" s="299"/>
    </row>
    <row r="435" spans="1:53" ht="15.5" outlineLevel="1">
      <c r="A435" s="498">
        <v>2</v>
      </c>
      <c r="B435" s="291" t="s">
        <v>2</v>
      </c>
      <c r="C435" s="288" t="s">
        <v>25</v>
      </c>
      <c r="D435" s="292">
        <f>+'7.  Persistence Report'!AT94</f>
        <v>44332.785349999998</v>
      </c>
      <c r="E435" s="292">
        <f>+'7.  Persistence Report'!AU94</f>
        <v>44332.785349999998</v>
      </c>
      <c r="F435" s="292">
        <f>+'7.  Persistence Report'!AV94</f>
        <v>44332.785349999998</v>
      </c>
      <c r="G435" s="292">
        <f>+'7.  Persistence Report'!AW94</f>
        <v>44332.785349999998</v>
      </c>
      <c r="H435" s="292">
        <f>+'7.  Persistence Report'!AX94</f>
        <v>0</v>
      </c>
      <c r="I435" s="292">
        <f>+'7.  Persistence Report'!AY94</f>
        <v>0</v>
      </c>
      <c r="J435" s="292">
        <f>+'7.  Persistence Report'!AZ94</f>
        <v>0</v>
      </c>
      <c r="K435" s="292">
        <f>+'7.  Persistence Report'!BA94</f>
        <v>0</v>
      </c>
      <c r="L435" s="292">
        <f>+'7.  Persistence Report'!BB94</f>
        <v>0</v>
      </c>
      <c r="M435" s="292">
        <f>+'7.  Persistence Report'!BC94</f>
        <v>0</v>
      </c>
      <c r="N435" s="292">
        <f>+'7.  Persistence Report'!BD94</f>
        <v>0</v>
      </c>
      <c r="O435" s="292">
        <f>+'7.  Persistence Report'!BE94</f>
        <v>0</v>
      </c>
      <c r="P435" s="292">
        <f>+'7.  Persistence Report'!BF94</f>
        <v>0</v>
      </c>
      <c r="Q435" s="292">
        <f>+'7.  Persistence Report'!BG94</f>
        <v>0</v>
      </c>
      <c r="R435" s="292">
        <f>+'7.  Persistence Report'!BH94</f>
        <v>0</v>
      </c>
      <c r="S435" s="292">
        <f>+'7.  Persistence Report'!BI94</f>
        <v>0</v>
      </c>
      <c r="T435" s="292">
        <f>+'7.  Persistence Report'!BJ94</f>
        <v>0</v>
      </c>
      <c r="U435" s="288"/>
      <c r="V435" s="292">
        <f>+'7.  Persistence Report'!O94</f>
        <v>24.863291889999999</v>
      </c>
      <c r="W435" s="292">
        <f>+'7.  Persistence Report'!P94</f>
        <v>24.863291889999999</v>
      </c>
      <c r="X435" s="292">
        <f>+'7.  Persistence Report'!Q94</f>
        <v>24.863291889999999</v>
      </c>
      <c r="Y435" s="292">
        <f>+'7.  Persistence Report'!R94</f>
        <v>24.863291889999999</v>
      </c>
      <c r="Z435" s="292">
        <f>+'7.  Persistence Report'!S94</f>
        <v>0</v>
      </c>
      <c r="AA435" s="292">
        <f>+'7.  Persistence Report'!T94</f>
        <v>0</v>
      </c>
      <c r="AB435" s="292">
        <f>+'7.  Persistence Report'!U94</f>
        <v>0</v>
      </c>
      <c r="AC435" s="292">
        <f>+'7.  Persistence Report'!V94</f>
        <v>0</v>
      </c>
      <c r="AD435" s="292">
        <f>+'7.  Persistence Report'!W94</f>
        <v>0</v>
      </c>
      <c r="AE435" s="292">
        <f>+'7.  Persistence Report'!X94</f>
        <v>0</v>
      </c>
      <c r="AF435" s="292">
        <f>+'7.  Persistence Report'!Y94</f>
        <v>0</v>
      </c>
      <c r="AG435" s="292">
        <f>+'7.  Persistence Report'!Z94</f>
        <v>0</v>
      </c>
      <c r="AH435" s="292">
        <f>+'7.  Persistence Report'!AA94</f>
        <v>0</v>
      </c>
      <c r="AI435" s="292">
        <f>+'7.  Persistence Report'!AB94</f>
        <v>0</v>
      </c>
      <c r="AJ435" s="292">
        <f>+'7.  Persistence Report'!AC94</f>
        <v>0</v>
      </c>
      <c r="AK435" s="292">
        <f>+'7.  Persistence Report'!AD94</f>
        <v>0</v>
      </c>
      <c r="AL435" s="292">
        <f>+'7.  Persistence Report'!AE94</f>
        <v>0</v>
      </c>
      <c r="AM435" s="466">
        <f>+'A. Rate Class Allocations'!M8</f>
        <v>1</v>
      </c>
      <c r="AN435" s="406"/>
      <c r="AO435" s="406"/>
      <c r="AP435" s="406"/>
      <c r="AQ435" s="406"/>
      <c r="AR435" s="406"/>
      <c r="AS435" s="406"/>
      <c r="AT435" s="406"/>
      <c r="AU435" s="406"/>
      <c r="AV435" s="406"/>
      <c r="AW435" s="406"/>
      <c r="AX435" s="406"/>
      <c r="AY435" s="406"/>
      <c r="AZ435" s="406"/>
      <c r="BA435" s="293">
        <f>SUM(AM435:AZ435)</f>
        <v>1</v>
      </c>
    </row>
    <row r="436" spans="1:53" ht="15.5" outlineLevel="1">
      <c r="B436" s="291" t="s">
        <v>258</v>
      </c>
      <c r="C436" s="288" t="s">
        <v>163</v>
      </c>
      <c r="D436" s="292"/>
      <c r="E436" s="292"/>
      <c r="F436" s="292"/>
      <c r="G436" s="292"/>
      <c r="H436" s="292"/>
      <c r="I436" s="292"/>
      <c r="J436" s="292"/>
      <c r="K436" s="292"/>
      <c r="L436" s="292"/>
      <c r="M436" s="292"/>
      <c r="N436" s="292"/>
      <c r="O436" s="292"/>
      <c r="P436" s="292"/>
      <c r="Q436" s="292"/>
      <c r="R436" s="292"/>
      <c r="S436" s="292"/>
      <c r="T436" s="292"/>
      <c r="U436" s="464"/>
      <c r="V436" s="292"/>
      <c r="W436" s="292"/>
      <c r="X436" s="292"/>
      <c r="Y436" s="292"/>
      <c r="Z436" s="292"/>
      <c r="AA436" s="292"/>
      <c r="AB436" s="292"/>
      <c r="AC436" s="292"/>
      <c r="AD436" s="292"/>
      <c r="AE436" s="292"/>
      <c r="AF436" s="292"/>
      <c r="AG436" s="292"/>
      <c r="AH436" s="292"/>
      <c r="AI436" s="292"/>
      <c r="AJ436" s="292"/>
      <c r="AK436" s="292"/>
      <c r="AL436" s="292"/>
      <c r="AM436" s="407">
        <f>AM435</f>
        <v>1</v>
      </c>
      <c r="AN436" s="407">
        <f>AN435</f>
        <v>0</v>
      </c>
      <c r="AO436" s="407">
        <f t="shared" ref="AO436:AZ436" si="157">AO435</f>
        <v>0</v>
      </c>
      <c r="AP436" s="407">
        <f t="shared" si="157"/>
        <v>0</v>
      </c>
      <c r="AQ436" s="407">
        <f t="shared" si="157"/>
        <v>0</v>
      </c>
      <c r="AR436" s="407">
        <f t="shared" si="157"/>
        <v>0</v>
      </c>
      <c r="AS436" s="407">
        <f t="shared" si="157"/>
        <v>0</v>
      </c>
      <c r="AT436" s="407">
        <f t="shared" si="157"/>
        <v>0</v>
      </c>
      <c r="AU436" s="407">
        <f t="shared" si="157"/>
        <v>0</v>
      </c>
      <c r="AV436" s="407">
        <f t="shared" si="157"/>
        <v>0</v>
      </c>
      <c r="AW436" s="407">
        <f t="shared" si="157"/>
        <v>0</v>
      </c>
      <c r="AX436" s="407">
        <f t="shared" si="157"/>
        <v>0</v>
      </c>
      <c r="AY436" s="407">
        <f t="shared" si="157"/>
        <v>0</v>
      </c>
      <c r="AZ436" s="407">
        <f t="shared" si="157"/>
        <v>0</v>
      </c>
      <c r="BA436" s="294"/>
    </row>
    <row r="437" spans="1:53" ht="15.5" outlineLevel="1">
      <c r="A437" s="500"/>
      <c r="B437" s="295"/>
      <c r="C437" s="296"/>
      <c r="D437" s="301"/>
      <c r="E437" s="301"/>
      <c r="F437" s="301"/>
      <c r="G437" s="301"/>
      <c r="H437" s="301"/>
      <c r="I437" s="301"/>
      <c r="J437" s="301"/>
      <c r="K437" s="301"/>
      <c r="L437" s="301"/>
      <c r="M437" s="301"/>
      <c r="N437" s="301"/>
      <c r="O437" s="301"/>
      <c r="P437" s="301"/>
      <c r="Q437" s="301"/>
      <c r="R437" s="301"/>
      <c r="S437" s="301"/>
      <c r="T437" s="301"/>
      <c r="U437" s="300"/>
      <c r="V437" s="301"/>
      <c r="W437" s="301"/>
      <c r="X437" s="301"/>
      <c r="Y437" s="301"/>
      <c r="Z437" s="301"/>
      <c r="AA437" s="301"/>
      <c r="AB437" s="301"/>
      <c r="AC437" s="301"/>
      <c r="AD437" s="301"/>
      <c r="AE437" s="301"/>
      <c r="AF437" s="301"/>
      <c r="AG437" s="301"/>
      <c r="AH437" s="301"/>
      <c r="AI437" s="301"/>
      <c r="AJ437" s="301"/>
      <c r="AK437" s="301"/>
      <c r="AL437" s="301"/>
      <c r="AM437" s="408"/>
      <c r="AN437" s="409"/>
      <c r="AO437" s="409"/>
      <c r="AP437" s="409"/>
      <c r="AQ437" s="409"/>
      <c r="AR437" s="409"/>
      <c r="AS437" s="409"/>
      <c r="AT437" s="409"/>
      <c r="AU437" s="409"/>
      <c r="AV437" s="409"/>
      <c r="AW437" s="409"/>
      <c r="AX437" s="409"/>
      <c r="AY437" s="409"/>
      <c r="AZ437" s="409"/>
      <c r="BA437" s="299"/>
    </row>
    <row r="438" spans="1:53" ht="15.5" outlineLevel="1">
      <c r="A438" s="498">
        <v>3</v>
      </c>
      <c r="B438" s="291" t="s">
        <v>3</v>
      </c>
      <c r="C438" s="288" t="s">
        <v>25</v>
      </c>
      <c r="D438" s="292">
        <f>+'7.  Persistence Report'!AT105</f>
        <v>1317949.6652039997</v>
      </c>
      <c r="E438" s="292">
        <f>+'7.  Persistence Report'!AU105</f>
        <v>1317949.6652039997</v>
      </c>
      <c r="F438" s="292">
        <f>+'7.  Persistence Report'!AV105</f>
        <v>1317949.6652039997</v>
      </c>
      <c r="G438" s="292">
        <f>+'7.  Persistence Report'!AW105</f>
        <v>1317949.6652039997</v>
      </c>
      <c r="H438" s="292">
        <f>+'7.  Persistence Report'!AX105</f>
        <v>1317949.6652039997</v>
      </c>
      <c r="I438" s="292">
        <f>+'7.  Persistence Report'!AY105</f>
        <v>1317949.6652039997</v>
      </c>
      <c r="J438" s="292">
        <f>+'7.  Persistence Report'!AZ105</f>
        <v>1317949.6652039997</v>
      </c>
      <c r="K438" s="292">
        <f>+'7.  Persistence Report'!BA105</f>
        <v>1317949.6652039997</v>
      </c>
      <c r="L438" s="292">
        <f>+'7.  Persistence Report'!BB105</f>
        <v>1317949.6652039997</v>
      </c>
      <c r="M438" s="292">
        <f>+'7.  Persistence Report'!BC105</f>
        <v>1317949.6652039997</v>
      </c>
      <c r="N438" s="292">
        <f>+'7.  Persistence Report'!BD105</f>
        <v>1317949.6652039997</v>
      </c>
      <c r="O438" s="292">
        <f>+'7.  Persistence Report'!BE105</f>
        <v>1317949.6652039997</v>
      </c>
      <c r="P438" s="292">
        <f>+'7.  Persistence Report'!BF105</f>
        <v>1317949.6652039997</v>
      </c>
      <c r="Q438" s="292">
        <f>+'7.  Persistence Report'!BG105</f>
        <v>1317949.6652039997</v>
      </c>
      <c r="R438" s="292">
        <f>+'7.  Persistence Report'!BH105</f>
        <v>1317949.6652039997</v>
      </c>
      <c r="S438" s="292">
        <f>+'7.  Persistence Report'!BI105</f>
        <v>1317949.6652039997</v>
      </c>
      <c r="T438" s="292">
        <f>+'7.  Persistence Report'!BJ105</f>
        <v>1317949.6652039997</v>
      </c>
      <c r="U438" s="288"/>
      <c r="V438" s="292">
        <f>+'7.  Persistence Report'!O105</f>
        <v>716.29143958999998</v>
      </c>
      <c r="W438" s="292">
        <f>+'7.  Persistence Report'!P105</f>
        <v>716.29143958999998</v>
      </c>
      <c r="X438" s="292">
        <f>+'7.  Persistence Report'!Q105</f>
        <v>716.29143958999998</v>
      </c>
      <c r="Y438" s="292">
        <f>+'7.  Persistence Report'!R105</f>
        <v>716.29143958999998</v>
      </c>
      <c r="Z438" s="292">
        <f>+'7.  Persistence Report'!S105</f>
        <v>716.29143958999998</v>
      </c>
      <c r="AA438" s="292">
        <f>+'7.  Persistence Report'!T105</f>
        <v>716.29143958999998</v>
      </c>
      <c r="AB438" s="292">
        <f>+'7.  Persistence Report'!U105</f>
        <v>716.29143958999998</v>
      </c>
      <c r="AC438" s="292">
        <f>+'7.  Persistence Report'!V105</f>
        <v>716.29143958999998</v>
      </c>
      <c r="AD438" s="292">
        <f>+'7.  Persistence Report'!W105</f>
        <v>716.29143958999998</v>
      </c>
      <c r="AE438" s="292">
        <f>+'7.  Persistence Report'!X105</f>
        <v>716.29143958999998</v>
      </c>
      <c r="AF438" s="292">
        <f>+'7.  Persistence Report'!Y105</f>
        <v>716.29143958999998</v>
      </c>
      <c r="AG438" s="292">
        <f>+'7.  Persistence Report'!Z105</f>
        <v>716.29143958999998</v>
      </c>
      <c r="AH438" s="292">
        <f>+'7.  Persistence Report'!AA105</f>
        <v>716.29143958999998</v>
      </c>
      <c r="AI438" s="292">
        <f>+'7.  Persistence Report'!AB105</f>
        <v>716.29143958999998</v>
      </c>
      <c r="AJ438" s="292">
        <f>+'7.  Persistence Report'!AC105</f>
        <v>716.29143958999998</v>
      </c>
      <c r="AK438" s="292">
        <f>+'7.  Persistence Report'!AD105</f>
        <v>716.29143958999998</v>
      </c>
      <c r="AL438" s="292">
        <f>+'7.  Persistence Report'!AE105</f>
        <v>716.29143958999998</v>
      </c>
      <c r="AM438" s="466">
        <f>+'A. Rate Class Allocations'!M9</f>
        <v>1</v>
      </c>
      <c r="AN438" s="406"/>
      <c r="AO438" s="406"/>
      <c r="AP438" s="406"/>
      <c r="AQ438" s="406"/>
      <c r="AR438" s="406"/>
      <c r="AS438" s="406"/>
      <c r="AT438" s="406"/>
      <c r="AU438" s="406"/>
      <c r="AV438" s="406"/>
      <c r="AW438" s="406"/>
      <c r="AX438" s="406"/>
      <c r="AY438" s="406"/>
      <c r="AZ438" s="406"/>
      <c r="BA438" s="293">
        <f>SUM(AM438:AZ438)</f>
        <v>1</v>
      </c>
    </row>
    <row r="439" spans="1:53" ht="15.5" outlineLevel="1">
      <c r="B439" s="291" t="s">
        <v>258</v>
      </c>
      <c r="C439" s="288" t="s">
        <v>163</v>
      </c>
      <c r="D439" s="292"/>
      <c r="E439" s="292"/>
      <c r="F439" s="292"/>
      <c r="G439" s="292"/>
      <c r="H439" s="292"/>
      <c r="I439" s="292"/>
      <c r="J439" s="292"/>
      <c r="K439" s="292"/>
      <c r="L439" s="292"/>
      <c r="M439" s="292"/>
      <c r="N439" s="292"/>
      <c r="O439" s="292"/>
      <c r="P439" s="292"/>
      <c r="Q439" s="292"/>
      <c r="R439" s="292"/>
      <c r="S439" s="292"/>
      <c r="T439" s="292"/>
      <c r="U439" s="464"/>
      <c r="V439" s="292"/>
      <c r="W439" s="292"/>
      <c r="X439" s="292"/>
      <c r="Y439" s="292"/>
      <c r="Z439" s="292"/>
      <c r="AA439" s="292"/>
      <c r="AB439" s="292"/>
      <c r="AC439" s="292"/>
      <c r="AD439" s="292"/>
      <c r="AE439" s="292"/>
      <c r="AF439" s="292"/>
      <c r="AG439" s="292"/>
      <c r="AH439" s="292"/>
      <c r="AI439" s="292"/>
      <c r="AJ439" s="292"/>
      <c r="AK439" s="292"/>
      <c r="AL439" s="292"/>
      <c r="AM439" s="407">
        <f>AM438</f>
        <v>1</v>
      </c>
      <c r="AN439" s="407">
        <f>AN438</f>
        <v>0</v>
      </c>
      <c r="AO439" s="407">
        <f t="shared" ref="AO439:AZ439" si="158">AO438</f>
        <v>0</v>
      </c>
      <c r="AP439" s="407">
        <f t="shared" si="158"/>
        <v>0</v>
      </c>
      <c r="AQ439" s="407">
        <f t="shared" si="158"/>
        <v>0</v>
      </c>
      <c r="AR439" s="407">
        <f t="shared" si="158"/>
        <v>0</v>
      </c>
      <c r="AS439" s="407">
        <f t="shared" si="158"/>
        <v>0</v>
      </c>
      <c r="AT439" s="407">
        <f t="shared" si="158"/>
        <v>0</v>
      </c>
      <c r="AU439" s="407">
        <f t="shared" si="158"/>
        <v>0</v>
      </c>
      <c r="AV439" s="407">
        <f t="shared" si="158"/>
        <v>0</v>
      </c>
      <c r="AW439" s="407">
        <f t="shared" si="158"/>
        <v>0</v>
      </c>
      <c r="AX439" s="407">
        <f t="shared" si="158"/>
        <v>0</v>
      </c>
      <c r="AY439" s="407">
        <f t="shared" si="158"/>
        <v>0</v>
      </c>
      <c r="AZ439" s="407">
        <f t="shared" si="158"/>
        <v>0</v>
      </c>
      <c r="BA439" s="294"/>
    </row>
    <row r="440" spans="1:53" ht="15.5" outlineLevel="1">
      <c r="B440" s="291"/>
      <c r="C440" s="302"/>
      <c r="D440" s="288"/>
      <c r="E440" s="288"/>
      <c r="F440" s="288"/>
      <c r="G440" s="288"/>
      <c r="H440" s="288"/>
      <c r="I440" s="288"/>
      <c r="J440" s="288"/>
      <c r="K440" s="288"/>
      <c r="L440" s="288"/>
      <c r="M440" s="288"/>
      <c r="N440" s="288"/>
      <c r="O440" s="288"/>
      <c r="P440" s="288"/>
      <c r="Q440" s="288"/>
      <c r="R440" s="288"/>
      <c r="S440" s="288"/>
      <c r="T440" s="288"/>
      <c r="U440" s="280"/>
      <c r="V440" s="288"/>
      <c r="W440" s="288"/>
      <c r="X440" s="288"/>
      <c r="Y440" s="288"/>
      <c r="Z440" s="288"/>
      <c r="AA440" s="288"/>
      <c r="AB440" s="288"/>
      <c r="AC440" s="288"/>
      <c r="AD440" s="288"/>
      <c r="AE440" s="288"/>
      <c r="AF440" s="288"/>
      <c r="AG440" s="288"/>
      <c r="AH440" s="288"/>
      <c r="AI440" s="288"/>
      <c r="AJ440" s="288"/>
      <c r="AK440" s="288"/>
      <c r="AL440" s="288"/>
      <c r="AM440" s="408"/>
      <c r="AN440" s="408"/>
      <c r="AO440" s="408"/>
      <c r="AP440" s="408"/>
      <c r="AQ440" s="408"/>
      <c r="AR440" s="408"/>
      <c r="AS440" s="408"/>
      <c r="AT440" s="408"/>
      <c r="AU440" s="408"/>
      <c r="AV440" s="408"/>
      <c r="AW440" s="408"/>
      <c r="AX440" s="408"/>
      <c r="AY440" s="408"/>
      <c r="AZ440" s="408"/>
      <c r="BA440" s="303"/>
    </row>
    <row r="441" spans="1:53" ht="15.5" outlineLevel="1">
      <c r="A441" s="498">
        <v>4</v>
      </c>
      <c r="B441" s="291" t="s">
        <v>4</v>
      </c>
      <c r="C441" s="288" t="s">
        <v>25</v>
      </c>
      <c r="D441" s="292">
        <f>+'7.  Persistence Report'!AT101</f>
        <v>768920.07169999997</v>
      </c>
      <c r="E441" s="292">
        <f>+'7.  Persistence Report'!AU101</f>
        <v>715988.27650000004</v>
      </c>
      <c r="F441" s="292">
        <f>+'7.  Persistence Report'!AV101</f>
        <v>690423.53339999996</v>
      </c>
      <c r="G441" s="292">
        <f>+'7.  Persistence Report'!AW101</f>
        <v>690423.53339999996</v>
      </c>
      <c r="H441" s="292">
        <f>+'7.  Persistence Report'!AX101</f>
        <v>690423.53339999996</v>
      </c>
      <c r="I441" s="292">
        <f>+'7.  Persistence Report'!AY101</f>
        <v>690423.53339999996</v>
      </c>
      <c r="J441" s="292">
        <f>+'7.  Persistence Report'!AZ101</f>
        <v>690423.53339999996</v>
      </c>
      <c r="K441" s="292">
        <f>+'7.  Persistence Report'!BA101</f>
        <v>689081.32830000005</v>
      </c>
      <c r="L441" s="292">
        <f>+'7.  Persistence Report'!BB101</f>
        <v>689081.32830000005</v>
      </c>
      <c r="M441" s="292">
        <f>+'7.  Persistence Report'!BC101</f>
        <v>589584.09089999995</v>
      </c>
      <c r="N441" s="292">
        <f>+'7.  Persistence Report'!BD101</f>
        <v>544961.70830000006</v>
      </c>
      <c r="O441" s="292">
        <f>+'7.  Persistence Report'!BE101</f>
        <v>538124.07739999995</v>
      </c>
      <c r="P441" s="292">
        <f>+'7.  Persistence Report'!BF101</f>
        <v>538124.07739999995</v>
      </c>
      <c r="Q441" s="292">
        <f>+'7.  Persistence Report'!BG101</f>
        <v>534901.54729999998</v>
      </c>
      <c r="R441" s="292">
        <f>+'7.  Persistence Report'!BH101</f>
        <v>534901.54729999998</v>
      </c>
      <c r="S441" s="292">
        <f>+'7.  Persistence Report'!BI101</f>
        <v>534262.74199999997</v>
      </c>
      <c r="T441" s="292">
        <f>+'7.  Persistence Report'!BJ101</f>
        <v>240754.19589999999</v>
      </c>
      <c r="U441" s="288"/>
      <c r="V441" s="292">
        <f>+'7.  Persistence Report'!O101</f>
        <v>57.526993330000003</v>
      </c>
      <c r="W441" s="292">
        <f>+'7.  Persistence Report'!P101</f>
        <v>54.204078189999997</v>
      </c>
      <c r="X441" s="292">
        <f>+'7.  Persistence Report'!Q101</f>
        <v>52.599192670000001</v>
      </c>
      <c r="Y441" s="292">
        <f>+'7.  Persistence Report'!R101</f>
        <v>52.599192670000001</v>
      </c>
      <c r="Z441" s="292">
        <f>+'7.  Persistence Report'!S101</f>
        <v>52.599192670000001</v>
      </c>
      <c r="AA441" s="292">
        <f>+'7.  Persistence Report'!T101</f>
        <v>52.599192670000001</v>
      </c>
      <c r="AB441" s="292">
        <f>+'7.  Persistence Report'!U101</f>
        <v>52.599192670000001</v>
      </c>
      <c r="AC441" s="292">
        <f>+'7.  Persistence Report'!V101</f>
        <v>52.445972900000001</v>
      </c>
      <c r="AD441" s="292">
        <f>+'7.  Persistence Report'!W101</f>
        <v>52.445972900000001</v>
      </c>
      <c r="AE441" s="292">
        <f>+'7.  Persistence Report'!X101</f>
        <v>46.199805079999997</v>
      </c>
      <c r="AF441" s="292">
        <f>+'7.  Persistence Report'!Y101</f>
        <v>33.664921380000003</v>
      </c>
      <c r="AG441" s="292">
        <f>+'7.  Persistence Report'!Z101</f>
        <v>33.664091689999999</v>
      </c>
      <c r="AH441" s="292">
        <f>+'7.  Persistence Report'!AA101</f>
        <v>33.664091689999999</v>
      </c>
      <c r="AI441" s="292">
        <f>+'7.  Persistence Report'!AB101</f>
        <v>33.59754719</v>
      </c>
      <c r="AJ441" s="292">
        <f>+'7.  Persistence Report'!AC101</f>
        <v>33.59754719</v>
      </c>
      <c r="AK441" s="292">
        <f>+'7.  Persistence Report'!AD101</f>
        <v>33.53957192</v>
      </c>
      <c r="AL441" s="292">
        <f>+'7.  Persistence Report'!AE101</f>
        <v>15.11389816</v>
      </c>
      <c r="AM441" s="466">
        <f>+'A. Rate Class Allocations'!M10</f>
        <v>1</v>
      </c>
      <c r="AN441" s="406"/>
      <c r="AO441" s="406"/>
      <c r="AP441" s="406"/>
      <c r="AQ441" s="406"/>
      <c r="AR441" s="406"/>
      <c r="AS441" s="406"/>
      <c r="AT441" s="406"/>
      <c r="AU441" s="406"/>
      <c r="AV441" s="406"/>
      <c r="AW441" s="406"/>
      <c r="AX441" s="406"/>
      <c r="AY441" s="406"/>
      <c r="AZ441" s="406"/>
      <c r="BA441" s="293">
        <f>SUM(AM441:AZ441)</f>
        <v>1</v>
      </c>
    </row>
    <row r="442" spans="1:53" ht="15.5" outlineLevel="1">
      <c r="B442" s="291" t="s">
        <v>258</v>
      </c>
      <c r="C442" s="288" t="s">
        <v>163</v>
      </c>
      <c r="D442" s="292"/>
      <c r="E442" s="292"/>
      <c r="F442" s="292"/>
      <c r="G442" s="292"/>
      <c r="H442" s="292"/>
      <c r="I442" s="292"/>
      <c r="J442" s="292"/>
      <c r="K442" s="292"/>
      <c r="L442" s="292"/>
      <c r="M442" s="292"/>
      <c r="N442" s="292"/>
      <c r="O442" s="292"/>
      <c r="P442" s="292"/>
      <c r="Q442" s="292"/>
      <c r="R442" s="292"/>
      <c r="S442" s="292"/>
      <c r="T442" s="292"/>
      <c r="U442" s="464"/>
      <c r="V442" s="292"/>
      <c r="W442" s="292"/>
      <c r="X442" s="292"/>
      <c r="Y442" s="292"/>
      <c r="Z442" s="292"/>
      <c r="AA442" s="292"/>
      <c r="AB442" s="292"/>
      <c r="AC442" s="292"/>
      <c r="AD442" s="292"/>
      <c r="AE442" s="292"/>
      <c r="AF442" s="292"/>
      <c r="AG442" s="292"/>
      <c r="AH442" s="292"/>
      <c r="AI442" s="292"/>
      <c r="AJ442" s="292"/>
      <c r="AK442" s="292"/>
      <c r="AL442" s="292"/>
      <c r="AM442" s="407">
        <f>AM441</f>
        <v>1</v>
      </c>
      <c r="AN442" s="407">
        <f>AN441</f>
        <v>0</v>
      </c>
      <c r="AO442" s="407">
        <f t="shared" ref="AO442:AZ442" si="159">AO441</f>
        <v>0</v>
      </c>
      <c r="AP442" s="407">
        <f t="shared" si="159"/>
        <v>0</v>
      </c>
      <c r="AQ442" s="407">
        <f t="shared" si="159"/>
        <v>0</v>
      </c>
      <c r="AR442" s="407">
        <f t="shared" si="159"/>
        <v>0</v>
      </c>
      <c r="AS442" s="407">
        <f t="shared" si="159"/>
        <v>0</v>
      </c>
      <c r="AT442" s="407">
        <f t="shared" si="159"/>
        <v>0</v>
      </c>
      <c r="AU442" s="407">
        <f t="shared" si="159"/>
        <v>0</v>
      </c>
      <c r="AV442" s="407">
        <f t="shared" si="159"/>
        <v>0</v>
      </c>
      <c r="AW442" s="407">
        <f t="shared" si="159"/>
        <v>0</v>
      </c>
      <c r="AX442" s="407">
        <f t="shared" si="159"/>
        <v>0</v>
      </c>
      <c r="AY442" s="407">
        <f t="shared" si="159"/>
        <v>0</v>
      </c>
      <c r="AZ442" s="407">
        <f t="shared" si="159"/>
        <v>0</v>
      </c>
      <c r="BA442" s="294"/>
    </row>
    <row r="443" spans="1:53" ht="15.5" outlineLevel="1">
      <c r="B443" s="291"/>
      <c r="C443" s="302"/>
      <c r="D443" s="301"/>
      <c r="E443" s="301"/>
      <c r="F443" s="301"/>
      <c r="G443" s="301"/>
      <c r="H443" s="301"/>
      <c r="I443" s="301"/>
      <c r="J443" s="301"/>
      <c r="K443" s="301"/>
      <c r="L443" s="301"/>
      <c r="M443" s="301"/>
      <c r="N443" s="301"/>
      <c r="O443" s="301"/>
      <c r="P443" s="301"/>
      <c r="Q443" s="301"/>
      <c r="R443" s="301"/>
      <c r="S443" s="301"/>
      <c r="T443" s="301"/>
      <c r="U443" s="288"/>
      <c r="V443" s="301"/>
      <c r="W443" s="301"/>
      <c r="X443" s="301"/>
      <c r="Y443" s="301"/>
      <c r="Z443" s="301"/>
      <c r="AA443" s="301"/>
      <c r="AB443" s="301"/>
      <c r="AC443" s="301"/>
      <c r="AD443" s="301"/>
      <c r="AE443" s="301"/>
      <c r="AF443" s="301"/>
      <c r="AG443" s="301"/>
      <c r="AH443" s="301"/>
      <c r="AI443" s="301"/>
      <c r="AJ443" s="301"/>
      <c r="AK443" s="301"/>
      <c r="AL443" s="301"/>
      <c r="AM443" s="408"/>
      <c r="AN443" s="408"/>
      <c r="AO443" s="408"/>
      <c r="AP443" s="408"/>
      <c r="AQ443" s="408"/>
      <c r="AR443" s="408"/>
      <c r="AS443" s="408"/>
      <c r="AT443" s="408"/>
      <c r="AU443" s="408"/>
      <c r="AV443" s="408"/>
      <c r="AW443" s="408"/>
      <c r="AX443" s="408"/>
      <c r="AY443" s="408"/>
      <c r="AZ443" s="408"/>
      <c r="BA443" s="303"/>
    </row>
    <row r="444" spans="1:53" ht="15.5" outlineLevel="1">
      <c r="A444" s="498">
        <v>5</v>
      </c>
      <c r="B444" s="291" t="s">
        <v>5</v>
      </c>
      <c r="C444" s="288" t="s">
        <v>25</v>
      </c>
      <c r="D444" s="292">
        <f>+'7.  Persistence Report'!AT99</f>
        <v>3356261.923</v>
      </c>
      <c r="E444" s="292">
        <f>+'7.  Persistence Report'!AU99</f>
        <v>2911521.7650000001</v>
      </c>
      <c r="F444" s="292">
        <f>+'7.  Persistence Report'!AV99</f>
        <v>2679747.8190000001</v>
      </c>
      <c r="G444" s="292">
        <f>+'7.  Persistence Report'!AW99</f>
        <v>2679747.8190000001</v>
      </c>
      <c r="H444" s="292">
        <f>+'7.  Persistence Report'!AX99</f>
        <v>2679747.8190000001</v>
      </c>
      <c r="I444" s="292">
        <f>+'7.  Persistence Report'!AY99</f>
        <v>2679747.8190000001</v>
      </c>
      <c r="J444" s="292">
        <f>+'7.  Persistence Report'!AZ99</f>
        <v>2679747.8190000001</v>
      </c>
      <c r="K444" s="292">
        <f>+'7.  Persistence Report'!BA99</f>
        <v>2678586.9929999998</v>
      </c>
      <c r="L444" s="292">
        <f>+'7.  Persistence Report'!BB99</f>
        <v>2678586.9929999998</v>
      </c>
      <c r="M444" s="292">
        <f>+'7.  Persistence Report'!BC99</f>
        <v>2491234.7170000002</v>
      </c>
      <c r="N444" s="292">
        <f>+'7.  Persistence Report'!BD99</f>
        <v>2421954.5589999999</v>
      </c>
      <c r="O444" s="292">
        <f>+'7.  Persistence Report'!BE99</f>
        <v>2048025.0249999999</v>
      </c>
      <c r="P444" s="292">
        <f>+'7.  Persistence Report'!BF99</f>
        <v>2048025.0249999999</v>
      </c>
      <c r="Q444" s="292">
        <f>+'7.  Persistence Report'!BG99</f>
        <v>2018697.483</v>
      </c>
      <c r="R444" s="292">
        <f>+'7.  Persistence Report'!BH99</f>
        <v>2018697.483</v>
      </c>
      <c r="S444" s="292">
        <f>+'7.  Persistence Report'!BI99</f>
        <v>2015843.5079999999</v>
      </c>
      <c r="T444" s="292">
        <f>+'7.  Persistence Report'!BJ99</f>
        <v>1638748.335</v>
      </c>
      <c r="U444" s="288"/>
      <c r="V444" s="292">
        <f>+'7.  Persistence Report'!O99</f>
        <v>219.65155100000001</v>
      </c>
      <c r="W444" s="292">
        <f>+'7.  Persistence Report'!P99</f>
        <v>191.7319651</v>
      </c>
      <c r="X444" s="292">
        <f>+'7.  Persistence Report'!Q99</f>
        <v>177.18182289999999</v>
      </c>
      <c r="Y444" s="292">
        <f>+'7.  Persistence Report'!R99</f>
        <v>177.18182289999999</v>
      </c>
      <c r="Z444" s="292">
        <f>+'7.  Persistence Report'!S99</f>
        <v>177.18182289999999</v>
      </c>
      <c r="AA444" s="292">
        <f>+'7.  Persistence Report'!T99</f>
        <v>177.18182289999999</v>
      </c>
      <c r="AB444" s="292">
        <f>+'7.  Persistence Report'!U99</f>
        <v>177.18182289999999</v>
      </c>
      <c r="AC444" s="292">
        <f>+'7.  Persistence Report'!V99</f>
        <v>177.0493085</v>
      </c>
      <c r="AD444" s="292">
        <f>+'7.  Persistence Report'!W99</f>
        <v>177.0493085</v>
      </c>
      <c r="AE444" s="292">
        <f>+'7.  Persistence Report'!X99</f>
        <v>165.28783859999999</v>
      </c>
      <c r="AF444" s="292">
        <f>+'7.  Persistence Report'!Y99</f>
        <v>150.4220837</v>
      </c>
      <c r="AG444" s="292">
        <f>+'7.  Persistence Report'!Z99</f>
        <v>127.4213743</v>
      </c>
      <c r="AH444" s="292">
        <f>+'7.  Persistence Report'!AA99</f>
        <v>127.4213743</v>
      </c>
      <c r="AI444" s="292">
        <f>+'7.  Persistence Report'!AB99</f>
        <v>126.80822529999999</v>
      </c>
      <c r="AJ444" s="292">
        <f>+'7.  Persistence Report'!AC99</f>
        <v>126.80822529999999</v>
      </c>
      <c r="AK444" s="292">
        <f>+'7.  Persistence Report'!AD99</f>
        <v>126.54921080000001</v>
      </c>
      <c r="AL444" s="292">
        <f>+'7.  Persistence Report'!AE99</f>
        <v>102.87619429999999</v>
      </c>
      <c r="AM444" s="466">
        <f>+'A. Rate Class Allocations'!M11</f>
        <v>1</v>
      </c>
      <c r="AN444" s="406"/>
      <c r="AO444" s="406"/>
      <c r="AP444" s="406"/>
      <c r="AQ444" s="406"/>
      <c r="AR444" s="406"/>
      <c r="AS444" s="406"/>
      <c r="AT444" s="406"/>
      <c r="AU444" s="406"/>
      <c r="AV444" s="406"/>
      <c r="AW444" s="406"/>
      <c r="AX444" s="406"/>
      <c r="AY444" s="406"/>
      <c r="AZ444" s="406"/>
      <c r="BA444" s="293">
        <f>SUM(AM444:AZ444)</f>
        <v>1</v>
      </c>
    </row>
    <row r="445" spans="1:53" ht="15.5" outlineLevel="1">
      <c r="B445" s="291" t="s">
        <v>258</v>
      </c>
      <c r="C445" s="288" t="s">
        <v>163</v>
      </c>
      <c r="D445" s="292"/>
      <c r="E445" s="292"/>
      <c r="F445" s="292"/>
      <c r="G445" s="292"/>
      <c r="H445" s="292"/>
      <c r="I445" s="292"/>
      <c r="J445" s="292"/>
      <c r="K445" s="292"/>
      <c r="L445" s="292"/>
      <c r="M445" s="292"/>
      <c r="N445" s="292"/>
      <c r="O445" s="292"/>
      <c r="P445" s="292"/>
      <c r="Q445" s="292"/>
      <c r="R445" s="292"/>
      <c r="S445" s="292"/>
      <c r="T445" s="292"/>
      <c r="U445" s="464"/>
      <c r="V445" s="292"/>
      <c r="W445" s="292"/>
      <c r="X445" s="292"/>
      <c r="Y445" s="292"/>
      <c r="Z445" s="292"/>
      <c r="AA445" s="292"/>
      <c r="AB445" s="292"/>
      <c r="AC445" s="292"/>
      <c r="AD445" s="292"/>
      <c r="AE445" s="292"/>
      <c r="AF445" s="292"/>
      <c r="AG445" s="292"/>
      <c r="AH445" s="292"/>
      <c r="AI445" s="292"/>
      <c r="AJ445" s="292"/>
      <c r="AK445" s="292"/>
      <c r="AL445" s="292"/>
      <c r="AM445" s="407">
        <f>AM444</f>
        <v>1</v>
      </c>
      <c r="AN445" s="407">
        <f>AN444</f>
        <v>0</v>
      </c>
      <c r="AO445" s="407">
        <f t="shared" ref="AO445:AZ445" si="160">AO444</f>
        <v>0</v>
      </c>
      <c r="AP445" s="407">
        <f t="shared" si="160"/>
        <v>0</v>
      </c>
      <c r="AQ445" s="407">
        <f t="shared" si="160"/>
        <v>0</v>
      </c>
      <c r="AR445" s="407">
        <f t="shared" si="160"/>
        <v>0</v>
      </c>
      <c r="AS445" s="407">
        <f t="shared" si="160"/>
        <v>0</v>
      </c>
      <c r="AT445" s="407">
        <f t="shared" si="160"/>
        <v>0</v>
      </c>
      <c r="AU445" s="407">
        <f t="shared" si="160"/>
        <v>0</v>
      </c>
      <c r="AV445" s="407">
        <f t="shared" si="160"/>
        <v>0</v>
      </c>
      <c r="AW445" s="407">
        <f t="shared" si="160"/>
        <v>0</v>
      </c>
      <c r="AX445" s="407">
        <f t="shared" si="160"/>
        <v>0</v>
      </c>
      <c r="AY445" s="407">
        <f t="shared" si="160"/>
        <v>0</v>
      </c>
      <c r="AZ445" s="407">
        <f t="shared" si="160"/>
        <v>0</v>
      </c>
      <c r="BA445" s="294"/>
    </row>
    <row r="446" spans="1:53" ht="15.5" outlineLevel="1">
      <c r="B446" s="291"/>
      <c r="C446" s="302"/>
      <c r="D446" s="301"/>
      <c r="E446" s="301"/>
      <c r="F446" s="301"/>
      <c r="G446" s="301"/>
      <c r="H446" s="301"/>
      <c r="I446" s="301"/>
      <c r="J446" s="301"/>
      <c r="K446" s="301"/>
      <c r="L446" s="301"/>
      <c r="M446" s="301"/>
      <c r="N446" s="301"/>
      <c r="O446" s="301"/>
      <c r="P446" s="301"/>
      <c r="Q446" s="301"/>
      <c r="R446" s="301"/>
      <c r="S446" s="301"/>
      <c r="T446" s="301"/>
      <c r="U446" s="288"/>
      <c r="V446" s="301"/>
      <c r="W446" s="301"/>
      <c r="X446" s="301"/>
      <c r="Y446" s="301"/>
      <c r="Z446" s="301"/>
      <c r="AA446" s="301"/>
      <c r="AB446" s="301"/>
      <c r="AC446" s="301"/>
      <c r="AD446" s="301"/>
      <c r="AE446" s="301"/>
      <c r="AF446" s="301"/>
      <c r="AG446" s="301"/>
      <c r="AH446" s="301"/>
      <c r="AI446" s="301"/>
      <c r="AJ446" s="301"/>
      <c r="AK446" s="301"/>
      <c r="AL446" s="301"/>
      <c r="AM446" s="408"/>
      <c r="AN446" s="408"/>
      <c r="AO446" s="408"/>
      <c r="AP446" s="408"/>
      <c r="AQ446" s="408"/>
      <c r="AR446" s="408"/>
      <c r="AS446" s="408"/>
      <c r="AT446" s="408"/>
      <c r="AU446" s="408"/>
      <c r="AV446" s="408"/>
      <c r="AW446" s="408"/>
      <c r="AX446" s="408"/>
      <c r="AY446" s="408"/>
      <c r="AZ446" s="408"/>
      <c r="BA446" s="303"/>
    </row>
    <row r="447" spans="1:53" ht="15.5" outlineLevel="1">
      <c r="A447" s="498">
        <v>6</v>
      </c>
      <c r="B447" s="291" t="s">
        <v>6</v>
      </c>
      <c r="C447" s="288" t="s">
        <v>25</v>
      </c>
      <c r="D447" s="292"/>
      <c r="E447" s="292"/>
      <c r="F447" s="292"/>
      <c r="G447" s="292"/>
      <c r="H447" s="292"/>
      <c r="I447" s="292"/>
      <c r="J447" s="292"/>
      <c r="K447" s="292"/>
      <c r="L447" s="292"/>
      <c r="M447" s="292"/>
      <c r="N447" s="292"/>
      <c r="O447" s="292"/>
      <c r="P447" s="292"/>
      <c r="Q447" s="292"/>
      <c r="R447" s="292"/>
      <c r="S447" s="292"/>
      <c r="T447" s="292"/>
      <c r="U447" s="288"/>
      <c r="V447" s="292"/>
      <c r="W447" s="292"/>
      <c r="X447" s="292"/>
      <c r="Y447" s="292"/>
      <c r="Z447" s="292"/>
      <c r="AA447" s="292"/>
      <c r="AB447" s="292"/>
      <c r="AC447" s="292"/>
      <c r="AD447" s="292"/>
      <c r="AE447" s="292"/>
      <c r="AF447" s="292"/>
      <c r="AG447" s="292"/>
      <c r="AH447" s="292"/>
      <c r="AI447" s="292"/>
      <c r="AJ447" s="292"/>
      <c r="AK447" s="292"/>
      <c r="AL447" s="292"/>
      <c r="AM447" s="406"/>
      <c r="AN447" s="406"/>
      <c r="AO447" s="406"/>
      <c r="AP447" s="406"/>
      <c r="AQ447" s="406"/>
      <c r="AR447" s="406"/>
      <c r="AS447" s="406"/>
      <c r="AT447" s="406"/>
      <c r="AU447" s="406"/>
      <c r="AV447" s="406"/>
      <c r="AW447" s="406"/>
      <c r="AX447" s="406"/>
      <c r="AY447" s="406"/>
      <c r="AZ447" s="406"/>
      <c r="BA447" s="293">
        <f>SUM(AM447:AZ447)</f>
        <v>0</v>
      </c>
    </row>
    <row r="448" spans="1:53" ht="15.5" outlineLevel="1">
      <c r="B448" s="291" t="s">
        <v>258</v>
      </c>
      <c r="C448" s="288" t="s">
        <v>163</v>
      </c>
      <c r="D448" s="292"/>
      <c r="E448" s="292"/>
      <c r="F448" s="292"/>
      <c r="G448" s="292"/>
      <c r="H448" s="292"/>
      <c r="I448" s="292"/>
      <c r="J448" s="292"/>
      <c r="K448" s="292"/>
      <c r="L448" s="292"/>
      <c r="M448" s="292"/>
      <c r="N448" s="292"/>
      <c r="O448" s="292"/>
      <c r="P448" s="292"/>
      <c r="Q448" s="292"/>
      <c r="R448" s="292"/>
      <c r="S448" s="292"/>
      <c r="T448" s="292"/>
      <c r="U448" s="464"/>
      <c r="V448" s="292"/>
      <c r="W448" s="292"/>
      <c r="X448" s="292"/>
      <c r="Y448" s="292"/>
      <c r="Z448" s="292"/>
      <c r="AA448" s="292"/>
      <c r="AB448" s="292"/>
      <c r="AC448" s="292"/>
      <c r="AD448" s="292"/>
      <c r="AE448" s="292"/>
      <c r="AF448" s="292"/>
      <c r="AG448" s="292"/>
      <c r="AH448" s="292"/>
      <c r="AI448" s="292"/>
      <c r="AJ448" s="292"/>
      <c r="AK448" s="292"/>
      <c r="AL448" s="292"/>
      <c r="AM448" s="407">
        <f>AM447</f>
        <v>0</v>
      </c>
      <c r="AN448" s="407">
        <f>AN447</f>
        <v>0</v>
      </c>
      <c r="AO448" s="407">
        <f t="shared" ref="AO448:AZ448" si="161">AO447</f>
        <v>0</v>
      </c>
      <c r="AP448" s="407">
        <f t="shared" si="161"/>
        <v>0</v>
      </c>
      <c r="AQ448" s="407">
        <f t="shared" si="161"/>
        <v>0</v>
      </c>
      <c r="AR448" s="407">
        <f t="shared" si="161"/>
        <v>0</v>
      </c>
      <c r="AS448" s="407">
        <f t="shared" si="161"/>
        <v>0</v>
      </c>
      <c r="AT448" s="407">
        <f t="shared" si="161"/>
        <v>0</v>
      </c>
      <c r="AU448" s="407">
        <f t="shared" si="161"/>
        <v>0</v>
      </c>
      <c r="AV448" s="407">
        <f t="shared" si="161"/>
        <v>0</v>
      </c>
      <c r="AW448" s="407">
        <f t="shared" si="161"/>
        <v>0</v>
      </c>
      <c r="AX448" s="407">
        <f t="shared" si="161"/>
        <v>0</v>
      </c>
      <c r="AY448" s="407">
        <f t="shared" si="161"/>
        <v>0</v>
      </c>
      <c r="AZ448" s="407">
        <f t="shared" si="161"/>
        <v>0</v>
      </c>
      <c r="BA448" s="294"/>
    </row>
    <row r="449" spans="1:53" ht="15.5" outlineLevel="1">
      <c r="B449" s="291"/>
      <c r="C449" s="302"/>
      <c r="D449" s="301"/>
      <c r="E449" s="301"/>
      <c r="F449" s="301"/>
      <c r="G449" s="301"/>
      <c r="H449" s="301"/>
      <c r="I449" s="301"/>
      <c r="J449" s="301"/>
      <c r="K449" s="301"/>
      <c r="L449" s="301"/>
      <c r="M449" s="301"/>
      <c r="N449" s="301"/>
      <c r="O449" s="301"/>
      <c r="P449" s="301"/>
      <c r="Q449" s="301"/>
      <c r="R449" s="301"/>
      <c r="S449" s="301"/>
      <c r="T449" s="301"/>
      <c r="U449" s="288"/>
      <c r="V449" s="301"/>
      <c r="W449" s="301"/>
      <c r="X449" s="301"/>
      <c r="Y449" s="301"/>
      <c r="Z449" s="301"/>
      <c r="AA449" s="301"/>
      <c r="AB449" s="301"/>
      <c r="AC449" s="301"/>
      <c r="AD449" s="301"/>
      <c r="AE449" s="301"/>
      <c r="AF449" s="301"/>
      <c r="AG449" s="301"/>
      <c r="AH449" s="301"/>
      <c r="AI449" s="301"/>
      <c r="AJ449" s="301"/>
      <c r="AK449" s="301"/>
      <c r="AL449" s="301"/>
      <c r="AM449" s="408"/>
      <c r="AN449" s="408"/>
      <c r="AO449" s="408"/>
      <c r="AP449" s="408"/>
      <c r="AQ449" s="408"/>
      <c r="AR449" s="408"/>
      <c r="AS449" s="408"/>
      <c r="AT449" s="408"/>
      <c r="AU449" s="408"/>
      <c r="AV449" s="408"/>
      <c r="AW449" s="408"/>
      <c r="AX449" s="408"/>
      <c r="AY449" s="408"/>
      <c r="AZ449" s="408"/>
      <c r="BA449" s="303"/>
    </row>
    <row r="450" spans="1:53" ht="15.5" outlineLevel="1">
      <c r="A450" s="498">
        <v>7</v>
      </c>
      <c r="B450" s="291" t="s">
        <v>42</v>
      </c>
      <c r="C450" s="288" t="s">
        <v>25</v>
      </c>
      <c r="D450" s="292"/>
      <c r="E450" s="292"/>
      <c r="F450" s="292"/>
      <c r="G450" s="292"/>
      <c r="H450" s="292"/>
      <c r="I450" s="292"/>
      <c r="J450" s="292"/>
      <c r="K450" s="292"/>
      <c r="L450" s="292"/>
      <c r="M450" s="292"/>
      <c r="N450" s="292"/>
      <c r="O450" s="292"/>
      <c r="P450" s="292"/>
      <c r="Q450" s="292"/>
      <c r="R450" s="292"/>
      <c r="S450" s="292"/>
      <c r="T450" s="292"/>
      <c r="U450" s="288"/>
      <c r="V450" s="292"/>
      <c r="W450" s="292"/>
      <c r="X450" s="292"/>
      <c r="Y450" s="292"/>
      <c r="Z450" s="292"/>
      <c r="AA450" s="292"/>
      <c r="AB450" s="292"/>
      <c r="AC450" s="292"/>
      <c r="AD450" s="292"/>
      <c r="AE450" s="292"/>
      <c r="AF450" s="292"/>
      <c r="AG450" s="292"/>
      <c r="AH450" s="292"/>
      <c r="AI450" s="292"/>
      <c r="AJ450" s="292"/>
      <c r="AK450" s="292"/>
      <c r="AL450" s="292"/>
      <c r="AM450" s="406"/>
      <c r="AN450" s="406"/>
      <c r="AO450" s="406"/>
      <c r="AP450" s="406"/>
      <c r="AQ450" s="406"/>
      <c r="AR450" s="406"/>
      <c r="AS450" s="406"/>
      <c r="AT450" s="406"/>
      <c r="AU450" s="406"/>
      <c r="AV450" s="406"/>
      <c r="AW450" s="406"/>
      <c r="AX450" s="406"/>
      <c r="AY450" s="406"/>
      <c r="AZ450" s="406"/>
      <c r="BA450" s="293">
        <f>SUM(AM450:AZ450)</f>
        <v>0</v>
      </c>
    </row>
    <row r="451" spans="1:53" ht="15.5" outlineLevel="1">
      <c r="B451" s="291" t="s">
        <v>258</v>
      </c>
      <c r="C451" s="288" t="s">
        <v>163</v>
      </c>
      <c r="D451" s="292"/>
      <c r="E451" s="292"/>
      <c r="F451" s="292"/>
      <c r="G451" s="292"/>
      <c r="H451" s="292"/>
      <c r="I451" s="292"/>
      <c r="J451" s="292"/>
      <c r="K451" s="292"/>
      <c r="L451" s="292"/>
      <c r="M451" s="292"/>
      <c r="N451" s="292"/>
      <c r="O451" s="292"/>
      <c r="P451" s="292"/>
      <c r="Q451" s="292"/>
      <c r="R451" s="292"/>
      <c r="S451" s="292"/>
      <c r="T451" s="292"/>
      <c r="U451" s="288"/>
      <c r="V451" s="292"/>
      <c r="W451" s="292"/>
      <c r="X451" s="292"/>
      <c r="Y451" s="292"/>
      <c r="Z451" s="292"/>
      <c r="AA451" s="292"/>
      <c r="AB451" s="292"/>
      <c r="AC451" s="292"/>
      <c r="AD451" s="292"/>
      <c r="AE451" s="292"/>
      <c r="AF451" s="292"/>
      <c r="AG451" s="292"/>
      <c r="AH451" s="292"/>
      <c r="AI451" s="292"/>
      <c r="AJ451" s="292"/>
      <c r="AK451" s="292"/>
      <c r="AL451" s="292"/>
      <c r="AM451" s="407">
        <f>AM450</f>
        <v>0</v>
      </c>
      <c r="AN451" s="407">
        <f>AN450</f>
        <v>0</v>
      </c>
      <c r="AO451" s="407">
        <f t="shared" ref="AO451:AZ451" si="162">AO450</f>
        <v>0</v>
      </c>
      <c r="AP451" s="407">
        <f t="shared" si="162"/>
        <v>0</v>
      </c>
      <c r="AQ451" s="407">
        <f t="shared" si="162"/>
        <v>0</v>
      </c>
      <c r="AR451" s="407">
        <f t="shared" si="162"/>
        <v>0</v>
      </c>
      <c r="AS451" s="407">
        <f t="shared" si="162"/>
        <v>0</v>
      </c>
      <c r="AT451" s="407">
        <f t="shared" si="162"/>
        <v>0</v>
      </c>
      <c r="AU451" s="407">
        <f t="shared" si="162"/>
        <v>0</v>
      </c>
      <c r="AV451" s="407">
        <f t="shared" si="162"/>
        <v>0</v>
      </c>
      <c r="AW451" s="407">
        <f t="shared" si="162"/>
        <v>0</v>
      </c>
      <c r="AX451" s="407">
        <f t="shared" si="162"/>
        <v>0</v>
      </c>
      <c r="AY451" s="407">
        <f t="shared" si="162"/>
        <v>0</v>
      </c>
      <c r="AZ451" s="407">
        <f t="shared" si="162"/>
        <v>0</v>
      </c>
      <c r="BA451" s="294"/>
    </row>
    <row r="452" spans="1:53" ht="15.5" outlineLevel="1">
      <c r="B452" s="291"/>
      <c r="C452" s="302"/>
      <c r="D452" s="301"/>
      <c r="E452" s="301"/>
      <c r="F452" s="301"/>
      <c r="G452" s="301"/>
      <c r="H452" s="301"/>
      <c r="I452" s="301"/>
      <c r="J452" s="301"/>
      <c r="K452" s="301"/>
      <c r="L452" s="301"/>
      <c r="M452" s="301"/>
      <c r="N452" s="301"/>
      <c r="O452" s="301"/>
      <c r="P452" s="301"/>
      <c r="Q452" s="301"/>
      <c r="R452" s="301"/>
      <c r="S452" s="301"/>
      <c r="T452" s="301"/>
      <c r="U452" s="288"/>
      <c r="V452" s="301"/>
      <c r="W452" s="301"/>
      <c r="X452" s="301"/>
      <c r="Y452" s="301"/>
      <c r="Z452" s="301"/>
      <c r="AA452" s="301"/>
      <c r="AB452" s="301"/>
      <c r="AC452" s="301"/>
      <c r="AD452" s="301"/>
      <c r="AE452" s="301"/>
      <c r="AF452" s="301"/>
      <c r="AG452" s="301"/>
      <c r="AH452" s="301"/>
      <c r="AI452" s="301"/>
      <c r="AJ452" s="301"/>
      <c r="AK452" s="301"/>
      <c r="AL452" s="301"/>
      <c r="AM452" s="408"/>
      <c r="AN452" s="408"/>
      <c r="AO452" s="408"/>
      <c r="AP452" s="408"/>
      <c r="AQ452" s="408"/>
      <c r="AR452" s="408"/>
      <c r="AS452" s="408"/>
      <c r="AT452" s="408"/>
      <c r="AU452" s="408"/>
      <c r="AV452" s="408"/>
      <c r="AW452" s="408"/>
      <c r="AX452" s="408"/>
      <c r="AY452" s="408"/>
      <c r="AZ452" s="408"/>
      <c r="BA452" s="303"/>
    </row>
    <row r="453" spans="1:53" s="280" customFormat="1" ht="15.5" outlineLevel="1">
      <c r="A453" s="498">
        <v>8</v>
      </c>
      <c r="B453" s="291" t="s">
        <v>481</v>
      </c>
      <c r="C453" s="288" t="s">
        <v>25</v>
      </c>
      <c r="D453" s="292"/>
      <c r="E453" s="292"/>
      <c r="F453" s="292"/>
      <c r="G453" s="292"/>
      <c r="H453" s="292"/>
      <c r="I453" s="292"/>
      <c r="J453" s="292"/>
      <c r="K453" s="292"/>
      <c r="L453" s="292"/>
      <c r="M453" s="292"/>
      <c r="N453" s="292"/>
      <c r="O453" s="292"/>
      <c r="P453" s="292"/>
      <c r="Q453" s="292"/>
      <c r="R453" s="292"/>
      <c r="S453" s="292"/>
      <c r="T453" s="292"/>
      <c r="U453" s="288"/>
      <c r="V453" s="292"/>
      <c r="W453" s="292"/>
      <c r="X453" s="292"/>
      <c r="Y453" s="292"/>
      <c r="Z453" s="292"/>
      <c r="AA453" s="292"/>
      <c r="AB453" s="292"/>
      <c r="AC453" s="292"/>
      <c r="AD453" s="292"/>
      <c r="AE453" s="292"/>
      <c r="AF453" s="292"/>
      <c r="AG453" s="292"/>
      <c r="AH453" s="292"/>
      <c r="AI453" s="292"/>
      <c r="AJ453" s="292"/>
      <c r="AK453" s="292"/>
      <c r="AL453" s="292"/>
      <c r="AM453" s="406"/>
      <c r="AN453" s="406"/>
      <c r="AO453" s="406"/>
      <c r="AP453" s="406"/>
      <c r="AQ453" s="406"/>
      <c r="AR453" s="406"/>
      <c r="AS453" s="406"/>
      <c r="AT453" s="406"/>
      <c r="AU453" s="406"/>
      <c r="AV453" s="406"/>
      <c r="AW453" s="406"/>
      <c r="AX453" s="406"/>
      <c r="AY453" s="406"/>
      <c r="AZ453" s="406"/>
      <c r="BA453" s="293">
        <f>SUM(AM453:AZ453)</f>
        <v>0</v>
      </c>
    </row>
    <row r="454" spans="1:53" s="280" customFormat="1" ht="15.5" outlineLevel="1">
      <c r="A454" s="498"/>
      <c r="B454" s="291" t="s">
        <v>258</v>
      </c>
      <c r="C454" s="288" t="s">
        <v>163</v>
      </c>
      <c r="D454" s="292"/>
      <c r="E454" s="292"/>
      <c r="F454" s="292"/>
      <c r="G454" s="292"/>
      <c r="H454" s="292"/>
      <c r="I454" s="292"/>
      <c r="J454" s="292"/>
      <c r="K454" s="292"/>
      <c r="L454" s="292"/>
      <c r="M454" s="292"/>
      <c r="N454" s="292"/>
      <c r="O454" s="292"/>
      <c r="P454" s="292"/>
      <c r="Q454" s="292"/>
      <c r="R454" s="292"/>
      <c r="S454" s="292"/>
      <c r="T454" s="292"/>
      <c r="U454" s="288"/>
      <c r="V454" s="292"/>
      <c r="W454" s="292"/>
      <c r="X454" s="292"/>
      <c r="Y454" s="292"/>
      <c r="Z454" s="292"/>
      <c r="AA454" s="292"/>
      <c r="AB454" s="292"/>
      <c r="AC454" s="292"/>
      <c r="AD454" s="292"/>
      <c r="AE454" s="292"/>
      <c r="AF454" s="292"/>
      <c r="AG454" s="292"/>
      <c r="AH454" s="292"/>
      <c r="AI454" s="292"/>
      <c r="AJ454" s="292"/>
      <c r="AK454" s="292"/>
      <c r="AL454" s="292"/>
      <c r="AM454" s="407">
        <f>AM453</f>
        <v>0</v>
      </c>
      <c r="AN454" s="407">
        <f>AN453</f>
        <v>0</v>
      </c>
      <c r="AO454" s="407">
        <f t="shared" ref="AO454:AZ454" si="163">AO453</f>
        <v>0</v>
      </c>
      <c r="AP454" s="407">
        <f t="shared" si="163"/>
        <v>0</v>
      </c>
      <c r="AQ454" s="407">
        <f t="shared" si="163"/>
        <v>0</v>
      </c>
      <c r="AR454" s="407">
        <f t="shared" si="163"/>
        <v>0</v>
      </c>
      <c r="AS454" s="407">
        <f t="shared" si="163"/>
        <v>0</v>
      </c>
      <c r="AT454" s="407">
        <f t="shared" si="163"/>
        <v>0</v>
      </c>
      <c r="AU454" s="407">
        <f t="shared" si="163"/>
        <v>0</v>
      </c>
      <c r="AV454" s="407">
        <f t="shared" si="163"/>
        <v>0</v>
      </c>
      <c r="AW454" s="407">
        <f t="shared" si="163"/>
        <v>0</v>
      </c>
      <c r="AX454" s="407">
        <f t="shared" si="163"/>
        <v>0</v>
      </c>
      <c r="AY454" s="407">
        <f t="shared" si="163"/>
        <v>0</v>
      </c>
      <c r="AZ454" s="407">
        <f t="shared" si="163"/>
        <v>0</v>
      </c>
      <c r="BA454" s="294"/>
    </row>
    <row r="455" spans="1:53" s="280" customFormat="1" ht="15.5" outlineLevel="1">
      <c r="A455" s="498"/>
      <c r="B455" s="291"/>
      <c r="C455" s="302"/>
      <c r="D455" s="301"/>
      <c r="E455" s="301"/>
      <c r="F455" s="301"/>
      <c r="G455" s="301"/>
      <c r="H455" s="301"/>
      <c r="I455" s="301"/>
      <c r="J455" s="301"/>
      <c r="K455" s="301"/>
      <c r="L455" s="301"/>
      <c r="M455" s="301"/>
      <c r="N455" s="301"/>
      <c r="O455" s="301"/>
      <c r="P455" s="301"/>
      <c r="Q455" s="301"/>
      <c r="R455" s="301"/>
      <c r="S455" s="301"/>
      <c r="T455" s="301"/>
      <c r="U455" s="288"/>
      <c r="V455" s="301"/>
      <c r="W455" s="301"/>
      <c r="X455" s="301"/>
      <c r="Y455" s="301"/>
      <c r="Z455" s="301"/>
      <c r="AA455" s="301"/>
      <c r="AB455" s="301"/>
      <c r="AC455" s="301"/>
      <c r="AD455" s="301"/>
      <c r="AE455" s="301"/>
      <c r="AF455" s="301"/>
      <c r="AG455" s="301"/>
      <c r="AH455" s="301"/>
      <c r="AI455" s="301"/>
      <c r="AJ455" s="301"/>
      <c r="AK455" s="301"/>
      <c r="AL455" s="301"/>
      <c r="AM455" s="408"/>
      <c r="AN455" s="408"/>
      <c r="AO455" s="408"/>
      <c r="AP455" s="408"/>
      <c r="AQ455" s="408"/>
      <c r="AR455" s="408"/>
      <c r="AS455" s="408"/>
      <c r="AT455" s="408"/>
      <c r="AU455" s="408"/>
      <c r="AV455" s="408"/>
      <c r="AW455" s="408"/>
      <c r="AX455" s="408"/>
      <c r="AY455" s="408"/>
      <c r="AZ455" s="408"/>
      <c r="BA455" s="303"/>
    </row>
    <row r="456" spans="1:53" ht="15.5" outlineLevel="1">
      <c r="A456" s="498">
        <v>9</v>
      </c>
      <c r="B456" s="291" t="s">
        <v>7</v>
      </c>
      <c r="C456" s="288" t="s">
        <v>25</v>
      </c>
      <c r="D456" s="292">
        <f>+'7.  Persistence Report'!AT106</f>
        <v>58335.48</v>
      </c>
      <c r="E456" s="292">
        <f>+'7.  Persistence Report'!AU106</f>
        <v>58335.48</v>
      </c>
      <c r="F456" s="292">
        <f>+'7.  Persistence Report'!AV106</f>
        <v>58335.48</v>
      </c>
      <c r="G456" s="292">
        <f>+'7.  Persistence Report'!AW106</f>
        <v>58335.48</v>
      </c>
      <c r="H456" s="292">
        <f>+'7.  Persistence Report'!AX106</f>
        <v>58335.48</v>
      </c>
      <c r="I456" s="292">
        <f>+'7.  Persistence Report'!AY106</f>
        <v>58335.48</v>
      </c>
      <c r="J456" s="292">
        <f>+'7.  Persistence Report'!AZ106</f>
        <v>58335.48</v>
      </c>
      <c r="K456" s="292">
        <f>+'7.  Persistence Report'!BA106</f>
        <v>58335.48</v>
      </c>
      <c r="L456" s="292">
        <f>+'7.  Persistence Report'!BB106</f>
        <v>58335.48</v>
      </c>
      <c r="M456" s="292">
        <f>+'7.  Persistence Report'!BC106</f>
        <v>58335.48</v>
      </c>
      <c r="N456" s="292">
        <f>+'7.  Persistence Report'!BD106</f>
        <v>58335.48</v>
      </c>
      <c r="O456" s="292">
        <f>+'7.  Persistence Report'!BE106</f>
        <v>58335.48</v>
      </c>
      <c r="P456" s="292">
        <f>+'7.  Persistence Report'!BF106</f>
        <v>30993.48</v>
      </c>
      <c r="Q456" s="292">
        <f>+'7.  Persistence Report'!BG106</f>
        <v>3651.48</v>
      </c>
      <c r="R456" s="292">
        <f>+'7.  Persistence Report'!BH106</f>
        <v>3651.48</v>
      </c>
      <c r="S456" s="292">
        <f>+'7.  Persistence Report'!BI106</f>
        <v>3651.48</v>
      </c>
      <c r="T456" s="292">
        <f>+'7.  Persistence Report'!BJ106</f>
        <v>3651.48</v>
      </c>
      <c r="U456" s="288"/>
      <c r="V456" s="292">
        <f>+'7.  Persistence Report'!O106</f>
        <v>3.835031238</v>
      </c>
      <c r="W456" s="292">
        <f>+'7.  Persistence Report'!P106</f>
        <v>3.835031238</v>
      </c>
      <c r="X456" s="292">
        <f>+'7.  Persistence Report'!Q106</f>
        <v>3.835031238</v>
      </c>
      <c r="Y456" s="292">
        <f>+'7.  Persistence Report'!R106</f>
        <v>3.835031238</v>
      </c>
      <c r="Z456" s="292">
        <f>+'7.  Persistence Report'!S106</f>
        <v>3.835031238</v>
      </c>
      <c r="AA456" s="292">
        <f>+'7.  Persistence Report'!T106</f>
        <v>3.835031238</v>
      </c>
      <c r="AB456" s="292">
        <f>+'7.  Persistence Report'!U106</f>
        <v>3.835031238</v>
      </c>
      <c r="AC456" s="292">
        <f>+'7.  Persistence Report'!V106</f>
        <v>3.835031238</v>
      </c>
      <c r="AD456" s="292">
        <f>+'7.  Persistence Report'!W106</f>
        <v>3.835031238</v>
      </c>
      <c r="AE456" s="292">
        <f>+'7.  Persistence Report'!X106</f>
        <v>3.835031238</v>
      </c>
      <c r="AF456" s="292">
        <f>+'7.  Persistence Report'!Y106</f>
        <v>3.835031238</v>
      </c>
      <c r="AG456" s="292">
        <f>+'7.  Persistence Report'!Z106</f>
        <v>3.835031238</v>
      </c>
      <c r="AH456" s="292">
        <f>+'7.  Persistence Report'!AA106</f>
        <v>2.0398494199999999</v>
      </c>
      <c r="AI456" s="292">
        <f>+'7.  Persistence Report'!AB106</f>
        <v>0.24466760199999998</v>
      </c>
      <c r="AJ456" s="292">
        <f>+'7.  Persistence Report'!AC106</f>
        <v>0.24466760199999998</v>
      </c>
      <c r="AK456" s="292">
        <f>+'7.  Persistence Report'!AD106</f>
        <v>0.24466760199999998</v>
      </c>
      <c r="AL456" s="292">
        <f>+'7.  Persistence Report'!AE106</f>
        <v>0.24466760199999998</v>
      </c>
      <c r="AM456" s="406">
        <f>+'A. Rate Class Allocations'!M12</f>
        <v>1</v>
      </c>
      <c r="AN456" s="406"/>
      <c r="AO456" s="406"/>
      <c r="AP456" s="406"/>
      <c r="AQ456" s="406"/>
      <c r="AR456" s="406"/>
      <c r="AS456" s="406"/>
      <c r="AT456" s="406"/>
      <c r="AU456" s="406"/>
      <c r="AV456" s="406"/>
      <c r="AW456" s="406"/>
      <c r="AX456" s="406"/>
      <c r="AY456" s="406"/>
      <c r="AZ456" s="406"/>
      <c r="BA456" s="293">
        <f>SUM(AM456:AZ456)</f>
        <v>1</v>
      </c>
    </row>
    <row r="457" spans="1:53" ht="15.5" outlineLevel="1">
      <c r="B457" s="291" t="s">
        <v>258</v>
      </c>
      <c r="C457" s="288" t="s">
        <v>163</v>
      </c>
      <c r="D457" s="292"/>
      <c r="E457" s="292"/>
      <c r="F457" s="292"/>
      <c r="G457" s="292"/>
      <c r="H457" s="292"/>
      <c r="I457" s="292"/>
      <c r="J457" s="292"/>
      <c r="K457" s="292"/>
      <c r="L457" s="292"/>
      <c r="M457" s="292"/>
      <c r="N457" s="292"/>
      <c r="O457" s="292"/>
      <c r="P457" s="292"/>
      <c r="Q457" s="292"/>
      <c r="R457" s="292"/>
      <c r="S457" s="292"/>
      <c r="T457" s="292"/>
      <c r="U457" s="288"/>
      <c r="V457" s="292"/>
      <c r="W457" s="292"/>
      <c r="X457" s="292"/>
      <c r="Y457" s="292"/>
      <c r="Z457" s="292"/>
      <c r="AA457" s="292"/>
      <c r="AB457" s="292"/>
      <c r="AC457" s="292"/>
      <c r="AD457" s="292"/>
      <c r="AE457" s="292"/>
      <c r="AF457" s="292"/>
      <c r="AG457" s="292"/>
      <c r="AH457" s="292"/>
      <c r="AI457" s="292"/>
      <c r="AJ457" s="292"/>
      <c r="AK457" s="292"/>
      <c r="AL457" s="292"/>
      <c r="AM457" s="407">
        <f>AM456</f>
        <v>1</v>
      </c>
      <c r="AN457" s="407">
        <f>AN456</f>
        <v>0</v>
      </c>
      <c r="AO457" s="407">
        <f t="shared" ref="AO457:AZ457" si="164">AO456</f>
        <v>0</v>
      </c>
      <c r="AP457" s="407">
        <f t="shared" si="164"/>
        <v>0</v>
      </c>
      <c r="AQ457" s="407">
        <f t="shared" si="164"/>
        <v>0</v>
      </c>
      <c r="AR457" s="407">
        <f t="shared" si="164"/>
        <v>0</v>
      </c>
      <c r="AS457" s="407">
        <f t="shared" si="164"/>
        <v>0</v>
      </c>
      <c r="AT457" s="407">
        <f t="shared" si="164"/>
        <v>0</v>
      </c>
      <c r="AU457" s="407">
        <f t="shared" si="164"/>
        <v>0</v>
      </c>
      <c r="AV457" s="407">
        <f t="shared" si="164"/>
        <v>0</v>
      </c>
      <c r="AW457" s="407">
        <f t="shared" si="164"/>
        <v>0</v>
      </c>
      <c r="AX457" s="407">
        <f t="shared" si="164"/>
        <v>0</v>
      </c>
      <c r="AY457" s="407">
        <f t="shared" si="164"/>
        <v>0</v>
      </c>
      <c r="AZ457" s="407">
        <f t="shared" si="164"/>
        <v>0</v>
      </c>
      <c r="BA457" s="294"/>
    </row>
    <row r="458" spans="1:53" ht="15.5" outlineLevel="1">
      <c r="B458" s="304"/>
      <c r="C458" s="305"/>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c r="AL458" s="288"/>
      <c r="AM458" s="408"/>
      <c r="AN458" s="408"/>
      <c r="AO458" s="408"/>
      <c r="AP458" s="408"/>
      <c r="AQ458" s="408"/>
      <c r="AR458" s="408"/>
      <c r="AS458" s="408"/>
      <c r="AT458" s="408"/>
      <c r="AU458" s="408"/>
      <c r="AV458" s="408"/>
      <c r="AW458" s="408"/>
      <c r="AX458" s="408"/>
      <c r="AY458" s="408"/>
      <c r="AZ458" s="408"/>
      <c r="BA458" s="303"/>
    </row>
    <row r="459" spans="1:53" ht="15.5" outlineLevel="1">
      <c r="A459" s="499"/>
      <c r="B459" s="285" t="s">
        <v>8</v>
      </c>
      <c r="C459" s="286"/>
      <c r="D459" s="286"/>
      <c r="E459" s="286"/>
      <c r="F459" s="286"/>
      <c r="G459" s="286"/>
      <c r="H459" s="286"/>
      <c r="I459" s="286"/>
      <c r="J459" s="286"/>
      <c r="K459" s="286"/>
      <c r="L459" s="286"/>
      <c r="M459" s="286"/>
      <c r="N459" s="286"/>
      <c r="O459" s="286"/>
      <c r="P459" s="286"/>
      <c r="Q459" s="286"/>
      <c r="R459" s="286"/>
      <c r="S459" s="286"/>
      <c r="T459" s="286"/>
      <c r="U459" s="288"/>
      <c r="V459" s="286"/>
      <c r="W459" s="286"/>
      <c r="X459" s="286"/>
      <c r="Y459" s="286"/>
      <c r="Z459" s="286"/>
      <c r="AA459" s="286"/>
      <c r="AB459" s="286"/>
      <c r="AC459" s="286"/>
      <c r="AD459" s="286"/>
      <c r="AE459" s="286"/>
      <c r="AF459" s="286"/>
      <c r="AG459" s="286"/>
      <c r="AH459" s="286"/>
      <c r="AI459" s="286"/>
      <c r="AJ459" s="286"/>
      <c r="AK459" s="286"/>
      <c r="AL459" s="286"/>
      <c r="AM459" s="410"/>
      <c r="AN459" s="410"/>
      <c r="AO459" s="410"/>
      <c r="AP459" s="410"/>
      <c r="AQ459" s="410"/>
      <c r="AR459" s="410"/>
      <c r="AS459" s="410"/>
      <c r="AT459" s="410"/>
      <c r="AU459" s="410"/>
      <c r="AV459" s="410"/>
      <c r="AW459" s="410"/>
      <c r="AX459" s="410"/>
      <c r="AY459" s="410"/>
      <c r="AZ459" s="410"/>
      <c r="BA459" s="289"/>
    </row>
    <row r="460" spans="1:53" ht="15.5" outlineLevel="1">
      <c r="A460" s="498">
        <v>10</v>
      </c>
      <c r="B460" s="307" t="s">
        <v>22</v>
      </c>
      <c r="C460" s="288" t="s">
        <v>25</v>
      </c>
      <c r="D460" s="292">
        <f>+'7.  Persistence Report'!AT93</f>
        <v>9903275.3609999996</v>
      </c>
      <c r="E460" s="292">
        <f>+'7.  Persistence Report'!AU93</f>
        <v>9824166.6239999998</v>
      </c>
      <c r="F460" s="292">
        <f>+'7.  Persistence Report'!AV93</f>
        <v>9824166.6239999998</v>
      </c>
      <c r="G460" s="292">
        <f>+'7.  Persistence Report'!AW93</f>
        <v>9539462.1809999999</v>
      </c>
      <c r="H460" s="292">
        <f>+'7.  Persistence Report'!AX93</f>
        <v>9539462.1809999999</v>
      </c>
      <c r="I460" s="292">
        <f>+'7.  Persistence Report'!AY93</f>
        <v>9527786.193</v>
      </c>
      <c r="J460" s="292">
        <f>+'7.  Persistence Report'!AZ93</f>
        <v>9136759.7139999997</v>
      </c>
      <c r="K460" s="292">
        <f>+'7.  Persistence Report'!BA93</f>
        <v>9136759.7139999997</v>
      </c>
      <c r="L460" s="292">
        <f>+'7.  Persistence Report'!BB93</f>
        <v>8612207.568</v>
      </c>
      <c r="M460" s="292">
        <f>+'7.  Persistence Report'!BC93</f>
        <v>6842973.7410000004</v>
      </c>
      <c r="N460" s="292">
        <f>+'7.  Persistence Report'!BD93</f>
        <v>4767021.3030000003</v>
      </c>
      <c r="O460" s="292">
        <f>+'7.  Persistence Report'!BE93</f>
        <v>4371600.7960000001</v>
      </c>
      <c r="P460" s="292">
        <f>+'7.  Persistence Report'!BF93</f>
        <v>2950869.9380000001</v>
      </c>
      <c r="Q460" s="292">
        <f>+'7.  Persistence Report'!BG93</f>
        <v>1463551.2250000001</v>
      </c>
      <c r="R460" s="292">
        <f>+'7.  Persistence Report'!BH93</f>
        <v>1463551.2250000001</v>
      </c>
      <c r="S460" s="292">
        <f>+'7.  Persistence Report'!BI93</f>
        <v>924828.59519999998</v>
      </c>
      <c r="T460" s="292">
        <f>+'7.  Persistence Report'!BJ93</f>
        <v>303291.14480000001</v>
      </c>
      <c r="U460" s="292">
        <v>12</v>
      </c>
      <c r="V460" s="292">
        <f>+'7.  Persistence Report'!O93</f>
        <v>1637.7060429999999</v>
      </c>
      <c r="W460" s="292">
        <f>+'7.  Persistence Report'!P93</f>
        <v>1616.184377</v>
      </c>
      <c r="X460" s="292">
        <f>+'7.  Persistence Report'!Q93</f>
        <v>1616.184377</v>
      </c>
      <c r="Y460" s="292">
        <f>+'7.  Persistence Report'!R93</f>
        <v>1536.471779</v>
      </c>
      <c r="Z460" s="292">
        <f>+'7.  Persistence Report'!S93</f>
        <v>1536.471779</v>
      </c>
      <c r="AA460" s="292">
        <f>+'7.  Persistence Report'!T93</f>
        <v>1533.675428</v>
      </c>
      <c r="AB460" s="292">
        <f>+'7.  Persistence Report'!U93</f>
        <v>1483.117315</v>
      </c>
      <c r="AC460" s="292">
        <f>+'7.  Persistence Report'!V93</f>
        <v>1483.117315</v>
      </c>
      <c r="AD460" s="292">
        <f>+'7.  Persistence Report'!W93</f>
        <v>1396.6621849999999</v>
      </c>
      <c r="AE460" s="292">
        <f>+'7.  Persistence Report'!X93</f>
        <v>1182.473465</v>
      </c>
      <c r="AF460" s="292">
        <f>+'7.  Persistence Report'!Y93</f>
        <v>930.41657429999998</v>
      </c>
      <c r="AG460" s="292">
        <f>+'7.  Persistence Report'!Z93</f>
        <v>889.88091970000005</v>
      </c>
      <c r="AH460" s="292">
        <f>+'7.  Persistence Report'!AA93</f>
        <v>669.61262209999995</v>
      </c>
      <c r="AI460" s="292">
        <f>+'7.  Persistence Report'!AB93</f>
        <v>297.8672052</v>
      </c>
      <c r="AJ460" s="292">
        <f>+'7.  Persistence Report'!AC93</f>
        <v>297.8672052</v>
      </c>
      <c r="AK460" s="292">
        <f>+'7.  Persistence Report'!AD93</f>
        <v>231.1784299</v>
      </c>
      <c r="AL460" s="292">
        <f>+'7.  Persistence Report'!AE93</f>
        <v>143.41707719999999</v>
      </c>
      <c r="AM460" s="411"/>
      <c r="AN460" s="465">
        <f>+'A. Rate Class Allocations'!N14</f>
        <v>8.2000000000000003E-2</v>
      </c>
      <c r="AO460" s="465">
        <f>+'A. Rate Class Allocations'!O14</f>
        <v>0.91800000000000004</v>
      </c>
      <c r="AP460" s="465"/>
      <c r="AQ460" s="411"/>
      <c r="AR460" s="411"/>
      <c r="AS460" s="411"/>
      <c r="AT460" s="411"/>
      <c r="AU460" s="411"/>
      <c r="AV460" s="411"/>
      <c r="AW460" s="411"/>
      <c r="AX460" s="411"/>
      <c r="AY460" s="411"/>
      <c r="AZ460" s="411"/>
      <c r="BA460" s="293">
        <f>SUM(AM460:AZ460)</f>
        <v>1</v>
      </c>
    </row>
    <row r="461" spans="1:53" ht="15.5" outlineLevel="1">
      <c r="B461" s="291" t="s">
        <v>258</v>
      </c>
      <c r="C461" s="288" t="s">
        <v>163</v>
      </c>
      <c r="D461" s="292"/>
      <c r="E461" s="292"/>
      <c r="F461" s="292"/>
      <c r="G461" s="292"/>
      <c r="H461" s="292"/>
      <c r="I461" s="292"/>
      <c r="J461" s="292"/>
      <c r="K461" s="292"/>
      <c r="L461" s="292"/>
      <c r="M461" s="292"/>
      <c r="N461" s="292"/>
      <c r="O461" s="292"/>
      <c r="P461" s="292"/>
      <c r="Q461" s="292"/>
      <c r="R461" s="292"/>
      <c r="S461" s="292"/>
      <c r="T461" s="292"/>
      <c r="U461" s="292">
        <f>U460</f>
        <v>12</v>
      </c>
      <c r="V461" s="292"/>
      <c r="W461" s="292"/>
      <c r="X461" s="292"/>
      <c r="Y461" s="292"/>
      <c r="Z461" s="292"/>
      <c r="AA461" s="292"/>
      <c r="AB461" s="292"/>
      <c r="AC461" s="292"/>
      <c r="AD461" s="292"/>
      <c r="AE461" s="292"/>
      <c r="AF461" s="292"/>
      <c r="AG461" s="292"/>
      <c r="AH461" s="292"/>
      <c r="AI461" s="292"/>
      <c r="AJ461" s="292"/>
      <c r="AK461" s="292"/>
      <c r="AL461" s="292"/>
      <c r="AM461" s="407">
        <f>AM460</f>
        <v>0</v>
      </c>
      <c r="AN461" s="407">
        <f>AN460</f>
        <v>8.2000000000000003E-2</v>
      </c>
      <c r="AO461" s="407">
        <f t="shared" ref="AO461:AZ461" si="165">AO460</f>
        <v>0.91800000000000004</v>
      </c>
      <c r="AP461" s="407">
        <f t="shared" si="165"/>
        <v>0</v>
      </c>
      <c r="AQ461" s="407">
        <f t="shared" si="165"/>
        <v>0</v>
      </c>
      <c r="AR461" s="407">
        <f t="shared" si="165"/>
        <v>0</v>
      </c>
      <c r="AS461" s="407">
        <f t="shared" si="165"/>
        <v>0</v>
      </c>
      <c r="AT461" s="407">
        <f t="shared" si="165"/>
        <v>0</v>
      </c>
      <c r="AU461" s="407">
        <f t="shared" si="165"/>
        <v>0</v>
      </c>
      <c r="AV461" s="407">
        <f t="shared" si="165"/>
        <v>0</v>
      </c>
      <c r="AW461" s="407">
        <f t="shared" si="165"/>
        <v>0</v>
      </c>
      <c r="AX461" s="407">
        <f t="shared" si="165"/>
        <v>0</v>
      </c>
      <c r="AY461" s="407">
        <f t="shared" si="165"/>
        <v>0</v>
      </c>
      <c r="AZ461" s="407">
        <f t="shared" si="165"/>
        <v>0</v>
      </c>
      <c r="BA461" s="308"/>
    </row>
    <row r="462" spans="1:53" ht="15.5" outlineLevel="1">
      <c r="B462" s="307"/>
      <c r="C462" s="309"/>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c r="AL462" s="288"/>
      <c r="AM462" s="412"/>
      <c r="AN462" s="412"/>
      <c r="AO462" s="412"/>
      <c r="AP462" s="412"/>
      <c r="AQ462" s="412"/>
      <c r="AR462" s="412"/>
      <c r="AS462" s="412"/>
      <c r="AT462" s="412"/>
      <c r="AU462" s="412"/>
      <c r="AV462" s="412"/>
      <c r="AW462" s="412"/>
      <c r="AX462" s="412"/>
      <c r="AY462" s="412"/>
      <c r="AZ462" s="412"/>
      <c r="BA462" s="310"/>
    </row>
    <row r="463" spans="1:53" ht="15.5" outlineLevel="1">
      <c r="A463" s="498">
        <v>11</v>
      </c>
      <c r="B463" s="311" t="s">
        <v>21</v>
      </c>
      <c r="C463" s="288" t="s">
        <v>25</v>
      </c>
      <c r="D463" s="292">
        <f>+'7.  Persistence Report'!AT85</f>
        <v>1343298.8149999999</v>
      </c>
      <c r="E463" s="292">
        <f>+'7.  Persistence Report'!AU85</f>
        <v>1321755.683</v>
      </c>
      <c r="F463" s="292">
        <f>+'7.  Persistence Report'!AV85</f>
        <v>1272701.22</v>
      </c>
      <c r="G463" s="292">
        <f>+'7.  Persistence Report'!AW85</f>
        <v>902596.11739999999</v>
      </c>
      <c r="H463" s="292">
        <f>+'7.  Persistence Report'!AX85</f>
        <v>902596.11739999999</v>
      </c>
      <c r="I463" s="292">
        <f>+'7.  Persistence Report'!AY85</f>
        <v>902596.11739999999</v>
      </c>
      <c r="J463" s="292">
        <f>+'7.  Persistence Report'!AZ85</f>
        <v>902596.11739999999</v>
      </c>
      <c r="K463" s="292">
        <f>+'7.  Persistence Report'!BA85</f>
        <v>902596.11739999999</v>
      </c>
      <c r="L463" s="292">
        <f>+'7.  Persistence Report'!BB85</f>
        <v>902596.11739999999</v>
      </c>
      <c r="M463" s="292">
        <f>+'7.  Persistence Report'!BC85</f>
        <v>902596.11739999999</v>
      </c>
      <c r="N463" s="292">
        <f>+'7.  Persistence Report'!BD85</f>
        <v>882123.36340000003</v>
      </c>
      <c r="O463" s="292">
        <f>+'7.  Persistence Report'!BE85</f>
        <v>143836.78260000001</v>
      </c>
      <c r="P463" s="292">
        <f>+'7.  Persistence Report'!BF85</f>
        <v>0</v>
      </c>
      <c r="Q463" s="292">
        <f>+'7.  Persistence Report'!BG85</f>
        <v>0</v>
      </c>
      <c r="R463" s="292">
        <f>+'7.  Persistence Report'!BH85</f>
        <v>0</v>
      </c>
      <c r="S463" s="292">
        <f>+'7.  Persistence Report'!BI85</f>
        <v>0</v>
      </c>
      <c r="T463" s="292">
        <f>+'7.  Persistence Report'!BJ85</f>
        <v>0</v>
      </c>
      <c r="U463" s="292">
        <v>12</v>
      </c>
      <c r="V463" s="292">
        <f>+'7.  Persistence Report'!O85</f>
        <v>365.38865929999997</v>
      </c>
      <c r="W463" s="292">
        <f>+'7.  Persistence Report'!P85</f>
        <v>358.9439074</v>
      </c>
      <c r="X463" s="292">
        <f>+'7.  Persistence Report'!Q85</f>
        <v>346.6913361</v>
      </c>
      <c r="Y463" s="292">
        <f>+'7.  Persistence Report'!R85</f>
        <v>233.00353129999999</v>
      </c>
      <c r="Z463" s="292">
        <f>+'7.  Persistence Report'!S85</f>
        <v>233.00353129999999</v>
      </c>
      <c r="AA463" s="292">
        <f>+'7.  Persistence Report'!T85</f>
        <v>233.00353129999999</v>
      </c>
      <c r="AB463" s="292">
        <f>+'7.  Persistence Report'!U85</f>
        <v>233.00353129999999</v>
      </c>
      <c r="AC463" s="292">
        <f>+'7.  Persistence Report'!V85</f>
        <v>233.00353129999999</v>
      </c>
      <c r="AD463" s="292">
        <f>+'7.  Persistence Report'!W85</f>
        <v>233.00353129999999</v>
      </c>
      <c r="AE463" s="292">
        <f>+'7.  Persistence Report'!X85</f>
        <v>233.00353129999999</v>
      </c>
      <c r="AF463" s="292">
        <f>+'7.  Persistence Report'!Y85</f>
        <v>230.78330769999999</v>
      </c>
      <c r="AG463" s="292">
        <f>+'7.  Persistence Report'!Z85</f>
        <v>43.685464150000001</v>
      </c>
      <c r="AH463" s="292">
        <f>+'7.  Persistence Report'!AA85</f>
        <v>0</v>
      </c>
      <c r="AI463" s="292">
        <f>+'7.  Persistence Report'!AB85</f>
        <v>0</v>
      </c>
      <c r="AJ463" s="292">
        <f>+'7.  Persistence Report'!AC85</f>
        <v>0</v>
      </c>
      <c r="AK463" s="292">
        <f>+'7.  Persistence Report'!AD85</f>
        <v>0</v>
      </c>
      <c r="AL463" s="292">
        <f>+'7.  Persistence Report'!AE85</f>
        <v>0</v>
      </c>
      <c r="AM463" s="411"/>
      <c r="AN463" s="465">
        <f>+'A. Rate Class Allocations'!N15</f>
        <v>1</v>
      </c>
      <c r="AO463" s="411"/>
      <c r="AP463" s="411"/>
      <c r="AQ463" s="411"/>
      <c r="AR463" s="411"/>
      <c r="AS463" s="411"/>
      <c r="AT463" s="411"/>
      <c r="AU463" s="411"/>
      <c r="AV463" s="411"/>
      <c r="AW463" s="411"/>
      <c r="AX463" s="411"/>
      <c r="AY463" s="411"/>
      <c r="AZ463" s="411"/>
      <c r="BA463" s="293">
        <f>SUM(AM463:AZ463)</f>
        <v>1</v>
      </c>
    </row>
    <row r="464" spans="1:53" ht="15.5" outlineLevel="1">
      <c r="B464" s="291" t="s">
        <v>258</v>
      </c>
      <c r="C464" s="288" t="s">
        <v>163</v>
      </c>
      <c r="D464" s="292"/>
      <c r="E464" s="292"/>
      <c r="F464" s="292"/>
      <c r="G464" s="292"/>
      <c r="H464" s="292"/>
      <c r="I464" s="292"/>
      <c r="J464" s="292"/>
      <c r="K464" s="292"/>
      <c r="L464" s="292"/>
      <c r="M464" s="292"/>
      <c r="N464" s="292"/>
      <c r="O464" s="292"/>
      <c r="P464" s="292"/>
      <c r="Q464" s="292"/>
      <c r="R464" s="292"/>
      <c r="S464" s="292"/>
      <c r="T464" s="292"/>
      <c r="U464" s="292">
        <f>U463</f>
        <v>12</v>
      </c>
      <c r="V464" s="292"/>
      <c r="W464" s="292"/>
      <c r="X464" s="292"/>
      <c r="Y464" s="292"/>
      <c r="Z464" s="292"/>
      <c r="AA464" s="292"/>
      <c r="AB464" s="292"/>
      <c r="AC464" s="292"/>
      <c r="AD464" s="292"/>
      <c r="AE464" s="292"/>
      <c r="AF464" s="292"/>
      <c r="AG464" s="292"/>
      <c r="AH464" s="292"/>
      <c r="AI464" s="292"/>
      <c r="AJ464" s="292"/>
      <c r="AK464" s="292"/>
      <c r="AL464" s="292"/>
      <c r="AM464" s="407">
        <f>AM463</f>
        <v>0</v>
      </c>
      <c r="AN464" s="407">
        <f>AN463</f>
        <v>1</v>
      </c>
      <c r="AO464" s="407">
        <f t="shared" ref="AO464:AZ464" si="166">AO463</f>
        <v>0</v>
      </c>
      <c r="AP464" s="407">
        <f t="shared" si="166"/>
        <v>0</v>
      </c>
      <c r="AQ464" s="407">
        <f t="shared" si="166"/>
        <v>0</v>
      </c>
      <c r="AR464" s="407">
        <f t="shared" si="166"/>
        <v>0</v>
      </c>
      <c r="AS464" s="407">
        <f t="shared" si="166"/>
        <v>0</v>
      </c>
      <c r="AT464" s="407">
        <f t="shared" si="166"/>
        <v>0</v>
      </c>
      <c r="AU464" s="407">
        <f t="shared" si="166"/>
        <v>0</v>
      </c>
      <c r="AV464" s="407">
        <f t="shared" si="166"/>
        <v>0</v>
      </c>
      <c r="AW464" s="407">
        <f t="shared" si="166"/>
        <v>0</v>
      </c>
      <c r="AX464" s="407">
        <f t="shared" si="166"/>
        <v>0</v>
      </c>
      <c r="AY464" s="407">
        <f t="shared" si="166"/>
        <v>0</v>
      </c>
      <c r="AZ464" s="407">
        <f t="shared" si="166"/>
        <v>0</v>
      </c>
      <c r="BA464" s="308"/>
    </row>
    <row r="465" spans="1:53" ht="15.5" outlineLevel="1">
      <c r="B465" s="311"/>
      <c r="C465" s="309"/>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c r="AL465" s="288"/>
      <c r="AM465" s="412"/>
      <c r="AN465" s="413"/>
      <c r="AO465" s="412"/>
      <c r="AP465" s="412"/>
      <c r="AQ465" s="412"/>
      <c r="AR465" s="412"/>
      <c r="AS465" s="412"/>
      <c r="AT465" s="412"/>
      <c r="AU465" s="412"/>
      <c r="AV465" s="412"/>
      <c r="AW465" s="412"/>
      <c r="AX465" s="412"/>
      <c r="AY465" s="412"/>
      <c r="AZ465" s="412"/>
      <c r="BA465" s="310"/>
    </row>
    <row r="466" spans="1:53" ht="15.5" outlineLevel="1">
      <c r="A466" s="498">
        <v>12</v>
      </c>
      <c r="B466" s="311" t="s">
        <v>23</v>
      </c>
      <c r="C466" s="288" t="s">
        <v>25</v>
      </c>
      <c r="D466" s="292"/>
      <c r="E466" s="292"/>
      <c r="F466" s="292"/>
      <c r="G466" s="292"/>
      <c r="H466" s="292"/>
      <c r="I466" s="292"/>
      <c r="J466" s="292"/>
      <c r="K466" s="292"/>
      <c r="L466" s="292"/>
      <c r="M466" s="292"/>
      <c r="N466" s="292"/>
      <c r="O466" s="292"/>
      <c r="P466" s="292"/>
      <c r="Q466" s="292"/>
      <c r="R466" s="292"/>
      <c r="S466" s="292"/>
      <c r="T466" s="292"/>
      <c r="U466" s="292">
        <v>3</v>
      </c>
      <c r="V466" s="292"/>
      <c r="W466" s="292"/>
      <c r="X466" s="292"/>
      <c r="Y466" s="292"/>
      <c r="Z466" s="292"/>
      <c r="AA466" s="292"/>
      <c r="AB466" s="292"/>
      <c r="AC466" s="292"/>
      <c r="AD466" s="292"/>
      <c r="AE466" s="292"/>
      <c r="AF466" s="292"/>
      <c r="AG466" s="292"/>
      <c r="AH466" s="292"/>
      <c r="AI466" s="292"/>
      <c r="AJ466" s="292"/>
      <c r="AK466" s="292"/>
      <c r="AL466" s="292"/>
      <c r="AM466" s="411"/>
      <c r="AN466" s="411"/>
      <c r="AO466" s="465"/>
      <c r="AP466" s="411"/>
      <c r="AQ466" s="411"/>
      <c r="AR466" s="411"/>
      <c r="AS466" s="411"/>
      <c r="AT466" s="411"/>
      <c r="AU466" s="411"/>
      <c r="AV466" s="411"/>
      <c r="AW466" s="411"/>
      <c r="AX466" s="411"/>
      <c r="AY466" s="411"/>
      <c r="AZ466" s="411"/>
      <c r="BA466" s="293">
        <f>SUM(AM466:AZ466)</f>
        <v>0</v>
      </c>
    </row>
    <row r="467" spans="1:53" ht="15.5" outlineLevel="1">
      <c r="B467" s="291" t="s">
        <v>258</v>
      </c>
      <c r="C467" s="288" t="s">
        <v>163</v>
      </c>
      <c r="D467" s="292"/>
      <c r="E467" s="292"/>
      <c r="F467" s="292"/>
      <c r="G467" s="292"/>
      <c r="H467" s="292"/>
      <c r="I467" s="292"/>
      <c r="J467" s="292"/>
      <c r="K467" s="292"/>
      <c r="L467" s="292"/>
      <c r="M467" s="292"/>
      <c r="N467" s="292"/>
      <c r="O467" s="292"/>
      <c r="P467" s="292"/>
      <c r="Q467" s="292"/>
      <c r="R467" s="292"/>
      <c r="S467" s="292"/>
      <c r="T467" s="292"/>
      <c r="U467" s="292">
        <f>U466</f>
        <v>3</v>
      </c>
      <c r="V467" s="292"/>
      <c r="W467" s="292"/>
      <c r="X467" s="292"/>
      <c r="Y467" s="292"/>
      <c r="Z467" s="292"/>
      <c r="AA467" s="292"/>
      <c r="AB467" s="292"/>
      <c r="AC467" s="292"/>
      <c r="AD467" s="292"/>
      <c r="AE467" s="292"/>
      <c r="AF467" s="292"/>
      <c r="AG467" s="292"/>
      <c r="AH467" s="292"/>
      <c r="AI467" s="292"/>
      <c r="AJ467" s="292"/>
      <c r="AK467" s="292"/>
      <c r="AL467" s="292"/>
      <c r="AM467" s="407">
        <f>AM466</f>
        <v>0</v>
      </c>
      <c r="AN467" s="407">
        <f>AN466</f>
        <v>0</v>
      </c>
      <c r="AO467" s="407">
        <f>AO466</f>
        <v>0</v>
      </c>
      <c r="AP467" s="407">
        <f t="shared" ref="AP467:AZ467" si="167">AP466</f>
        <v>0</v>
      </c>
      <c r="AQ467" s="407">
        <f t="shared" si="167"/>
        <v>0</v>
      </c>
      <c r="AR467" s="407">
        <f t="shared" si="167"/>
        <v>0</v>
      </c>
      <c r="AS467" s="407">
        <f t="shared" si="167"/>
        <v>0</v>
      </c>
      <c r="AT467" s="407">
        <f t="shared" si="167"/>
        <v>0</v>
      </c>
      <c r="AU467" s="407">
        <f t="shared" si="167"/>
        <v>0</v>
      </c>
      <c r="AV467" s="407">
        <f t="shared" si="167"/>
        <v>0</v>
      </c>
      <c r="AW467" s="407">
        <f t="shared" si="167"/>
        <v>0</v>
      </c>
      <c r="AX467" s="407">
        <f t="shared" si="167"/>
        <v>0</v>
      </c>
      <c r="AY467" s="407">
        <f t="shared" si="167"/>
        <v>0</v>
      </c>
      <c r="AZ467" s="407">
        <f t="shared" si="167"/>
        <v>0</v>
      </c>
      <c r="BA467" s="308"/>
    </row>
    <row r="468" spans="1:53" ht="15.5" outlineLevel="1">
      <c r="B468" s="311"/>
      <c r="C468" s="309"/>
      <c r="D468" s="313"/>
      <c r="E468" s="313"/>
      <c r="F468" s="313"/>
      <c r="G468" s="313"/>
      <c r="H468" s="313"/>
      <c r="I468" s="313"/>
      <c r="J468" s="313"/>
      <c r="K468" s="313"/>
      <c r="L468" s="313"/>
      <c r="M468" s="313"/>
      <c r="N468" s="313"/>
      <c r="O468" s="313"/>
      <c r="P468" s="313"/>
      <c r="Q468" s="313"/>
      <c r="R468" s="313"/>
      <c r="S468" s="313"/>
      <c r="T468" s="313"/>
      <c r="U468" s="288"/>
      <c r="V468" s="313"/>
      <c r="W468" s="313"/>
      <c r="X468" s="313"/>
      <c r="Y468" s="313"/>
      <c r="Z468" s="313"/>
      <c r="AA468" s="313"/>
      <c r="AB468" s="313"/>
      <c r="AC468" s="313"/>
      <c r="AD468" s="313"/>
      <c r="AE468" s="313"/>
      <c r="AF468" s="313"/>
      <c r="AG468" s="313"/>
      <c r="AH468" s="313"/>
      <c r="AI468" s="313"/>
      <c r="AJ468" s="313"/>
      <c r="AK468" s="313"/>
      <c r="AL468" s="313"/>
      <c r="AM468" s="412"/>
      <c r="AN468" s="413"/>
      <c r="AO468" s="412"/>
      <c r="AP468" s="412"/>
      <c r="AQ468" s="412"/>
      <c r="AR468" s="412"/>
      <c r="AS468" s="412"/>
      <c r="AT468" s="412"/>
      <c r="AU468" s="412"/>
      <c r="AV468" s="412"/>
      <c r="AW468" s="412"/>
      <c r="AX468" s="412"/>
      <c r="AY468" s="412"/>
      <c r="AZ468" s="412"/>
      <c r="BA468" s="310"/>
    </row>
    <row r="469" spans="1:53" ht="15.5" outlineLevel="1">
      <c r="A469" s="498">
        <v>13</v>
      </c>
      <c r="B469" s="311" t="s">
        <v>24</v>
      </c>
      <c r="C469" s="288" t="s">
        <v>25</v>
      </c>
      <c r="D469" s="292"/>
      <c r="E469" s="292"/>
      <c r="F469" s="292"/>
      <c r="G469" s="292"/>
      <c r="H469" s="292"/>
      <c r="I469" s="292"/>
      <c r="J469" s="292"/>
      <c r="K469" s="292"/>
      <c r="L469" s="292"/>
      <c r="M469" s="292"/>
      <c r="N469" s="292"/>
      <c r="O469" s="292"/>
      <c r="P469" s="292"/>
      <c r="Q469" s="292"/>
      <c r="R469" s="292"/>
      <c r="S469" s="292"/>
      <c r="T469" s="292"/>
      <c r="U469" s="292">
        <v>12</v>
      </c>
      <c r="V469" s="292"/>
      <c r="W469" s="292"/>
      <c r="X469" s="292"/>
      <c r="Y469" s="292"/>
      <c r="Z469" s="292"/>
      <c r="AA469" s="292"/>
      <c r="AB469" s="292"/>
      <c r="AC469" s="292"/>
      <c r="AD469" s="292"/>
      <c r="AE469" s="292"/>
      <c r="AF469" s="292"/>
      <c r="AG469" s="292"/>
      <c r="AH469" s="292"/>
      <c r="AI469" s="292"/>
      <c r="AJ469" s="292"/>
      <c r="AK469" s="292"/>
      <c r="AL469" s="292"/>
      <c r="AM469" s="411"/>
      <c r="AN469" s="411"/>
      <c r="AO469" s="411"/>
      <c r="AP469" s="411"/>
      <c r="AQ469" s="411"/>
      <c r="AR469" s="411"/>
      <c r="AS469" s="411"/>
      <c r="AT469" s="411"/>
      <c r="AU469" s="411"/>
      <c r="AV469" s="411"/>
      <c r="AW469" s="411"/>
      <c r="AX469" s="411"/>
      <c r="AY469" s="411"/>
      <c r="AZ469" s="411"/>
      <c r="BA469" s="293">
        <f>SUM(AM469:AZ469)</f>
        <v>0</v>
      </c>
    </row>
    <row r="470" spans="1:53" ht="15.5" outlineLevel="1">
      <c r="B470" s="291" t="s">
        <v>258</v>
      </c>
      <c r="C470" s="288" t="s">
        <v>163</v>
      </c>
      <c r="D470" s="292"/>
      <c r="E470" s="292"/>
      <c r="F470" s="292"/>
      <c r="G470" s="292"/>
      <c r="H470" s="292"/>
      <c r="I470" s="292"/>
      <c r="J470" s="292"/>
      <c r="K470" s="292"/>
      <c r="L470" s="292"/>
      <c r="M470" s="292"/>
      <c r="N470" s="292"/>
      <c r="O470" s="292"/>
      <c r="P470" s="292"/>
      <c r="Q470" s="292"/>
      <c r="R470" s="292"/>
      <c r="S470" s="292"/>
      <c r="T470" s="292"/>
      <c r="U470" s="292">
        <f>U469</f>
        <v>12</v>
      </c>
      <c r="V470" s="292"/>
      <c r="W470" s="292"/>
      <c r="X470" s="292"/>
      <c r="Y470" s="292"/>
      <c r="Z470" s="292"/>
      <c r="AA470" s="292"/>
      <c r="AB470" s="292"/>
      <c r="AC470" s="292"/>
      <c r="AD470" s="292"/>
      <c r="AE470" s="292"/>
      <c r="AF470" s="292"/>
      <c r="AG470" s="292"/>
      <c r="AH470" s="292"/>
      <c r="AI470" s="292"/>
      <c r="AJ470" s="292"/>
      <c r="AK470" s="292"/>
      <c r="AL470" s="292"/>
      <c r="AM470" s="407">
        <f>AM469</f>
        <v>0</v>
      </c>
      <c r="AN470" s="407">
        <f>AN469</f>
        <v>0</v>
      </c>
      <c r="AO470" s="407">
        <f>AO469</f>
        <v>0</v>
      </c>
      <c r="AP470" s="407">
        <f t="shared" ref="AP470:AZ470" si="168">AP469</f>
        <v>0</v>
      </c>
      <c r="AQ470" s="407">
        <f t="shared" si="168"/>
        <v>0</v>
      </c>
      <c r="AR470" s="407">
        <f t="shared" si="168"/>
        <v>0</v>
      </c>
      <c r="AS470" s="407">
        <f t="shared" si="168"/>
        <v>0</v>
      </c>
      <c r="AT470" s="407">
        <f t="shared" si="168"/>
        <v>0</v>
      </c>
      <c r="AU470" s="407">
        <f t="shared" si="168"/>
        <v>0</v>
      </c>
      <c r="AV470" s="407">
        <f t="shared" si="168"/>
        <v>0</v>
      </c>
      <c r="AW470" s="407">
        <f t="shared" si="168"/>
        <v>0</v>
      </c>
      <c r="AX470" s="407">
        <f t="shared" si="168"/>
        <v>0</v>
      </c>
      <c r="AY470" s="407">
        <f t="shared" si="168"/>
        <v>0</v>
      </c>
      <c r="AZ470" s="407">
        <f t="shared" si="168"/>
        <v>0</v>
      </c>
      <c r="BA470" s="308"/>
    </row>
    <row r="471" spans="1:53" ht="15.5" outlineLevel="1">
      <c r="B471" s="311"/>
      <c r="C471" s="309"/>
      <c r="D471" s="313"/>
      <c r="E471" s="313"/>
      <c r="F471" s="313"/>
      <c r="G471" s="313"/>
      <c r="H471" s="313"/>
      <c r="I471" s="313"/>
      <c r="J471" s="313"/>
      <c r="K471" s="313"/>
      <c r="L471" s="313"/>
      <c r="M471" s="313"/>
      <c r="N471" s="313"/>
      <c r="O471" s="313"/>
      <c r="P471" s="313"/>
      <c r="Q471" s="313"/>
      <c r="R471" s="313"/>
      <c r="S471" s="313"/>
      <c r="T471" s="313"/>
      <c r="U471" s="288"/>
      <c r="V471" s="313"/>
      <c r="W471" s="313"/>
      <c r="X471" s="313"/>
      <c r="Y471" s="313"/>
      <c r="Z471" s="313"/>
      <c r="AA471" s="313"/>
      <c r="AB471" s="313"/>
      <c r="AC471" s="313"/>
      <c r="AD471" s="313"/>
      <c r="AE471" s="313"/>
      <c r="AF471" s="313"/>
      <c r="AG471" s="313"/>
      <c r="AH471" s="313"/>
      <c r="AI471" s="313"/>
      <c r="AJ471" s="313"/>
      <c r="AK471" s="313"/>
      <c r="AL471" s="313"/>
      <c r="AM471" s="412"/>
      <c r="AN471" s="412"/>
      <c r="AO471" s="412"/>
      <c r="AP471" s="412"/>
      <c r="AQ471" s="412"/>
      <c r="AR471" s="412"/>
      <c r="AS471" s="412"/>
      <c r="AT471" s="412"/>
      <c r="AU471" s="412"/>
      <c r="AV471" s="412"/>
      <c r="AW471" s="412"/>
      <c r="AX471" s="412"/>
      <c r="AY471" s="412"/>
      <c r="AZ471" s="412"/>
      <c r="BA471" s="310"/>
    </row>
    <row r="472" spans="1:53" ht="15.5" outlineLevel="1">
      <c r="A472" s="498">
        <v>14</v>
      </c>
      <c r="B472" s="311" t="s">
        <v>20</v>
      </c>
      <c r="C472" s="288" t="s">
        <v>25</v>
      </c>
      <c r="D472" s="292">
        <f>+'7.  Persistence Report'!AT90</f>
        <v>391641.4203</v>
      </c>
      <c r="E472" s="292">
        <f>+'7.  Persistence Report'!AU90</f>
        <v>391641.4203</v>
      </c>
      <c r="F472" s="292">
        <f>+'7.  Persistence Report'!AV90</f>
        <v>391641.4203</v>
      </c>
      <c r="G472" s="292">
        <f>+'7.  Persistence Report'!AW90</f>
        <v>391641.4203</v>
      </c>
      <c r="H472" s="292">
        <f>+'7.  Persistence Report'!AX90</f>
        <v>0</v>
      </c>
      <c r="I472" s="292">
        <f>+'7.  Persistence Report'!AY90</f>
        <v>0</v>
      </c>
      <c r="J472" s="292">
        <f>+'7.  Persistence Report'!AZ90</f>
        <v>0</v>
      </c>
      <c r="K472" s="292">
        <f>+'7.  Persistence Report'!BA90</f>
        <v>0</v>
      </c>
      <c r="L472" s="292">
        <f>+'7.  Persistence Report'!BB90</f>
        <v>0</v>
      </c>
      <c r="M472" s="292">
        <f>+'7.  Persistence Report'!BC90</f>
        <v>0</v>
      </c>
      <c r="N472" s="292">
        <f>+'7.  Persistence Report'!BD90</f>
        <v>0</v>
      </c>
      <c r="O472" s="292">
        <f>+'7.  Persistence Report'!BE90</f>
        <v>0</v>
      </c>
      <c r="P472" s="292">
        <f>+'7.  Persistence Report'!BF90</f>
        <v>0</v>
      </c>
      <c r="Q472" s="292">
        <f>+'7.  Persistence Report'!BG90</f>
        <v>0</v>
      </c>
      <c r="R472" s="292">
        <f>+'7.  Persistence Report'!BH90</f>
        <v>0</v>
      </c>
      <c r="S472" s="292">
        <f>+'7.  Persistence Report'!BI90</f>
        <v>0</v>
      </c>
      <c r="T472" s="292">
        <f>+'7.  Persistence Report'!BJ90</f>
        <v>0</v>
      </c>
      <c r="U472" s="292">
        <v>12</v>
      </c>
      <c r="V472" s="292">
        <f>+'7.  Persistence Report'!O90</f>
        <v>80.201583099999993</v>
      </c>
      <c r="W472" s="292">
        <f>+'7.  Persistence Report'!P90</f>
        <v>80.201583099999993</v>
      </c>
      <c r="X472" s="292">
        <f>+'7.  Persistence Report'!Q90</f>
        <v>80.201583099999993</v>
      </c>
      <c r="Y472" s="292">
        <f>+'7.  Persistence Report'!R90</f>
        <v>80.201583099999993</v>
      </c>
      <c r="Z472" s="292">
        <f>+'7.  Persistence Report'!S90</f>
        <v>0</v>
      </c>
      <c r="AA472" s="292">
        <f>+'7.  Persistence Report'!T90</f>
        <v>0</v>
      </c>
      <c r="AB472" s="292">
        <f>+'7.  Persistence Report'!U90</f>
        <v>0</v>
      </c>
      <c r="AC472" s="292">
        <f>+'7.  Persistence Report'!V90</f>
        <v>0</v>
      </c>
      <c r="AD472" s="292">
        <f>+'7.  Persistence Report'!W90</f>
        <v>0</v>
      </c>
      <c r="AE472" s="292">
        <f>+'7.  Persistence Report'!X90</f>
        <v>0</v>
      </c>
      <c r="AF472" s="292">
        <f>+'7.  Persistence Report'!Y90</f>
        <v>0</v>
      </c>
      <c r="AG472" s="292">
        <f>+'7.  Persistence Report'!Z90</f>
        <v>0</v>
      </c>
      <c r="AH472" s="292">
        <f>+'7.  Persistence Report'!AA90</f>
        <v>0</v>
      </c>
      <c r="AI472" s="292">
        <f>+'7.  Persistence Report'!AB90</f>
        <v>0</v>
      </c>
      <c r="AJ472" s="292">
        <f>+'7.  Persistence Report'!AC90</f>
        <v>0</v>
      </c>
      <c r="AK472" s="292">
        <f>+'7.  Persistence Report'!AD90</f>
        <v>0</v>
      </c>
      <c r="AL472" s="292">
        <f>+'7.  Persistence Report'!AE90</f>
        <v>0</v>
      </c>
      <c r="AM472" s="411"/>
      <c r="AN472" s="465">
        <f>+'A. Rate Class Allocations'!N17</f>
        <v>1</v>
      </c>
      <c r="AO472" s="465"/>
      <c r="AP472" s="411"/>
      <c r="AQ472" s="411"/>
      <c r="AR472" s="411"/>
      <c r="AS472" s="411"/>
      <c r="AT472" s="411"/>
      <c r="AU472" s="411"/>
      <c r="AV472" s="411"/>
      <c r="AW472" s="411"/>
      <c r="AX472" s="411"/>
      <c r="AY472" s="411"/>
      <c r="AZ472" s="411"/>
      <c r="BA472" s="293">
        <f>SUM(AM472:AZ472)</f>
        <v>1</v>
      </c>
    </row>
    <row r="473" spans="1:53" ht="15.5" outlineLevel="1">
      <c r="B473" s="291" t="s">
        <v>258</v>
      </c>
      <c r="C473" s="288" t="s">
        <v>163</v>
      </c>
      <c r="D473" s="292"/>
      <c r="E473" s="292"/>
      <c r="F473" s="292"/>
      <c r="G473" s="292"/>
      <c r="H473" s="292"/>
      <c r="I473" s="292"/>
      <c r="J473" s="292"/>
      <c r="K473" s="292"/>
      <c r="L473" s="292"/>
      <c r="M473" s="292"/>
      <c r="N473" s="292"/>
      <c r="O473" s="292"/>
      <c r="P473" s="292"/>
      <c r="Q473" s="292"/>
      <c r="R473" s="292"/>
      <c r="S473" s="292"/>
      <c r="T473" s="292"/>
      <c r="U473" s="292">
        <f>U472</f>
        <v>12</v>
      </c>
      <c r="V473" s="292"/>
      <c r="W473" s="292"/>
      <c r="X473" s="292"/>
      <c r="Y473" s="292"/>
      <c r="Z473" s="292"/>
      <c r="AA473" s="292"/>
      <c r="AB473" s="292"/>
      <c r="AC473" s="292"/>
      <c r="AD473" s="292"/>
      <c r="AE473" s="292"/>
      <c r="AF473" s="292"/>
      <c r="AG473" s="292"/>
      <c r="AH473" s="292"/>
      <c r="AI473" s="292"/>
      <c r="AJ473" s="292"/>
      <c r="AK473" s="292"/>
      <c r="AL473" s="292"/>
      <c r="AM473" s="407">
        <f>AM472</f>
        <v>0</v>
      </c>
      <c r="AN473" s="407">
        <f>AN472</f>
        <v>1</v>
      </c>
      <c r="AO473" s="407">
        <f t="shared" ref="AO473:AZ473" si="169">AO472</f>
        <v>0</v>
      </c>
      <c r="AP473" s="407">
        <f t="shared" si="169"/>
        <v>0</v>
      </c>
      <c r="AQ473" s="407">
        <f t="shared" si="169"/>
        <v>0</v>
      </c>
      <c r="AR473" s="407">
        <f t="shared" si="169"/>
        <v>0</v>
      </c>
      <c r="AS473" s="407">
        <f t="shared" si="169"/>
        <v>0</v>
      </c>
      <c r="AT473" s="407">
        <f t="shared" si="169"/>
        <v>0</v>
      </c>
      <c r="AU473" s="407">
        <f t="shared" si="169"/>
        <v>0</v>
      </c>
      <c r="AV473" s="407">
        <f t="shared" si="169"/>
        <v>0</v>
      </c>
      <c r="AW473" s="407">
        <f t="shared" si="169"/>
        <v>0</v>
      </c>
      <c r="AX473" s="407">
        <f t="shared" si="169"/>
        <v>0</v>
      </c>
      <c r="AY473" s="407">
        <f t="shared" si="169"/>
        <v>0</v>
      </c>
      <c r="AZ473" s="407">
        <f t="shared" si="169"/>
        <v>0</v>
      </c>
      <c r="BA473" s="308"/>
    </row>
    <row r="474" spans="1:53" ht="15.5" outlineLevel="1">
      <c r="B474" s="311"/>
      <c r="C474" s="309"/>
      <c r="D474" s="313"/>
      <c r="E474" s="313"/>
      <c r="F474" s="313"/>
      <c r="G474" s="313"/>
      <c r="H474" s="313"/>
      <c r="I474" s="313"/>
      <c r="J474" s="313"/>
      <c r="K474" s="313"/>
      <c r="L474" s="313"/>
      <c r="M474" s="313"/>
      <c r="N474" s="313"/>
      <c r="O474" s="313"/>
      <c r="P474" s="313"/>
      <c r="Q474" s="313"/>
      <c r="R474" s="313"/>
      <c r="S474" s="313"/>
      <c r="T474" s="313"/>
      <c r="U474" s="288"/>
      <c r="V474" s="313"/>
      <c r="W474" s="313"/>
      <c r="X474" s="313"/>
      <c r="Y474" s="313"/>
      <c r="Z474" s="313"/>
      <c r="AA474" s="313"/>
      <c r="AB474" s="313"/>
      <c r="AC474" s="313"/>
      <c r="AD474" s="313"/>
      <c r="AE474" s="313"/>
      <c r="AF474" s="313"/>
      <c r="AG474" s="313"/>
      <c r="AH474" s="313"/>
      <c r="AI474" s="313"/>
      <c r="AJ474" s="313"/>
      <c r="AK474" s="313"/>
      <c r="AL474" s="313"/>
      <c r="AM474" s="412"/>
      <c r="AN474" s="413"/>
      <c r="AO474" s="412"/>
      <c r="AP474" s="412"/>
      <c r="AQ474" s="412"/>
      <c r="AR474" s="412"/>
      <c r="AS474" s="412"/>
      <c r="AT474" s="412"/>
      <c r="AU474" s="412"/>
      <c r="AV474" s="412"/>
      <c r="AW474" s="412"/>
      <c r="AX474" s="412"/>
      <c r="AY474" s="412"/>
      <c r="AZ474" s="412"/>
      <c r="BA474" s="310"/>
    </row>
    <row r="475" spans="1:53" s="280" customFormat="1" ht="15.5" outlineLevel="1">
      <c r="A475" s="498">
        <v>15</v>
      </c>
      <c r="B475" s="311" t="s">
        <v>482</v>
      </c>
      <c r="C475" s="288" t="s">
        <v>25</v>
      </c>
      <c r="D475" s="292"/>
      <c r="E475" s="292"/>
      <c r="F475" s="292"/>
      <c r="G475" s="292"/>
      <c r="H475" s="292"/>
      <c r="I475" s="292"/>
      <c r="J475" s="292"/>
      <c r="K475" s="292"/>
      <c r="L475" s="292"/>
      <c r="M475" s="292"/>
      <c r="N475" s="292"/>
      <c r="O475" s="292"/>
      <c r="P475" s="292"/>
      <c r="Q475" s="292"/>
      <c r="R475" s="292"/>
      <c r="S475" s="292"/>
      <c r="T475" s="292"/>
      <c r="U475" s="288"/>
      <c r="V475" s="292"/>
      <c r="W475" s="292"/>
      <c r="X475" s="292"/>
      <c r="Y475" s="292"/>
      <c r="Z475" s="292"/>
      <c r="AA475" s="292"/>
      <c r="AB475" s="292"/>
      <c r="AC475" s="292"/>
      <c r="AD475" s="292"/>
      <c r="AE475" s="292"/>
      <c r="AF475" s="292"/>
      <c r="AG475" s="292"/>
      <c r="AH475" s="292"/>
      <c r="AI475" s="292"/>
      <c r="AJ475" s="292"/>
      <c r="AK475" s="292"/>
      <c r="AL475" s="292"/>
      <c r="AM475" s="411"/>
      <c r="AN475" s="411"/>
      <c r="AO475" s="411"/>
      <c r="AP475" s="411"/>
      <c r="AQ475" s="411"/>
      <c r="AR475" s="411"/>
      <c r="AS475" s="411"/>
      <c r="AT475" s="411"/>
      <c r="AU475" s="411"/>
      <c r="AV475" s="411"/>
      <c r="AW475" s="411"/>
      <c r="AX475" s="411"/>
      <c r="AY475" s="411"/>
      <c r="AZ475" s="411"/>
      <c r="BA475" s="293">
        <f>SUM(AM475:AZ475)</f>
        <v>0</v>
      </c>
    </row>
    <row r="476" spans="1:53" s="280" customFormat="1" ht="15.5" outlineLevel="1">
      <c r="A476" s="498"/>
      <c r="B476" s="311" t="s">
        <v>258</v>
      </c>
      <c r="C476" s="288" t="s">
        <v>163</v>
      </c>
      <c r="D476" s="292"/>
      <c r="E476" s="292"/>
      <c r="F476" s="292"/>
      <c r="G476" s="292"/>
      <c r="H476" s="292"/>
      <c r="I476" s="292"/>
      <c r="J476" s="292"/>
      <c r="K476" s="292"/>
      <c r="L476" s="292"/>
      <c r="M476" s="292"/>
      <c r="N476" s="292"/>
      <c r="O476" s="292"/>
      <c r="P476" s="292"/>
      <c r="Q476" s="292"/>
      <c r="R476" s="292"/>
      <c r="S476" s="292"/>
      <c r="T476" s="292"/>
      <c r="U476" s="288"/>
      <c r="V476" s="292"/>
      <c r="W476" s="292"/>
      <c r="X476" s="292"/>
      <c r="Y476" s="292"/>
      <c r="Z476" s="292"/>
      <c r="AA476" s="292"/>
      <c r="AB476" s="292"/>
      <c r="AC476" s="292"/>
      <c r="AD476" s="292"/>
      <c r="AE476" s="292"/>
      <c r="AF476" s="292"/>
      <c r="AG476" s="292"/>
      <c r="AH476" s="292"/>
      <c r="AI476" s="292"/>
      <c r="AJ476" s="292"/>
      <c r="AK476" s="292"/>
      <c r="AL476" s="292"/>
      <c r="AM476" s="407">
        <f>AM475</f>
        <v>0</v>
      </c>
      <c r="AN476" s="407">
        <f>AN475</f>
        <v>0</v>
      </c>
      <c r="AO476" s="407">
        <f t="shared" ref="AO476:AZ476" si="170">AO475</f>
        <v>0</v>
      </c>
      <c r="AP476" s="407">
        <f t="shared" si="170"/>
        <v>0</v>
      </c>
      <c r="AQ476" s="407">
        <f t="shared" si="170"/>
        <v>0</v>
      </c>
      <c r="AR476" s="407">
        <f t="shared" si="170"/>
        <v>0</v>
      </c>
      <c r="AS476" s="407">
        <f t="shared" si="170"/>
        <v>0</v>
      </c>
      <c r="AT476" s="407">
        <f t="shared" si="170"/>
        <v>0</v>
      </c>
      <c r="AU476" s="407">
        <f t="shared" si="170"/>
        <v>0</v>
      </c>
      <c r="AV476" s="407">
        <f t="shared" si="170"/>
        <v>0</v>
      </c>
      <c r="AW476" s="407">
        <f t="shared" si="170"/>
        <v>0</v>
      </c>
      <c r="AX476" s="407">
        <f t="shared" si="170"/>
        <v>0</v>
      </c>
      <c r="AY476" s="407">
        <f t="shared" si="170"/>
        <v>0</v>
      </c>
      <c r="AZ476" s="407">
        <f t="shared" si="170"/>
        <v>0</v>
      </c>
      <c r="BA476" s="308"/>
    </row>
    <row r="477" spans="1:53" s="280" customFormat="1" ht="15.5" outlineLevel="1">
      <c r="A477" s="498"/>
      <c r="B477" s="311"/>
      <c r="C477" s="309"/>
      <c r="D477" s="313"/>
      <c r="E477" s="313"/>
      <c r="F477" s="313"/>
      <c r="G477" s="313"/>
      <c r="H477" s="313"/>
      <c r="I477" s="313"/>
      <c r="J477" s="313"/>
      <c r="K477" s="313"/>
      <c r="L477" s="313"/>
      <c r="M477" s="313"/>
      <c r="N477" s="313"/>
      <c r="O477" s="313"/>
      <c r="P477" s="313"/>
      <c r="Q477" s="313"/>
      <c r="R477" s="313"/>
      <c r="S477" s="313"/>
      <c r="T477" s="313"/>
      <c r="U477" s="288"/>
      <c r="V477" s="313"/>
      <c r="W477" s="313"/>
      <c r="X477" s="313"/>
      <c r="Y477" s="313"/>
      <c r="Z477" s="313"/>
      <c r="AA477" s="313"/>
      <c r="AB477" s="313"/>
      <c r="AC477" s="313"/>
      <c r="AD477" s="313"/>
      <c r="AE477" s="313"/>
      <c r="AF477" s="313"/>
      <c r="AG477" s="313"/>
      <c r="AH477" s="313"/>
      <c r="AI477" s="313"/>
      <c r="AJ477" s="313"/>
      <c r="AK477" s="313"/>
      <c r="AL477" s="313"/>
      <c r="AM477" s="414"/>
      <c r="AN477" s="412"/>
      <c r="AO477" s="412"/>
      <c r="AP477" s="412"/>
      <c r="AQ477" s="412"/>
      <c r="AR477" s="412"/>
      <c r="AS477" s="412"/>
      <c r="AT477" s="412"/>
      <c r="AU477" s="412"/>
      <c r="AV477" s="412"/>
      <c r="AW477" s="412"/>
      <c r="AX477" s="412"/>
      <c r="AY477" s="412"/>
      <c r="AZ477" s="412"/>
      <c r="BA477" s="310"/>
    </row>
    <row r="478" spans="1:53" s="280" customFormat="1" ht="31" outlineLevel="1">
      <c r="A478" s="498">
        <v>16</v>
      </c>
      <c r="B478" s="311" t="s">
        <v>483</v>
      </c>
      <c r="C478" s="288" t="s">
        <v>25</v>
      </c>
      <c r="D478" s="292"/>
      <c r="E478" s="292"/>
      <c r="F478" s="292"/>
      <c r="G478" s="292"/>
      <c r="H478" s="292"/>
      <c r="I478" s="292"/>
      <c r="J478" s="292"/>
      <c r="K478" s="292"/>
      <c r="L478" s="292"/>
      <c r="M478" s="292"/>
      <c r="N478" s="292"/>
      <c r="O478" s="292"/>
      <c r="P478" s="292"/>
      <c r="Q478" s="292"/>
      <c r="R478" s="292"/>
      <c r="S478" s="292"/>
      <c r="T478" s="292"/>
      <c r="U478" s="288"/>
      <c r="V478" s="292"/>
      <c r="W478" s="292"/>
      <c r="X478" s="292"/>
      <c r="Y478" s="292"/>
      <c r="Z478" s="292"/>
      <c r="AA478" s="292"/>
      <c r="AB478" s="292"/>
      <c r="AC478" s="292"/>
      <c r="AD478" s="292"/>
      <c r="AE478" s="292"/>
      <c r="AF478" s="292"/>
      <c r="AG478" s="292"/>
      <c r="AH478" s="292"/>
      <c r="AI478" s="292"/>
      <c r="AJ478" s="292"/>
      <c r="AK478" s="292"/>
      <c r="AL478" s="292"/>
      <c r="AM478" s="411"/>
      <c r="AN478" s="411"/>
      <c r="AO478" s="411"/>
      <c r="AP478" s="411"/>
      <c r="AQ478" s="411"/>
      <c r="AR478" s="411"/>
      <c r="AS478" s="411"/>
      <c r="AT478" s="411"/>
      <c r="AU478" s="411"/>
      <c r="AV478" s="411"/>
      <c r="AW478" s="411"/>
      <c r="AX478" s="411"/>
      <c r="AY478" s="411"/>
      <c r="AZ478" s="411"/>
      <c r="BA478" s="293">
        <f>SUM(AM478:AZ478)</f>
        <v>0</v>
      </c>
    </row>
    <row r="479" spans="1:53" s="280" customFormat="1" ht="15.5" outlineLevel="1">
      <c r="A479" s="498"/>
      <c r="B479" s="311" t="s">
        <v>258</v>
      </c>
      <c r="C479" s="288" t="s">
        <v>163</v>
      </c>
      <c r="D479" s="292"/>
      <c r="E479" s="292"/>
      <c r="F479" s="292"/>
      <c r="G479" s="292"/>
      <c r="H479" s="292"/>
      <c r="I479" s="292"/>
      <c r="J479" s="292"/>
      <c r="K479" s="292"/>
      <c r="L479" s="292"/>
      <c r="M479" s="292"/>
      <c r="N479" s="292"/>
      <c r="O479" s="292"/>
      <c r="P479" s="292"/>
      <c r="Q479" s="292"/>
      <c r="R479" s="292"/>
      <c r="S479" s="292"/>
      <c r="T479" s="292"/>
      <c r="U479" s="288"/>
      <c r="V479" s="292"/>
      <c r="W479" s="292"/>
      <c r="X479" s="292"/>
      <c r="Y479" s="292"/>
      <c r="Z479" s="292"/>
      <c r="AA479" s="292"/>
      <c r="AB479" s="292"/>
      <c r="AC479" s="292"/>
      <c r="AD479" s="292"/>
      <c r="AE479" s="292"/>
      <c r="AF479" s="292"/>
      <c r="AG479" s="292"/>
      <c r="AH479" s="292"/>
      <c r="AI479" s="292"/>
      <c r="AJ479" s="292"/>
      <c r="AK479" s="292"/>
      <c r="AL479" s="292"/>
      <c r="AM479" s="407">
        <f>AM478</f>
        <v>0</v>
      </c>
      <c r="AN479" s="407">
        <f>AN478</f>
        <v>0</v>
      </c>
      <c r="AO479" s="407">
        <f t="shared" ref="AO479:AZ479" si="171">AO478</f>
        <v>0</v>
      </c>
      <c r="AP479" s="407">
        <f t="shared" si="171"/>
        <v>0</v>
      </c>
      <c r="AQ479" s="407">
        <f t="shared" si="171"/>
        <v>0</v>
      </c>
      <c r="AR479" s="407">
        <f t="shared" si="171"/>
        <v>0</v>
      </c>
      <c r="AS479" s="407">
        <f t="shared" si="171"/>
        <v>0</v>
      </c>
      <c r="AT479" s="407">
        <f t="shared" si="171"/>
        <v>0</v>
      </c>
      <c r="AU479" s="407">
        <f t="shared" si="171"/>
        <v>0</v>
      </c>
      <c r="AV479" s="407">
        <f t="shared" si="171"/>
        <v>0</v>
      </c>
      <c r="AW479" s="407">
        <f t="shared" si="171"/>
        <v>0</v>
      </c>
      <c r="AX479" s="407">
        <f t="shared" si="171"/>
        <v>0</v>
      </c>
      <c r="AY479" s="407">
        <f t="shared" si="171"/>
        <v>0</v>
      </c>
      <c r="AZ479" s="407">
        <f t="shared" si="171"/>
        <v>0</v>
      </c>
      <c r="BA479" s="308"/>
    </row>
    <row r="480" spans="1:53" s="280" customFormat="1" ht="15.5" outlineLevel="1">
      <c r="A480" s="498"/>
      <c r="B480" s="311"/>
      <c r="C480" s="309"/>
      <c r="D480" s="313"/>
      <c r="E480" s="313"/>
      <c r="F480" s="313"/>
      <c r="G480" s="313"/>
      <c r="H480" s="313"/>
      <c r="I480" s="313"/>
      <c r="J480" s="313"/>
      <c r="K480" s="313"/>
      <c r="L480" s="313"/>
      <c r="M480" s="313"/>
      <c r="N480" s="313"/>
      <c r="O480" s="313"/>
      <c r="P480" s="313"/>
      <c r="Q480" s="313"/>
      <c r="R480" s="313"/>
      <c r="S480" s="313"/>
      <c r="T480" s="313"/>
      <c r="U480" s="288"/>
      <c r="V480" s="313"/>
      <c r="W480" s="313"/>
      <c r="X480" s="313"/>
      <c r="Y480" s="313"/>
      <c r="Z480" s="313"/>
      <c r="AA480" s="313"/>
      <c r="AB480" s="313"/>
      <c r="AC480" s="313"/>
      <c r="AD480" s="313"/>
      <c r="AE480" s="313"/>
      <c r="AF480" s="313"/>
      <c r="AG480" s="313"/>
      <c r="AH480" s="313"/>
      <c r="AI480" s="313"/>
      <c r="AJ480" s="313"/>
      <c r="AK480" s="313"/>
      <c r="AL480" s="313"/>
      <c r="AM480" s="414"/>
      <c r="AN480" s="412"/>
      <c r="AO480" s="412"/>
      <c r="AP480" s="412"/>
      <c r="AQ480" s="412"/>
      <c r="AR480" s="412"/>
      <c r="AS480" s="412"/>
      <c r="AT480" s="412"/>
      <c r="AU480" s="412"/>
      <c r="AV480" s="412"/>
      <c r="AW480" s="412"/>
      <c r="AX480" s="412"/>
      <c r="AY480" s="412"/>
      <c r="AZ480" s="412"/>
      <c r="BA480" s="310"/>
    </row>
    <row r="481" spans="1:53" ht="15.5" outlineLevel="1">
      <c r="A481" s="498">
        <v>17</v>
      </c>
      <c r="B481" s="311" t="s">
        <v>9</v>
      </c>
      <c r="C481" s="288" t="s">
        <v>25</v>
      </c>
      <c r="D481" s="292">
        <f>+'7.  Persistence Report'!AT112</f>
        <v>0</v>
      </c>
      <c r="E481" s="292">
        <f>+'7.  Persistence Report'!AU112</f>
        <v>0</v>
      </c>
      <c r="F481" s="292">
        <f>+'7.  Persistence Report'!AV112</f>
        <v>0</v>
      </c>
      <c r="G481" s="292">
        <f>+'7.  Persistence Report'!AW112</f>
        <v>0</v>
      </c>
      <c r="H481" s="292">
        <f>+'7.  Persistence Report'!AX112</f>
        <v>0</v>
      </c>
      <c r="I481" s="292">
        <f>+'7.  Persistence Report'!AY112</f>
        <v>0</v>
      </c>
      <c r="J481" s="292">
        <f>+'7.  Persistence Report'!AZ112</f>
        <v>0</v>
      </c>
      <c r="K481" s="292">
        <f>+'7.  Persistence Report'!BA112</f>
        <v>0</v>
      </c>
      <c r="L481" s="292">
        <f>+'7.  Persistence Report'!BB112</f>
        <v>0</v>
      </c>
      <c r="M481" s="292">
        <f>+'7.  Persistence Report'!BC112</f>
        <v>0</v>
      </c>
      <c r="N481" s="292">
        <f>+'7.  Persistence Report'!BD112</f>
        <v>0</v>
      </c>
      <c r="O481" s="292">
        <f>+'7.  Persistence Report'!BE112</f>
        <v>0</v>
      </c>
      <c r="P481" s="292">
        <f>+'7.  Persistence Report'!BF112</f>
        <v>0</v>
      </c>
      <c r="Q481" s="292">
        <f>+'7.  Persistence Report'!BG112</f>
        <v>0</v>
      </c>
      <c r="R481" s="292">
        <f>+'7.  Persistence Report'!BH112</f>
        <v>0</v>
      </c>
      <c r="S481" s="292">
        <f>+'7.  Persistence Report'!BI112</f>
        <v>0</v>
      </c>
      <c r="T481" s="292">
        <f>+'7.  Persistence Report'!BJ112</f>
        <v>0</v>
      </c>
      <c r="U481" s="288"/>
      <c r="V481" s="292">
        <f>+'7.  Persistence Report'!O112</f>
        <v>488.58600000000001</v>
      </c>
      <c r="W481" s="292">
        <f>+'7.  Persistence Report'!P112</f>
        <v>0</v>
      </c>
      <c r="X481" s="292">
        <f>+'7.  Persistence Report'!Q112</f>
        <v>0</v>
      </c>
      <c r="Y481" s="292">
        <f>+'7.  Persistence Report'!R112</f>
        <v>0</v>
      </c>
      <c r="Z481" s="292">
        <f>+'7.  Persistence Report'!S112</f>
        <v>0</v>
      </c>
      <c r="AA481" s="292">
        <f>+'7.  Persistence Report'!T112</f>
        <v>0</v>
      </c>
      <c r="AB481" s="292">
        <f>+'7.  Persistence Report'!U112</f>
        <v>0</v>
      </c>
      <c r="AC481" s="292">
        <f>+'7.  Persistence Report'!V112</f>
        <v>0</v>
      </c>
      <c r="AD481" s="292">
        <f>+'7.  Persistence Report'!W112</f>
        <v>0</v>
      </c>
      <c r="AE481" s="292">
        <f>+'7.  Persistence Report'!X112</f>
        <v>0</v>
      </c>
      <c r="AF481" s="292">
        <f>+'7.  Persistence Report'!Y112</f>
        <v>0</v>
      </c>
      <c r="AG481" s="292">
        <f>+'7.  Persistence Report'!Z112</f>
        <v>0</v>
      </c>
      <c r="AH481" s="292">
        <f>+'7.  Persistence Report'!AA112</f>
        <v>0</v>
      </c>
      <c r="AI481" s="292">
        <f>+'7.  Persistence Report'!AB112</f>
        <v>0</v>
      </c>
      <c r="AJ481" s="292">
        <f>+'7.  Persistence Report'!AC112</f>
        <v>0</v>
      </c>
      <c r="AK481" s="292">
        <f>+'7.  Persistence Report'!AD112</f>
        <v>0</v>
      </c>
      <c r="AL481" s="292">
        <f>+'7.  Persistence Report'!AE112</f>
        <v>0</v>
      </c>
      <c r="AM481" s="411"/>
      <c r="AN481" s="411">
        <f>+'A. Rate Class Allocations'!N18</f>
        <v>1</v>
      </c>
      <c r="AO481" s="411"/>
      <c r="AP481" s="411"/>
      <c r="AQ481" s="411"/>
      <c r="AR481" s="411"/>
      <c r="AS481" s="411"/>
      <c r="AT481" s="411"/>
      <c r="AU481" s="411"/>
      <c r="AV481" s="411"/>
      <c r="AW481" s="411"/>
      <c r="AX481" s="411"/>
      <c r="AY481" s="411"/>
      <c r="AZ481" s="411"/>
      <c r="BA481" s="293">
        <f>SUM(AM481:AZ481)</f>
        <v>1</v>
      </c>
    </row>
    <row r="482" spans="1:53" ht="15.5" outlineLevel="1">
      <c r="B482" s="291" t="s">
        <v>258</v>
      </c>
      <c r="C482" s="288" t="s">
        <v>163</v>
      </c>
      <c r="D482" s="292"/>
      <c r="E482" s="292"/>
      <c r="F482" s="292"/>
      <c r="G482" s="292"/>
      <c r="H482" s="292"/>
      <c r="I482" s="292"/>
      <c r="J482" s="292"/>
      <c r="K482" s="292"/>
      <c r="L482" s="292"/>
      <c r="M482" s="292"/>
      <c r="N482" s="292"/>
      <c r="O482" s="292"/>
      <c r="P482" s="292"/>
      <c r="Q482" s="292"/>
      <c r="R482" s="292"/>
      <c r="S482" s="292"/>
      <c r="T482" s="292"/>
      <c r="U482" s="288"/>
      <c r="V482" s="292"/>
      <c r="W482" s="292"/>
      <c r="X482" s="292"/>
      <c r="Y482" s="292"/>
      <c r="Z482" s="292"/>
      <c r="AA482" s="292"/>
      <c r="AB482" s="292"/>
      <c r="AC482" s="292"/>
      <c r="AD482" s="292"/>
      <c r="AE482" s="292"/>
      <c r="AF482" s="292"/>
      <c r="AG482" s="292"/>
      <c r="AH482" s="292"/>
      <c r="AI482" s="292"/>
      <c r="AJ482" s="292"/>
      <c r="AK482" s="292"/>
      <c r="AL482" s="292"/>
      <c r="AM482" s="407">
        <f>AM481</f>
        <v>0</v>
      </c>
      <c r="AN482" s="407">
        <f>AN481</f>
        <v>1</v>
      </c>
      <c r="AO482" s="407">
        <f t="shared" ref="AO482:AZ482" si="172">AO481</f>
        <v>0</v>
      </c>
      <c r="AP482" s="407">
        <f t="shared" si="172"/>
        <v>0</v>
      </c>
      <c r="AQ482" s="407">
        <f t="shared" si="172"/>
        <v>0</v>
      </c>
      <c r="AR482" s="407">
        <f t="shared" si="172"/>
        <v>0</v>
      </c>
      <c r="AS482" s="407">
        <f t="shared" si="172"/>
        <v>0</v>
      </c>
      <c r="AT482" s="407">
        <f t="shared" si="172"/>
        <v>0</v>
      </c>
      <c r="AU482" s="407">
        <f t="shared" si="172"/>
        <v>0</v>
      </c>
      <c r="AV482" s="407">
        <f t="shared" si="172"/>
        <v>0</v>
      </c>
      <c r="AW482" s="407">
        <f t="shared" si="172"/>
        <v>0</v>
      </c>
      <c r="AX482" s="407">
        <f t="shared" si="172"/>
        <v>0</v>
      </c>
      <c r="AY482" s="407">
        <f t="shared" si="172"/>
        <v>0</v>
      </c>
      <c r="AZ482" s="407">
        <f t="shared" si="172"/>
        <v>0</v>
      </c>
      <c r="BA482" s="308"/>
    </row>
    <row r="483" spans="1:53" ht="15.5" outlineLevel="1">
      <c r="B483" s="312"/>
      <c r="C483" s="302"/>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c r="AL483" s="288"/>
      <c r="AM483" s="415"/>
      <c r="AN483" s="416"/>
      <c r="AO483" s="416"/>
      <c r="AP483" s="416"/>
      <c r="AQ483" s="416"/>
      <c r="AR483" s="416"/>
      <c r="AS483" s="416"/>
      <c r="AT483" s="416"/>
      <c r="AU483" s="416"/>
      <c r="AV483" s="416"/>
      <c r="AW483" s="416"/>
      <c r="AX483" s="416"/>
      <c r="AY483" s="416"/>
      <c r="AZ483" s="416"/>
      <c r="BA483" s="314"/>
    </row>
    <row r="484" spans="1:53" ht="15.5" outlineLevel="1">
      <c r="A484" s="499"/>
      <c r="B484" s="285" t="s">
        <v>10</v>
      </c>
      <c r="C484" s="286"/>
      <c r="D484" s="286"/>
      <c r="E484" s="286"/>
      <c r="F484" s="286"/>
      <c r="G484" s="286"/>
      <c r="H484" s="286"/>
      <c r="I484" s="286"/>
      <c r="J484" s="286"/>
      <c r="K484" s="286"/>
      <c r="L484" s="286"/>
      <c r="M484" s="286"/>
      <c r="N484" s="286"/>
      <c r="O484" s="286"/>
      <c r="P484" s="286"/>
      <c r="Q484" s="286"/>
      <c r="R484" s="286"/>
      <c r="S484" s="286"/>
      <c r="T484" s="286"/>
      <c r="U484" s="287"/>
      <c r="V484" s="286"/>
      <c r="W484" s="286"/>
      <c r="X484" s="286"/>
      <c r="Y484" s="286"/>
      <c r="Z484" s="286"/>
      <c r="AA484" s="286"/>
      <c r="AB484" s="286"/>
      <c r="AC484" s="286"/>
      <c r="AD484" s="286"/>
      <c r="AE484" s="286"/>
      <c r="AF484" s="286"/>
      <c r="AG484" s="286"/>
      <c r="AH484" s="286"/>
      <c r="AI484" s="286"/>
      <c r="AJ484" s="286"/>
      <c r="AK484" s="286"/>
      <c r="AL484" s="286"/>
      <c r="AM484" s="410"/>
      <c r="AN484" s="410"/>
      <c r="AO484" s="410"/>
      <c r="AP484" s="410"/>
      <c r="AQ484" s="410"/>
      <c r="AR484" s="410"/>
      <c r="AS484" s="410"/>
      <c r="AT484" s="410"/>
      <c r="AU484" s="410"/>
      <c r="AV484" s="410"/>
      <c r="AW484" s="410"/>
      <c r="AX484" s="410"/>
      <c r="AY484" s="410"/>
      <c r="AZ484" s="410"/>
      <c r="BA484" s="289"/>
    </row>
    <row r="485" spans="1:53" ht="15.5" outlineLevel="1">
      <c r="A485" s="498">
        <v>18</v>
      </c>
      <c r="B485" s="312" t="s">
        <v>11</v>
      </c>
      <c r="C485" s="288" t="s">
        <v>25</v>
      </c>
      <c r="D485" s="292"/>
      <c r="E485" s="292"/>
      <c r="F485" s="292"/>
      <c r="G485" s="292"/>
      <c r="H485" s="292"/>
      <c r="I485" s="292"/>
      <c r="J485" s="292"/>
      <c r="K485" s="292"/>
      <c r="L485" s="292"/>
      <c r="M485" s="292"/>
      <c r="N485" s="292"/>
      <c r="O485" s="292"/>
      <c r="P485" s="292"/>
      <c r="Q485" s="292"/>
      <c r="R485" s="292"/>
      <c r="S485" s="292"/>
      <c r="T485" s="292"/>
      <c r="U485" s="292">
        <v>12</v>
      </c>
      <c r="V485" s="292"/>
      <c r="W485" s="292"/>
      <c r="X485" s="292"/>
      <c r="Y485" s="292"/>
      <c r="Z485" s="292"/>
      <c r="AA485" s="292"/>
      <c r="AB485" s="292"/>
      <c r="AC485" s="292"/>
      <c r="AD485" s="292"/>
      <c r="AE485" s="292"/>
      <c r="AF485" s="292"/>
      <c r="AG485" s="292"/>
      <c r="AH485" s="292"/>
      <c r="AI485" s="292"/>
      <c r="AJ485" s="292"/>
      <c r="AK485" s="292"/>
      <c r="AL485" s="292"/>
      <c r="AM485" s="422"/>
      <c r="AN485" s="411"/>
      <c r="AO485" s="411"/>
      <c r="AP485" s="411"/>
      <c r="AQ485" s="411"/>
      <c r="AR485" s="411"/>
      <c r="AS485" s="411"/>
      <c r="AT485" s="411"/>
      <c r="AU485" s="411"/>
      <c r="AV485" s="411"/>
      <c r="AW485" s="411"/>
      <c r="AX485" s="411"/>
      <c r="AY485" s="411"/>
      <c r="AZ485" s="411"/>
      <c r="BA485" s="293">
        <f>SUM(AM485:AZ485)</f>
        <v>0</v>
      </c>
    </row>
    <row r="486" spans="1:53" ht="15.5" outlineLevel="1">
      <c r="B486" s="291" t="s">
        <v>258</v>
      </c>
      <c r="C486" s="288" t="s">
        <v>163</v>
      </c>
      <c r="D486" s="292"/>
      <c r="E486" s="292"/>
      <c r="F486" s="292"/>
      <c r="G486" s="292"/>
      <c r="H486" s="292"/>
      <c r="I486" s="292"/>
      <c r="J486" s="292"/>
      <c r="K486" s="292"/>
      <c r="L486" s="292"/>
      <c r="M486" s="292"/>
      <c r="N486" s="292"/>
      <c r="O486" s="292"/>
      <c r="P486" s="292"/>
      <c r="Q486" s="292"/>
      <c r="R486" s="292"/>
      <c r="S486" s="292"/>
      <c r="T486" s="292"/>
      <c r="U486" s="292">
        <f>U485</f>
        <v>12</v>
      </c>
      <c r="V486" s="292"/>
      <c r="W486" s="292"/>
      <c r="X486" s="292"/>
      <c r="Y486" s="292"/>
      <c r="Z486" s="292"/>
      <c r="AA486" s="292"/>
      <c r="AB486" s="292"/>
      <c r="AC486" s="292"/>
      <c r="AD486" s="292"/>
      <c r="AE486" s="292"/>
      <c r="AF486" s="292"/>
      <c r="AG486" s="292"/>
      <c r="AH486" s="292"/>
      <c r="AI486" s="292"/>
      <c r="AJ486" s="292"/>
      <c r="AK486" s="292"/>
      <c r="AL486" s="292"/>
      <c r="AM486" s="407">
        <f>AM485</f>
        <v>0</v>
      </c>
      <c r="AN486" s="407">
        <f>AN485</f>
        <v>0</v>
      </c>
      <c r="AO486" s="407">
        <f t="shared" ref="AO486:AZ486" si="173">AO485</f>
        <v>0</v>
      </c>
      <c r="AP486" s="407">
        <f t="shared" si="173"/>
        <v>0</v>
      </c>
      <c r="AQ486" s="407">
        <f t="shared" si="173"/>
        <v>0</v>
      </c>
      <c r="AR486" s="407">
        <f t="shared" si="173"/>
        <v>0</v>
      </c>
      <c r="AS486" s="407">
        <f t="shared" si="173"/>
        <v>0</v>
      </c>
      <c r="AT486" s="407">
        <f t="shared" si="173"/>
        <v>0</v>
      </c>
      <c r="AU486" s="407">
        <f t="shared" si="173"/>
        <v>0</v>
      </c>
      <c r="AV486" s="407">
        <f t="shared" si="173"/>
        <v>0</v>
      </c>
      <c r="AW486" s="407">
        <f t="shared" si="173"/>
        <v>0</v>
      </c>
      <c r="AX486" s="407">
        <f t="shared" si="173"/>
        <v>0</v>
      </c>
      <c r="AY486" s="407">
        <f t="shared" si="173"/>
        <v>0</v>
      </c>
      <c r="AZ486" s="407">
        <f t="shared" si="173"/>
        <v>0</v>
      </c>
      <c r="BA486" s="294"/>
    </row>
    <row r="487" spans="1:53" ht="15.5" outlineLevel="1">
      <c r="A487" s="501"/>
      <c r="B487" s="312"/>
      <c r="C487" s="302"/>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c r="AL487" s="288"/>
      <c r="AM487" s="408"/>
      <c r="AN487" s="417"/>
      <c r="AO487" s="417"/>
      <c r="AP487" s="417"/>
      <c r="AQ487" s="417"/>
      <c r="AR487" s="417"/>
      <c r="AS487" s="417"/>
      <c r="AT487" s="417"/>
      <c r="AU487" s="417"/>
      <c r="AV487" s="417"/>
      <c r="AW487" s="417"/>
      <c r="AX487" s="417"/>
      <c r="AY487" s="417"/>
      <c r="AZ487" s="417"/>
      <c r="BA487" s="303"/>
    </row>
    <row r="488" spans="1:53" ht="15.5" outlineLevel="1">
      <c r="A488" s="498">
        <v>19</v>
      </c>
      <c r="B488" s="312" t="s">
        <v>12</v>
      </c>
      <c r="C488" s="288" t="s">
        <v>25</v>
      </c>
      <c r="D488" s="292">
        <f>+'7.  Persistence Report'!AT107</f>
        <v>447517</v>
      </c>
      <c r="E488" s="292">
        <f>+'7.  Persistence Report'!AU107</f>
        <v>447517</v>
      </c>
      <c r="F488" s="292">
        <f>+'7.  Persistence Report'!AV107</f>
        <v>447517</v>
      </c>
      <c r="G488" s="292">
        <f>+'7.  Persistence Report'!AW107</f>
        <v>447517</v>
      </c>
      <c r="H488" s="292">
        <f>+'7.  Persistence Report'!AX107</f>
        <v>447517</v>
      </c>
      <c r="I488" s="292">
        <f>+'7.  Persistence Report'!AY107</f>
        <v>447517</v>
      </c>
      <c r="J488" s="292">
        <f>+'7.  Persistence Report'!AZ107</f>
        <v>447517</v>
      </c>
      <c r="K488" s="292">
        <f>+'7.  Persistence Report'!BA107</f>
        <v>447517</v>
      </c>
      <c r="L488" s="292">
        <f>+'7.  Persistence Report'!BB107</f>
        <v>447517</v>
      </c>
      <c r="M488" s="292">
        <f>+'7.  Persistence Report'!BC107</f>
        <v>447517</v>
      </c>
      <c r="N488" s="292">
        <f>+'7.  Persistence Report'!BD107</f>
        <v>0</v>
      </c>
      <c r="O488" s="292">
        <f>+'7.  Persistence Report'!BE107</f>
        <v>0</v>
      </c>
      <c r="P488" s="292">
        <f>+'7.  Persistence Report'!BF107</f>
        <v>0</v>
      </c>
      <c r="Q488" s="292">
        <f>+'7.  Persistence Report'!BG107</f>
        <v>0</v>
      </c>
      <c r="R488" s="292">
        <f>+'7.  Persistence Report'!BH107</f>
        <v>0</v>
      </c>
      <c r="S488" s="292">
        <f>+'7.  Persistence Report'!BI107</f>
        <v>0</v>
      </c>
      <c r="T488" s="292">
        <f>+'7.  Persistence Report'!BJ107</f>
        <v>0</v>
      </c>
      <c r="U488" s="292">
        <v>12</v>
      </c>
      <c r="V488" s="292">
        <f>+'7.  Persistence Report'!O107</f>
        <v>101.93</v>
      </c>
      <c r="W488" s="292">
        <f>+'7.  Persistence Report'!P107</f>
        <v>101.93</v>
      </c>
      <c r="X488" s="292">
        <f>+'7.  Persistence Report'!Q107</f>
        <v>101.93</v>
      </c>
      <c r="Y488" s="292">
        <f>+'7.  Persistence Report'!R107</f>
        <v>101.93</v>
      </c>
      <c r="Z488" s="292">
        <f>+'7.  Persistence Report'!S107</f>
        <v>101.93</v>
      </c>
      <c r="AA488" s="292">
        <f>+'7.  Persistence Report'!T107</f>
        <v>101.93</v>
      </c>
      <c r="AB488" s="292">
        <f>+'7.  Persistence Report'!U107</f>
        <v>101.93</v>
      </c>
      <c r="AC488" s="292">
        <f>+'7.  Persistence Report'!V107</f>
        <v>101.93</v>
      </c>
      <c r="AD488" s="292">
        <f>+'7.  Persistence Report'!W107</f>
        <v>101.93</v>
      </c>
      <c r="AE488" s="292">
        <f>+'7.  Persistence Report'!X107</f>
        <v>101.93</v>
      </c>
      <c r="AF488" s="292">
        <f>+'7.  Persistence Report'!Y107</f>
        <v>0</v>
      </c>
      <c r="AG488" s="292">
        <f>+'7.  Persistence Report'!Z107</f>
        <v>0</v>
      </c>
      <c r="AH488" s="292">
        <f>+'7.  Persistence Report'!AA107</f>
        <v>0</v>
      </c>
      <c r="AI488" s="292">
        <f>+'7.  Persistence Report'!AB107</f>
        <v>0</v>
      </c>
      <c r="AJ488" s="292">
        <f>+'7.  Persistence Report'!AC107</f>
        <v>0</v>
      </c>
      <c r="AK488" s="292">
        <f>+'7.  Persistence Report'!AD107</f>
        <v>0</v>
      </c>
      <c r="AL488" s="292">
        <f>+'7.  Persistence Report'!AE107</f>
        <v>0</v>
      </c>
      <c r="AM488" s="406"/>
      <c r="AN488" s="411"/>
      <c r="AO488" s="411">
        <f>+'A. Rate Class Allocations'!O21</f>
        <v>1</v>
      </c>
      <c r="AP488" s="411"/>
      <c r="AQ488" s="411"/>
      <c r="AR488" s="411"/>
      <c r="AS488" s="411"/>
      <c r="AT488" s="411"/>
      <c r="AU488" s="411"/>
      <c r="AV488" s="411"/>
      <c r="AW488" s="411"/>
      <c r="AX488" s="411"/>
      <c r="AY488" s="411"/>
      <c r="AZ488" s="411"/>
      <c r="BA488" s="293">
        <f>SUM(AM488:AZ488)</f>
        <v>1</v>
      </c>
    </row>
    <row r="489" spans="1:53" ht="15.5" outlineLevel="1">
      <c r="B489" s="291" t="s">
        <v>258</v>
      </c>
      <c r="C489" s="288" t="s">
        <v>163</v>
      </c>
      <c r="D489" s="292"/>
      <c r="E489" s="292"/>
      <c r="F489" s="292"/>
      <c r="G489" s="292"/>
      <c r="H489" s="292"/>
      <c r="I489" s="292"/>
      <c r="J489" s="292"/>
      <c r="K489" s="292"/>
      <c r="L489" s="292"/>
      <c r="M489" s="292"/>
      <c r="N489" s="292"/>
      <c r="O489" s="292"/>
      <c r="P489" s="292"/>
      <c r="Q489" s="292"/>
      <c r="R489" s="292"/>
      <c r="S489" s="292"/>
      <c r="T489" s="292"/>
      <c r="U489" s="292">
        <f>U488</f>
        <v>12</v>
      </c>
      <c r="V489" s="292"/>
      <c r="W489" s="292"/>
      <c r="X489" s="292"/>
      <c r="Y489" s="292"/>
      <c r="Z489" s="292"/>
      <c r="AA489" s="292"/>
      <c r="AB489" s="292"/>
      <c r="AC489" s="292"/>
      <c r="AD489" s="292"/>
      <c r="AE489" s="292"/>
      <c r="AF489" s="292"/>
      <c r="AG489" s="292"/>
      <c r="AH489" s="292"/>
      <c r="AI489" s="292"/>
      <c r="AJ489" s="292"/>
      <c r="AK489" s="292"/>
      <c r="AL489" s="292"/>
      <c r="AM489" s="407">
        <f>AM488</f>
        <v>0</v>
      </c>
      <c r="AN489" s="407">
        <f>AN488</f>
        <v>0</v>
      </c>
      <c r="AO489" s="407">
        <f t="shared" ref="AO489:AZ489" si="174">AO488</f>
        <v>1</v>
      </c>
      <c r="AP489" s="407">
        <f t="shared" si="174"/>
        <v>0</v>
      </c>
      <c r="AQ489" s="407">
        <f t="shared" si="174"/>
        <v>0</v>
      </c>
      <c r="AR489" s="407">
        <f t="shared" si="174"/>
        <v>0</v>
      </c>
      <c r="AS489" s="407">
        <f t="shared" si="174"/>
        <v>0</v>
      </c>
      <c r="AT489" s="407">
        <f t="shared" si="174"/>
        <v>0</v>
      </c>
      <c r="AU489" s="407">
        <f t="shared" si="174"/>
        <v>0</v>
      </c>
      <c r="AV489" s="407">
        <f t="shared" si="174"/>
        <v>0</v>
      </c>
      <c r="AW489" s="407">
        <f t="shared" si="174"/>
        <v>0</v>
      </c>
      <c r="AX489" s="407">
        <f t="shared" si="174"/>
        <v>0</v>
      </c>
      <c r="AY489" s="407">
        <f t="shared" si="174"/>
        <v>0</v>
      </c>
      <c r="AZ489" s="407">
        <f t="shared" si="174"/>
        <v>0</v>
      </c>
      <c r="BA489" s="294"/>
    </row>
    <row r="490" spans="1:53" ht="15.5" outlineLevel="1">
      <c r="B490" s="312"/>
      <c r="C490" s="302"/>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c r="AL490" s="288"/>
      <c r="AM490" s="418"/>
      <c r="AN490" s="418"/>
      <c r="AO490" s="408"/>
      <c r="AP490" s="408"/>
      <c r="AQ490" s="408"/>
      <c r="AR490" s="408"/>
      <c r="AS490" s="408"/>
      <c r="AT490" s="408"/>
      <c r="AU490" s="408"/>
      <c r="AV490" s="408"/>
      <c r="AW490" s="408"/>
      <c r="AX490" s="408"/>
      <c r="AY490" s="408"/>
      <c r="AZ490" s="408"/>
      <c r="BA490" s="303"/>
    </row>
    <row r="491" spans="1:53" ht="15.5" outlineLevel="1">
      <c r="A491" s="498">
        <v>20</v>
      </c>
      <c r="B491" s="312" t="s">
        <v>13</v>
      </c>
      <c r="C491" s="288" t="s">
        <v>25</v>
      </c>
      <c r="D491" s="292">
        <f>+'7.  Persistence Report'!AT116</f>
        <v>1724296.7660000001</v>
      </c>
      <c r="E491" s="292">
        <f>+'7.  Persistence Report'!AU116</f>
        <v>1603336.7660000001</v>
      </c>
      <c r="F491" s="292">
        <f>+'7.  Persistence Report'!AV116</f>
        <v>1188530.3659999999</v>
      </c>
      <c r="G491" s="292">
        <f>+'7.  Persistence Report'!AW116</f>
        <v>1188530.3659999999</v>
      </c>
      <c r="H491" s="292">
        <f>+'7.  Persistence Report'!AX116</f>
        <v>1188530.3659999999</v>
      </c>
      <c r="I491" s="292">
        <f>+'7.  Persistence Report'!AY116</f>
        <v>1188530.3659999999</v>
      </c>
      <c r="J491" s="292">
        <f>+'7.  Persistence Report'!AZ116</f>
        <v>1188530.3659999999</v>
      </c>
      <c r="K491" s="292">
        <f>+'7.  Persistence Report'!BA116</f>
        <v>1188530.3659999999</v>
      </c>
      <c r="L491" s="292">
        <f>+'7.  Persistence Report'!BB116</f>
        <v>1188530.3659999999</v>
      </c>
      <c r="M491" s="292">
        <f>+'7.  Persistence Report'!BC116</f>
        <v>1178020.0220000001</v>
      </c>
      <c r="N491" s="292">
        <f>+'7.  Persistence Report'!BD116</f>
        <v>1178020.0220000001</v>
      </c>
      <c r="O491" s="292">
        <f>+'7.  Persistence Report'!BE116</f>
        <v>956273.29920000001</v>
      </c>
      <c r="P491" s="292">
        <f>+'7.  Persistence Report'!BF116</f>
        <v>956273.29920000001</v>
      </c>
      <c r="Q491" s="292">
        <f>+'7.  Persistence Report'!BG116</f>
        <v>956273.29920000001</v>
      </c>
      <c r="R491" s="292">
        <f>+'7.  Persistence Report'!BH116</f>
        <v>956273.29920000001</v>
      </c>
      <c r="S491" s="292">
        <f>+'7.  Persistence Report'!BI116</f>
        <v>935247.68640000001</v>
      </c>
      <c r="T491" s="292">
        <f>+'7.  Persistence Report'!BJ116</f>
        <v>935247.68640000001</v>
      </c>
      <c r="U491" s="292">
        <v>12</v>
      </c>
      <c r="V491" s="292">
        <f>+'7.  Persistence Report'!O116</f>
        <v>302.33294910000001</v>
      </c>
      <c r="W491" s="292">
        <f>+'7.  Persistence Report'!P116</f>
        <v>272.43944909999999</v>
      </c>
      <c r="X491" s="292">
        <f>+'7.  Persistence Report'!Q116</f>
        <v>237.22244910000001</v>
      </c>
      <c r="Y491" s="292">
        <f>+'7.  Persistence Report'!R116</f>
        <v>237.22244910000001</v>
      </c>
      <c r="Z491" s="292">
        <f>+'7.  Persistence Report'!S116</f>
        <v>237.22244910000001</v>
      </c>
      <c r="AA491" s="292">
        <f>+'7.  Persistence Report'!T116</f>
        <v>237.22244910000001</v>
      </c>
      <c r="AB491" s="292">
        <f>+'7.  Persistence Report'!U116</f>
        <v>237.22244910000001</v>
      </c>
      <c r="AC491" s="292">
        <f>+'7.  Persistence Report'!V116</f>
        <v>237.22244910000001</v>
      </c>
      <c r="AD491" s="292">
        <f>+'7.  Persistence Report'!W116</f>
        <v>237.22244910000001</v>
      </c>
      <c r="AE491" s="292">
        <f>+'7.  Persistence Report'!X116</f>
        <v>234.2113956</v>
      </c>
      <c r="AF491" s="292">
        <f>+'7.  Persistence Report'!Y116</f>
        <v>234.2113956</v>
      </c>
      <c r="AG491" s="292">
        <f>+'7.  Persistence Report'!Z116</f>
        <v>203.0529501</v>
      </c>
      <c r="AH491" s="292">
        <f>+'7.  Persistence Report'!AA116</f>
        <v>203.0529501</v>
      </c>
      <c r="AI491" s="292">
        <f>+'7.  Persistence Report'!AB116</f>
        <v>203.0529501</v>
      </c>
      <c r="AJ491" s="292">
        <f>+'7.  Persistence Report'!AC116</f>
        <v>203.0529501</v>
      </c>
      <c r="AK491" s="292">
        <f>+'7.  Persistence Report'!AD116</f>
        <v>183.95968500000001</v>
      </c>
      <c r="AL491" s="292">
        <f>+'7.  Persistence Report'!AE116</f>
        <v>183.95968500000001</v>
      </c>
      <c r="AM491" s="406"/>
      <c r="AN491" s="411"/>
      <c r="AO491" s="411">
        <f>+'A. Rate Class Allocations'!O22</f>
        <v>1</v>
      </c>
      <c r="AP491" s="411"/>
      <c r="AQ491" s="411"/>
      <c r="AR491" s="411"/>
      <c r="AS491" s="411"/>
      <c r="AT491" s="411"/>
      <c r="AU491" s="411"/>
      <c r="AV491" s="411"/>
      <c r="AW491" s="411"/>
      <c r="AX491" s="411"/>
      <c r="AY491" s="411"/>
      <c r="AZ491" s="411"/>
      <c r="BA491" s="293">
        <f>SUM(AM491:AZ491)</f>
        <v>1</v>
      </c>
    </row>
    <row r="492" spans="1:53" ht="15.5" outlineLevel="1">
      <c r="B492" s="291" t="s">
        <v>258</v>
      </c>
      <c r="C492" s="288" t="s">
        <v>163</v>
      </c>
      <c r="D492" s="292"/>
      <c r="E492" s="292"/>
      <c r="F492" s="292"/>
      <c r="G492" s="292"/>
      <c r="H492" s="292"/>
      <c r="I492" s="292"/>
      <c r="J492" s="292"/>
      <c r="K492" s="292"/>
      <c r="L492" s="292"/>
      <c r="M492" s="292"/>
      <c r="N492" s="292"/>
      <c r="O492" s="292"/>
      <c r="P492" s="292"/>
      <c r="Q492" s="292"/>
      <c r="R492" s="292"/>
      <c r="S492" s="292"/>
      <c r="T492" s="292"/>
      <c r="U492" s="292">
        <f>U491</f>
        <v>12</v>
      </c>
      <c r="V492" s="292"/>
      <c r="W492" s="292"/>
      <c r="X492" s="292"/>
      <c r="Y492" s="292"/>
      <c r="Z492" s="292"/>
      <c r="AA492" s="292"/>
      <c r="AB492" s="292"/>
      <c r="AC492" s="292"/>
      <c r="AD492" s="292"/>
      <c r="AE492" s="292"/>
      <c r="AF492" s="292"/>
      <c r="AG492" s="292"/>
      <c r="AH492" s="292"/>
      <c r="AI492" s="292"/>
      <c r="AJ492" s="292"/>
      <c r="AK492" s="292"/>
      <c r="AL492" s="292"/>
      <c r="AM492" s="407">
        <f>AM491</f>
        <v>0</v>
      </c>
      <c r="AN492" s="407">
        <f>AN491</f>
        <v>0</v>
      </c>
      <c r="AO492" s="407">
        <f t="shared" ref="AO492:AZ492" si="175">AO491</f>
        <v>1</v>
      </c>
      <c r="AP492" s="407">
        <f t="shared" si="175"/>
        <v>0</v>
      </c>
      <c r="AQ492" s="407">
        <f t="shared" si="175"/>
        <v>0</v>
      </c>
      <c r="AR492" s="407">
        <f t="shared" si="175"/>
        <v>0</v>
      </c>
      <c r="AS492" s="407">
        <f t="shared" si="175"/>
        <v>0</v>
      </c>
      <c r="AT492" s="407">
        <f t="shared" si="175"/>
        <v>0</v>
      </c>
      <c r="AU492" s="407">
        <f t="shared" si="175"/>
        <v>0</v>
      </c>
      <c r="AV492" s="407">
        <f t="shared" si="175"/>
        <v>0</v>
      </c>
      <c r="AW492" s="407">
        <f t="shared" si="175"/>
        <v>0</v>
      </c>
      <c r="AX492" s="407">
        <f t="shared" si="175"/>
        <v>0</v>
      </c>
      <c r="AY492" s="407">
        <f t="shared" si="175"/>
        <v>0</v>
      </c>
      <c r="AZ492" s="407">
        <f t="shared" si="175"/>
        <v>0</v>
      </c>
      <c r="BA492" s="303"/>
    </row>
    <row r="493" spans="1:53" ht="15.5" outlineLevel="1">
      <c r="B493" s="312"/>
      <c r="C493" s="302"/>
      <c r="D493" s="288"/>
      <c r="E493" s="288"/>
      <c r="F493" s="288"/>
      <c r="G493" s="288"/>
      <c r="H493" s="288"/>
      <c r="I493" s="288"/>
      <c r="J493" s="288"/>
      <c r="K493" s="288"/>
      <c r="L493" s="288"/>
      <c r="M493" s="288"/>
      <c r="N493" s="288"/>
      <c r="O493" s="288"/>
      <c r="P493" s="288"/>
      <c r="Q493" s="288"/>
      <c r="R493" s="288"/>
      <c r="S493" s="288"/>
      <c r="T493" s="288"/>
      <c r="U493" s="315"/>
      <c r="V493" s="288"/>
      <c r="W493" s="288"/>
      <c r="X493" s="288"/>
      <c r="Y493" s="288"/>
      <c r="Z493" s="288"/>
      <c r="AA493" s="288"/>
      <c r="AB493" s="288"/>
      <c r="AC493" s="288"/>
      <c r="AD493" s="288"/>
      <c r="AE493" s="288"/>
      <c r="AF493" s="288"/>
      <c r="AG493" s="288"/>
      <c r="AH493" s="288"/>
      <c r="AI493" s="288"/>
      <c r="AJ493" s="288"/>
      <c r="AK493" s="288"/>
      <c r="AL493" s="288"/>
      <c r="AM493" s="408"/>
      <c r="AN493" s="408"/>
      <c r="AO493" s="408"/>
      <c r="AP493" s="408"/>
      <c r="AQ493" s="408"/>
      <c r="AR493" s="408"/>
      <c r="AS493" s="408"/>
      <c r="AT493" s="408"/>
      <c r="AU493" s="408"/>
      <c r="AV493" s="408"/>
      <c r="AW493" s="408"/>
      <c r="AX493" s="408"/>
      <c r="AY493" s="408"/>
      <c r="AZ493" s="408"/>
      <c r="BA493" s="303"/>
    </row>
    <row r="494" spans="1:53" ht="15.5" outlineLevel="1">
      <c r="A494" s="498">
        <v>21</v>
      </c>
      <c r="B494" s="312" t="s">
        <v>22</v>
      </c>
      <c r="C494" s="288" t="s">
        <v>25</v>
      </c>
      <c r="D494" s="292"/>
      <c r="E494" s="292"/>
      <c r="F494" s="292"/>
      <c r="G494" s="292"/>
      <c r="H494" s="292"/>
      <c r="I494" s="292"/>
      <c r="J494" s="292"/>
      <c r="K494" s="292"/>
      <c r="L494" s="292"/>
      <c r="M494" s="292"/>
      <c r="N494" s="292"/>
      <c r="O494" s="292"/>
      <c r="P494" s="292"/>
      <c r="Q494" s="292"/>
      <c r="R494" s="292"/>
      <c r="S494" s="292"/>
      <c r="T494" s="292"/>
      <c r="U494" s="292">
        <v>12</v>
      </c>
      <c r="V494" s="292"/>
      <c r="W494" s="292"/>
      <c r="X494" s="292"/>
      <c r="Y494" s="292"/>
      <c r="Z494" s="292"/>
      <c r="AA494" s="292"/>
      <c r="AB494" s="292"/>
      <c r="AC494" s="292"/>
      <c r="AD494" s="292"/>
      <c r="AE494" s="292"/>
      <c r="AF494" s="292"/>
      <c r="AG494" s="292"/>
      <c r="AH494" s="292"/>
      <c r="AI494" s="292"/>
      <c r="AJ494" s="292"/>
      <c r="AK494" s="292"/>
      <c r="AL494" s="292"/>
      <c r="AM494" s="406"/>
      <c r="AN494" s="411"/>
      <c r="AO494" s="411"/>
      <c r="AP494" s="411"/>
      <c r="AQ494" s="411"/>
      <c r="AR494" s="411"/>
      <c r="AS494" s="411"/>
      <c r="AT494" s="411"/>
      <c r="AU494" s="411"/>
      <c r="AV494" s="411"/>
      <c r="AW494" s="411"/>
      <c r="AX494" s="411"/>
      <c r="AY494" s="411"/>
      <c r="AZ494" s="411"/>
      <c r="BA494" s="293">
        <f>SUM(AM494:AZ494)</f>
        <v>0</v>
      </c>
    </row>
    <row r="495" spans="1:53" ht="15.5" outlineLevel="1">
      <c r="B495" s="291" t="s">
        <v>258</v>
      </c>
      <c r="C495" s="288" t="s">
        <v>163</v>
      </c>
      <c r="D495" s="292"/>
      <c r="E495" s="292"/>
      <c r="F495" s="292"/>
      <c r="G495" s="292"/>
      <c r="H495" s="292"/>
      <c r="I495" s="292"/>
      <c r="J495" s="292"/>
      <c r="K495" s="292"/>
      <c r="L495" s="292"/>
      <c r="M495" s="292"/>
      <c r="N495" s="292"/>
      <c r="O495" s="292"/>
      <c r="P495" s="292"/>
      <c r="Q495" s="292"/>
      <c r="R495" s="292"/>
      <c r="S495" s="292"/>
      <c r="T495" s="292"/>
      <c r="U495" s="292">
        <f>U494</f>
        <v>12</v>
      </c>
      <c r="V495" s="292"/>
      <c r="W495" s="292"/>
      <c r="X495" s="292"/>
      <c r="Y495" s="292"/>
      <c r="Z495" s="292"/>
      <c r="AA495" s="292"/>
      <c r="AB495" s="292"/>
      <c r="AC495" s="292"/>
      <c r="AD495" s="292"/>
      <c r="AE495" s="292"/>
      <c r="AF495" s="292"/>
      <c r="AG495" s="292"/>
      <c r="AH495" s="292"/>
      <c r="AI495" s="292"/>
      <c r="AJ495" s="292"/>
      <c r="AK495" s="292"/>
      <c r="AL495" s="292"/>
      <c r="AM495" s="407">
        <f>AM494</f>
        <v>0</v>
      </c>
      <c r="AN495" s="407">
        <f>AN494</f>
        <v>0</v>
      </c>
      <c r="AO495" s="407">
        <f t="shared" ref="AO495:AZ495" si="176">AO494</f>
        <v>0</v>
      </c>
      <c r="AP495" s="407">
        <f t="shared" si="176"/>
        <v>0</v>
      </c>
      <c r="AQ495" s="407">
        <f t="shared" si="176"/>
        <v>0</v>
      </c>
      <c r="AR495" s="407">
        <f t="shared" si="176"/>
        <v>0</v>
      </c>
      <c r="AS495" s="407">
        <f t="shared" si="176"/>
        <v>0</v>
      </c>
      <c r="AT495" s="407">
        <f t="shared" si="176"/>
        <v>0</v>
      </c>
      <c r="AU495" s="407">
        <f t="shared" si="176"/>
        <v>0</v>
      </c>
      <c r="AV495" s="407">
        <f t="shared" si="176"/>
        <v>0</v>
      </c>
      <c r="AW495" s="407">
        <f t="shared" si="176"/>
        <v>0</v>
      </c>
      <c r="AX495" s="407">
        <f t="shared" si="176"/>
        <v>0</v>
      </c>
      <c r="AY495" s="407">
        <f t="shared" si="176"/>
        <v>0</v>
      </c>
      <c r="AZ495" s="407">
        <f t="shared" si="176"/>
        <v>0</v>
      </c>
      <c r="BA495" s="294"/>
    </row>
    <row r="496" spans="1:53" ht="15.5" outlineLevel="1">
      <c r="B496" s="312"/>
      <c r="C496" s="302"/>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c r="AL496" s="288"/>
      <c r="AM496" s="418"/>
      <c r="AN496" s="408"/>
      <c r="AO496" s="408"/>
      <c r="AP496" s="408"/>
      <c r="AQ496" s="408"/>
      <c r="AR496" s="408"/>
      <c r="AS496" s="408"/>
      <c r="AT496" s="408"/>
      <c r="AU496" s="408"/>
      <c r="AV496" s="408"/>
      <c r="AW496" s="408"/>
      <c r="AX496" s="408"/>
      <c r="AY496" s="408"/>
      <c r="AZ496" s="408"/>
      <c r="BA496" s="303"/>
    </row>
    <row r="497" spans="1:53" ht="15.5" outlineLevel="1">
      <c r="A497" s="498">
        <v>22</v>
      </c>
      <c r="B497" s="312" t="s">
        <v>9</v>
      </c>
      <c r="C497" s="288" t="s">
        <v>25</v>
      </c>
      <c r="D497" s="292">
        <f>+'7.  Persistence Report'!AT113</f>
        <v>0</v>
      </c>
      <c r="E497" s="292">
        <f>+'7.  Persistence Report'!AU113</f>
        <v>0</v>
      </c>
      <c r="F497" s="292">
        <f>+'7.  Persistence Report'!AV113</f>
        <v>0</v>
      </c>
      <c r="G497" s="292">
        <f>+'7.  Persistence Report'!AW113</f>
        <v>0</v>
      </c>
      <c r="H497" s="292">
        <f>+'7.  Persistence Report'!AX113</f>
        <v>0</v>
      </c>
      <c r="I497" s="292">
        <f>+'7.  Persistence Report'!AY113</f>
        <v>0</v>
      </c>
      <c r="J497" s="292">
        <f>+'7.  Persistence Report'!AZ113</f>
        <v>0</v>
      </c>
      <c r="K497" s="292">
        <f>+'7.  Persistence Report'!BA113</f>
        <v>0</v>
      </c>
      <c r="L497" s="292">
        <f>+'7.  Persistence Report'!BB113</f>
        <v>0</v>
      </c>
      <c r="M497" s="292">
        <f>+'7.  Persistence Report'!BC113</f>
        <v>0</v>
      </c>
      <c r="N497" s="292">
        <f>+'7.  Persistence Report'!BD113</f>
        <v>0</v>
      </c>
      <c r="O497" s="292">
        <f>+'7.  Persistence Report'!BE113</f>
        <v>0</v>
      </c>
      <c r="P497" s="292">
        <f>+'7.  Persistence Report'!BF113</f>
        <v>0</v>
      </c>
      <c r="Q497" s="292">
        <f>+'7.  Persistence Report'!BG113</f>
        <v>0</v>
      </c>
      <c r="R497" s="292">
        <f>+'7.  Persistence Report'!BH113</f>
        <v>0</v>
      </c>
      <c r="S497" s="292">
        <f>+'7.  Persistence Report'!BI113</f>
        <v>0</v>
      </c>
      <c r="T497" s="292">
        <f>+'7.  Persistence Report'!BJ113</f>
        <v>0</v>
      </c>
      <c r="U497" s="288"/>
      <c r="V497" s="292">
        <f>+'7.  Persistence Report'!O113</f>
        <v>1705.6479999999999</v>
      </c>
      <c r="W497" s="292">
        <f>+'7.  Persistence Report'!P113</f>
        <v>0</v>
      </c>
      <c r="X497" s="292">
        <f>+'7.  Persistence Report'!Q113</f>
        <v>0</v>
      </c>
      <c r="Y497" s="292">
        <f>+'7.  Persistence Report'!R113</f>
        <v>0</v>
      </c>
      <c r="Z497" s="292">
        <f>+'7.  Persistence Report'!S113</f>
        <v>0</v>
      </c>
      <c r="AA497" s="292">
        <f>+'7.  Persistence Report'!T113</f>
        <v>0</v>
      </c>
      <c r="AB497" s="292">
        <f>+'7.  Persistence Report'!U113</f>
        <v>0</v>
      </c>
      <c r="AC497" s="292">
        <f>+'7.  Persistence Report'!V113</f>
        <v>0</v>
      </c>
      <c r="AD497" s="292">
        <f>+'7.  Persistence Report'!W113</f>
        <v>0</v>
      </c>
      <c r="AE497" s="292">
        <f>+'7.  Persistence Report'!X113</f>
        <v>0</v>
      </c>
      <c r="AF497" s="292">
        <f>+'7.  Persistence Report'!Y113</f>
        <v>0</v>
      </c>
      <c r="AG497" s="292">
        <f>+'7.  Persistence Report'!Z113</f>
        <v>0</v>
      </c>
      <c r="AH497" s="292">
        <f>+'7.  Persistence Report'!AA113</f>
        <v>0</v>
      </c>
      <c r="AI497" s="292">
        <f>+'7.  Persistence Report'!AB113</f>
        <v>0</v>
      </c>
      <c r="AJ497" s="292">
        <f>+'7.  Persistence Report'!AC113</f>
        <v>0</v>
      </c>
      <c r="AK497" s="292">
        <f>+'7.  Persistence Report'!AD113</f>
        <v>0</v>
      </c>
      <c r="AL497" s="292">
        <f>+'7.  Persistence Report'!AE113</f>
        <v>0</v>
      </c>
      <c r="AM497" s="406"/>
      <c r="AN497" s="411"/>
      <c r="AO497" s="411">
        <f>+'A. Rate Class Allocations'!O24</f>
        <v>1</v>
      </c>
      <c r="AP497" s="411"/>
      <c r="AQ497" s="411"/>
      <c r="AR497" s="411"/>
      <c r="AS497" s="411"/>
      <c r="AT497" s="411"/>
      <c r="AU497" s="411"/>
      <c r="AV497" s="411"/>
      <c r="AW497" s="411"/>
      <c r="AX497" s="411"/>
      <c r="AY497" s="411"/>
      <c r="AZ497" s="411"/>
      <c r="BA497" s="293">
        <f>SUM(AM497:AZ497)</f>
        <v>1</v>
      </c>
    </row>
    <row r="498" spans="1:53" ht="15.5" outlineLevel="1">
      <c r="B498" s="291" t="s">
        <v>258</v>
      </c>
      <c r="C498" s="288" t="s">
        <v>163</v>
      </c>
      <c r="D498" s="292"/>
      <c r="E498" s="292"/>
      <c r="F498" s="292"/>
      <c r="G498" s="292"/>
      <c r="H498" s="292"/>
      <c r="I498" s="292"/>
      <c r="J498" s="292"/>
      <c r="K498" s="292"/>
      <c r="L498" s="292"/>
      <c r="M498" s="292"/>
      <c r="N498" s="292"/>
      <c r="O498" s="292"/>
      <c r="P498" s="292"/>
      <c r="Q498" s="292"/>
      <c r="R498" s="292"/>
      <c r="S498" s="292"/>
      <c r="T498" s="292"/>
      <c r="U498" s="288"/>
      <c r="V498" s="292"/>
      <c r="W498" s="292"/>
      <c r="X498" s="292"/>
      <c r="Y498" s="292"/>
      <c r="Z498" s="292"/>
      <c r="AA498" s="292"/>
      <c r="AB498" s="292"/>
      <c r="AC498" s="292"/>
      <c r="AD498" s="292"/>
      <c r="AE498" s="292"/>
      <c r="AF498" s="292"/>
      <c r="AG498" s="292"/>
      <c r="AH498" s="292"/>
      <c r="AI498" s="292"/>
      <c r="AJ498" s="292"/>
      <c r="AK498" s="292"/>
      <c r="AL498" s="292"/>
      <c r="AM498" s="407">
        <f>AM497</f>
        <v>0</v>
      </c>
      <c r="AN498" s="407">
        <f>AN497</f>
        <v>0</v>
      </c>
      <c r="AO498" s="407">
        <f t="shared" ref="AO498:AZ498" si="177">AO497</f>
        <v>1</v>
      </c>
      <c r="AP498" s="407">
        <f t="shared" si="177"/>
        <v>0</v>
      </c>
      <c r="AQ498" s="407">
        <f t="shared" si="177"/>
        <v>0</v>
      </c>
      <c r="AR498" s="407">
        <f t="shared" si="177"/>
        <v>0</v>
      </c>
      <c r="AS498" s="407">
        <f t="shared" si="177"/>
        <v>0</v>
      </c>
      <c r="AT498" s="407">
        <f t="shared" si="177"/>
        <v>0</v>
      </c>
      <c r="AU498" s="407">
        <f t="shared" si="177"/>
        <v>0</v>
      </c>
      <c r="AV498" s="407">
        <f t="shared" si="177"/>
        <v>0</v>
      </c>
      <c r="AW498" s="407">
        <f t="shared" si="177"/>
        <v>0</v>
      </c>
      <c r="AX498" s="407">
        <f t="shared" si="177"/>
        <v>0</v>
      </c>
      <c r="AY498" s="407">
        <f t="shared" si="177"/>
        <v>0</v>
      </c>
      <c r="AZ498" s="407">
        <f t="shared" si="177"/>
        <v>0</v>
      </c>
      <c r="BA498" s="303"/>
    </row>
    <row r="499" spans="1:53" ht="15.5" outlineLevel="1">
      <c r="B499" s="312"/>
      <c r="C499" s="302"/>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c r="AL499" s="288"/>
      <c r="AM499" s="408"/>
      <c r="AN499" s="408"/>
      <c r="AO499" s="408"/>
      <c r="AP499" s="408"/>
      <c r="AQ499" s="408"/>
      <c r="AR499" s="408"/>
      <c r="AS499" s="408"/>
      <c r="AT499" s="408"/>
      <c r="AU499" s="408"/>
      <c r="AV499" s="408"/>
      <c r="AW499" s="408"/>
      <c r="AX499" s="408"/>
      <c r="AY499" s="408"/>
      <c r="AZ499" s="408"/>
      <c r="BA499" s="303"/>
    </row>
    <row r="500" spans="1:53" ht="15.5" outlineLevel="1">
      <c r="A500" s="499"/>
      <c r="B500" s="285" t="s">
        <v>14</v>
      </c>
      <c r="C500" s="286"/>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c r="AA500" s="287"/>
      <c r="AB500" s="287"/>
      <c r="AC500" s="287"/>
      <c r="AD500" s="287"/>
      <c r="AE500" s="287"/>
      <c r="AF500" s="287"/>
      <c r="AG500" s="287"/>
      <c r="AH500" s="287"/>
      <c r="AI500" s="287"/>
      <c r="AJ500" s="287"/>
      <c r="AK500" s="287"/>
      <c r="AL500" s="287"/>
      <c r="AM500" s="410"/>
      <c r="AN500" s="410"/>
      <c r="AO500" s="410"/>
      <c r="AP500" s="410"/>
      <c r="AQ500" s="410"/>
      <c r="AR500" s="410"/>
      <c r="AS500" s="410"/>
      <c r="AT500" s="410"/>
      <c r="AU500" s="410"/>
      <c r="AV500" s="410"/>
      <c r="AW500" s="410"/>
      <c r="AX500" s="410"/>
      <c r="AY500" s="410"/>
      <c r="AZ500" s="410"/>
      <c r="BA500" s="289"/>
    </row>
    <row r="501" spans="1:53" ht="15.5" outlineLevel="1">
      <c r="A501" s="498">
        <v>23</v>
      </c>
      <c r="B501" s="312" t="s">
        <v>14</v>
      </c>
      <c r="C501" s="288" t="s">
        <v>25</v>
      </c>
      <c r="D501" s="292">
        <f>+'7.  Persistence Report'!AT103</f>
        <v>544313.69700000004</v>
      </c>
      <c r="E501" s="292">
        <f>+'7.  Persistence Report'!AU103</f>
        <v>544309.71120000002</v>
      </c>
      <c r="F501" s="292">
        <f>+'7.  Persistence Report'!AV103</f>
        <v>491088.02100000001</v>
      </c>
      <c r="G501" s="292">
        <f>+'7.  Persistence Report'!AW103</f>
        <v>464493.12229999999</v>
      </c>
      <c r="H501" s="292">
        <f>+'7.  Persistence Report'!AX103</f>
        <v>437898.21870000003</v>
      </c>
      <c r="I501" s="292">
        <f>+'7.  Persistence Report'!AY103</f>
        <v>437898.21870000003</v>
      </c>
      <c r="J501" s="292">
        <f>+'7.  Persistence Report'!AZ103</f>
        <v>437898.21870000003</v>
      </c>
      <c r="K501" s="292">
        <f>+'7.  Persistence Report'!BA103</f>
        <v>437898.21870000003</v>
      </c>
      <c r="L501" s="292">
        <f>+'7.  Persistence Report'!BB103</f>
        <v>250038.54250000001</v>
      </c>
      <c r="M501" s="292">
        <f>+'7.  Persistence Report'!BC103</f>
        <v>226197.54250000001</v>
      </c>
      <c r="N501" s="292">
        <f>+'7.  Persistence Report'!BD103</f>
        <v>216445.00169999999</v>
      </c>
      <c r="O501" s="292">
        <f>+'7.  Persistence Report'!BE103</f>
        <v>208070.38329999999</v>
      </c>
      <c r="P501" s="292">
        <f>+'7.  Persistence Report'!BF103</f>
        <v>174178.125</v>
      </c>
      <c r="Q501" s="292">
        <f>+'7.  Persistence Report'!BG103</f>
        <v>174178.125</v>
      </c>
      <c r="R501" s="292">
        <f>+'7.  Persistence Report'!BH103</f>
        <v>77110.125</v>
      </c>
      <c r="S501" s="292">
        <f>+'7.  Persistence Report'!BI103</f>
        <v>56337</v>
      </c>
      <c r="T501" s="292">
        <f>+'7.  Persistence Report'!BJ103</f>
        <v>56337</v>
      </c>
      <c r="U501" s="288"/>
      <c r="V501" s="292">
        <f>+'7.  Persistence Report'!O103</f>
        <v>74.23351882</v>
      </c>
      <c r="W501" s="292">
        <f>+'7.  Persistence Report'!P103</f>
        <v>74.233314140000004</v>
      </c>
      <c r="X501" s="292">
        <f>+'7.  Persistence Report'!Q103</f>
        <v>71.456556669999998</v>
      </c>
      <c r="Y501" s="292">
        <f>+'7.  Persistence Report'!R103</f>
        <v>70.068996459999994</v>
      </c>
      <c r="Z501" s="292">
        <f>+'7.  Persistence Report'!S103</f>
        <v>68.681436340000005</v>
      </c>
      <c r="AA501" s="292">
        <f>+'7.  Persistence Report'!T103</f>
        <v>68.681436340000005</v>
      </c>
      <c r="AB501" s="292">
        <f>+'7.  Persistence Report'!U103</f>
        <v>68.681436340000005</v>
      </c>
      <c r="AC501" s="292">
        <f>+'7.  Persistence Report'!V103</f>
        <v>68.681436340000005</v>
      </c>
      <c r="AD501" s="292">
        <f>+'7.  Persistence Report'!W103</f>
        <v>58.880169670000001</v>
      </c>
      <c r="AE501" s="292">
        <f>+'7.  Persistence Report'!X103</f>
        <v>33.354368950000001</v>
      </c>
      <c r="AF501" s="292">
        <f>+'7.  Persistence Report'!Y103</f>
        <v>32.172058790000001</v>
      </c>
      <c r="AG501" s="292">
        <f>+'7.  Persistence Report'!Z103</f>
        <v>32.158765750000001</v>
      </c>
      <c r="AH501" s="292">
        <f>+'7.  Persistence Report'!AA103</f>
        <v>21.967062039999998</v>
      </c>
      <c r="AI501" s="292">
        <f>+'7.  Persistence Report'!AB103</f>
        <v>21.967062039999998</v>
      </c>
      <c r="AJ501" s="292">
        <f>+'7.  Persistence Report'!AC103</f>
        <v>10.1608625</v>
      </c>
      <c r="AK501" s="292">
        <f>+'7.  Persistence Report'!AD103</f>
        <v>7.6451001090000004</v>
      </c>
      <c r="AL501" s="292">
        <f>+'7.  Persistence Report'!AE103</f>
        <v>7.6451001090000004</v>
      </c>
      <c r="AM501" s="466">
        <f>+'A. Rate Class Allocations'!M26</f>
        <v>1</v>
      </c>
      <c r="AN501" s="406"/>
      <c r="AO501" s="406"/>
      <c r="AP501" s="406"/>
      <c r="AQ501" s="406"/>
      <c r="AR501" s="406"/>
      <c r="AS501" s="406"/>
      <c r="AT501" s="406"/>
      <c r="AU501" s="406"/>
      <c r="AV501" s="406"/>
      <c r="AW501" s="406"/>
      <c r="AX501" s="406"/>
      <c r="AY501" s="406"/>
      <c r="AZ501" s="406"/>
      <c r="BA501" s="293">
        <f>SUM(AM501:AZ501)</f>
        <v>1</v>
      </c>
    </row>
    <row r="502" spans="1:53" ht="15.5" outlineLevel="1">
      <c r="B502" s="291" t="s">
        <v>258</v>
      </c>
      <c r="C502" s="288" t="s">
        <v>163</v>
      </c>
      <c r="D502" s="292"/>
      <c r="E502" s="292"/>
      <c r="F502" s="292"/>
      <c r="G502" s="292"/>
      <c r="H502" s="292"/>
      <c r="I502" s="292"/>
      <c r="J502" s="292"/>
      <c r="K502" s="292"/>
      <c r="L502" s="292"/>
      <c r="M502" s="292"/>
      <c r="N502" s="292"/>
      <c r="O502" s="292"/>
      <c r="P502" s="292"/>
      <c r="Q502" s="292"/>
      <c r="R502" s="292"/>
      <c r="S502" s="292"/>
      <c r="T502" s="292"/>
      <c r="U502" s="464"/>
      <c r="V502" s="292"/>
      <c r="W502" s="292"/>
      <c r="X502" s="292"/>
      <c r="Y502" s="292"/>
      <c r="Z502" s="292"/>
      <c r="AA502" s="292"/>
      <c r="AB502" s="292"/>
      <c r="AC502" s="292"/>
      <c r="AD502" s="292"/>
      <c r="AE502" s="292"/>
      <c r="AF502" s="292"/>
      <c r="AG502" s="292"/>
      <c r="AH502" s="292"/>
      <c r="AI502" s="292"/>
      <c r="AJ502" s="292"/>
      <c r="AK502" s="292"/>
      <c r="AL502" s="292"/>
      <c r="AM502" s="407">
        <f>AM501</f>
        <v>1</v>
      </c>
      <c r="AN502" s="407">
        <f>AN501</f>
        <v>0</v>
      </c>
      <c r="AO502" s="407">
        <f t="shared" ref="AO502:AZ502" si="178">AO501</f>
        <v>0</v>
      </c>
      <c r="AP502" s="407">
        <f t="shared" si="178"/>
        <v>0</v>
      </c>
      <c r="AQ502" s="407">
        <f t="shared" si="178"/>
        <v>0</v>
      </c>
      <c r="AR502" s="407">
        <f t="shared" si="178"/>
        <v>0</v>
      </c>
      <c r="AS502" s="407">
        <f t="shared" si="178"/>
        <v>0</v>
      </c>
      <c r="AT502" s="407">
        <f t="shared" si="178"/>
        <v>0</v>
      </c>
      <c r="AU502" s="407">
        <f t="shared" si="178"/>
        <v>0</v>
      </c>
      <c r="AV502" s="407">
        <f t="shared" si="178"/>
        <v>0</v>
      </c>
      <c r="AW502" s="407">
        <f t="shared" si="178"/>
        <v>0</v>
      </c>
      <c r="AX502" s="407">
        <f t="shared" si="178"/>
        <v>0</v>
      </c>
      <c r="AY502" s="407">
        <f t="shared" si="178"/>
        <v>0</v>
      </c>
      <c r="AZ502" s="407">
        <f t="shared" si="178"/>
        <v>0</v>
      </c>
      <c r="BA502" s="294"/>
    </row>
    <row r="503" spans="1:53" ht="15.5" outlineLevel="1">
      <c r="B503" s="312"/>
      <c r="C503" s="302"/>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408"/>
      <c r="AN503" s="408"/>
      <c r="AO503" s="408"/>
      <c r="AP503" s="408"/>
      <c r="AQ503" s="408"/>
      <c r="AR503" s="408"/>
      <c r="AS503" s="408"/>
      <c r="AT503" s="408"/>
      <c r="AU503" s="408"/>
      <c r="AV503" s="408"/>
      <c r="AW503" s="408"/>
      <c r="AX503" s="408"/>
      <c r="AY503" s="408"/>
      <c r="AZ503" s="408"/>
      <c r="BA503" s="303"/>
    </row>
    <row r="504" spans="1:53" s="290" customFormat="1" ht="15.5" outlineLevel="1">
      <c r="A504" s="499"/>
      <c r="B504" s="285" t="s">
        <v>484</v>
      </c>
      <c r="C504" s="286"/>
      <c r="D504" s="287"/>
      <c r="E504" s="287"/>
      <c r="F504" s="287"/>
      <c r="G504" s="287"/>
      <c r="H504" s="287"/>
      <c r="I504" s="287"/>
      <c r="J504" s="287"/>
      <c r="K504" s="287"/>
      <c r="L504" s="287"/>
      <c r="M504" s="287"/>
      <c r="N504" s="287"/>
      <c r="O504" s="287"/>
      <c r="P504" s="287"/>
      <c r="Q504" s="287"/>
      <c r="R504" s="287"/>
      <c r="S504" s="287"/>
      <c r="T504" s="287"/>
      <c r="U504" s="287"/>
      <c r="V504" s="287"/>
      <c r="W504" s="286"/>
      <c r="X504" s="286"/>
      <c r="Y504" s="286"/>
      <c r="Z504" s="286"/>
      <c r="AA504" s="286"/>
      <c r="AB504" s="286"/>
      <c r="AC504" s="286"/>
      <c r="AD504" s="286"/>
      <c r="AE504" s="286"/>
      <c r="AF504" s="286"/>
      <c r="AG504" s="286"/>
      <c r="AH504" s="286"/>
      <c r="AI504" s="286"/>
      <c r="AJ504" s="286"/>
      <c r="AK504" s="286"/>
      <c r="AL504" s="286"/>
      <c r="AM504" s="410"/>
      <c r="AN504" s="410"/>
      <c r="AO504" s="410"/>
      <c r="AP504" s="410"/>
      <c r="AQ504" s="410"/>
      <c r="AR504" s="410"/>
      <c r="AS504" s="410"/>
      <c r="AT504" s="410"/>
      <c r="AU504" s="410"/>
      <c r="AV504" s="410"/>
      <c r="AW504" s="410"/>
      <c r="AX504" s="410"/>
      <c r="AY504" s="410"/>
      <c r="AZ504" s="410"/>
      <c r="BA504" s="289"/>
    </row>
    <row r="505" spans="1:53" s="280" customFormat="1" ht="15.5" outlineLevel="1">
      <c r="A505" s="498">
        <v>24</v>
      </c>
      <c r="B505" s="312" t="s">
        <v>14</v>
      </c>
      <c r="C505" s="288" t="s">
        <v>25</v>
      </c>
      <c r="D505" s="292"/>
      <c r="E505" s="292"/>
      <c r="F505" s="292"/>
      <c r="G505" s="292"/>
      <c r="H505" s="292"/>
      <c r="I505" s="292"/>
      <c r="J505" s="292"/>
      <c r="K505" s="292"/>
      <c r="L505" s="292"/>
      <c r="M505" s="292"/>
      <c r="N505" s="292"/>
      <c r="O505" s="292"/>
      <c r="P505" s="292"/>
      <c r="Q505" s="292"/>
      <c r="R505" s="292"/>
      <c r="S505" s="292"/>
      <c r="T505" s="292"/>
      <c r="U505" s="288"/>
      <c r="V505" s="292"/>
      <c r="W505" s="292"/>
      <c r="X505" s="292"/>
      <c r="Y505" s="292"/>
      <c r="Z505" s="292"/>
      <c r="AA505" s="292"/>
      <c r="AB505" s="292"/>
      <c r="AC505" s="292"/>
      <c r="AD505" s="292"/>
      <c r="AE505" s="292"/>
      <c r="AF505" s="292"/>
      <c r="AG505" s="292"/>
      <c r="AH505" s="292"/>
      <c r="AI505" s="292"/>
      <c r="AJ505" s="292"/>
      <c r="AK505" s="292"/>
      <c r="AL505" s="292"/>
      <c r="AM505" s="406"/>
      <c r="AN505" s="406"/>
      <c r="AO505" s="406"/>
      <c r="AP505" s="406"/>
      <c r="AQ505" s="406"/>
      <c r="AR505" s="406"/>
      <c r="AS505" s="406"/>
      <c r="AT505" s="406"/>
      <c r="AU505" s="406"/>
      <c r="AV505" s="406"/>
      <c r="AW505" s="406"/>
      <c r="AX505" s="406"/>
      <c r="AY505" s="406"/>
      <c r="AZ505" s="406"/>
      <c r="BA505" s="293">
        <f>SUM(AM505:AZ505)</f>
        <v>0</v>
      </c>
    </row>
    <row r="506" spans="1:53" s="280" customFormat="1" ht="15.5" outlineLevel="1">
      <c r="A506" s="498"/>
      <c r="B506" s="312" t="s">
        <v>258</v>
      </c>
      <c r="C506" s="288" t="s">
        <v>163</v>
      </c>
      <c r="D506" s="292"/>
      <c r="E506" s="292"/>
      <c r="F506" s="292"/>
      <c r="G506" s="292"/>
      <c r="H506" s="292"/>
      <c r="I506" s="292"/>
      <c r="J506" s="292"/>
      <c r="K506" s="292"/>
      <c r="L506" s="292"/>
      <c r="M506" s="292"/>
      <c r="N506" s="292"/>
      <c r="O506" s="292"/>
      <c r="P506" s="292"/>
      <c r="Q506" s="292"/>
      <c r="R506" s="292"/>
      <c r="S506" s="292"/>
      <c r="T506" s="292"/>
      <c r="U506" s="464"/>
      <c r="V506" s="292"/>
      <c r="W506" s="292"/>
      <c r="X506" s="292"/>
      <c r="Y506" s="292"/>
      <c r="Z506" s="292"/>
      <c r="AA506" s="292"/>
      <c r="AB506" s="292"/>
      <c r="AC506" s="292"/>
      <c r="AD506" s="292"/>
      <c r="AE506" s="292"/>
      <c r="AF506" s="292"/>
      <c r="AG506" s="292"/>
      <c r="AH506" s="292"/>
      <c r="AI506" s="292"/>
      <c r="AJ506" s="292"/>
      <c r="AK506" s="292"/>
      <c r="AL506" s="292"/>
      <c r="AM506" s="407">
        <f>AM505</f>
        <v>0</v>
      </c>
      <c r="AN506" s="407">
        <f>AN505</f>
        <v>0</v>
      </c>
      <c r="AO506" s="407">
        <f t="shared" ref="AO506:AZ506" si="179">AO505</f>
        <v>0</v>
      </c>
      <c r="AP506" s="407">
        <f t="shared" si="179"/>
        <v>0</v>
      </c>
      <c r="AQ506" s="407">
        <f t="shared" si="179"/>
        <v>0</v>
      </c>
      <c r="AR506" s="407">
        <f t="shared" si="179"/>
        <v>0</v>
      </c>
      <c r="AS506" s="407">
        <f t="shared" si="179"/>
        <v>0</v>
      </c>
      <c r="AT506" s="407">
        <f t="shared" si="179"/>
        <v>0</v>
      </c>
      <c r="AU506" s="407">
        <f t="shared" si="179"/>
        <v>0</v>
      </c>
      <c r="AV506" s="407">
        <f t="shared" si="179"/>
        <v>0</v>
      </c>
      <c r="AW506" s="407">
        <f t="shared" si="179"/>
        <v>0</v>
      </c>
      <c r="AX506" s="407">
        <f t="shared" si="179"/>
        <v>0</v>
      </c>
      <c r="AY506" s="407">
        <f t="shared" si="179"/>
        <v>0</v>
      </c>
      <c r="AZ506" s="407">
        <f t="shared" si="179"/>
        <v>0</v>
      </c>
      <c r="BA506" s="294"/>
    </row>
    <row r="507" spans="1:53" s="280" customFormat="1" ht="15.5" outlineLevel="1">
      <c r="A507" s="498"/>
      <c r="B507" s="312"/>
      <c r="C507" s="302"/>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408"/>
      <c r="AN507" s="408"/>
      <c r="AO507" s="408"/>
      <c r="AP507" s="408"/>
      <c r="AQ507" s="408"/>
      <c r="AR507" s="408"/>
      <c r="AS507" s="408"/>
      <c r="AT507" s="408"/>
      <c r="AU507" s="408"/>
      <c r="AV507" s="408"/>
      <c r="AW507" s="408"/>
      <c r="AX507" s="408"/>
      <c r="AY507" s="408"/>
      <c r="AZ507" s="408"/>
      <c r="BA507" s="303"/>
    </row>
    <row r="508" spans="1:53" s="280" customFormat="1" ht="15.5" outlineLevel="1">
      <c r="A508" s="498">
        <v>25</v>
      </c>
      <c r="B508" s="311" t="s">
        <v>21</v>
      </c>
      <c r="C508" s="288" t="s">
        <v>25</v>
      </c>
      <c r="D508" s="292"/>
      <c r="E508" s="292"/>
      <c r="F508" s="292"/>
      <c r="G508" s="292"/>
      <c r="H508" s="292"/>
      <c r="I508" s="292"/>
      <c r="J508" s="292"/>
      <c r="K508" s="292"/>
      <c r="L508" s="292"/>
      <c r="M508" s="292"/>
      <c r="N508" s="292"/>
      <c r="O508" s="292"/>
      <c r="P508" s="292"/>
      <c r="Q508" s="292"/>
      <c r="R508" s="292"/>
      <c r="S508" s="292"/>
      <c r="T508" s="292"/>
      <c r="U508" s="292">
        <v>0</v>
      </c>
      <c r="V508" s="292"/>
      <c r="W508" s="292"/>
      <c r="X508" s="292"/>
      <c r="Y508" s="292"/>
      <c r="Z508" s="292"/>
      <c r="AA508" s="292"/>
      <c r="AB508" s="292"/>
      <c r="AC508" s="292"/>
      <c r="AD508" s="292"/>
      <c r="AE508" s="292"/>
      <c r="AF508" s="292"/>
      <c r="AG508" s="292"/>
      <c r="AH508" s="292"/>
      <c r="AI508" s="292"/>
      <c r="AJ508" s="292"/>
      <c r="AK508" s="292"/>
      <c r="AL508" s="292"/>
      <c r="AM508" s="411"/>
      <c r="AN508" s="411"/>
      <c r="AO508" s="411"/>
      <c r="AP508" s="411"/>
      <c r="AQ508" s="411"/>
      <c r="AR508" s="411"/>
      <c r="AS508" s="411"/>
      <c r="AT508" s="411"/>
      <c r="AU508" s="411"/>
      <c r="AV508" s="411"/>
      <c r="AW508" s="411"/>
      <c r="AX508" s="411"/>
      <c r="AY508" s="411"/>
      <c r="AZ508" s="411"/>
      <c r="BA508" s="293">
        <f>SUM(AM508:AZ508)</f>
        <v>0</v>
      </c>
    </row>
    <row r="509" spans="1:53" s="280" customFormat="1" ht="15.5" outlineLevel="1">
      <c r="A509" s="498"/>
      <c r="B509" s="312" t="s">
        <v>258</v>
      </c>
      <c r="C509" s="288" t="s">
        <v>163</v>
      </c>
      <c r="D509" s="292"/>
      <c r="E509" s="292"/>
      <c r="F509" s="292"/>
      <c r="G509" s="292"/>
      <c r="H509" s="292"/>
      <c r="I509" s="292"/>
      <c r="J509" s="292"/>
      <c r="K509" s="292"/>
      <c r="L509" s="292"/>
      <c r="M509" s="292"/>
      <c r="N509" s="292"/>
      <c r="O509" s="292"/>
      <c r="P509" s="292"/>
      <c r="Q509" s="292"/>
      <c r="R509" s="292"/>
      <c r="S509" s="292"/>
      <c r="T509" s="292"/>
      <c r="U509" s="292">
        <f>U508</f>
        <v>0</v>
      </c>
      <c r="V509" s="292"/>
      <c r="W509" s="292"/>
      <c r="X509" s="292"/>
      <c r="Y509" s="292"/>
      <c r="Z509" s="292"/>
      <c r="AA509" s="292"/>
      <c r="AB509" s="292"/>
      <c r="AC509" s="292"/>
      <c r="AD509" s="292"/>
      <c r="AE509" s="292"/>
      <c r="AF509" s="292"/>
      <c r="AG509" s="292"/>
      <c r="AH509" s="292"/>
      <c r="AI509" s="292"/>
      <c r="AJ509" s="292"/>
      <c r="AK509" s="292"/>
      <c r="AL509" s="292"/>
      <c r="AM509" s="407">
        <f>AM508</f>
        <v>0</v>
      </c>
      <c r="AN509" s="407">
        <f>AN508</f>
        <v>0</v>
      </c>
      <c r="AO509" s="407">
        <f t="shared" ref="AO509:AZ509" si="180">AO508</f>
        <v>0</v>
      </c>
      <c r="AP509" s="407">
        <f t="shared" si="180"/>
        <v>0</v>
      </c>
      <c r="AQ509" s="407">
        <f t="shared" si="180"/>
        <v>0</v>
      </c>
      <c r="AR509" s="407">
        <f t="shared" si="180"/>
        <v>0</v>
      </c>
      <c r="AS509" s="407">
        <f t="shared" si="180"/>
        <v>0</v>
      </c>
      <c r="AT509" s="407">
        <f t="shared" si="180"/>
        <v>0</v>
      </c>
      <c r="AU509" s="407">
        <f t="shared" si="180"/>
        <v>0</v>
      </c>
      <c r="AV509" s="407">
        <f t="shared" si="180"/>
        <v>0</v>
      </c>
      <c r="AW509" s="407">
        <f t="shared" si="180"/>
        <v>0</v>
      </c>
      <c r="AX509" s="407">
        <f t="shared" si="180"/>
        <v>0</v>
      </c>
      <c r="AY509" s="407">
        <f t="shared" si="180"/>
        <v>0</v>
      </c>
      <c r="AZ509" s="407">
        <f t="shared" si="180"/>
        <v>0</v>
      </c>
      <c r="BA509" s="308"/>
    </row>
    <row r="510" spans="1:53" s="280" customFormat="1" ht="15.5" outlineLevel="1">
      <c r="A510" s="498"/>
      <c r="B510" s="311"/>
      <c r="C510" s="309"/>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c r="AL510" s="288"/>
      <c r="AM510" s="412"/>
      <c r="AN510" s="413"/>
      <c r="AO510" s="412"/>
      <c r="AP510" s="412"/>
      <c r="AQ510" s="412"/>
      <c r="AR510" s="412"/>
      <c r="AS510" s="412"/>
      <c r="AT510" s="412"/>
      <c r="AU510" s="412"/>
      <c r="AV510" s="412"/>
      <c r="AW510" s="412"/>
      <c r="AX510" s="412"/>
      <c r="AY510" s="412"/>
      <c r="AZ510" s="412"/>
      <c r="BA510" s="310"/>
    </row>
    <row r="511" spans="1:53" ht="15.5" outlineLevel="1">
      <c r="A511" s="499"/>
      <c r="B511" s="285" t="s">
        <v>15</v>
      </c>
      <c r="C511" s="317"/>
      <c r="D511" s="287"/>
      <c r="E511" s="286"/>
      <c r="F511" s="286"/>
      <c r="G511" s="286"/>
      <c r="H511" s="286"/>
      <c r="I511" s="286"/>
      <c r="J511" s="286"/>
      <c r="K511" s="286"/>
      <c r="L511" s="286"/>
      <c r="M511" s="286"/>
      <c r="N511" s="286"/>
      <c r="O511" s="286"/>
      <c r="P511" s="286"/>
      <c r="Q511" s="286"/>
      <c r="R511" s="286"/>
      <c r="S511" s="286"/>
      <c r="T511" s="286"/>
      <c r="U511" s="288"/>
      <c r="V511" s="286"/>
      <c r="W511" s="286"/>
      <c r="X511" s="286"/>
      <c r="Y511" s="286"/>
      <c r="Z511" s="286"/>
      <c r="AA511" s="286"/>
      <c r="AB511" s="286"/>
      <c r="AC511" s="286"/>
      <c r="AD511" s="286"/>
      <c r="AE511" s="286"/>
      <c r="AF511" s="286"/>
      <c r="AG511" s="286"/>
      <c r="AH511" s="286"/>
      <c r="AI511" s="286"/>
      <c r="AJ511" s="286"/>
      <c r="AK511" s="286"/>
      <c r="AL511" s="286"/>
      <c r="AM511" s="410"/>
      <c r="AN511" s="410"/>
      <c r="AO511" s="410"/>
      <c r="AP511" s="410"/>
      <c r="AQ511" s="410"/>
      <c r="AR511" s="410"/>
      <c r="AS511" s="410"/>
      <c r="AT511" s="410"/>
      <c r="AU511" s="410"/>
      <c r="AV511" s="410"/>
      <c r="AW511" s="410"/>
      <c r="AX511" s="410"/>
      <c r="AY511" s="410"/>
      <c r="AZ511" s="410"/>
      <c r="BA511" s="289"/>
    </row>
    <row r="512" spans="1:53" ht="15.5" outlineLevel="1">
      <c r="A512" s="498">
        <v>26</v>
      </c>
      <c r="B512" s="318" t="s">
        <v>16</v>
      </c>
      <c r="C512" s="288" t="s">
        <v>25</v>
      </c>
      <c r="D512" s="292"/>
      <c r="E512" s="292"/>
      <c r="F512" s="292"/>
      <c r="G512" s="292"/>
      <c r="H512" s="292"/>
      <c r="I512" s="292"/>
      <c r="J512" s="292"/>
      <c r="K512" s="292"/>
      <c r="L512" s="292"/>
      <c r="M512" s="292"/>
      <c r="N512" s="292"/>
      <c r="O512" s="292"/>
      <c r="P512" s="292"/>
      <c r="Q512" s="292"/>
      <c r="R512" s="292"/>
      <c r="S512" s="292"/>
      <c r="T512" s="292"/>
      <c r="U512" s="292">
        <v>12</v>
      </c>
      <c r="V512" s="292"/>
      <c r="W512" s="292"/>
      <c r="X512" s="292"/>
      <c r="Y512" s="292"/>
      <c r="Z512" s="292"/>
      <c r="AA512" s="292"/>
      <c r="AB512" s="292"/>
      <c r="AC512" s="292"/>
      <c r="AD512" s="292"/>
      <c r="AE512" s="292"/>
      <c r="AF512" s="292"/>
      <c r="AG512" s="292"/>
      <c r="AH512" s="292"/>
      <c r="AI512" s="292"/>
      <c r="AJ512" s="292"/>
      <c r="AK512" s="292"/>
      <c r="AL512" s="292"/>
      <c r="AM512" s="422"/>
      <c r="AN512" s="411"/>
      <c r="AO512" s="411"/>
      <c r="AP512" s="411"/>
      <c r="AQ512" s="411"/>
      <c r="AR512" s="411"/>
      <c r="AS512" s="411"/>
      <c r="AT512" s="411"/>
      <c r="AU512" s="411"/>
      <c r="AV512" s="411"/>
      <c r="AW512" s="411"/>
      <c r="AX512" s="411"/>
      <c r="AY512" s="411"/>
      <c r="AZ512" s="411"/>
      <c r="BA512" s="293">
        <f>SUM(AM512:AZ512)</f>
        <v>0</v>
      </c>
    </row>
    <row r="513" spans="1:53" ht="15.5" outlineLevel="1">
      <c r="B513" s="291" t="s">
        <v>258</v>
      </c>
      <c r="C513" s="288" t="s">
        <v>163</v>
      </c>
      <c r="D513" s="292"/>
      <c r="E513" s="292"/>
      <c r="F513" s="292"/>
      <c r="G513" s="292"/>
      <c r="H513" s="292"/>
      <c r="I513" s="292"/>
      <c r="J513" s="292"/>
      <c r="K513" s="292"/>
      <c r="L513" s="292"/>
      <c r="M513" s="292"/>
      <c r="N513" s="292"/>
      <c r="O513" s="292"/>
      <c r="P513" s="292"/>
      <c r="Q513" s="292"/>
      <c r="R513" s="292"/>
      <c r="S513" s="292"/>
      <c r="T513" s="292"/>
      <c r="U513" s="292">
        <f>U512</f>
        <v>12</v>
      </c>
      <c r="V513" s="292"/>
      <c r="W513" s="292"/>
      <c r="X513" s="292"/>
      <c r="Y513" s="292"/>
      <c r="Z513" s="292"/>
      <c r="AA513" s="292"/>
      <c r="AB513" s="292"/>
      <c r="AC513" s="292"/>
      <c r="AD513" s="292"/>
      <c r="AE513" s="292"/>
      <c r="AF513" s="292"/>
      <c r="AG513" s="292"/>
      <c r="AH513" s="292"/>
      <c r="AI513" s="292"/>
      <c r="AJ513" s="292"/>
      <c r="AK513" s="292"/>
      <c r="AL513" s="292"/>
      <c r="AM513" s="407">
        <f>AM512</f>
        <v>0</v>
      </c>
      <c r="AN513" s="407">
        <f>AN512</f>
        <v>0</v>
      </c>
      <c r="AO513" s="407">
        <f t="shared" ref="AO513:AZ513" si="181">AO512</f>
        <v>0</v>
      </c>
      <c r="AP513" s="407">
        <f t="shared" si="181"/>
        <v>0</v>
      </c>
      <c r="AQ513" s="407">
        <f t="shared" si="181"/>
        <v>0</v>
      </c>
      <c r="AR513" s="407">
        <f t="shared" si="181"/>
        <v>0</v>
      </c>
      <c r="AS513" s="407">
        <f t="shared" si="181"/>
        <v>0</v>
      </c>
      <c r="AT513" s="407">
        <f t="shared" si="181"/>
        <v>0</v>
      </c>
      <c r="AU513" s="407">
        <f t="shared" si="181"/>
        <v>0</v>
      </c>
      <c r="AV513" s="407">
        <f t="shared" si="181"/>
        <v>0</v>
      </c>
      <c r="AW513" s="407">
        <f t="shared" si="181"/>
        <v>0</v>
      </c>
      <c r="AX513" s="407">
        <f t="shared" si="181"/>
        <v>0</v>
      </c>
      <c r="AY513" s="407">
        <f t="shared" si="181"/>
        <v>0</v>
      </c>
      <c r="AZ513" s="407">
        <f t="shared" si="181"/>
        <v>0</v>
      </c>
      <c r="BA513" s="303"/>
    </row>
    <row r="514" spans="1:53" ht="15.5" outlineLevel="1">
      <c r="A514" s="501"/>
      <c r="B514" s="319"/>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c r="AL514" s="288"/>
      <c r="AM514" s="419"/>
      <c r="AN514" s="420"/>
      <c r="AO514" s="420"/>
      <c r="AP514" s="420"/>
      <c r="AQ514" s="420"/>
      <c r="AR514" s="420"/>
      <c r="AS514" s="420"/>
      <c r="AT514" s="420"/>
      <c r="AU514" s="420"/>
      <c r="AV514" s="420"/>
      <c r="AW514" s="420"/>
      <c r="AX514" s="420"/>
      <c r="AY514" s="420"/>
      <c r="AZ514" s="420"/>
      <c r="BA514" s="294"/>
    </row>
    <row r="515" spans="1:53" ht="15.5" outlineLevel="1">
      <c r="A515" s="498">
        <v>27</v>
      </c>
      <c r="B515" s="318" t="s">
        <v>17</v>
      </c>
      <c r="C515" s="288" t="s">
        <v>25</v>
      </c>
      <c r="D515" s="292"/>
      <c r="E515" s="292"/>
      <c r="F515" s="292"/>
      <c r="G515" s="292"/>
      <c r="H515" s="292"/>
      <c r="I515" s="292"/>
      <c r="J515" s="292"/>
      <c r="K515" s="292"/>
      <c r="L515" s="292"/>
      <c r="M515" s="292"/>
      <c r="N515" s="292"/>
      <c r="O515" s="292"/>
      <c r="P515" s="292"/>
      <c r="Q515" s="292"/>
      <c r="R515" s="292"/>
      <c r="S515" s="292"/>
      <c r="T515" s="292"/>
      <c r="U515" s="292">
        <v>12</v>
      </c>
      <c r="V515" s="292"/>
      <c r="W515" s="292"/>
      <c r="X515" s="292"/>
      <c r="Y515" s="292"/>
      <c r="Z515" s="292"/>
      <c r="AA515" s="292"/>
      <c r="AB515" s="292"/>
      <c r="AC515" s="292"/>
      <c r="AD515" s="292"/>
      <c r="AE515" s="292"/>
      <c r="AF515" s="292"/>
      <c r="AG515" s="292"/>
      <c r="AH515" s="292"/>
      <c r="AI515" s="292"/>
      <c r="AJ515" s="292"/>
      <c r="AK515" s="292"/>
      <c r="AL515" s="292"/>
      <c r="AM515" s="422"/>
      <c r="AN515" s="411"/>
      <c r="AO515" s="411"/>
      <c r="AP515" s="411"/>
      <c r="AQ515" s="411"/>
      <c r="AR515" s="411"/>
      <c r="AS515" s="411"/>
      <c r="AT515" s="411"/>
      <c r="AU515" s="411"/>
      <c r="AV515" s="411"/>
      <c r="AW515" s="411"/>
      <c r="AX515" s="411"/>
      <c r="AY515" s="411"/>
      <c r="AZ515" s="411"/>
      <c r="BA515" s="293">
        <f>SUM(AM515:AZ515)</f>
        <v>0</v>
      </c>
    </row>
    <row r="516" spans="1:53" ht="15.5" outlineLevel="1">
      <c r="B516" s="291" t="s">
        <v>258</v>
      </c>
      <c r="C516" s="288" t="s">
        <v>163</v>
      </c>
      <c r="D516" s="292"/>
      <c r="E516" s="292"/>
      <c r="F516" s="292"/>
      <c r="G516" s="292"/>
      <c r="H516" s="292"/>
      <c r="I516" s="292"/>
      <c r="J516" s="292"/>
      <c r="K516" s="292"/>
      <c r="L516" s="292"/>
      <c r="M516" s="292"/>
      <c r="N516" s="292"/>
      <c r="O516" s="292"/>
      <c r="P516" s="292"/>
      <c r="Q516" s="292"/>
      <c r="R516" s="292"/>
      <c r="S516" s="292"/>
      <c r="T516" s="292"/>
      <c r="U516" s="292">
        <f>U515</f>
        <v>12</v>
      </c>
      <c r="V516" s="292"/>
      <c r="W516" s="292"/>
      <c r="X516" s="292"/>
      <c r="Y516" s="292"/>
      <c r="Z516" s="292"/>
      <c r="AA516" s="292"/>
      <c r="AB516" s="292"/>
      <c r="AC516" s="292"/>
      <c r="AD516" s="292"/>
      <c r="AE516" s="292"/>
      <c r="AF516" s="292"/>
      <c r="AG516" s="292"/>
      <c r="AH516" s="292"/>
      <c r="AI516" s="292"/>
      <c r="AJ516" s="292"/>
      <c r="AK516" s="292"/>
      <c r="AL516" s="292"/>
      <c r="AM516" s="407">
        <f>AM515</f>
        <v>0</v>
      </c>
      <c r="AN516" s="407">
        <f>AN515</f>
        <v>0</v>
      </c>
      <c r="AO516" s="407">
        <f t="shared" ref="AO516:AZ516" si="182">AO515</f>
        <v>0</v>
      </c>
      <c r="AP516" s="407">
        <f t="shared" si="182"/>
        <v>0</v>
      </c>
      <c r="AQ516" s="407">
        <f t="shared" si="182"/>
        <v>0</v>
      </c>
      <c r="AR516" s="407">
        <f t="shared" si="182"/>
        <v>0</v>
      </c>
      <c r="AS516" s="407">
        <f t="shared" si="182"/>
        <v>0</v>
      </c>
      <c r="AT516" s="407">
        <f t="shared" si="182"/>
        <v>0</v>
      </c>
      <c r="AU516" s="407">
        <f t="shared" si="182"/>
        <v>0</v>
      </c>
      <c r="AV516" s="407">
        <f t="shared" si="182"/>
        <v>0</v>
      </c>
      <c r="AW516" s="407">
        <f t="shared" si="182"/>
        <v>0</v>
      </c>
      <c r="AX516" s="407">
        <f t="shared" si="182"/>
        <v>0</v>
      </c>
      <c r="AY516" s="407">
        <f t="shared" si="182"/>
        <v>0</v>
      </c>
      <c r="AZ516" s="407">
        <f t="shared" si="182"/>
        <v>0</v>
      </c>
      <c r="BA516" s="303"/>
    </row>
    <row r="517" spans="1:53" ht="15.5" outlineLevel="1">
      <c r="A517" s="501"/>
      <c r="B517" s="320"/>
      <c r="C517" s="297"/>
      <c r="D517" s="288"/>
      <c r="E517" s="288"/>
      <c r="F517" s="288"/>
      <c r="G517" s="288"/>
      <c r="H517" s="288"/>
      <c r="I517" s="288"/>
      <c r="J517" s="288"/>
      <c r="K517" s="288"/>
      <c r="L517" s="288"/>
      <c r="M517" s="288"/>
      <c r="N517" s="288"/>
      <c r="O517" s="288"/>
      <c r="P517" s="288"/>
      <c r="Q517" s="288"/>
      <c r="R517" s="288"/>
      <c r="S517" s="288"/>
      <c r="T517" s="288"/>
      <c r="U517" s="297"/>
      <c r="V517" s="288"/>
      <c r="W517" s="288"/>
      <c r="X517" s="288"/>
      <c r="Y517" s="288"/>
      <c r="Z517" s="288"/>
      <c r="AA517" s="288"/>
      <c r="AB517" s="288"/>
      <c r="AC517" s="288"/>
      <c r="AD517" s="288"/>
      <c r="AE517" s="288"/>
      <c r="AF517" s="288"/>
      <c r="AG517" s="288"/>
      <c r="AH517" s="288"/>
      <c r="AI517" s="288"/>
      <c r="AJ517" s="288"/>
      <c r="AK517" s="288"/>
      <c r="AL517" s="288"/>
      <c r="AM517" s="408"/>
      <c r="AN517" s="408"/>
      <c r="AO517" s="408"/>
      <c r="AP517" s="408"/>
      <c r="AQ517" s="408"/>
      <c r="AR517" s="408"/>
      <c r="AS517" s="408"/>
      <c r="AT517" s="408"/>
      <c r="AU517" s="408"/>
      <c r="AV517" s="408"/>
      <c r="AW517" s="408"/>
      <c r="AX517" s="408"/>
      <c r="AY517" s="408"/>
      <c r="AZ517" s="408"/>
      <c r="BA517" s="303"/>
    </row>
    <row r="518" spans="1:53" ht="15.5" outlineLevel="1">
      <c r="A518" s="498">
        <v>28</v>
      </c>
      <c r="B518" s="318" t="s">
        <v>18</v>
      </c>
      <c r="C518" s="288" t="s">
        <v>25</v>
      </c>
      <c r="D518" s="292"/>
      <c r="E518" s="292"/>
      <c r="F518" s="292"/>
      <c r="G518" s="292"/>
      <c r="H518" s="292"/>
      <c r="I518" s="292"/>
      <c r="J518" s="292"/>
      <c r="K518" s="292"/>
      <c r="L518" s="292"/>
      <c r="M518" s="292"/>
      <c r="N518" s="292"/>
      <c r="O518" s="292"/>
      <c r="P518" s="292"/>
      <c r="Q518" s="292"/>
      <c r="R518" s="292"/>
      <c r="S518" s="292"/>
      <c r="T518" s="292"/>
      <c r="U518" s="292">
        <v>0</v>
      </c>
      <c r="V518" s="292"/>
      <c r="W518" s="292"/>
      <c r="X518" s="292"/>
      <c r="Y518" s="292"/>
      <c r="Z518" s="292"/>
      <c r="AA518" s="292"/>
      <c r="AB518" s="292"/>
      <c r="AC518" s="292"/>
      <c r="AD518" s="292"/>
      <c r="AE518" s="292"/>
      <c r="AF518" s="292"/>
      <c r="AG518" s="292"/>
      <c r="AH518" s="292"/>
      <c r="AI518" s="292"/>
      <c r="AJ518" s="292"/>
      <c r="AK518" s="292"/>
      <c r="AL518" s="292"/>
      <c r="AM518" s="422"/>
      <c r="AN518" s="411"/>
      <c r="AO518" s="411"/>
      <c r="AP518" s="411"/>
      <c r="AQ518" s="411"/>
      <c r="AR518" s="411"/>
      <c r="AS518" s="411"/>
      <c r="AT518" s="411"/>
      <c r="AU518" s="411"/>
      <c r="AV518" s="411"/>
      <c r="AW518" s="411"/>
      <c r="AX518" s="411"/>
      <c r="AY518" s="411"/>
      <c r="AZ518" s="411"/>
      <c r="BA518" s="293">
        <f>SUM(AM518:AZ518)</f>
        <v>0</v>
      </c>
    </row>
    <row r="519" spans="1:53" ht="15.5" outlineLevel="1">
      <c r="B519" s="291" t="s">
        <v>258</v>
      </c>
      <c r="C519" s="288" t="s">
        <v>163</v>
      </c>
      <c r="D519" s="292"/>
      <c r="E519" s="292"/>
      <c r="F519" s="292"/>
      <c r="G519" s="292"/>
      <c r="H519" s="292"/>
      <c r="I519" s="292"/>
      <c r="J519" s="292"/>
      <c r="K519" s="292"/>
      <c r="L519" s="292"/>
      <c r="M519" s="292"/>
      <c r="N519" s="292"/>
      <c r="O519" s="292"/>
      <c r="P519" s="292"/>
      <c r="Q519" s="292"/>
      <c r="R519" s="292"/>
      <c r="S519" s="292"/>
      <c r="T519" s="292"/>
      <c r="U519" s="292">
        <f>U518</f>
        <v>0</v>
      </c>
      <c r="V519" s="292"/>
      <c r="W519" s="292"/>
      <c r="X519" s="292"/>
      <c r="Y519" s="292"/>
      <c r="Z519" s="292"/>
      <c r="AA519" s="292"/>
      <c r="AB519" s="292"/>
      <c r="AC519" s="292"/>
      <c r="AD519" s="292"/>
      <c r="AE519" s="292"/>
      <c r="AF519" s="292"/>
      <c r="AG519" s="292"/>
      <c r="AH519" s="292"/>
      <c r="AI519" s="292"/>
      <c r="AJ519" s="292"/>
      <c r="AK519" s="292"/>
      <c r="AL519" s="292"/>
      <c r="AM519" s="407">
        <f>AM518</f>
        <v>0</v>
      </c>
      <c r="AN519" s="407">
        <f>AN518</f>
        <v>0</v>
      </c>
      <c r="AO519" s="407">
        <f t="shared" ref="AO519:AZ519" si="183">AO518</f>
        <v>0</v>
      </c>
      <c r="AP519" s="407">
        <f t="shared" si="183"/>
        <v>0</v>
      </c>
      <c r="AQ519" s="407">
        <f t="shared" si="183"/>
        <v>0</v>
      </c>
      <c r="AR519" s="407">
        <f t="shared" si="183"/>
        <v>0</v>
      </c>
      <c r="AS519" s="407">
        <f t="shared" si="183"/>
        <v>0</v>
      </c>
      <c r="AT519" s="407">
        <f t="shared" si="183"/>
        <v>0</v>
      </c>
      <c r="AU519" s="407">
        <f t="shared" si="183"/>
        <v>0</v>
      </c>
      <c r="AV519" s="407">
        <f t="shared" si="183"/>
        <v>0</v>
      </c>
      <c r="AW519" s="407">
        <f t="shared" si="183"/>
        <v>0</v>
      </c>
      <c r="AX519" s="407">
        <f t="shared" si="183"/>
        <v>0</v>
      </c>
      <c r="AY519" s="407">
        <f t="shared" si="183"/>
        <v>0</v>
      </c>
      <c r="AZ519" s="407">
        <f t="shared" si="183"/>
        <v>0</v>
      </c>
      <c r="BA519" s="294"/>
    </row>
    <row r="520" spans="1:53" ht="15.5" outlineLevel="1">
      <c r="A520" s="501"/>
      <c r="B520" s="319"/>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408"/>
      <c r="AN520" s="408"/>
      <c r="AO520" s="408"/>
      <c r="AP520" s="408"/>
      <c r="AQ520" s="408"/>
      <c r="AR520" s="408"/>
      <c r="AS520" s="408"/>
      <c r="AT520" s="408"/>
      <c r="AU520" s="408"/>
      <c r="AV520" s="408"/>
      <c r="AW520" s="408"/>
      <c r="AX520" s="408"/>
      <c r="AY520" s="408"/>
      <c r="AZ520" s="408"/>
      <c r="BA520" s="303"/>
    </row>
    <row r="521" spans="1:53" ht="15.5" outlineLevel="1">
      <c r="A521" s="498">
        <v>29</v>
      </c>
      <c r="B521" s="321" t="s">
        <v>19</v>
      </c>
      <c r="C521" s="288" t="s">
        <v>25</v>
      </c>
      <c r="D521" s="292"/>
      <c r="E521" s="292"/>
      <c r="F521" s="292"/>
      <c r="G521" s="292"/>
      <c r="H521" s="292"/>
      <c r="I521" s="292"/>
      <c r="J521" s="292"/>
      <c r="K521" s="292"/>
      <c r="L521" s="292"/>
      <c r="M521" s="292"/>
      <c r="N521" s="292"/>
      <c r="O521" s="292"/>
      <c r="P521" s="292"/>
      <c r="Q521" s="292"/>
      <c r="R521" s="292"/>
      <c r="S521" s="292"/>
      <c r="T521" s="292"/>
      <c r="U521" s="292">
        <v>0</v>
      </c>
      <c r="V521" s="292"/>
      <c r="W521" s="292"/>
      <c r="X521" s="292"/>
      <c r="Y521" s="292"/>
      <c r="Z521" s="292"/>
      <c r="AA521" s="292"/>
      <c r="AB521" s="292"/>
      <c r="AC521" s="292"/>
      <c r="AD521" s="292"/>
      <c r="AE521" s="292"/>
      <c r="AF521" s="292"/>
      <c r="AG521" s="292"/>
      <c r="AH521" s="292"/>
      <c r="AI521" s="292"/>
      <c r="AJ521" s="292"/>
      <c r="AK521" s="292"/>
      <c r="AL521" s="292"/>
      <c r="AM521" s="422"/>
      <c r="AN521" s="411"/>
      <c r="AO521" s="411"/>
      <c r="AP521" s="411"/>
      <c r="AQ521" s="411"/>
      <c r="AR521" s="411"/>
      <c r="AS521" s="411"/>
      <c r="AT521" s="411"/>
      <c r="AU521" s="411"/>
      <c r="AV521" s="411"/>
      <c r="AW521" s="411"/>
      <c r="AX521" s="411"/>
      <c r="AY521" s="411"/>
      <c r="AZ521" s="411"/>
      <c r="BA521" s="293">
        <f>SUM(AM521:AZ521)</f>
        <v>0</v>
      </c>
    </row>
    <row r="522" spans="1:53" ht="15.5" outlineLevel="1">
      <c r="B522" s="321" t="s">
        <v>258</v>
      </c>
      <c r="C522" s="288" t="s">
        <v>163</v>
      </c>
      <c r="D522" s="292"/>
      <c r="E522" s="292"/>
      <c r="F522" s="292"/>
      <c r="G522" s="292"/>
      <c r="H522" s="292"/>
      <c r="I522" s="292"/>
      <c r="J522" s="292"/>
      <c r="K522" s="292"/>
      <c r="L522" s="292"/>
      <c r="M522" s="292"/>
      <c r="N522" s="292"/>
      <c r="O522" s="292"/>
      <c r="P522" s="292"/>
      <c r="Q522" s="292"/>
      <c r="R522" s="292"/>
      <c r="S522" s="292"/>
      <c r="T522" s="292"/>
      <c r="U522" s="292">
        <f>U521</f>
        <v>0</v>
      </c>
      <c r="V522" s="292"/>
      <c r="W522" s="292"/>
      <c r="X522" s="292"/>
      <c r="Y522" s="292"/>
      <c r="Z522" s="292"/>
      <c r="AA522" s="292"/>
      <c r="AB522" s="292"/>
      <c r="AC522" s="292"/>
      <c r="AD522" s="292"/>
      <c r="AE522" s="292"/>
      <c r="AF522" s="292"/>
      <c r="AG522" s="292"/>
      <c r="AH522" s="292"/>
      <c r="AI522" s="292"/>
      <c r="AJ522" s="292"/>
      <c r="AK522" s="292"/>
      <c r="AL522" s="292"/>
      <c r="AM522" s="407">
        <f>AM521</f>
        <v>0</v>
      </c>
      <c r="AN522" s="407">
        <f t="shared" ref="AN522:AZ522" si="184">AN521</f>
        <v>0</v>
      </c>
      <c r="AO522" s="407">
        <f t="shared" si="184"/>
        <v>0</v>
      </c>
      <c r="AP522" s="407">
        <f t="shared" si="184"/>
        <v>0</v>
      </c>
      <c r="AQ522" s="407">
        <f t="shared" si="184"/>
        <v>0</v>
      </c>
      <c r="AR522" s="407">
        <f t="shared" si="184"/>
        <v>0</v>
      </c>
      <c r="AS522" s="407">
        <f t="shared" si="184"/>
        <v>0</v>
      </c>
      <c r="AT522" s="407">
        <f t="shared" si="184"/>
        <v>0</v>
      </c>
      <c r="AU522" s="407">
        <f t="shared" si="184"/>
        <v>0</v>
      </c>
      <c r="AV522" s="407">
        <f t="shared" si="184"/>
        <v>0</v>
      </c>
      <c r="AW522" s="407">
        <f t="shared" si="184"/>
        <v>0</v>
      </c>
      <c r="AX522" s="407">
        <f t="shared" si="184"/>
        <v>0</v>
      </c>
      <c r="AY522" s="407">
        <f t="shared" si="184"/>
        <v>0</v>
      </c>
      <c r="AZ522" s="407">
        <f t="shared" si="184"/>
        <v>0</v>
      </c>
      <c r="BA522" s="294"/>
    </row>
    <row r="523" spans="1:53" ht="15.5" outlineLevel="1">
      <c r="B523" s="321"/>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c r="AL523" s="288"/>
      <c r="AM523" s="419"/>
      <c r="AN523" s="419"/>
      <c r="AO523" s="419"/>
      <c r="AP523" s="419"/>
      <c r="AQ523" s="419"/>
      <c r="AR523" s="419"/>
      <c r="AS523" s="419"/>
      <c r="AT523" s="419"/>
      <c r="AU523" s="419"/>
      <c r="AV523" s="419"/>
      <c r="AW523" s="419"/>
      <c r="AX523" s="419"/>
      <c r="AY523" s="419"/>
      <c r="AZ523" s="419"/>
      <c r="BA523" s="310"/>
    </row>
    <row r="524" spans="1:53" s="280" customFormat="1" ht="15.5" outlineLevel="1">
      <c r="A524" s="498">
        <v>30</v>
      </c>
      <c r="B524" s="311" t="s">
        <v>485</v>
      </c>
      <c r="C524" s="288" t="s">
        <v>25</v>
      </c>
      <c r="D524" s="292"/>
      <c r="E524" s="292"/>
      <c r="F524" s="292"/>
      <c r="G524" s="292"/>
      <c r="H524" s="292"/>
      <c r="I524" s="292"/>
      <c r="J524" s="292"/>
      <c r="K524" s="292"/>
      <c r="L524" s="292"/>
      <c r="M524" s="292"/>
      <c r="N524" s="292"/>
      <c r="O524" s="292"/>
      <c r="P524" s="292"/>
      <c r="Q524" s="292"/>
      <c r="R524" s="292"/>
      <c r="S524" s="292"/>
      <c r="T524" s="292"/>
      <c r="U524" s="292">
        <v>0</v>
      </c>
      <c r="V524" s="292"/>
      <c r="W524" s="292"/>
      <c r="X524" s="292"/>
      <c r="Y524" s="292"/>
      <c r="Z524" s="292"/>
      <c r="AA524" s="292"/>
      <c r="AB524" s="292"/>
      <c r="AC524" s="292"/>
      <c r="AD524" s="292"/>
      <c r="AE524" s="292"/>
      <c r="AF524" s="292"/>
      <c r="AG524" s="292"/>
      <c r="AH524" s="292"/>
      <c r="AI524" s="292"/>
      <c r="AJ524" s="292"/>
      <c r="AK524" s="292"/>
      <c r="AL524" s="292"/>
      <c r="AM524" s="406"/>
      <c r="AN524" s="406"/>
      <c r="AO524" s="406"/>
      <c r="AP524" s="406"/>
      <c r="AQ524" s="406"/>
      <c r="AR524" s="406"/>
      <c r="AS524" s="406"/>
      <c r="AT524" s="406"/>
      <c r="AU524" s="406"/>
      <c r="AV524" s="406"/>
      <c r="AW524" s="406"/>
      <c r="AX524" s="406"/>
      <c r="AY524" s="406"/>
      <c r="AZ524" s="406"/>
      <c r="BA524" s="293">
        <f>SUM(AM524:AZ524)</f>
        <v>0</v>
      </c>
    </row>
    <row r="525" spans="1:53" s="280" customFormat="1" ht="15.5" outlineLevel="1">
      <c r="A525" s="498"/>
      <c r="B525" s="321" t="s">
        <v>258</v>
      </c>
      <c r="C525" s="288" t="s">
        <v>163</v>
      </c>
      <c r="D525" s="292"/>
      <c r="E525" s="292"/>
      <c r="F525" s="292"/>
      <c r="G525" s="292"/>
      <c r="H525" s="292"/>
      <c r="I525" s="292"/>
      <c r="J525" s="292"/>
      <c r="K525" s="292"/>
      <c r="L525" s="292"/>
      <c r="M525" s="292"/>
      <c r="N525" s="292"/>
      <c r="O525" s="292"/>
      <c r="P525" s="292"/>
      <c r="Q525" s="292"/>
      <c r="R525" s="292"/>
      <c r="S525" s="292"/>
      <c r="T525" s="292"/>
      <c r="U525" s="292">
        <f>U524</f>
        <v>0</v>
      </c>
      <c r="V525" s="292"/>
      <c r="W525" s="292"/>
      <c r="X525" s="292"/>
      <c r="Y525" s="292"/>
      <c r="Z525" s="292"/>
      <c r="AA525" s="292"/>
      <c r="AB525" s="292"/>
      <c r="AC525" s="292"/>
      <c r="AD525" s="292"/>
      <c r="AE525" s="292"/>
      <c r="AF525" s="292"/>
      <c r="AG525" s="292"/>
      <c r="AH525" s="292"/>
      <c r="AI525" s="292"/>
      <c r="AJ525" s="292"/>
      <c r="AK525" s="292"/>
      <c r="AL525" s="292"/>
      <c r="AM525" s="407">
        <f>AM524</f>
        <v>0</v>
      </c>
      <c r="AN525" s="407">
        <f t="shared" ref="AN525:AZ525" si="185">AN524</f>
        <v>0</v>
      </c>
      <c r="AO525" s="407">
        <f t="shared" si="185"/>
        <v>0</v>
      </c>
      <c r="AP525" s="407">
        <f t="shared" si="185"/>
        <v>0</v>
      </c>
      <c r="AQ525" s="407">
        <f t="shared" si="185"/>
        <v>0</v>
      </c>
      <c r="AR525" s="407">
        <f t="shared" si="185"/>
        <v>0</v>
      </c>
      <c r="AS525" s="407">
        <f t="shared" si="185"/>
        <v>0</v>
      </c>
      <c r="AT525" s="407">
        <f t="shared" si="185"/>
        <v>0</v>
      </c>
      <c r="AU525" s="407">
        <f t="shared" si="185"/>
        <v>0</v>
      </c>
      <c r="AV525" s="407">
        <f t="shared" si="185"/>
        <v>0</v>
      </c>
      <c r="AW525" s="407">
        <f t="shared" si="185"/>
        <v>0</v>
      </c>
      <c r="AX525" s="407">
        <f t="shared" si="185"/>
        <v>0</v>
      </c>
      <c r="AY525" s="407">
        <f t="shared" si="185"/>
        <v>0</v>
      </c>
      <c r="AZ525" s="407">
        <f t="shared" si="185"/>
        <v>0</v>
      </c>
      <c r="BA525" s="294"/>
    </row>
    <row r="526" spans="1:53" s="280" customFormat="1" ht="15.5" outlineLevel="1">
      <c r="A526" s="498"/>
      <c r="B526" s="321"/>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c r="AL526" s="288"/>
      <c r="AM526" s="408"/>
      <c r="AN526" s="408"/>
      <c r="AO526" s="408"/>
      <c r="AP526" s="408"/>
      <c r="AQ526" s="408"/>
      <c r="AR526" s="408"/>
      <c r="AS526" s="408"/>
      <c r="AT526" s="408"/>
      <c r="AU526" s="408"/>
      <c r="AV526" s="408"/>
      <c r="AW526" s="408"/>
      <c r="AX526" s="408"/>
      <c r="AY526" s="408"/>
      <c r="AZ526" s="408"/>
      <c r="BA526" s="310"/>
    </row>
    <row r="527" spans="1:53" s="280" customFormat="1" ht="15.5" outlineLevel="1">
      <c r="A527" s="498"/>
      <c r="B527" s="285" t="s">
        <v>486</v>
      </c>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c r="AL527" s="288"/>
      <c r="AM527" s="408"/>
      <c r="AN527" s="408"/>
      <c r="AO527" s="408"/>
      <c r="AP527" s="408"/>
      <c r="AQ527" s="408"/>
      <c r="AR527" s="408"/>
      <c r="AS527" s="408"/>
      <c r="AT527" s="408"/>
      <c r="AU527" s="408"/>
      <c r="AV527" s="408"/>
      <c r="AW527" s="408"/>
      <c r="AX527" s="408"/>
      <c r="AY527" s="408"/>
      <c r="AZ527" s="408"/>
      <c r="BA527" s="310"/>
    </row>
    <row r="528" spans="1:53" s="280" customFormat="1" ht="15.5" outlineLevel="1">
      <c r="A528" s="498">
        <v>31</v>
      </c>
      <c r="B528" s="321" t="s">
        <v>487</v>
      </c>
      <c r="C528" s="288" t="s">
        <v>25</v>
      </c>
      <c r="D528" s="292"/>
      <c r="E528" s="292"/>
      <c r="F528" s="292"/>
      <c r="G528" s="292"/>
      <c r="H528" s="292"/>
      <c r="I528" s="292"/>
      <c r="J528" s="292"/>
      <c r="K528" s="292"/>
      <c r="L528" s="292"/>
      <c r="M528" s="292"/>
      <c r="N528" s="292"/>
      <c r="O528" s="292"/>
      <c r="P528" s="292"/>
      <c r="Q528" s="292"/>
      <c r="R528" s="292"/>
      <c r="S528" s="292"/>
      <c r="T528" s="292"/>
      <c r="U528" s="292">
        <v>0</v>
      </c>
      <c r="V528" s="292"/>
      <c r="W528" s="292"/>
      <c r="X528" s="292"/>
      <c r="Y528" s="292"/>
      <c r="Z528" s="292"/>
      <c r="AA528" s="292"/>
      <c r="AB528" s="292"/>
      <c r="AC528" s="292"/>
      <c r="AD528" s="292"/>
      <c r="AE528" s="292"/>
      <c r="AF528" s="292"/>
      <c r="AG528" s="292"/>
      <c r="AH528" s="292"/>
      <c r="AI528" s="292"/>
      <c r="AJ528" s="292"/>
      <c r="AK528" s="292"/>
      <c r="AL528" s="292"/>
      <c r="AM528" s="406"/>
      <c r="AN528" s="406"/>
      <c r="AO528" s="406"/>
      <c r="AP528" s="406"/>
      <c r="AQ528" s="406"/>
      <c r="AR528" s="406"/>
      <c r="AS528" s="406"/>
      <c r="AT528" s="406"/>
      <c r="AU528" s="406"/>
      <c r="AV528" s="406"/>
      <c r="AW528" s="406"/>
      <c r="AX528" s="406"/>
      <c r="AY528" s="406"/>
      <c r="AZ528" s="406"/>
      <c r="BA528" s="293">
        <f>SUM(AM528:AZ528)</f>
        <v>0</v>
      </c>
    </row>
    <row r="529" spans="1:55" s="280" customFormat="1" ht="15.5" outlineLevel="1">
      <c r="A529" s="498"/>
      <c r="B529" s="321" t="s">
        <v>258</v>
      </c>
      <c r="C529" s="288" t="s">
        <v>163</v>
      </c>
      <c r="D529" s="292"/>
      <c r="E529" s="292"/>
      <c r="F529" s="292"/>
      <c r="G529" s="292"/>
      <c r="H529" s="292"/>
      <c r="I529" s="292"/>
      <c r="J529" s="292"/>
      <c r="K529" s="292"/>
      <c r="L529" s="292"/>
      <c r="M529" s="292"/>
      <c r="N529" s="292"/>
      <c r="O529" s="292"/>
      <c r="P529" s="292"/>
      <c r="Q529" s="292"/>
      <c r="R529" s="292"/>
      <c r="S529" s="292"/>
      <c r="T529" s="292"/>
      <c r="U529" s="292">
        <f>U528</f>
        <v>0</v>
      </c>
      <c r="V529" s="292"/>
      <c r="W529" s="292"/>
      <c r="X529" s="292"/>
      <c r="Y529" s="292"/>
      <c r="Z529" s="292"/>
      <c r="AA529" s="292"/>
      <c r="AB529" s="292"/>
      <c r="AC529" s="292"/>
      <c r="AD529" s="292"/>
      <c r="AE529" s="292"/>
      <c r="AF529" s="292"/>
      <c r="AG529" s="292"/>
      <c r="AH529" s="292"/>
      <c r="AI529" s="292"/>
      <c r="AJ529" s="292"/>
      <c r="AK529" s="292"/>
      <c r="AL529" s="292"/>
      <c r="AM529" s="407">
        <f>AM528</f>
        <v>0</v>
      </c>
      <c r="AN529" s="407">
        <f t="shared" ref="AN529:AZ529" si="186">AN528</f>
        <v>0</v>
      </c>
      <c r="AO529" s="407">
        <f t="shared" si="186"/>
        <v>0</v>
      </c>
      <c r="AP529" s="407">
        <f t="shared" si="186"/>
        <v>0</v>
      </c>
      <c r="AQ529" s="407">
        <f t="shared" si="186"/>
        <v>0</v>
      </c>
      <c r="AR529" s="407">
        <f t="shared" si="186"/>
        <v>0</v>
      </c>
      <c r="AS529" s="407">
        <f t="shared" si="186"/>
        <v>0</v>
      </c>
      <c r="AT529" s="407">
        <f t="shared" si="186"/>
        <v>0</v>
      </c>
      <c r="AU529" s="407">
        <f t="shared" si="186"/>
        <v>0</v>
      </c>
      <c r="AV529" s="407">
        <f t="shared" si="186"/>
        <v>0</v>
      </c>
      <c r="AW529" s="407">
        <f t="shared" si="186"/>
        <v>0</v>
      </c>
      <c r="AX529" s="407">
        <f t="shared" si="186"/>
        <v>0</v>
      </c>
      <c r="AY529" s="407">
        <f t="shared" si="186"/>
        <v>0</v>
      </c>
      <c r="AZ529" s="407">
        <f t="shared" si="186"/>
        <v>0</v>
      </c>
      <c r="BA529" s="294"/>
    </row>
    <row r="530" spans="1:55" s="280" customFormat="1" ht="15.5" outlineLevel="1">
      <c r="A530" s="498"/>
      <c r="B530" s="321"/>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c r="AL530" s="288"/>
      <c r="AM530" s="408"/>
      <c r="AN530" s="408"/>
      <c r="AO530" s="408"/>
      <c r="AP530" s="408"/>
      <c r="AQ530" s="408"/>
      <c r="AR530" s="408"/>
      <c r="AS530" s="408"/>
      <c r="AT530" s="408"/>
      <c r="AU530" s="408"/>
      <c r="AV530" s="408"/>
      <c r="AW530" s="408"/>
      <c r="AX530" s="408"/>
      <c r="AY530" s="408"/>
      <c r="AZ530" s="408"/>
      <c r="BA530" s="310"/>
    </row>
    <row r="531" spans="1:55" s="280" customFormat="1" ht="15.5" outlineLevel="1">
      <c r="A531" s="498">
        <v>32</v>
      </c>
      <c r="B531" s="321" t="s">
        <v>488</v>
      </c>
      <c r="C531" s="288" t="s">
        <v>25</v>
      </c>
      <c r="D531" s="292">
        <f>+'7.  Persistence Report'!AT109</f>
        <v>0</v>
      </c>
      <c r="E531" s="292">
        <f>+'7.  Persistence Report'!AU109</f>
        <v>0</v>
      </c>
      <c r="F531" s="292">
        <f>+'7.  Persistence Report'!AV109</f>
        <v>0</v>
      </c>
      <c r="G531" s="292">
        <f>+'7.  Persistence Report'!AW109</f>
        <v>0</v>
      </c>
      <c r="H531" s="292">
        <f>+'7.  Persistence Report'!AX109</f>
        <v>0</v>
      </c>
      <c r="I531" s="292">
        <f>+'7.  Persistence Report'!AY109</f>
        <v>0</v>
      </c>
      <c r="J531" s="292">
        <f>+'7.  Persistence Report'!AZ109</f>
        <v>0</v>
      </c>
      <c r="K531" s="292">
        <f>+'7.  Persistence Report'!BA109</f>
        <v>0</v>
      </c>
      <c r="L531" s="292">
        <f>+'7.  Persistence Report'!BB109</f>
        <v>0</v>
      </c>
      <c r="M531" s="292">
        <f>+'7.  Persistence Report'!BC109</f>
        <v>0</v>
      </c>
      <c r="N531" s="292">
        <f>+'7.  Persistence Report'!BD109</f>
        <v>0</v>
      </c>
      <c r="O531" s="292">
        <f>+'7.  Persistence Report'!BE109</f>
        <v>0</v>
      </c>
      <c r="P531" s="292">
        <f>+'7.  Persistence Report'!BF109</f>
        <v>0</v>
      </c>
      <c r="Q531" s="292">
        <f>+'7.  Persistence Report'!BG109</f>
        <v>0</v>
      </c>
      <c r="R531" s="292">
        <f>+'7.  Persistence Report'!BH109</f>
        <v>0</v>
      </c>
      <c r="S531" s="292">
        <f>+'7.  Persistence Report'!BI109</f>
        <v>0</v>
      </c>
      <c r="T531" s="292">
        <f>+'7.  Persistence Report'!BJ109</f>
        <v>0</v>
      </c>
      <c r="U531" s="292">
        <v>0</v>
      </c>
      <c r="V531" s="292">
        <f>+'7.  Persistence Report'!O109</f>
        <v>1707.258478</v>
      </c>
      <c r="W531" s="292">
        <f>+'7.  Persistence Report'!P109</f>
        <v>0</v>
      </c>
      <c r="X531" s="292">
        <f>+'7.  Persistence Report'!Q109</f>
        <v>0</v>
      </c>
      <c r="Y531" s="292">
        <f>+'7.  Persistence Report'!R109</f>
        <v>0</v>
      </c>
      <c r="Z531" s="292">
        <f>+'7.  Persistence Report'!S109</f>
        <v>0</v>
      </c>
      <c r="AA531" s="292">
        <f>+'7.  Persistence Report'!T109</f>
        <v>0</v>
      </c>
      <c r="AB531" s="292">
        <f>+'7.  Persistence Report'!U109</f>
        <v>0</v>
      </c>
      <c r="AC531" s="292">
        <f>+'7.  Persistence Report'!V109</f>
        <v>0</v>
      </c>
      <c r="AD531" s="292">
        <f>+'7.  Persistence Report'!W109</f>
        <v>0</v>
      </c>
      <c r="AE531" s="292">
        <f>+'7.  Persistence Report'!X109</f>
        <v>0</v>
      </c>
      <c r="AF531" s="292">
        <f>+'7.  Persistence Report'!Y109</f>
        <v>0</v>
      </c>
      <c r="AG531" s="292">
        <f>+'7.  Persistence Report'!Z109</f>
        <v>0</v>
      </c>
      <c r="AH531" s="292">
        <f>+'7.  Persistence Report'!AA109</f>
        <v>0</v>
      </c>
      <c r="AI531" s="292">
        <f>+'7.  Persistence Report'!AB109</f>
        <v>0</v>
      </c>
      <c r="AJ531" s="292">
        <f>+'7.  Persistence Report'!AC109</f>
        <v>0</v>
      </c>
      <c r="AK531" s="292">
        <f>+'7.  Persistence Report'!AD109</f>
        <v>0</v>
      </c>
      <c r="AL531" s="292">
        <f>+'7.  Persistence Report'!AE109</f>
        <v>0</v>
      </c>
      <c r="AM531" s="406">
        <f>+'A. Rate Class Allocations'!M31</f>
        <v>1</v>
      </c>
      <c r="AN531" s="406"/>
      <c r="AO531" s="406"/>
      <c r="AP531" s="406"/>
      <c r="AQ531" s="406"/>
      <c r="AR531" s="406"/>
      <c r="AS531" s="406"/>
      <c r="AT531" s="406"/>
      <c r="AU531" s="406"/>
      <c r="AV531" s="406"/>
      <c r="AW531" s="406"/>
      <c r="AX531" s="406"/>
      <c r="AY531" s="406"/>
      <c r="AZ531" s="406"/>
      <c r="BA531" s="293">
        <f>SUM(AM531:AZ531)</f>
        <v>1</v>
      </c>
    </row>
    <row r="532" spans="1:55" s="280" customFormat="1" ht="15.5" outlineLevel="1">
      <c r="A532" s="498"/>
      <c r="B532" s="321" t="s">
        <v>258</v>
      </c>
      <c r="C532" s="288" t="s">
        <v>163</v>
      </c>
      <c r="D532" s="292"/>
      <c r="E532" s="292"/>
      <c r="F532" s="292"/>
      <c r="G532" s="292"/>
      <c r="H532" s="292"/>
      <c r="I532" s="292"/>
      <c r="J532" s="292"/>
      <c r="K532" s="292"/>
      <c r="L532" s="292"/>
      <c r="M532" s="292"/>
      <c r="N532" s="292"/>
      <c r="O532" s="292"/>
      <c r="P532" s="292"/>
      <c r="Q532" s="292"/>
      <c r="R532" s="292"/>
      <c r="S532" s="292"/>
      <c r="T532" s="292"/>
      <c r="U532" s="292">
        <f>U531</f>
        <v>0</v>
      </c>
      <c r="V532" s="292"/>
      <c r="W532" s="292"/>
      <c r="X532" s="292"/>
      <c r="Y532" s="292"/>
      <c r="Z532" s="292"/>
      <c r="AA532" s="292"/>
      <c r="AB532" s="292"/>
      <c r="AC532" s="292"/>
      <c r="AD532" s="292"/>
      <c r="AE532" s="292"/>
      <c r="AF532" s="292"/>
      <c r="AG532" s="292"/>
      <c r="AH532" s="292"/>
      <c r="AI532" s="292"/>
      <c r="AJ532" s="292"/>
      <c r="AK532" s="292"/>
      <c r="AL532" s="292"/>
      <c r="AM532" s="407">
        <f>AM531</f>
        <v>1</v>
      </c>
      <c r="AN532" s="407">
        <f t="shared" ref="AN532:AZ532" si="187">AN531</f>
        <v>0</v>
      </c>
      <c r="AO532" s="407">
        <f t="shared" si="187"/>
        <v>0</v>
      </c>
      <c r="AP532" s="407">
        <f t="shared" si="187"/>
        <v>0</v>
      </c>
      <c r="AQ532" s="407">
        <f t="shared" si="187"/>
        <v>0</v>
      </c>
      <c r="AR532" s="407">
        <f t="shared" si="187"/>
        <v>0</v>
      </c>
      <c r="AS532" s="407">
        <f t="shared" si="187"/>
        <v>0</v>
      </c>
      <c r="AT532" s="407">
        <f t="shared" si="187"/>
        <v>0</v>
      </c>
      <c r="AU532" s="407">
        <f t="shared" si="187"/>
        <v>0</v>
      </c>
      <c r="AV532" s="407">
        <f t="shared" si="187"/>
        <v>0</v>
      </c>
      <c r="AW532" s="407">
        <f t="shared" si="187"/>
        <v>0</v>
      </c>
      <c r="AX532" s="407">
        <f t="shared" si="187"/>
        <v>0</v>
      </c>
      <c r="AY532" s="407">
        <f t="shared" si="187"/>
        <v>0</v>
      </c>
      <c r="AZ532" s="407">
        <f t="shared" si="187"/>
        <v>0</v>
      </c>
      <c r="BA532" s="294"/>
    </row>
    <row r="533" spans="1:55" s="280" customFormat="1" ht="15.5" outlineLevel="1">
      <c r="A533" s="498"/>
      <c r="B533" s="321"/>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408"/>
      <c r="AN533" s="408"/>
      <c r="AO533" s="408"/>
      <c r="AP533" s="408"/>
      <c r="AQ533" s="408"/>
      <c r="AR533" s="408"/>
      <c r="AS533" s="408"/>
      <c r="AT533" s="408"/>
      <c r="AU533" s="408"/>
      <c r="AV533" s="408"/>
      <c r="AW533" s="408"/>
      <c r="AX533" s="408"/>
      <c r="AY533" s="408"/>
      <c r="AZ533" s="408"/>
      <c r="BA533" s="310"/>
    </row>
    <row r="534" spans="1:55" s="280" customFormat="1" ht="15.5" outlineLevel="1">
      <c r="A534" s="498">
        <v>33</v>
      </c>
      <c r="B534" s="321" t="s">
        <v>489</v>
      </c>
      <c r="C534" s="288" t="s">
        <v>25</v>
      </c>
      <c r="D534" s="292"/>
      <c r="E534" s="292"/>
      <c r="F534" s="292"/>
      <c r="G534" s="292"/>
      <c r="H534" s="292"/>
      <c r="I534" s="292"/>
      <c r="J534" s="292"/>
      <c r="K534" s="292"/>
      <c r="L534" s="292"/>
      <c r="M534" s="292"/>
      <c r="N534" s="292"/>
      <c r="O534" s="292"/>
      <c r="P534" s="292"/>
      <c r="Q534" s="292"/>
      <c r="R534" s="292"/>
      <c r="S534" s="292"/>
      <c r="T534" s="292"/>
      <c r="U534" s="292">
        <v>12</v>
      </c>
      <c r="V534" s="292"/>
      <c r="W534" s="292"/>
      <c r="X534" s="292"/>
      <c r="Y534" s="292"/>
      <c r="Z534" s="292"/>
      <c r="AA534" s="292"/>
      <c r="AB534" s="292"/>
      <c r="AC534" s="292"/>
      <c r="AD534" s="292"/>
      <c r="AE534" s="292"/>
      <c r="AF534" s="292"/>
      <c r="AG534" s="292"/>
      <c r="AH534" s="292"/>
      <c r="AI534" s="292"/>
      <c r="AJ534" s="292"/>
      <c r="AK534" s="292"/>
      <c r="AL534" s="292"/>
      <c r="AM534" s="406"/>
      <c r="AN534" s="406"/>
      <c r="AO534" s="406"/>
      <c r="AP534" s="406"/>
      <c r="AQ534" s="406"/>
      <c r="AR534" s="406"/>
      <c r="AS534" s="406"/>
      <c r="AT534" s="406"/>
      <c r="AU534" s="406"/>
      <c r="AV534" s="406"/>
      <c r="AW534" s="406"/>
      <c r="AX534" s="406"/>
      <c r="AY534" s="406"/>
      <c r="AZ534" s="406"/>
      <c r="BA534" s="293">
        <f>SUM(AM534:AZ534)</f>
        <v>0</v>
      </c>
    </row>
    <row r="535" spans="1:55" s="280" customFormat="1" ht="15.5" outlineLevel="1">
      <c r="A535" s="498"/>
      <c r="B535" s="321" t="s">
        <v>258</v>
      </c>
      <c r="C535" s="288" t="s">
        <v>163</v>
      </c>
      <c r="D535" s="292"/>
      <c r="E535" s="292"/>
      <c r="F535" s="292"/>
      <c r="G535" s="292"/>
      <c r="H535" s="292"/>
      <c r="I535" s="292"/>
      <c r="J535" s="292"/>
      <c r="K535" s="292"/>
      <c r="L535" s="292"/>
      <c r="M535" s="292"/>
      <c r="N535" s="292"/>
      <c r="O535" s="292"/>
      <c r="P535" s="292"/>
      <c r="Q535" s="292"/>
      <c r="R535" s="292"/>
      <c r="S535" s="292"/>
      <c r="T535" s="292"/>
      <c r="U535" s="292">
        <f>U534</f>
        <v>12</v>
      </c>
      <c r="V535" s="292"/>
      <c r="W535" s="292"/>
      <c r="X535" s="292"/>
      <c r="Y535" s="292"/>
      <c r="Z535" s="292"/>
      <c r="AA535" s="292"/>
      <c r="AB535" s="292"/>
      <c r="AC535" s="292"/>
      <c r="AD535" s="292"/>
      <c r="AE535" s="292"/>
      <c r="AF535" s="292"/>
      <c r="AG535" s="292"/>
      <c r="AH535" s="292"/>
      <c r="AI535" s="292"/>
      <c r="AJ535" s="292"/>
      <c r="AK535" s="292"/>
      <c r="AL535" s="292"/>
      <c r="AM535" s="407">
        <f>AM534</f>
        <v>0</v>
      </c>
      <c r="AN535" s="407">
        <f t="shared" ref="AN535:AY535" si="188">AN534</f>
        <v>0</v>
      </c>
      <c r="AO535" s="407">
        <f t="shared" si="188"/>
        <v>0</v>
      </c>
      <c r="AP535" s="407">
        <f t="shared" si="188"/>
        <v>0</v>
      </c>
      <c r="AQ535" s="407">
        <f t="shared" si="188"/>
        <v>0</v>
      </c>
      <c r="AR535" s="407">
        <f t="shared" si="188"/>
        <v>0</v>
      </c>
      <c r="AS535" s="407">
        <f t="shared" si="188"/>
        <v>0</v>
      </c>
      <c r="AT535" s="407">
        <f t="shared" si="188"/>
        <v>0</v>
      </c>
      <c r="AU535" s="407">
        <f t="shared" si="188"/>
        <v>0</v>
      </c>
      <c r="AV535" s="407">
        <f t="shared" si="188"/>
        <v>0</v>
      </c>
      <c r="AW535" s="407">
        <f t="shared" si="188"/>
        <v>0</v>
      </c>
      <c r="AX535" s="407">
        <f t="shared" si="188"/>
        <v>0</v>
      </c>
      <c r="AY535" s="407">
        <f t="shared" si="188"/>
        <v>0</v>
      </c>
      <c r="AZ535" s="407">
        <f>AZ534</f>
        <v>0</v>
      </c>
      <c r="BA535" s="294"/>
    </row>
    <row r="536" spans="1:55" ht="15.5" outlineLevel="1">
      <c r="B536" s="312"/>
      <c r="C536" s="322"/>
      <c r="D536" s="288"/>
      <c r="E536" s="288"/>
      <c r="F536" s="288"/>
      <c r="G536" s="288"/>
      <c r="H536" s="288"/>
      <c r="I536" s="288"/>
      <c r="J536" s="288"/>
      <c r="K536" s="288"/>
      <c r="L536" s="288"/>
      <c r="M536" s="288"/>
      <c r="N536" s="288"/>
      <c r="O536" s="288"/>
      <c r="P536" s="288"/>
      <c r="Q536" s="288"/>
      <c r="R536" s="288"/>
      <c r="S536" s="288"/>
      <c r="T536" s="288"/>
      <c r="U536" s="297"/>
      <c r="V536" s="288"/>
      <c r="W536" s="323"/>
      <c r="X536" s="323"/>
      <c r="Y536" s="323"/>
      <c r="Z536" s="323"/>
      <c r="AA536" s="323"/>
      <c r="AB536" s="323"/>
      <c r="AC536" s="323"/>
      <c r="AD536" s="323"/>
      <c r="AE536" s="323"/>
      <c r="AF536" s="288"/>
      <c r="AG536" s="288"/>
      <c r="AH536" s="288"/>
      <c r="AI536" s="288"/>
      <c r="AJ536" s="288"/>
      <c r="AK536" s="288"/>
      <c r="AL536" s="288"/>
      <c r="AM536" s="298"/>
      <c r="AN536" s="298"/>
      <c r="AO536" s="298"/>
      <c r="AP536" s="298"/>
      <c r="AQ536" s="298"/>
      <c r="AR536" s="298"/>
      <c r="AS536" s="298"/>
      <c r="AT536" s="298"/>
      <c r="AU536" s="298"/>
      <c r="AV536" s="298"/>
      <c r="AW536" s="298"/>
      <c r="AX536" s="298"/>
      <c r="AY536" s="298"/>
      <c r="AZ536" s="298"/>
      <c r="BA536" s="303"/>
    </row>
    <row r="537" spans="1:55" ht="15.5">
      <c r="B537" s="324" t="s">
        <v>259</v>
      </c>
      <c r="C537" s="326"/>
      <c r="D537" s="326">
        <f>SUM(D432:D535)</f>
        <v>20707877.515112296</v>
      </c>
      <c r="E537" s="326">
        <f t="shared" ref="E537:T537" si="189">SUM(E432:E535)</f>
        <v>19988589.707112294</v>
      </c>
      <c r="F537" s="326">
        <f t="shared" si="189"/>
        <v>19214168.464812297</v>
      </c>
      <c r="G537" s="326">
        <f t="shared" si="189"/>
        <v>18492671.330612294</v>
      </c>
      <c r="H537" s="326">
        <f t="shared" si="189"/>
        <v>17655265.329800237</v>
      </c>
      <c r="I537" s="326">
        <f t="shared" si="189"/>
        <v>17250784.392703999</v>
      </c>
      <c r="J537" s="326">
        <f t="shared" si="189"/>
        <v>16859757.913704</v>
      </c>
      <c r="K537" s="326">
        <f t="shared" si="189"/>
        <v>16857254.882603999</v>
      </c>
      <c r="L537" s="326">
        <f t="shared" si="189"/>
        <v>16144843.060404001</v>
      </c>
      <c r="M537" s="326">
        <f t="shared" si="189"/>
        <v>14054408.376004001</v>
      </c>
      <c r="N537" s="326">
        <f t="shared" si="189"/>
        <v>11386811.102604002</v>
      </c>
      <c r="O537" s="326">
        <f t="shared" si="189"/>
        <v>9642215.5087040011</v>
      </c>
      <c r="P537" s="326">
        <f t="shared" si="189"/>
        <v>8016413.6098039998</v>
      </c>
      <c r="Q537" s="326">
        <f t="shared" si="189"/>
        <v>6469202.8247039998</v>
      </c>
      <c r="R537" s="326">
        <f t="shared" si="189"/>
        <v>6372134.8247039998</v>
      </c>
      <c r="S537" s="326">
        <f t="shared" si="189"/>
        <v>5788120.6768039996</v>
      </c>
      <c r="T537" s="326">
        <f t="shared" si="189"/>
        <v>4495979.5073039997</v>
      </c>
      <c r="U537" s="326"/>
      <c r="V537" s="326">
        <f>SUM(V432:V535)</f>
        <v>7703.1514793040269</v>
      </c>
      <c r="W537" s="326">
        <f t="shared" ref="W537:AL537" si="190">SUM(W432:W535)</f>
        <v>3712.5563776840268</v>
      </c>
      <c r="X537" s="326">
        <f t="shared" si="190"/>
        <v>3646.1550211940266</v>
      </c>
      <c r="Y537" s="326">
        <f t="shared" si="190"/>
        <v>3406.5334079540266</v>
      </c>
      <c r="Z537" s="326">
        <f t="shared" si="190"/>
        <v>3184.9449286199888</v>
      </c>
      <c r="AA537" s="326">
        <f t="shared" si="190"/>
        <v>3124.4203311379997</v>
      </c>
      <c r="AB537" s="326">
        <f t="shared" si="190"/>
        <v>3073.8622181379997</v>
      </c>
      <c r="AC537" s="326">
        <f t="shared" si="190"/>
        <v>3073.5764839679996</v>
      </c>
      <c r="AD537" s="326">
        <f t="shared" si="190"/>
        <v>2977.3200872980001</v>
      </c>
      <c r="AE537" s="326">
        <f t="shared" si="190"/>
        <v>2716.5868753579998</v>
      </c>
      <c r="AF537" s="326">
        <f t="shared" si="190"/>
        <v>2331.7968122979996</v>
      </c>
      <c r="AG537" s="326">
        <f t="shared" si="190"/>
        <v>2049.9900365180001</v>
      </c>
      <c r="AH537" s="326">
        <f t="shared" si="190"/>
        <v>1774.04938924</v>
      </c>
      <c r="AI537" s="326">
        <f t="shared" si="190"/>
        <v>1399.829097022</v>
      </c>
      <c r="AJ537" s="326">
        <f t="shared" si="190"/>
        <v>1388.022897482</v>
      </c>
      <c r="AK537" s="326">
        <f t="shared" si="190"/>
        <v>1299.4081049209999</v>
      </c>
      <c r="AL537" s="326">
        <f t="shared" si="190"/>
        <v>1169.5480619609998</v>
      </c>
      <c r="AM537" s="326">
        <f>IF(AM431="kWh",SUMPRODUCT(D432:D535,AM432:AM535))</f>
        <v>6897848.1528122956</v>
      </c>
      <c r="AN537" s="326">
        <f>IF(AN431="kWh",SUMPRODUCT(D432:D535,AN432:AN535))</f>
        <v>2547008.8149019997</v>
      </c>
      <c r="AO537" s="326">
        <f>IF(AO431="kW",SUMPRODUCT(U432:U535,V432:V535,AO432:AO535),SUMPRODUCT(D432:D535,AO432:AO535))</f>
        <v>22892.125158888</v>
      </c>
      <c r="AP537" s="326">
        <f>IF(AP431="kW",SUMPRODUCT(U432:U535,V432:V535,AP432:AP535),SUMPRODUCT(D432:D535,AP432:AP535))</f>
        <v>0</v>
      </c>
      <c r="AQ537" s="326">
        <f>IF(AQ431="kW",SUMPRODUCT(U432:U535,V432:V535,AQ432:AQ535),SUMPRODUCT(D432:D535,AQ432:AQ535))</f>
        <v>0</v>
      </c>
      <c r="AR537" s="326">
        <f>IF(AR431="kW",SUMPRODUCT(U432:U535,V432:V535,AR432:AR535),SUMPRODUCT(D432:D535,AR432:AR535))</f>
        <v>0</v>
      </c>
      <c r="AS537" s="326">
        <f>IF(AS431="kW",SUMPRODUCT(U432:U535,V432:V535,AS432:AS535),SUMPRODUCT(D432:D535,AS432:AS535))</f>
        <v>0</v>
      </c>
      <c r="AT537" s="326">
        <f>IF(AT431="kW",SUMPRODUCT(U432:U535,V432:V535,AT432:AT535),SUMPRODUCT(D432:D535,AT432:AT535))</f>
        <v>0</v>
      </c>
      <c r="AU537" s="326">
        <f>IF(AU431="kW",SUMPRODUCT(U432:U535,V432:V535,AU432:AU535),SUMPRODUCT(D432:D535,AU432:AU535))</f>
        <v>0</v>
      </c>
      <c r="AV537" s="326">
        <f>IF(AV431="kW",SUMPRODUCT(U432:U535,V432:V535,AV432:AV535),SUMPRODUCT(D432:D535,AV432:AV535))</f>
        <v>0</v>
      </c>
      <c r="AW537" s="326">
        <f>IF(AW431="kW",SUMPRODUCT(U432:U535,V432:V535,AW432:AW535),SUMPRODUCT(D432:D535,AW432:AW535))</f>
        <v>0</v>
      </c>
      <c r="AX537" s="326">
        <f>IF(AX431="kW",SUMPRODUCT(U432:U535,V432:V535,AX432:AX535),SUMPRODUCT(D432:D535,AX432:AX535))</f>
        <v>0</v>
      </c>
      <c r="AY537" s="326">
        <f>IF(AY431="kW",SUMPRODUCT(U432:U535,V432:V535,AY432:AY535),SUMPRODUCT(D432:D535,AY432:AY535))</f>
        <v>0</v>
      </c>
      <c r="AZ537" s="326">
        <f>IF(AZ431="kW",SUMPRODUCT(U432:U535,V432:V535,AZ432:AZ535),SUMPRODUCT(D432:D535,AZ432:AZ535))</f>
        <v>0</v>
      </c>
      <c r="BA537" s="327"/>
    </row>
    <row r="538" spans="1:55" ht="15.5">
      <c r="B538" s="387" t="s">
        <v>260</v>
      </c>
      <c r="C538" s="388"/>
      <c r="D538" s="388"/>
      <c r="E538" s="388"/>
      <c r="F538" s="388"/>
      <c r="G538" s="388"/>
      <c r="H538" s="388"/>
      <c r="I538" s="388"/>
      <c r="J538" s="388"/>
      <c r="K538" s="388"/>
      <c r="L538" s="388"/>
      <c r="M538" s="388"/>
      <c r="N538" s="388"/>
      <c r="O538" s="388"/>
      <c r="P538" s="388"/>
      <c r="Q538" s="388"/>
      <c r="R538" s="388"/>
      <c r="S538" s="388"/>
      <c r="T538" s="388"/>
      <c r="U538" s="388"/>
      <c r="V538" s="388"/>
      <c r="W538" s="388"/>
      <c r="X538" s="388"/>
      <c r="Y538" s="388"/>
      <c r="Z538" s="388"/>
      <c r="AA538" s="388"/>
      <c r="AB538" s="388"/>
      <c r="AC538" s="388"/>
      <c r="AD538" s="388"/>
      <c r="AE538" s="388"/>
      <c r="AF538" s="388"/>
      <c r="AG538" s="388"/>
      <c r="AH538" s="388"/>
      <c r="AI538" s="388"/>
      <c r="AJ538" s="388"/>
      <c r="AK538" s="388"/>
      <c r="AL538" s="388"/>
      <c r="AM538" s="325">
        <f>HLOOKUP(AM430,'2. LRAMVA Threshold'!$B$42:$Q$53,6,FALSE)</f>
        <v>14896090</v>
      </c>
      <c r="AN538" s="325">
        <f>HLOOKUP(AN430,'2. LRAMVA Threshold'!$B$42:$Q$53,6,FALSE)</f>
        <v>5412016</v>
      </c>
      <c r="AO538" s="325">
        <f>HLOOKUP(AO430,'2. LRAMVA Threshold'!$B$42:$Q$53,6,FALSE)</f>
        <v>53512</v>
      </c>
      <c r="AP538" s="325">
        <f>HLOOKUP(AP430,'2. LRAMVA Threshold'!$B$42:$Q$53,6,FALSE)</f>
        <v>2704</v>
      </c>
      <c r="AQ538" s="325">
        <f>HLOOKUP(AQ430,'2. LRAMVA Threshold'!$B$42:$Q$53,6,FALSE)</f>
        <v>5133</v>
      </c>
      <c r="AR538" s="325">
        <f>HLOOKUP(AR430,'2. LRAMVA Threshold'!$B$42:$Q$53,6,FALSE)</f>
        <v>885</v>
      </c>
      <c r="AS538" s="325">
        <f>HLOOKUP(AS430,'2. LRAMVA Threshold'!$B$42:$Q$53,6,FALSE)</f>
        <v>28</v>
      </c>
      <c r="AT538" s="325">
        <f>HLOOKUP(AT430,'2. LRAMVA Threshold'!$B$42:$Q$53,6,FALSE)</f>
        <v>65791</v>
      </c>
      <c r="AU538" s="325">
        <f>HLOOKUP(AU430,'2. LRAMVA Threshold'!$B$42:$Q$53,6,FALSE)</f>
        <v>0</v>
      </c>
      <c r="AV538" s="325">
        <f>HLOOKUP(AV430,'2. LRAMVA Threshold'!$B$42:$Q$53,6,FALSE)</f>
        <v>0</v>
      </c>
      <c r="AW538" s="325">
        <f>HLOOKUP(AW430,'2. LRAMVA Threshold'!$B$42:$Q$53,6,FALSE)</f>
        <v>0</v>
      </c>
      <c r="AX538" s="325">
        <f>HLOOKUP(AX430,'2. LRAMVA Threshold'!$B$42:$Q$53,6,FALSE)</f>
        <v>0</v>
      </c>
      <c r="AY538" s="325">
        <f>HLOOKUP(AY430,'2. LRAMVA Threshold'!$B$42:$Q$53,6,FALSE)</f>
        <v>0</v>
      </c>
      <c r="AZ538" s="325">
        <f>HLOOKUP(AZ430,'2. LRAMVA Threshold'!$B$42:$Q$53,6,FALSE)</f>
        <v>0</v>
      </c>
      <c r="BA538" s="389"/>
    </row>
    <row r="539" spans="1:55" ht="15.5">
      <c r="B539" s="390"/>
      <c r="C539" s="391"/>
      <c r="D539" s="392"/>
      <c r="E539" s="392"/>
      <c r="F539" s="392"/>
      <c r="G539" s="392"/>
      <c r="H539" s="392"/>
      <c r="I539" s="392"/>
      <c r="J539" s="392"/>
      <c r="K539" s="392"/>
      <c r="L539" s="392"/>
      <c r="M539" s="392"/>
      <c r="N539" s="392"/>
      <c r="O539" s="392"/>
      <c r="P539" s="392"/>
      <c r="Q539" s="392"/>
      <c r="R539" s="392"/>
      <c r="S539" s="392"/>
      <c r="T539" s="392"/>
      <c r="U539" s="392"/>
      <c r="V539" s="393"/>
      <c r="W539" s="392"/>
      <c r="X539" s="392"/>
      <c r="Y539" s="392"/>
      <c r="Z539" s="394"/>
      <c r="AA539" s="394"/>
      <c r="AB539" s="394"/>
      <c r="AC539" s="394"/>
      <c r="AD539" s="392"/>
      <c r="AE539" s="392"/>
      <c r="AF539" s="392"/>
      <c r="AG539" s="392"/>
      <c r="AH539" s="392"/>
      <c r="AI539" s="392"/>
      <c r="AJ539" s="392"/>
      <c r="AK539" s="392"/>
      <c r="AL539" s="392"/>
      <c r="AM539" s="395"/>
      <c r="AN539" s="395"/>
      <c r="AO539" s="395"/>
      <c r="AP539" s="395"/>
      <c r="AQ539" s="395"/>
      <c r="AR539" s="395"/>
      <c r="AS539" s="395"/>
      <c r="AT539" s="395"/>
      <c r="AU539" s="395"/>
      <c r="AV539" s="395"/>
      <c r="AW539" s="395"/>
      <c r="AX539" s="395"/>
      <c r="AY539" s="395"/>
      <c r="AZ539" s="395"/>
      <c r="BA539" s="396"/>
    </row>
    <row r="540" spans="1:55" ht="15.5">
      <c r="B540" s="321" t="s">
        <v>167</v>
      </c>
      <c r="C540" s="335"/>
      <c r="D540" s="335"/>
      <c r="E540" s="372"/>
      <c r="F540" s="372"/>
      <c r="G540" s="372"/>
      <c r="H540" s="372"/>
      <c r="I540" s="372"/>
      <c r="J540" s="372"/>
      <c r="K540" s="372"/>
      <c r="L540" s="372"/>
      <c r="M540" s="372"/>
      <c r="N540" s="372"/>
      <c r="O540" s="372"/>
      <c r="P540" s="372"/>
      <c r="Q540" s="372"/>
      <c r="R540" s="372"/>
      <c r="S540" s="372"/>
      <c r="T540" s="372"/>
      <c r="U540" s="372"/>
      <c r="V540" s="288"/>
      <c r="W540" s="337"/>
      <c r="X540" s="337"/>
      <c r="Y540" s="337"/>
      <c r="Z540" s="336"/>
      <c r="AA540" s="336"/>
      <c r="AB540" s="336"/>
      <c r="AC540" s="336"/>
      <c r="AD540" s="337"/>
      <c r="AE540" s="337"/>
      <c r="AF540" s="337"/>
      <c r="AG540" s="337"/>
      <c r="AH540" s="337"/>
      <c r="AI540" s="337"/>
      <c r="AJ540" s="337"/>
      <c r="AK540" s="337"/>
      <c r="AL540" s="337"/>
      <c r="AM540" s="824">
        <f>HLOOKUP(AM$20,'3.  Distribution Rates'!$C$122:$P$133,6,FALSE)</f>
        <v>1.0500000000000001E-2</v>
      </c>
      <c r="AN540" s="824">
        <f>HLOOKUP(AN$20,'3.  Distribution Rates'!$C$122:$P$133,6,FALSE)</f>
        <v>6.7000000000000002E-3</v>
      </c>
      <c r="AO540" s="338">
        <f>HLOOKUP(AO$20,'3.  Distribution Rates'!$C$122:$P$133,6,FALSE)</f>
        <v>1.6951000000000001</v>
      </c>
      <c r="AP540" s="338">
        <f>HLOOKUP(AP$20,'3.  Distribution Rates'!$C$122:$P$133,6,FALSE)</f>
        <v>2.8418999999999999</v>
      </c>
      <c r="AQ540" s="338">
        <f>HLOOKUP(AQ$20,'3.  Distribution Rates'!$C$122:$P$133,6,FALSE)</f>
        <v>1.4182999999999999</v>
      </c>
      <c r="AR540" s="338">
        <f>HLOOKUP(AR$20,'3.  Distribution Rates'!$C$122:$P$133,6,FALSE)</f>
        <v>5.4880000000000004</v>
      </c>
      <c r="AS540" s="338">
        <f>HLOOKUP(AS$20,'3.  Distribution Rates'!$C$122:$P$133,6,FALSE)</f>
        <v>7.4020999999999999</v>
      </c>
      <c r="AT540" s="338">
        <f>HLOOKUP(AT$20,'3.  Distribution Rates'!$C$122:$P$133,6,FALSE)</f>
        <v>1.1599999999999999E-2</v>
      </c>
      <c r="AU540" s="338">
        <f>HLOOKUP(AU$20,'3.  Distribution Rates'!$C$122:$P$133,6,FALSE)</f>
        <v>0</v>
      </c>
      <c r="AV540" s="338">
        <f>HLOOKUP(AV$20,'3.  Distribution Rates'!$C$122:$P$133,6,FALSE)</f>
        <v>0</v>
      </c>
      <c r="AW540" s="338">
        <f>HLOOKUP(AW$20,'3.  Distribution Rates'!$C$122:$P$133,6,FALSE)</f>
        <v>0</v>
      </c>
      <c r="AX540" s="338">
        <f>HLOOKUP(AX$20,'3.  Distribution Rates'!$C$122:$P$133,6,FALSE)</f>
        <v>0</v>
      </c>
      <c r="AY540" s="338">
        <f>HLOOKUP(AY$20,'3.  Distribution Rates'!$C$122:$P$133,6,FALSE)</f>
        <v>0</v>
      </c>
      <c r="AZ540" s="338">
        <f>HLOOKUP(AZ$20,'3.  Distribution Rates'!$C$122:$P$133,6,FALSE)</f>
        <v>0</v>
      </c>
      <c r="BA540" s="397"/>
    </row>
    <row r="541" spans="1:55" ht="15.5">
      <c r="B541" s="321" t="s">
        <v>159</v>
      </c>
      <c r="C541" s="342"/>
      <c r="D541" s="306"/>
      <c r="E541" s="276"/>
      <c r="F541" s="276"/>
      <c r="G541" s="276"/>
      <c r="H541" s="276"/>
      <c r="I541" s="276"/>
      <c r="J541" s="276"/>
      <c r="K541" s="276"/>
      <c r="L541" s="276"/>
      <c r="M541" s="276"/>
      <c r="N541" s="276"/>
      <c r="O541" s="276"/>
      <c r="P541" s="276"/>
      <c r="Q541" s="276"/>
      <c r="R541" s="276"/>
      <c r="S541" s="276"/>
      <c r="T541" s="276"/>
      <c r="U541" s="276"/>
      <c r="V541" s="288"/>
      <c r="W541" s="276"/>
      <c r="X541" s="276"/>
      <c r="Y541" s="276"/>
      <c r="Z541" s="306"/>
      <c r="AA541" s="306"/>
      <c r="AB541" s="306"/>
      <c r="AC541" s="306"/>
      <c r="AD541" s="276"/>
      <c r="AE541" s="276"/>
      <c r="AF541" s="276"/>
      <c r="AG541" s="276"/>
      <c r="AH541" s="276"/>
      <c r="AI541" s="276"/>
      <c r="AJ541" s="276"/>
      <c r="AK541" s="276"/>
      <c r="AL541" s="276"/>
      <c r="AM541" s="374">
        <f t="shared" ref="AM541:AZ541" si="191">AM137*AM540</f>
        <v>42415.04088700586</v>
      </c>
      <c r="AN541" s="374">
        <f t="shared" si="191"/>
        <v>11765.961126596641</v>
      </c>
      <c r="AO541" s="374">
        <f t="shared" si="191"/>
        <v>50982.372730033218</v>
      </c>
      <c r="AP541" s="374">
        <f t="shared" si="191"/>
        <v>0</v>
      </c>
      <c r="AQ541" s="374">
        <f t="shared" si="191"/>
        <v>0</v>
      </c>
      <c r="AR541" s="374">
        <f t="shared" si="191"/>
        <v>0</v>
      </c>
      <c r="AS541" s="374">
        <f t="shared" si="191"/>
        <v>0</v>
      </c>
      <c r="AT541" s="374">
        <f t="shared" si="191"/>
        <v>0</v>
      </c>
      <c r="AU541" s="374">
        <f t="shared" si="191"/>
        <v>0</v>
      </c>
      <c r="AV541" s="374">
        <f t="shared" si="191"/>
        <v>0</v>
      </c>
      <c r="AW541" s="374">
        <f t="shared" si="191"/>
        <v>0</v>
      </c>
      <c r="AX541" s="374">
        <f t="shared" si="191"/>
        <v>0</v>
      </c>
      <c r="AY541" s="374">
        <f t="shared" si="191"/>
        <v>0</v>
      </c>
      <c r="AZ541" s="374">
        <f t="shared" si="191"/>
        <v>0</v>
      </c>
      <c r="BA541" s="615">
        <f>SUM(AM541:AZ541)</f>
        <v>105163.37474363571</v>
      </c>
      <c r="BC541" s="280"/>
    </row>
    <row r="542" spans="1:55" ht="15.5">
      <c r="B542" s="321" t="s">
        <v>160</v>
      </c>
      <c r="C542" s="342"/>
      <c r="D542" s="306"/>
      <c r="E542" s="276"/>
      <c r="F542" s="276"/>
      <c r="G542" s="276"/>
      <c r="H542" s="276"/>
      <c r="I542" s="276"/>
      <c r="J542" s="276"/>
      <c r="K542" s="276"/>
      <c r="L542" s="276"/>
      <c r="M542" s="276"/>
      <c r="N542" s="276"/>
      <c r="O542" s="276"/>
      <c r="P542" s="276"/>
      <c r="Q542" s="276"/>
      <c r="R542" s="276"/>
      <c r="S542" s="276"/>
      <c r="T542" s="276"/>
      <c r="U542" s="276"/>
      <c r="V542" s="288"/>
      <c r="W542" s="276"/>
      <c r="X542" s="276"/>
      <c r="Y542" s="276"/>
      <c r="Z542" s="306"/>
      <c r="AA542" s="306"/>
      <c r="AB542" s="306"/>
      <c r="AC542" s="306"/>
      <c r="AD542" s="276"/>
      <c r="AE542" s="276"/>
      <c r="AF542" s="276"/>
      <c r="AG542" s="276"/>
      <c r="AH542" s="276"/>
      <c r="AI542" s="276"/>
      <c r="AJ542" s="276"/>
      <c r="AK542" s="276"/>
      <c r="AL542" s="276"/>
      <c r="AM542" s="374">
        <f t="shared" ref="AM542:AZ542" si="192">AM276*AM540</f>
        <v>32266.254432444402</v>
      </c>
      <c r="AN542" s="374">
        <f t="shared" si="192"/>
        <v>8175.693501642495</v>
      </c>
      <c r="AO542" s="374">
        <f t="shared" si="192"/>
        <v>47936.471381469935</v>
      </c>
      <c r="AP542" s="374">
        <f t="shared" si="192"/>
        <v>0</v>
      </c>
      <c r="AQ542" s="374">
        <f t="shared" si="192"/>
        <v>0</v>
      </c>
      <c r="AR542" s="374">
        <f t="shared" si="192"/>
        <v>0</v>
      </c>
      <c r="AS542" s="374">
        <f t="shared" si="192"/>
        <v>0</v>
      </c>
      <c r="AT542" s="374">
        <f t="shared" si="192"/>
        <v>0</v>
      </c>
      <c r="AU542" s="374">
        <f t="shared" si="192"/>
        <v>0</v>
      </c>
      <c r="AV542" s="374">
        <f t="shared" si="192"/>
        <v>0</v>
      </c>
      <c r="AW542" s="374">
        <f t="shared" si="192"/>
        <v>0</v>
      </c>
      <c r="AX542" s="374">
        <f t="shared" si="192"/>
        <v>0</v>
      </c>
      <c r="AY542" s="374">
        <f t="shared" si="192"/>
        <v>0</v>
      </c>
      <c r="AZ542" s="374">
        <f t="shared" si="192"/>
        <v>0</v>
      </c>
      <c r="BA542" s="615">
        <f>SUM(AM542:AZ542)</f>
        <v>88378.419315556835</v>
      </c>
    </row>
    <row r="543" spans="1:55" ht="15.5">
      <c r="B543" s="321" t="s">
        <v>161</v>
      </c>
      <c r="C543" s="342"/>
      <c r="D543" s="306"/>
      <c r="E543" s="276"/>
      <c r="F543" s="276"/>
      <c r="G543" s="276"/>
      <c r="H543" s="276"/>
      <c r="I543" s="276"/>
      <c r="J543" s="276"/>
      <c r="K543" s="276"/>
      <c r="L543" s="276"/>
      <c r="M543" s="276"/>
      <c r="N543" s="276"/>
      <c r="O543" s="276"/>
      <c r="P543" s="276"/>
      <c r="Q543" s="276"/>
      <c r="R543" s="276"/>
      <c r="S543" s="276"/>
      <c r="T543" s="276"/>
      <c r="U543" s="276"/>
      <c r="V543" s="288"/>
      <c r="W543" s="276"/>
      <c r="X543" s="276"/>
      <c r="Y543" s="276"/>
      <c r="Z543" s="306"/>
      <c r="AA543" s="306"/>
      <c r="AB543" s="306"/>
      <c r="AC543" s="306"/>
      <c r="AD543" s="276"/>
      <c r="AE543" s="276"/>
      <c r="AF543" s="276"/>
      <c r="AG543" s="276"/>
      <c r="AH543" s="276"/>
      <c r="AI543" s="276"/>
      <c r="AJ543" s="276"/>
      <c r="AK543" s="276"/>
      <c r="AL543" s="276"/>
      <c r="AM543" s="374">
        <f t="shared" ref="AM543:AZ543" si="193">AM412*AM540</f>
        <v>30534.237635244463</v>
      </c>
      <c r="AN543" s="374">
        <f t="shared" si="193"/>
        <v>27759.001482736407</v>
      </c>
      <c r="AO543" s="374">
        <f t="shared" si="193"/>
        <v>47263.274821695224</v>
      </c>
      <c r="AP543" s="374">
        <f t="shared" si="193"/>
        <v>0</v>
      </c>
      <c r="AQ543" s="374">
        <f t="shared" si="193"/>
        <v>0</v>
      </c>
      <c r="AR543" s="374">
        <f t="shared" si="193"/>
        <v>0</v>
      </c>
      <c r="AS543" s="374">
        <f t="shared" si="193"/>
        <v>0</v>
      </c>
      <c r="AT543" s="374">
        <f t="shared" si="193"/>
        <v>0</v>
      </c>
      <c r="AU543" s="374">
        <f t="shared" si="193"/>
        <v>0</v>
      </c>
      <c r="AV543" s="374">
        <f t="shared" si="193"/>
        <v>0</v>
      </c>
      <c r="AW543" s="374">
        <f t="shared" si="193"/>
        <v>0</v>
      </c>
      <c r="AX543" s="374">
        <f t="shared" si="193"/>
        <v>0</v>
      </c>
      <c r="AY543" s="374">
        <f t="shared" si="193"/>
        <v>0</v>
      </c>
      <c r="AZ543" s="374">
        <f t="shared" si="193"/>
        <v>0</v>
      </c>
      <c r="BA543" s="615">
        <f>SUM(AM543:AZ543)</f>
        <v>105556.51393967609</v>
      </c>
    </row>
    <row r="544" spans="1:55" ht="15.5">
      <c r="B544" s="321" t="s">
        <v>162</v>
      </c>
      <c r="C544" s="342"/>
      <c r="D544" s="306"/>
      <c r="E544" s="276"/>
      <c r="F544" s="276"/>
      <c r="G544" s="276"/>
      <c r="H544" s="276"/>
      <c r="I544" s="276"/>
      <c r="J544" s="276"/>
      <c r="K544" s="276"/>
      <c r="L544" s="276"/>
      <c r="M544" s="276"/>
      <c r="N544" s="276"/>
      <c r="O544" s="276"/>
      <c r="P544" s="276"/>
      <c r="Q544" s="276"/>
      <c r="R544" s="276"/>
      <c r="S544" s="276"/>
      <c r="T544" s="276"/>
      <c r="U544" s="276"/>
      <c r="V544" s="288"/>
      <c r="W544" s="276"/>
      <c r="X544" s="276"/>
      <c r="Y544" s="276"/>
      <c r="Z544" s="306"/>
      <c r="AA544" s="306"/>
      <c r="AB544" s="306"/>
      <c r="AC544" s="306"/>
      <c r="AD544" s="276"/>
      <c r="AE544" s="276"/>
      <c r="AF544" s="276"/>
      <c r="AG544" s="276"/>
      <c r="AH544" s="276"/>
      <c r="AI544" s="276"/>
      <c r="AJ544" s="276"/>
      <c r="AK544" s="276"/>
      <c r="AL544" s="276"/>
      <c r="AM544" s="374">
        <f>AM537*AM540</f>
        <v>72427.405604529107</v>
      </c>
      <c r="AN544" s="374">
        <f t="shared" ref="AN544:AZ544" si="194">AN537*AN540</f>
        <v>17064.959059843397</v>
      </c>
      <c r="AO544" s="374">
        <f t="shared" si="194"/>
        <v>38804.441356831048</v>
      </c>
      <c r="AP544" s="374">
        <f t="shared" si="194"/>
        <v>0</v>
      </c>
      <c r="AQ544" s="374">
        <f t="shared" si="194"/>
        <v>0</v>
      </c>
      <c r="AR544" s="374">
        <f t="shared" si="194"/>
        <v>0</v>
      </c>
      <c r="AS544" s="374">
        <f t="shared" si="194"/>
        <v>0</v>
      </c>
      <c r="AT544" s="374">
        <f t="shared" si="194"/>
        <v>0</v>
      </c>
      <c r="AU544" s="374">
        <f t="shared" si="194"/>
        <v>0</v>
      </c>
      <c r="AV544" s="374">
        <f t="shared" si="194"/>
        <v>0</v>
      </c>
      <c r="AW544" s="374">
        <f t="shared" si="194"/>
        <v>0</v>
      </c>
      <c r="AX544" s="374">
        <f t="shared" si="194"/>
        <v>0</v>
      </c>
      <c r="AY544" s="374">
        <f t="shared" si="194"/>
        <v>0</v>
      </c>
      <c r="AZ544" s="374">
        <f t="shared" si="194"/>
        <v>0</v>
      </c>
      <c r="BA544" s="615">
        <f>SUM(AM544:AZ544)</f>
        <v>128296.80602120355</v>
      </c>
    </row>
    <row r="545" spans="2:53" ht="15.5">
      <c r="B545" s="346" t="s">
        <v>261</v>
      </c>
      <c r="C545" s="342"/>
      <c r="D545" s="333"/>
      <c r="E545" s="331"/>
      <c r="F545" s="331"/>
      <c r="G545" s="331"/>
      <c r="H545" s="331"/>
      <c r="I545" s="331"/>
      <c r="J545" s="331"/>
      <c r="K545" s="331"/>
      <c r="L545" s="331"/>
      <c r="M545" s="331"/>
      <c r="N545" s="331"/>
      <c r="O545" s="331"/>
      <c r="P545" s="331"/>
      <c r="Q545" s="331"/>
      <c r="R545" s="331"/>
      <c r="S545" s="331"/>
      <c r="T545" s="331"/>
      <c r="U545" s="331"/>
      <c r="V545" s="297"/>
      <c r="W545" s="331"/>
      <c r="X545" s="331"/>
      <c r="Y545" s="331"/>
      <c r="Z545" s="333"/>
      <c r="AA545" s="333"/>
      <c r="AB545" s="333"/>
      <c r="AC545" s="333"/>
      <c r="AD545" s="331"/>
      <c r="AE545" s="331"/>
      <c r="AF545" s="331"/>
      <c r="AG545" s="331"/>
      <c r="AH545" s="331"/>
      <c r="AI545" s="331"/>
      <c r="AJ545" s="331"/>
      <c r="AK545" s="331"/>
      <c r="AL545" s="331"/>
      <c r="AM545" s="343">
        <f>SUM(AM541:AM544)</f>
        <v>177642.93855922384</v>
      </c>
      <c r="AN545" s="343">
        <f t="shared" ref="AN545:AY545" si="195">SUM(AN541:AN544)</f>
        <v>64765.615170818943</v>
      </c>
      <c r="AO545" s="343">
        <f t="shared" si="195"/>
        <v>184986.56029002945</v>
      </c>
      <c r="AP545" s="343">
        <f t="shared" si="195"/>
        <v>0</v>
      </c>
      <c r="AQ545" s="343">
        <f t="shared" si="195"/>
        <v>0</v>
      </c>
      <c r="AR545" s="343">
        <f t="shared" si="195"/>
        <v>0</v>
      </c>
      <c r="AS545" s="343">
        <f t="shared" si="195"/>
        <v>0</v>
      </c>
      <c r="AT545" s="343">
        <f t="shared" si="195"/>
        <v>0</v>
      </c>
      <c r="AU545" s="343">
        <f t="shared" si="195"/>
        <v>0</v>
      </c>
      <c r="AV545" s="343">
        <f t="shared" si="195"/>
        <v>0</v>
      </c>
      <c r="AW545" s="343">
        <f t="shared" si="195"/>
        <v>0</v>
      </c>
      <c r="AX545" s="343">
        <f t="shared" si="195"/>
        <v>0</v>
      </c>
      <c r="AY545" s="343">
        <f t="shared" si="195"/>
        <v>0</v>
      </c>
      <c r="AZ545" s="343">
        <f>SUM(AZ541:AZ544)</f>
        <v>0</v>
      </c>
      <c r="BA545" s="403">
        <f>SUM(BA541:BA544)</f>
        <v>427395.11402007216</v>
      </c>
    </row>
    <row r="546" spans="2:53" ht="15.5">
      <c r="B546" s="346" t="s">
        <v>262</v>
      </c>
      <c r="C546" s="342"/>
      <c r="D546" s="347"/>
      <c r="E546" s="331"/>
      <c r="F546" s="331"/>
      <c r="G546" s="331"/>
      <c r="H546" s="331"/>
      <c r="I546" s="331"/>
      <c r="J546" s="331"/>
      <c r="K546" s="331"/>
      <c r="L546" s="331"/>
      <c r="M546" s="331"/>
      <c r="N546" s="331"/>
      <c r="O546" s="331"/>
      <c r="P546" s="331"/>
      <c r="Q546" s="331"/>
      <c r="R546" s="331"/>
      <c r="S546" s="331"/>
      <c r="T546" s="331"/>
      <c r="U546" s="331"/>
      <c r="V546" s="297"/>
      <c r="W546" s="331"/>
      <c r="X546" s="331"/>
      <c r="Y546" s="331"/>
      <c r="Z546" s="333"/>
      <c r="AA546" s="333"/>
      <c r="AB546" s="333"/>
      <c r="AC546" s="333"/>
      <c r="AD546" s="331"/>
      <c r="AE546" s="331"/>
      <c r="AF546" s="331"/>
      <c r="AG546" s="331"/>
      <c r="AH546" s="331"/>
      <c r="AI546" s="331"/>
      <c r="AJ546" s="331"/>
      <c r="AK546" s="331"/>
      <c r="AL546" s="331"/>
      <c r="AM546" s="344">
        <f>AM538*AM540</f>
        <v>156408.94500000001</v>
      </c>
      <c r="AN546" s="344">
        <f t="shared" ref="AN546:AX546" si="196">AN538*AN540</f>
        <v>36260.5072</v>
      </c>
      <c r="AO546" s="344">
        <f>AO538*AO540</f>
        <v>90708.191200000001</v>
      </c>
      <c r="AP546" s="344">
        <f t="shared" si="196"/>
        <v>7684.4975999999997</v>
      </c>
      <c r="AQ546" s="344">
        <f t="shared" si="196"/>
        <v>7280.1338999999998</v>
      </c>
      <c r="AR546" s="344">
        <f>AR538*AR540</f>
        <v>4856.88</v>
      </c>
      <c r="AS546" s="344">
        <f t="shared" si="196"/>
        <v>207.25880000000001</v>
      </c>
      <c r="AT546" s="344">
        <f t="shared" si="196"/>
        <v>763.17559999999992</v>
      </c>
      <c r="AU546" s="344">
        <f t="shared" si="196"/>
        <v>0</v>
      </c>
      <c r="AV546" s="344">
        <f t="shared" si="196"/>
        <v>0</v>
      </c>
      <c r="AW546" s="344">
        <f t="shared" si="196"/>
        <v>0</v>
      </c>
      <c r="AX546" s="344">
        <f t="shared" si="196"/>
        <v>0</v>
      </c>
      <c r="AY546" s="344">
        <f>AY538*AY540</f>
        <v>0</v>
      </c>
      <c r="AZ546" s="344">
        <f>AZ538*AZ540</f>
        <v>0</v>
      </c>
      <c r="BA546" s="403">
        <f>SUM(AM546:AZ546)</f>
        <v>304169.58930000005</v>
      </c>
    </row>
    <row r="547" spans="2:53" ht="15.5">
      <c r="B547" s="346" t="s">
        <v>264</v>
      </c>
      <c r="C547" s="342"/>
      <c r="D547" s="347"/>
      <c r="E547" s="331"/>
      <c r="F547" s="331"/>
      <c r="G547" s="331"/>
      <c r="H547" s="331"/>
      <c r="I547" s="331"/>
      <c r="J547" s="331"/>
      <c r="K547" s="331"/>
      <c r="L547" s="331"/>
      <c r="M547" s="331"/>
      <c r="N547" s="331"/>
      <c r="O547" s="331"/>
      <c r="P547" s="331"/>
      <c r="Q547" s="331"/>
      <c r="R547" s="331"/>
      <c r="S547" s="331"/>
      <c r="T547" s="331"/>
      <c r="U547" s="331"/>
      <c r="V547" s="297"/>
      <c r="W547" s="331"/>
      <c r="X547" s="331"/>
      <c r="Y547" s="331"/>
      <c r="Z547" s="347"/>
      <c r="AA547" s="347"/>
      <c r="AB547" s="347"/>
      <c r="AC547" s="347"/>
      <c r="AD547" s="331"/>
      <c r="AE547" s="331"/>
      <c r="AF547" s="331"/>
      <c r="AG547" s="331"/>
      <c r="AH547" s="331"/>
      <c r="AI547" s="331"/>
      <c r="AJ547" s="331"/>
      <c r="AK547" s="331"/>
      <c r="AL547" s="331"/>
      <c r="AM547" s="348"/>
      <c r="AN547" s="348"/>
      <c r="AO547" s="348"/>
      <c r="AP547" s="348"/>
      <c r="AQ547" s="348"/>
      <c r="AR547" s="348"/>
      <c r="AS547" s="348"/>
      <c r="AT547" s="348"/>
      <c r="AU547" s="348"/>
      <c r="AV547" s="348"/>
      <c r="AW547" s="348"/>
      <c r="AX547" s="348"/>
      <c r="AY547" s="348"/>
      <c r="AZ547" s="348"/>
      <c r="BA547" s="403">
        <f>BA545-BA546</f>
        <v>123225.52472007211</v>
      </c>
    </row>
    <row r="548" spans="2:53" ht="15.5">
      <c r="B548" s="346"/>
      <c r="C548" s="342"/>
      <c r="D548" s="347"/>
      <c r="E548" s="331"/>
      <c r="F548" s="331"/>
      <c r="G548" s="331"/>
      <c r="H548" s="331"/>
      <c r="I548" s="331"/>
      <c r="J548" s="331"/>
      <c r="K548" s="331"/>
      <c r="L548" s="331"/>
      <c r="M548" s="331"/>
      <c r="N548" s="331"/>
      <c r="O548" s="331"/>
      <c r="P548" s="331"/>
      <c r="Q548" s="331"/>
      <c r="R548" s="331"/>
      <c r="S548" s="331"/>
      <c r="T548" s="331"/>
      <c r="U548" s="331"/>
      <c r="V548" s="297"/>
      <c r="W548" s="331"/>
      <c r="X548" s="331"/>
      <c r="Y548" s="331"/>
      <c r="Z548" s="347"/>
      <c r="AA548" s="347"/>
      <c r="AB548" s="347"/>
      <c r="AC548" s="347"/>
      <c r="AD548" s="331"/>
      <c r="AE548" s="331"/>
      <c r="AF548" s="331"/>
      <c r="AG548" s="331"/>
      <c r="AH548" s="331"/>
      <c r="AI548" s="331"/>
      <c r="AJ548" s="331"/>
      <c r="AK548" s="331"/>
      <c r="AL548" s="331"/>
      <c r="AM548" s="348"/>
      <c r="AN548" s="348"/>
      <c r="AO548" s="348"/>
      <c r="AP548" s="348"/>
      <c r="AQ548" s="348"/>
      <c r="AR548" s="348"/>
      <c r="AS548" s="348"/>
      <c r="AT548" s="348"/>
      <c r="AU548" s="348"/>
      <c r="AV548" s="348"/>
      <c r="AW548" s="348"/>
      <c r="AX548" s="348"/>
      <c r="AY548" s="348"/>
      <c r="AZ548" s="348"/>
      <c r="BA548" s="403"/>
    </row>
    <row r="549" spans="2:53" ht="15.5">
      <c r="B549" s="346"/>
      <c r="C549" s="342"/>
      <c r="D549" s="347"/>
      <c r="E549" s="331"/>
      <c r="F549" s="331"/>
      <c r="G549" s="331"/>
      <c r="H549" s="331"/>
      <c r="I549" s="331"/>
      <c r="J549" s="331"/>
      <c r="K549" s="331"/>
      <c r="L549" s="331"/>
      <c r="M549" s="331"/>
      <c r="N549" s="331"/>
      <c r="O549" s="331"/>
      <c r="P549" s="331"/>
      <c r="Q549" s="331"/>
      <c r="R549" s="331"/>
      <c r="S549" s="331"/>
      <c r="T549" s="331"/>
      <c r="U549" s="331"/>
      <c r="V549" s="297"/>
      <c r="W549" s="331"/>
      <c r="X549" s="331"/>
      <c r="Y549" s="331"/>
      <c r="Z549" s="347"/>
      <c r="AA549" s="347"/>
      <c r="AB549" s="347"/>
      <c r="AC549" s="347"/>
      <c r="AD549" s="331"/>
      <c r="AE549" s="331"/>
      <c r="AF549" s="331"/>
      <c r="AG549" s="331"/>
      <c r="AH549" s="331"/>
      <c r="AI549" s="331"/>
      <c r="AJ549" s="331"/>
      <c r="AK549" s="331"/>
      <c r="AL549" s="331"/>
      <c r="AM549" s="348"/>
      <c r="AN549" s="348"/>
      <c r="AO549" s="348"/>
      <c r="AP549" s="348"/>
      <c r="AQ549" s="348"/>
      <c r="AR549" s="348"/>
      <c r="AS549" s="348"/>
      <c r="AT549" s="348"/>
      <c r="AU549" s="348"/>
      <c r="AV549" s="348"/>
      <c r="AW549" s="348"/>
      <c r="AX549" s="348"/>
      <c r="AY549" s="348"/>
      <c r="AZ549" s="348"/>
      <c r="BA549" s="404"/>
    </row>
    <row r="550" spans="2:53" ht="15.5">
      <c r="B550" s="321" t="s">
        <v>201</v>
      </c>
      <c r="C550" s="347"/>
      <c r="D550" s="347"/>
      <c r="E550" s="331"/>
      <c r="F550" s="331"/>
      <c r="G550" s="331"/>
      <c r="H550" s="331"/>
      <c r="I550" s="331"/>
      <c r="J550" s="331"/>
      <c r="K550" s="331"/>
      <c r="L550" s="331"/>
      <c r="M550" s="331"/>
      <c r="N550" s="331"/>
      <c r="O550" s="331"/>
      <c r="P550" s="331"/>
      <c r="Q550" s="331"/>
      <c r="R550" s="331"/>
      <c r="S550" s="331"/>
      <c r="T550" s="331"/>
      <c r="U550" s="331"/>
      <c r="V550" s="297"/>
      <c r="W550" s="331"/>
      <c r="X550" s="331"/>
      <c r="Y550" s="331"/>
      <c r="Z550" s="347"/>
      <c r="AA550" s="342"/>
      <c r="AB550" s="347"/>
      <c r="AC550" s="347"/>
      <c r="AD550" s="331"/>
      <c r="AE550" s="331"/>
      <c r="AF550" s="331"/>
      <c r="AG550" s="331"/>
      <c r="AH550" s="331"/>
      <c r="AI550" s="331"/>
      <c r="AJ550" s="331"/>
      <c r="AK550" s="331"/>
      <c r="AL550" s="331"/>
      <c r="AM550" s="288">
        <f>SUMPRODUCT($E$432:$E$535,AM432:AM535)</f>
        <v>6400172.2138122963</v>
      </c>
      <c r="AN550" s="288">
        <f>SUMPRODUCT($E$432:$E$535,AN432:AN535)</f>
        <v>2518978.7664680001</v>
      </c>
      <c r="AO550" s="288">
        <f>IF(AO431="kW",SUMPRODUCT($U$432:$U$535,$W$432:$W$535,AO432:AO535),SUMPRODUCT($E$432:$E$535,AO432:AO535))</f>
        <v>22296.320486232002</v>
      </c>
      <c r="AP550" s="288">
        <f t="shared" ref="AP550:AZ550" si="197">IF(AP431="kW",SUMPRODUCT($U$432:$U$535,$W$432:$W$535,AP432:AP535),SUMPRODUCT($E$432:$E$535,AP432:AP535))</f>
        <v>0</v>
      </c>
      <c r="AQ550" s="288">
        <f t="shared" si="197"/>
        <v>0</v>
      </c>
      <c r="AR550" s="288">
        <f t="shared" si="197"/>
        <v>0</v>
      </c>
      <c r="AS550" s="288">
        <f t="shared" si="197"/>
        <v>0</v>
      </c>
      <c r="AT550" s="288">
        <f t="shared" si="197"/>
        <v>0</v>
      </c>
      <c r="AU550" s="288">
        <f t="shared" si="197"/>
        <v>0</v>
      </c>
      <c r="AV550" s="288">
        <f t="shared" si="197"/>
        <v>0</v>
      </c>
      <c r="AW550" s="288">
        <f t="shared" si="197"/>
        <v>0</v>
      </c>
      <c r="AX550" s="288">
        <f t="shared" si="197"/>
        <v>0</v>
      </c>
      <c r="AY550" s="288">
        <f t="shared" si="197"/>
        <v>0</v>
      </c>
      <c r="AZ550" s="288">
        <f t="shared" si="197"/>
        <v>0</v>
      </c>
      <c r="BA550" s="350"/>
    </row>
    <row r="551" spans="2:53" ht="15.5">
      <c r="B551" s="321" t="s">
        <v>202</v>
      </c>
      <c r="C551" s="353"/>
      <c r="D551" s="276"/>
      <c r="E551" s="276"/>
      <c r="F551" s="276"/>
      <c r="G551" s="276"/>
      <c r="H551" s="276"/>
      <c r="I551" s="276"/>
      <c r="J551" s="276"/>
      <c r="K551" s="276"/>
      <c r="L551" s="276"/>
      <c r="M551" s="276"/>
      <c r="N551" s="276"/>
      <c r="O551" s="276"/>
      <c r="P551" s="276"/>
      <c r="Q551" s="276"/>
      <c r="R551" s="276"/>
      <c r="S551" s="276"/>
      <c r="T551" s="276"/>
      <c r="U551" s="276"/>
      <c r="V551" s="354"/>
      <c r="W551" s="276"/>
      <c r="X551" s="276"/>
      <c r="Y551" s="276"/>
      <c r="Z551" s="301"/>
      <c r="AA551" s="306"/>
      <c r="AB551" s="306"/>
      <c r="AC551" s="276"/>
      <c r="AD551" s="276"/>
      <c r="AE551" s="306"/>
      <c r="AF551" s="306"/>
      <c r="AG551" s="306"/>
      <c r="AH551" s="306"/>
      <c r="AI551" s="306"/>
      <c r="AJ551" s="306"/>
      <c r="AK551" s="306"/>
      <c r="AL551" s="306"/>
      <c r="AM551" s="288">
        <f>SUMPRODUCT($F$432:$F$535,AM432:AM535)</f>
        <v>6089611.8345122952</v>
      </c>
      <c r="AN551" s="288">
        <f>SUMPRODUCT($F$432:$F$535,AN432:AN535)</f>
        <v>2469924.3034680001</v>
      </c>
      <c r="AO551" s="288">
        <f>IF(AO431="kW",SUMPRODUCT($U$432:$U$535,$X$432:$X$535,AO432:AO535),SUMPRODUCT($F$432:$F$535,AO432:AO535))</f>
        <v>21873.716486232002</v>
      </c>
      <c r="AP551" s="288">
        <f t="shared" ref="AP551:AZ551" si="198">IF(AP431="kW",SUMPRODUCT($U$432:$U$535,$X$432:$X$535,AP432:AP535),SUMPRODUCT($F$432:$F$535,AP432:AP535))</f>
        <v>0</v>
      </c>
      <c r="AQ551" s="288">
        <f t="shared" si="198"/>
        <v>0</v>
      </c>
      <c r="AR551" s="288">
        <f t="shared" si="198"/>
        <v>0</v>
      </c>
      <c r="AS551" s="288">
        <f t="shared" si="198"/>
        <v>0</v>
      </c>
      <c r="AT551" s="288">
        <f t="shared" si="198"/>
        <v>0</v>
      </c>
      <c r="AU551" s="288">
        <f t="shared" si="198"/>
        <v>0</v>
      </c>
      <c r="AV551" s="288">
        <f t="shared" si="198"/>
        <v>0</v>
      </c>
      <c r="AW551" s="288">
        <f t="shared" si="198"/>
        <v>0</v>
      </c>
      <c r="AX551" s="288">
        <f t="shared" si="198"/>
        <v>0</v>
      </c>
      <c r="AY551" s="288">
        <f t="shared" si="198"/>
        <v>0</v>
      </c>
      <c r="AZ551" s="288">
        <f t="shared" si="198"/>
        <v>0</v>
      </c>
      <c r="BA551" s="334"/>
    </row>
    <row r="552" spans="2:53" ht="15.5">
      <c r="B552" s="321" t="s">
        <v>203</v>
      </c>
      <c r="C552" s="353"/>
      <c r="D552" s="276"/>
      <c r="E552" s="276"/>
      <c r="F552" s="276"/>
      <c r="G552" s="276"/>
      <c r="H552" s="276"/>
      <c r="I552" s="276"/>
      <c r="J552" s="276"/>
      <c r="K552" s="276"/>
      <c r="L552" s="276"/>
      <c r="M552" s="276"/>
      <c r="N552" s="276"/>
      <c r="O552" s="276"/>
      <c r="P552" s="276"/>
      <c r="Q552" s="276"/>
      <c r="R552" s="276"/>
      <c r="S552" s="276"/>
      <c r="T552" s="276"/>
      <c r="U552" s="276"/>
      <c r="V552" s="354"/>
      <c r="W552" s="276"/>
      <c r="X552" s="276"/>
      <c r="Y552" s="276"/>
      <c r="Z552" s="301"/>
      <c r="AA552" s="306"/>
      <c r="AB552" s="306"/>
      <c r="AC552" s="276"/>
      <c r="AD552" s="276"/>
      <c r="AE552" s="306"/>
      <c r="AF552" s="306"/>
      <c r="AG552" s="306"/>
      <c r="AH552" s="306"/>
      <c r="AI552" s="306"/>
      <c r="AJ552" s="306"/>
      <c r="AK552" s="306"/>
      <c r="AL552" s="306"/>
      <c r="AM552" s="288">
        <f>SUMPRODUCT($G$432:$G$535,AM432:AM535)</f>
        <v>6022924.2459122958</v>
      </c>
      <c r="AN552" s="288">
        <f>SUMPRODUCT($G$432:$G$535,AN432:AN535)</f>
        <v>2076473.4365420002</v>
      </c>
      <c r="AO552" s="288">
        <f>IF(AO431="kW",SUMPRODUCT($U$432:$U$535,$Y$432:$Y$535,AO432:AO535),SUMPRODUCT($G$432:$G$535,AO432:AO535))</f>
        <v>20995.602506664003</v>
      </c>
      <c r="AP552" s="288">
        <f t="shared" ref="AP552:AZ552" si="199">IF(AP431="kW",SUMPRODUCT($U$432:$U$535,$Y$432:$Y$535,AP432:AP535),SUMPRODUCT($G$432:$G$535,AP432:AP535))</f>
        <v>0</v>
      </c>
      <c r="AQ552" s="288">
        <f t="shared" si="199"/>
        <v>0</v>
      </c>
      <c r="AR552" s="288">
        <f t="shared" si="199"/>
        <v>0</v>
      </c>
      <c r="AS552" s="288">
        <f t="shared" si="199"/>
        <v>0</v>
      </c>
      <c r="AT552" s="288">
        <f t="shared" si="199"/>
        <v>0</v>
      </c>
      <c r="AU552" s="288">
        <f t="shared" si="199"/>
        <v>0</v>
      </c>
      <c r="AV552" s="288">
        <f t="shared" si="199"/>
        <v>0</v>
      </c>
      <c r="AW552" s="288">
        <f t="shared" si="199"/>
        <v>0</v>
      </c>
      <c r="AX552" s="288">
        <f t="shared" si="199"/>
        <v>0</v>
      </c>
      <c r="AY552" s="288">
        <f t="shared" si="199"/>
        <v>0</v>
      </c>
      <c r="AZ552" s="288">
        <f t="shared" si="199"/>
        <v>0</v>
      </c>
      <c r="BA552" s="334"/>
    </row>
    <row r="553" spans="2:53" ht="15.5">
      <c r="B553" s="321" t="s">
        <v>204</v>
      </c>
      <c r="C553" s="353"/>
      <c r="D553" s="276"/>
      <c r="E553" s="276"/>
      <c r="F553" s="276"/>
      <c r="G553" s="276"/>
      <c r="H553" s="276"/>
      <c r="I553" s="276"/>
      <c r="J553" s="276"/>
      <c r="K553" s="276"/>
      <c r="L553" s="276"/>
      <c r="M553" s="276"/>
      <c r="N553" s="276"/>
      <c r="O553" s="276"/>
      <c r="P553" s="276"/>
      <c r="Q553" s="276"/>
      <c r="R553" s="276"/>
      <c r="S553" s="276"/>
      <c r="T553" s="276"/>
      <c r="U553" s="276"/>
      <c r="V553" s="354"/>
      <c r="W553" s="276"/>
      <c r="X553" s="276"/>
      <c r="Y553" s="276"/>
      <c r="Z553" s="301"/>
      <c r="AA553" s="306"/>
      <c r="AB553" s="306"/>
      <c r="AC553" s="276"/>
      <c r="AD553" s="276"/>
      <c r="AE553" s="306"/>
      <c r="AF553" s="306"/>
      <c r="AG553" s="306"/>
      <c r="AH553" s="306"/>
      <c r="AI553" s="306"/>
      <c r="AJ553" s="306"/>
      <c r="AK553" s="306"/>
      <c r="AL553" s="306"/>
      <c r="AM553" s="288">
        <f>SUMPRODUCT($H$432:$H$535,AM432:AM535)</f>
        <v>5577159.6654002396</v>
      </c>
      <c r="AN553" s="288">
        <f>SUMPRODUCT($H$432:$H$535,AN432:AN535)</f>
        <v>1684832.016242</v>
      </c>
      <c r="AO553" s="288">
        <f>IF(AO431="kW",SUMPRODUCT($U$432:$U$535,$Z$432:$Z$535,AO432:AO535),SUMPRODUCT($H$432:$H$535,AO432:AO535))</f>
        <v>20995.602506664003</v>
      </c>
      <c r="AP553" s="288">
        <f t="shared" ref="AP553:AZ553" si="200">IF(AP431="kW",SUMPRODUCT($U$432:$U$535,$Z$432:$Z$535,AP432:AP535),SUMPRODUCT($H$432:$H$535,AP432:AP535))</f>
        <v>0</v>
      </c>
      <c r="AQ553" s="288">
        <f t="shared" si="200"/>
        <v>0</v>
      </c>
      <c r="AR553" s="288">
        <f t="shared" si="200"/>
        <v>0</v>
      </c>
      <c r="AS553" s="288">
        <f t="shared" si="200"/>
        <v>0</v>
      </c>
      <c r="AT553" s="288">
        <f t="shared" si="200"/>
        <v>0</v>
      </c>
      <c r="AU553" s="288">
        <f t="shared" si="200"/>
        <v>0</v>
      </c>
      <c r="AV553" s="288">
        <f t="shared" si="200"/>
        <v>0</v>
      </c>
      <c r="AW553" s="288">
        <f t="shared" si="200"/>
        <v>0</v>
      </c>
      <c r="AX553" s="288">
        <f t="shared" si="200"/>
        <v>0</v>
      </c>
      <c r="AY553" s="288">
        <f t="shared" si="200"/>
        <v>0</v>
      </c>
      <c r="AZ553" s="288">
        <f t="shared" si="200"/>
        <v>0</v>
      </c>
      <c r="BA553" s="334"/>
    </row>
    <row r="554" spans="2:53" ht="15.5">
      <c r="B554" s="321" t="s">
        <v>205</v>
      </c>
      <c r="C554" s="353"/>
      <c r="D554" s="276"/>
      <c r="E554" s="276"/>
      <c r="F554" s="276"/>
      <c r="G554" s="276"/>
      <c r="H554" s="276"/>
      <c r="I554" s="276"/>
      <c r="J554" s="276"/>
      <c r="K554" s="276"/>
      <c r="L554" s="276"/>
      <c r="M554" s="276"/>
      <c r="N554" s="276"/>
      <c r="O554" s="276"/>
      <c r="P554" s="276"/>
      <c r="Q554" s="276"/>
      <c r="R554" s="276"/>
      <c r="S554" s="276"/>
      <c r="T554" s="276"/>
      <c r="U554" s="276"/>
      <c r="V554" s="354"/>
      <c r="W554" s="276"/>
      <c r="X554" s="276"/>
      <c r="Y554" s="276"/>
      <c r="Z554" s="301"/>
      <c r="AA554" s="306"/>
      <c r="AB554" s="306"/>
      <c r="AC554" s="276"/>
      <c r="AD554" s="276"/>
      <c r="AE554" s="306"/>
      <c r="AF554" s="306"/>
      <c r="AG554" s="306"/>
      <c r="AH554" s="306"/>
      <c r="AI554" s="306"/>
      <c r="AJ554" s="306"/>
      <c r="AK554" s="306"/>
      <c r="AL554" s="306"/>
      <c r="AM554" s="288">
        <f>SUMPRODUCT($I$432:$I$535,AM432:AM535)</f>
        <v>5184354.7163040005</v>
      </c>
      <c r="AN554" s="288">
        <f>SUMPRODUCT($I$432:$I$535,AN432:AN535)</f>
        <v>1683874.5852260001</v>
      </c>
      <c r="AO554" s="288">
        <f>IF(AO431="kW",SUMPRODUCT($U$432:$U$535,$AA$432:$AA$535,AO432:AO535),SUMPRODUCT($I$432:$I$535,AO432:AO535))</f>
        <v>20964.797904047999</v>
      </c>
      <c r="AP554" s="288">
        <f t="shared" ref="AP554:AZ554" si="201">IF(AP431="kW",SUMPRODUCT($U$432:$U$535,$AA$432:$AA$535,AP432:AP535),SUMPRODUCT($I$432:$I$535,AP432:AP535))</f>
        <v>0</v>
      </c>
      <c r="AQ554" s="288">
        <f t="shared" si="201"/>
        <v>0</v>
      </c>
      <c r="AR554" s="288">
        <f t="shared" si="201"/>
        <v>0</v>
      </c>
      <c r="AS554" s="288">
        <f t="shared" si="201"/>
        <v>0</v>
      </c>
      <c r="AT554" s="288">
        <f t="shared" si="201"/>
        <v>0</v>
      </c>
      <c r="AU554" s="288">
        <f t="shared" si="201"/>
        <v>0</v>
      </c>
      <c r="AV554" s="288">
        <f t="shared" si="201"/>
        <v>0</v>
      </c>
      <c r="AW554" s="288">
        <f t="shared" si="201"/>
        <v>0</v>
      </c>
      <c r="AX554" s="288">
        <f t="shared" si="201"/>
        <v>0</v>
      </c>
      <c r="AY554" s="288">
        <f t="shared" si="201"/>
        <v>0</v>
      </c>
      <c r="AZ554" s="288">
        <f t="shared" si="201"/>
        <v>0</v>
      </c>
      <c r="BA554" s="334"/>
    </row>
    <row r="555" spans="2:53" ht="15.5">
      <c r="B555" s="321" t="s">
        <v>206</v>
      </c>
      <c r="C555" s="353"/>
      <c r="D555" s="276"/>
      <c r="E555" s="276"/>
      <c r="F555" s="276"/>
      <c r="G555" s="276"/>
      <c r="H555" s="276"/>
      <c r="I555" s="276"/>
      <c r="J555" s="276"/>
      <c r="K555" s="276"/>
      <c r="L555" s="276"/>
      <c r="M555" s="276"/>
      <c r="N555" s="276"/>
      <c r="O555" s="276"/>
      <c r="P555" s="276"/>
      <c r="Q555" s="276"/>
      <c r="R555" s="276"/>
      <c r="S555" s="276"/>
      <c r="T555" s="276"/>
      <c r="U555" s="276"/>
      <c r="V555" s="354"/>
      <c r="W555" s="276"/>
      <c r="X555" s="276"/>
      <c r="Y555" s="276"/>
      <c r="Z555" s="301"/>
      <c r="AA555" s="306"/>
      <c r="AB555" s="306"/>
      <c r="AC555" s="276"/>
      <c r="AD555" s="276"/>
      <c r="AE555" s="306"/>
      <c r="AF555" s="306"/>
      <c r="AG555" s="306"/>
      <c r="AH555" s="306"/>
      <c r="AI555" s="306"/>
      <c r="AJ555" s="306"/>
      <c r="AK555" s="306"/>
      <c r="AL555" s="306"/>
      <c r="AM555" s="288">
        <f>SUMPRODUCT($J$432:$J$535,AM432:AM535)</f>
        <v>5184354.7163040005</v>
      </c>
      <c r="AN555" s="288">
        <f>SUMPRODUCT($J$432:$J$535,AN432:AN535)</f>
        <v>1651810.4139479999</v>
      </c>
      <c r="AO555" s="288">
        <f>IF(AO431="kW",SUMPRODUCT($U$432:$U$535,$AB$432:$AB$535,AO432:AO535),SUMPRODUCT($J$432:$J$535,AO432:AO535))</f>
        <v>20407.849731240003</v>
      </c>
      <c r="AP555" s="288">
        <f t="shared" ref="AP555:AZ555" si="202">IF(AP431="kW",SUMPRODUCT($U$432:$U$535,$AB$432:$AB$535,AP432:AP535),SUMPRODUCT($J$432:$J$535,AP432:AP535))</f>
        <v>0</v>
      </c>
      <c r="AQ555" s="288">
        <f t="shared" si="202"/>
        <v>0</v>
      </c>
      <c r="AR555" s="288">
        <f t="shared" si="202"/>
        <v>0</v>
      </c>
      <c r="AS555" s="288">
        <f t="shared" si="202"/>
        <v>0</v>
      </c>
      <c r="AT555" s="288">
        <f t="shared" si="202"/>
        <v>0</v>
      </c>
      <c r="AU555" s="288">
        <f t="shared" si="202"/>
        <v>0</v>
      </c>
      <c r="AV555" s="288">
        <f t="shared" si="202"/>
        <v>0</v>
      </c>
      <c r="AW555" s="288">
        <f t="shared" si="202"/>
        <v>0</v>
      </c>
      <c r="AX555" s="288">
        <f t="shared" si="202"/>
        <v>0</v>
      </c>
      <c r="AY555" s="288">
        <f t="shared" si="202"/>
        <v>0</v>
      </c>
      <c r="AZ555" s="288">
        <f t="shared" si="202"/>
        <v>0</v>
      </c>
      <c r="BA555" s="334"/>
    </row>
    <row r="556" spans="2:53" ht="15.5">
      <c r="B556" s="321" t="s">
        <v>923</v>
      </c>
      <c r="C556" s="353"/>
      <c r="D556" s="276"/>
      <c r="E556" s="276"/>
      <c r="F556" s="276"/>
      <c r="G556" s="276"/>
      <c r="H556" s="276"/>
      <c r="I556" s="276"/>
      <c r="J556" s="276"/>
      <c r="K556" s="276"/>
      <c r="L556" s="276"/>
      <c r="M556" s="276"/>
      <c r="N556" s="276"/>
      <c r="O556" s="276"/>
      <c r="P556" s="276"/>
      <c r="Q556" s="276"/>
      <c r="R556" s="276"/>
      <c r="S556" s="276"/>
      <c r="T556" s="276"/>
      <c r="U556" s="276"/>
      <c r="V556" s="354"/>
      <c r="W556" s="276"/>
      <c r="X556" s="276"/>
      <c r="Y556" s="276"/>
      <c r="Z556" s="301"/>
      <c r="AA556" s="306"/>
      <c r="AB556" s="306"/>
      <c r="AC556" s="276"/>
      <c r="AD556" s="276"/>
      <c r="AE556" s="306"/>
      <c r="AF556" s="306"/>
      <c r="AG556" s="306"/>
      <c r="AH556" s="306"/>
      <c r="AI556" s="306"/>
      <c r="AJ556" s="306"/>
      <c r="AK556" s="306"/>
      <c r="AL556" s="306"/>
      <c r="AM556" s="288">
        <f>SUMPRODUCT($K$432:$K$535,AM432:AM535)</f>
        <v>5181851.6852040002</v>
      </c>
      <c r="AN556" s="288">
        <f>SUMPRODUCT($K$432:$K$535,AN432:AN535)</f>
        <v>1651810.4139479999</v>
      </c>
      <c r="AO556" s="288">
        <f>IF($AO$431="kW",SUMPRODUCT($U$432:$U$535,$AC$432:$AC$535,AO432:AO535),SUMPRODUCT($K$432:$K$535,AO432:AO535))</f>
        <v>20407.849731240003</v>
      </c>
      <c r="AP556" s="288">
        <f t="shared" ref="AP556:AZ556" si="203">IF($AO$431="kW",SUMPRODUCT($U$432:$U$535,$AC$432:$AC$535,AP432:AP535),SUMPRODUCT($K$432:$K$535,AP432:AP535))</f>
        <v>0</v>
      </c>
      <c r="AQ556" s="288">
        <f t="shared" si="203"/>
        <v>0</v>
      </c>
      <c r="AR556" s="288">
        <f t="shared" si="203"/>
        <v>0</v>
      </c>
      <c r="AS556" s="288">
        <f t="shared" si="203"/>
        <v>0</v>
      </c>
      <c r="AT556" s="288">
        <f t="shared" si="203"/>
        <v>0</v>
      </c>
      <c r="AU556" s="288">
        <f t="shared" si="203"/>
        <v>0</v>
      </c>
      <c r="AV556" s="288">
        <f t="shared" si="203"/>
        <v>0</v>
      </c>
      <c r="AW556" s="288">
        <f t="shared" si="203"/>
        <v>0</v>
      </c>
      <c r="AX556" s="288">
        <f t="shared" si="203"/>
        <v>0</v>
      </c>
      <c r="AY556" s="288">
        <f t="shared" si="203"/>
        <v>0</v>
      </c>
      <c r="AZ556" s="288">
        <f t="shared" si="203"/>
        <v>0</v>
      </c>
      <c r="BA556" s="334"/>
    </row>
    <row r="557" spans="2:53" ht="15.5">
      <c r="B557" s="321" t="s">
        <v>931</v>
      </c>
      <c r="C557" s="353"/>
      <c r="D557" s="276"/>
      <c r="E557" s="276"/>
      <c r="F557" s="276"/>
      <c r="G557" s="276"/>
      <c r="H557" s="276"/>
      <c r="I557" s="276"/>
      <c r="J557" s="276"/>
      <c r="K557" s="276"/>
      <c r="L557" s="276"/>
      <c r="M557" s="276"/>
      <c r="N557" s="276"/>
      <c r="O557" s="276"/>
      <c r="P557" s="276"/>
      <c r="Q557" s="276"/>
      <c r="R557" s="276"/>
      <c r="S557" s="276"/>
      <c r="T557" s="276"/>
      <c r="U557" s="276"/>
      <c r="V557" s="354"/>
      <c r="W557" s="276"/>
      <c r="X557" s="276"/>
      <c r="Y557" s="276"/>
      <c r="Z557" s="301"/>
      <c r="AA557" s="306"/>
      <c r="AB557" s="306"/>
      <c r="AC557" s="276"/>
      <c r="AD557" s="276"/>
      <c r="AE557" s="306"/>
      <c r="AF557" s="306"/>
      <c r="AG557" s="306"/>
      <c r="AH557" s="306"/>
      <c r="AI557" s="306"/>
      <c r="AJ557" s="306"/>
      <c r="AK557" s="306"/>
      <c r="AL557" s="306"/>
      <c r="AM557" s="288">
        <f>SUMPRODUCT($L$432:$L$535,AM432:AM535)</f>
        <v>4993992.0090040006</v>
      </c>
      <c r="AN557" s="288">
        <f>SUMPRODUCT($L$432:$L$535,AN432:AN535)</f>
        <v>1608797.1379760001</v>
      </c>
      <c r="AO557" s="288">
        <f>IF($AO$431="kW",SUMPRODUCT($U$432:$U$535,$AD$432:$AD$535,AO432:AO535),SUMPRODUCT($L$432:$L$535,AO432:AO535))</f>
        <v>19455.46001916</v>
      </c>
      <c r="AP557" s="288">
        <f t="shared" ref="AP557:AZ557" si="204">IF($AO$431="kW",SUMPRODUCT($U$432:$U$535,$AD$432:$AD$535,AP432:AP535),SUMPRODUCT($L$432:$L$535,AP432:AP535))</f>
        <v>0</v>
      </c>
      <c r="AQ557" s="288">
        <f t="shared" si="204"/>
        <v>0</v>
      </c>
      <c r="AR557" s="288">
        <f t="shared" si="204"/>
        <v>0</v>
      </c>
      <c r="AS557" s="288">
        <f t="shared" si="204"/>
        <v>0</v>
      </c>
      <c r="AT557" s="288">
        <f t="shared" si="204"/>
        <v>0</v>
      </c>
      <c r="AU557" s="288">
        <f t="shared" si="204"/>
        <v>0</v>
      </c>
      <c r="AV557" s="288">
        <f t="shared" si="204"/>
        <v>0</v>
      </c>
      <c r="AW557" s="288">
        <f t="shared" si="204"/>
        <v>0</v>
      </c>
      <c r="AX557" s="288">
        <f t="shared" si="204"/>
        <v>0</v>
      </c>
      <c r="AY557" s="288">
        <f t="shared" si="204"/>
        <v>0</v>
      </c>
      <c r="AZ557" s="288">
        <f t="shared" si="204"/>
        <v>0</v>
      </c>
      <c r="BA557" s="334"/>
    </row>
    <row r="558" spans="2:53" ht="15.5">
      <c r="B558" s="321" t="s">
        <v>932</v>
      </c>
      <c r="C558" s="353"/>
      <c r="D558" s="276"/>
      <c r="E558" s="276"/>
      <c r="F558" s="276"/>
      <c r="G558" s="276"/>
      <c r="H558" s="276"/>
      <c r="I558" s="276"/>
      <c r="J558" s="276"/>
      <c r="K558" s="276"/>
      <c r="L558" s="276"/>
      <c r="M558" s="276"/>
      <c r="N558" s="276"/>
      <c r="O558" s="276"/>
      <c r="P558" s="276"/>
      <c r="Q558" s="276"/>
      <c r="R558" s="276"/>
      <c r="S558" s="276"/>
      <c r="T558" s="276"/>
      <c r="U558" s="276"/>
      <c r="V558" s="354"/>
      <c r="W558" s="276"/>
      <c r="X558" s="276"/>
      <c r="Y558" s="276"/>
      <c r="Z558" s="301"/>
      <c r="AA558" s="306"/>
      <c r="AB558" s="306"/>
      <c r="AC558" s="276"/>
      <c r="AD558" s="276"/>
      <c r="AE558" s="306"/>
      <c r="AF558" s="306"/>
      <c r="AG558" s="306"/>
      <c r="AH558" s="306"/>
      <c r="AI558" s="306"/>
      <c r="AJ558" s="306"/>
      <c r="AK558" s="306"/>
      <c r="AL558" s="306"/>
      <c r="AM558" s="288">
        <f>SUMPRODUCT($M$432:$M$535,AM432:AM535)</f>
        <v>4683301.495604001</v>
      </c>
      <c r="AN558" s="288">
        <f>SUMPRODUCT($M$432:$M$535,AN432:AN535)</f>
        <v>1463719.964162</v>
      </c>
      <c r="AO558" s="288">
        <f>IF($AO$431="kW",SUMPRODUCT($U$432:$U$535,$AE$432:$AE$535,AO432:AO535),SUMPRODUCT($M$432:$M$535,AO432:AO535))</f>
        <v>17059.82443764</v>
      </c>
      <c r="AP558" s="288">
        <f t="shared" ref="AP558:AZ558" si="205">IF($AO$431="kW",SUMPRODUCT($U$432:$U$535,$AE$432:$AE$535,AP432:AP535),SUMPRODUCT($M$432:$M$535,AP432:AP535))</f>
        <v>0</v>
      </c>
      <c r="AQ558" s="288">
        <f t="shared" si="205"/>
        <v>0</v>
      </c>
      <c r="AR558" s="288">
        <f t="shared" si="205"/>
        <v>0</v>
      </c>
      <c r="AS558" s="288">
        <f t="shared" si="205"/>
        <v>0</v>
      </c>
      <c r="AT558" s="288">
        <f t="shared" si="205"/>
        <v>0</v>
      </c>
      <c r="AU558" s="288">
        <f t="shared" si="205"/>
        <v>0</v>
      </c>
      <c r="AV558" s="288">
        <f t="shared" si="205"/>
        <v>0</v>
      </c>
      <c r="AW558" s="288">
        <f t="shared" si="205"/>
        <v>0</v>
      </c>
      <c r="AX558" s="288">
        <f t="shared" si="205"/>
        <v>0</v>
      </c>
      <c r="AY558" s="288">
        <f t="shared" si="205"/>
        <v>0</v>
      </c>
      <c r="AZ558" s="288">
        <f t="shared" si="205"/>
        <v>0</v>
      </c>
      <c r="BA558" s="334"/>
    </row>
    <row r="559" spans="2:53" ht="15.5">
      <c r="B559" s="321" t="s">
        <v>933</v>
      </c>
      <c r="C559" s="353"/>
      <c r="D559" s="276"/>
      <c r="E559" s="276"/>
      <c r="F559" s="276"/>
      <c r="G559" s="276"/>
      <c r="H559" s="276"/>
      <c r="I559" s="276"/>
      <c r="J559" s="276"/>
      <c r="K559" s="276"/>
      <c r="L559" s="276"/>
      <c r="M559" s="276"/>
      <c r="N559" s="276"/>
      <c r="O559" s="276"/>
      <c r="P559" s="276"/>
      <c r="Q559" s="276"/>
      <c r="R559" s="276"/>
      <c r="S559" s="276"/>
      <c r="T559" s="276"/>
      <c r="U559" s="276"/>
      <c r="V559" s="354"/>
      <c r="W559" s="276"/>
      <c r="X559" s="276"/>
      <c r="Y559" s="276"/>
      <c r="Z559" s="301"/>
      <c r="AA559" s="306"/>
      <c r="AB559" s="306"/>
      <c r="AC559" s="276"/>
      <c r="AD559" s="276"/>
      <c r="AE559" s="306"/>
      <c r="AF559" s="306"/>
      <c r="AG559" s="306"/>
      <c r="AH559" s="306"/>
      <c r="AI559" s="306"/>
      <c r="AJ559" s="306"/>
      <c r="AK559" s="306"/>
      <c r="AL559" s="306"/>
      <c r="AM559" s="288">
        <f>SUMPRODUCT($N$432:$N$535,AM432:AM535)</f>
        <v>4559646.4142040005</v>
      </c>
      <c r="AN559" s="288">
        <f>SUMPRODUCT($N$432:$N$535,AN432:AN535)</f>
        <v>1273019.1102460001</v>
      </c>
      <c r="AO559" s="288">
        <f>IF($AO$431="kW",SUMPRODUCT($U$432:$U$535,$AF$432:$AF$535,AO432:AO535),SUMPRODUCT($N$432:$N$535,AO432:AO535))</f>
        <v>13060.005729688801</v>
      </c>
      <c r="AP559" s="288">
        <f t="shared" ref="AP559:AZ559" si="206">IF($AO$431="kW",SUMPRODUCT($U$432:$U$535,$AF$432:$AF$535,AP432:AP535),SUMPRODUCT($N$432:$N$535,AP432:AP535))</f>
        <v>0</v>
      </c>
      <c r="AQ559" s="288">
        <f t="shared" si="206"/>
        <v>0</v>
      </c>
      <c r="AR559" s="288">
        <f t="shared" si="206"/>
        <v>0</v>
      </c>
      <c r="AS559" s="288">
        <f t="shared" si="206"/>
        <v>0</v>
      </c>
      <c r="AT559" s="288">
        <f t="shared" si="206"/>
        <v>0</v>
      </c>
      <c r="AU559" s="288">
        <f t="shared" si="206"/>
        <v>0</v>
      </c>
      <c r="AV559" s="288">
        <f t="shared" si="206"/>
        <v>0</v>
      </c>
      <c r="AW559" s="288">
        <f t="shared" si="206"/>
        <v>0</v>
      </c>
      <c r="AX559" s="288">
        <f t="shared" si="206"/>
        <v>0</v>
      </c>
      <c r="AY559" s="288">
        <f t="shared" si="206"/>
        <v>0</v>
      </c>
      <c r="AZ559" s="288">
        <f t="shared" si="206"/>
        <v>0</v>
      </c>
      <c r="BA559" s="334"/>
    </row>
    <row r="560" spans="2:53" ht="15.5">
      <c r="B560" s="321" t="s">
        <v>934</v>
      </c>
      <c r="C560" s="353"/>
      <c r="D560" s="276"/>
      <c r="E560" s="276"/>
      <c r="F560" s="276"/>
      <c r="G560" s="276"/>
      <c r="H560" s="276"/>
      <c r="I560" s="276"/>
      <c r="J560" s="276"/>
      <c r="K560" s="276"/>
      <c r="L560" s="276"/>
      <c r="M560" s="276"/>
      <c r="N560" s="276"/>
      <c r="O560" s="276"/>
      <c r="P560" s="276"/>
      <c r="Q560" s="276"/>
      <c r="R560" s="276"/>
      <c r="S560" s="276"/>
      <c r="T560" s="276"/>
      <c r="U560" s="276"/>
      <c r="V560" s="354"/>
      <c r="W560" s="276"/>
      <c r="X560" s="276"/>
      <c r="Y560" s="276"/>
      <c r="Z560" s="301"/>
      <c r="AA560" s="306"/>
      <c r="AB560" s="306"/>
      <c r="AC560" s="276"/>
      <c r="AD560" s="276"/>
      <c r="AE560" s="306"/>
      <c r="AF560" s="306"/>
      <c r="AG560" s="306"/>
      <c r="AH560" s="306"/>
      <c r="AI560" s="306"/>
      <c r="AJ560" s="306"/>
      <c r="AK560" s="306"/>
      <c r="AL560" s="306"/>
      <c r="AM560" s="288">
        <f>SUMPRODUCT($O$432:$O$535,AM432:AM535)</f>
        <v>4170504.6309039993</v>
      </c>
      <c r="AN560" s="288">
        <f>SUMPRODUCT($O$432:$O$535,AN432:AN535)</f>
        <v>502308.04787200002</v>
      </c>
      <c r="AO560" s="288">
        <f>IF($AO$431="kW",SUMPRODUCT($U$432:$U$535,$AG$432:$AG$535,AO432:AO535),SUMPRODUCT($O$432:$O$535,AO432:AO535))</f>
        <v>12239.563612615202</v>
      </c>
      <c r="AP560" s="288">
        <f t="shared" ref="AP560:AZ560" si="207">IF($AO$431="kW",SUMPRODUCT($U$432:$U$535,$AG$432:$AG$535,AP432:AP535),SUMPRODUCT($O$432:$O$535,AP432:AP535))</f>
        <v>0</v>
      </c>
      <c r="AQ560" s="288">
        <f t="shared" si="207"/>
        <v>0</v>
      </c>
      <c r="AR560" s="288">
        <f t="shared" si="207"/>
        <v>0</v>
      </c>
      <c r="AS560" s="288">
        <f t="shared" si="207"/>
        <v>0</v>
      </c>
      <c r="AT560" s="288">
        <f t="shared" si="207"/>
        <v>0</v>
      </c>
      <c r="AU560" s="288">
        <f t="shared" si="207"/>
        <v>0</v>
      </c>
      <c r="AV560" s="288">
        <f t="shared" si="207"/>
        <v>0</v>
      </c>
      <c r="AW560" s="288">
        <f t="shared" si="207"/>
        <v>0</v>
      </c>
      <c r="AX560" s="288">
        <f t="shared" si="207"/>
        <v>0</v>
      </c>
      <c r="AY560" s="288">
        <f t="shared" si="207"/>
        <v>0</v>
      </c>
      <c r="AZ560" s="288">
        <f t="shared" si="207"/>
        <v>0</v>
      </c>
      <c r="BA560" s="334"/>
    </row>
    <row r="561" spans="2:53" ht="15.5">
      <c r="B561" s="321" t="s">
        <v>935</v>
      </c>
      <c r="C561" s="353"/>
      <c r="D561" s="276"/>
      <c r="E561" s="276"/>
      <c r="F561" s="276"/>
      <c r="G561" s="276"/>
      <c r="H561" s="276"/>
      <c r="I561" s="276"/>
      <c r="J561" s="276"/>
      <c r="K561" s="276"/>
      <c r="L561" s="276"/>
      <c r="M561" s="276"/>
      <c r="N561" s="276"/>
      <c r="O561" s="276"/>
      <c r="P561" s="276"/>
      <c r="Q561" s="276"/>
      <c r="R561" s="276"/>
      <c r="S561" s="276"/>
      <c r="T561" s="276"/>
      <c r="U561" s="276"/>
      <c r="V561" s="354"/>
      <c r="W561" s="276"/>
      <c r="X561" s="276"/>
      <c r="Y561" s="276"/>
      <c r="Z561" s="301"/>
      <c r="AA561" s="306"/>
      <c r="AB561" s="306"/>
      <c r="AC561" s="276"/>
      <c r="AD561" s="276"/>
      <c r="AE561" s="306"/>
      <c r="AF561" s="306"/>
      <c r="AG561" s="306"/>
      <c r="AH561" s="306"/>
      <c r="AI561" s="306"/>
      <c r="AJ561" s="306"/>
      <c r="AK561" s="306"/>
      <c r="AL561" s="306"/>
      <c r="AM561" s="288">
        <f>SUMPRODUCT($P$432:$P$535,AM432:AM535)</f>
        <v>4109270.3726039995</v>
      </c>
      <c r="AN561" s="288">
        <f>SUMPRODUCT($P$432:$P$535,AN432:AN535)</f>
        <v>241971.33491600002</v>
      </c>
      <c r="AO561" s="288">
        <f>IF($AO$431="kW",SUMPRODUCT($U$432:$U$535,$AH$432:$AH$535,AO432:AO535),SUMPRODUCT($P$432:$P$535,AO432:AO535))</f>
        <v>9813.0880462536006</v>
      </c>
      <c r="AP561" s="288">
        <f t="shared" ref="AP561:AZ561" si="208">IF($AO$431="kW",SUMPRODUCT($U$432:$U$535,$AH$432:$AH$535,AP432:AP535),SUMPRODUCT($P$432:$P$535,AP432:AP535))</f>
        <v>0</v>
      </c>
      <c r="AQ561" s="288">
        <f t="shared" si="208"/>
        <v>0</v>
      </c>
      <c r="AR561" s="288">
        <f t="shared" si="208"/>
        <v>0</v>
      </c>
      <c r="AS561" s="288">
        <f t="shared" si="208"/>
        <v>0</v>
      </c>
      <c r="AT561" s="288">
        <f t="shared" si="208"/>
        <v>0</v>
      </c>
      <c r="AU561" s="288">
        <f t="shared" si="208"/>
        <v>0</v>
      </c>
      <c r="AV561" s="288">
        <f t="shared" si="208"/>
        <v>0</v>
      </c>
      <c r="AW561" s="288">
        <f t="shared" si="208"/>
        <v>0</v>
      </c>
      <c r="AX561" s="288">
        <f t="shared" si="208"/>
        <v>0</v>
      </c>
      <c r="AY561" s="288">
        <f t="shared" si="208"/>
        <v>0</v>
      </c>
      <c r="AZ561" s="288">
        <f t="shared" si="208"/>
        <v>0</v>
      </c>
      <c r="BA561" s="334"/>
    </row>
    <row r="562" spans="2:53" ht="15.5">
      <c r="B562" s="377" t="s">
        <v>930</v>
      </c>
      <c r="C562" s="356"/>
      <c r="D562" s="380"/>
      <c r="E562" s="380"/>
      <c r="F562" s="380"/>
      <c r="G562" s="380"/>
      <c r="H562" s="380"/>
      <c r="I562" s="380"/>
      <c r="J562" s="380"/>
      <c r="K562" s="380"/>
      <c r="L562" s="380"/>
      <c r="M562" s="380"/>
      <c r="N562" s="380"/>
      <c r="O562" s="380"/>
      <c r="P562" s="380"/>
      <c r="Q562" s="380"/>
      <c r="R562" s="380"/>
      <c r="S562" s="380"/>
      <c r="T562" s="380"/>
      <c r="U562" s="380"/>
      <c r="V562" s="379"/>
      <c r="W562" s="380"/>
      <c r="X562" s="380"/>
      <c r="Y562" s="380"/>
      <c r="Z562" s="361"/>
      <c r="AA562" s="381"/>
      <c r="AB562" s="381"/>
      <c r="AC562" s="380"/>
      <c r="AD562" s="380"/>
      <c r="AE562" s="381"/>
      <c r="AF562" s="381"/>
      <c r="AG562" s="381"/>
      <c r="AH562" s="381"/>
      <c r="AI562" s="381"/>
      <c r="AJ562" s="381"/>
      <c r="AK562" s="381"/>
      <c r="AL562" s="381"/>
      <c r="AM562" s="323">
        <f>SUMPRODUCT($Q$432:$Q$535,AM432:AM535)</f>
        <v>4049378.3005039995</v>
      </c>
      <c r="AN562" s="323">
        <f>SUMPRODUCT($Q$432:$Q$535,AN432:AN535)</f>
        <v>120011.20045000002</v>
      </c>
      <c r="AO562" s="323">
        <f>IF($AO$431="kW",SUMPRODUCT($U$432:$U$535,$AI$432:$AI$535,AO432:AO535),SUMPRODUCT($Q$432:$Q$535,AO432:AO535))</f>
        <v>5717.9405336832006</v>
      </c>
      <c r="AP562" s="323">
        <f t="shared" ref="AP562:AZ562" si="209">IF($AO$431="kW",SUMPRODUCT($U$432:$U$535,$AI$432:$AI$535,AP432:AP535),SUMPRODUCT($Q$432:$Q$535,AP432:AP535))</f>
        <v>0</v>
      </c>
      <c r="AQ562" s="323">
        <f t="shared" si="209"/>
        <v>0</v>
      </c>
      <c r="AR562" s="323">
        <f t="shared" si="209"/>
        <v>0</v>
      </c>
      <c r="AS562" s="323">
        <f t="shared" si="209"/>
        <v>0</v>
      </c>
      <c r="AT562" s="323">
        <f t="shared" si="209"/>
        <v>0</v>
      </c>
      <c r="AU562" s="323">
        <f t="shared" si="209"/>
        <v>0</v>
      </c>
      <c r="AV562" s="323">
        <f t="shared" si="209"/>
        <v>0</v>
      </c>
      <c r="AW562" s="323">
        <f t="shared" si="209"/>
        <v>0</v>
      </c>
      <c r="AX562" s="323">
        <f t="shared" si="209"/>
        <v>0</v>
      </c>
      <c r="AY562" s="323">
        <f t="shared" si="209"/>
        <v>0</v>
      </c>
      <c r="AZ562" s="323">
        <f t="shared" si="209"/>
        <v>0</v>
      </c>
      <c r="BA562" s="382"/>
    </row>
    <row r="563" spans="2:53" ht="22.5" customHeight="1">
      <c r="B563" s="364" t="s">
        <v>581</v>
      </c>
      <c r="C563" s="383"/>
      <c r="D563" s="384"/>
      <c r="E563" s="384"/>
      <c r="F563" s="384"/>
      <c r="G563" s="384"/>
      <c r="H563" s="384"/>
      <c r="I563" s="384"/>
      <c r="J563" s="384"/>
      <c r="K563" s="384"/>
      <c r="L563" s="384"/>
      <c r="M563" s="384"/>
      <c r="N563" s="384"/>
      <c r="O563" s="384"/>
      <c r="P563" s="384"/>
      <c r="Q563" s="384"/>
      <c r="R563" s="384"/>
      <c r="S563" s="384"/>
      <c r="T563" s="384"/>
      <c r="U563" s="384"/>
      <c r="V563" s="384"/>
      <c r="W563" s="384"/>
      <c r="X563" s="384"/>
      <c r="Y563" s="384"/>
      <c r="Z563" s="367"/>
      <c r="AA563" s="368"/>
      <c r="AB563" s="384"/>
      <c r="AC563" s="384"/>
      <c r="AD563" s="384"/>
      <c r="AE563" s="384"/>
      <c r="AF563" s="384"/>
      <c r="AG563" s="384"/>
      <c r="AH563" s="384"/>
      <c r="AI563" s="384"/>
      <c r="AJ563" s="384"/>
      <c r="AK563" s="384"/>
      <c r="AL563" s="384"/>
      <c r="AM563" s="405"/>
      <c r="AN563" s="405"/>
      <c r="AO563" s="405"/>
      <c r="AP563" s="405"/>
      <c r="AQ563" s="405"/>
      <c r="AR563" s="405"/>
      <c r="AS563" s="405"/>
      <c r="AT563" s="405"/>
      <c r="AU563" s="405"/>
      <c r="AV563" s="405"/>
      <c r="AW563" s="405"/>
      <c r="AX563" s="405"/>
      <c r="AY563" s="405"/>
      <c r="AZ563" s="405"/>
      <c r="BA563" s="385"/>
    </row>
    <row r="565" spans="2:53" ht="14.5">
      <c r="B565" s="584" t="s">
        <v>522</v>
      </c>
    </row>
  </sheetData>
  <sheetProtection formatCells="0" formatColumns="0" formatRows="0" insertColumns="0" insertRows="0" insertHyperlinks="0" deleteColumns="0" deleteRows="0" sort="0" autoFilter="0" pivotTables="0"/>
  <mergeCells count="33">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 ref="AM19:BA19"/>
    <mergeCell ref="AM157:BA157"/>
    <mergeCell ref="U19:U20"/>
    <mergeCell ref="U157:U158"/>
    <mergeCell ref="E19:T19"/>
    <mergeCell ref="W19:AL19"/>
    <mergeCell ref="E157:T157"/>
    <mergeCell ref="W157:AL157"/>
    <mergeCell ref="B19:B20"/>
    <mergeCell ref="C19:C20"/>
    <mergeCell ref="B157:B158"/>
    <mergeCell ref="C157:C158"/>
    <mergeCell ref="B3:B4"/>
    <mergeCell ref="B7:B8"/>
    <mergeCell ref="B13:B14"/>
    <mergeCell ref="C5:D5"/>
    <mergeCell ref="C7:AL7"/>
    <mergeCell ref="C8:AL8"/>
    <mergeCell ref="C9:AL9"/>
    <mergeCell ref="C10:AL10"/>
    <mergeCell ref="C11:AL11"/>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6.  Carrying Charges</vt:lpstr>
      <vt:lpstr>7.  Persistence Report</vt:lpstr>
      <vt:lpstr>A. Rate Class Allocations</vt:lpstr>
      <vt:lpstr>B. Project List</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Birgit Armstrong</cp:lastModifiedBy>
  <cp:lastPrinted>2017-05-24T00:43:43Z</cp:lastPrinted>
  <dcterms:created xsi:type="dcterms:W3CDTF">2012-03-05T18:56:04Z</dcterms:created>
  <dcterms:modified xsi:type="dcterms:W3CDTF">2023-03-17T17:19:58Z</dcterms:modified>
</cp:coreProperties>
</file>